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J:\Dokumenty\ROZPOČET_2022\01_obec_ROZPOČET_2022\02_Rozpočet_na_rok_2022\07_Upr_rozp_NIV_obec_2022_upr_k_08_11_2022\"/>
    </mc:Choice>
  </mc:AlternateContent>
  <xr:revisionPtr revIDLastSave="0" documentId="13_ncr:1_{72DAF39A-7F3A-45FC-B39D-836BF3F1DD00}" xr6:coauthVersionLast="47" xr6:coauthVersionMax="47" xr10:uidLastSave="{00000000-0000-0000-0000-000000000000}"/>
  <bookViews>
    <workbookView xWindow="-120" yWindow="-120" windowWidth="25440" windowHeight="15390" tabRatio="830" xr2:uid="{00000000-000D-0000-FFFF-FFFF00000000}"/>
  </bookViews>
  <sheets>
    <sheet name="komentář" sheetId="46" r:id="rId1"/>
    <sheet name="LB" sheetId="43" r:id="rId2"/>
    <sheet name="FR" sheetId="44" r:id="rId3"/>
    <sheet name="JN" sheetId="29" r:id="rId4"/>
    <sheet name="TA" sheetId="30" r:id="rId5"/>
    <sheet name="ŽB" sheetId="31" r:id="rId6"/>
    <sheet name="ČL" sheetId="32" r:id="rId7"/>
    <sheet name="NB" sheetId="39" r:id="rId8"/>
    <sheet name="SM" sheetId="40" r:id="rId9"/>
    <sheet name="JI" sheetId="41" r:id="rId10"/>
    <sheet name="TU" sheetId="42" r:id="rId11"/>
    <sheet name="sumář" sheetId="47" r:id="rId12"/>
  </sheets>
  <definedNames>
    <definedName name="_xlnm._FilterDatabase" localSheetId="6" hidden="1">ČL!$A$5:$BG$318</definedName>
    <definedName name="_xlnm._FilterDatabase" localSheetId="2" hidden="1">FR!$G$1:$G$251</definedName>
    <definedName name="_xlnm._FilterDatabase" localSheetId="9" hidden="1">JI!$G$1:$G$251</definedName>
    <definedName name="_xlnm._FilterDatabase" localSheetId="3" hidden="1">JN!$G$1:$G$205</definedName>
    <definedName name="_xlnm._FilterDatabase" localSheetId="1" hidden="1">LB!$G$1:$G$805</definedName>
    <definedName name="_xlnm._FilterDatabase" localSheetId="7" hidden="1">NB!$G$1:$G$143</definedName>
    <definedName name="_xlnm._FilterDatabase" localSheetId="8" hidden="1">SM!$G$1:$G$185</definedName>
    <definedName name="_xlnm._FilterDatabase" localSheetId="4" hidden="1">TA!$G$1:$G$117</definedName>
    <definedName name="_xlnm._FilterDatabase" localSheetId="10" hidden="1">TU!$G$1:$G$227</definedName>
    <definedName name="_xlnm._FilterDatabase" localSheetId="5" hidden="1">ŽB!$BE$77:$BF$87</definedName>
    <definedName name="_xlnm.Print_Titles" localSheetId="2">FR!$5:$11</definedName>
    <definedName name="_xlnm.Print_Titles" localSheetId="1">LB!$5:$11</definedName>
    <definedName name="_xlnm.Print_Area" localSheetId="0">komentář!$A$1:$Q$20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C331" i="43" l="1"/>
  <c r="BD199" i="42" l="1"/>
  <c r="AW199" i="42"/>
  <c r="BD144" i="41"/>
  <c r="AW144" i="41"/>
  <c r="BD166" i="40"/>
  <c r="AW166" i="40"/>
  <c r="BD124" i="39"/>
  <c r="AW124" i="39"/>
  <c r="BD306" i="32"/>
  <c r="AW306" i="32"/>
  <c r="BD75" i="31"/>
  <c r="AW75" i="31"/>
  <c r="BD101" i="30"/>
  <c r="AW101" i="30"/>
  <c r="BD188" i="29"/>
  <c r="AW188" i="29"/>
  <c r="BD132" i="44"/>
  <c r="AW132" i="44"/>
  <c r="BD464" i="43"/>
  <c r="R98" i="41" l="1"/>
  <c r="R145" i="40"/>
  <c r="BF202" i="42"/>
  <c r="BF204" i="42"/>
  <c r="BF205" i="42"/>
  <c r="BF206" i="42"/>
  <c r="BF207" i="42"/>
  <c r="BF208" i="42"/>
  <c r="BF209" i="42"/>
  <c r="BF210" i="42"/>
  <c r="BF211" i="42"/>
  <c r="BF196" i="42"/>
  <c r="BF195" i="42"/>
  <c r="BF194" i="42"/>
  <c r="BF193" i="42"/>
  <c r="BF192" i="42"/>
  <c r="BF191" i="42"/>
  <c r="BF189" i="42"/>
  <c r="BF188" i="42"/>
  <c r="BF190" i="42" s="1"/>
  <c r="BF187" i="42"/>
  <c r="BF186" i="42"/>
  <c r="BF185" i="42"/>
  <c r="BF183" i="42"/>
  <c r="BF182" i="42"/>
  <c r="BF181" i="42"/>
  <c r="BF180" i="42"/>
  <c r="BF179" i="42"/>
  <c r="BF177" i="42"/>
  <c r="BF176" i="42"/>
  <c r="BF175" i="42"/>
  <c r="BF174" i="42"/>
  <c r="BF173" i="42"/>
  <c r="BF172" i="42"/>
  <c r="BF170" i="42"/>
  <c r="BF169" i="42"/>
  <c r="BF168" i="42"/>
  <c r="BF167" i="42"/>
  <c r="BF166" i="42"/>
  <c r="BF203" i="42" s="1"/>
  <c r="BF164" i="42"/>
  <c r="BF163" i="42"/>
  <c r="BF162" i="42"/>
  <c r="BF160" i="42"/>
  <c r="BF159" i="42"/>
  <c r="BF158" i="42"/>
  <c r="BF157" i="42"/>
  <c r="BF156" i="42"/>
  <c r="BF154" i="42"/>
  <c r="BF153" i="42"/>
  <c r="BF151" i="42"/>
  <c r="BF150" i="42"/>
  <c r="BF149" i="42"/>
  <c r="BF148" i="42"/>
  <c r="BF146" i="42"/>
  <c r="BF145" i="42"/>
  <c r="BF143" i="42"/>
  <c r="BF142" i="42"/>
  <c r="BF141" i="42"/>
  <c r="BF140" i="42"/>
  <c r="BF139" i="42"/>
  <c r="BF138" i="42"/>
  <c r="BF136" i="42"/>
  <c r="BF135" i="42"/>
  <c r="BF133" i="42"/>
  <c r="BF132" i="42"/>
  <c r="BF130" i="42"/>
  <c r="BF129" i="42"/>
  <c r="BF128" i="42"/>
  <c r="BF127" i="42"/>
  <c r="BF126" i="42"/>
  <c r="BF124" i="42"/>
  <c r="BF123" i="42"/>
  <c r="BF122" i="42"/>
  <c r="BF120" i="42"/>
  <c r="BF119" i="42"/>
  <c r="BF118" i="42"/>
  <c r="BF117" i="42"/>
  <c r="BF116" i="42"/>
  <c r="BF114" i="42"/>
  <c r="BF113" i="42"/>
  <c r="BF111" i="42"/>
  <c r="BF110" i="42"/>
  <c r="BF109" i="42"/>
  <c r="BF108" i="42"/>
  <c r="BF112" i="42" s="1"/>
  <c r="BF107" i="42"/>
  <c r="BF106" i="42"/>
  <c r="BF104" i="42"/>
  <c r="BF103" i="42"/>
  <c r="BF102" i="42"/>
  <c r="BF101" i="42"/>
  <c r="BF100" i="42"/>
  <c r="BF105" i="42" s="1"/>
  <c r="BF98" i="42"/>
  <c r="BF99" i="42" s="1"/>
  <c r="BF97" i="42"/>
  <c r="BF96" i="42"/>
  <c r="BF94" i="42"/>
  <c r="BF93" i="42"/>
  <c r="BF92" i="42"/>
  <c r="BF91" i="42"/>
  <c r="BF90" i="42"/>
  <c r="BF95" i="42" s="1"/>
  <c r="BF88" i="42"/>
  <c r="BF89" i="42" s="1"/>
  <c r="BF87" i="42"/>
  <c r="BF86" i="42"/>
  <c r="BF84" i="42"/>
  <c r="BF83" i="42"/>
  <c r="BF82" i="42"/>
  <c r="BF81" i="42"/>
  <c r="BF80" i="42"/>
  <c r="BF79" i="42"/>
  <c r="BF77" i="42"/>
  <c r="BF75" i="42"/>
  <c r="BF74" i="42"/>
  <c r="BF73" i="42"/>
  <c r="BF72" i="42"/>
  <c r="BF71" i="42"/>
  <c r="BF70" i="42"/>
  <c r="BF76" i="42" s="1"/>
  <c r="BF68" i="42"/>
  <c r="BF69" i="42" s="1"/>
  <c r="BF67" i="42"/>
  <c r="BF66" i="42"/>
  <c r="BF65" i="42"/>
  <c r="BF63" i="42"/>
  <c r="BF62" i="42"/>
  <c r="BF61" i="42"/>
  <c r="BF60" i="42"/>
  <c r="BF59" i="42"/>
  <c r="BF57" i="42"/>
  <c r="BF56" i="42"/>
  <c r="BF55" i="42"/>
  <c r="BF54" i="42"/>
  <c r="BF53" i="42"/>
  <c r="BF51" i="42"/>
  <c r="BF50" i="42"/>
  <c r="BF49" i="42"/>
  <c r="BF48" i="42"/>
  <c r="BF47" i="42"/>
  <c r="BF45" i="42"/>
  <c r="BF43" i="42"/>
  <c r="BF42" i="42"/>
  <c r="BF40" i="42"/>
  <c r="BF39" i="42"/>
  <c r="BF41" i="42" s="1"/>
  <c r="BF37" i="42"/>
  <c r="BF38" i="42" s="1"/>
  <c r="BF36" i="42"/>
  <c r="BF35" i="42"/>
  <c r="BF33" i="42"/>
  <c r="BF32" i="42"/>
  <c r="BF31" i="42"/>
  <c r="BF29" i="42"/>
  <c r="BF28" i="42"/>
  <c r="BF27" i="42"/>
  <c r="BF25" i="42"/>
  <c r="BF24" i="42"/>
  <c r="BF23" i="42"/>
  <c r="BF21" i="42"/>
  <c r="BF20" i="42"/>
  <c r="BF19" i="42"/>
  <c r="BF17" i="42"/>
  <c r="BF16" i="42"/>
  <c r="BF15" i="42"/>
  <c r="BF14" i="42"/>
  <c r="BF13" i="42"/>
  <c r="BF12" i="42"/>
  <c r="BF149" i="41"/>
  <c r="BF150" i="41"/>
  <c r="BF151" i="41"/>
  <c r="BF152" i="41"/>
  <c r="BF153" i="41"/>
  <c r="BF154" i="41"/>
  <c r="BF155" i="41"/>
  <c r="BF156" i="41"/>
  <c r="BF141" i="41"/>
  <c r="BF140" i="41"/>
  <c r="BF139" i="41"/>
  <c r="BF138" i="41"/>
  <c r="BF137" i="41"/>
  <c r="BF136" i="41"/>
  <c r="BF134" i="41"/>
  <c r="BF133" i="41"/>
  <c r="BF135" i="41" s="1"/>
  <c r="BF132" i="41"/>
  <c r="BF131" i="41"/>
  <c r="BF129" i="41"/>
  <c r="BF128" i="41"/>
  <c r="BF127" i="41"/>
  <c r="BF125" i="41"/>
  <c r="BF124" i="41"/>
  <c r="BF123" i="41"/>
  <c r="BF126" i="41" s="1"/>
  <c r="BF122" i="41"/>
  <c r="BF121" i="41"/>
  <c r="BF120" i="41"/>
  <c r="BF119" i="41"/>
  <c r="BF117" i="41"/>
  <c r="BF116" i="41"/>
  <c r="BF115" i="41"/>
  <c r="BF114" i="41"/>
  <c r="BF118" i="41" s="1"/>
  <c r="BF113" i="41"/>
  <c r="BF112" i="41"/>
  <c r="BF110" i="41"/>
  <c r="BF109" i="41"/>
  <c r="BF108" i="41"/>
  <c r="BF107" i="41"/>
  <c r="BF106" i="41"/>
  <c r="BF105" i="41"/>
  <c r="BF111" i="41" s="1"/>
  <c r="BF103" i="41"/>
  <c r="BF102" i="41"/>
  <c r="BF100" i="41"/>
  <c r="BF99" i="41"/>
  <c r="BF98" i="41"/>
  <c r="BF96" i="41"/>
  <c r="BF94" i="41"/>
  <c r="BF93" i="41"/>
  <c r="BF95" i="41" s="1"/>
  <c r="BF92" i="41"/>
  <c r="BF91" i="41"/>
  <c r="BF90" i="41"/>
  <c r="BF88" i="41"/>
  <c r="BF87" i="41"/>
  <c r="BF86" i="41"/>
  <c r="BF84" i="41"/>
  <c r="BF83" i="41"/>
  <c r="BF85" i="41" s="1"/>
  <c r="BF82" i="41"/>
  <c r="BF80" i="41"/>
  <c r="BF79" i="41"/>
  <c r="BF78" i="41"/>
  <c r="BF77" i="41"/>
  <c r="BF76" i="41"/>
  <c r="BF75" i="41"/>
  <c r="BF73" i="41"/>
  <c r="BF74" i="41" s="1"/>
  <c r="BF72" i="41"/>
  <c r="BF71" i="41"/>
  <c r="BF70" i="41"/>
  <c r="BF69" i="41"/>
  <c r="BF68" i="41"/>
  <c r="BF66" i="41"/>
  <c r="BF65" i="41"/>
  <c r="BF64" i="41"/>
  <c r="BF67" i="41" s="1"/>
  <c r="BF62" i="41"/>
  <c r="BF61" i="41"/>
  <c r="BF59" i="41"/>
  <c r="BF58" i="41"/>
  <c r="BF57" i="41"/>
  <c r="BF56" i="41"/>
  <c r="BF55" i="41"/>
  <c r="BF54" i="41"/>
  <c r="BF53" i="41"/>
  <c r="BF147" i="41" s="1"/>
  <c r="BF51" i="41"/>
  <c r="BF50" i="41"/>
  <c r="BF49" i="41"/>
  <c r="BF48" i="41"/>
  <c r="BF47" i="41"/>
  <c r="BF46" i="41"/>
  <c r="BF44" i="41"/>
  <c r="BF45" i="41" s="1"/>
  <c r="BF43" i="41"/>
  <c r="BF42" i="41"/>
  <c r="BF41" i="41"/>
  <c r="BF40" i="41"/>
  <c r="BF39" i="41"/>
  <c r="BF37" i="41"/>
  <c r="BF36" i="41"/>
  <c r="BF35" i="41"/>
  <c r="BF38" i="41" s="1"/>
  <c r="BF34" i="41"/>
  <c r="BF33" i="41"/>
  <c r="BF31" i="41"/>
  <c r="BF30" i="41"/>
  <c r="BF28" i="41"/>
  <c r="BF26" i="41"/>
  <c r="BF25" i="41"/>
  <c r="BF24" i="41"/>
  <c r="BF27" i="41" s="1"/>
  <c r="BF23" i="41"/>
  <c r="BF22" i="41"/>
  <c r="BF20" i="41"/>
  <c r="BF19" i="41"/>
  <c r="BF18" i="41"/>
  <c r="BF17" i="41"/>
  <c r="BF15" i="41"/>
  <c r="BF14" i="41"/>
  <c r="BF13" i="41"/>
  <c r="BF12" i="41"/>
  <c r="BF169" i="40"/>
  <c r="BF171" i="40"/>
  <c r="BF172" i="40"/>
  <c r="BF173" i="40"/>
  <c r="BF174" i="40"/>
  <c r="BF175" i="40"/>
  <c r="BF176" i="40"/>
  <c r="BF177" i="40"/>
  <c r="BF178" i="40"/>
  <c r="BF163" i="40"/>
  <c r="BF162" i="40"/>
  <c r="BF161" i="40"/>
  <c r="BF159" i="40"/>
  <c r="BF158" i="40"/>
  <c r="BF157" i="40"/>
  <c r="BF156" i="40"/>
  <c r="BF155" i="40"/>
  <c r="BF153" i="40"/>
  <c r="BF152" i="40"/>
  <c r="BF150" i="40"/>
  <c r="BF149" i="40"/>
  <c r="BF148" i="40"/>
  <c r="BF147" i="40"/>
  <c r="BF146" i="40"/>
  <c r="BF145" i="40"/>
  <c r="BF143" i="40"/>
  <c r="BF142" i="40"/>
  <c r="BF141" i="40"/>
  <c r="BF140" i="40"/>
  <c r="BF139" i="40"/>
  <c r="BF138" i="40"/>
  <c r="BF136" i="40"/>
  <c r="BF135" i="40"/>
  <c r="BF134" i="40"/>
  <c r="BF133" i="40"/>
  <c r="BF132" i="40"/>
  <c r="BF131" i="40"/>
  <c r="BF129" i="40"/>
  <c r="BF128" i="40"/>
  <c r="BF126" i="40"/>
  <c r="BF125" i="40"/>
  <c r="BF123" i="40"/>
  <c r="BF122" i="40"/>
  <c r="BF121" i="40"/>
  <c r="BF120" i="40"/>
  <c r="BF119" i="40"/>
  <c r="BF117" i="40"/>
  <c r="BF116" i="40"/>
  <c r="BF115" i="40"/>
  <c r="BF113" i="40"/>
  <c r="BF112" i="40"/>
  <c r="BF111" i="40"/>
  <c r="BF110" i="40"/>
  <c r="BF108" i="40"/>
  <c r="BF106" i="40"/>
  <c r="BF105" i="40"/>
  <c r="BF104" i="40"/>
  <c r="BF103" i="40"/>
  <c r="BF102" i="40"/>
  <c r="BF100" i="40"/>
  <c r="BF99" i="40"/>
  <c r="BF98" i="40"/>
  <c r="BF96" i="40"/>
  <c r="BF95" i="40"/>
  <c r="BF94" i="40"/>
  <c r="BF97" i="40" s="1"/>
  <c r="BF93" i="40"/>
  <c r="BF92" i="40"/>
  <c r="BF90" i="40"/>
  <c r="BF89" i="40"/>
  <c r="BF87" i="40"/>
  <c r="BF86" i="40"/>
  <c r="BF85" i="40"/>
  <c r="BF84" i="40"/>
  <c r="BF83" i="40"/>
  <c r="BF82" i="40"/>
  <c r="BF80" i="40"/>
  <c r="BF79" i="40"/>
  <c r="BF78" i="40"/>
  <c r="BF77" i="40"/>
  <c r="BF76" i="40"/>
  <c r="BF75" i="40"/>
  <c r="BF73" i="40"/>
  <c r="BF72" i="40"/>
  <c r="BF71" i="40"/>
  <c r="BF70" i="40"/>
  <c r="BF69" i="40"/>
  <c r="BF68" i="40"/>
  <c r="BF66" i="40"/>
  <c r="BF65" i="40"/>
  <c r="BF64" i="40"/>
  <c r="BF63" i="40"/>
  <c r="BF62" i="40"/>
  <c r="BF61" i="40"/>
  <c r="BF59" i="40"/>
  <c r="BF58" i="40"/>
  <c r="BF57" i="40"/>
  <c r="BF56" i="40"/>
  <c r="BF55" i="40"/>
  <c r="BF54" i="40"/>
  <c r="BF52" i="40"/>
  <c r="BF50" i="40"/>
  <c r="BF49" i="40"/>
  <c r="BF48" i="40"/>
  <c r="BF47" i="40"/>
  <c r="BF46" i="40"/>
  <c r="BF51" i="40" s="1"/>
  <c r="BF45" i="40"/>
  <c r="BF43" i="40"/>
  <c r="BF42" i="40"/>
  <c r="BF41" i="40"/>
  <c r="BF40" i="40"/>
  <c r="BF39" i="40"/>
  <c r="BF37" i="40"/>
  <c r="BF36" i="40"/>
  <c r="BF35" i="40"/>
  <c r="BF34" i="40"/>
  <c r="BF33" i="40"/>
  <c r="BF31" i="40"/>
  <c r="BF30" i="40"/>
  <c r="BF29" i="40"/>
  <c r="BF28" i="40"/>
  <c r="BF27" i="40"/>
  <c r="BF26" i="40"/>
  <c r="BF24" i="40"/>
  <c r="BF22" i="40"/>
  <c r="BF21" i="40"/>
  <c r="BF20" i="40"/>
  <c r="BF18" i="40"/>
  <c r="BF17" i="40"/>
  <c r="BF16" i="40"/>
  <c r="BF14" i="40"/>
  <c r="BF13" i="40"/>
  <c r="BF12" i="40"/>
  <c r="BF127" i="39"/>
  <c r="BF128" i="39"/>
  <c r="BF129" i="39"/>
  <c r="BF130" i="39"/>
  <c r="BF131" i="39"/>
  <c r="BF132" i="39"/>
  <c r="BF133" i="39"/>
  <c r="BF134" i="39"/>
  <c r="BF135" i="39"/>
  <c r="BF136" i="39"/>
  <c r="BF123" i="39"/>
  <c r="AY19" i="47" s="1"/>
  <c r="BF121" i="39"/>
  <c r="BF120" i="39"/>
  <c r="BF119" i="39"/>
  <c r="BF118" i="39"/>
  <c r="BF116" i="39"/>
  <c r="BF115" i="39"/>
  <c r="BF113" i="39"/>
  <c r="BF112" i="39"/>
  <c r="BF114" i="39" s="1"/>
  <c r="BF111" i="39"/>
  <c r="BF110" i="39"/>
  <c r="BF109" i="39"/>
  <c r="BF108" i="39"/>
  <c r="BF106" i="39"/>
  <c r="BF105" i="39"/>
  <c r="BF104" i="39"/>
  <c r="BF103" i="39"/>
  <c r="BF107" i="39" s="1"/>
  <c r="BF102" i="39"/>
  <c r="BF101" i="39"/>
  <c r="BF99" i="39"/>
  <c r="BF98" i="39"/>
  <c r="BF97" i="39"/>
  <c r="BF96" i="39"/>
  <c r="BF95" i="39"/>
  <c r="BF94" i="39"/>
  <c r="BF100" i="39" s="1"/>
  <c r="BF92" i="39"/>
  <c r="BF91" i="39"/>
  <c r="BF90" i="39"/>
  <c r="BF89" i="39"/>
  <c r="BF88" i="39"/>
  <c r="BF87" i="39"/>
  <c r="BF85" i="39"/>
  <c r="BF84" i="39"/>
  <c r="BF86" i="39" s="1"/>
  <c r="BF83" i="39"/>
  <c r="BF82" i="39"/>
  <c r="BF81" i="39"/>
  <c r="BF80" i="39"/>
  <c r="BF78" i="39"/>
  <c r="BF77" i="39"/>
  <c r="BF76" i="39"/>
  <c r="BF75" i="39"/>
  <c r="BF79" i="39" s="1"/>
  <c r="BF74" i="39"/>
  <c r="BF73" i="39"/>
  <c r="BF71" i="39"/>
  <c r="BF70" i="39"/>
  <c r="BF69" i="39"/>
  <c r="BF68" i="39"/>
  <c r="BF67" i="39"/>
  <c r="BF66" i="39"/>
  <c r="BF72" i="39" s="1"/>
  <c r="BF64" i="39"/>
  <c r="BF63" i="39"/>
  <c r="BF62" i="39"/>
  <c r="BF61" i="39"/>
  <c r="BF60" i="39"/>
  <c r="BF59" i="39"/>
  <c r="BF57" i="39"/>
  <c r="BF55" i="39"/>
  <c r="BF56" i="39" s="1"/>
  <c r="BF54" i="39"/>
  <c r="BF53" i="39"/>
  <c r="BF52" i="39"/>
  <c r="BF51" i="39"/>
  <c r="BF49" i="39"/>
  <c r="BF48" i="39"/>
  <c r="BF47" i="39"/>
  <c r="BF45" i="39"/>
  <c r="BF46" i="39" s="1"/>
  <c r="BF43" i="39"/>
  <c r="BF41" i="39"/>
  <c r="BF40" i="39"/>
  <c r="BF39" i="39"/>
  <c r="BF38" i="39"/>
  <c r="BF37" i="39"/>
  <c r="BF35" i="39"/>
  <c r="BF34" i="39"/>
  <c r="BF36" i="39" s="1"/>
  <c r="BF33" i="39"/>
  <c r="BF32" i="39"/>
  <c r="BF31" i="39"/>
  <c r="BF29" i="39"/>
  <c r="BF28" i="39"/>
  <c r="BF27" i="39"/>
  <c r="BF26" i="39"/>
  <c r="BF25" i="39"/>
  <c r="BF30" i="39" s="1"/>
  <c r="BF23" i="39"/>
  <c r="BF22" i="39"/>
  <c r="BF21" i="39"/>
  <c r="BF20" i="39"/>
  <c r="BF19" i="39"/>
  <c r="BF17" i="39"/>
  <c r="BF16" i="39"/>
  <c r="BF15" i="39"/>
  <c r="BF14" i="39"/>
  <c r="BF12" i="39"/>
  <c r="BF309" i="32"/>
  <c r="BF311" i="32"/>
  <c r="BF312" i="32"/>
  <c r="BF313" i="32"/>
  <c r="BF314" i="32"/>
  <c r="BF315" i="32"/>
  <c r="BF316" i="32"/>
  <c r="BF317" i="32"/>
  <c r="BF318" i="32"/>
  <c r="BF303" i="32"/>
  <c r="BF301" i="32"/>
  <c r="BF300" i="32"/>
  <c r="BF299" i="32"/>
  <c r="BF298" i="32"/>
  <c r="BF297" i="32"/>
  <c r="BF296" i="32"/>
  <c r="BF302" i="32" s="1"/>
  <c r="BF294" i="32"/>
  <c r="BF293" i="32"/>
  <c r="BF292" i="32"/>
  <c r="BF291" i="32"/>
  <c r="BF290" i="32"/>
  <c r="BF289" i="32"/>
  <c r="BF295" i="32" s="1"/>
  <c r="BF287" i="32"/>
  <c r="BF286" i="32"/>
  <c r="BF285" i="32"/>
  <c r="BF284" i="32"/>
  <c r="BF283" i="32"/>
  <c r="BF282" i="32"/>
  <c r="BF280" i="32"/>
  <c r="BF279" i="32"/>
  <c r="BF278" i="32"/>
  <c r="BF277" i="32"/>
  <c r="BF276" i="32"/>
  <c r="BF275" i="32"/>
  <c r="BF273" i="32"/>
  <c r="BF272" i="32"/>
  <c r="BF271" i="32"/>
  <c r="BF270" i="32"/>
  <c r="BF269" i="32"/>
  <c r="BF267" i="32"/>
  <c r="BF266" i="32"/>
  <c r="BF265" i="32"/>
  <c r="BF264" i="32"/>
  <c r="BF263" i="32"/>
  <c r="BF262" i="32"/>
  <c r="BF261" i="32"/>
  <c r="BF259" i="32"/>
  <c r="BF258" i="32"/>
  <c r="BF257" i="32"/>
  <c r="BF256" i="32"/>
  <c r="BF255" i="32"/>
  <c r="BF254" i="32"/>
  <c r="BF252" i="32"/>
  <c r="BF251" i="32"/>
  <c r="BF253" i="32" s="1"/>
  <c r="BF249" i="32"/>
  <c r="BF248" i="32"/>
  <c r="BF247" i="32"/>
  <c r="BF246" i="32"/>
  <c r="BF245" i="32"/>
  <c r="BF244" i="32"/>
  <c r="BF242" i="32"/>
  <c r="BF241" i="32"/>
  <c r="BF240" i="32"/>
  <c r="BF238" i="32"/>
  <c r="BF237" i="32"/>
  <c r="BF236" i="32"/>
  <c r="BF235" i="32"/>
  <c r="BF234" i="32"/>
  <c r="BF233" i="32"/>
  <c r="BF231" i="32"/>
  <c r="BF230" i="32"/>
  <c r="BF229" i="32"/>
  <c r="BF228" i="32"/>
  <c r="BF227" i="32"/>
  <c r="BF226" i="32"/>
  <c r="BF224" i="32"/>
  <c r="BF223" i="32"/>
  <c r="BF222" i="32"/>
  <c r="BF225" i="32" s="1"/>
  <c r="BF220" i="32"/>
  <c r="BF218" i="32"/>
  <c r="BF217" i="32"/>
  <c r="BF216" i="32"/>
  <c r="BF215" i="32"/>
  <c r="BF214" i="32"/>
  <c r="BF213" i="32"/>
  <c r="BF211" i="32"/>
  <c r="BF210" i="32"/>
  <c r="BF209" i="32"/>
  <c r="BF208" i="32"/>
  <c r="BF207" i="32"/>
  <c r="BF206" i="32"/>
  <c r="BF205" i="32"/>
  <c r="BF204" i="32"/>
  <c r="BF202" i="32"/>
  <c r="BF201" i="32"/>
  <c r="BF200" i="32"/>
  <c r="BF199" i="32"/>
  <c r="BF198" i="32"/>
  <c r="BF196" i="32"/>
  <c r="BF195" i="32"/>
  <c r="BF194" i="32"/>
  <c r="BF192" i="32"/>
  <c r="BF191" i="32"/>
  <c r="BF190" i="32"/>
  <c r="BF189" i="32"/>
  <c r="BF188" i="32"/>
  <c r="BF187" i="32"/>
  <c r="BF185" i="32"/>
  <c r="BF184" i="32"/>
  <c r="BF183" i="32"/>
  <c r="BF186" i="32" s="1"/>
  <c r="BF181" i="32"/>
  <c r="BF180" i="32"/>
  <c r="BF179" i="32"/>
  <c r="BF178" i="32"/>
  <c r="BF177" i="32"/>
  <c r="BF175" i="32"/>
  <c r="BF174" i="32"/>
  <c r="BF173" i="32"/>
  <c r="BF172" i="32"/>
  <c r="BF171" i="32"/>
  <c r="BF170" i="32"/>
  <c r="BF168" i="32"/>
  <c r="BF167" i="32"/>
  <c r="BF166" i="32"/>
  <c r="BF165" i="32"/>
  <c r="BF164" i="32"/>
  <c r="BF163" i="32"/>
  <c r="BF161" i="32"/>
  <c r="BF160" i="32"/>
  <c r="BF159" i="32"/>
  <c r="BF158" i="32"/>
  <c r="BF157" i="32"/>
  <c r="BF156" i="32"/>
  <c r="BF154" i="32"/>
  <c r="BF153" i="32"/>
  <c r="BF152" i="32"/>
  <c r="BF151" i="32"/>
  <c r="BF150" i="32"/>
  <c r="BF149" i="32"/>
  <c r="BF147" i="32"/>
  <c r="BF146" i="32"/>
  <c r="BF145" i="32"/>
  <c r="BF148" i="32" s="1"/>
  <c r="BF143" i="32"/>
  <c r="BF141" i="32"/>
  <c r="BF140" i="32"/>
  <c r="BF139" i="32"/>
  <c r="BF138" i="32"/>
  <c r="BF137" i="32"/>
  <c r="BF136" i="32"/>
  <c r="BF134" i="32"/>
  <c r="BF133" i="32"/>
  <c r="BF132" i="32"/>
  <c r="BF131" i="32"/>
  <c r="BF130" i="32"/>
  <c r="BF129" i="32"/>
  <c r="BF127" i="32"/>
  <c r="BF126" i="32"/>
  <c r="BF125" i="32"/>
  <c r="BF124" i="32"/>
  <c r="BF123" i="32"/>
  <c r="BF128" i="32" s="1"/>
  <c r="BF121" i="32"/>
  <c r="BF122" i="32" s="1"/>
  <c r="BF120" i="32"/>
  <c r="BF119" i="32"/>
  <c r="BF117" i="32"/>
  <c r="BF116" i="32"/>
  <c r="BF115" i="32"/>
  <c r="BF114" i="32"/>
  <c r="BF113" i="32"/>
  <c r="BF112" i="32"/>
  <c r="BF110" i="32"/>
  <c r="BF109" i="32"/>
  <c r="BF108" i="32"/>
  <c r="BF106" i="32"/>
  <c r="BF104" i="32"/>
  <c r="BF103" i="32"/>
  <c r="BF102" i="32"/>
  <c r="BF101" i="32"/>
  <c r="BF100" i="32"/>
  <c r="BF99" i="32"/>
  <c r="BF98" i="32"/>
  <c r="BF97" i="32"/>
  <c r="BF96" i="32"/>
  <c r="BF94" i="32"/>
  <c r="BF93" i="32"/>
  <c r="BF92" i="32"/>
  <c r="BF95" i="32" s="1"/>
  <c r="BF91" i="32"/>
  <c r="BF90" i="32"/>
  <c r="BF88" i="32"/>
  <c r="BF87" i="32"/>
  <c r="BF86" i="32"/>
  <c r="BF85" i="32"/>
  <c r="BF84" i="32"/>
  <c r="BF89" i="32" s="1"/>
  <c r="BF82" i="32"/>
  <c r="BF83" i="32" s="1"/>
  <c r="BF81" i="32"/>
  <c r="BF80" i="32"/>
  <c r="BF79" i="32"/>
  <c r="BF78" i="32"/>
  <c r="BF77" i="32"/>
  <c r="BF75" i="32"/>
  <c r="BF74" i="32"/>
  <c r="BF73" i="32"/>
  <c r="BF72" i="32"/>
  <c r="BF71" i="32"/>
  <c r="BF69" i="32"/>
  <c r="BF68" i="32"/>
  <c r="BF67" i="32"/>
  <c r="BF66" i="32"/>
  <c r="BF65" i="32"/>
  <c r="BF64" i="32"/>
  <c r="BF62" i="32"/>
  <c r="BF61" i="32"/>
  <c r="BF60" i="32"/>
  <c r="BF59" i="32"/>
  <c r="BF58" i="32"/>
  <c r="BF63" i="32" s="1"/>
  <c r="BF57" i="32"/>
  <c r="BF55" i="32"/>
  <c r="BF54" i="32"/>
  <c r="BF53" i="32"/>
  <c r="BF52" i="32"/>
  <c r="BF51" i="32"/>
  <c r="BF49" i="32"/>
  <c r="BF48" i="32"/>
  <c r="BF47" i="32"/>
  <c r="BF46" i="32"/>
  <c r="BF45" i="32"/>
  <c r="BF44" i="32"/>
  <c r="BF42" i="32"/>
  <c r="BF40" i="32"/>
  <c r="BF39" i="32"/>
  <c r="BF38" i="32"/>
  <c r="BF36" i="32"/>
  <c r="BF35" i="32"/>
  <c r="BF37" i="32" s="1"/>
  <c r="BF33" i="32"/>
  <c r="BF34" i="32" s="1"/>
  <c r="BF32" i="32"/>
  <c r="BF30" i="32"/>
  <c r="BF29" i="32"/>
  <c r="BF28" i="32"/>
  <c r="BF26" i="32"/>
  <c r="BF25" i="32"/>
  <c r="BF24" i="32"/>
  <c r="BF23" i="32"/>
  <c r="BF21" i="32"/>
  <c r="BF20" i="32"/>
  <c r="BF19" i="32"/>
  <c r="BF18" i="32"/>
  <c r="BF16" i="32"/>
  <c r="BF15" i="32"/>
  <c r="BF14" i="32"/>
  <c r="BF17" i="32" s="1"/>
  <c r="BF12" i="32"/>
  <c r="BF13" i="32" s="1"/>
  <c r="BF78" i="31"/>
  <c r="BF80" i="31"/>
  <c r="BF81" i="31"/>
  <c r="BF82" i="31"/>
  <c r="BF83" i="31"/>
  <c r="BF84" i="31"/>
  <c r="BF85" i="31"/>
  <c r="BF86" i="31"/>
  <c r="BF87" i="31"/>
  <c r="BF72" i="31"/>
  <c r="BF71" i="31"/>
  <c r="BF70" i="31"/>
  <c r="BF69" i="31"/>
  <c r="BF68" i="31"/>
  <c r="BF66" i="31"/>
  <c r="BF65" i="31"/>
  <c r="BF63" i="31"/>
  <c r="BF64" i="31" s="1"/>
  <c r="BF62" i="31"/>
  <c r="BF61" i="31"/>
  <c r="BF60" i="31"/>
  <c r="BF59" i="31"/>
  <c r="BF58" i="31"/>
  <c r="BF56" i="31"/>
  <c r="BF55" i="31"/>
  <c r="BF54" i="31"/>
  <c r="BF57" i="31" s="1"/>
  <c r="BF53" i="31"/>
  <c r="BF51" i="31"/>
  <c r="BF50" i="31"/>
  <c r="BF49" i="31"/>
  <c r="BF47" i="31"/>
  <c r="BF46" i="31"/>
  <c r="BF45" i="31"/>
  <c r="BF44" i="31"/>
  <c r="BF48" i="31" s="1"/>
  <c r="BF42" i="31"/>
  <c r="BF41" i="31"/>
  <c r="BF39" i="31"/>
  <c r="BF37" i="31"/>
  <c r="BF36" i="31"/>
  <c r="BF35" i="31"/>
  <c r="BF34" i="31"/>
  <c r="BF33" i="31"/>
  <c r="BF38" i="31" s="1"/>
  <c r="BF31" i="31"/>
  <c r="BF30" i="31"/>
  <c r="BF29" i="31"/>
  <c r="BF28" i="31"/>
  <c r="BF27" i="31"/>
  <c r="BF26" i="31"/>
  <c r="BF79" i="31" s="1"/>
  <c r="BF24" i="31"/>
  <c r="BF22" i="31"/>
  <c r="BF23" i="31" s="1"/>
  <c r="BF21" i="31"/>
  <c r="BF20" i="31"/>
  <c r="BF18" i="31"/>
  <c r="BF17" i="31"/>
  <c r="BF16" i="31"/>
  <c r="BF14" i="31"/>
  <c r="BF13" i="31"/>
  <c r="BF12" i="31"/>
  <c r="BF15" i="31" s="1"/>
  <c r="BF104" i="30"/>
  <c r="BF106" i="30"/>
  <c r="BF107" i="30"/>
  <c r="BF108" i="30"/>
  <c r="BF109" i="30"/>
  <c r="BF110" i="30"/>
  <c r="BF111" i="30"/>
  <c r="BF112" i="30"/>
  <c r="BF113" i="30"/>
  <c r="BF98" i="30"/>
  <c r="BF97" i="30"/>
  <c r="BF96" i="30"/>
  <c r="BF95" i="30"/>
  <c r="BF94" i="30"/>
  <c r="BF93" i="30"/>
  <c r="BF91" i="30"/>
  <c r="BF90" i="30"/>
  <c r="BF89" i="30"/>
  <c r="BF88" i="30"/>
  <c r="BF87" i="30"/>
  <c r="BF86" i="30"/>
  <c r="BF84" i="30"/>
  <c r="BF83" i="30"/>
  <c r="BF82" i="30"/>
  <c r="BF80" i="30"/>
  <c r="BF79" i="30"/>
  <c r="BF78" i="30"/>
  <c r="BF77" i="30"/>
  <c r="BF76" i="30"/>
  <c r="BF74" i="30"/>
  <c r="BF75" i="30" s="1"/>
  <c r="BF73" i="30"/>
  <c r="BF72" i="30"/>
  <c r="BF70" i="30"/>
  <c r="BF71" i="30" s="1"/>
  <c r="BF69" i="30"/>
  <c r="BF68" i="30"/>
  <c r="BF67" i="30"/>
  <c r="BF66" i="30"/>
  <c r="BF64" i="30"/>
  <c r="BF65" i="30" s="1"/>
  <c r="BF63" i="30"/>
  <c r="BF62" i="30"/>
  <c r="BF60" i="30"/>
  <c r="BF59" i="30"/>
  <c r="BF58" i="30"/>
  <c r="BF57" i="30"/>
  <c r="BF56" i="30"/>
  <c r="BF55" i="30"/>
  <c r="BF53" i="30"/>
  <c r="BF52" i="30"/>
  <c r="BF51" i="30"/>
  <c r="BF54" i="30" s="1"/>
  <c r="BF50" i="30"/>
  <c r="BF49" i="30"/>
  <c r="BF47" i="30"/>
  <c r="BF46" i="30"/>
  <c r="BF45" i="30"/>
  <c r="BF43" i="30"/>
  <c r="BF42" i="30"/>
  <c r="BF41" i="30"/>
  <c r="BF40" i="30"/>
  <c r="BF39" i="30"/>
  <c r="BF38" i="30"/>
  <c r="BF36" i="30"/>
  <c r="BF35" i="30"/>
  <c r="BF34" i="30"/>
  <c r="BF33" i="30"/>
  <c r="BF32" i="30"/>
  <c r="BF37" i="30" s="1"/>
  <c r="BF31" i="30"/>
  <c r="BF29" i="30"/>
  <c r="BF30" i="30" s="1"/>
  <c r="BF27" i="30"/>
  <c r="BF26" i="30"/>
  <c r="BF25" i="30"/>
  <c r="BF24" i="30"/>
  <c r="BF22" i="30"/>
  <c r="BF21" i="30"/>
  <c r="BF20" i="30"/>
  <c r="BF19" i="30"/>
  <c r="BF18" i="30"/>
  <c r="BF16" i="30"/>
  <c r="BF14" i="30"/>
  <c r="BF13" i="30"/>
  <c r="BF12" i="30"/>
  <c r="BF191" i="29"/>
  <c r="BF193" i="29"/>
  <c r="BF194" i="29"/>
  <c r="BF195" i="29"/>
  <c r="BF196" i="29"/>
  <c r="BF197" i="29"/>
  <c r="BF198" i="29"/>
  <c r="BF199" i="29"/>
  <c r="BF200" i="29"/>
  <c r="BF185" i="29"/>
  <c r="BF184" i="29"/>
  <c r="BF183" i="29"/>
  <c r="BF182" i="29"/>
  <c r="BF181" i="29"/>
  <c r="BF180" i="29"/>
  <c r="BF178" i="29"/>
  <c r="BF177" i="29"/>
  <c r="BF176" i="29"/>
  <c r="BF175" i="29"/>
  <c r="BF174" i="29"/>
  <c r="BF172" i="29"/>
  <c r="BF171" i="29"/>
  <c r="BF169" i="29"/>
  <c r="BF168" i="29"/>
  <c r="BF167" i="29"/>
  <c r="BF166" i="29"/>
  <c r="BF165" i="29"/>
  <c r="BF164" i="29"/>
  <c r="BF162" i="29"/>
  <c r="BF161" i="29"/>
  <c r="BF160" i="29"/>
  <c r="BF158" i="29"/>
  <c r="BF157" i="29"/>
  <c r="BF156" i="29"/>
  <c r="BF155" i="29"/>
  <c r="BF153" i="29"/>
  <c r="BF152" i="29"/>
  <c r="BF151" i="29"/>
  <c r="BF149" i="29"/>
  <c r="BF148" i="29"/>
  <c r="BF147" i="29"/>
  <c r="BF146" i="29"/>
  <c r="BF145" i="29"/>
  <c r="BF144" i="29"/>
  <c r="BF142" i="29"/>
  <c r="BF141" i="29"/>
  <c r="BF140" i="29"/>
  <c r="BF139" i="29"/>
  <c r="BF143" i="29" s="1"/>
  <c r="BF138" i="29"/>
  <c r="BF137" i="29"/>
  <c r="BF136" i="29"/>
  <c r="BF134" i="29"/>
  <c r="BF132" i="29"/>
  <c r="BF131" i="29"/>
  <c r="BF130" i="29"/>
  <c r="BF129" i="29"/>
  <c r="BF128" i="29"/>
  <c r="BF126" i="29"/>
  <c r="BF125" i="29"/>
  <c r="BF124" i="29"/>
  <c r="BF123" i="29"/>
  <c r="BF122" i="29"/>
  <c r="BF120" i="29"/>
  <c r="BF119" i="29"/>
  <c r="BF118" i="29"/>
  <c r="BF117" i="29"/>
  <c r="BF116" i="29"/>
  <c r="BF114" i="29"/>
  <c r="BF113" i="29"/>
  <c r="BF112" i="29"/>
  <c r="BF111" i="29"/>
  <c r="BF110" i="29"/>
  <c r="BF108" i="29"/>
  <c r="BF107" i="29"/>
  <c r="BF106" i="29"/>
  <c r="BF105" i="29"/>
  <c r="BF104" i="29"/>
  <c r="BF102" i="29"/>
  <c r="BF101" i="29"/>
  <c r="BF100" i="29"/>
  <c r="BF99" i="29"/>
  <c r="BF98" i="29"/>
  <c r="BF96" i="29"/>
  <c r="BF95" i="29"/>
  <c r="BF94" i="29"/>
  <c r="BF93" i="29"/>
  <c r="BF92" i="29"/>
  <c r="BF90" i="29"/>
  <c r="BF89" i="29"/>
  <c r="BF88" i="29"/>
  <c r="BF87" i="29"/>
  <c r="BF86" i="29"/>
  <c r="BF84" i="29"/>
  <c r="BF83" i="29"/>
  <c r="BF82" i="29"/>
  <c r="BF81" i="29"/>
  <c r="BF80" i="29"/>
  <c r="BF78" i="29"/>
  <c r="BF77" i="29"/>
  <c r="BF76" i="29"/>
  <c r="BF75" i="29"/>
  <c r="BF73" i="29"/>
  <c r="BF72" i="29"/>
  <c r="BF71" i="29"/>
  <c r="BF74" i="29" s="1"/>
  <c r="BF69" i="29"/>
  <c r="BF68" i="29"/>
  <c r="BF67" i="29"/>
  <c r="BF65" i="29"/>
  <c r="BF64" i="29"/>
  <c r="BF63" i="29"/>
  <c r="BF61" i="29"/>
  <c r="BF60" i="29"/>
  <c r="BF59" i="29"/>
  <c r="BF57" i="29"/>
  <c r="BF56" i="29"/>
  <c r="BF55" i="29"/>
  <c r="BF53" i="29"/>
  <c r="BF52" i="29"/>
  <c r="BF50" i="29"/>
  <c r="BF49" i="29"/>
  <c r="BF48" i="29"/>
  <c r="BF46" i="29"/>
  <c r="BF45" i="29"/>
  <c r="BF44" i="29"/>
  <c r="BF42" i="29"/>
  <c r="BF41" i="29"/>
  <c r="BF40" i="29"/>
  <c r="BF38" i="29"/>
  <c r="BF37" i="29"/>
  <c r="BF36" i="29"/>
  <c r="BF34" i="29"/>
  <c r="BF33" i="29"/>
  <c r="BF31" i="29"/>
  <c r="BF30" i="29"/>
  <c r="BF28" i="29"/>
  <c r="BF27" i="29"/>
  <c r="BF29" i="29" s="1"/>
  <c r="BF25" i="29"/>
  <c r="BF24" i="29"/>
  <c r="BF22" i="29"/>
  <c r="BF21" i="29"/>
  <c r="BF20" i="29"/>
  <c r="BF18" i="29"/>
  <c r="BF17" i="29"/>
  <c r="BF15" i="29"/>
  <c r="BF14" i="29"/>
  <c r="BF12" i="29"/>
  <c r="BF137" i="44"/>
  <c r="BF138" i="44"/>
  <c r="BF139" i="44"/>
  <c r="BF140" i="44"/>
  <c r="BF141" i="44"/>
  <c r="BF142" i="44"/>
  <c r="BF143" i="44"/>
  <c r="BF144" i="44"/>
  <c r="BF129" i="44"/>
  <c r="BF128" i="44"/>
  <c r="BF127" i="44"/>
  <c r="BF126" i="44"/>
  <c r="BF125" i="44"/>
  <c r="BF123" i="44"/>
  <c r="BF122" i="44"/>
  <c r="BF121" i="44"/>
  <c r="BF120" i="44"/>
  <c r="BF119" i="44"/>
  <c r="BF118" i="44"/>
  <c r="BF117" i="44"/>
  <c r="BF116" i="44"/>
  <c r="BF114" i="44"/>
  <c r="BF112" i="44"/>
  <c r="BF111" i="44"/>
  <c r="BF110" i="44"/>
  <c r="BF109" i="44"/>
  <c r="BF108" i="44"/>
  <c r="BF106" i="44"/>
  <c r="BF104" i="44"/>
  <c r="BF103" i="44"/>
  <c r="BF102" i="44"/>
  <c r="BF100" i="44"/>
  <c r="BF101" i="44" s="1"/>
  <c r="BF99" i="44"/>
  <c r="BF98" i="44"/>
  <c r="BF97" i="44"/>
  <c r="BF96" i="44"/>
  <c r="BF94" i="44"/>
  <c r="BF93" i="44"/>
  <c r="BF92" i="44"/>
  <c r="BF90" i="44"/>
  <c r="BF89" i="44"/>
  <c r="BF88" i="44"/>
  <c r="BF87" i="44"/>
  <c r="BF86" i="44"/>
  <c r="BF85" i="44"/>
  <c r="BF83" i="44"/>
  <c r="BF82" i="44"/>
  <c r="BF81" i="44"/>
  <c r="BF80" i="44"/>
  <c r="BF79" i="44"/>
  <c r="BF78" i="44"/>
  <c r="BF76" i="44"/>
  <c r="BF75" i="44"/>
  <c r="BF74" i="44"/>
  <c r="BF73" i="44"/>
  <c r="BF72" i="44"/>
  <c r="BF71" i="44"/>
  <c r="BF69" i="44"/>
  <c r="BF68" i="44"/>
  <c r="BF67" i="44"/>
  <c r="BF66" i="44"/>
  <c r="BF65" i="44"/>
  <c r="BF136" i="44" s="1"/>
  <c r="BF64" i="44"/>
  <c r="BF135" i="44" s="1"/>
  <c r="BF62" i="44"/>
  <c r="BF63" i="44" s="1"/>
  <c r="BF61" i="44"/>
  <c r="BF60" i="44"/>
  <c r="BF59" i="44"/>
  <c r="BF58" i="44"/>
  <c r="BF57" i="44"/>
  <c r="BF55" i="44"/>
  <c r="BF54" i="44"/>
  <c r="BF53" i="44"/>
  <c r="BF52" i="44"/>
  <c r="BF51" i="44"/>
  <c r="BF50" i="44"/>
  <c r="BF48" i="44"/>
  <c r="BF47" i="44"/>
  <c r="BF46" i="44"/>
  <c r="BF45" i="44"/>
  <c r="BF44" i="44"/>
  <c r="BF43" i="44"/>
  <c r="BF41" i="44"/>
  <c r="BF40" i="44"/>
  <c r="BF39" i="44"/>
  <c r="BF38" i="44"/>
  <c r="BF37" i="44"/>
  <c r="BF36" i="44"/>
  <c r="BF34" i="44"/>
  <c r="BF33" i="44"/>
  <c r="BF32" i="44"/>
  <c r="BF31" i="44"/>
  <c r="BF30" i="44"/>
  <c r="BF29" i="44"/>
  <c r="BF27" i="44"/>
  <c r="BF26" i="44"/>
  <c r="BF25" i="44"/>
  <c r="BF24" i="44"/>
  <c r="BF23" i="44"/>
  <c r="BF22" i="44"/>
  <c r="BF21" i="44"/>
  <c r="BF20" i="44"/>
  <c r="BF18" i="44"/>
  <c r="BF17" i="44"/>
  <c r="BF16" i="44"/>
  <c r="BF15" i="44"/>
  <c r="BF14" i="44"/>
  <c r="BF12" i="44"/>
  <c r="BF13" i="44" s="1"/>
  <c r="BF469" i="43"/>
  <c r="BF471" i="43"/>
  <c r="BF472" i="43"/>
  <c r="BF473" i="43"/>
  <c r="BF474" i="43"/>
  <c r="BF475" i="43"/>
  <c r="BF476" i="43"/>
  <c r="BF461" i="43"/>
  <c r="BF460" i="43"/>
  <c r="BF459" i="43"/>
  <c r="BF457" i="43"/>
  <c r="BF456" i="43"/>
  <c r="BF454" i="43"/>
  <c r="BF453" i="43"/>
  <c r="BF452" i="43"/>
  <c r="BF451" i="43"/>
  <c r="BF450" i="43"/>
  <c r="BF449" i="43"/>
  <c r="BF447" i="43"/>
  <c r="BF446" i="43"/>
  <c r="BF445" i="43"/>
  <c r="BF444" i="43"/>
  <c r="BF448" i="43" s="1"/>
  <c r="BF443" i="43"/>
  <c r="BF442" i="43"/>
  <c r="BF440" i="43"/>
  <c r="BF439" i="43"/>
  <c r="BF438" i="43"/>
  <c r="BF437" i="43"/>
  <c r="BF436" i="43"/>
  <c r="BF435" i="43"/>
  <c r="BF441" i="43" s="1"/>
  <c r="BF433" i="43"/>
  <c r="BF432" i="43"/>
  <c r="BF431" i="43"/>
  <c r="BF430" i="43"/>
  <c r="BF429" i="43"/>
  <c r="BF428" i="43"/>
  <c r="BF426" i="43"/>
  <c r="BF425" i="43"/>
  <c r="BF424" i="43"/>
  <c r="BF423" i="43"/>
  <c r="BF422" i="43"/>
  <c r="BF421" i="43"/>
  <c r="BF419" i="43"/>
  <c r="BF418" i="43"/>
  <c r="BF417" i="43"/>
  <c r="BF416" i="43"/>
  <c r="BF420" i="43" s="1"/>
  <c r="BF415" i="43"/>
  <c r="BF414" i="43"/>
  <c r="BF412" i="43"/>
  <c r="BF411" i="43"/>
  <c r="BF410" i="43"/>
  <c r="BF409" i="43"/>
  <c r="BF408" i="43"/>
  <c r="BF406" i="43"/>
  <c r="BF405" i="43"/>
  <c r="BF403" i="43"/>
  <c r="BF402" i="43"/>
  <c r="BF401" i="43"/>
  <c r="BF400" i="43"/>
  <c r="BF399" i="43"/>
  <c r="BF398" i="43"/>
  <c r="BF396" i="43"/>
  <c r="BF397" i="43" s="1"/>
  <c r="BF395" i="43"/>
  <c r="BF394" i="43"/>
  <c r="BF393" i="43"/>
  <c r="BF392" i="43"/>
  <c r="BF391" i="43"/>
  <c r="BF389" i="43"/>
  <c r="BF388" i="43"/>
  <c r="BF387" i="43"/>
  <c r="BF390" i="43" s="1"/>
  <c r="BF385" i="43"/>
  <c r="BF384" i="43"/>
  <c r="BF383" i="43"/>
  <c r="BF382" i="43"/>
  <c r="BF381" i="43"/>
  <c r="BF379" i="43"/>
  <c r="BF378" i="43"/>
  <c r="BF377" i="43"/>
  <c r="BF376" i="43"/>
  <c r="BF375" i="43"/>
  <c r="BF374" i="43"/>
  <c r="BF372" i="43"/>
  <c r="BF370" i="43"/>
  <c r="BF369" i="43"/>
  <c r="BF368" i="43"/>
  <c r="BF366" i="43"/>
  <c r="BF365" i="43"/>
  <c r="BF364" i="43"/>
  <c r="BF363" i="43"/>
  <c r="BF362" i="43"/>
  <c r="BF361" i="43"/>
  <c r="BF359" i="43"/>
  <c r="BF358" i="43"/>
  <c r="BF357" i="43"/>
  <c r="BF356" i="43"/>
  <c r="BF354" i="43"/>
  <c r="BF353" i="43"/>
  <c r="BF352" i="43"/>
  <c r="BF351" i="43"/>
  <c r="BF350" i="43"/>
  <c r="BF349" i="43"/>
  <c r="BF355" i="43" s="1"/>
  <c r="BF347" i="43"/>
  <c r="BF346" i="43"/>
  <c r="BF345" i="43"/>
  <c r="BF344" i="43"/>
  <c r="BF343" i="43"/>
  <c r="BF470" i="43" s="1"/>
  <c r="BF341" i="43"/>
  <c r="BF340" i="43"/>
  <c r="BF339" i="43"/>
  <c r="BF338" i="43"/>
  <c r="BF337" i="43"/>
  <c r="BF336" i="43"/>
  <c r="BF335" i="43"/>
  <c r="BF334" i="43"/>
  <c r="BF332" i="43"/>
  <c r="BF331" i="43"/>
  <c r="BF329" i="43"/>
  <c r="BF328" i="43"/>
  <c r="BF327" i="43"/>
  <c r="BF325" i="43"/>
  <c r="BF324" i="43"/>
  <c r="BF323" i="43"/>
  <c r="BF321" i="43"/>
  <c r="BF319" i="43"/>
  <c r="BF318" i="43"/>
  <c r="BF317" i="43"/>
  <c r="BF316" i="43"/>
  <c r="BF315" i="43"/>
  <c r="BF313" i="43"/>
  <c r="BF312" i="43"/>
  <c r="BF311" i="43"/>
  <c r="BF309" i="43"/>
  <c r="BF308" i="43"/>
  <c r="BF307" i="43"/>
  <c r="BF306" i="43"/>
  <c r="BF305" i="43"/>
  <c r="BF304" i="43"/>
  <c r="BF302" i="43"/>
  <c r="BF301" i="43"/>
  <c r="BF300" i="43"/>
  <c r="BF299" i="43"/>
  <c r="BF298" i="43"/>
  <c r="BF297" i="43"/>
  <c r="BF295" i="43"/>
  <c r="BF293" i="43"/>
  <c r="BF292" i="43"/>
  <c r="BF291" i="43"/>
  <c r="BF290" i="43"/>
  <c r="BF289" i="43"/>
  <c r="BF288" i="43"/>
  <c r="BF287" i="43"/>
  <c r="BF285" i="43"/>
  <c r="BF284" i="43"/>
  <c r="BF283" i="43"/>
  <c r="BF282" i="43"/>
  <c r="BF280" i="43"/>
  <c r="BF279" i="43"/>
  <c r="BF278" i="43"/>
  <c r="BF277" i="43"/>
  <c r="BF276" i="43"/>
  <c r="BF275" i="43"/>
  <c r="BF273" i="43"/>
  <c r="BF272" i="43"/>
  <c r="BF271" i="43"/>
  <c r="BF269" i="43"/>
  <c r="BF268" i="43"/>
  <c r="BF270" i="43" s="1"/>
  <c r="BF267" i="43"/>
  <c r="BF266" i="43"/>
  <c r="BF265" i="43"/>
  <c r="BF263" i="43"/>
  <c r="BF262" i="43"/>
  <c r="BF261" i="43"/>
  <c r="BF259" i="43"/>
  <c r="BF258" i="43"/>
  <c r="BF257" i="43"/>
  <c r="BF255" i="43"/>
  <c r="BF253" i="43"/>
  <c r="BF252" i="43"/>
  <c r="BF251" i="43"/>
  <c r="BF250" i="43"/>
  <c r="BF249" i="43"/>
  <c r="BF248" i="43"/>
  <c r="BF254" i="43" s="1"/>
  <c r="BF246" i="43"/>
  <c r="BF245" i="43"/>
  <c r="BF244" i="43"/>
  <c r="BF243" i="43"/>
  <c r="BF242" i="43"/>
  <c r="BF240" i="43"/>
  <c r="BF239" i="43"/>
  <c r="BF238" i="43"/>
  <c r="BF237" i="43"/>
  <c r="BF236" i="43"/>
  <c r="BF234" i="43"/>
  <c r="BF233" i="43"/>
  <c r="BF232" i="43"/>
  <c r="BF231" i="43"/>
  <c r="BF230" i="43"/>
  <c r="BF228" i="43"/>
  <c r="BF229" i="43" s="1"/>
  <c r="BF227" i="43"/>
  <c r="BF226" i="43"/>
  <c r="BF225" i="43"/>
  <c r="BF224" i="43"/>
  <c r="BF222" i="43"/>
  <c r="BF221" i="43"/>
  <c r="BF220" i="43"/>
  <c r="BF219" i="43"/>
  <c r="BF218" i="43"/>
  <c r="BF216" i="43"/>
  <c r="BF215" i="43"/>
  <c r="BF214" i="43"/>
  <c r="BF213" i="43"/>
  <c r="BF212" i="43"/>
  <c r="BF210" i="43"/>
  <c r="BF209" i="43"/>
  <c r="BF208" i="43"/>
  <c r="BF207" i="43"/>
  <c r="BF206" i="43"/>
  <c r="BF205" i="43"/>
  <c r="BF203" i="43"/>
  <c r="BF202" i="43"/>
  <c r="BF201" i="43"/>
  <c r="BF200" i="43"/>
  <c r="BF199" i="43"/>
  <c r="BF197" i="43"/>
  <c r="BF196" i="43"/>
  <c r="BF195" i="43"/>
  <c r="BF194" i="43"/>
  <c r="BF193" i="43"/>
  <c r="BF191" i="43"/>
  <c r="BF190" i="43"/>
  <c r="BF189" i="43"/>
  <c r="BF188" i="43"/>
  <c r="BF187" i="43"/>
  <c r="BF186" i="43"/>
  <c r="BF184" i="43"/>
  <c r="BF183" i="43"/>
  <c r="BF182" i="43"/>
  <c r="BF181" i="43"/>
  <c r="BF180" i="43"/>
  <c r="BF179" i="43"/>
  <c r="BF177" i="43"/>
  <c r="BF176" i="43"/>
  <c r="BF175" i="43"/>
  <c r="BF174" i="43"/>
  <c r="BF173" i="43"/>
  <c r="BF171" i="43"/>
  <c r="BF170" i="43"/>
  <c r="BF169" i="43"/>
  <c r="BF168" i="43"/>
  <c r="BF167" i="43"/>
  <c r="BF165" i="43"/>
  <c r="BF164" i="43"/>
  <c r="BF163" i="43"/>
  <c r="BF162" i="43"/>
  <c r="BF161" i="43"/>
  <c r="BF159" i="43"/>
  <c r="BF158" i="43"/>
  <c r="BF157" i="43"/>
  <c r="BF156" i="43"/>
  <c r="BF154" i="43"/>
  <c r="BF153" i="43"/>
  <c r="BF152" i="43"/>
  <c r="BF151" i="43"/>
  <c r="BF150" i="43"/>
  <c r="BF148" i="43"/>
  <c r="BF147" i="43"/>
  <c r="BF146" i="43"/>
  <c r="BF145" i="43"/>
  <c r="BF144" i="43"/>
  <c r="BF142" i="43"/>
  <c r="BF141" i="43"/>
  <c r="BF140" i="43"/>
  <c r="BF139" i="43"/>
  <c r="BF138" i="43"/>
  <c r="BF136" i="43"/>
  <c r="BF135" i="43"/>
  <c r="BF134" i="43"/>
  <c r="BF133" i="43"/>
  <c r="BF132" i="43"/>
  <c r="BF131" i="43"/>
  <c r="BF129" i="43"/>
  <c r="BF128" i="43"/>
  <c r="BF127" i="43"/>
  <c r="BF126" i="43"/>
  <c r="BF125" i="43"/>
  <c r="BF124" i="43"/>
  <c r="BF130" i="43" s="1"/>
  <c r="BF122" i="43"/>
  <c r="BF121" i="43"/>
  <c r="BF120" i="43"/>
  <c r="BF119" i="43"/>
  <c r="BF117" i="43"/>
  <c r="BF116" i="43"/>
  <c r="BF115" i="43"/>
  <c r="BF113" i="43"/>
  <c r="BF112" i="43"/>
  <c r="BF110" i="43"/>
  <c r="BF109" i="43"/>
  <c r="BF108" i="43"/>
  <c r="BF106" i="43"/>
  <c r="BF105" i="43"/>
  <c r="BF104" i="43"/>
  <c r="BF102" i="43"/>
  <c r="BF101" i="43"/>
  <c r="BF99" i="43"/>
  <c r="BF98" i="43"/>
  <c r="BF97" i="43"/>
  <c r="BF95" i="43"/>
  <c r="BF94" i="43"/>
  <c r="BF93" i="43"/>
  <c r="BF91" i="43"/>
  <c r="BF90" i="43"/>
  <c r="BF88" i="43"/>
  <c r="BF87" i="43"/>
  <c r="BF86" i="43"/>
  <c r="BF84" i="43"/>
  <c r="BF83" i="43"/>
  <c r="BF82" i="43"/>
  <c r="BF80" i="43"/>
  <c r="BF79" i="43"/>
  <c r="BF77" i="43"/>
  <c r="BF76" i="43"/>
  <c r="BF75" i="43"/>
  <c r="BF73" i="43"/>
  <c r="BF72" i="43"/>
  <c r="BF71" i="43"/>
  <c r="BF70" i="43"/>
  <c r="BF74" i="43" s="1"/>
  <c r="BF68" i="43"/>
  <c r="BF67" i="43"/>
  <c r="BF65" i="43"/>
  <c r="BF64" i="43"/>
  <c r="BF63" i="43"/>
  <c r="BF61" i="43"/>
  <c r="BF60" i="43"/>
  <c r="BF59" i="43"/>
  <c r="BF62" i="43" s="1"/>
  <c r="BF57" i="43"/>
  <c r="BF56" i="43"/>
  <c r="BF55" i="43"/>
  <c r="BF53" i="43"/>
  <c r="BF52" i="43"/>
  <c r="BF50" i="43"/>
  <c r="BF49" i="43"/>
  <c r="BF47" i="43"/>
  <c r="BF46" i="43"/>
  <c r="BF44" i="43"/>
  <c r="BF43" i="43"/>
  <c r="BF42" i="43"/>
  <c r="BF40" i="43"/>
  <c r="BF39" i="43"/>
  <c r="BF37" i="43"/>
  <c r="BF36" i="43"/>
  <c r="BF38" i="43" s="1"/>
  <c r="BF35" i="43"/>
  <c r="BF33" i="43"/>
  <c r="BF32" i="43"/>
  <c r="BF31" i="43"/>
  <c r="BF29" i="43"/>
  <c r="BF28" i="43"/>
  <c r="BF30" i="43" s="1"/>
  <c r="BF26" i="43"/>
  <c r="BF25" i="43"/>
  <c r="BF24" i="43"/>
  <c r="BF23" i="43"/>
  <c r="BF21" i="43"/>
  <c r="BF20" i="43"/>
  <c r="BF19" i="43"/>
  <c r="BF17" i="43"/>
  <c r="BF16" i="43"/>
  <c r="BF15" i="43"/>
  <c r="BF14" i="43"/>
  <c r="BF155" i="42"/>
  <c r="BF147" i="42"/>
  <c r="BF137" i="42"/>
  <c r="BF134" i="42"/>
  <c r="BF125" i="42"/>
  <c r="BF115" i="42"/>
  <c r="BF78" i="42"/>
  <c r="BF58" i="42"/>
  <c r="BF46" i="42"/>
  <c r="BF44" i="42"/>
  <c r="BF34" i="42"/>
  <c r="BF26" i="42"/>
  <c r="BF142" i="41"/>
  <c r="BF130" i="41"/>
  <c r="BF104" i="41"/>
  <c r="BF101" i="41"/>
  <c r="BF97" i="41"/>
  <c r="BF89" i="41"/>
  <c r="BF63" i="41"/>
  <c r="BF32" i="41"/>
  <c r="BF29" i="41"/>
  <c r="BF21" i="41"/>
  <c r="BF164" i="40"/>
  <c r="BF154" i="40"/>
  <c r="BF144" i="40"/>
  <c r="BF130" i="40"/>
  <c r="BF124" i="40"/>
  <c r="BF114" i="40"/>
  <c r="BF109" i="40"/>
  <c r="BF101" i="40"/>
  <c r="BF91" i="40"/>
  <c r="BF74" i="40"/>
  <c r="BF53" i="40"/>
  <c r="BF44" i="40"/>
  <c r="BF25" i="40"/>
  <c r="BF23" i="40"/>
  <c r="BF15" i="40"/>
  <c r="BF122" i="39"/>
  <c r="BF117" i="39"/>
  <c r="BF93" i="39"/>
  <c r="BF65" i="39"/>
  <c r="BF58" i="39"/>
  <c r="BF50" i="39"/>
  <c r="BF44" i="39"/>
  <c r="BF42" i="39"/>
  <c r="BF24" i="39"/>
  <c r="BF13" i="39"/>
  <c r="BF304" i="32"/>
  <c r="BF274" i="32"/>
  <c r="BF243" i="32"/>
  <c r="BF232" i="32"/>
  <c r="BF221" i="32"/>
  <c r="BF197" i="32"/>
  <c r="BF169" i="32"/>
  <c r="BF144" i="32"/>
  <c r="BF142" i="32"/>
  <c r="BF111" i="32"/>
  <c r="BF107" i="32"/>
  <c r="BF43" i="32"/>
  <c r="BF41" i="32"/>
  <c r="BF31" i="32"/>
  <c r="BF22" i="32"/>
  <c r="BF73" i="31"/>
  <c r="BF67" i="31"/>
  <c r="BF52" i="31"/>
  <c r="BF43" i="31"/>
  <c r="BF40" i="31"/>
  <c r="BF32" i="31"/>
  <c r="BF74" i="31" s="1"/>
  <c r="AY17" i="47" s="1"/>
  <c r="BF25" i="31"/>
  <c r="BF19" i="31"/>
  <c r="BF99" i="30"/>
  <c r="BF85" i="30"/>
  <c r="BF28" i="30"/>
  <c r="BF17" i="30"/>
  <c r="BF186" i="29"/>
  <c r="BF173" i="29"/>
  <c r="BF163" i="29"/>
  <c r="BF154" i="29"/>
  <c r="BF135" i="29"/>
  <c r="BF115" i="29"/>
  <c r="BF97" i="29"/>
  <c r="BF79" i="29"/>
  <c r="BF66" i="29"/>
  <c r="BF58" i="29"/>
  <c r="BF54" i="29"/>
  <c r="BF47" i="29"/>
  <c r="BF43" i="29"/>
  <c r="BF35" i="29"/>
  <c r="BF32" i="29"/>
  <c r="BF23" i="29"/>
  <c r="BF19" i="29"/>
  <c r="BF13" i="29"/>
  <c r="BF115" i="44"/>
  <c r="BF107" i="44"/>
  <c r="BF462" i="43"/>
  <c r="BF458" i="43"/>
  <c r="BF413" i="43"/>
  <c r="BF404" i="43"/>
  <c r="BF373" i="43"/>
  <c r="BF371" i="43"/>
  <c r="BF333" i="43"/>
  <c r="BF326" i="43"/>
  <c r="BF322" i="43"/>
  <c r="BF314" i="43"/>
  <c r="BF296" i="43"/>
  <c r="BF286" i="43"/>
  <c r="BF274" i="43"/>
  <c r="BF264" i="43"/>
  <c r="BF256" i="43"/>
  <c r="BF235" i="43"/>
  <c r="BF217" i="43"/>
  <c r="BF198" i="43"/>
  <c r="BF178" i="43"/>
  <c r="BF160" i="43"/>
  <c r="BF149" i="43"/>
  <c r="BF118" i="43"/>
  <c r="BF111" i="43"/>
  <c r="BF107" i="43"/>
  <c r="BF100" i="43"/>
  <c r="BF96" i="43"/>
  <c r="BF89" i="43"/>
  <c r="BF85" i="43"/>
  <c r="BF78" i="43"/>
  <c r="BF66" i="43"/>
  <c r="BF54" i="43"/>
  <c r="BF51" i="43"/>
  <c r="BF45" i="43"/>
  <c r="BF41" i="43"/>
  <c r="BF34" i="43"/>
  <c r="BF22" i="43"/>
  <c r="BF12" i="43"/>
  <c r="BF13" i="43" s="1"/>
  <c r="AT196" i="42"/>
  <c r="AT195" i="42"/>
  <c r="BE195" i="42" s="1"/>
  <c r="AT194" i="42"/>
  <c r="AT193" i="42"/>
  <c r="AT192" i="42"/>
  <c r="AT191" i="42"/>
  <c r="AT189" i="42"/>
  <c r="AT188" i="42"/>
  <c r="AT187" i="42"/>
  <c r="AT186" i="42"/>
  <c r="AT185" i="42"/>
  <c r="AT183" i="42"/>
  <c r="AT182" i="42"/>
  <c r="BE182" i="42" s="1"/>
  <c r="AT181" i="42"/>
  <c r="BE181" i="42" s="1"/>
  <c r="AT180" i="42"/>
  <c r="AT179" i="42"/>
  <c r="AT177" i="42"/>
  <c r="AT176" i="42"/>
  <c r="AT175" i="42"/>
  <c r="AT174" i="42"/>
  <c r="AT173" i="42"/>
  <c r="BE173" i="42" s="1"/>
  <c r="AT172" i="42"/>
  <c r="AT170" i="42"/>
  <c r="AT169" i="42"/>
  <c r="BE169" i="42" s="1"/>
  <c r="AT168" i="42"/>
  <c r="AT167" i="42"/>
  <c r="BE167" i="42" s="1"/>
  <c r="AT166" i="42"/>
  <c r="BE166" i="42" s="1"/>
  <c r="AT164" i="42"/>
  <c r="AT163" i="42"/>
  <c r="AT162" i="42"/>
  <c r="BE162" i="42" s="1"/>
  <c r="AT160" i="42"/>
  <c r="AT159" i="42"/>
  <c r="BE159" i="42" s="1"/>
  <c r="AT158" i="42"/>
  <c r="AT157" i="42"/>
  <c r="BE157" i="42" s="1"/>
  <c r="AT156" i="42"/>
  <c r="BE156" i="42" s="1"/>
  <c r="AT154" i="42"/>
  <c r="AT153" i="42"/>
  <c r="AT151" i="42"/>
  <c r="BE151" i="42" s="1"/>
  <c r="AT150" i="42"/>
  <c r="BE150" i="42" s="1"/>
  <c r="AT149" i="42"/>
  <c r="BE149" i="42" s="1"/>
  <c r="AT148" i="42"/>
  <c r="AT146" i="42"/>
  <c r="AT145" i="42"/>
  <c r="AT143" i="42"/>
  <c r="AT142" i="42"/>
  <c r="BE142" i="42" s="1"/>
  <c r="AT141" i="42"/>
  <c r="BE141" i="42" s="1"/>
  <c r="AT140" i="42"/>
  <c r="BE140" i="42" s="1"/>
  <c r="AT139" i="42"/>
  <c r="BE139" i="42" s="1"/>
  <c r="AT138" i="42"/>
  <c r="AT136" i="42"/>
  <c r="AT135" i="42"/>
  <c r="AT133" i="42"/>
  <c r="AT132" i="42"/>
  <c r="BE132" i="42" s="1"/>
  <c r="AT130" i="42"/>
  <c r="AT129" i="42"/>
  <c r="BE129" i="42" s="1"/>
  <c r="AT128" i="42"/>
  <c r="AT127" i="42"/>
  <c r="AT126" i="42"/>
  <c r="AT124" i="42"/>
  <c r="AT123" i="42"/>
  <c r="AT122" i="42"/>
  <c r="AT120" i="42"/>
  <c r="AT119" i="42"/>
  <c r="AT118" i="42"/>
  <c r="AT117" i="42"/>
  <c r="AT116" i="42"/>
  <c r="AT114" i="42"/>
  <c r="AT113" i="42"/>
  <c r="AT111" i="42"/>
  <c r="AT110" i="42"/>
  <c r="AT109" i="42"/>
  <c r="AT108" i="42"/>
  <c r="AT107" i="42"/>
  <c r="AT106" i="42"/>
  <c r="AT104" i="42"/>
  <c r="BE104" i="42" s="1"/>
  <c r="AT103" i="42"/>
  <c r="AT102" i="42"/>
  <c r="AT101" i="42"/>
  <c r="AT100" i="42"/>
  <c r="AT98" i="42"/>
  <c r="BE98" i="42" s="1"/>
  <c r="AT97" i="42"/>
  <c r="AT96" i="42"/>
  <c r="AT94" i="42"/>
  <c r="BE94" i="42" s="1"/>
  <c r="AT93" i="42"/>
  <c r="AT92" i="42"/>
  <c r="BE92" i="42" s="1"/>
  <c r="AT91" i="42"/>
  <c r="AT90" i="42"/>
  <c r="BE90" i="42" s="1"/>
  <c r="AT88" i="42"/>
  <c r="AT87" i="42"/>
  <c r="AT86" i="42"/>
  <c r="AT84" i="42"/>
  <c r="BE84" i="42" s="1"/>
  <c r="AT83" i="42"/>
  <c r="AT82" i="42"/>
  <c r="BE82" i="42" s="1"/>
  <c r="AT81" i="42"/>
  <c r="BE81" i="42" s="1"/>
  <c r="AT80" i="42"/>
  <c r="AT79" i="42"/>
  <c r="BE79" i="42" s="1"/>
  <c r="AT77" i="42"/>
  <c r="AT75" i="42"/>
  <c r="BE75" i="42" s="1"/>
  <c r="AT74" i="42"/>
  <c r="BE74" i="42" s="1"/>
  <c r="AT73" i="42"/>
  <c r="AT72" i="42"/>
  <c r="BE72" i="42" s="1"/>
  <c r="AT71" i="42"/>
  <c r="BE71" i="42" s="1"/>
  <c r="AT70" i="42"/>
  <c r="BE70" i="42" s="1"/>
  <c r="AT68" i="42"/>
  <c r="AT67" i="42"/>
  <c r="AT66" i="42"/>
  <c r="AT65" i="42"/>
  <c r="AT63" i="42"/>
  <c r="AT62" i="42"/>
  <c r="AT61" i="42"/>
  <c r="AT60" i="42"/>
  <c r="AT59" i="42"/>
  <c r="AT57" i="42"/>
  <c r="AT56" i="42"/>
  <c r="AT55" i="42"/>
  <c r="AT54" i="42"/>
  <c r="AT53" i="42"/>
  <c r="BE53" i="42" s="1"/>
  <c r="AT51" i="42"/>
  <c r="BE51" i="42" s="1"/>
  <c r="AT50" i="42"/>
  <c r="AT49" i="42"/>
  <c r="BE49" i="42" s="1"/>
  <c r="AT48" i="42"/>
  <c r="AT47" i="42"/>
  <c r="BE47" i="42" s="1"/>
  <c r="AT45" i="42"/>
  <c r="AT43" i="42"/>
  <c r="AT42" i="42"/>
  <c r="BE42" i="42" s="1"/>
  <c r="AT40" i="42"/>
  <c r="BE40" i="42" s="1"/>
  <c r="AT39" i="42"/>
  <c r="AT37" i="42"/>
  <c r="BE37" i="42" s="1"/>
  <c r="AT36" i="42"/>
  <c r="AT35" i="42"/>
  <c r="BE35" i="42" s="1"/>
  <c r="AT33" i="42"/>
  <c r="BE33" i="42" s="1"/>
  <c r="AT32" i="42"/>
  <c r="AT31" i="42"/>
  <c r="BE31" i="42" s="1"/>
  <c r="AT29" i="42"/>
  <c r="BE29" i="42" s="1"/>
  <c r="AT28" i="42"/>
  <c r="AT27" i="42"/>
  <c r="AT25" i="42"/>
  <c r="AT24" i="42"/>
  <c r="BE24" i="42" s="1"/>
  <c r="AT23" i="42"/>
  <c r="BE23" i="42" s="1"/>
  <c r="AT21" i="42"/>
  <c r="AT20" i="42"/>
  <c r="BE20" i="42" s="1"/>
  <c r="AT19" i="42"/>
  <c r="AT17" i="42"/>
  <c r="BE17" i="42" s="1"/>
  <c r="AT16" i="42"/>
  <c r="BE16" i="42" s="1"/>
  <c r="AT15" i="42"/>
  <c r="AT14" i="42"/>
  <c r="BE14" i="42" s="1"/>
  <c r="AT13" i="42"/>
  <c r="AT141" i="41"/>
  <c r="BE141" i="41" s="1"/>
  <c r="AT140" i="41"/>
  <c r="AT139" i="41"/>
  <c r="AT138" i="41"/>
  <c r="BE138" i="41" s="1"/>
  <c r="AT137" i="41"/>
  <c r="BE137" i="41" s="1"/>
  <c r="AT136" i="41"/>
  <c r="AT134" i="41"/>
  <c r="AT133" i="41"/>
  <c r="AT132" i="41"/>
  <c r="AT131" i="41"/>
  <c r="AT129" i="41"/>
  <c r="AT128" i="41"/>
  <c r="BE128" i="41" s="1"/>
  <c r="AT127" i="41"/>
  <c r="BE127" i="41" s="1"/>
  <c r="AT125" i="41"/>
  <c r="AT124" i="41"/>
  <c r="AT123" i="41"/>
  <c r="AT122" i="41"/>
  <c r="AT121" i="41"/>
  <c r="BE121" i="41" s="1"/>
  <c r="AT120" i="41"/>
  <c r="AT119" i="41"/>
  <c r="BE119" i="41" s="1"/>
  <c r="AT117" i="41"/>
  <c r="BE117" i="41" s="1"/>
  <c r="AT116" i="41"/>
  <c r="AT115" i="41"/>
  <c r="BE115" i="41" s="1"/>
  <c r="AT114" i="41"/>
  <c r="BE114" i="41" s="1"/>
  <c r="AT113" i="41"/>
  <c r="AT112" i="41"/>
  <c r="AT110" i="41"/>
  <c r="AT109" i="41"/>
  <c r="BE109" i="41" s="1"/>
  <c r="AT108" i="41"/>
  <c r="BE108" i="41" s="1"/>
  <c r="AT107" i="41"/>
  <c r="AT106" i="41"/>
  <c r="AT105" i="41"/>
  <c r="BE105" i="41" s="1"/>
  <c r="AT103" i="41"/>
  <c r="AT102" i="41"/>
  <c r="AT100" i="41"/>
  <c r="AT99" i="41"/>
  <c r="BE99" i="41" s="1"/>
  <c r="AT98" i="41"/>
  <c r="AT96" i="41"/>
  <c r="AT94" i="41"/>
  <c r="BE94" i="41" s="1"/>
  <c r="AT93" i="41"/>
  <c r="BE93" i="41" s="1"/>
  <c r="AT92" i="41"/>
  <c r="AT91" i="41"/>
  <c r="BE91" i="41" s="1"/>
  <c r="AT90" i="41"/>
  <c r="AT88" i="41"/>
  <c r="BE88" i="41" s="1"/>
  <c r="AT87" i="41"/>
  <c r="BE87" i="41" s="1"/>
  <c r="AT86" i="41"/>
  <c r="AT84" i="41"/>
  <c r="BE84" i="41" s="1"/>
  <c r="AT83" i="41"/>
  <c r="BE83" i="41" s="1"/>
  <c r="AT82" i="41"/>
  <c r="AT80" i="41"/>
  <c r="BE80" i="41" s="1"/>
  <c r="AT79" i="41"/>
  <c r="AT78" i="41"/>
  <c r="AT77" i="41"/>
  <c r="AT76" i="41"/>
  <c r="AT75" i="41"/>
  <c r="AT73" i="41"/>
  <c r="BE73" i="41" s="1"/>
  <c r="AT72" i="41"/>
  <c r="AT71" i="41"/>
  <c r="BE71" i="41" s="1"/>
  <c r="AT70" i="41"/>
  <c r="AT69" i="41"/>
  <c r="AT68" i="41"/>
  <c r="AT66" i="41"/>
  <c r="AT65" i="41"/>
  <c r="AT64" i="41"/>
  <c r="AT62" i="41"/>
  <c r="AT61" i="41"/>
  <c r="BE61" i="41" s="1"/>
  <c r="AT59" i="41"/>
  <c r="AT58" i="41"/>
  <c r="AT57" i="41"/>
  <c r="AT56" i="41"/>
  <c r="AT55" i="41"/>
  <c r="AT54" i="41"/>
  <c r="AT53" i="41"/>
  <c r="AT51" i="41"/>
  <c r="AT50" i="41"/>
  <c r="AT49" i="41"/>
  <c r="BE49" i="41" s="1"/>
  <c r="AT48" i="41"/>
  <c r="BE48" i="41" s="1"/>
  <c r="AT47" i="41"/>
  <c r="AT46" i="41"/>
  <c r="AT44" i="41"/>
  <c r="AT43" i="41"/>
  <c r="AT42" i="41"/>
  <c r="BE42" i="41" s="1"/>
  <c r="AT41" i="41"/>
  <c r="AT40" i="41"/>
  <c r="AT39" i="41"/>
  <c r="AT37" i="41"/>
  <c r="AT36" i="41"/>
  <c r="AT35" i="41"/>
  <c r="AT34" i="41"/>
  <c r="AT33" i="41"/>
  <c r="AT31" i="41"/>
  <c r="AT30" i="41"/>
  <c r="AT28" i="41"/>
  <c r="AT26" i="41"/>
  <c r="AT25" i="41"/>
  <c r="AT24" i="41"/>
  <c r="AT23" i="41"/>
  <c r="AT22" i="41"/>
  <c r="AT20" i="41"/>
  <c r="AT19" i="41"/>
  <c r="AT18" i="41"/>
  <c r="AT17" i="41"/>
  <c r="AT15" i="41"/>
  <c r="AT14" i="41"/>
  <c r="AT13" i="41"/>
  <c r="AT163" i="40"/>
  <c r="AT162" i="40"/>
  <c r="AT161" i="40"/>
  <c r="AT159" i="40"/>
  <c r="BE159" i="40" s="1"/>
  <c r="AT158" i="40"/>
  <c r="AT157" i="40"/>
  <c r="BE157" i="40" s="1"/>
  <c r="AT156" i="40"/>
  <c r="BE156" i="40" s="1"/>
  <c r="AT155" i="40"/>
  <c r="AT153" i="40"/>
  <c r="AT152" i="40"/>
  <c r="AT150" i="40"/>
  <c r="AT149" i="40"/>
  <c r="AT148" i="40"/>
  <c r="AT147" i="40"/>
  <c r="AT146" i="40"/>
  <c r="BE146" i="40" s="1"/>
  <c r="AT145" i="40"/>
  <c r="AT143" i="40"/>
  <c r="AT142" i="40"/>
  <c r="AT141" i="40"/>
  <c r="BE141" i="40" s="1"/>
  <c r="AT140" i="40"/>
  <c r="BE140" i="40" s="1"/>
  <c r="AT139" i="40"/>
  <c r="AT138" i="40"/>
  <c r="AT136" i="40"/>
  <c r="BE136" i="40" s="1"/>
  <c r="AT135" i="40"/>
  <c r="BE135" i="40" s="1"/>
  <c r="AT134" i="40"/>
  <c r="AT133" i="40"/>
  <c r="AT132" i="40"/>
  <c r="BE132" i="40" s="1"/>
  <c r="AT131" i="40"/>
  <c r="BE131" i="40" s="1"/>
  <c r="AT129" i="40"/>
  <c r="AT128" i="40"/>
  <c r="AT126" i="40"/>
  <c r="BE126" i="40" s="1"/>
  <c r="AT125" i="40"/>
  <c r="AT123" i="40"/>
  <c r="AT122" i="40"/>
  <c r="AT121" i="40"/>
  <c r="BE121" i="40" s="1"/>
  <c r="AT120" i="40"/>
  <c r="BE120" i="40" s="1"/>
  <c r="AT119" i="40"/>
  <c r="AT117" i="40"/>
  <c r="BE117" i="40" s="1"/>
  <c r="AT116" i="40"/>
  <c r="AT115" i="40"/>
  <c r="AT113" i="40"/>
  <c r="AT112" i="40"/>
  <c r="AT111" i="40"/>
  <c r="BE111" i="40" s="1"/>
  <c r="AT110" i="40"/>
  <c r="AT108" i="40"/>
  <c r="AT106" i="40"/>
  <c r="BE106" i="40" s="1"/>
  <c r="AT105" i="40"/>
  <c r="BE105" i="40" s="1"/>
  <c r="AT104" i="40"/>
  <c r="BE104" i="40" s="1"/>
  <c r="AT103" i="40"/>
  <c r="AT102" i="40"/>
  <c r="AT100" i="40"/>
  <c r="BE100" i="40" s="1"/>
  <c r="AT99" i="40"/>
  <c r="BE99" i="40" s="1"/>
  <c r="AT98" i="40"/>
  <c r="AT96" i="40"/>
  <c r="BE96" i="40" s="1"/>
  <c r="AT95" i="40"/>
  <c r="BE95" i="40" s="1"/>
  <c r="AT94" i="40"/>
  <c r="BE94" i="40" s="1"/>
  <c r="AT93" i="40"/>
  <c r="AT92" i="40"/>
  <c r="AT90" i="40"/>
  <c r="BE90" i="40" s="1"/>
  <c r="AT89" i="40"/>
  <c r="AT87" i="40"/>
  <c r="AT86" i="40"/>
  <c r="BE86" i="40" s="1"/>
  <c r="AT85" i="40"/>
  <c r="BE85" i="40" s="1"/>
  <c r="AT84" i="40"/>
  <c r="BE84" i="40" s="1"/>
  <c r="AT83" i="40"/>
  <c r="AT82" i="40"/>
  <c r="AT80" i="40"/>
  <c r="BE80" i="40" s="1"/>
  <c r="AT79" i="40"/>
  <c r="BE79" i="40" s="1"/>
  <c r="AT78" i="40"/>
  <c r="AT77" i="40"/>
  <c r="BE77" i="40" s="1"/>
  <c r="AT76" i="40"/>
  <c r="BE76" i="40" s="1"/>
  <c r="AT75" i="40"/>
  <c r="AT73" i="40"/>
  <c r="AT72" i="40"/>
  <c r="AT71" i="40"/>
  <c r="BE71" i="40" s="1"/>
  <c r="AT70" i="40"/>
  <c r="BE70" i="40" s="1"/>
  <c r="AT69" i="40"/>
  <c r="AT68" i="40"/>
  <c r="AT66" i="40"/>
  <c r="BE66" i="40" s="1"/>
  <c r="AT65" i="40"/>
  <c r="AT64" i="40"/>
  <c r="AT63" i="40"/>
  <c r="AT62" i="40"/>
  <c r="BE62" i="40" s="1"/>
  <c r="AT61" i="40"/>
  <c r="BE61" i="40" s="1"/>
  <c r="AT59" i="40"/>
  <c r="AT58" i="40"/>
  <c r="AT57" i="40"/>
  <c r="BE57" i="40" s="1"/>
  <c r="AT56" i="40"/>
  <c r="BE56" i="40" s="1"/>
  <c r="AT55" i="40"/>
  <c r="AT54" i="40"/>
  <c r="AT52" i="40"/>
  <c r="AT50" i="40"/>
  <c r="BE50" i="40" s="1"/>
  <c r="AT49" i="40"/>
  <c r="AT48" i="40"/>
  <c r="BE48" i="40" s="1"/>
  <c r="AT47" i="40"/>
  <c r="BE47" i="40" s="1"/>
  <c r="AT46" i="40"/>
  <c r="AT45" i="40"/>
  <c r="AT43" i="40"/>
  <c r="AT42" i="40"/>
  <c r="AT41" i="40"/>
  <c r="AT40" i="40"/>
  <c r="AT39" i="40"/>
  <c r="AT37" i="40"/>
  <c r="BE37" i="40" s="1"/>
  <c r="AT36" i="40"/>
  <c r="AT35" i="40"/>
  <c r="AT34" i="40"/>
  <c r="AT33" i="40"/>
  <c r="AT31" i="40"/>
  <c r="BE31" i="40" s="1"/>
  <c r="AT30" i="40"/>
  <c r="AT29" i="40"/>
  <c r="BE29" i="40" s="1"/>
  <c r="AT28" i="40"/>
  <c r="AT173" i="40" s="1"/>
  <c r="AT27" i="40"/>
  <c r="BE27" i="40" s="1"/>
  <c r="AT26" i="40"/>
  <c r="AT24" i="40"/>
  <c r="AT22" i="40"/>
  <c r="BE22" i="40" s="1"/>
  <c r="AT21" i="40"/>
  <c r="BE21" i="40" s="1"/>
  <c r="AT20" i="40"/>
  <c r="AT18" i="40"/>
  <c r="BE18" i="40" s="1"/>
  <c r="AT17" i="40"/>
  <c r="BE17" i="40" s="1"/>
  <c r="AT16" i="40"/>
  <c r="AT14" i="40"/>
  <c r="AT13" i="40"/>
  <c r="AT121" i="39"/>
  <c r="BE121" i="39" s="1"/>
  <c r="AT120" i="39"/>
  <c r="AT119" i="39"/>
  <c r="BE119" i="39" s="1"/>
  <c r="AT118" i="39"/>
  <c r="AT116" i="39"/>
  <c r="AT115" i="39"/>
  <c r="AT113" i="39"/>
  <c r="BE113" i="39" s="1"/>
  <c r="AT112" i="39"/>
  <c r="BE112" i="39" s="1"/>
  <c r="AT111" i="39"/>
  <c r="BE111" i="39" s="1"/>
  <c r="AT110" i="39"/>
  <c r="AT109" i="39"/>
  <c r="BE109" i="39" s="1"/>
  <c r="AT108" i="39"/>
  <c r="AT106" i="39"/>
  <c r="AT105" i="39"/>
  <c r="AT104" i="39"/>
  <c r="AT103" i="39"/>
  <c r="AT102" i="39"/>
  <c r="AT101" i="39"/>
  <c r="AT99" i="39"/>
  <c r="AT98" i="39"/>
  <c r="AT97" i="39"/>
  <c r="AT96" i="39"/>
  <c r="AT95" i="39"/>
  <c r="AT94" i="39"/>
  <c r="AT92" i="39"/>
  <c r="AT91" i="39"/>
  <c r="AT90" i="39"/>
  <c r="AT89" i="39"/>
  <c r="AT88" i="39"/>
  <c r="AT87" i="39"/>
  <c r="AT85" i="39"/>
  <c r="BE85" i="39" s="1"/>
  <c r="AT84" i="39"/>
  <c r="BE84" i="39" s="1"/>
  <c r="AT83" i="39"/>
  <c r="BE83" i="39" s="1"/>
  <c r="AT82" i="39"/>
  <c r="AT81" i="39"/>
  <c r="BE81" i="39" s="1"/>
  <c r="AT80" i="39"/>
  <c r="AT78" i="39"/>
  <c r="AT77" i="39"/>
  <c r="AT76" i="39"/>
  <c r="AT75" i="39"/>
  <c r="AT74" i="39"/>
  <c r="AT73" i="39"/>
  <c r="AT71" i="39"/>
  <c r="AT70" i="39"/>
  <c r="AT69" i="39"/>
  <c r="AT68" i="39"/>
  <c r="BE68" i="39" s="1"/>
  <c r="AT67" i="39"/>
  <c r="BE67" i="39" s="1"/>
  <c r="AT66" i="39"/>
  <c r="BE66" i="39" s="1"/>
  <c r="AT64" i="39"/>
  <c r="AT63" i="39"/>
  <c r="AT62" i="39"/>
  <c r="AT61" i="39"/>
  <c r="AT60" i="39"/>
  <c r="AT59" i="39"/>
  <c r="BE59" i="39" s="1"/>
  <c r="AT57" i="39"/>
  <c r="BE57" i="39" s="1"/>
  <c r="BE58" i="39" s="1"/>
  <c r="AT55" i="39"/>
  <c r="BE55" i="39" s="1"/>
  <c r="AT54" i="39"/>
  <c r="BE54" i="39" s="1"/>
  <c r="AT53" i="39"/>
  <c r="AT52" i="39"/>
  <c r="AT51" i="39"/>
  <c r="AT49" i="39"/>
  <c r="AT48" i="39"/>
  <c r="BE48" i="39" s="1"/>
  <c r="AT47" i="39"/>
  <c r="BE47" i="39" s="1"/>
  <c r="AT45" i="39"/>
  <c r="AT43" i="39"/>
  <c r="BE43" i="39" s="1"/>
  <c r="AT41" i="39"/>
  <c r="AT40" i="39"/>
  <c r="AT39" i="39"/>
  <c r="AT38" i="39"/>
  <c r="AT37" i="39"/>
  <c r="AT35" i="39"/>
  <c r="BE35" i="39" s="1"/>
  <c r="AT34" i="39"/>
  <c r="BE34" i="39" s="1"/>
  <c r="AT33" i="39"/>
  <c r="BE33" i="39" s="1"/>
  <c r="AT32" i="39"/>
  <c r="AT31" i="39"/>
  <c r="AT29" i="39"/>
  <c r="AT28" i="39"/>
  <c r="AT27" i="39"/>
  <c r="BE27" i="39" s="1"/>
  <c r="AT26" i="39"/>
  <c r="BE26" i="39" s="1"/>
  <c r="AT25" i="39"/>
  <c r="BE25" i="39" s="1"/>
  <c r="AT23" i="39"/>
  <c r="AT22" i="39"/>
  <c r="AT21" i="39"/>
  <c r="AT20" i="39"/>
  <c r="AT19" i="39"/>
  <c r="AT17" i="39"/>
  <c r="BE17" i="39" s="1"/>
  <c r="AT16" i="39"/>
  <c r="BE16" i="39" s="1"/>
  <c r="AT15" i="39"/>
  <c r="BE15" i="39" s="1"/>
  <c r="AT14" i="39"/>
  <c r="BE14" i="39" s="1"/>
  <c r="AT303" i="32"/>
  <c r="AT301" i="32"/>
  <c r="AT300" i="32"/>
  <c r="AT299" i="32"/>
  <c r="AT298" i="32"/>
  <c r="AT297" i="32"/>
  <c r="AT296" i="32"/>
  <c r="AT294" i="32"/>
  <c r="AT293" i="32"/>
  <c r="AT292" i="32"/>
  <c r="AT291" i="32"/>
  <c r="AT290" i="32"/>
  <c r="AT289" i="32"/>
  <c r="AT287" i="32"/>
  <c r="AT286" i="32"/>
  <c r="AT285" i="32"/>
  <c r="AT284" i="32"/>
  <c r="AT283" i="32"/>
  <c r="AT282" i="32"/>
  <c r="AT280" i="32"/>
  <c r="AT279" i="32"/>
  <c r="AT278" i="32"/>
  <c r="AT277" i="32"/>
  <c r="AT276" i="32"/>
  <c r="AT275" i="32"/>
  <c r="AT273" i="32"/>
  <c r="AT272" i="32"/>
  <c r="AT271" i="32"/>
  <c r="AT270" i="32"/>
  <c r="AT269" i="32"/>
  <c r="AT267" i="32"/>
  <c r="AT266" i="32"/>
  <c r="AT265" i="32"/>
  <c r="AT264" i="32"/>
  <c r="AT263" i="32"/>
  <c r="AT262" i="32"/>
  <c r="AT261" i="32"/>
  <c r="AT259" i="32"/>
  <c r="AT258" i="32"/>
  <c r="AT257" i="32"/>
  <c r="AT256" i="32"/>
  <c r="AT255" i="32"/>
  <c r="AT254" i="32"/>
  <c r="AT252" i="32"/>
  <c r="AT251" i="32"/>
  <c r="AT249" i="32"/>
  <c r="AT248" i="32"/>
  <c r="AT247" i="32"/>
  <c r="AT246" i="32"/>
  <c r="AT245" i="32"/>
  <c r="AT244" i="32"/>
  <c r="AT242" i="32"/>
  <c r="AT241" i="32"/>
  <c r="AT240" i="32"/>
  <c r="AT238" i="32"/>
  <c r="AT237" i="32"/>
  <c r="AT236" i="32"/>
  <c r="AT235" i="32"/>
  <c r="AT234" i="32"/>
  <c r="AT233" i="32"/>
  <c r="AT231" i="32"/>
  <c r="AT230" i="32"/>
  <c r="AT229" i="32"/>
  <c r="AT228" i="32"/>
  <c r="AT227" i="32"/>
  <c r="AT226" i="32"/>
  <c r="AT224" i="32"/>
  <c r="AT223" i="32"/>
  <c r="AT222" i="32"/>
  <c r="AT220" i="32"/>
  <c r="AT218" i="32"/>
  <c r="AT217" i="32"/>
  <c r="AT216" i="32"/>
  <c r="AT215" i="32"/>
  <c r="AT214" i="32"/>
  <c r="AT213" i="32"/>
  <c r="AT211" i="32"/>
  <c r="AT210" i="32"/>
  <c r="AT209" i="32"/>
  <c r="AT208" i="32"/>
  <c r="AT207" i="32"/>
  <c r="AT206" i="32"/>
  <c r="AT205" i="32"/>
  <c r="AT204" i="32"/>
  <c r="AT202" i="32"/>
  <c r="AT201" i="32"/>
  <c r="AT200" i="32"/>
  <c r="AT199" i="32"/>
  <c r="AT198" i="32"/>
  <c r="AT196" i="32"/>
  <c r="AT195" i="32"/>
  <c r="AT194" i="32"/>
  <c r="AT192" i="32"/>
  <c r="AT191" i="32"/>
  <c r="AT190" i="32"/>
  <c r="AT189" i="32"/>
  <c r="AT188" i="32"/>
  <c r="AT187" i="32"/>
  <c r="AT185" i="32"/>
  <c r="AT184" i="32"/>
  <c r="AT183" i="32"/>
  <c r="AT181" i="32"/>
  <c r="AT180" i="32"/>
  <c r="AT179" i="32"/>
  <c r="AT178" i="32"/>
  <c r="AT177" i="32"/>
  <c r="AT175" i="32"/>
  <c r="AT174" i="32"/>
  <c r="AT173" i="32"/>
  <c r="AT172" i="32"/>
  <c r="AT171" i="32"/>
  <c r="AT170" i="32"/>
  <c r="AT168" i="32"/>
  <c r="AT167" i="32"/>
  <c r="AT166" i="32"/>
  <c r="AT165" i="32"/>
  <c r="AT164" i="32"/>
  <c r="AT163" i="32"/>
  <c r="AT161" i="32"/>
  <c r="AT160" i="32"/>
  <c r="AT159" i="32"/>
  <c r="AT158" i="32"/>
  <c r="AT157" i="32"/>
  <c r="AT156" i="32"/>
  <c r="AT154" i="32"/>
  <c r="AT153" i="32"/>
  <c r="AT152" i="32"/>
  <c r="AT151" i="32"/>
  <c r="AT150" i="32"/>
  <c r="AT149" i="32"/>
  <c r="AT147" i="32"/>
  <c r="AT146" i="32"/>
  <c r="AT145" i="32"/>
  <c r="AT143" i="32"/>
  <c r="AT141" i="32"/>
  <c r="AT140" i="32"/>
  <c r="AT139" i="32"/>
  <c r="AT138" i="32"/>
  <c r="AT137" i="32"/>
  <c r="AT136" i="32"/>
  <c r="AT134" i="32"/>
  <c r="AT133" i="32"/>
  <c r="AT132" i="32"/>
  <c r="AT131" i="32"/>
  <c r="AT130" i="32"/>
  <c r="AT129" i="32"/>
  <c r="AT127" i="32"/>
  <c r="AT126" i="32"/>
  <c r="AT125" i="32"/>
  <c r="AT124" i="32"/>
  <c r="AT123" i="32"/>
  <c r="AT121" i="32"/>
  <c r="AT120" i="32"/>
  <c r="AT119" i="32"/>
  <c r="AT117" i="32"/>
  <c r="AT116" i="32"/>
  <c r="AT115" i="32"/>
  <c r="AT114" i="32"/>
  <c r="AT113" i="32"/>
  <c r="AT112" i="32"/>
  <c r="AT110" i="32"/>
  <c r="AT109" i="32"/>
  <c r="AT108" i="32"/>
  <c r="AT106" i="32"/>
  <c r="AT104" i="32"/>
  <c r="AT103" i="32"/>
  <c r="AT102" i="32"/>
  <c r="AT101" i="32"/>
  <c r="AT100" i="32"/>
  <c r="AT99" i="32"/>
  <c r="AT98" i="32"/>
  <c r="AT97" i="32"/>
  <c r="AT96" i="32"/>
  <c r="AT94" i="32"/>
  <c r="AT93" i="32"/>
  <c r="AT92" i="32"/>
  <c r="AT91" i="32"/>
  <c r="AT90" i="32"/>
  <c r="AT88" i="32"/>
  <c r="AT87" i="32"/>
  <c r="AT86" i="32"/>
  <c r="AT85" i="32"/>
  <c r="AT84" i="32"/>
  <c r="AT82" i="32"/>
  <c r="AT81" i="32"/>
  <c r="AT80" i="32"/>
  <c r="AT79" i="32"/>
  <c r="AT78" i="32"/>
  <c r="AT77" i="32"/>
  <c r="AT75" i="32"/>
  <c r="AT74" i="32"/>
  <c r="AT73" i="32"/>
  <c r="AT72" i="32"/>
  <c r="AT71" i="32"/>
  <c r="AT69" i="32"/>
  <c r="AT68" i="32"/>
  <c r="AT67" i="32"/>
  <c r="AT66" i="32"/>
  <c r="AT65" i="32"/>
  <c r="AT64" i="32"/>
  <c r="AT62" i="32"/>
  <c r="AT61" i="32"/>
  <c r="AT60" i="32"/>
  <c r="AT59" i="32"/>
  <c r="AT58" i="32"/>
  <c r="AT57" i="32"/>
  <c r="AT55" i="32"/>
  <c r="AT54" i="32"/>
  <c r="AT53" i="32"/>
  <c r="AT52" i="32"/>
  <c r="AT51" i="32"/>
  <c r="AT49" i="32"/>
  <c r="AT48" i="32"/>
  <c r="AT47" i="32"/>
  <c r="AT46" i="32"/>
  <c r="AT45" i="32"/>
  <c r="AT44" i="32"/>
  <c r="AT42" i="32"/>
  <c r="AT40" i="32"/>
  <c r="AT39" i="32"/>
  <c r="AT38" i="32"/>
  <c r="AT36" i="32"/>
  <c r="AT35" i="32"/>
  <c r="AT33" i="32"/>
  <c r="AT32" i="32"/>
  <c r="AT30" i="32"/>
  <c r="AT29" i="32"/>
  <c r="AT28" i="32"/>
  <c r="AT26" i="32"/>
  <c r="AT25" i="32"/>
  <c r="AT24" i="32"/>
  <c r="AT23" i="32"/>
  <c r="AT21" i="32"/>
  <c r="AT20" i="32"/>
  <c r="AT19" i="32"/>
  <c r="AT18" i="32"/>
  <c r="AT16" i="32"/>
  <c r="AT15" i="32"/>
  <c r="AT14" i="32"/>
  <c r="AT72" i="31"/>
  <c r="AT71" i="31"/>
  <c r="AT70" i="31"/>
  <c r="AT69" i="31"/>
  <c r="AT68" i="31"/>
  <c r="AT66" i="31"/>
  <c r="AT65" i="31"/>
  <c r="AT63" i="31"/>
  <c r="AT62" i="31"/>
  <c r="AT61" i="31"/>
  <c r="AT60" i="31"/>
  <c r="AT59" i="31"/>
  <c r="AT58" i="31"/>
  <c r="AT56" i="31"/>
  <c r="AT55" i="31"/>
  <c r="AT54" i="31"/>
  <c r="AT53" i="31"/>
  <c r="AT51" i="31"/>
  <c r="AT50" i="31"/>
  <c r="AT49" i="31"/>
  <c r="AT47" i="31"/>
  <c r="AT46" i="31"/>
  <c r="AT45" i="31"/>
  <c r="AT44" i="31"/>
  <c r="AT42" i="31"/>
  <c r="AT41" i="31"/>
  <c r="AT39" i="31"/>
  <c r="AT37" i="31"/>
  <c r="AT36" i="31"/>
  <c r="AT35" i="31"/>
  <c r="AT34" i="31"/>
  <c r="AT33" i="31"/>
  <c r="AT31" i="31"/>
  <c r="AT30" i="31"/>
  <c r="AT29" i="31"/>
  <c r="AT28" i="31"/>
  <c r="AT27" i="31"/>
  <c r="AT26" i="31"/>
  <c r="AT24" i="31"/>
  <c r="AT22" i="31"/>
  <c r="AT21" i="31"/>
  <c r="AT20" i="31"/>
  <c r="AT18" i="31"/>
  <c r="AT17" i="31"/>
  <c r="AT16" i="31"/>
  <c r="AT14" i="31"/>
  <c r="AT13" i="31"/>
  <c r="AT98" i="30"/>
  <c r="AT97" i="30"/>
  <c r="AT96" i="30"/>
  <c r="AT95" i="30"/>
  <c r="AT94" i="30"/>
  <c r="AT93" i="30"/>
  <c r="AT91" i="30"/>
  <c r="AT90" i="30"/>
  <c r="AT89" i="30"/>
  <c r="AT88" i="30"/>
  <c r="AT87" i="30"/>
  <c r="AT86" i="30"/>
  <c r="AT84" i="30"/>
  <c r="AT83" i="30"/>
  <c r="AT82" i="30"/>
  <c r="AT80" i="30"/>
  <c r="AT79" i="30"/>
  <c r="AT78" i="30"/>
  <c r="AT77" i="30"/>
  <c r="AT76" i="30"/>
  <c r="AT74" i="30"/>
  <c r="AT73" i="30"/>
  <c r="AT72" i="30"/>
  <c r="AT70" i="30"/>
  <c r="AT69" i="30"/>
  <c r="AT68" i="30"/>
  <c r="AT67" i="30"/>
  <c r="AT66" i="30"/>
  <c r="AT64" i="30"/>
  <c r="AT63" i="30"/>
  <c r="AT62" i="30"/>
  <c r="AT60" i="30"/>
  <c r="AT59" i="30"/>
  <c r="AT58" i="30"/>
  <c r="AT57" i="30"/>
  <c r="AT56" i="30"/>
  <c r="AT55" i="30"/>
  <c r="AT53" i="30"/>
  <c r="AT52" i="30"/>
  <c r="AT51" i="30"/>
  <c r="AT50" i="30"/>
  <c r="AT49" i="30"/>
  <c r="AT47" i="30"/>
  <c r="AT46" i="30"/>
  <c r="AT45" i="30"/>
  <c r="AT43" i="30"/>
  <c r="AT42" i="30"/>
  <c r="AT41" i="30"/>
  <c r="AT40" i="30"/>
  <c r="AT39" i="30"/>
  <c r="AT38" i="30"/>
  <c r="AT36" i="30"/>
  <c r="AT35" i="30"/>
  <c r="AT34" i="30"/>
  <c r="AT33" i="30"/>
  <c r="AT32" i="30"/>
  <c r="AT31" i="30"/>
  <c r="AT29" i="30"/>
  <c r="AT27" i="30"/>
  <c r="AT26" i="30"/>
  <c r="AT25" i="30"/>
  <c r="AT24" i="30"/>
  <c r="AT22" i="30"/>
  <c r="AT21" i="30"/>
  <c r="AT20" i="30"/>
  <c r="AT19" i="30"/>
  <c r="AT18" i="30"/>
  <c r="AT16" i="30"/>
  <c r="AT14" i="30"/>
  <c r="AT13" i="30"/>
  <c r="AT185" i="29"/>
  <c r="AT184" i="29"/>
  <c r="AT183" i="29"/>
  <c r="AT182" i="29"/>
  <c r="AT181" i="29"/>
  <c r="AT180" i="29"/>
  <c r="AT178" i="29"/>
  <c r="AT177" i="29"/>
  <c r="AT176" i="29"/>
  <c r="AT175" i="29"/>
  <c r="AT174" i="29"/>
  <c r="AT172" i="29"/>
  <c r="AT171" i="29"/>
  <c r="AT169" i="29"/>
  <c r="AT168" i="29"/>
  <c r="AT167" i="29"/>
  <c r="AT166" i="29"/>
  <c r="AT165" i="29"/>
  <c r="AT164" i="29"/>
  <c r="AT162" i="29"/>
  <c r="AT161" i="29"/>
  <c r="AT160" i="29"/>
  <c r="AT158" i="29"/>
  <c r="AT157" i="29"/>
  <c r="AT156" i="29"/>
  <c r="AT155" i="29"/>
  <c r="AT153" i="29"/>
  <c r="AT152" i="29"/>
  <c r="AT151" i="29"/>
  <c r="AT149" i="29"/>
  <c r="AT148" i="29"/>
  <c r="AT147" i="29"/>
  <c r="AT146" i="29"/>
  <c r="AT145" i="29"/>
  <c r="AT144" i="29"/>
  <c r="AT142" i="29"/>
  <c r="AT141" i="29"/>
  <c r="AT140" i="29"/>
  <c r="AT139" i="29"/>
  <c r="AT138" i="29"/>
  <c r="AT137" i="29"/>
  <c r="AT136" i="29"/>
  <c r="AT134" i="29"/>
  <c r="AT132" i="29"/>
  <c r="AT131" i="29"/>
  <c r="AT130" i="29"/>
  <c r="AT129" i="29"/>
  <c r="AT128" i="29"/>
  <c r="AT126" i="29"/>
  <c r="AT125" i="29"/>
  <c r="AT124" i="29"/>
  <c r="AT123" i="29"/>
  <c r="AT122" i="29"/>
  <c r="AT120" i="29"/>
  <c r="AT119" i="29"/>
  <c r="AT118" i="29"/>
  <c r="AT117" i="29"/>
  <c r="AT116" i="29"/>
  <c r="AT114" i="29"/>
  <c r="AT113" i="29"/>
  <c r="AT112" i="29"/>
  <c r="AT111" i="29"/>
  <c r="AT110" i="29"/>
  <c r="AT108" i="29"/>
  <c r="AT107" i="29"/>
  <c r="AT106" i="29"/>
  <c r="AT105" i="29"/>
  <c r="AT104" i="29"/>
  <c r="AT102" i="29"/>
  <c r="AT101" i="29"/>
  <c r="AT100" i="29"/>
  <c r="AT99" i="29"/>
  <c r="AT98" i="29"/>
  <c r="AT96" i="29"/>
  <c r="AT95" i="29"/>
  <c r="AT94" i="29"/>
  <c r="AT93" i="29"/>
  <c r="AT92" i="29"/>
  <c r="AT90" i="29"/>
  <c r="AT89" i="29"/>
  <c r="AT88" i="29"/>
  <c r="AT87" i="29"/>
  <c r="AT86" i="29"/>
  <c r="AT84" i="29"/>
  <c r="AT83" i="29"/>
  <c r="AT82" i="29"/>
  <c r="AT81" i="29"/>
  <c r="AT80" i="29"/>
  <c r="AT78" i="29"/>
  <c r="AT77" i="29"/>
  <c r="AT76" i="29"/>
  <c r="AT75" i="29"/>
  <c r="AT73" i="29"/>
  <c r="AT72" i="29"/>
  <c r="AT71" i="29"/>
  <c r="AT69" i="29"/>
  <c r="AT68" i="29"/>
  <c r="AT67" i="29"/>
  <c r="AT65" i="29"/>
  <c r="AT64" i="29"/>
  <c r="AT63" i="29"/>
  <c r="AT61" i="29"/>
  <c r="AT60" i="29"/>
  <c r="AT59" i="29"/>
  <c r="AT57" i="29"/>
  <c r="AT56" i="29"/>
  <c r="AT55" i="29"/>
  <c r="AT53" i="29"/>
  <c r="AT52" i="29"/>
  <c r="AT50" i="29"/>
  <c r="AT49" i="29"/>
  <c r="AT48" i="29"/>
  <c r="AT46" i="29"/>
  <c r="AT45" i="29"/>
  <c r="AT44" i="29"/>
  <c r="AT42" i="29"/>
  <c r="AT41" i="29"/>
  <c r="AT40" i="29"/>
  <c r="AT38" i="29"/>
  <c r="AT37" i="29"/>
  <c r="AT36" i="29"/>
  <c r="AT34" i="29"/>
  <c r="AT33" i="29"/>
  <c r="AT31" i="29"/>
  <c r="AT30" i="29"/>
  <c r="AT28" i="29"/>
  <c r="AT27" i="29"/>
  <c r="AT25" i="29"/>
  <c r="AT24" i="29"/>
  <c r="AT22" i="29"/>
  <c r="AT21" i="29"/>
  <c r="AT20" i="29"/>
  <c r="AT18" i="29"/>
  <c r="AT17" i="29"/>
  <c r="AT15" i="29"/>
  <c r="AT14" i="29"/>
  <c r="AT129" i="44"/>
  <c r="AT128" i="44"/>
  <c r="AT127" i="44"/>
  <c r="AT126" i="44"/>
  <c r="AT125" i="44"/>
  <c r="AT123" i="44"/>
  <c r="AT122" i="44"/>
  <c r="AT121" i="44"/>
  <c r="AT120" i="44"/>
  <c r="AT119" i="44"/>
  <c r="AT118" i="44"/>
  <c r="AT117" i="44"/>
  <c r="AT116" i="44"/>
  <c r="AT114" i="44"/>
  <c r="AT112" i="44"/>
  <c r="AT111" i="44"/>
  <c r="AT110" i="44"/>
  <c r="AT109" i="44"/>
  <c r="AT108" i="44"/>
  <c r="AT106" i="44"/>
  <c r="AT104" i="44"/>
  <c r="AT103" i="44"/>
  <c r="AT102" i="44"/>
  <c r="AT100" i="44"/>
  <c r="AT99" i="44"/>
  <c r="AT98" i="44"/>
  <c r="AT97" i="44"/>
  <c r="AT96" i="44"/>
  <c r="AT94" i="44"/>
  <c r="AT93" i="44"/>
  <c r="AT92" i="44"/>
  <c r="AT90" i="44"/>
  <c r="AT89" i="44"/>
  <c r="AT88" i="44"/>
  <c r="AT87" i="44"/>
  <c r="AT86" i="44"/>
  <c r="AT85" i="44"/>
  <c r="AT83" i="44"/>
  <c r="AT82" i="44"/>
  <c r="AT81" i="44"/>
  <c r="AT80" i="44"/>
  <c r="AT79" i="44"/>
  <c r="AT78" i="44"/>
  <c r="AT76" i="44"/>
  <c r="AT75" i="44"/>
  <c r="AT74" i="44"/>
  <c r="AT73" i="44"/>
  <c r="AT72" i="44"/>
  <c r="AT71" i="44"/>
  <c r="AT69" i="44"/>
  <c r="AT68" i="44"/>
  <c r="AT67" i="44"/>
  <c r="AT66" i="44"/>
  <c r="AT65" i="44"/>
  <c r="AT64" i="44"/>
  <c r="AT62" i="44"/>
  <c r="AT61" i="44"/>
  <c r="AT60" i="44"/>
  <c r="AT59" i="44"/>
  <c r="AT58" i="44"/>
  <c r="AT57" i="44"/>
  <c r="AT55" i="44"/>
  <c r="AT54" i="44"/>
  <c r="AT53" i="44"/>
  <c r="AT52" i="44"/>
  <c r="AT51" i="44"/>
  <c r="AT50" i="44"/>
  <c r="AT48" i="44"/>
  <c r="AT47" i="44"/>
  <c r="AT46" i="44"/>
  <c r="AT45" i="44"/>
  <c r="AT44" i="44"/>
  <c r="AT43" i="44"/>
  <c r="AT41" i="44"/>
  <c r="AT40" i="44"/>
  <c r="AT39" i="44"/>
  <c r="AT38" i="44"/>
  <c r="AT37" i="44"/>
  <c r="AT36" i="44"/>
  <c r="AT34" i="44"/>
  <c r="AT33" i="44"/>
  <c r="AT32" i="44"/>
  <c r="AT31" i="44"/>
  <c r="AT30" i="44"/>
  <c r="AT29" i="44"/>
  <c r="AT27" i="44"/>
  <c r="AT26" i="44"/>
  <c r="AT25" i="44"/>
  <c r="AT24" i="44"/>
  <c r="AT23" i="44"/>
  <c r="AT22" i="44"/>
  <c r="AT21" i="44"/>
  <c r="AT20" i="44"/>
  <c r="AT18" i="44"/>
  <c r="AT17" i="44"/>
  <c r="AT16" i="44"/>
  <c r="AT15" i="44"/>
  <c r="AT14" i="44"/>
  <c r="AT12" i="42"/>
  <c r="AT12" i="41"/>
  <c r="AT12" i="40"/>
  <c r="AT12" i="39"/>
  <c r="AT12" i="32"/>
  <c r="AT12" i="31"/>
  <c r="AT12" i="30"/>
  <c r="AT12" i="29"/>
  <c r="AT12" i="44"/>
  <c r="AT461" i="43"/>
  <c r="AT460" i="43"/>
  <c r="AT459" i="43"/>
  <c r="AT457" i="43"/>
  <c r="AT456" i="43"/>
  <c r="AT454" i="43"/>
  <c r="AT453" i="43"/>
  <c r="AT452" i="43"/>
  <c r="AT451" i="43"/>
  <c r="AT450" i="43"/>
  <c r="AT449" i="43"/>
  <c r="AT447" i="43"/>
  <c r="AT446" i="43"/>
  <c r="AT445" i="43"/>
  <c r="AT444" i="43"/>
  <c r="AT443" i="43"/>
  <c r="AT442" i="43"/>
  <c r="AT440" i="43"/>
  <c r="AT439" i="43"/>
  <c r="AT438" i="43"/>
  <c r="AT437" i="43"/>
  <c r="AT436" i="43"/>
  <c r="AT435" i="43"/>
  <c r="AT433" i="43"/>
  <c r="AT432" i="43"/>
  <c r="AT431" i="43"/>
  <c r="AT430" i="43"/>
  <c r="AT429" i="43"/>
  <c r="AT428" i="43"/>
  <c r="AT426" i="43"/>
  <c r="AT425" i="43"/>
  <c r="AT424" i="43"/>
  <c r="AT423" i="43"/>
  <c r="AT422" i="43"/>
  <c r="AT421" i="43"/>
  <c r="AT419" i="43"/>
  <c r="AT418" i="43"/>
  <c r="AT417" i="43"/>
  <c r="AT416" i="43"/>
  <c r="AT415" i="43"/>
  <c r="AT414" i="43"/>
  <c r="AT412" i="43"/>
  <c r="AT411" i="43"/>
  <c r="AT410" i="43"/>
  <c r="AT409" i="43"/>
  <c r="AT408" i="43"/>
  <c r="AT406" i="43"/>
  <c r="AT405" i="43"/>
  <c r="AT403" i="43"/>
  <c r="AT402" i="43"/>
  <c r="AT401" i="43"/>
  <c r="AT400" i="43"/>
  <c r="AT399" i="43"/>
  <c r="AT398" i="43"/>
  <c r="AT396" i="43"/>
  <c r="AT395" i="43"/>
  <c r="AT394" i="43"/>
  <c r="AT393" i="43"/>
  <c r="AT392" i="43"/>
  <c r="AT391" i="43"/>
  <c r="AT389" i="43"/>
  <c r="AT388" i="43"/>
  <c r="AT387" i="43"/>
  <c r="AT385" i="43"/>
  <c r="AT384" i="43"/>
  <c r="AT383" i="43"/>
  <c r="AT382" i="43"/>
  <c r="AT381" i="43"/>
  <c r="AT379" i="43"/>
  <c r="AT378" i="43"/>
  <c r="AT377" i="43"/>
  <c r="AT376" i="43"/>
  <c r="AT375" i="43"/>
  <c r="AT374" i="43"/>
  <c r="AT372" i="43"/>
  <c r="AT370" i="43"/>
  <c r="AT369" i="43"/>
  <c r="AT368" i="43"/>
  <c r="AT366" i="43"/>
  <c r="AT365" i="43"/>
  <c r="AT364" i="43"/>
  <c r="AT363" i="43"/>
  <c r="AT362" i="43"/>
  <c r="AT361" i="43"/>
  <c r="AT359" i="43"/>
  <c r="AT358" i="43"/>
  <c r="AT357" i="43"/>
  <c r="AT356" i="43"/>
  <c r="AT354" i="43"/>
  <c r="AT353" i="43"/>
  <c r="AT352" i="43"/>
  <c r="AT351" i="43"/>
  <c r="AT350" i="43"/>
  <c r="AT349" i="43"/>
  <c r="AT347" i="43"/>
  <c r="AT346" i="43"/>
  <c r="AT345" i="43"/>
  <c r="AT344" i="43"/>
  <c r="AT343" i="43"/>
  <c r="AT341" i="43"/>
  <c r="AT340" i="43"/>
  <c r="AT339" i="43"/>
  <c r="AT338" i="43"/>
  <c r="AT337" i="43"/>
  <c r="AT336" i="43"/>
  <c r="AT335" i="43"/>
  <c r="AT334" i="43"/>
  <c r="AT332" i="43"/>
  <c r="AT331" i="43"/>
  <c r="AT329" i="43"/>
  <c r="AT328" i="43"/>
  <c r="AT327" i="43"/>
  <c r="AT325" i="43"/>
  <c r="AT324" i="43"/>
  <c r="AT323" i="43"/>
  <c r="AT321" i="43"/>
  <c r="AT319" i="43"/>
  <c r="AT318" i="43"/>
  <c r="AT317" i="43"/>
  <c r="AT316" i="43"/>
  <c r="AT315" i="43"/>
  <c r="AT313" i="43"/>
  <c r="AT312" i="43"/>
  <c r="AT311" i="43"/>
  <c r="AT309" i="43"/>
  <c r="AT308" i="43"/>
  <c r="AT307" i="43"/>
  <c r="AT306" i="43"/>
  <c r="AT305" i="43"/>
  <c r="AT304" i="43"/>
  <c r="AT302" i="43"/>
  <c r="AT301" i="43"/>
  <c r="AT300" i="43"/>
  <c r="AT299" i="43"/>
  <c r="AT298" i="43"/>
  <c r="AT297" i="43"/>
  <c r="AT295" i="43"/>
  <c r="AT293" i="43"/>
  <c r="AT292" i="43"/>
  <c r="AT291" i="43"/>
  <c r="AT290" i="43"/>
  <c r="AT289" i="43"/>
  <c r="AT288" i="43"/>
  <c r="AT287" i="43"/>
  <c r="AT285" i="43"/>
  <c r="AT284" i="43"/>
  <c r="AT283" i="43"/>
  <c r="AT282" i="43"/>
  <c r="AT280" i="43"/>
  <c r="AT279" i="43"/>
  <c r="AT278" i="43"/>
  <c r="AT277" i="43"/>
  <c r="AT276" i="43"/>
  <c r="AT275" i="43"/>
  <c r="AT273" i="43"/>
  <c r="AT272" i="43"/>
  <c r="AT271" i="43"/>
  <c r="AT269" i="43"/>
  <c r="AT268" i="43"/>
  <c r="AT267" i="43"/>
  <c r="AT266" i="43"/>
  <c r="AT265" i="43"/>
  <c r="AT263" i="43"/>
  <c r="AT262" i="43"/>
  <c r="AT261" i="43"/>
  <c r="AT259" i="43"/>
  <c r="AT258" i="43"/>
  <c r="AT257" i="43"/>
  <c r="AT255" i="43"/>
  <c r="AT253" i="43"/>
  <c r="AT252" i="43"/>
  <c r="AT251" i="43"/>
  <c r="AT250" i="43"/>
  <c r="AT249" i="43"/>
  <c r="AT248" i="43"/>
  <c r="AT246" i="43"/>
  <c r="AT245" i="43"/>
  <c r="AT244" i="43"/>
  <c r="AT243" i="43"/>
  <c r="AT242" i="43"/>
  <c r="AT240" i="43"/>
  <c r="AT239" i="43"/>
  <c r="AT238" i="43"/>
  <c r="AT237" i="43"/>
  <c r="AT236" i="43"/>
  <c r="AT234" i="43"/>
  <c r="AT233" i="43"/>
  <c r="AT232" i="43"/>
  <c r="AT231" i="43"/>
  <c r="AT230" i="43"/>
  <c r="AT228" i="43"/>
  <c r="AT227" i="43"/>
  <c r="AT226" i="43"/>
  <c r="AT225" i="43"/>
  <c r="AT224" i="43"/>
  <c r="AT222" i="43"/>
  <c r="AT221" i="43"/>
  <c r="AT220" i="43"/>
  <c r="AT219" i="43"/>
  <c r="AT218" i="43"/>
  <c r="AT216" i="43"/>
  <c r="AT215" i="43"/>
  <c r="AT214" i="43"/>
  <c r="AT213" i="43"/>
  <c r="AT212" i="43"/>
  <c r="AT210" i="43"/>
  <c r="AT209" i="43"/>
  <c r="AT208" i="43"/>
  <c r="AT207" i="43"/>
  <c r="AT206" i="43"/>
  <c r="AT205" i="43"/>
  <c r="AT203" i="43"/>
  <c r="AT202" i="43"/>
  <c r="AT201" i="43"/>
  <c r="AT200" i="43"/>
  <c r="AT199" i="43"/>
  <c r="AT197" i="43"/>
  <c r="AT196" i="43"/>
  <c r="AT195" i="43"/>
  <c r="AT194" i="43"/>
  <c r="AT193" i="43"/>
  <c r="AT191" i="43"/>
  <c r="AT190" i="43"/>
  <c r="AT189" i="43"/>
  <c r="AT188" i="43"/>
  <c r="AT187" i="43"/>
  <c r="AT186" i="43"/>
  <c r="AT184" i="43"/>
  <c r="AT183" i="43"/>
  <c r="AT182" i="43"/>
  <c r="AT181" i="43"/>
  <c r="AT180" i="43"/>
  <c r="AT179" i="43"/>
  <c r="AT177" i="43"/>
  <c r="AT176" i="43"/>
  <c r="AT175" i="43"/>
  <c r="AT174" i="43"/>
  <c r="AT173" i="43"/>
  <c r="AT171" i="43"/>
  <c r="AT170" i="43"/>
  <c r="AT169" i="43"/>
  <c r="AT168" i="43"/>
  <c r="AT167" i="43"/>
  <c r="AT165" i="43"/>
  <c r="AT164" i="43"/>
  <c r="AT163" i="43"/>
  <c r="AT162" i="43"/>
  <c r="AT161" i="43"/>
  <c r="AT159" i="43"/>
  <c r="AT158" i="43"/>
  <c r="AT157" i="43"/>
  <c r="AT156" i="43"/>
  <c r="AT154" i="43"/>
  <c r="AT153" i="43"/>
  <c r="AT152" i="43"/>
  <c r="AT151" i="43"/>
  <c r="AT150" i="43"/>
  <c r="AT148" i="43"/>
  <c r="AT147" i="43"/>
  <c r="AT146" i="43"/>
  <c r="AT145" i="43"/>
  <c r="AT142" i="43"/>
  <c r="AT141" i="43"/>
  <c r="AT140" i="43"/>
  <c r="AT139" i="43"/>
  <c r="AT138" i="43"/>
  <c r="AT136" i="43"/>
  <c r="AT135" i="43"/>
  <c r="AT134" i="43"/>
  <c r="AT133" i="43"/>
  <c r="AT132" i="43"/>
  <c r="AT131" i="43"/>
  <c r="AT129" i="43"/>
  <c r="AT128" i="43"/>
  <c r="AT127" i="43"/>
  <c r="AT126" i="43"/>
  <c r="AT125" i="43"/>
  <c r="AT124" i="43"/>
  <c r="AT122" i="43"/>
  <c r="AT121" i="43"/>
  <c r="AT120" i="43"/>
  <c r="AT119" i="43"/>
  <c r="AT117" i="43"/>
  <c r="AT116" i="43"/>
  <c r="AT115" i="43"/>
  <c r="AT113" i="43"/>
  <c r="AT112" i="43"/>
  <c r="AT110" i="43"/>
  <c r="AT109" i="43"/>
  <c r="AT108" i="43"/>
  <c r="AT106" i="43"/>
  <c r="AT105" i="43"/>
  <c r="AT104" i="43"/>
  <c r="AT102" i="43"/>
  <c r="AT101" i="43"/>
  <c r="AT99" i="43"/>
  <c r="AT98" i="43"/>
  <c r="AT97" i="43"/>
  <c r="AT95" i="43"/>
  <c r="AT94" i="43"/>
  <c r="AT93" i="43"/>
  <c r="AT91" i="43"/>
  <c r="AT90" i="43"/>
  <c r="AT88" i="43"/>
  <c r="AT87" i="43"/>
  <c r="AT86" i="43"/>
  <c r="AT84" i="43"/>
  <c r="AT83" i="43"/>
  <c r="AT82" i="43"/>
  <c r="AT80" i="43"/>
  <c r="AT79" i="43"/>
  <c r="AT77" i="43"/>
  <c r="AT76" i="43"/>
  <c r="AT75" i="43"/>
  <c r="AT73" i="43"/>
  <c r="AT72" i="43"/>
  <c r="AT71" i="43"/>
  <c r="AT70" i="43"/>
  <c r="AT68" i="43"/>
  <c r="AT67" i="43"/>
  <c r="AT65" i="43"/>
  <c r="AT64" i="43"/>
  <c r="AT63" i="43"/>
  <c r="AT61" i="43"/>
  <c r="AT60" i="43"/>
  <c r="AT59" i="43"/>
  <c r="AT57" i="43"/>
  <c r="AT56" i="43"/>
  <c r="AT55" i="43"/>
  <c r="AT53" i="43"/>
  <c r="AT52" i="43"/>
  <c r="AT50" i="43"/>
  <c r="AT49" i="43"/>
  <c r="AT47" i="43"/>
  <c r="AT46" i="43"/>
  <c r="AT44" i="43"/>
  <c r="AT43" i="43"/>
  <c r="AT42" i="43"/>
  <c r="AT40" i="43"/>
  <c r="AT39" i="43"/>
  <c r="AT37" i="43"/>
  <c r="AT36" i="43"/>
  <c r="AT35" i="43"/>
  <c r="AT33" i="43"/>
  <c r="AT32" i="43"/>
  <c r="AT31" i="43"/>
  <c r="AT29" i="43"/>
  <c r="AT28" i="43"/>
  <c r="AT26" i="43"/>
  <c r="AT25" i="43"/>
  <c r="AT24" i="43"/>
  <c r="AT23" i="43"/>
  <c r="AT21" i="43"/>
  <c r="AT20" i="43"/>
  <c r="AT19" i="43"/>
  <c r="AT17" i="43"/>
  <c r="AT16" i="43"/>
  <c r="AT15" i="43"/>
  <c r="AT14" i="43"/>
  <c r="AT12" i="43"/>
  <c r="AQ202" i="42"/>
  <c r="AQ203" i="42"/>
  <c r="AQ204" i="42"/>
  <c r="AQ205" i="42"/>
  <c r="AQ206" i="42"/>
  <c r="AQ207" i="42"/>
  <c r="AQ208" i="42"/>
  <c r="AQ209" i="42"/>
  <c r="AQ210" i="42"/>
  <c r="AQ211" i="42"/>
  <c r="AQ18" i="42"/>
  <c r="AQ22" i="42"/>
  <c r="AQ26" i="42"/>
  <c r="AQ30" i="42"/>
  <c r="AQ34" i="42"/>
  <c r="AQ38" i="42"/>
  <c r="AQ41" i="42"/>
  <c r="AQ44" i="42"/>
  <c r="AQ46" i="42"/>
  <c r="AQ52" i="42"/>
  <c r="AQ58" i="42"/>
  <c r="AQ64" i="42"/>
  <c r="AQ69" i="42"/>
  <c r="AQ76" i="42"/>
  <c r="AQ78" i="42"/>
  <c r="AQ85" i="42"/>
  <c r="AQ89" i="42"/>
  <c r="AQ95" i="42"/>
  <c r="AQ99" i="42"/>
  <c r="AQ105" i="42"/>
  <c r="AQ112" i="42"/>
  <c r="AQ115" i="42"/>
  <c r="AQ121" i="42"/>
  <c r="AQ125" i="42"/>
  <c r="AQ131" i="42"/>
  <c r="AQ134" i="42"/>
  <c r="AQ137" i="42"/>
  <c r="AQ144" i="42"/>
  <c r="AQ147" i="42"/>
  <c r="AQ152" i="42"/>
  <c r="AQ155" i="42"/>
  <c r="AQ161" i="42"/>
  <c r="AQ165" i="42"/>
  <c r="AQ171" i="42"/>
  <c r="AQ178" i="42"/>
  <c r="AQ184" i="42"/>
  <c r="AQ190" i="42"/>
  <c r="AQ197" i="42"/>
  <c r="AQ147" i="41"/>
  <c r="AQ148" i="41"/>
  <c r="AQ149" i="41"/>
  <c r="AQ150" i="41"/>
  <c r="AQ151" i="41"/>
  <c r="AQ152" i="41"/>
  <c r="AQ153" i="41"/>
  <c r="AQ154" i="41"/>
  <c r="AQ155" i="41"/>
  <c r="AQ156" i="41"/>
  <c r="AQ16" i="41"/>
  <c r="AQ21" i="41"/>
  <c r="AQ27" i="41"/>
  <c r="AQ29" i="41"/>
  <c r="AQ32" i="41"/>
  <c r="AQ38" i="41"/>
  <c r="AQ45" i="41"/>
  <c r="AQ52" i="41"/>
  <c r="AQ60" i="41"/>
  <c r="AQ63" i="41"/>
  <c r="AQ67" i="41"/>
  <c r="AQ74" i="41"/>
  <c r="AQ81" i="41"/>
  <c r="AQ85" i="41"/>
  <c r="AQ89" i="41"/>
  <c r="AQ95" i="41"/>
  <c r="AQ97" i="41"/>
  <c r="AQ101" i="41"/>
  <c r="AQ104" i="41"/>
  <c r="AQ111" i="41"/>
  <c r="AQ118" i="41"/>
  <c r="AQ126" i="41"/>
  <c r="AQ130" i="41"/>
  <c r="AQ135" i="41"/>
  <c r="AQ142" i="41"/>
  <c r="AQ169" i="40"/>
  <c r="AQ170" i="40"/>
  <c r="AQ171" i="40"/>
  <c r="AQ172" i="40"/>
  <c r="AQ173" i="40"/>
  <c r="AQ174" i="40"/>
  <c r="AQ175" i="40"/>
  <c r="AQ176" i="40"/>
  <c r="AQ177" i="40"/>
  <c r="AQ178" i="40"/>
  <c r="AQ15" i="40"/>
  <c r="AQ19" i="40"/>
  <c r="AQ23" i="40"/>
  <c r="AQ25" i="40"/>
  <c r="AQ32" i="40"/>
  <c r="AQ38" i="40"/>
  <c r="AQ44" i="40"/>
  <c r="AQ51" i="40"/>
  <c r="AQ53" i="40"/>
  <c r="AQ60" i="40"/>
  <c r="AQ67" i="40"/>
  <c r="AQ74" i="40"/>
  <c r="AQ81" i="40"/>
  <c r="AQ88" i="40"/>
  <c r="AQ91" i="40"/>
  <c r="AQ97" i="40"/>
  <c r="AQ101" i="40"/>
  <c r="AQ107" i="40"/>
  <c r="AQ109" i="40"/>
  <c r="AQ114" i="40"/>
  <c r="AQ118" i="40"/>
  <c r="AQ124" i="40"/>
  <c r="AQ127" i="40"/>
  <c r="AQ130" i="40"/>
  <c r="AQ137" i="40"/>
  <c r="AQ144" i="40"/>
  <c r="AQ151" i="40"/>
  <c r="AQ154" i="40"/>
  <c r="AQ160" i="40"/>
  <c r="AQ164" i="40"/>
  <c r="AQ127" i="39"/>
  <c r="AQ128" i="39"/>
  <c r="AQ129" i="39"/>
  <c r="AQ130" i="39"/>
  <c r="AQ131" i="39"/>
  <c r="AQ132" i="39"/>
  <c r="AQ133" i="39"/>
  <c r="AQ134" i="39"/>
  <c r="AQ135" i="39"/>
  <c r="AQ136" i="39"/>
  <c r="AQ13" i="39"/>
  <c r="AQ18" i="39"/>
  <c r="AQ24" i="39"/>
  <c r="AQ30" i="39"/>
  <c r="AQ36" i="39"/>
  <c r="AQ42" i="39"/>
  <c r="AQ44" i="39"/>
  <c r="AQ46" i="39"/>
  <c r="AQ50" i="39"/>
  <c r="AQ56" i="39"/>
  <c r="AQ58" i="39"/>
  <c r="AQ65" i="39"/>
  <c r="AQ72" i="39"/>
  <c r="AQ79" i="39"/>
  <c r="AQ86" i="39"/>
  <c r="AQ93" i="39"/>
  <c r="AQ100" i="39"/>
  <c r="AQ107" i="39"/>
  <c r="AQ114" i="39"/>
  <c r="AQ117" i="39"/>
  <c r="AQ122" i="39"/>
  <c r="AQ309" i="32"/>
  <c r="AQ310" i="32"/>
  <c r="AQ311" i="32"/>
  <c r="AQ312" i="32"/>
  <c r="AQ313" i="32"/>
  <c r="AQ314" i="32"/>
  <c r="AQ315" i="32"/>
  <c r="AQ316" i="32"/>
  <c r="AQ317" i="32"/>
  <c r="AQ318" i="32"/>
  <c r="AQ13" i="32"/>
  <c r="AQ17" i="32"/>
  <c r="AQ22" i="32"/>
  <c r="AQ27" i="32"/>
  <c r="AQ31" i="32"/>
  <c r="AQ34" i="32"/>
  <c r="AQ37" i="32"/>
  <c r="AQ41" i="32"/>
  <c r="AQ43" i="32"/>
  <c r="AQ50" i="32"/>
  <c r="AQ56" i="32"/>
  <c r="AQ63" i="32"/>
  <c r="AQ70" i="32"/>
  <c r="AQ76" i="32"/>
  <c r="AQ83" i="32"/>
  <c r="AQ89" i="32"/>
  <c r="AQ95" i="32"/>
  <c r="AQ105" i="32"/>
  <c r="AQ107" i="32"/>
  <c r="AQ111" i="32"/>
  <c r="AQ118" i="32"/>
  <c r="AQ122" i="32"/>
  <c r="AQ128" i="32"/>
  <c r="AQ135" i="32"/>
  <c r="AQ142" i="32"/>
  <c r="AQ144" i="32"/>
  <c r="AQ148" i="32"/>
  <c r="AQ155" i="32"/>
  <c r="AQ162" i="32"/>
  <c r="AQ169" i="32"/>
  <c r="AQ176" i="32"/>
  <c r="AQ182" i="32"/>
  <c r="AQ186" i="32"/>
  <c r="AQ193" i="32"/>
  <c r="AQ197" i="32"/>
  <c r="AQ203" i="32"/>
  <c r="AQ212" i="32"/>
  <c r="AQ219" i="32"/>
  <c r="AQ221" i="32"/>
  <c r="AQ225" i="32"/>
  <c r="AQ232" i="32"/>
  <c r="AQ239" i="32"/>
  <c r="AQ243" i="32"/>
  <c r="AQ250" i="32"/>
  <c r="AQ253" i="32"/>
  <c r="AQ260" i="32"/>
  <c r="AQ268" i="32"/>
  <c r="AQ274" i="32"/>
  <c r="AQ281" i="32"/>
  <c r="AQ288" i="32"/>
  <c r="AQ295" i="32"/>
  <c r="AQ302" i="32"/>
  <c r="AQ304" i="32"/>
  <c r="AQ78" i="31"/>
  <c r="AQ79" i="31"/>
  <c r="AQ80" i="31"/>
  <c r="AQ81" i="31"/>
  <c r="AQ82" i="31"/>
  <c r="AQ83" i="31"/>
  <c r="AQ84" i="31"/>
  <c r="AQ85" i="31"/>
  <c r="AQ86" i="31"/>
  <c r="AQ87" i="31"/>
  <c r="AQ15" i="31"/>
  <c r="AQ19" i="31"/>
  <c r="AQ23" i="31"/>
  <c r="AQ25" i="31"/>
  <c r="AQ32" i="31"/>
  <c r="AQ38" i="31"/>
  <c r="AQ40" i="31"/>
  <c r="AQ43" i="31"/>
  <c r="AQ48" i="31"/>
  <c r="AQ52" i="31"/>
  <c r="AQ57" i="31"/>
  <c r="AQ64" i="31"/>
  <c r="AQ67" i="31"/>
  <c r="AQ73" i="31"/>
  <c r="AQ104" i="30"/>
  <c r="AQ105" i="30"/>
  <c r="AQ106" i="30"/>
  <c r="AQ107" i="30"/>
  <c r="AQ108" i="30"/>
  <c r="AQ109" i="30"/>
  <c r="AQ110" i="30"/>
  <c r="AQ111" i="30"/>
  <c r="AQ112" i="30"/>
  <c r="AQ113" i="30"/>
  <c r="AQ15" i="30"/>
  <c r="AQ17" i="30"/>
  <c r="AQ23" i="30"/>
  <c r="AQ28" i="30"/>
  <c r="AQ30" i="30"/>
  <c r="AQ37" i="30"/>
  <c r="AQ44" i="30"/>
  <c r="AQ48" i="30"/>
  <c r="AQ54" i="30"/>
  <c r="AQ61" i="30"/>
  <c r="AQ65" i="30"/>
  <c r="AQ71" i="30"/>
  <c r="AQ75" i="30"/>
  <c r="AQ81" i="30"/>
  <c r="AQ85" i="30"/>
  <c r="AQ92" i="30"/>
  <c r="AQ99" i="30"/>
  <c r="AQ191" i="29"/>
  <c r="AQ192" i="29"/>
  <c r="AQ193" i="29"/>
  <c r="AQ194" i="29"/>
  <c r="AQ195" i="29"/>
  <c r="AQ196" i="29"/>
  <c r="AQ197" i="29"/>
  <c r="AQ198" i="29"/>
  <c r="AQ199" i="29"/>
  <c r="AQ200" i="29"/>
  <c r="AQ13" i="29"/>
  <c r="AQ16" i="29"/>
  <c r="AQ19" i="29"/>
  <c r="AQ23" i="29"/>
  <c r="AQ26" i="29"/>
  <c r="AQ29" i="29"/>
  <c r="AQ32" i="29"/>
  <c r="AQ35" i="29"/>
  <c r="AQ39" i="29"/>
  <c r="AQ43" i="29"/>
  <c r="AQ47" i="29"/>
  <c r="AQ51" i="29"/>
  <c r="AQ54" i="29"/>
  <c r="AQ58" i="29"/>
  <c r="AQ62" i="29"/>
  <c r="AQ66" i="29"/>
  <c r="AQ70" i="29"/>
  <c r="AQ74" i="29"/>
  <c r="AQ79" i="29"/>
  <c r="AQ85" i="29"/>
  <c r="AQ91" i="29"/>
  <c r="AQ97" i="29"/>
  <c r="AQ103" i="29"/>
  <c r="AQ109" i="29"/>
  <c r="AQ115" i="29"/>
  <c r="AQ121" i="29"/>
  <c r="AQ127" i="29"/>
  <c r="AQ133" i="29"/>
  <c r="AQ135" i="29"/>
  <c r="AQ143" i="29"/>
  <c r="AQ150" i="29"/>
  <c r="AQ154" i="29"/>
  <c r="AQ159" i="29"/>
  <c r="AQ163" i="29"/>
  <c r="AQ170" i="29"/>
  <c r="AQ173" i="29"/>
  <c r="AQ179" i="29"/>
  <c r="AQ186" i="29"/>
  <c r="AQ135" i="44"/>
  <c r="AQ136" i="44"/>
  <c r="AQ137" i="44"/>
  <c r="AQ138" i="44"/>
  <c r="AQ139" i="44"/>
  <c r="AQ140" i="44"/>
  <c r="AQ141" i="44"/>
  <c r="AQ142" i="44"/>
  <c r="AQ143" i="44"/>
  <c r="AQ144" i="44"/>
  <c r="AQ13" i="44"/>
  <c r="AQ19" i="44"/>
  <c r="AQ28" i="44"/>
  <c r="AQ35" i="44"/>
  <c r="AQ42" i="44"/>
  <c r="AQ49" i="44"/>
  <c r="AQ56" i="44"/>
  <c r="AQ63" i="44"/>
  <c r="AQ70" i="44"/>
  <c r="AQ77" i="44"/>
  <c r="AQ84" i="44"/>
  <c r="AQ91" i="44"/>
  <c r="AQ95" i="44"/>
  <c r="AQ101" i="44"/>
  <c r="AQ105" i="44"/>
  <c r="AQ107" i="44"/>
  <c r="AQ113" i="44"/>
  <c r="AQ115" i="44"/>
  <c r="AQ124" i="44"/>
  <c r="AQ130" i="44"/>
  <c r="AQ467" i="43"/>
  <c r="AQ468" i="43"/>
  <c r="AQ469" i="43"/>
  <c r="AQ470" i="43"/>
  <c r="AQ471" i="43"/>
  <c r="AQ472" i="43"/>
  <c r="AQ473" i="43"/>
  <c r="AQ474" i="43"/>
  <c r="AQ475" i="43"/>
  <c r="AQ476" i="43"/>
  <c r="AQ13" i="43"/>
  <c r="AQ18" i="43"/>
  <c r="AQ22" i="43"/>
  <c r="AQ27" i="43"/>
  <c r="AQ30" i="43"/>
  <c r="AQ34" i="43"/>
  <c r="AQ38" i="43"/>
  <c r="AQ41" i="43"/>
  <c r="AQ45" i="43"/>
  <c r="AQ48" i="43"/>
  <c r="AQ51" i="43"/>
  <c r="AQ54" i="43"/>
  <c r="AQ58" i="43"/>
  <c r="AQ62" i="43"/>
  <c r="AQ66" i="43"/>
  <c r="AQ69" i="43"/>
  <c r="AQ74" i="43"/>
  <c r="AQ78" i="43"/>
  <c r="AQ81" i="43"/>
  <c r="AQ85" i="43"/>
  <c r="AQ89" i="43"/>
  <c r="AQ92" i="43"/>
  <c r="AQ96" i="43"/>
  <c r="AQ100" i="43"/>
  <c r="AQ103" i="43"/>
  <c r="AQ107" i="43"/>
  <c r="AQ111" i="43"/>
  <c r="AQ114" i="43"/>
  <c r="AQ118" i="43"/>
  <c r="AQ123" i="43"/>
  <c r="AQ130" i="43"/>
  <c r="AQ137" i="43"/>
  <c r="AQ143" i="43"/>
  <c r="AQ149" i="43"/>
  <c r="AQ155" i="43"/>
  <c r="AQ160" i="43"/>
  <c r="AQ166" i="43"/>
  <c r="AQ172" i="43"/>
  <c r="AQ178" i="43"/>
  <c r="AQ185" i="43"/>
  <c r="AQ192" i="43"/>
  <c r="AQ198" i="43"/>
  <c r="AQ204" i="43"/>
  <c r="AQ211" i="43"/>
  <c r="AQ217" i="43"/>
  <c r="AQ223" i="43"/>
  <c r="AQ229" i="43"/>
  <c r="AQ235" i="43"/>
  <c r="AQ241" i="43"/>
  <c r="AQ247" i="43"/>
  <c r="AQ254" i="43"/>
  <c r="AQ256" i="43"/>
  <c r="AQ260" i="43"/>
  <c r="AQ264" i="43"/>
  <c r="AQ270" i="43"/>
  <c r="AQ274" i="43"/>
  <c r="AQ281" i="43"/>
  <c r="AQ286" i="43"/>
  <c r="AQ294" i="43"/>
  <c r="AQ296" i="43"/>
  <c r="AQ303" i="43"/>
  <c r="AQ310" i="43"/>
  <c r="AQ314" i="43"/>
  <c r="AQ320" i="43"/>
  <c r="AQ322" i="43"/>
  <c r="AQ326" i="43"/>
  <c r="AQ330" i="43"/>
  <c r="AQ333" i="43"/>
  <c r="AQ342" i="43"/>
  <c r="AQ348" i="43"/>
  <c r="AQ355" i="43"/>
  <c r="AQ360" i="43"/>
  <c r="AQ367" i="43"/>
  <c r="AQ371" i="43"/>
  <c r="AQ373" i="43"/>
  <c r="AQ380" i="43"/>
  <c r="AQ386" i="43"/>
  <c r="AQ390" i="43"/>
  <c r="AQ397" i="43"/>
  <c r="AQ404" i="43"/>
  <c r="AQ407" i="43"/>
  <c r="AQ413" i="43"/>
  <c r="AQ420" i="43"/>
  <c r="AQ427" i="43"/>
  <c r="AQ434" i="43"/>
  <c r="AQ441" i="43"/>
  <c r="AQ448" i="43"/>
  <c r="AQ455" i="43"/>
  <c r="AQ458" i="43"/>
  <c r="AQ462" i="43"/>
  <c r="AY196" i="42"/>
  <c r="AY195" i="42"/>
  <c r="AY194" i="42"/>
  <c r="AY193" i="42"/>
  <c r="AY192" i="42"/>
  <c r="AY191" i="42"/>
  <c r="AY189" i="42"/>
  <c r="AY188" i="42"/>
  <c r="AY187" i="42"/>
  <c r="AY186" i="42"/>
  <c r="AY185" i="42"/>
  <c r="AY183" i="42"/>
  <c r="AY182" i="42"/>
  <c r="AY181" i="42"/>
  <c r="AY180" i="42"/>
  <c r="AY179" i="42"/>
  <c r="AY177" i="42"/>
  <c r="AY176" i="42"/>
  <c r="AY175" i="42"/>
  <c r="AY174" i="42"/>
  <c r="AY173" i="42"/>
  <c r="AY172" i="42"/>
  <c r="AY170" i="42"/>
  <c r="AY169" i="42"/>
  <c r="AY168" i="42"/>
  <c r="AY167" i="42"/>
  <c r="AY166" i="42"/>
  <c r="AY164" i="42"/>
  <c r="AY163" i="42"/>
  <c r="AY162" i="42"/>
  <c r="AY160" i="42"/>
  <c r="AY159" i="42"/>
  <c r="AY158" i="42"/>
  <c r="AY157" i="42"/>
  <c r="AY156" i="42"/>
  <c r="AY154" i="42"/>
  <c r="AY153" i="42"/>
  <c r="AY151" i="42"/>
  <c r="AY150" i="42"/>
  <c r="AY149" i="42"/>
  <c r="AY148" i="42"/>
  <c r="AY146" i="42"/>
  <c r="AY145" i="42"/>
  <c r="AY143" i="42"/>
  <c r="AY142" i="42"/>
  <c r="AY141" i="42"/>
  <c r="AY140" i="42"/>
  <c r="AY139" i="42"/>
  <c r="AY138" i="42"/>
  <c r="AY136" i="42"/>
  <c r="AY135" i="42"/>
  <c r="AY133" i="42"/>
  <c r="AY132" i="42"/>
  <c r="AY130" i="42"/>
  <c r="AY129" i="42"/>
  <c r="AY128" i="42"/>
  <c r="AY127" i="42"/>
  <c r="AY126" i="42"/>
  <c r="AY124" i="42"/>
  <c r="AY123" i="42"/>
  <c r="AY122" i="42"/>
  <c r="AY120" i="42"/>
  <c r="AY119" i="42"/>
  <c r="AY118" i="42"/>
  <c r="AY117" i="42"/>
  <c r="AY116" i="42"/>
  <c r="AY114" i="42"/>
  <c r="AY113" i="42"/>
  <c r="AY111" i="42"/>
  <c r="AY110" i="42"/>
  <c r="AY109" i="42"/>
  <c r="AY108" i="42"/>
  <c r="AY107" i="42"/>
  <c r="AY106" i="42"/>
  <c r="AY104" i="42"/>
  <c r="AY103" i="42"/>
  <c r="AY102" i="42"/>
  <c r="AY101" i="42"/>
  <c r="AY100" i="42"/>
  <c r="AY98" i="42"/>
  <c r="AY97" i="42"/>
  <c r="AY96" i="42"/>
  <c r="AY94" i="42"/>
  <c r="AY93" i="42"/>
  <c r="AY92" i="42"/>
  <c r="AY91" i="42"/>
  <c r="AY90" i="42"/>
  <c r="AY88" i="42"/>
  <c r="AY87" i="42"/>
  <c r="AY86" i="42"/>
  <c r="AY84" i="42"/>
  <c r="AY83" i="42"/>
  <c r="AY82" i="42"/>
  <c r="AY81" i="42"/>
  <c r="AY80" i="42"/>
  <c r="AY79" i="42"/>
  <c r="AY77" i="42"/>
  <c r="AY210" i="42" s="1"/>
  <c r="AY75" i="42"/>
  <c r="AY74" i="42"/>
  <c r="AY73" i="42"/>
  <c r="AY72" i="42"/>
  <c r="AY71" i="42"/>
  <c r="AY70" i="42"/>
  <c r="AY68" i="42"/>
  <c r="AY67" i="42"/>
  <c r="AY66" i="42"/>
  <c r="AY65" i="42"/>
  <c r="AY63" i="42"/>
  <c r="AY62" i="42"/>
  <c r="AY61" i="42"/>
  <c r="AY60" i="42"/>
  <c r="AY59" i="42"/>
  <c r="AY57" i="42"/>
  <c r="AY56" i="42"/>
  <c r="AY55" i="42"/>
  <c r="AY54" i="42"/>
  <c r="AY53" i="42"/>
  <c r="AY51" i="42"/>
  <c r="AY50" i="42"/>
  <c r="AY49" i="42"/>
  <c r="AY48" i="42"/>
  <c r="AY47" i="42"/>
  <c r="AY45" i="42"/>
  <c r="AY211" i="42" s="1"/>
  <c r="AY43" i="42"/>
  <c r="AY42" i="42"/>
  <c r="AY40" i="42"/>
  <c r="AY39" i="42"/>
  <c r="AY37" i="42"/>
  <c r="AY36" i="42"/>
  <c r="AY35" i="42"/>
  <c r="AY33" i="42"/>
  <c r="AY32" i="42"/>
  <c r="AY31" i="42"/>
  <c r="AY29" i="42"/>
  <c r="AY28" i="42"/>
  <c r="AY27" i="42"/>
  <c r="AY25" i="42"/>
  <c r="AY24" i="42"/>
  <c r="AY23" i="42"/>
  <c r="AY21" i="42"/>
  <c r="AY20" i="42"/>
  <c r="AY19" i="42"/>
  <c r="AY17" i="42"/>
  <c r="AY16" i="42"/>
  <c r="AY15" i="42"/>
  <c r="AY14" i="42"/>
  <c r="AY141" i="41"/>
  <c r="AY140" i="41"/>
  <c r="AY139" i="41"/>
  <c r="AY138" i="41"/>
  <c r="AY137" i="41"/>
  <c r="AY136" i="41"/>
  <c r="AY134" i="41"/>
  <c r="AY133" i="41"/>
  <c r="AY132" i="41"/>
  <c r="AY131" i="41"/>
  <c r="AY129" i="41"/>
  <c r="AY128" i="41"/>
  <c r="AY127" i="41"/>
  <c r="AY125" i="41"/>
  <c r="AY124" i="41"/>
  <c r="AY123" i="41"/>
  <c r="AY122" i="41"/>
  <c r="AY121" i="41"/>
  <c r="AY120" i="41"/>
  <c r="AY119" i="41"/>
  <c r="AY117" i="41"/>
  <c r="AY116" i="41"/>
  <c r="AY115" i="41"/>
  <c r="AY114" i="41"/>
  <c r="AY113" i="41"/>
  <c r="AY112" i="41"/>
  <c r="AY110" i="41"/>
  <c r="AY109" i="41"/>
  <c r="AY108" i="41"/>
  <c r="AY107" i="41"/>
  <c r="AY106" i="41"/>
  <c r="AY105" i="41"/>
  <c r="AY103" i="41"/>
  <c r="AY102" i="41"/>
  <c r="AY100" i="41"/>
  <c r="AY99" i="41"/>
  <c r="AY98" i="41"/>
  <c r="AY96" i="41"/>
  <c r="AY97" i="41" s="1"/>
  <c r="AY94" i="41"/>
  <c r="AY93" i="41"/>
  <c r="AY92" i="41"/>
  <c r="AY91" i="41"/>
  <c r="AY90" i="41"/>
  <c r="AY88" i="41"/>
  <c r="AY87" i="41"/>
  <c r="AY86" i="41"/>
  <c r="AY84" i="41"/>
  <c r="AY83" i="41"/>
  <c r="AY82" i="41"/>
  <c r="AY80" i="41"/>
  <c r="AY79" i="41"/>
  <c r="AY78" i="41"/>
  <c r="AY77" i="41"/>
  <c r="AY76" i="41"/>
  <c r="AY75" i="41"/>
  <c r="AY73" i="41"/>
  <c r="AY72" i="41"/>
  <c r="AY71" i="41"/>
  <c r="AY70" i="41"/>
  <c r="AY69" i="41"/>
  <c r="AY68" i="41"/>
  <c r="AY66" i="41"/>
  <c r="AY65" i="41"/>
  <c r="AY64" i="41"/>
  <c r="AY62" i="41"/>
  <c r="AY61" i="41"/>
  <c r="AY59" i="41"/>
  <c r="AY58" i="41"/>
  <c r="AY57" i="41"/>
  <c r="AY56" i="41"/>
  <c r="AY55" i="41"/>
  <c r="AY54" i="41"/>
  <c r="AY53" i="41"/>
  <c r="AY51" i="41"/>
  <c r="AY50" i="41"/>
  <c r="AY49" i="41"/>
  <c r="AY48" i="41"/>
  <c r="AY47" i="41"/>
  <c r="AY46" i="41"/>
  <c r="AY44" i="41"/>
  <c r="AY43" i="41"/>
  <c r="AY42" i="41"/>
  <c r="AY41" i="41"/>
  <c r="AY40" i="41"/>
  <c r="AY39" i="41"/>
  <c r="AY37" i="41"/>
  <c r="AY36" i="41"/>
  <c r="AY35" i="41"/>
  <c r="AY34" i="41"/>
  <c r="AY33" i="41"/>
  <c r="AY31" i="41"/>
  <c r="AY30" i="41"/>
  <c r="AY28" i="41"/>
  <c r="AY29" i="41" s="1"/>
  <c r="AY26" i="41"/>
  <c r="AY25" i="41"/>
  <c r="AY24" i="41"/>
  <c r="AY23" i="41"/>
  <c r="AY22" i="41"/>
  <c r="AY20" i="41"/>
  <c r="AY19" i="41"/>
  <c r="AY18" i="41"/>
  <c r="AY17" i="41"/>
  <c r="AY15" i="41"/>
  <c r="AY14" i="41"/>
  <c r="AY163" i="40"/>
  <c r="AY162" i="40"/>
  <c r="AY161" i="40"/>
  <c r="AY159" i="40"/>
  <c r="AY158" i="40"/>
  <c r="AY157" i="40"/>
  <c r="AY156" i="40"/>
  <c r="AY155" i="40"/>
  <c r="AY153" i="40"/>
  <c r="AY152" i="40"/>
  <c r="AY150" i="40"/>
  <c r="AY149" i="40"/>
  <c r="AY148" i="40"/>
  <c r="AY147" i="40"/>
  <c r="AY146" i="40"/>
  <c r="AY145" i="40"/>
  <c r="AY143" i="40"/>
  <c r="AY142" i="40"/>
  <c r="AY141" i="40"/>
  <c r="AY140" i="40"/>
  <c r="AY139" i="40"/>
  <c r="AY138" i="40"/>
  <c r="AY136" i="40"/>
  <c r="AY135" i="40"/>
  <c r="AY134" i="40"/>
  <c r="AY133" i="40"/>
  <c r="AY132" i="40"/>
  <c r="AY131" i="40"/>
  <c r="AY129" i="40"/>
  <c r="AY128" i="40"/>
  <c r="AY126" i="40"/>
  <c r="AY125" i="40"/>
  <c r="AY123" i="40"/>
  <c r="AY122" i="40"/>
  <c r="AY121" i="40"/>
  <c r="AY120" i="40"/>
  <c r="AY119" i="40"/>
  <c r="AY117" i="40"/>
  <c r="AY116" i="40"/>
  <c r="AY115" i="40"/>
  <c r="AY113" i="40"/>
  <c r="AY112" i="40"/>
  <c r="AY111" i="40"/>
  <c r="AY110" i="40"/>
  <c r="AY108" i="40"/>
  <c r="AY109" i="40" s="1"/>
  <c r="AY106" i="40"/>
  <c r="AY105" i="40"/>
  <c r="AY104" i="40"/>
  <c r="AY103" i="40"/>
  <c r="AY102" i="40"/>
  <c r="AY100" i="40"/>
  <c r="AY99" i="40"/>
  <c r="AY98" i="40"/>
  <c r="AY96" i="40"/>
  <c r="AY95" i="40"/>
  <c r="AY94" i="40"/>
  <c r="AY93" i="40"/>
  <c r="AY92" i="40"/>
  <c r="AY90" i="40"/>
  <c r="AY89" i="40"/>
  <c r="AY87" i="40"/>
  <c r="AY86" i="40"/>
  <c r="AY85" i="40"/>
  <c r="AY84" i="40"/>
  <c r="AY83" i="40"/>
  <c r="AY82" i="40"/>
  <c r="AY80" i="40"/>
  <c r="AY79" i="40"/>
  <c r="AY78" i="40"/>
  <c r="AY77" i="40"/>
  <c r="AY76" i="40"/>
  <c r="AY75" i="40"/>
  <c r="AY73" i="40"/>
  <c r="AY72" i="40"/>
  <c r="AY71" i="40"/>
  <c r="AY70" i="40"/>
  <c r="AY69" i="40"/>
  <c r="AY68" i="40"/>
  <c r="AY66" i="40"/>
  <c r="AY65" i="40"/>
  <c r="AY64" i="40"/>
  <c r="AY63" i="40"/>
  <c r="AY62" i="40"/>
  <c r="AY61" i="40"/>
  <c r="AY59" i="40"/>
  <c r="AY58" i="40"/>
  <c r="AY57" i="40"/>
  <c r="AY56" i="40"/>
  <c r="AY55" i="40"/>
  <c r="AY54" i="40"/>
  <c r="AY52" i="40"/>
  <c r="AY53" i="40" s="1"/>
  <c r="AY50" i="40"/>
  <c r="AY49" i="40"/>
  <c r="AY48" i="40"/>
  <c r="AY47" i="40"/>
  <c r="AY46" i="40"/>
  <c r="AY45" i="40"/>
  <c r="AY43" i="40"/>
  <c r="AY42" i="40"/>
  <c r="AY41" i="40"/>
  <c r="AY40" i="40"/>
  <c r="AY39" i="40"/>
  <c r="AY37" i="40"/>
  <c r="AY36" i="40"/>
  <c r="AY35" i="40"/>
  <c r="AY34" i="40"/>
  <c r="AY33" i="40"/>
  <c r="AY31" i="40"/>
  <c r="AY30" i="40"/>
  <c r="AY29" i="40"/>
  <c r="AY28" i="40"/>
  <c r="AY173" i="40" s="1"/>
  <c r="AY27" i="40"/>
  <c r="AY26" i="40"/>
  <c r="AY24" i="40"/>
  <c r="AY25" i="40" s="1"/>
  <c r="AY22" i="40"/>
  <c r="AY21" i="40"/>
  <c r="AY20" i="40"/>
  <c r="AY18" i="40"/>
  <c r="AY17" i="40"/>
  <c r="AY16" i="40"/>
  <c r="AY14" i="40"/>
  <c r="AY121" i="39"/>
  <c r="AY120" i="39"/>
  <c r="AY119" i="39"/>
  <c r="AY118" i="39"/>
  <c r="AY116" i="39"/>
  <c r="AY115" i="39"/>
  <c r="AY113" i="39"/>
  <c r="AY112" i="39"/>
  <c r="AY111" i="39"/>
  <c r="AY110" i="39"/>
  <c r="AY109" i="39"/>
  <c r="AY108" i="39"/>
  <c r="AY106" i="39"/>
  <c r="AY105" i="39"/>
  <c r="AY104" i="39"/>
  <c r="AY103" i="39"/>
  <c r="AY102" i="39"/>
  <c r="AY101" i="39"/>
  <c r="AY99" i="39"/>
  <c r="AY98" i="39"/>
  <c r="AY97" i="39"/>
  <c r="AY96" i="39"/>
  <c r="AY95" i="39"/>
  <c r="AY94" i="39"/>
  <c r="AY92" i="39"/>
  <c r="AY91" i="39"/>
  <c r="AY90" i="39"/>
  <c r="AY89" i="39"/>
  <c r="AY88" i="39"/>
  <c r="AY87" i="39"/>
  <c r="AY85" i="39"/>
  <c r="AY84" i="39"/>
  <c r="AY83" i="39"/>
  <c r="AY82" i="39"/>
  <c r="AY81" i="39"/>
  <c r="AY80" i="39"/>
  <c r="AY78" i="39"/>
  <c r="AY77" i="39"/>
  <c r="AY76" i="39"/>
  <c r="AY75" i="39"/>
  <c r="AY74" i="39"/>
  <c r="AY73" i="39"/>
  <c r="AY71" i="39"/>
  <c r="AY70" i="39"/>
  <c r="AY69" i="39"/>
  <c r="AY68" i="39"/>
  <c r="AY67" i="39"/>
  <c r="AY66" i="39"/>
  <c r="AY64" i="39"/>
  <c r="AY63" i="39"/>
  <c r="AY62" i="39"/>
  <c r="AY61" i="39"/>
  <c r="AY60" i="39"/>
  <c r="AY59" i="39"/>
  <c r="AY57" i="39"/>
  <c r="AY55" i="39"/>
  <c r="AY54" i="39"/>
  <c r="AY53" i="39"/>
  <c r="AY52" i="39"/>
  <c r="AY51" i="39"/>
  <c r="AY49" i="39"/>
  <c r="AY48" i="39"/>
  <c r="AY47" i="39"/>
  <c r="AY45" i="39"/>
  <c r="AY46" i="39" s="1"/>
  <c r="AY43" i="39"/>
  <c r="AY41" i="39"/>
  <c r="AY40" i="39"/>
  <c r="AY39" i="39"/>
  <c r="AY38" i="39"/>
  <c r="AY37" i="39"/>
  <c r="AY35" i="39"/>
  <c r="AY34" i="39"/>
  <c r="AY33" i="39"/>
  <c r="AY32" i="39"/>
  <c r="AY31" i="39"/>
  <c r="AY29" i="39"/>
  <c r="AY28" i="39"/>
  <c r="AY27" i="39"/>
  <c r="AY26" i="39"/>
  <c r="AY25" i="39"/>
  <c r="AY23" i="39"/>
  <c r="AY22" i="39"/>
  <c r="AY21" i="39"/>
  <c r="AY20" i="39"/>
  <c r="AY19" i="39"/>
  <c r="AY17" i="39"/>
  <c r="AY16" i="39"/>
  <c r="AY15" i="39"/>
  <c r="AY303" i="32"/>
  <c r="AY304" i="32" s="1"/>
  <c r="AY301" i="32"/>
  <c r="AY300" i="32"/>
  <c r="AY299" i="32"/>
  <c r="AY298" i="32"/>
  <c r="AY297" i="32"/>
  <c r="AY296" i="32"/>
  <c r="AY294" i="32"/>
  <c r="AY293" i="32"/>
  <c r="AY292" i="32"/>
  <c r="AY291" i="32"/>
  <c r="AY290" i="32"/>
  <c r="AY289" i="32"/>
  <c r="AY287" i="32"/>
  <c r="AY286" i="32"/>
  <c r="AY285" i="32"/>
  <c r="AY284" i="32"/>
  <c r="AY283" i="32"/>
  <c r="AY282" i="32"/>
  <c r="AY280" i="32"/>
  <c r="AY279" i="32"/>
  <c r="AY278" i="32"/>
  <c r="AY277" i="32"/>
  <c r="AY276" i="32"/>
  <c r="AY275" i="32"/>
  <c r="AY273" i="32"/>
  <c r="AY272" i="32"/>
  <c r="AY271" i="32"/>
  <c r="AY270" i="32"/>
  <c r="AY269" i="32"/>
  <c r="AY267" i="32"/>
  <c r="AY266" i="32"/>
  <c r="AY265" i="32"/>
  <c r="AY264" i="32"/>
  <c r="AY263" i="32"/>
  <c r="AY262" i="32"/>
  <c r="AY261" i="32"/>
  <c r="AY259" i="32"/>
  <c r="AY258" i="32"/>
  <c r="AY257" i="32"/>
  <c r="AY256" i="32"/>
  <c r="AY255" i="32"/>
  <c r="AY254" i="32"/>
  <c r="AY252" i="32"/>
  <c r="AY251" i="32"/>
  <c r="AY249" i="32"/>
  <c r="AY248" i="32"/>
  <c r="AY247" i="32"/>
  <c r="AY246" i="32"/>
  <c r="AY245" i="32"/>
  <c r="AY244" i="32"/>
  <c r="AY242" i="32"/>
  <c r="AY241" i="32"/>
  <c r="AY240" i="32"/>
  <c r="AY238" i="32"/>
  <c r="AY237" i="32"/>
  <c r="AY236" i="32"/>
  <c r="AY235" i="32"/>
  <c r="AY234" i="32"/>
  <c r="AY233" i="32"/>
  <c r="AY231" i="32"/>
  <c r="AY230" i="32"/>
  <c r="AY229" i="32"/>
  <c r="AY228" i="32"/>
  <c r="AY227" i="32"/>
  <c r="AY226" i="32"/>
  <c r="AY224" i="32"/>
  <c r="AY223" i="32"/>
  <c r="AY222" i="32"/>
  <c r="AY220" i="32"/>
  <c r="AY221" i="32" s="1"/>
  <c r="AY218" i="32"/>
  <c r="AY217" i="32"/>
  <c r="AY216" i="32"/>
  <c r="AY215" i="32"/>
  <c r="AY214" i="32"/>
  <c r="AY213" i="32"/>
  <c r="AY211" i="32"/>
  <c r="AY210" i="32"/>
  <c r="AY209" i="32"/>
  <c r="AY208" i="32"/>
  <c r="AY207" i="32"/>
  <c r="AY206" i="32"/>
  <c r="AY205" i="32"/>
  <c r="AY204" i="32"/>
  <c r="AY202" i="32"/>
  <c r="AY201" i="32"/>
  <c r="AY200" i="32"/>
  <c r="AY199" i="32"/>
  <c r="AY198" i="32"/>
  <c r="AY196" i="32"/>
  <c r="AY195" i="32"/>
  <c r="AY194" i="32"/>
  <c r="AY192" i="32"/>
  <c r="AY191" i="32"/>
  <c r="AY190" i="32"/>
  <c r="AY189" i="32"/>
  <c r="AY188" i="32"/>
  <c r="AY187" i="32"/>
  <c r="AY185" i="32"/>
  <c r="AY184" i="32"/>
  <c r="AY183" i="32"/>
  <c r="AY181" i="32"/>
  <c r="AY180" i="32"/>
  <c r="AY179" i="32"/>
  <c r="AY178" i="32"/>
  <c r="AY177" i="32"/>
  <c r="AY175" i="32"/>
  <c r="AY174" i="32"/>
  <c r="AY173" i="32"/>
  <c r="AY172" i="32"/>
  <c r="AY171" i="32"/>
  <c r="AY170" i="32"/>
  <c r="AY168" i="32"/>
  <c r="AY167" i="32"/>
  <c r="AY166" i="32"/>
  <c r="AY165" i="32"/>
  <c r="AY164" i="32"/>
  <c r="AY163" i="32"/>
  <c r="AY161" i="32"/>
  <c r="AY160" i="32"/>
  <c r="AY159" i="32"/>
  <c r="AY158" i="32"/>
  <c r="AY157" i="32"/>
  <c r="AY156" i="32"/>
  <c r="AY154" i="32"/>
  <c r="AY153" i="32"/>
  <c r="AY152" i="32"/>
  <c r="AY151" i="32"/>
  <c r="AY150" i="32"/>
  <c r="AY149" i="32"/>
  <c r="AY147" i="32"/>
  <c r="AY146" i="32"/>
  <c r="AY145" i="32"/>
  <c r="AY143" i="32"/>
  <c r="AY144" i="32" s="1"/>
  <c r="AY141" i="32"/>
  <c r="AY140" i="32"/>
  <c r="AY139" i="32"/>
  <c r="AY138" i="32"/>
  <c r="AY137" i="32"/>
  <c r="AY136" i="32"/>
  <c r="AY134" i="32"/>
  <c r="AY133" i="32"/>
  <c r="AY132" i="32"/>
  <c r="AY131" i="32"/>
  <c r="AY130" i="32"/>
  <c r="AY129" i="32"/>
  <c r="AY127" i="32"/>
  <c r="AY126" i="32"/>
  <c r="AY125" i="32"/>
  <c r="AY124" i="32"/>
  <c r="AY123" i="32"/>
  <c r="AY121" i="32"/>
  <c r="AY120" i="32"/>
  <c r="AY119" i="32"/>
  <c r="AY117" i="32"/>
  <c r="AY116" i="32"/>
  <c r="AY115" i="32"/>
  <c r="AY114" i="32"/>
  <c r="AY113" i="32"/>
  <c r="AY112" i="32"/>
  <c r="AY110" i="32"/>
  <c r="AY109" i="32"/>
  <c r="AY108" i="32"/>
  <c r="AY106" i="32"/>
  <c r="AY107" i="32" s="1"/>
  <c r="AY104" i="32"/>
  <c r="AY103" i="32"/>
  <c r="AY102" i="32"/>
  <c r="AY101" i="32"/>
  <c r="AY100" i="32"/>
  <c r="AY99" i="32"/>
  <c r="AY98" i="32"/>
  <c r="AY97" i="32"/>
  <c r="AY96" i="32"/>
  <c r="AY94" i="32"/>
  <c r="AY93" i="32"/>
  <c r="AY92" i="32"/>
  <c r="AY91" i="32"/>
  <c r="AY90" i="32"/>
  <c r="AY88" i="32"/>
  <c r="AY87" i="32"/>
  <c r="AY86" i="32"/>
  <c r="AY85" i="32"/>
  <c r="AY84" i="32"/>
  <c r="AY82" i="32"/>
  <c r="AY81" i="32"/>
  <c r="AY80" i="32"/>
  <c r="AY79" i="32"/>
  <c r="AY78" i="32"/>
  <c r="AY77" i="32"/>
  <c r="AY75" i="32"/>
  <c r="AY74" i="32"/>
  <c r="AY73" i="32"/>
  <c r="AY72" i="32"/>
  <c r="AY71" i="32"/>
  <c r="AY69" i="32"/>
  <c r="AY68" i="32"/>
  <c r="AY67" i="32"/>
  <c r="AY66" i="32"/>
  <c r="AY65" i="32"/>
  <c r="AY64" i="32"/>
  <c r="AY62" i="32"/>
  <c r="AY61" i="32"/>
  <c r="AY60" i="32"/>
  <c r="AY59" i="32"/>
  <c r="AY58" i="32"/>
  <c r="AY57" i="32"/>
  <c r="AY55" i="32"/>
  <c r="AY54" i="32"/>
  <c r="AY53" i="32"/>
  <c r="AY52" i="32"/>
  <c r="AY51" i="32"/>
  <c r="AY49" i="32"/>
  <c r="AY48" i="32"/>
  <c r="AY47" i="32"/>
  <c r="AY46" i="32"/>
  <c r="AY45" i="32"/>
  <c r="AY44" i="32"/>
  <c r="AY42" i="32"/>
  <c r="AY43" i="32" s="1"/>
  <c r="AY40" i="32"/>
  <c r="AY39" i="32"/>
  <c r="AY38" i="32"/>
  <c r="AY36" i="32"/>
  <c r="AY35" i="32"/>
  <c r="AY33" i="32"/>
  <c r="AY32" i="32"/>
  <c r="AY30" i="32"/>
  <c r="AY29" i="32"/>
  <c r="AY28" i="32"/>
  <c r="AY26" i="32"/>
  <c r="AY25" i="32"/>
  <c r="AY24" i="32"/>
  <c r="AY23" i="32"/>
  <c r="AY21" i="32"/>
  <c r="AY20" i="32"/>
  <c r="AY19" i="32"/>
  <c r="AY18" i="32"/>
  <c r="AY16" i="32"/>
  <c r="AY15" i="32"/>
  <c r="AY72" i="31"/>
  <c r="AY71" i="31"/>
  <c r="AY70" i="31"/>
  <c r="AY69" i="31"/>
  <c r="AY68" i="31"/>
  <c r="AY66" i="31"/>
  <c r="AY65" i="31"/>
  <c r="AY63" i="31"/>
  <c r="AY62" i="31"/>
  <c r="AY61" i="31"/>
  <c r="AY60" i="31"/>
  <c r="AY59" i="31"/>
  <c r="AY58" i="31"/>
  <c r="AY56" i="31"/>
  <c r="AY55" i="31"/>
  <c r="AY54" i="31"/>
  <c r="AY53" i="31"/>
  <c r="AY51" i="31"/>
  <c r="AY50" i="31"/>
  <c r="AY49" i="31"/>
  <c r="AY47" i="31"/>
  <c r="AY46" i="31"/>
  <c r="AY45" i="31"/>
  <c r="AY44" i="31"/>
  <c r="AY42" i="31"/>
  <c r="AY41" i="31"/>
  <c r="AY39" i="31"/>
  <c r="AY40" i="31" s="1"/>
  <c r="AY37" i="31"/>
  <c r="AY36" i="31"/>
  <c r="AY35" i="31"/>
  <c r="AY34" i="31"/>
  <c r="AY33" i="31"/>
  <c r="AY31" i="31"/>
  <c r="AY30" i="31"/>
  <c r="AY29" i="31"/>
  <c r="AY28" i="31"/>
  <c r="AY27" i="31"/>
  <c r="AY26" i="31"/>
  <c r="AY24" i="31"/>
  <c r="AY25" i="31" s="1"/>
  <c r="AY22" i="31"/>
  <c r="AY21" i="31"/>
  <c r="AY20" i="31"/>
  <c r="AY18" i="31"/>
  <c r="AY17" i="31"/>
  <c r="AY16" i="31"/>
  <c r="AY14" i="31"/>
  <c r="AY98" i="30"/>
  <c r="AY97" i="30"/>
  <c r="AY96" i="30"/>
  <c r="AY95" i="30"/>
  <c r="AY94" i="30"/>
  <c r="AY93" i="30"/>
  <c r="AY91" i="30"/>
  <c r="AY90" i="30"/>
  <c r="AY89" i="30"/>
  <c r="AY88" i="30"/>
  <c r="AY87" i="30"/>
  <c r="AY86" i="30"/>
  <c r="AY84" i="30"/>
  <c r="AY83" i="30"/>
  <c r="AY82" i="30"/>
  <c r="AY80" i="30"/>
  <c r="AY79" i="30"/>
  <c r="AY78" i="30"/>
  <c r="AY77" i="30"/>
  <c r="AY76" i="30"/>
  <c r="AY74" i="30"/>
  <c r="AY73" i="30"/>
  <c r="AY72" i="30"/>
  <c r="AY70" i="30"/>
  <c r="AY69" i="30"/>
  <c r="AY68" i="30"/>
  <c r="AY67" i="30"/>
  <c r="AY66" i="30"/>
  <c r="AY64" i="30"/>
  <c r="AY63" i="30"/>
  <c r="AY62" i="30"/>
  <c r="AY60" i="30"/>
  <c r="AY59" i="30"/>
  <c r="AY58" i="30"/>
  <c r="AY57" i="30"/>
  <c r="AY56" i="30"/>
  <c r="AY55" i="30"/>
  <c r="AY53" i="30"/>
  <c r="AY52" i="30"/>
  <c r="AY51" i="30"/>
  <c r="AY50" i="30"/>
  <c r="AY49" i="30"/>
  <c r="AY47" i="30"/>
  <c r="AY46" i="30"/>
  <c r="AY45" i="30"/>
  <c r="AY43" i="30"/>
  <c r="AY42" i="30"/>
  <c r="AY41" i="30"/>
  <c r="AY40" i="30"/>
  <c r="AY39" i="30"/>
  <c r="AY38" i="30"/>
  <c r="AY36" i="30"/>
  <c r="AY35" i="30"/>
  <c r="AY34" i="30"/>
  <c r="AY33" i="30"/>
  <c r="AY32" i="30"/>
  <c r="AY31" i="30"/>
  <c r="AY29" i="30"/>
  <c r="AY112" i="30" s="1"/>
  <c r="AY27" i="30"/>
  <c r="AY26" i="30"/>
  <c r="AY25" i="30"/>
  <c r="AY24" i="30"/>
  <c r="AY22" i="30"/>
  <c r="AY21" i="30"/>
  <c r="AY20" i="30"/>
  <c r="AY19" i="30"/>
  <c r="AY18" i="30"/>
  <c r="AY16" i="30"/>
  <c r="AY113" i="30" s="1"/>
  <c r="AY14" i="30"/>
  <c r="AY185" i="29"/>
  <c r="AY184" i="29"/>
  <c r="AY183" i="29"/>
  <c r="AY182" i="29"/>
  <c r="AY181" i="29"/>
  <c r="AY180" i="29"/>
  <c r="AY178" i="29"/>
  <c r="AY177" i="29"/>
  <c r="AY176" i="29"/>
  <c r="AY175" i="29"/>
  <c r="AY174" i="29"/>
  <c r="AY172" i="29"/>
  <c r="AY171" i="29"/>
  <c r="AY169" i="29"/>
  <c r="AY168" i="29"/>
  <c r="AY167" i="29"/>
  <c r="AY166" i="29"/>
  <c r="AY165" i="29"/>
  <c r="AY164" i="29"/>
  <c r="AY162" i="29"/>
  <c r="AY161" i="29"/>
  <c r="AY160" i="29"/>
  <c r="AY158" i="29"/>
  <c r="AY157" i="29"/>
  <c r="AY156" i="29"/>
  <c r="AY155" i="29"/>
  <c r="AY153" i="29"/>
  <c r="AY152" i="29"/>
  <c r="AY151" i="29"/>
  <c r="AY149" i="29"/>
  <c r="AY148" i="29"/>
  <c r="AY147" i="29"/>
  <c r="AY146" i="29"/>
  <c r="AY145" i="29"/>
  <c r="AY144" i="29"/>
  <c r="AY142" i="29"/>
  <c r="AY141" i="29"/>
  <c r="AY140" i="29"/>
  <c r="AY139" i="29"/>
  <c r="AY138" i="29"/>
  <c r="AY137" i="29"/>
  <c r="AY136" i="29"/>
  <c r="AY134" i="29"/>
  <c r="AY199" i="29" s="1"/>
  <c r="AY132" i="29"/>
  <c r="AY131" i="29"/>
  <c r="AY130" i="29"/>
  <c r="AY129" i="29"/>
  <c r="AY128" i="29"/>
  <c r="AY126" i="29"/>
  <c r="AY125" i="29"/>
  <c r="AY124" i="29"/>
  <c r="AY123" i="29"/>
  <c r="AY122" i="29"/>
  <c r="AY120" i="29"/>
  <c r="AY119" i="29"/>
  <c r="AY118" i="29"/>
  <c r="AY117" i="29"/>
  <c r="AY116" i="29"/>
  <c r="AY114" i="29"/>
  <c r="AY113" i="29"/>
  <c r="AY112" i="29"/>
  <c r="AY111" i="29"/>
  <c r="AY110" i="29"/>
  <c r="AY108" i="29"/>
  <c r="AY107" i="29"/>
  <c r="AY106" i="29"/>
  <c r="AY105" i="29"/>
  <c r="AY104" i="29"/>
  <c r="AY102" i="29"/>
  <c r="AY101" i="29"/>
  <c r="AY100" i="29"/>
  <c r="AY99" i="29"/>
  <c r="AY98" i="29"/>
  <c r="AY96" i="29"/>
  <c r="AY95" i="29"/>
  <c r="AY94" i="29"/>
  <c r="AY93" i="29"/>
  <c r="AY92" i="29"/>
  <c r="AY90" i="29"/>
  <c r="AY89" i="29"/>
  <c r="AY88" i="29"/>
  <c r="AY87" i="29"/>
  <c r="AY86" i="29"/>
  <c r="AY84" i="29"/>
  <c r="AY83" i="29"/>
  <c r="AY82" i="29"/>
  <c r="AY81" i="29"/>
  <c r="AY80" i="29"/>
  <c r="AY78" i="29"/>
  <c r="AY77" i="29"/>
  <c r="AY76" i="29"/>
  <c r="AY75" i="29"/>
  <c r="AY73" i="29"/>
  <c r="AY72" i="29"/>
  <c r="AY71" i="29"/>
  <c r="AY69" i="29"/>
  <c r="AY68" i="29"/>
  <c r="AY67" i="29"/>
  <c r="AY65" i="29"/>
  <c r="AY64" i="29"/>
  <c r="AY63" i="29"/>
  <c r="AY61" i="29"/>
  <c r="AY60" i="29"/>
  <c r="AY59" i="29"/>
  <c r="AY57" i="29"/>
  <c r="AY56" i="29"/>
  <c r="AY55" i="29"/>
  <c r="AY53" i="29"/>
  <c r="AY52" i="29"/>
  <c r="AY50" i="29"/>
  <c r="AY49" i="29"/>
  <c r="AY48" i="29"/>
  <c r="AY46" i="29"/>
  <c r="AY45" i="29"/>
  <c r="AY44" i="29"/>
  <c r="AY42" i="29"/>
  <c r="AY41" i="29"/>
  <c r="AY40" i="29"/>
  <c r="AY38" i="29"/>
  <c r="AY37" i="29"/>
  <c r="AY36" i="29"/>
  <c r="AY34" i="29"/>
  <c r="AY33" i="29"/>
  <c r="AY35" i="29" s="1"/>
  <c r="AY31" i="29"/>
  <c r="AY30" i="29"/>
  <c r="AY28" i="29"/>
  <c r="AY27" i="29"/>
  <c r="AY29" i="29" s="1"/>
  <c r="AY25" i="29"/>
  <c r="AY24" i="29"/>
  <c r="AY22" i="29"/>
  <c r="AY21" i="29"/>
  <c r="AY20" i="29"/>
  <c r="AY18" i="29"/>
  <c r="AY17" i="29"/>
  <c r="AY15" i="29"/>
  <c r="AY129" i="44"/>
  <c r="AY128" i="44"/>
  <c r="AY127" i="44"/>
  <c r="AY126" i="44"/>
  <c r="AY125" i="44"/>
  <c r="AY123" i="44"/>
  <c r="AY122" i="44"/>
  <c r="AY121" i="44"/>
  <c r="AY120" i="44"/>
  <c r="AY119" i="44"/>
  <c r="AY118" i="44"/>
  <c r="AY117" i="44"/>
  <c r="AY116" i="44"/>
  <c r="AY114" i="44"/>
  <c r="AY115" i="44" s="1"/>
  <c r="AY112" i="44"/>
  <c r="AY111" i="44"/>
  <c r="AY110" i="44"/>
  <c r="AY109" i="44"/>
  <c r="AY108" i="44"/>
  <c r="AY106" i="44"/>
  <c r="AY107" i="44" s="1"/>
  <c r="AY104" i="44"/>
  <c r="AY103" i="44"/>
  <c r="AY102" i="44"/>
  <c r="AY100" i="44"/>
  <c r="AY99" i="44"/>
  <c r="AY98" i="44"/>
  <c r="AY97" i="44"/>
  <c r="AY96" i="44"/>
  <c r="AY94" i="44"/>
  <c r="AY93" i="44"/>
  <c r="AY92" i="44"/>
  <c r="AY90" i="44"/>
  <c r="AY89" i="44"/>
  <c r="AY88" i="44"/>
  <c r="AY87" i="44"/>
  <c r="AY86" i="44"/>
  <c r="AY85" i="44"/>
  <c r="AY83" i="44"/>
  <c r="AY82" i="44"/>
  <c r="AY81" i="44"/>
  <c r="AY80" i="44"/>
  <c r="AY79" i="44"/>
  <c r="AY78" i="44"/>
  <c r="AY76" i="44"/>
  <c r="AY75" i="44"/>
  <c r="AY74" i="44"/>
  <c r="AY73" i="44"/>
  <c r="AY72" i="44"/>
  <c r="AY71" i="44"/>
  <c r="AY69" i="44"/>
  <c r="AY68" i="44"/>
  <c r="AY67" i="44"/>
  <c r="AY66" i="44"/>
  <c r="AY65" i="44"/>
  <c r="AY64" i="44"/>
  <c r="AY62" i="44"/>
  <c r="AY61" i="44"/>
  <c r="AY60" i="44"/>
  <c r="AY59" i="44"/>
  <c r="AY58" i="44"/>
  <c r="AY57" i="44"/>
  <c r="AY55" i="44"/>
  <c r="AY54" i="44"/>
  <c r="AY53" i="44"/>
  <c r="AY52" i="44"/>
  <c r="AY51" i="44"/>
  <c r="AY50" i="44"/>
  <c r="AY48" i="44"/>
  <c r="AY47" i="44"/>
  <c r="AY46" i="44"/>
  <c r="AY45" i="44"/>
  <c r="AY44" i="44"/>
  <c r="AY43" i="44"/>
  <c r="AY41" i="44"/>
  <c r="AY40" i="44"/>
  <c r="AY39" i="44"/>
  <c r="AY38" i="44"/>
  <c r="AY37" i="44"/>
  <c r="AY36" i="44"/>
  <c r="AY34" i="44"/>
  <c r="AY33" i="44"/>
  <c r="AY32" i="44"/>
  <c r="AY31" i="44"/>
  <c r="AY30" i="44"/>
  <c r="AY29" i="44"/>
  <c r="AY27" i="44"/>
  <c r="AY26" i="44"/>
  <c r="AY25" i="44"/>
  <c r="AY24" i="44"/>
  <c r="AY23" i="44"/>
  <c r="AY22" i="44"/>
  <c r="AY21" i="44"/>
  <c r="AY20" i="44"/>
  <c r="AY18" i="44"/>
  <c r="AY17" i="44"/>
  <c r="AY16" i="44"/>
  <c r="AY15" i="44"/>
  <c r="AY13" i="42"/>
  <c r="AY12" i="42"/>
  <c r="AY13" i="41"/>
  <c r="AY12" i="41"/>
  <c r="AY13" i="40"/>
  <c r="AY12" i="40"/>
  <c r="AY14" i="39"/>
  <c r="AY12" i="39"/>
  <c r="AY14" i="32"/>
  <c r="AY12" i="32"/>
  <c r="AY13" i="32" s="1"/>
  <c r="AY13" i="31"/>
  <c r="AY12" i="31"/>
  <c r="AY13" i="30"/>
  <c r="AY12" i="30"/>
  <c r="AY14" i="29"/>
  <c r="AY12" i="29"/>
  <c r="AY13" i="29" s="1"/>
  <c r="AY14" i="44"/>
  <c r="AY12" i="44"/>
  <c r="AY13" i="44" s="1"/>
  <c r="AY206" i="42"/>
  <c r="AY207" i="42"/>
  <c r="AY78" i="42"/>
  <c r="AY149" i="41"/>
  <c r="AY151" i="41"/>
  <c r="AY152" i="41"/>
  <c r="AY174" i="40"/>
  <c r="AY131" i="39"/>
  <c r="AY132" i="39"/>
  <c r="AY313" i="32"/>
  <c r="AY80" i="31"/>
  <c r="AY82" i="31"/>
  <c r="AY83" i="31"/>
  <c r="AY106" i="30"/>
  <c r="AY108" i="30"/>
  <c r="AY109" i="30"/>
  <c r="AY193" i="29"/>
  <c r="AY195" i="29"/>
  <c r="AY196" i="29"/>
  <c r="AY173" i="29"/>
  <c r="AY139" i="44"/>
  <c r="AY140" i="44"/>
  <c r="W202" i="42"/>
  <c r="W203" i="42"/>
  <c r="W204" i="42"/>
  <c r="W205" i="42"/>
  <c r="W206" i="42"/>
  <c r="W207" i="42"/>
  <c r="W208" i="42"/>
  <c r="W209" i="42"/>
  <c r="W210" i="42"/>
  <c r="W211" i="42"/>
  <c r="W18" i="42"/>
  <c r="W22" i="42"/>
  <c r="W26" i="42"/>
  <c r="W30" i="42"/>
  <c r="W34" i="42"/>
  <c r="W38" i="42"/>
  <c r="W41" i="42"/>
  <c r="W44" i="42"/>
  <c r="W46" i="42"/>
  <c r="W52" i="42"/>
  <c r="W58" i="42"/>
  <c r="W64" i="42"/>
  <c r="W69" i="42"/>
  <c r="W76" i="42"/>
  <c r="W78" i="42"/>
  <c r="W85" i="42"/>
  <c r="W89" i="42"/>
  <c r="W95" i="42"/>
  <c r="W99" i="42"/>
  <c r="W105" i="42"/>
  <c r="W112" i="42"/>
  <c r="W115" i="42"/>
  <c r="W121" i="42"/>
  <c r="W125" i="42"/>
  <c r="W131" i="42"/>
  <c r="W134" i="42"/>
  <c r="W137" i="42"/>
  <c r="W144" i="42"/>
  <c r="W147" i="42"/>
  <c r="W152" i="42"/>
  <c r="W155" i="42"/>
  <c r="W161" i="42"/>
  <c r="W165" i="42"/>
  <c r="W171" i="42"/>
  <c r="W178" i="42"/>
  <c r="W184" i="42"/>
  <c r="W190" i="42"/>
  <c r="W197" i="42"/>
  <c r="W147" i="41"/>
  <c r="W148" i="41"/>
  <c r="W149" i="41"/>
  <c r="W150" i="41"/>
  <c r="W151" i="41"/>
  <c r="W152" i="41"/>
  <c r="W153" i="41"/>
  <c r="W154" i="41"/>
  <c r="W155" i="41"/>
  <c r="W156" i="41"/>
  <c r="W16" i="41"/>
  <c r="W21" i="41"/>
  <c r="W27" i="41"/>
  <c r="W29" i="41"/>
  <c r="W32" i="41"/>
  <c r="W38" i="41"/>
  <c r="W45" i="41"/>
  <c r="W52" i="41"/>
  <c r="W60" i="41"/>
  <c r="W63" i="41"/>
  <c r="W67" i="41"/>
  <c r="W74" i="41"/>
  <c r="W81" i="41"/>
  <c r="W85" i="41"/>
  <c r="W89" i="41"/>
  <c r="W95" i="41"/>
  <c r="W97" i="41"/>
  <c r="W101" i="41"/>
  <c r="W104" i="41"/>
  <c r="W111" i="41"/>
  <c r="W118" i="41"/>
  <c r="W126" i="41"/>
  <c r="W130" i="41"/>
  <c r="W135" i="41"/>
  <c r="W142" i="41"/>
  <c r="W169" i="40"/>
  <c r="W170" i="40"/>
  <c r="W171" i="40"/>
  <c r="W172" i="40"/>
  <c r="W173" i="40"/>
  <c r="W174" i="40"/>
  <c r="W175" i="40"/>
  <c r="W176" i="40"/>
  <c r="W177" i="40"/>
  <c r="W178" i="40"/>
  <c r="W15" i="40"/>
  <c r="W19" i="40"/>
  <c r="W23" i="40"/>
  <c r="W25" i="40"/>
  <c r="W32" i="40"/>
  <c r="W38" i="40"/>
  <c r="W44" i="40"/>
  <c r="W51" i="40"/>
  <c r="W53" i="40"/>
  <c r="W60" i="40"/>
  <c r="W67" i="40"/>
  <c r="W74" i="40"/>
  <c r="W81" i="40"/>
  <c r="W88" i="40"/>
  <c r="W91" i="40"/>
  <c r="W97" i="40"/>
  <c r="W101" i="40"/>
  <c r="W107" i="40"/>
  <c r="W109" i="40"/>
  <c r="W114" i="40"/>
  <c r="W118" i="40"/>
  <c r="W124" i="40"/>
  <c r="W127" i="40"/>
  <c r="W130" i="40"/>
  <c r="W137" i="40"/>
  <c r="W144" i="40"/>
  <c r="W151" i="40"/>
  <c r="W154" i="40"/>
  <c r="W160" i="40"/>
  <c r="W164" i="40"/>
  <c r="W127" i="39"/>
  <c r="W128" i="39"/>
  <c r="W129" i="39"/>
  <c r="W130" i="39"/>
  <c r="W131" i="39"/>
  <c r="W132" i="39"/>
  <c r="W133" i="39"/>
  <c r="W134" i="39"/>
  <c r="W135" i="39"/>
  <c r="W136" i="39"/>
  <c r="W13" i="39"/>
  <c r="W18" i="39"/>
  <c r="W24" i="39"/>
  <c r="W30" i="39"/>
  <c r="W36" i="39"/>
  <c r="W42" i="39"/>
  <c r="W44" i="39"/>
  <c r="W46" i="39"/>
  <c r="W50" i="39"/>
  <c r="W56" i="39"/>
  <c r="W58" i="39"/>
  <c r="W65" i="39"/>
  <c r="W72" i="39"/>
  <c r="W79" i="39"/>
  <c r="W86" i="39"/>
  <c r="W93" i="39"/>
  <c r="W100" i="39"/>
  <c r="W107" i="39"/>
  <c r="W114" i="39"/>
  <c r="W117" i="39"/>
  <c r="W122" i="39"/>
  <c r="W309" i="32"/>
  <c r="W310" i="32"/>
  <c r="W311" i="32"/>
  <c r="W312" i="32"/>
  <c r="W313" i="32"/>
  <c r="W314" i="32"/>
  <c r="W315" i="32"/>
  <c r="W316" i="32"/>
  <c r="W317" i="32"/>
  <c r="W318" i="32"/>
  <c r="W13" i="32"/>
  <c r="W17" i="32"/>
  <c r="W22" i="32"/>
  <c r="W27" i="32"/>
  <c r="W31" i="32"/>
  <c r="W34" i="32"/>
  <c r="W37" i="32"/>
  <c r="W41" i="32"/>
  <c r="W43" i="32"/>
  <c r="W50" i="32"/>
  <c r="W56" i="32"/>
  <c r="W63" i="32"/>
  <c r="W70" i="32"/>
  <c r="W76" i="32"/>
  <c r="W83" i="32"/>
  <c r="W89" i="32"/>
  <c r="W95" i="32"/>
  <c r="W105" i="32"/>
  <c r="W107" i="32"/>
  <c r="W111" i="32"/>
  <c r="W118" i="32"/>
  <c r="W122" i="32"/>
  <c r="W128" i="32"/>
  <c r="W135" i="32"/>
  <c r="W142" i="32"/>
  <c r="W144" i="32"/>
  <c r="W148" i="32"/>
  <c r="W155" i="32"/>
  <c r="W162" i="32"/>
  <c r="W169" i="32"/>
  <c r="W176" i="32"/>
  <c r="W182" i="32"/>
  <c r="W186" i="32"/>
  <c r="W193" i="32"/>
  <c r="W197" i="32"/>
  <c r="W203" i="32"/>
  <c r="W212" i="32"/>
  <c r="W219" i="32"/>
  <c r="W221" i="32"/>
  <c r="W225" i="32"/>
  <c r="W232" i="32"/>
  <c r="W239" i="32"/>
  <c r="W243" i="32"/>
  <c r="W250" i="32"/>
  <c r="W253" i="32"/>
  <c r="W260" i="32"/>
  <c r="W268" i="32"/>
  <c r="W274" i="32"/>
  <c r="W281" i="32"/>
  <c r="W288" i="32"/>
  <c r="W295" i="32"/>
  <c r="W302" i="32"/>
  <c r="W304" i="32"/>
  <c r="W78" i="31"/>
  <c r="W79" i="31"/>
  <c r="W80" i="31"/>
  <c r="W81" i="31"/>
  <c r="W82" i="31"/>
  <c r="W83" i="31"/>
  <c r="W84" i="31"/>
  <c r="W85" i="31"/>
  <c r="W86" i="31"/>
  <c r="W87" i="31"/>
  <c r="W15" i="31"/>
  <c r="W19" i="31"/>
  <c r="W23" i="31"/>
  <c r="W25" i="31"/>
  <c r="W32" i="31"/>
  <c r="W38" i="31"/>
  <c r="W40" i="31"/>
  <c r="W43" i="31"/>
  <c r="W48" i="31"/>
  <c r="W52" i="31"/>
  <c r="W57" i="31"/>
  <c r="W64" i="31"/>
  <c r="W67" i="31"/>
  <c r="W73" i="31"/>
  <c r="W104" i="30"/>
  <c r="W105" i="30"/>
  <c r="W106" i="30"/>
  <c r="W107" i="30"/>
  <c r="W108" i="30"/>
  <c r="W109" i="30"/>
  <c r="W110" i="30"/>
  <c r="W111" i="30"/>
  <c r="W112" i="30"/>
  <c r="W113" i="30"/>
  <c r="W15" i="30"/>
  <c r="W17" i="30"/>
  <c r="W23" i="30"/>
  <c r="W28" i="30"/>
  <c r="W30" i="30"/>
  <c r="W37" i="30"/>
  <c r="W44" i="30"/>
  <c r="W48" i="30"/>
  <c r="W54" i="30"/>
  <c r="W61" i="30"/>
  <c r="W65" i="30"/>
  <c r="W71" i="30"/>
  <c r="W75" i="30"/>
  <c r="W81" i="30"/>
  <c r="W85" i="30"/>
  <c r="W92" i="30"/>
  <c r="W99" i="30"/>
  <c r="W191" i="29"/>
  <c r="W192" i="29"/>
  <c r="W193" i="29"/>
  <c r="W194" i="29"/>
  <c r="W195" i="29"/>
  <c r="W196" i="29"/>
  <c r="W197" i="29"/>
  <c r="W198" i="29"/>
  <c r="W199" i="29"/>
  <c r="W200" i="29"/>
  <c r="W13" i="29"/>
  <c r="W16" i="29"/>
  <c r="W19" i="29"/>
  <c r="W23" i="29"/>
  <c r="W26" i="29"/>
  <c r="W29" i="29"/>
  <c r="W32" i="29"/>
  <c r="W35" i="29"/>
  <c r="W39" i="29"/>
  <c r="W43" i="29"/>
  <c r="W47" i="29"/>
  <c r="W51" i="29"/>
  <c r="W54" i="29"/>
  <c r="W58" i="29"/>
  <c r="W62" i="29"/>
  <c r="W66" i="29"/>
  <c r="W70" i="29"/>
  <c r="W74" i="29"/>
  <c r="W79" i="29"/>
  <c r="W85" i="29"/>
  <c r="W91" i="29"/>
  <c r="W97" i="29"/>
  <c r="W103" i="29"/>
  <c r="W109" i="29"/>
  <c r="W115" i="29"/>
  <c r="W121" i="29"/>
  <c r="W127" i="29"/>
  <c r="W133" i="29"/>
  <c r="W135" i="29"/>
  <c r="W143" i="29"/>
  <c r="W150" i="29"/>
  <c r="W154" i="29"/>
  <c r="W159" i="29"/>
  <c r="W163" i="29"/>
  <c r="W170" i="29"/>
  <c r="W173" i="29"/>
  <c r="W179" i="29"/>
  <c r="W186" i="29"/>
  <c r="W135" i="44"/>
  <c r="W136" i="44"/>
  <c r="W137" i="44"/>
  <c r="W138" i="44"/>
  <c r="W139" i="44"/>
  <c r="W140" i="44"/>
  <c r="W141" i="44"/>
  <c r="W142" i="44"/>
  <c r="W143" i="44"/>
  <c r="W144" i="44"/>
  <c r="W13" i="44"/>
  <c r="W19" i="44"/>
  <c r="W28" i="44"/>
  <c r="W35" i="44"/>
  <c r="W42" i="44"/>
  <c r="W49" i="44"/>
  <c r="W56" i="44"/>
  <c r="W63" i="44"/>
  <c r="W70" i="44"/>
  <c r="W77" i="44"/>
  <c r="W84" i="44"/>
  <c r="W91" i="44"/>
  <c r="W95" i="44"/>
  <c r="W101" i="44"/>
  <c r="W105" i="44"/>
  <c r="W107" i="44"/>
  <c r="W113" i="44"/>
  <c r="W115" i="44"/>
  <c r="W124" i="44"/>
  <c r="W130" i="44"/>
  <c r="AY471" i="43"/>
  <c r="AY472" i="43"/>
  <c r="AY461" i="43"/>
  <c r="AY460" i="43"/>
  <c r="AY459" i="43"/>
  <c r="AY457" i="43"/>
  <c r="AY456" i="43"/>
  <c r="AY458" i="43" s="1"/>
  <c r="AY454" i="43"/>
  <c r="AY453" i="43"/>
  <c r="AY452" i="43"/>
  <c r="AY451" i="43"/>
  <c r="AY450" i="43"/>
  <c r="AY449" i="43"/>
  <c r="AY447" i="43"/>
  <c r="AY446" i="43"/>
  <c r="AY445" i="43"/>
  <c r="AY444" i="43"/>
  <c r="AY443" i="43"/>
  <c r="AY442" i="43"/>
  <c r="AY440" i="43"/>
  <c r="AY439" i="43"/>
  <c r="AY438" i="43"/>
  <c r="AY437" i="43"/>
  <c r="AY436" i="43"/>
  <c r="AY435" i="43"/>
  <c r="AY433" i="43"/>
  <c r="AY432" i="43"/>
  <c r="AY431" i="43"/>
  <c r="AY430" i="43"/>
  <c r="AY429" i="43"/>
  <c r="AY428" i="43"/>
  <c r="AY426" i="43"/>
  <c r="AY425" i="43"/>
  <c r="AY424" i="43"/>
  <c r="AY423" i="43"/>
  <c r="AY422" i="43"/>
  <c r="AY421" i="43"/>
  <c r="AY419" i="43"/>
  <c r="AY418" i="43"/>
  <c r="AY417" i="43"/>
  <c r="AY416" i="43"/>
  <c r="AY415" i="43"/>
  <c r="AY414" i="43"/>
  <c r="AY412" i="43"/>
  <c r="AY411" i="43"/>
  <c r="AY410" i="43"/>
  <c r="AY409" i="43"/>
  <c r="AY408" i="43"/>
  <c r="AY406" i="43"/>
  <c r="AY405" i="43"/>
  <c r="AY403" i="43"/>
  <c r="AY402" i="43"/>
  <c r="AY401" i="43"/>
  <c r="AY400" i="43"/>
  <c r="AY399" i="43"/>
  <c r="AY398" i="43"/>
  <c r="AY396" i="43"/>
  <c r="AY395" i="43"/>
  <c r="AY394" i="43"/>
  <c r="AY393" i="43"/>
  <c r="AY392" i="43"/>
  <c r="AY391" i="43"/>
  <c r="AY389" i="43"/>
  <c r="AY388" i="43"/>
  <c r="AY387" i="43"/>
  <c r="AY385" i="43"/>
  <c r="AY384" i="43"/>
  <c r="AY383" i="43"/>
  <c r="AY382" i="43"/>
  <c r="AY381" i="43"/>
  <c r="AY379" i="43"/>
  <c r="AY378" i="43"/>
  <c r="AY377" i="43"/>
  <c r="AY376" i="43"/>
  <c r="AY375" i="43"/>
  <c r="AY374" i="43"/>
  <c r="AY372" i="43"/>
  <c r="AY373" i="43" s="1"/>
  <c r="AY370" i="43"/>
  <c r="AY369" i="43"/>
  <c r="AY368" i="43"/>
  <c r="AY366" i="43"/>
  <c r="AY365" i="43"/>
  <c r="AY364" i="43"/>
  <c r="AY363" i="43"/>
  <c r="AY362" i="43"/>
  <c r="AY361" i="43"/>
  <c r="AY359" i="43"/>
  <c r="AY358" i="43"/>
  <c r="AY357" i="43"/>
  <c r="AY356" i="43"/>
  <c r="AY354" i="43"/>
  <c r="AY353" i="43"/>
  <c r="AY352" i="43"/>
  <c r="AY351" i="43"/>
  <c r="AY350" i="43"/>
  <c r="AY349" i="43"/>
  <c r="AY347" i="43"/>
  <c r="AY346" i="43"/>
  <c r="AY345" i="43"/>
  <c r="AY344" i="43"/>
  <c r="AY343" i="43"/>
  <c r="AY341" i="43"/>
  <c r="AY340" i="43"/>
  <c r="AY339" i="43"/>
  <c r="AY338" i="43"/>
  <c r="AY337" i="43"/>
  <c r="AY336" i="43"/>
  <c r="AY335" i="43"/>
  <c r="AY334" i="43"/>
  <c r="AY332" i="43"/>
  <c r="AY331" i="43"/>
  <c r="AY333" i="43" s="1"/>
  <c r="AY329" i="43"/>
  <c r="AY328" i="43"/>
  <c r="AY327" i="43"/>
  <c r="AY325" i="43"/>
  <c r="AY324" i="43"/>
  <c r="AY323" i="43"/>
  <c r="AY321" i="43"/>
  <c r="AY319" i="43"/>
  <c r="AY318" i="43"/>
  <c r="AY317" i="43"/>
  <c r="AY316" i="43"/>
  <c r="AY315" i="43"/>
  <c r="AY313" i="43"/>
  <c r="AY312" i="43"/>
  <c r="AY311" i="43"/>
  <c r="AY309" i="43"/>
  <c r="AY308" i="43"/>
  <c r="AY307" i="43"/>
  <c r="AY306" i="43"/>
  <c r="AY305" i="43"/>
  <c r="AY304" i="43"/>
  <c r="AY302" i="43"/>
  <c r="AY301" i="43"/>
  <c r="AY300" i="43"/>
  <c r="AY299" i="43"/>
  <c r="AY298" i="43"/>
  <c r="AY297" i="43"/>
  <c r="AY295" i="43"/>
  <c r="AY296" i="43" s="1"/>
  <c r="AY293" i="43"/>
  <c r="AY292" i="43"/>
  <c r="AY291" i="43"/>
  <c r="AY290" i="43"/>
  <c r="AY289" i="43"/>
  <c r="AY288" i="43"/>
  <c r="AY287" i="43"/>
  <c r="AY285" i="43"/>
  <c r="AY284" i="43"/>
  <c r="AY283" i="43"/>
  <c r="AY282" i="43"/>
  <c r="AY280" i="43"/>
  <c r="AY279" i="43"/>
  <c r="AY278" i="43"/>
  <c r="AY277" i="43"/>
  <c r="AY276" i="43"/>
  <c r="AY275" i="43"/>
  <c r="AY273" i="43"/>
  <c r="AY272" i="43"/>
  <c r="AY271" i="43"/>
  <c r="AY269" i="43"/>
  <c r="AY268" i="43"/>
  <c r="AY267" i="43"/>
  <c r="AY266" i="43"/>
  <c r="AY265" i="43"/>
  <c r="AY263" i="43"/>
  <c r="AY262" i="43"/>
  <c r="AY261" i="43"/>
  <c r="AY259" i="43"/>
  <c r="AY258" i="43"/>
  <c r="AY257" i="43"/>
  <c r="AY255" i="43"/>
  <c r="AY253" i="43"/>
  <c r="AY252" i="43"/>
  <c r="AY251" i="43"/>
  <c r="AY250" i="43"/>
  <c r="AY249" i="43"/>
  <c r="AY248" i="43"/>
  <c r="AY246" i="43"/>
  <c r="AY245" i="43"/>
  <c r="AY244" i="43"/>
  <c r="AY243" i="43"/>
  <c r="AY242" i="43"/>
  <c r="AY240" i="43"/>
  <c r="AY239" i="43"/>
  <c r="AY238" i="43"/>
  <c r="AY237" i="43"/>
  <c r="AY236" i="43"/>
  <c r="AY234" i="43"/>
  <c r="AY233" i="43"/>
  <c r="AY232" i="43"/>
  <c r="AY231" i="43"/>
  <c r="AY230" i="43"/>
  <c r="AY228" i="43"/>
  <c r="AY227" i="43"/>
  <c r="AY226" i="43"/>
  <c r="AY225" i="43"/>
  <c r="AY224" i="43"/>
  <c r="AY222" i="43"/>
  <c r="AY221" i="43"/>
  <c r="AY220" i="43"/>
  <c r="AY219" i="43"/>
  <c r="AY218" i="43"/>
  <c r="AY216" i="43"/>
  <c r="AY215" i="43"/>
  <c r="AY214" i="43"/>
  <c r="AY213" i="43"/>
  <c r="AY212" i="43"/>
  <c r="AY210" i="43"/>
  <c r="AY209" i="43"/>
  <c r="AY208" i="43"/>
  <c r="AY207" i="43"/>
  <c r="AY206" i="43"/>
  <c r="AY205" i="43"/>
  <c r="AY203" i="43"/>
  <c r="AY202" i="43"/>
  <c r="AY201" i="43"/>
  <c r="AY200" i="43"/>
  <c r="AY199" i="43"/>
  <c r="AY197" i="43"/>
  <c r="AY196" i="43"/>
  <c r="AY195" i="43"/>
  <c r="AY194" i="43"/>
  <c r="AY193" i="43"/>
  <c r="AY191" i="43"/>
  <c r="AY190" i="43"/>
  <c r="AY189" i="43"/>
  <c r="AY188" i="43"/>
  <c r="AY187" i="43"/>
  <c r="AY186" i="43"/>
  <c r="AY184" i="43"/>
  <c r="AY183" i="43"/>
  <c r="AY182" i="43"/>
  <c r="AY181" i="43"/>
  <c r="AY180" i="43"/>
  <c r="AY179" i="43"/>
  <c r="AY177" i="43"/>
  <c r="AY176" i="43"/>
  <c r="AY175" i="43"/>
  <c r="AY174" i="43"/>
  <c r="AY173" i="43"/>
  <c r="AY171" i="43"/>
  <c r="AY170" i="43"/>
  <c r="AY169" i="43"/>
  <c r="AY168" i="43"/>
  <c r="AY167" i="43"/>
  <c r="AY165" i="43"/>
  <c r="AY164" i="43"/>
  <c r="AY163" i="43"/>
  <c r="AY162" i="43"/>
  <c r="AY161" i="43"/>
  <c r="AY159" i="43"/>
  <c r="AY158" i="43"/>
  <c r="AY157" i="43"/>
  <c r="AY156" i="43"/>
  <c r="AY154" i="43"/>
  <c r="AY153" i="43"/>
  <c r="AY152" i="43"/>
  <c r="AY151" i="43"/>
  <c r="AY150" i="43"/>
  <c r="AY148" i="43"/>
  <c r="AY147" i="43"/>
  <c r="AY146" i="43"/>
  <c r="AY145" i="43"/>
  <c r="AY144" i="43"/>
  <c r="AY142" i="43"/>
  <c r="AY141" i="43"/>
  <c r="AY140" i="43"/>
  <c r="AY139" i="43"/>
  <c r="AY138" i="43"/>
  <c r="AY136" i="43"/>
  <c r="AY135" i="43"/>
  <c r="AY134" i="43"/>
  <c r="AY133" i="43"/>
  <c r="AY132" i="43"/>
  <c r="AY131" i="43"/>
  <c r="AY129" i="43"/>
  <c r="AY128" i="43"/>
  <c r="AY127" i="43"/>
  <c r="AY126" i="43"/>
  <c r="AY125" i="43"/>
  <c r="AY124" i="43"/>
  <c r="AY122" i="43"/>
  <c r="AY121" i="43"/>
  <c r="AY120" i="43"/>
  <c r="AY119" i="43"/>
  <c r="AY117" i="43"/>
  <c r="AY116" i="43"/>
  <c r="AY115" i="43"/>
  <c r="AY113" i="43"/>
  <c r="AY112" i="43"/>
  <c r="AY110" i="43"/>
  <c r="AY109" i="43"/>
  <c r="AY108" i="43"/>
  <c r="AY106" i="43"/>
  <c r="AY105" i="43"/>
  <c r="AY104" i="43"/>
  <c r="AY102" i="43"/>
  <c r="AY101" i="43"/>
  <c r="AY99" i="43"/>
  <c r="AY98" i="43"/>
  <c r="AY97" i="43"/>
  <c r="AY95" i="43"/>
  <c r="AY94" i="43"/>
  <c r="AY93" i="43"/>
  <c r="AY91" i="43"/>
  <c r="AY90" i="43"/>
  <c r="AY88" i="43"/>
  <c r="AY87" i="43"/>
  <c r="AY86" i="43"/>
  <c r="AY84" i="43"/>
  <c r="AY83" i="43"/>
  <c r="AY82" i="43"/>
  <c r="AY80" i="43"/>
  <c r="AY79" i="43"/>
  <c r="AY77" i="43"/>
  <c r="AY76" i="43"/>
  <c r="AY75" i="43"/>
  <c r="AY73" i="43"/>
  <c r="AY72" i="43"/>
  <c r="AY71" i="43"/>
  <c r="AY70" i="43"/>
  <c r="AY68" i="43"/>
  <c r="AY67" i="43"/>
  <c r="AY65" i="43"/>
  <c r="AY64" i="43"/>
  <c r="AY63" i="43"/>
  <c r="AY61" i="43"/>
  <c r="AY60" i="43"/>
  <c r="AY59" i="43"/>
  <c r="AY57" i="43"/>
  <c r="AY56" i="43"/>
  <c r="AY55" i="43"/>
  <c r="AY53" i="43"/>
  <c r="AY52" i="43"/>
  <c r="AY50" i="43"/>
  <c r="AY49" i="43"/>
  <c r="AY47" i="43"/>
  <c r="AY46" i="43"/>
  <c r="AY44" i="43"/>
  <c r="AY43" i="43"/>
  <c r="AY42" i="43"/>
  <c r="AY40" i="43"/>
  <c r="AY39" i="43"/>
  <c r="AY37" i="43"/>
  <c r="AY36" i="43"/>
  <c r="AY35" i="43"/>
  <c r="AY33" i="43"/>
  <c r="AY32" i="43"/>
  <c r="AY31" i="43"/>
  <c r="AY29" i="43"/>
  <c r="AY28" i="43"/>
  <c r="AY26" i="43"/>
  <c r="AY25" i="43"/>
  <c r="AY24" i="43"/>
  <c r="AY23" i="43"/>
  <c r="AY21" i="43"/>
  <c r="AY20" i="43"/>
  <c r="AY19" i="43"/>
  <c r="AY17" i="43"/>
  <c r="AY16" i="43"/>
  <c r="AY15" i="43"/>
  <c r="AY14" i="43"/>
  <c r="AY256" i="43"/>
  <c r="AY12" i="43"/>
  <c r="AY13" i="43" s="1"/>
  <c r="AY322" i="43"/>
  <c r="W467" i="43"/>
  <c r="W468" i="43"/>
  <c r="W469" i="43"/>
  <c r="W470" i="43"/>
  <c r="W471" i="43"/>
  <c r="W472" i="43"/>
  <c r="W473" i="43"/>
  <c r="W474" i="43"/>
  <c r="W475" i="43"/>
  <c r="W476" i="43"/>
  <c r="W13" i="43"/>
  <c r="W18" i="43"/>
  <c r="W22" i="43"/>
  <c r="W27" i="43"/>
  <c r="W30" i="43"/>
  <c r="W34" i="43"/>
  <c r="W38" i="43"/>
  <c r="W41" i="43"/>
  <c r="W45" i="43"/>
  <c r="W48" i="43"/>
  <c r="W51" i="43"/>
  <c r="W54" i="43"/>
  <c r="W58" i="43"/>
  <c r="W62" i="43"/>
  <c r="W66" i="43"/>
  <c r="W69" i="43"/>
  <c r="W74" i="43"/>
  <c r="W78" i="43"/>
  <c r="W81" i="43"/>
  <c r="W85" i="43"/>
  <c r="W89" i="43"/>
  <c r="W92" i="43"/>
  <c r="W96" i="43"/>
  <c r="W100" i="43"/>
  <c r="W103" i="43"/>
  <c r="W107" i="43"/>
  <c r="W111" i="43"/>
  <c r="W114" i="43"/>
  <c r="W118" i="43"/>
  <c r="W123" i="43"/>
  <c r="W130" i="43"/>
  <c r="W137" i="43"/>
  <c r="W143" i="43"/>
  <c r="W149" i="43"/>
  <c r="W155" i="43"/>
  <c r="W160" i="43"/>
  <c r="W166" i="43"/>
  <c r="W172" i="43"/>
  <c r="W178" i="43"/>
  <c r="W185" i="43"/>
  <c r="W192" i="43"/>
  <c r="W198" i="43"/>
  <c r="W204" i="43"/>
  <c r="W211" i="43"/>
  <c r="W217" i="43"/>
  <c r="W223" i="43"/>
  <c r="W229" i="43"/>
  <c r="W235" i="43"/>
  <c r="W241" i="43"/>
  <c r="W247" i="43"/>
  <c r="W254" i="43"/>
  <c r="W256" i="43"/>
  <c r="W260" i="43"/>
  <c r="W264" i="43"/>
  <c r="W270" i="43"/>
  <c r="W274" i="43"/>
  <c r="W281" i="43"/>
  <c r="W286" i="43"/>
  <c r="W294" i="43"/>
  <c r="W296" i="43"/>
  <c r="W303" i="43"/>
  <c r="W310" i="43"/>
  <c r="W314" i="43"/>
  <c r="W320" i="43"/>
  <c r="W322" i="43"/>
  <c r="W326" i="43"/>
  <c r="W330" i="43"/>
  <c r="W333" i="43"/>
  <c r="W342" i="43"/>
  <c r="W348" i="43"/>
  <c r="W355" i="43"/>
  <c r="W360" i="43"/>
  <c r="W367" i="43"/>
  <c r="W371" i="43"/>
  <c r="W373" i="43"/>
  <c r="W380" i="43"/>
  <c r="W386" i="43"/>
  <c r="W390" i="43"/>
  <c r="W397" i="43"/>
  <c r="W404" i="43"/>
  <c r="W407" i="43"/>
  <c r="W413" i="43"/>
  <c r="W420" i="43"/>
  <c r="W427" i="43"/>
  <c r="W434" i="43"/>
  <c r="W441" i="43"/>
  <c r="W448" i="43"/>
  <c r="W455" i="43"/>
  <c r="W458" i="43"/>
  <c r="W462" i="43"/>
  <c r="AS211" i="42"/>
  <c r="AR211" i="42"/>
  <c r="AP211" i="42"/>
  <c r="AO211" i="42"/>
  <c r="AN211" i="42"/>
  <c r="AM211" i="42"/>
  <c r="AL211" i="42"/>
  <c r="AI211" i="42"/>
  <c r="AH211" i="42"/>
  <c r="AG211" i="42"/>
  <c r="AB211" i="42"/>
  <c r="AA211" i="42"/>
  <c r="Z211" i="42"/>
  <c r="X211" i="42"/>
  <c r="V211" i="42"/>
  <c r="U211" i="42"/>
  <c r="T211" i="42"/>
  <c r="S211" i="42"/>
  <c r="Q211" i="42"/>
  <c r="P211" i="42"/>
  <c r="O211" i="42"/>
  <c r="N211" i="42"/>
  <c r="M211" i="42"/>
  <c r="L211" i="42"/>
  <c r="K211" i="42"/>
  <c r="J211" i="42"/>
  <c r="I211" i="42"/>
  <c r="AS210" i="42"/>
  <c r="AR210" i="42"/>
  <c r="AP210" i="42"/>
  <c r="AO210" i="42"/>
  <c r="AN210" i="42"/>
  <c r="AM210" i="42"/>
  <c r="AL210" i="42"/>
  <c r="AI210" i="42"/>
  <c r="AH210" i="42"/>
  <c r="AG210" i="42"/>
  <c r="AB210" i="42"/>
  <c r="AA210" i="42"/>
  <c r="Z210" i="42"/>
  <c r="X210" i="42"/>
  <c r="V210" i="42"/>
  <c r="U210" i="42"/>
  <c r="T210" i="42"/>
  <c r="S210" i="42"/>
  <c r="Q210" i="42"/>
  <c r="P210" i="42"/>
  <c r="O210" i="42"/>
  <c r="N210" i="42"/>
  <c r="M210" i="42"/>
  <c r="L210" i="42"/>
  <c r="K210" i="42"/>
  <c r="J210" i="42"/>
  <c r="I210" i="42"/>
  <c r="AS209" i="42"/>
  <c r="AR209" i="42"/>
  <c r="AP209" i="42"/>
  <c r="AO209" i="42"/>
  <c r="AN209" i="42"/>
  <c r="AM209" i="42"/>
  <c r="AL209" i="42"/>
  <c r="AI209" i="42"/>
  <c r="AH209" i="42"/>
  <c r="AG209" i="42"/>
  <c r="AB209" i="42"/>
  <c r="AA209" i="42"/>
  <c r="Z209" i="42"/>
  <c r="X209" i="42"/>
  <c r="V209" i="42"/>
  <c r="U209" i="42"/>
  <c r="T209" i="42"/>
  <c r="S209" i="42"/>
  <c r="Q209" i="42"/>
  <c r="P209" i="42"/>
  <c r="O209" i="42"/>
  <c r="N209" i="42"/>
  <c r="M209" i="42"/>
  <c r="L209" i="42"/>
  <c r="K209" i="42"/>
  <c r="J209" i="42"/>
  <c r="I209" i="42"/>
  <c r="AS208" i="42"/>
  <c r="AR208" i="42"/>
  <c r="AP208" i="42"/>
  <c r="AO208" i="42"/>
  <c r="AN208" i="42"/>
  <c r="AM208" i="42"/>
  <c r="AL208" i="42"/>
  <c r="AI208" i="42"/>
  <c r="AH208" i="42"/>
  <c r="AG208" i="42"/>
  <c r="AB208" i="42"/>
  <c r="AA208" i="42"/>
  <c r="Z208" i="42"/>
  <c r="X208" i="42"/>
  <c r="V208" i="42"/>
  <c r="U208" i="42"/>
  <c r="T208" i="42"/>
  <c r="S208" i="42"/>
  <c r="Q208" i="42"/>
  <c r="P208" i="42"/>
  <c r="O208" i="42"/>
  <c r="N208" i="42"/>
  <c r="M208" i="42"/>
  <c r="L208" i="42"/>
  <c r="K208" i="42"/>
  <c r="J208" i="42"/>
  <c r="I208" i="42"/>
  <c r="BG207" i="42"/>
  <c r="BE207" i="42"/>
  <c r="BD207" i="42"/>
  <c r="BC207" i="42"/>
  <c r="BB207" i="42"/>
  <c r="BA207" i="42"/>
  <c r="AZ207" i="42"/>
  <c r="AX207" i="42"/>
  <c r="AW207" i="42"/>
  <c r="AV207" i="42"/>
  <c r="AU207" i="42"/>
  <c r="AT207" i="42"/>
  <c r="AS207" i="42"/>
  <c r="AR207" i="42"/>
  <c r="AP207" i="42"/>
  <c r="AO207" i="42"/>
  <c r="AN207" i="42"/>
  <c r="AM207" i="42"/>
  <c r="AL207" i="42"/>
  <c r="AK207" i="42"/>
  <c r="AJ207" i="42"/>
  <c r="AI207" i="42"/>
  <c r="AH207" i="42"/>
  <c r="AG207" i="42"/>
  <c r="AF207" i="42"/>
  <c r="AE207" i="42"/>
  <c r="AD207" i="42"/>
  <c r="AC207" i="42"/>
  <c r="AB207" i="42"/>
  <c r="AA207" i="42"/>
  <c r="Z207" i="42"/>
  <c r="Y207" i="42"/>
  <c r="X207" i="42"/>
  <c r="V207" i="42"/>
  <c r="U207" i="42"/>
  <c r="T207" i="42"/>
  <c r="S207" i="42"/>
  <c r="R207" i="42"/>
  <c r="Q207" i="42"/>
  <c r="P207" i="42"/>
  <c r="O207" i="42"/>
  <c r="N207" i="42"/>
  <c r="M207" i="42"/>
  <c r="L207" i="42"/>
  <c r="K207" i="42"/>
  <c r="J207" i="42"/>
  <c r="I207" i="42"/>
  <c r="BG206" i="42"/>
  <c r="BE206" i="42"/>
  <c r="BD206" i="42"/>
  <c r="BC206" i="42"/>
  <c r="BB206" i="42"/>
  <c r="BA206" i="42"/>
  <c r="AZ206" i="42"/>
  <c r="AX206" i="42"/>
  <c r="AW206" i="42"/>
  <c r="AV206" i="42"/>
  <c r="AU206" i="42"/>
  <c r="AT206" i="42"/>
  <c r="AS206" i="42"/>
  <c r="AR206" i="42"/>
  <c r="AP206" i="42"/>
  <c r="AO206" i="42"/>
  <c r="AN206" i="42"/>
  <c r="AM206" i="42"/>
  <c r="AL206" i="42"/>
  <c r="AK206" i="42"/>
  <c r="AJ206" i="42"/>
  <c r="AI206" i="42"/>
  <c r="AH206" i="42"/>
  <c r="AG206" i="42"/>
  <c r="AF206" i="42"/>
  <c r="AE206" i="42"/>
  <c r="AD206" i="42"/>
  <c r="AC206" i="42"/>
  <c r="AB206" i="42"/>
  <c r="AA206" i="42"/>
  <c r="Z206" i="42"/>
  <c r="Y206" i="42"/>
  <c r="X206" i="42"/>
  <c r="V206" i="42"/>
  <c r="U206" i="42"/>
  <c r="T206" i="42"/>
  <c r="S206" i="42"/>
  <c r="R206" i="42"/>
  <c r="Q206" i="42"/>
  <c r="P206" i="42"/>
  <c r="O206" i="42"/>
  <c r="N206" i="42"/>
  <c r="M206" i="42"/>
  <c r="L206" i="42"/>
  <c r="K206" i="42"/>
  <c r="J206" i="42"/>
  <c r="I206" i="42"/>
  <c r="AS205" i="42"/>
  <c r="AR205" i="42"/>
  <c r="AP205" i="42"/>
  <c r="AO205" i="42"/>
  <c r="AN205" i="42"/>
  <c r="AM205" i="42"/>
  <c r="AL205" i="42"/>
  <c r="AI205" i="42"/>
  <c r="AH205" i="42"/>
  <c r="AG205" i="42"/>
  <c r="AB205" i="42"/>
  <c r="AA205" i="42"/>
  <c r="Z205" i="42"/>
  <c r="X205" i="42"/>
  <c r="V205" i="42"/>
  <c r="U205" i="42"/>
  <c r="T205" i="42"/>
  <c r="S205" i="42"/>
  <c r="Q205" i="42"/>
  <c r="P205" i="42"/>
  <c r="O205" i="42"/>
  <c r="N205" i="42"/>
  <c r="M205" i="42"/>
  <c r="L205" i="42"/>
  <c r="K205" i="42"/>
  <c r="J205" i="42"/>
  <c r="I205" i="42"/>
  <c r="AS204" i="42"/>
  <c r="AR204" i="42"/>
  <c r="AP204" i="42"/>
  <c r="AO204" i="42"/>
  <c r="AN204" i="42"/>
  <c r="AM204" i="42"/>
  <c r="AL204" i="42"/>
  <c r="AI204" i="42"/>
  <c r="AH204" i="42"/>
  <c r="AG204" i="42"/>
  <c r="AB204" i="42"/>
  <c r="AA204" i="42"/>
  <c r="Z204" i="42"/>
  <c r="X204" i="42"/>
  <c r="V204" i="42"/>
  <c r="U204" i="42"/>
  <c r="T204" i="42"/>
  <c r="S204" i="42"/>
  <c r="Q204" i="42"/>
  <c r="P204" i="42"/>
  <c r="O204" i="42"/>
  <c r="N204" i="42"/>
  <c r="M204" i="42"/>
  <c r="L204" i="42"/>
  <c r="K204" i="42"/>
  <c r="J204" i="42"/>
  <c r="I204" i="42"/>
  <c r="AS203" i="42"/>
  <c r="AR203" i="42"/>
  <c r="AP203" i="42"/>
  <c r="AO203" i="42"/>
  <c r="AN203" i="42"/>
  <c r="AM203" i="42"/>
  <c r="AL203" i="42"/>
  <c r="AI203" i="42"/>
  <c r="AH203" i="42"/>
  <c r="AG203" i="42"/>
  <c r="AB203" i="42"/>
  <c r="AA203" i="42"/>
  <c r="Z203" i="42"/>
  <c r="X203" i="42"/>
  <c r="V203" i="42"/>
  <c r="U203" i="42"/>
  <c r="S203" i="42"/>
  <c r="Q203" i="42"/>
  <c r="P203" i="42"/>
  <c r="O203" i="42"/>
  <c r="N203" i="42"/>
  <c r="M203" i="42"/>
  <c r="L203" i="42"/>
  <c r="K203" i="42"/>
  <c r="J203" i="42"/>
  <c r="I203" i="42"/>
  <c r="AS202" i="42"/>
  <c r="AR202" i="42"/>
  <c r="AP202" i="42"/>
  <c r="AO202" i="42"/>
  <c r="AN202" i="42"/>
  <c r="AM202" i="42"/>
  <c r="AL202" i="42"/>
  <c r="AI202" i="42"/>
  <c r="AH202" i="42"/>
  <c r="AG202" i="42"/>
  <c r="AB202" i="42"/>
  <c r="AA202" i="42"/>
  <c r="Z202" i="42"/>
  <c r="X202" i="42"/>
  <c r="V202" i="42"/>
  <c r="U202" i="42"/>
  <c r="T202" i="42"/>
  <c r="S202" i="42"/>
  <c r="Q202" i="42"/>
  <c r="P202" i="42"/>
  <c r="O202" i="42"/>
  <c r="N202" i="42"/>
  <c r="M202" i="42"/>
  <c r="L202" i="42"/>
  <c r="K202" i="42"/>
  <c r="J202" i="42"/>
  <c r="I202" i="42"/>
  <c r="Q198" i="42"/>
  <c r="J22" i="47" s="1"/>
  <c r="P198" i="42"/>
  <c r="I22" i="47" s="1"/>
  <c r="O198" i="42"/>
  <c r="H22" i="47" s="1"/>
  <c r="N198" i="42"/>
  <c r="G22" i="47" s="1"/>
  <c r="M198" i="42"/>
  <c r="F22" i="47" s="1"/>
  <c r="L198" i="42"/>
  <c r="E22" i="47" s="1"/>
  <c r="K198" i="42"/>
  <c r="D22" i="47" s="1"/>
  <c r="J198" i="42"/>
  <c r="I198" i="42"/>
  <c r="B22" i="47" s="1"/>
  <c r="AS197" i="42"/>
  <c r="AR197" i="42"/>
  <c r="AP197" i="42"/>
  <c r="AO197" i="42"/>
  <c r="AN197" i="42"/>
  <c r="AM197" i="42"/>
  <c r="AL197" i="42"/>
  <c r="AI197" i="42"/>
  <c r="AH197" i="42"/>
  <c r="AG197" i="42"/>
  <c r="AB197" i="42"/>
  <c r="AA197" i="42"/>
  <c r="Z197" i="42"/>
  <c r="X197" i="42"/>
  <c r="V197" i="42"/>
  <c r="U197" i="42"/>
  <c r="T197" i="42"/>
  <c r="S197" i="42"/>
  <c r="AU196" i="42"/>
  <c r="BG196" i="42" s="1"/>
  <c r="AJ196" i="42"/>
  <c r="BC196" i="42" s="1"/>
  <c r="AC196" i="42"/>
  <c r="AZ196" i="42" s="1"/>
  <c r="R196" i="42"/>
  <c r="Y196" i="42" s="1"/>
  <c r="AF196" i="42" s="1"/>
  <c r="BB196" i="42" s="1"/>
  <c r="AU195" i="42"/>
  <c r="BG195" i="42" s="1"/>
  <c r="AJ195" i="42"/>
  <c r="BC195" i="42" s="1"/>
  <c r="AC195" i="42"/>
  <c r="AZ195" i="42" s="1"/>
  <c r="R195" i="42"/>
  <c r="AU194" i="42"/>
  <c r="BG194" i="42" s="1"/>
  <c r="AJ194" i="42"/>
  <c r="BC194" i="42" s="1"/>
  <c r="AC194" i="42"/>
  <c r="AZ194" i="42" s="1"/>
  <c r="R194" i="42"/>
  <c r="Y194" i="42" s="1"/>
  <c r="AU193" i="42"/>
  <c r="BG193" i="42" s="1"/>
  <c r="AJ193" i="42"/>
  <c r="BC193" i="42" s="1"/>
  <c r="AC193" i="42"/>
  <c r="AZ193" i="42" s="1"/>
  <c r="R193" i="42"/>
  <c r="Y193" i="42" s="1"/>
  <c r="AF193" i="42" s="1"/>
  <c r="BB193" i="42" s="1"/>
  <c r="AU192" i="42"/>
  <c r="BG192" i="42" s="1"/>
  <c r="BE192" i="42"/>
  <c r="AJ192" i="42"/>
  <c r="BC192" i="42" s="1"/>
  <c r="AC192" i="42"/>
  <c r="AZ192" i="42" s="1"/>
  <c r="R192" i="42"/>
  <c r="Y192" i="42" s="1"/>
  <c r="AF192" i="42" s="1"/>
  <c r="BB192" i="42" s="1"/>
  <c r="AU191" i="42"/>
  <c r="AJ191" i="42"/>
  <c r="AC191" i="42"/>
  <c r="AZ191" i="42" s="1"/>
  <c r="R191" i="42"/>
  <c r="Y191" i="42" s="1"/>
  <c r="AS190" i="42"/>
  <c r="AR190" i="42"/>
  <c r="AP190" i="42"/>
  <c r="AO190" i="42"/>
  <c r="AN190" i="42"/>
  <c r="AM190" i="42"/>
  <c r="AL190" i="42"/>
  <c r="AI190" i="42"/>
  <c r="AH190" i="42"/>
  <c r="AG190" i="42"/>
  <c r="AB190" i="42"/>
  <c r="AA190" i="42"/>
  <c r="Z190" i="42"/>
  <c r="X190" i="42"/>
  <c r="V190" i="42"/>
  <c r="U190" i="42"/>
  <c r="T190" i="42"/>
  <c r="S190" i="42"/>
  <c r="AU189" i="42"/>
  <c r="BG189" i="42" s="1"/>
  <c r="AJ189" i="42"/>
  <c r="BC189" i="42" s="1"/>
  <c r="AC189" i="42"/>
  <c r="AZ189" i="42" s="1"/>
  <c r="R189" i="42"/>
  <c r="Y189" i="42" s="1"/>
  <c r="AU188" i="42"/>
  <c r="BG188" i="42" s="1"/>
  <c r="AJ188" i="42"/>
  <c r="BC188" i="42" s="1"/>
  <c r="AC188" i="42"/>
  <c r="AZ188" i="42" s="1"/>
  <c r="R188" i="42"/>
  <c r="Y188" i="42" s="1"/>
  <c r="AU187" i="42"/>
  <c r="BG187" i="42" s="1"/>
  <c r="AJ187" i="42"/>
  <c r="BC187" i="42" s="1"/>
  <c r="AC187" i="42"/>
  <c r="AZ187" i="42" s="1"/>
  <c r="R187" i="42"/>
  <c r="Y187" i="42" s="1"/>
  <c r="AU186" i="42"/>
  <c r="BG186" i="42" s="1"/>
  <c r="AJ186" i="42"/>
  <c r="BC186" i="42" s="1"/>
  <c r="AC186" i="42"/>
  <c r="AZ186" i="42" s="1"/>
  <c r="R186" i="42"/>
  <c r="Y186" i="42" s="1"/>
  <c r="AU185" i="42"/>
  <c r="AJ185" i="42"/>
  <c r="AC185" i="42"/>
  <c r="AZ185" i="42" s="1"/>
  <c r="R185" i="42"/>
  <c r="AS184" i="42"/>
  <c r="AR184" i="42"/>
  <c r="AP184" i="42"/>
  <c r="AO184" i="42"/>
  <c r="AN184" i="42"/>
  <c r="AM184" i="42"/>
  <c r="AL184" i="42"/>
  <c r="AI184" i="42"/>
  <c r="AH184" i="42"/>
  <c r="AG184" i="42"/>
  <c r="AB184" i="42"/>
  <c r="AA184" i="42"/>
  <c r="Z184" i="42"/>
  <c r="X184" i="42"/>
  <c r="V184" i="42"/>
  <c r="U184" i="42"/>
  <c r="T184" i="42"/>
  <c r="S184" i="42"/>
  <c r="AU183" i="42"/>
  <c r="BG183" i="42" s="1"/>
  <c r="BE183" i="42"/>
  <c r="AJ183" i="42"/>
  <c r="BC183" i="42" s="1"/>
  <c r="AC183" i="42"/>
  <c r="AZ183" i="42" s="1"/>
  <c r="R183" i="42"/>
  <c r="Y183" i="42" s="1"/>
  <c r="AU182" i="42"/>
  <c r="AJ182" i="42"/>
  <c r="BC182" i="42" s="1"/>
  <c r="AC182" i="42"/>
  <c r="R182" i="42"/>
  <c r="Y182" i="42" s="1"/>
  <c r="AF182" i="42" s="1"/>
  <c r="BB182" i="42" s="1"/>
  <c r="AU181" i="42"/>
  <c r="AJ181" i="42"/>
  <c r="BC181" i="42" s="1"/>
  <c r="AC181" i="42"/>
  <c r="AZ181" i="42" s="1"/>
  <c r="R181" i="42"/>
  <c r="Y181" i="42" s="1"/>
  <c r="AF181" i="42" s="1"/>
  <c r="BB181" i="42" s="1"/>
  <c r="AU180" i="42"/>
  <c r="BG180" i="42" s="1"/>
  <c r="AJ180" i="42"/>
  <c r="BC180" i="42" s="1"/>
  <c r="AC180" i="42"/>
  <c r="AZ180" i="42" s="1"/>
  <c r="R180" i="42"/>
  <c r="Y180" i="42" s="1"/>
  <c r="AF180" i="42" s="1"/>
  <c r="BB180" i="42" s="1"/>
  <c r="AU179" i="42"/>
  <c r="BG179" i="42" s="1"/>
  <c r="AJ179" i="42"/>
  <c r="AC179" i="42"/>
  <c r="AZ179" i="42" s="1"/>
  <c r="R179" i="42"/>
  <c r="AS178" i="42"/>
  <c r="AR178" i="42"/>
  <c r="AP178" i="42"/>
  <c r="AO178" i="42"/>
  <c r="AN178" i="42"/>
  <c r="AM178" i="42"/>
  <c r="AL178" i="42"/>
  <c r="AI178" i="42"/>
  <c r="AH178" i="42"/>
  <c r="AG178" i="42"/>
  <c r="AB178" i="42"/>
  <c r="AA178" i="42"/>
  <c r="Z178" i="42"/>
  <c r="X178" i="42"/>
  <c r="V178" i="42"/>
  <c r="U178" i="42"/>
  <c r="T178" i="42"/>
  <c r="S178" i="42"/>
  <c r="AU177" i="42"/>
  <c r="BG177" i="42" s="1"/>
  <c r="BE177" i="42"/>
  <c r="AJ177" i="42"/>
  <c r="BC177" i="42" s="1"/>
  <c r="AC177" i="42"/>
  <c r="AZ177" i="42" s="1"/>
  <c r="R177" i="42"/>
  <c r="Y177" i="42" s="1"/>
  <c r="AU176" i="42"/>
  <c r="BG176" i="42" s="1"/>
  <c r="AJ176" i="42"/>
  <c r="BC176" i="42" s="1"/>
  <c r="AC176" i="42"/>
  <c r="AZ176" i="42" s="1"/>
  <c r="R176" i="42"/>
  <c r="Y176" i="42" s="1"/>
  <c r="AE176" i="42" s="1"/>
  <c r="BA176" i="42" s="1"/>
  <c r="AU175" i="42"/>
  <c r="BG175" i="42" s="1"/>
  <c r="AJ175" i="42"/>
  <c r="BC175" i="42" s="1"/>
  <c r="AC175" i="42"/>
  <c r="AZ175" i="42" s="1"/>
  <c r="R175" i="42"/>
  <c r="Y175" i="42" s="1"/>
  <c r="AU174" i="42"/>
  <c r="BG174" i="42" s="1"/>
  <c r="BE174" i="42"/>
  <c r="AJ174" i="42"/>
  <c r="AC174" i="42"/>
  <c r="AZ174" i="42" s="1"/>
  <c r="R174" i="42"/>
  <c r="AU173" i="42"/>
  <c r="AJ173" i="42"/>
  <c r="BC173" i="42" s="1"/>
  <c r="AC173" i="42"/>
  <c r="AZ173" i="42" s="1"/>
  <c r="R173" i="42"/>
  <c r="Y173" i="42" s="1"/>
  <c r="AF173" i="42" s="1"/>
  <c r="BB173" i="42" s="1"/>
  <c r="AU172" i="42"/>
  <c r="AJ172" i="42"/>
  <c r="BC172" i="42" s="1"/>
  <c r="AC172" i="42"/>
  <c r="AZ172" i="42" s="1"/>
  <c r="R172" i="42"/>
  <c r="Y172" i="42" s="1"/>
  <c r="AE172" i="42" s="1"/>
  <c r="AS171" i="42"/>
  <c r="AR171" i="42"/>
  <c r="AP171" i="42"/>
  <c r="AO171" i="42"/>
  <c r="AN171" i="42"/>
  <c r="AM171" i="42"/>
  <c r="AL171" i="42"/>
  <c r="AI171" i="42"/>
  <c r="AH171" i="42"/>
  <c r="AG171" i="42"/>
  <c r="AB171" i="42"/>
  <c r="AA171" i="42"/>
  <c r="Z171" i="42"/>
  <c r="X171" i="42"/>
  <c r="V171" i="42"/>
  <c r="U171" i="42"/>
  <c r="T171" i="42"/>
  <c r="S171" i="42"/>
  <c r="AU170" i="42"/>
  <c r="BG170" i="42" s="1"/>
  <c r="BE170" i="42"/>
  <c r="AJ170" i="42"/>
  <c r="BC170" i="42" s="1"/>
  <c r="AC170" i="42"/>
  <c r="AZ170" i="42" s="1"/>
  <c r="R170" i="42"/>
  <c r="Y170" i="42" s="1"/>
  <c r="AU169" i="42"/>
  <c r="BG169" i="42" s="1"/>
  <c r="AJ169" i="42"/>
  <c r="BC169" i="42" s="1"/>
  <c r="AC169" i="42"/>
  <c r="AZ169" i="42" s="1"/>
  <c r="R169" i="42"/>
  <c r="Y169" i="42" s="1"/>
  <c r="AE169" i="42" s="1"/>
  <c r="BA169" i="42" s="1"/>
  <c r="AU168" i="42"/>
  <c r="BG168" i="42" s="1"/>
  <c r="BE168" i="42"/>
  <c r="AJ168" i="42"/>
  <c r="BC168" i="42" s="1"/>
  <c r="AC168" i="42"/>
  <c r="AZ168" i="42" s="1"/>
  <c r="R168" i="42"/>
  <c r="Y168" i="42" s="1"/>
  <c r="AU167" i="42"/>
  <c r="BG167" i="42" s="1"/>
  <c r="AJ167" i="42"/>
  <c r="BC167" i="42" s="1"/>
  <c r="AC167" i="42"/>
  <c r="AZ167" i="42" s="1"/>
  <c r="R167" i="42"/>
  <c r="Y167" i="42" s="1"/>
  <c r="AE167" i="42" s="1"/>
  <c r="BA167" i="42" s="1"/>
  <c r="AU166" i="42"/>
  <c r="BG166" i="42" s="1"/>
  <c r="AJ166" i="42"/>
  <c r="AC166" i="42"/>
  <c r="AZ166" i="42" s="1"/>
  <c r="R166" i="42"/>
  <c r="AS165" i="42"/>
  <c r="AR165" i="42"/>
  <c r="AP165" i="42"/>
  <c r="AO165" i="42"/>
  <c r="AN165" i="42"/>
  <c r="AM165" i="42"/>
  <c r="AL165" i="42"/>
  <c r="AI165" i="42"/>
  <c r="AH165" i="42"/>
  <c r="AG165" i="42"/>
  <c r="AB165" i="42"/>
  <c r="AA165" i="42"/>
  <c r="Z165" i="42"/>
  <c r="X165" i="42"/>
  <c r="V165" i="42"/>
  <c r="U165" i="42"/>
  <c r="T165" i="42"/>
  <c r="S165" i="42"/>
  <c r="AU164" i="42"/>
  <c r="BG164" i="42" s="1"/>
  <c r="AJ164" i="42"/>
  <c r="BC164" i="42" s="1"/>
  <c r="AC164" i="42"/>
  <c r="AZ164" i="42" s="1"/>
  <c r="R164" i="42"/>
  <c r="Y164" i="42" s="1"/>
  <c r="AU163" i="42"/>
  <c r="BG163" i="42" s="1"/>
  <c r="AJ163" i="42"/>
  <c r="BC163" i="42" s="1"/>
  <c r="AC163" i="42"/>
  <c r="AZ163" i="42" s="1"/>
  <c r="R163" i="42"/>
  <c r="Y163" i="42" s="1"/>
  <c r="AF163" i="42" s="1"/>
  <c r="BB163" i="42" s="1"/>
  <c r="AU162" i="42"/>
  <c r="AJ162" i="42"/>
  <c r="AC162" i="42"/>
  <c r="R162" i="42"/>
  <c r="Y162" i="42" s="1"/>
  <c r="AS161" i="42"/>
  <c r="AR161" i="42"/>
  <c r="AP161" i="42"/>
  <c r="AO161" i="42"/>
  <c r="AN161" i="42"/>
  <c r="AM161" i="42"/>
  <c r="AL161" i="42"/>
  <c r="AI161" i="42"/>
  <c r="AH161" i="42"/>
  <c r="AG161" i="42"/>
  <c r="AB161" i="42"/>
  <c r="AA161" i="42"/>
  <c r="Z161" i="42"/>
  <c r="X161" i="42"/>
  <c r="V161" i="42"/>
  <c r="U161" i="42"/>
  <c r="T161" i="42"/>
  <c r="S161" i="42"/>
  <c r="AU160" i="42"/>
  <c r="BG160" i="42" s="1"/>
  <c r="BE160" i="42"/>
  <c r="AJ160" i="42"/>
  <c r="BC160" i="42" s="1"/>
  <c r="AC160" i="42"/>
  <c r="AZ160" i="42" s="1"/>
  <c r="R160" i="42"/>
  <c r="Y160" i="42" s="1"/>
  <c r="AU159" i="42"/>
  <c r="BG159" i="42" s="1"/>
  <c r="AJ159" i="42"/>
  <c r="BC159" i="42" s="1"/>
  <c r="AC159" i="42"/>
  <c r="AZ159" i="42" s="1"/>
  <c r="R159" i="42"/>
  <c r="Y159" i="42" s="1"/>
  <c r="AU158" i="42"/>
  <c r="BG158" i="42" s="1"/>
  <c r="BE158" i="42"/>
  <c r="AJ158" i="42"/>
  <c r="BC158" i="42" s="1"/>
  <c r="AC158" i="42"/>
  <c r="AZ158" i="42" s="1"/>
  <c r="R158" i="42"/>
  <c r="Y158" i="42" s="1"/>
  <c r="AX158" i="42" s="1"/>
  <c r="AU157" i="42"/>
  <c r="BG157" i="42" s="1"/>
  <c r="AJ157" i="42"/>
  <c r="BC157" i="42" s="1"/>
  <c r="AC157" i="42"/>
  <c r="AZ157" i="42" s="1"/>
  <c r="R157" i="42"/>
  <c r="Y157" i="42" s="1"/>
  <c r="AU156" i="42"/>
  <c r="BG156" i="42" s="1"/>
  <c r="AJ156" i="42"/>
  <c r="AC156" i="42"/>
  <c r="R156" i="42"/>
  <c r="AS155" i="42"/>
  <c r="AR155" i="42"/>
  <c r="AP155" i="42"/>
  <c r="AO155" i="42"/>
  <c r="AN155" i="42"/>
  <c r="AM155" i="42"/>
  <c r="AL155" i="42"/>
  <c r="AI155" i="42"/>
  <c r="AH155" i="42"/>
  <c r="AG155" i="42"/>
  <c r="AB155" i="42"/>
  <c r="AA155" i="42"/>
  <c r="Z155" i="42"/>
  <c r="X155" i="42"/>
  <c r="V155" i="42"/>
  <c r="U155" i="42"/>
  <c r="T155" i="42"/>
  <c r="S155" i="42"/>
  <c r="AU154" i="42"/>
  <c r="BG154" i="42" s="1"/>
  <c r="AJ154" i="42"/>
  <c r="BC154" i="42" s="1"/>
  <c r="AC154" i="42"/>
  <c r="AZ154" i="42" s="1"/>
  <c r="R154" i="42"/>
  <c r="Y154" i="42" s="1"/>
  <c r="AU153" i="42"/>
  <c r="AJ153" i="42"/>
  <c r="AC153" i="42"/>
  <c r="R153" i="42"/>
  <c r="AS152" i="42"/>
  <c r="AR152" i="42"/>
  <c r="AP152" i="42"/>
  <c r="AO152" i="42"/>
  <c r="AN152" i="42"/>
  <c r="AM152" i="42"/>
  <c r="AL152" i="42"/>
  <c r="AI152" i="42"/>
  <c r="AH152" i="42"/>
  <c r="AG152" i="42"/>
  <c r="AB152" i="42"/>
  <c r="AA152" i="42"/>
  <c r="Z152" i="42"/>
  <c r="X152" i="42"/>
  <c r="V152" i="42"/>
  <c r="U152" i="42"/>
  <c r="T152" i="42"/>
  <c r="S152" i="42"/>
  <c r="AU151" i="42"/>
  <c r="BG151" i="42" s="1"/>
  <c r="AJ151" i="42"/>
  <c r="BC151" i="42" s="1"/>
  <c r="AC151" i="42"/>
  <c r="AZ151" i="42" s="1"/>
  <c r="R151" i="42"/>
  <c r="Y151" i="42" s="1"/>
  <c r="AU150" i="42"/>
  <c r="AV150" i="42" s="1"/>
  <c r="BD150" i="42" s="1"/>
  <c r="AJ150" i="42"/>
  <c r="BC150" i="42" s="1"/>
  <c r="AC150" i="42"/>
  <c r="AZ150" i="42" s="1"/>
  <c r="R150" i="42"/>
  <c r="Y150" i="42" s="1"/>
  <c r="AU149" i="42"/>
  <c r="BG149" i="42" s="1"/>
  <c r="AJ149" i="42"/>
  <c r="BC149" i="42" s="1"/>
  <c r="AC149" i="42"/>
  <c r="AZ149" i="42" s="1"/>
  <c r="R149" i="42"/>
  <c r="Y149" i="42" s="1"/>
  <c r="AU148" i="42"/>
  <c r="BG148" i="42" s="1"/>
  <c r="BE148" i="42"/>
  <c r="AJ148" i="42"/>
  <c r="AC148" i="42"/>
  <c r="AZ148" i="42" s="1"/>
  <c r="R148" i="42"/>
  <c r="Y148" i="42" s="1"/>
  <c r="AS147" i="42"/>
  <c r="AR147" i="42"/>
  <c r="AP147" i="42"/>
  <c r="AO147" i="42"/>
  <c r="AN147" i="42"/>
  <c r="AM147" i="42"/>
  <c r="AL147" i="42"/>
  <c r="AI147" i="42"/>
  <c r="AH147" i="42"/>
  <c r="AG147" i="42"/>
  <c r="AB147" i="42"/>
  <c r="AA147" i="42"/>
  <c r="Z147" i="42"/>
  <c r="X147" i="42"/>
  <c r="V147" i="42"/>
  <c r="U147" i="42"/>
  <c r="T147" i="42"/>
  <c r="S147" i="42"/>
  <c r="AU146" i="42"/>
  <c r="BG146" i="42" s="1"/>
  <c r="AJ146" i="42"/>
  <c r="BC146" i="42" s="1"/>
  <c r="AC146" i="42"/>
  <c r="AZ146" i="42" s="1"/>
  <c r="R146" i="42"/>
  <c r="Y146" i="42" s="1"/>
  <c r="AX146" i="42" s="1"/>
  <c r="AU145" i="42"/>
  <c r="AJ145" i="42"/>
  <c r="BC145" i="42" s="1"/>
  <c r="AC145" i="42"/>
  <c r="R145" i="42"/>
  <c r="AS144" i="42"/>
  <c r="AR144" i="42"/>
  <c r="AP144" i="42"/>
  <c r="AO144" i="42"/>
  <c r="AN144" i="42"/>
  <c r="AM144" i="42"/>
  <c r="AL144" i="42"/>
  <c r="AI144" i="42"/>
  <c r="AH144" i="42"/>
  <c r="AG144" i="42"/>
  <c r="AB144" i="42"/>
  <c r="AA144" i="42"/>
  <c r="Z144" i="42"/>
  <c r="X144" i="42"/>
  <c r="V144" i="42"/>
  <c r="U144" i="42"/>
  <c r="T144" i="42"/>
  <c r="S144" i="42"/>
  <c r="AU143" i="42"/>
  <c r="BG143" i="42" s="1"/>
  <c r="BE143" i="42"/>
  <c r="AJ143" i="42"/>
  <c r="BC143" i="42" s="1"/>
  <c r="AC143" i="42"/>
  <c r="AZ143" i="42" s="1"/>
  <c r="R143" i="42"/>
  <c r="Y143" i="42" s="1"/>
  <c r="AU142" i="42"/>
  <c r="BG142" i="42" s="1"/>
  <c r="AJ142" i="42"/>
  <c r="BC142" i="42" s="1"/>
  <c r="AC142" i="42"/>
  <c r="AZ142" i="42" s="1"/>
  <c r="R142" i="42"/>
  <c r="Y142" i="42" s="1"/>
  <c r="AU141" i="42"/>
  <c r="BG141" i="42" s="1"/>
  <c r="AJ141" i="42"/>
  <c r="BC141" i="42" s="1"/>
  <c r="AC141" i="42"/>
  <c r="AZ141" i="42" s="1"/>
  <c r="R141" i="42"/>
  <c r="Y141" i="42" s="1"/>
  <c r="AU140" i="42"/>
  <c r="BG140" i="42" s="1"/>
  <c r="AJ140" i="42"/>
  <c r="BC140" i="42" s="1"/>
  <c r="AC140" i="42"/>
  <c r="AZ140" i="42" s="1"/>
  <c r="R140" i="42"/>
  <c r="Y140" i="42" s="1"/>
  <c r="AU139" i="42"/>
  <c r="BG139" i="42" s="1"/>
  <c r="AJ139" i="42"/>
  <c r="BC139" i="42" s="1"/>
  <c r="AC139" i="42"/>
  <c r="AZ139" i="42" s="1"/>
  <c r="R139" i="42"/>
  <c r="Y139" i="42" s="1"/>
  <c r="AU138" i="42"/>
  <c r="BG138" i="42" s="1"/>
  <c r="BE138" i="42"/>
  <c r="AJ138" i="42"/>
  <c r="AC138" i="42"/>
  <c r="R138" i="42"/>
  <c r="Y138" i="42" s="1"/>
  <c r="AS137" i="42"/>
  <c r="AR137" i="42"/>
  <c r="AP137" i="42"/>
  <c r="AO137" i="42"/>
  <c r="AN137" i="42"/>
  <c r="AM137" i="42"/>
  <c r="AL137" i="42"/>
  <c r="AI137" i="42"/>
  <c r="AH137" i="42"/>
  <c r="AG137" i="42"/>
  <c r="AB137" i="42"/>
  <c r="AA137" i="42"/>
  <c r="Z137" i="42"/>
  <c r="X137" i="42"/>
  <c r="V137" i="42"/>
  <c r="U137" i="42"/>
  <c r="T137" i="42"/>
  <c r="S137" i="42"/>
  <c r="AU136" i="42"/>
  <c r="BG136" i="42" s="1"/>
  <c r="AJ136" i="42"/>
  <c r="BC136" i="42" s="1"/>
  <c r="AC136" i="42"/>
  <c r="AZ136" i="42" s="1"/>
  <c r="R136" i="42"/>
  <c r="Y136" i="42" s="1"/>
  <c r="AE136" i="42" s="1"/>
  <c r="BA136" i="42" s="1"/>
  <c r="AU135" i="42"/>
  <c r="AJ135" i="42"/>
  <c r="BC135" i="42" s="1"/>
  <c r="AC135" i="42"/>
  <c r="R135" i="42"/>
  <c r="Y135" i="42" s="1"/>
  <c r="AE135" i="42" s="1"/>
  <c r="AS134" i="42"/>
  <c r="AR134" i="42"/>
  <c r="AP134" i="42"/>
  <c r="AO134" i="42"/>
  <c r="AN134" i="42"/>
  <c r="AM134" i="42"/>
  <c r="AL134" i="42"/>
  <c r="AI134" i="42"/>
  <c r="AH134" i="42"/>
  <c r="AG134" i="42"/>
  <c r="AB134" i="42"/>
  <c r="AA134" i="42"/>
  <c r="Z134" i="42"/>
  <c r="X134" i="42"/>
  <c r="V134" i="42"/>
  <c r="U134" i="42"/>
  <c r="T134" i="42"/>
  <c r="S134" i="42"/>
  <c r="AU133" i="42"/>
  <c r="BG133" i="42" s="1"/>
  <c r="BE133" i="42"/>
  <c r="AJ133" i="42"/>
  <c r="BC133" i="42" s="1"/>
  <c r="AC133" i="42"/>
  <c r="AZ133" i="42" s="1"/>
  <c r="R133" i="42"/>
  <c r="Y133" i="42" s="1"/>
  <c r="AU132" i="42"/>
  <c r="BG132" i="42" s="1"/>
  <c r="AJ132" i="42"/>
  <c r="AC132" i="42"/>
  <c r="R132" i="42"/>
  <c r="Y132" i="42" s="1"/>
  <c r="AS131" i="42"/>
  <c r="AR131" i="42"/>
  <c r="AP131" i="42"/>
  <c r="AO131" i="42"/>
  <c r="AN131" i="42"/>
  <c r="AM131" i="42"/>
  <c r="AL131" i="42"/>
  <c r="AI131" i="42"/>
  <c r="AH131" i="42"/>
  <c r="AG131" i="42"/>
  <c r="AB131" i="42"/>
  <c r="AA131" i="42"/>
  <c r="Z131" i="42"/>
  <c r="X131" i="42"/>
  <c r="V131" i="42"/>
  <c r="U131" i="42"/>
  <c r="T131" i="42"/>
  <c r="S131" i="42"/>
  <c r="AU130" i="42"/>
  <c r="BG130" i="42" s="1"/>
  <c r="AJ130" i="42"/>
  <c r="BC130" i="42" s="1"/>
  <c r="AC130" i="42"/>
  <c r="AZ130" i="42" s="1"/>
  <c r="R130" i="42"/>
  <c r="Y130" i="42" s="1"/>
  <c r="AX130" i="42" s="1"/>
  <c r="AU129" i="42"/>
  <c r="BG129" i="42" s="1"/>
  <c r="AJ129" i="42"/>
  <c r="BC129" i="42" s="1"/>
  <c r="AC129" i="42"/>
  <c r="AZ129" i="42" s="1"/>
  <c r="R129" i="42"/>
  <c r="Y129" i="42" s="1"/>
  <c r="AF129" i="42" s="1"/>
  <c r="BB129" i="42" s="1"/>
  <c r="AU128" i="42"/>
  <c r="BG128" i="42" s="1"/>
  <c r="AJ128" i="42"/>
  <c r="BC128" i="42" s="1"/>
  <c r="AC128" i="42"/>
  <c r="AZ128" i="42" s="1"/>
  <c r="R128" i="42"/>
  <c r="Y128" i="42" s="1"/>
  <c r="AE128" i="42" s="1"/>
  <c r="BA128" i="42" s="1"/>
  <c r="AU127" i="42"/>
  <c r="BG127" i="42" s="1"/>
  <c r="AJ127" i="42"/>
  <c r="BC127" i="42" s="1"/>
  <c r="AC127" i="42"/>
  <c r="AZ127" i="42" s="1"/>
  <c r="R127" i="42"/>
  <c r="Y127" i="42" s="1"/>
  <c r="AU126" i="42"/>
  <c r="AJ126" i="42"/>
  <c r="AC126" i="42"/>
  <c r="AZ126" i="42" s="1"/>
  <c r="R126" i="42"/>
  <c r="AS125" i="42"/>
  <c r="AR125" i="42"/>
  <c r="AP125" i="42"/>
  <c r="AO125" i="42"/>
  <c r="AN125" i="42"/>
  <c r="AM125" i="42"/>
  <c r="AL125" i="42"/>
  <c r="AI125" i="42"/>
  <c r="AH125" i="42"/>
  <c r="AG125" i="42"/>
  <c r="AB125" i="42"/>
  <c r="AA125" i="42"/>
  <c r="Z125" i="42"/>
  <c r="X125" i="42"/>
  <c r="V125" i="42"/>
  <c r="U125" i="42"/>
  <c r="T125" i="42"/>
  <c r="S125" i="42"/>
  <c r="AU124" i="42"/>
  <c r="BG124" i="42" s="1"/>
  <c r="AJ124" i="42"/>
  <c r="BC124" i="42" s="1"/>
  <c r="AC124" i="42"/>
  <c r="AZ124" i="42" s="1"/>
  <c r="R124" i="42"/>
  <c r="Y124" i="42" s="1"/>
  <c r="AU123" i="42"/>
  <c r="BG123" i="42" s="1"/>
  <c r="AJ123" i="42"/>
  <c r="BC123" i="42" s="1"/>
  <c r="AC123" i="42"/>
  <c r="AZ123" i="42" s="1"/>
  <c r="R123" i="42"/>
  <c r="Y123" i="42" s="1"/>
  <c r="AU122" i="42"/>
  <c r="BG122" i="42" s="1"/>
  <c r="AJ122" i="42"/>
  <c r="AC122" i="42"/>
  <c r="R122" i="42"/>
  <c r="Y122" i="42" s="1"/>
  <c r="AS121" i="42"/>
  <c r="AR121" i="42"/>
  <c r="AP121" i="42"/>
  <c r="AO121" i="42"/>
  <c r="AN121" i="42"/>
  <c r="AM121" i="42"/>
  <c r="AL121" i="42"/>
  <c r="AI121" i="42"/>
  <c r="AH121" i="42"/>
  <c r="AG121" i="42"/>
  <c r="AB121" i="42"/>
  <c r="AA121" i="42"/>
  <c r="Z121" i="42"/>
  <c r="X121" i="42"/>
  <c r="V121" i="42"/>
  <c r="U121" i="42"/>
  <c r="T121" i="42"/>
  <c r="S121" i="42"/>
  <c r="AU120" i="42"/>
  <c r="BG120" i="42" s="1"/>
  <c r="AJ120" i="42"/>
  <c r="BC120" i="42" s="1"/>
  <c r="AC120" i="42"/>
  <c r="AZ120" i="42" s="1"/>
  <c r="R120" i="42"/>
  <c r="Y120" i="42" s="1"/>
  <c r="AU119" i="42"/>
  <c r="BG119" i="42" s="1"/>
  <c r="AJ119" i="42"/>
  <c r="BC119" i="42" s="1"/>
  <c r="AC119" i="42"/>
  <c r="AZ119" i="42" s="1"/>
  <c r="R119" i="42"/>
  <c r="Y119" i="42" s="1"/>
  <c r="AU118" i="42"/>
  <c r="BG118" i="42" s="1"/>
  <c r="AJ118" i="42"/>
  <c r="BC118" i="42" s="1"/>
  <c r="AC118" i="42"/>
  <c r="AZ118" i="42" s="1"/>
  <c r="R118" i="42"/>
  <c r="Y118" i="42" s="1"/>
  <c r="AU117" i="42"/>
  <c r="BG117" i="42" s="1"/>
  <c r="AJ117" i="42"/>
  <c r="BC117" i="42" s="1"/>
  <c r="AC117" i="42"/>
  <c r="AZ117" i="42" s="1"/>
  <c r="R117" i="42"/>
  <c r="Y117" i="42" s="1"/>
  <c r="AU116" i="42"/>
  <c r="AJ116" i="42"/>
  <c r="AC116" i="42"/>
  <c r="AZ116" i="42" s="1"/>
  <c r="R116" i="42"/>
  <c r="AS115" i="42"/>
  <c r="AR115" i="42"/>
  <c r="AP115" i="42"/>
  <c r="AO115" i="42"/>
  <c r="AN115" i="42"/>
  <c r="AM115" i="42"/>
  <c r="AL115" i="42"/>
  <c r="AI115" i="42"/>
  <c r="AH115" i="42"/>
  <c r="AG115" i="42"/>
  <c r="AB115" i="42"/>
  <c r="AA115" i="42"/>
  <c r="Z115" i="42"/>
  <c r="X115" i="42"/>
  <c r="V115" i="42"/>
  <c r="U115" i="42"/>
  <c r="T115" i="42"/>
  <c r="S115" i="42"/>
  <c r="AU114" i="42"/>
  <c r="BG114" i="42" s="1"/>
  <c r="BE114" i="42"/>
  <c r="AJ114" i="42"/>
  <c r="BC114" i="42" s="1"/>
  <c r="AC114" i="42"/>
  <c r="AZ114" i="42" s="1"/>
  <c r="R114" i="42"/>
  <c r="Y114" i="42" s="1"/>
  <c r="AU113" i="42"/>
  <c r="BG113" i="42" s="1"/>
  <c r="BE113" i="42"/>
  <c r="AJ113" i="42"/>
  <c r="AC113" i="42"/>
  <c r="AZ113" i="42" s="1"/>
  <c r="R113" i="42"/>
  <c r="Y113" i="42" s="1"/>
  <c r="AS112" i="42"/>
  <c r="AR112" i="42"/>
  <c r="AP112" i="42"/>
  <c r="AO112" i="42"/>
  <c r="AN112" i="42"/>
  <c r="AM112" i="42"/>
  <c r="AL112" i="42"/>
  <c r="AI112" i="42"/>
  <c r="AH112" i="42"/>
  <c r="AG112" i="42"/>
  <c r="AB112" i="42"/>
  <c r="AA112" i="42"/>
  <c r="Z112" i="42"/>
  <c r="X112" i="42"/>
  <c r="V112" i="42"/>
  <c r="U112" i="42"/>
  <c r="T112" i="42"/>
  <c r="S112" i="42"/>
  <c r="AU111" i="42"/>
  <c r="BG111" i="42" s="1"/>
  <c r="AJ111" i="42"/>
  <c r="BC111" i="42" s="1"/>
  <c r="AC111" i="42"/>
  <c r="AZ111" i="42" s="1"/>
  <c r="R111" i="42"/>
  <c r="Y111" i="42" s="1"/>
  <c r="AU110" i="42"/>
  <c r="BG110" i="42" s="1"/>
  <c r="AJ110" i="42"/>
  <c r="BC110" i="42" s="1"/>
  <c r="AC110" i="42"/>
  <c r="AZ110" i="42" s="1"/>
  <c r="R110" i="42"/>
  <c r="Y110" i="42" s="1"/>
  <c r="AE110" i="42" s="1"/>
  <c r="BA110" i="42" s="1"/>
  <c r="AU109" i="42"/>
  <c r="BG109" i="42" s="1"/>
  <c r="AJ109" i="42"/>
  <c r="BC109" i="42" s="1"/>
  <c r="AC109" i="42"/>
  <c r="AZ109" i="42" s="1"/>
  <c r="R109" i="42"/>
  <c r="Y109" i="42" s="1"/>
  <c r="AE109" i="42" s="1"/>
  <c r="BA109" i="42" s="1"/>
  <c r="AU108" i="42"/>
  <c r="BG108" i="42" s="1"/>
  <c r="AJ108" i="42"/>
  <c r="BC108" i="42" s="1"/>
  <c r="AC108" i="42"/>
  <c r="AZ108" i="42" s="1"/>
  <c r="R108" i="42"/>
  <c r="Y108" i="42" s="1"/>
  <c r="AU107" i="42"/>
  <c r="BG107" i="42" s="1"/>
  <c r="AJ107" i="42"/>
  <c r="BC107" i="42" s="1"/>
  <c r="AC107" i="42"/>
  <c r="AZ107" i="42" s="1"/>
  <c r="R107" i="42"/>
  <c r="Y107" i="42" s="1"/>
  <c r="AU106" i="42"/>
  <c r="AJ106" i="42"/>
  <c r="BC106" i="42" s="1"/>
  <c r="AC106" i="42"/>
  <c r="AZ106" i="42" s="1"/>
  <c r="R106" i="42"/>
  <c r="Y106" i="42" s="1"/>
  <c r="AE106" i="42" s="1"/>
  <c r="AS105" i="42"/>
  <c r="AR105" i="42"/>
  <c r="AP105" i="42"/>
  <c r="AO105" i="42"/>
  <c r="AN105" i="42"/>
  <c r="AM105" i="42"/>
  <c r="AL105" i="42"/>
  <c r="AI105" i="42"/>
  <c r="AH105" i="42"/>
  <c r="AG105" i="42"/>
  <c r="AB105" i="42"/>
  <c r="AA105" i="42"/>
  <c r="Z105" i="42"/>
  <c r="X105" i="42"/>
  <c r="V105" i="42"/>
  <c r="U105" i="42"/>
  <c r="T105" i="42"/>
  <c r="S105" i="42"/>
  <c r="AU104" i="42"/>
  <c r="BG104" i="42" s="1"/>
  <c r="AJ104" i="42"/>
  <c r="BC104" i="42" s="1"/>
  <c r="AC104" i="42"/>
  <c r="AZ104" i="42" s="1"/>
  <c r="R104" i="42"/>
  <c r="Y104" i="42" s="1"/>
  <c r="AU103" i="42"/>
  <c r="BG103" i="42" s="1"/>
  <c r="BE103" i="42"/>
  <c r="AJ103" i="42"/>
  <c r="BC103" i="42" s="1"/>
  <c r="AC103" i="42"/>
  <c r="R103" i="42"/>
  <c r="Y103" i="42" s="1"/>
  <c r="AU102" i="42"/>
  <c r="BG102" i="42" s="1"/>
  <c r="AJ102" i="42"/>
  <c r="BC102" i="42" s="1"/>
  <c r="AC102" i="42"/>
  <c r="AZ102" i="42" s="1"/>
  <c r="R102" i="42"/>
  <c r="Y102" i="42" s="1"/>
  <c r="AU101" i="42"/>
  <c r="BG101" i="42" s="1"/>
  <c r="AJ101" i="42"/>
  <c r="BC101" i="42" s="1"/>
  <c r="AC101" i="42"/>
  <c r="AZ101" i="42" s="1"/>
  <c r="R101" i="42"/>
  <c r="Y101" i="42" s="1"/>
  <c r="AU100" i="42"/>
  <c r="BG100" i="42" s="1"/>
  <c r="AJ100" i="42"/>
  <c r="AC100" i="42"/>
  <c r="AZ100" i="42" s="1"/>
  <c r="R100" i="42"/>
  <c r="Y100" i="42" s="1"/>
  <c r="AS99" i="42"/>
  <c r="AR99" i="42"/>
  <c r="AP99" i="42"/>
  <c r="AO99" i="42"/>
  <c r="AN99" i="42"/>
  <c r="AM99" i="42"/>
  <c r="AL99" i="42"/>
  <c r="AI99" i="42"/>
  <c r="AH99" i="42"/>
  <c r="AG99" i="42"/>
  <c r="AB99" i="42"/>
  <c r="AA99" i="42"/>
  <c r="Z99" i="42"/>
  <c r="X99" i="42"/>
  <c r="V99" i="42"/>
  <c r="U99" i="42"/>
  <c r="T99" i="42"/>
  <c r="S99" i="42"/>
  <c r="AU98" i="42"/>
  <c r="BG98" i="42" s="1"/>
  <c r="AJ98" i="42"/>
  <c r="BC98" i="42" s="1"/>
  <c r="AC98" i="42"/>
  <c r="AZ98" i="42" s="1"/>
  <c r="R98" i="42"/>
  <c r="Y98" i="42" s="1"/>
  <c r="AU97" i="42"/>
  <c r="BG97" i="42" s="1"/>
  <c r="AJ97" i="42"/>
  <c r="BC97" i="42" s="1"/>
  <c r="AC97" i="42"/>
  <c r="AZ97" i="42" s="1"/>
  <c r="R97" i="42"/>
  <c r="Y97" i="42" s="1"/>
  <c r="AE97" i="42" s="1"/>
  <c r="BA97" i="42" s="1"/>
  <c r="AU96" i="42"/>
  <c r="AJ96" i="42"/>
  <c r="BC96" i="42" s="1"/>
  <c r="AC96" i="42"/>
  <c r="AZ96" i="42" s="1"/>
  <c r="R96" i="42"/>
  <c r="Y96" i="42" s="1"/>
  <c r="AE96" i="42" s="1"/>
  <c r="AS95" i="42"/>
  <c r="AR95" i="42"/>
  <c r="AP95" i="42"/>
  <c r="AO95" i="42"/>
  <c r="AN95" i="42"/>
  <c r="AM95" i="42"/>
  <c r="AL95" i="42"/>
  <c r="AI95" i="42"/>
  <c r="AH95" i="42"/>
  <c r="AG95" i="42"/>
  <c r="AB95" i="42"/>
  <c r="AA95" i="42"/>
  <c r="Z95" i="42"/>
  <c r="X95" i="42"/>
  <c r="V95" i="42"/>
  <c r="U95" i="42"/>
  <c r="T95" i="42"/>
  <c r="S95" i="42"/>
  <c r="AU94" i="42"/>
  <c r="BG94" i="42" s="1"/>
  <c r="AJ94" i="42"/>
  <c r="BC94" i="42" s="1"/>
  <c r="AC94" i="42"/>
  <c r="AZ94" i="42" s="1"/>
  <c r="R94" i="42"/>
  <c r="Y94" i="42" s="1"/>
  <c r="AU93" i="42"/>
  <c r="BE93" i="42"/>
  <c r="AJ93" i="42"/>
  <c r="BC93" i="42" s="1"/>
  <c r="AC93" i="42"/>
  <c r="AZ93" i="42" s="1"/>
  <c r="R93" i="42"/>
  <c r="Y93" i="42" s="1"/>
  <c r="AU92" i="42"/>
  <c r="AJ92" i="42"/>
  <c r="BC92" i="42" s="1"/>
  <c r="AC92" i="42"/>
  <c r="AZ92" i="42" s="1"/>
  <c r="R92" i="42"/>
  <c r="Y92" i="42" s="1"/>
  <c r="AU91" i="42"/>
  <c r="BE91" i="42"/>
  <c r="AJ91" i="42"/>
  <c r="BC91" i="42" s="1"/>
  <c r="AC91" i="42"/>
  <c r="AZ91" i="42" s="1"/>
  <c r="R91" i="42"/>
  <c r="Y91" i="42" s="1"/>
  <c r="AU90" i="42"/>
  <c r="AJ90" i="42"/>
  <c r="AC90" i="42"/>
  <c r="AZ90" i="42" s="1"/>
  <c r="R90" i="42"/>
  <c r="Y90" i="42" s="1"/>
  <c r="AS89" i="42"/>
  <c r="AR89" i="42"/>
  <c r="AP89" i="42"/>
  <c r="AO89" i="42"/>
  <c r="AN89" i="42"/>
  <c r="AM89" i="42"/>
  <c r="AL89" i="42"/>
  <c r="AI89" i="42"/>
  <c r="AH89" i="42"/>
  <c r="AG89" i="42"/>
  <c r="AB89" i="42"/>
  <c r="AA89" i="42"/>
  <c r="Z89" i="42"/>
  <c r="X89" i="42"/>
  <c r="V89" i="42"/>
  <c r="U89" i="42"/>
  <c r="T89" i="42"/>
  <c r="S89" i="42"/>
  <c r="AU88" i="42"/>
  <c r="BG88" i="42" s="1"/>
  <c r="AJ88" i="42"/>
  <c r="BC88" i="42" s="1"/>
  <c r="AC88" i="42"/>
  <c r="AZ88" i="42" s="1"/>
  <c r="R88" i="42"/>
  <c r="Y88" i="42" s="1"/>
  <c r="AX88" i="42" s="1"/>
  <c r="AU87" i="42"/>
  <c r="BG87" i="42" s="1"/>
  <c r="AJ87" i="42"/>
  <c r="BC87" i="42" s="1"/>
  <c r="AC87" i="42"/>
  <c r="AZ87" i="42" s="1"/>
  <c r="R87" i="42"/>
  <c r="Y87" i="42" s="1"/>
  <c r="AX87" i="42" s="1"/>
  <c r="AU86" i="42"/>
  <c r="AJ86" i="42"/>
  <c r="BC86" i="42" s="1"/>
  <c r="AC86" i="42"/>
  <c r="R86" i="42"/>
  <c r="Y86" i="42" s="1"/>
  <c r="AS85" i="42"/>
  <c r="AR85" i="42"/>
  <c r="AP85" i="42"/>
  <c r="AO85" i="42"/>
  <c r="AN85" i="42"/>
  <c r="AM85" i="42"/>
  <c r="AL85" i="42"/>
  <c r="AI85" i="42"/>
  <c r="AH85" i="42"/>
  <c r="AG85" i="42"/>
  <c r="AB85" i="42"/>
  <c r="AA85" i="42"/>
  <c r="Z85" i="42"/>
  <c r="X85" i="42"/>
  <c r="V85" i="42"/>
  <c r="U85" i="42"/>
  <c r="T85" i="42"/>
  <c r="S85" i="42"/>
  <c r="AU84" i="42"/>
  <c r="BG84" i="42" s="1"/>
  <c r="AJ84" i="42"/>
  <c r="BC84" i="42" s="1"/>
  <c r="AC84" i="42"/>
  <c r="AZ84" i="42" s="1"/>
  <c r="R84" i="42"/>
  <c r="Y84" i="42" s="1"/>
  <c r="AU83" i="42"/>
  <c r="BG83" i="42" s="1"/>
  <c r="BE83" i="42"/>
  <c r="AJ83" i="42"/>
  <c r="BC83" i="42" s="1"/>
  <c r="AC83" i="42"/>
  <c r="AZ83" i="42" s="1"/>
  <c r="R83" i="42"/>
  <c r="Y83" i="42" s="1"/>
  <c r="AU82" i="42"/>
  <c r="BG82" i="42" s="1"/>
  <c r="AJ82" i="42"/>
  <c r="BC82" i="42" s="1"/>
  <c r="AC82" i="42"/>
  <c r="AZ82" i="42" s="1"/>
  <c r="R82" i="42"/>
  <c r="Y82" i="42" s="1"/>
  <c r="AU81" i="42"/>
  <c r="BG81" i="42" s="1"/>
  <c r="AJ81" i="42"/>
  <c r="BC81" i="42" s="1"/>
  <c r="AC81" i="42"/>
  <c r="AZ81" i="42" s="1"/>
  <c r="R81" i="42"/>
  <c r="Y81" i="42" s="1"/>
  <c r="AU80" i="42"/>
  <c r="BG80" i="42" s="1"/>
  <c r="BE80" i="42"/>
  <c r="AJ80" i="42"/>
  <c r="BC80" i="42" s="1"/>
  <c r="AC80" i="42"/>
  <c r="AZ80" i="42" s="1"/>
  <c r="R80" i="42"/>
  <c r="Y80" i="42" s="1"/>
  <c r="AU79" i="42"/>
  <c r="BG79" i="42" s="1"/>
  <c r="AJ79" i="42"/>
  <c r="AC79" i="42"/>
  <c r="R79" i="42"/>
  <c r="Y79" i="42" s="1"/>
  <c r="AF79" i="42" s="1"/>
  <c r="AS78" i="42"/>
  <c r="AR78" i="42"/>
  <c r="AP78" i="42"/>
  <c r="AO78" i="42"/>
  <c r="AN78" i="42"/>
  <c r="AM78" i="42"/>
  <c r="AL78" i="42"/>
  <c r="AI78" i="42"/>
  <c r="AH78" i="42"/>
  <c r="AG78" i="42"/>
  <c r="AB78" i="42"/>
  <c r="AA78" i="42"/>
  <c r="Z78" i="42"/>
  <c r="X78" i="42"/>
  <c r="V78" i="42"/>
  <c r="U78" i="42"/>
  <c r="T78" i="42"/>
  <c r="S78" i="42"/>
  <c r="AU77" i="42"/>
  <c r="AU210" i="42" s="1"/>
  <c r="AJ77" i="42"/>
  <c r="AJ78" i="42" s="1"/>
  <c r="AC77" i="42"/>
  <c r="AC210" i="42" s="1"/>
  <c r="R77" i="42"/>
  <c r="R78" i="42" s="1"/>
  <c r="AS76" i="42"/>
  <c r="AR76" i="42"/>
  <c r="AP76" i="42"/>
  <c r="AO76" i="42"/>
  <c r="AN76" i="42"/>
  <c r="AM76" i="42"/>
  <c r="AL76" i="42"/>
  <c r="AI76" i="42"/>
  <c r="AH76" i="42"/>
  <c r="AG76" i="42"/>
  <c r="AB76" i="42"/>
  <c r="AA76" i="42"/>
  <c r="Z76" i="42"/>
  <c r="X76" i="42"/>
  <c r="V76" i="42"/>
  <c r="U76" i="42"/>
  <c r="T76" i="42"/>
  <c r="S76" i="42"/>
  <c r="AU75" i="42"/>
  <c r="BG75" i="42" s="1"/>
  <c r="AJ75" i="42"/>
  <c r="BC75" i="42" s="1"/>
  <c r="AC75" i="42"/>
  <c r="AZ75" i="42" s="1"/>
  <c r="R75" i="42"/>
  <c r="Y75" i="42" s="1"/>
  <c r="AU74" i="42"/>
  <c r="BG74" i="42" s="1"/>
  <c r="AJ74" i="42"/>
  <c r="BC74" i="42" s="1"/>
  <c r="AC74" i="42"/>
  <c r="AZ74" i="42" s="1"/>
  <c r="R74" i="42"/>
  <c r="Y74" i="42" s="1"/>
  <c r="AU73" i="42"/>
  <c r="BG73" i="42" s="1"/>
  <c r="BE73" i="42"/>
  <c r="AJ73" i="42"/>
  <c r="BC73" i="42" s="1"/>
  <c r="AC73" i="42"/>
  <c r="AZ73" i="42" s="1"/>
  <c r="R73" i="42"/>
  <c r="Y73" i="42" s="1"/>
  <c r="AU72" i="42"/>
  <c r="BG72" i="42" s="1"/>
  <c r="AJ72" i="42"/>
  <c r="BC72" i="42" s="1"/>
  <c r="AC72" i="42"/>
  <c r="AZ72" i="42" s="1"/>
  <c r="R72" i="42"/>
  <c r="Y72" i="42" s="1"/>
  <c r="AU71" i="42"/>
  <c r="BG71" i="42" s="1"/>
  <c r="AJ71" i="42"/>
  <c r="BC71" i="42" s="1"/>
  <c r="AC71" i="42"/>
  <c r="AZ71" i="42" s="1"/>
  <c r="R71" i="42"/>
  <c r="Y71" i="42" s="1"/>
  <c r="AU70" i="42"/>
  <c r="AJ70" i="42"/>
  <c r="AC70" i="42"/>
  <c r="AZ70" i="42" s="1"/>
  <c r="R70" i="42"/>
  <c r="Y70" i="42" s="1"/>
  <c r="AS69" i="42"/>
  <c r="AR69" i="42"/>
  <c r="AP69" i="42"/>
  <c r="AO69" i="42"/>
  <c r="AN69" i="42"/>
  <c r="AM69" i="42"/>
  <c r="AL69" i="42"/>
  <c r="AI69" i="42"/>
  <c r="AH69" i="42"/>
  <c r="AG69" i="42"/>
  <c r="AB69" i="42"/>
  <c r="AA69" i="42"/>
  <c r="Z69" i="42"/>
  <c r="X69" i="42"/>
  <c r="V69" i="42"/>
  <c r="U69" i="42"/>
  <c r="T69" i="42"/>
  <c r="S69" i="42"/>
  <c r="AU68" i="42"/>
  <c r="BG68" i="42" s="1"/>
  <c r="AJ68" i="42"/>
  <c r="BC68" i="42" s="1"/>
  <c r="AC68" i="42"/>
  <c r="AZ68" i="42" s="1"/>
  <c r="R68" i="42"/>
  <c r="Y68" i="42" s="1"/>
  <c r="AU67" i="42"/>
  <c r="BG67" i="42" s="1"/>
  <c r="AJ67" i="42"/>
  <c r="BC67" i="42" s="1"/>
  <c r="AC67" i="42"/>
  <c r="AZ67" i="42" s="1"/>
  <c r="R67" i="42"/>
  <c r="Y67" i="42" s="1"/>
  <c r="AU66" i="42"/>
  <c r="BG66" i="42" s="1"/>
  <c r="AJ66" i="42"/>
  <c r="BC66" i="42" s="1"/>
  <c r="AC66" i="42"/>
  <c r="AZ66" i="42" s="1"/>
  <c r="R66" i="42"/>
  <c r="Y66" i="42" s="1"/>
  <c r="AU65" i="42"/>
  <c r="AJ65" i="42"/>
  <c r="BC65" i="42" s="1"/>
  <c r="AC65" i="42"/>
  <c r="AZ65" i="42" s="1"/>
  <c r="R65" i="42"/>
  <c r="Y65" i="42" s="1"/>
  <c r="AS64" i="42"/>
  <c r="AR64" i="42"/>
  <c r="AP64" i="42"/>
  <c r="AO64" i="42"/>
  <c r="AN64" i="42"/>
  <c r="AM64" i="42"/>
  <c r="AL64" i="42"/>
  <c r="AI64" i="42"/>
  <c r="AH64" i="42"/>
  <c r="AG64" i="42"/>
  <c r="AB64" i="42"/>
  <c r="AA64" i="42"/>
  <c r="Z64" i="42"/>
  <c r="X64" i="42"/>
  <c r="V64" i="42"/>
  <c r="U64" i="42"/>
  <c r="T64" i="42"/>
  <c r="S64" i="42"/>
  <c r="AU63" i="42"/>
  <c r="BG63" i="42" s="1"/>
  <c r="AJ63" i="42"/>
  <c r="BC63" i="42" s="1"/>
  <c r="AC63" i="42"/>
  <c r="AZ63" i="42" s="1"/>
  <c r="R63" i="42"/>
  <c r="Y63" i="42" s="1"/>
  <c r="AU62" i="42"/>
  <c r="BG62" i="42" s="1"/>
  <c r="AJ62" i="42"/>
  <c r="BC62" i="42" s="1"/>
  <c r="AC62" i="42"/>
  <c r="AZ62" i="42" s="1"/>
  <c r="R62" i="42"/>
  <c r="Y62" i="42" s="1"/>
  <c r="AU61" i="42"/>
  <c r="BG61" i="42" s="1"/>
  <c r="AJ61" i="42"/>
  <c r="BC61" i="42" s="1"/>
  <c r="AC61" i="42"/>
  <c r="AZ61" i="42" s="1"/>
  <c r="R61" i="42"/>
  <c r="Y61" i="42" s="1"/>
  <c r="AU60" i="42"/>
  <c r="BG60" i="42" s="1"/>
  <c r="AJ60" i="42"/>
  <c r="BC60" i="42" s="1"/>
  <c r="AC60" i="42"/>
  <c r="AZ60" i="42" s="1"/>
  <c r="R60" i="42"/>
  <c r="Y60" i="42" s="1"/>
  <c r="AU59" i="42"/>
  <c r="AJ59" i="42"/>
  <c r="AC59" i="42"/>
  <c r="R59" i="42"/>
  <c r="AS58" i="42"/>
  <c r="AR58" i="42"/>
  <c r="AP58" i="42"/>
  <c r="AO58" i="42"/>
  <c r="AN58" i="42"/>
  <c r="AM58" i="42"/>
  <c r="AL58" i="42"/>
  <c r="AI58" i="42"/>
  <c r="AH58" i="42"/>
  <c r="AG58" i="42"/>
  <c r="AB58" i="42"/>
  <c r="AA58" i="42"/>
  <c r="Z58" i="42"/>
  <c r="X58" i="42"/>
  <c r="V58" i="42"/>
  <c r="U58" i="42"/>
  <c r="T58" i="42"/>
  <c r="S58" i="42"/>
  <c r="AU57" i="42"/>
  <c r="BG57" i="42" s="1"/>
  <c r="AJ57" i="42"/>
  <c r="BC57" i="42" s="1"/>
  <c r="AC57" i="42"/>
  <c r="AZ57" i="42" s="1"/>
  <c r="R57" i="42"/>
  <c r="Y57" i="42" s="1"/>
  <c r="AZ56" i="42"/>
  <c r="AU56" i="42"/>
  <c r="BG56" i="42" s="1"/>
  <c r="AJ56" i="42"/>
  <c r="BC56" i="42" s="1"/>
  <c r="R56" i="42"/>
  <c r="Y56" i="42" s="1"/>
  <c r="AU55" i="42"/>
  <c r="BG55" i="42" s="1"/>
  <c r="BE55" i="42"/>
  <c r="AJ55" i="42"/>
  <c r="BC55" i="42" s="1"/>
  <c r="AC55" i="42"/>
  <c r="AZ55" i="42" s="1"/>
  <c r="R55" i="42"/>
  <c r="Y55" i="42" s="1"/>
  <c r="AU54" i="42"/>
  <c r="BG54" i="42" s="1"/>
  <c r="BE54" i="42"/>
  <c r="AJ54" i="42"/>
  <c r="AC54" i="42"/>
  <c r="AZ54" i="42" s="1"/>
  <c r="R54" i="42"/>
  <c r="Y54" i="42" s="1"/>
  <c r="AU53" i="42"/>
  <c r="AJ53" i="42"/>
  <c r="BC53" i="42" s="1"/>
  <c r="AC53" i="42"/>
  <c r="AZ53" i="42" s="1"/>
  <c r="R53" i="42"/>
  <c r="Y53" i="42" s="1"/>
  <c r="AS52" i="42"/>
  <c r="AR52" i="42"/>
  <c r="AP52" i="42"/>
  <c r="AO52" i="42"/>
  <c r="AN52" i="42"/>
  <c r="AM52" i="42"/>
  <c r="AL52" i="42"/>
  <c r="AI52" i="42"/>
  <c r="AH52" i="42"/>
  <c r="AG52" i="42"/>
  <c r="AB52" i="42"/>
  <c r="AA52" i="42"/>
  <c r="Z52" i="42"/>
  <c r="X52" i="42"/>
  <c r="V52" i="42"/>
  <c r="U52" i="42"/>
  <c r="S52" i="42"/>
  <c r="AU51" i="42"/>
  <c r="AJ51" i="42"/>
  <c r="BC51" i="42" s="1"/>
  <c r="AC51" i="42"/>
  <c r="AZ51" i="42" s="1"/>
  <c r="R51" i="42"/>
  <c r="Y51" i="42" s="1"/>
  <c r="AU50" i="42"/>
  <c r="BE50" i="42"/>
  <c r="AJ50" i="42"/>
  <c r="AC50" i="42"/>
  <c r="AZ50" i="42" s="1"/>
  <c r="R50" i="42"/>
  <c r="Y50" i="42" s="1"/>
  <c r="AU49" i="42"/>
  <c r="BG49" i="42" s="1"/>
  <c r="AJ49" i="42"/>
  <c r="BC49" i="42" s="1"/>
  <c r="AC49" i="42"/>
  <c r="AZ49" i="42" s="1"/>
  <c r="R49" i="42"/>
  <c r="Y49" i="42" s="1"/>
  <c r="AU48" i="42"/>
  <c r="BG48" i="42" s="1"/>
  <c r="BE48" i="42"/>
  <c r="AJ48" i="42"/>
  <c r="BC48" i="42" s="1"/>
  <c r="AC48" i="42"/>
  <c r="AZ48" i="42" s="1"/>
  <c r="R48" i="42"/>
  <c r="Y48" i="42" s="1"/>
  <c r="AU47" i="42"/>
  <c r="AJ47" i="42"/>
  <c r="AC47" i="42"/>
  <c r="AZ47" i="42" s="1"/>
  <c r="T47" i="42"/>
  <c r="R47" i="42"/>
  <c r="AS46" i="42"/>
  <c r="AR46" i="42"/>
  <c r="AP46" i="42"/>
  <c r="AO46" i="42"/>
  <c r="AN46" i="42"/>
  <c r="AM46" i="42"/>
  <c r="AL46" i="42"/>
  <c r="AI46" i="42"/>
  <c r="AH46" i="42"/>
  <c r="AG46" i="42"/>
  <c r="AB46" i="42"/>
  <c r="AA46" i="42"/>
  <c r="Z46" i="42"/>
  <c r="X46" i="42"/>
  <c r="V46" i="42"/>
  <c r="U46" i="42"/>
  <c r="T46" i="42"/>
  <c r="S46" i="42"/>
  <c r="AU45" i="42"/>
  <c r="AJ45" i="42"/>
  <c r="AJ211" i="42" s="1"/>
  <c r="AC45" i="42"/>
  <c r="AC211" i="42" s="1"/>
  <c r="R45" i="42"/>
  <c r="AS44" i="42"/>
  <c r="AR44" i="42"/>
  <c r="AP44" i="42"/>
  <c r="AO44" i="42"/>
  <c r="AN44" i="42"/>
  <c r="AM44" i="42"/>
  <c r="AL44" i="42"/>
  <c r="AI44" i="42"/>
  <c r="AH44" i="42"/>
  <c r="AG44" i="42"/>
  <c r="AB44" i="42"/>
  <c r="AA44" i="42"/>
  <c r="Z44" i="42"/>
  <c r="X44" i="42"/>
  <c r="V44" i="42"/>
  <c r="U44" i="42"/>
  <c r="T44" i="42"/>
  <c r="S44" i="42"/>
  <c r="AU43" i="42"/>
  <c r="BG43" i="42" s="1"/>
  <c r="AJ43" i="42"/>
  <c r="BC43" i="42" s="1"/>
  <c r="AC43" i="42"/>
  <c r="AZ43" i="42" s="1"/>
  <c r="R43" i="42"/>
  <c r="Y43" i="42" s="1"/>
  <c r="AF43" i="42" s="1"/>
  <c r="BB43" i="42" s="1"/>
  <c r="AU42" i="42"/>
  <c r="AJ42" i="42"/>
  <c r="AC42" i="42"/>
  <c r="AZ42" i="42" s="1"/>
  <c r="R42" i="42"/>
  <c r="Y42" i="42" s="1"/>
  <c r="AS41" i="42"/>
  <c r="AR41" i="42"/>
  <c r="AP41" i="42"/>
  <c r="AO41" i="42"/>
  <c r="AN41" i="42"/>
  <c r="AM41" i="42"/>
  <c r="AL41" i="42"/>
  <c r="AI41" i="42"/>
  <c r="AH41" i="42"/>
  <c r="AG41" i="42"/>
  <c r="AB41" i="42"/>
  <c r="AA41" i="42"/>
  <c r="Z41" i="42"/>
  <c r="X41" i="42"/>
  <c r="V41" i="42"/>
  <c r="U41" i="42"/>
  <c r="T41" i="42"/>
  <c r="S41" i="42"/>
  <c r="AU40" i="42"/>
  <c r="BG40" i="42" s="1"/>
  <c r="AJ40" i="42"/>
  <c r="BC40" i="42" s="1"/>
  <c r="AC40" i="42"/>
  <c r="AZ40" i="42" s="1"/>
  <c r="R40" i="42"/>
  <c r="Y40" i="42" s="1"/>
  <c r="AF40" i="42" s="1"/>
  <c r="BB40" i="42" s="1"/>
  <c r="AU39" i="42"/>
  <c r="AJ39" i="42"/>
  <c r="BC39" i="42" s="1"/>
  <c r="AC39" i="42"/>
  <c r="AZ39" i="42" s="1"/>
  <c r="R39" i="42"/>
  <c r="Y39" i="42" s="1"/>
  <c r="AS38" i="42"/>
  <c r="AR38" i="42"/>
  <c r="AP38" i="42"/>
  <c r="AO38" i="42"/>
  <c r="AN38" i="42"/>
  <c r="AM38" i="42"/>
  <c r="AL38" i="42"/>
  <c r="AI38" i="42"/>
  <c r="AH38" i="42"/>
  <c r="AG38" i="42"/>
  <c r="AB38" i="42"/>
  <c r="AA38" i="42"/>
  <c r="Z38" i="42"/>
  <c r="X38" i="42"/>
  <c r="V38" i="42"/>
  <c r="U38" i="42"/>
  <c r="T38" i="42"/>
  <c r="S38" i="42"/>
  <c r="AU37" i="42"/>
  <c r="BG37" i="42" s="1"/>
  <c r="AJ37" i="42"/>
  <c r="BC37" i="42" s="1"/>
  <c r="AC37" i="42"/>
  <c r="AZ37" i="42" s="1"/>
  <c r="R37" i="42"/>
  <c r="Y37" i="42" s="1"/>
  <c r="AE37" i="42" s="1"/>
  <c r="BA37" i="42" s="1"/>
  <c r="AU36" i="42"/>
  <c r="BG36" i="42" s="1"/>
  <c r="BE36" i="42"/>
  <c r="AJ36" i="42"/>
  <c r="BC36" i="42" s="1"/>
  <c r="AC36" i="42"/>
  <c r="AZ36" i="42" s="1"/>
  <c r="R36" i="42"/>
  <c r="Y36" i="42" s="1"/>
  <c r="AF36" i="42" s="1"/>
  <c r="BB36" i="42" s="1"/>
  <c r="AU35" i="42"/>
  <c r="BG35" i="42" s="1"/>
  <c r="AJ35" i="42"/>
  <c r="AC35" i="42"/>
  <c r="AZ35" i="42" s="1"/>
  <c r="R35" i="42"/>
  <c r="Y35" i="42" s="1"/>
  <c r="AF35" i="42" s="1"/>
  <c r="AS34" i="42"/>
  <c r="AR34" i="42"/>
  <c r="AP34" i="42"/>
  <c r="AO34" i="42"/>
  <c r="AN34" i="42"/>
  <c r="AM34" i="42"/>
  <c r="AL34" i="42"/>
  <c r="AI34" i="42"/>
  <c r="AH34" i="42"/>
  <c r="AG34" i="42"/>
  <c r="AB34" i="42"/>
  <c r="AA34" i="42"/>
  <c r="Z34" i="42"/>
  <c r="X34" i="42"/>
  <c r="V34" i="42"/>
  <c r="U34" i="42"/>
  <c r="T34" i="42"/>
  <c r="S34" i="42"/>
  <c r="AU33" i="42"/>
  <c r="BG33" i="42" s="1"/>
  <c r="AJ33" i="42"/>
  <c r="BC33" i="42" s="1"/>
  <c r="AC33" i="42"/>
  <c r="AZ33" i="42" s="1"/>
  <c r="R33" i="42"/>
  <c r="Y33" i="42" s="1"/>
  <c r="AF33" i="42" s="1"/>
  <c r="BB33" i="42" s="1"/>
  <c r="AU32" i="42"/>
  <c r="BG32" i="42" s="1"/>
  <c r="BE32" i="42"/>
  <c r="AJ32" i="42"/>
  <c r="BC32" i="42" s="1"/>
  <c r="AC32" i="42"/>
  <c r="AZ32" i="42" s="1"/>
  <c r="R32" i="42"/>
  <c r="Y32" i="42" s="1"/>
  <c r="AF32" i="42" s="1"/>
  <c r="BB32" i="42" s="1"/>
  <c r="AU31" i="42"/>
  <c r="AJ31" i="42"/>
  <c r="AC31" i="42"/>
  <c r="AZ31" i="42" s="1"/>
  <c r="R31" i="42"/>
  <c r="AS30" i="42"/>
  <c r="AR30" i="42"/>
  <c r="AP30" i="42"/>
  <c r="AO30" i="42"/>
  <c r="AN30" i="42"/>
  <c r="AM30" i="42"/>
  <c r="AL30" i="42"/>
  <c r="AI30" i="42"/>
  <c r="AH30" i="42"/>
  <c r="AG30" i="42"/>
  <c r="AB30" i="42"/>
  <c r="AA30" i="42"/>
  <c r="Z30" i="42"/>
  <c r="X30" i="42"/>
  <c r="V30" i="42"/>
  <c r="U30" i="42"/>
  <c r="T30" i="42"/>
  <c r="S30" i="42"/>
  <c r="AU29" i="42"/>
  <c r="BG29" i="42" s="1"/>
  <c r="AJ29" i="42"/>
  <c r="BC29" i="42" s="1"/>
  <c r="AC29" i="42"/>
  <c r="AZ29" i="42" s="1"/>
  <c r="R29" i="42"/>
  <c r="Y29" i="42" s="1"/>
  <c r="AU28" i="42"/>
  <c r="BG28" i="42" s="1"/>
  <c r="BE28" i="42"/>
  <c r="AJ28" i="42"/>
  <c r="BC28" i="42" s="1"/>
  <c r="AC28" i="42"/>
  <c r="AZ28" i="42" s="1"/>
  <c r="R28" i="42"/>
  <c r="Y28" i="42" s="1"/>
  <c r="AU27" i="42"/>
  <c r="AJ27" i="42"/>
  <c r="AC27" i="42"/>
  <c r="R27" i="42"/>
  <c r="Y27" i="42" s="1"/>
  <c r="AS26" i="42"/>
  <c r="AR26" i="42"/>
  <c r="AP26" i="42"/>
  <c r="AO26" i="42"/>
  <c r="AN26" i="42"/>
  <c r="AM26" i="42"/>
  <c r="AL26" i="42"/>
  <c r="AI26" i="42"/>
  <c r="AH26" i="42"/>
  <c r="AG26" i="42"/>
  <c r="AB26" i="42"/>
  <c r="AA26" i="42"/>
  <c r="Z26" i="42"/>
  <c r="X26" i="42"/>
  <c r="V26" i="42"/>
  <c r="U26" i="42"/>
  <c r="T26" i="42"/>
  <c r="S26" i="42"/>
  <c r="AU25" i="42"/>
  <c r="BG25" i="42" s="1"/>
  <c r="BE25" i="42"/>
  <c r="AJ25" i="42"/>
  <c r="BC25" i="42" s="1"/>
  <c r="AC25" i="42"/>
  <c r="AZ25" i="42" s="1"/>
  <c r="R25" i="42"/>
  <c r="Y25" i="42" s="1"/>
  <c r="AU24" i="42"/>
  <c r="BG24" i="42" s="1"/>
  <c r="AJ24" i="42"/>
  <c r="BC24" i="42" s="1"/>
  <c r="AC24" i="42"/>
  <c r="AZ24" i="42" s="1"/>
  <c r="R24" i="42"/>
  <c r="Y24" i="42" s="1"/>
  <c r="AU23" i="42"/>
  <c r="AJ23" i="42"/>
  <c r="AC23" i="42"/>
  <c r="AZ23" i="42" s="1"/>
  <c r="R23" i="42"/>
  <c r="AS22" i="42"/>
  <c r="AR22" i="42"/>
  <c r="AP22" i="42"/>
  <c r="AO22" i="42"/>
  <c r="AN22" i="42"/>
  <c r="AM22" i="42"/>
  <c r="AL22" i="42"/>
  <c r="AI22" i="42"/>
  <c r="AH22" i="42"/>
  <c r="AG22" i="42"/>
  <c r="AB22" i="42"/>
  <c r="AA22" i="42"/>
  <c r="Z22" i="42"/>
  <c r="X22" i="42"/>
  <c r="V22" i="42"/>
  <c r="U22" i="42"/>
  <c r="T22" i="42"/>
  <c r="S22" i="42"/>
  <c r="AU21" i="42"/>
  <c r="BG21" i="42" s="1"/>
  <c r="BE21" i="42"/>
  <c r="AJ21" i="42"/>
  <c r="BC21" i="42" s="1"/>
  <c r="AC21" i="42"/>
  <c r="AZ21" i="42" s="1"/>
  <c r="R21" i="42"/>
  <c r="Y21" i="42" s="1"/>
  <c r="AU20" i="42"/>
  <c r="BG20" i="42" s="1"/>
  <c r="AJ20" i="42"/>
  <c r="BC20" i="42" s="1"/>
  <c r="AC20" i="42"/>
  <c r="AZ20" i="42" s="1"/>
  <c r="R20" i="42"/>
  <c r="Y20" i="42" s="1"/>
  <c r="AU19" i="42"/>
  <c r="BG19" i="42" s="1"/>
  <c r="AJ19" i="42"/>
  <c r="AC19" i="42"/>
  <c r="R19" i="42"/>
  <c r="AS18" i="42"/>
  <c r="AR18" i="42"/>
  <c r="AP18" i="42"/>
  <c r="AO18" i="42"/>
  <c r="AN18" i="42"/>
  <c r="AM18" i="42"/>
  <c r="AL18" i="42"/>
  <c r="AI18" i="42"/>
  <c r="AH18" i="42"/>
  <c r="AG18" i="42"/>
  <c r="AB18" i="42"/>
  <c r="AA18" i="42"/>
  <c r="Z18" i="42"/>
  <c r="X18" i="42"/>
  <c r="V18" i="42"/>
  <c r="U18" i="42"/>
  <c r="T18" i="42"/>
  <c r="S18" i="42"/>
  <c r="AU17" i="42"/>
  <c r="BG17" i="42" s="1"/>
  <c r="AJ17" i="42"/>
  <c r="AC17" i="42"/>
  <c r="R17" i="42"/>
  <c r="Y17" i="42" s="1"/>
  <c r="AX17" i="42" s="1"/>
  <c r="AU16" i="42"/>
  <c r="BG16" i="42" s="1"/>
  <c r="AJ16" i="42"/>
  <c r="BC16" i="42" s="1"/>
  <c r="AC16" i="42"/>
  <c r="AZ16" i="42" s="1"/>
  <c r="R16" i="42"/>
  <c r="Y16" i="42" s="1"/>
  <c r="AF16" i="42" s="1"/>
  <c r="BB16" i="42" s="1"/>
  <c r="AU15" i="42"/>
  <c r="BG15" i="42" s="1"/>
  <c r="BE15" i="42"/>
  <c r="AJ15" i="42"/>
  <c r="BC15" i="42" s="1"/>
  <c r="AC15" i="42"/>
  <c r="AZ15" i="42" s="1"/>
  <c r="R15" i="42"/>
  <c r="Y15" i="42" s="1"/>
  <c r="AF15" i="42" s="1"/>
  <c r="BB15" i="42" s="1"/>
  <c r="AU14" i="42"/>
  <c r="AJ14" i="42"/>
  <c r="AC14" i="42"/>
  <c r="R14" i="42"/>
  <c r="AU13" i="42"/>
  <c r="BG13" i="42" s="1"/>
  <c r="BE13" i="42"/>
  <c r="AJ13" i="42"/>
  <c r="BC13" i="42" s="1"/>
  <c r="AC13" i="42"/>
  <c r="AZ13" i="42" s="1"/>
  <c r="R13" i="42"/>
  <c r="Y13" i="42" s="1"/>
  <c r="AU12" i="42"/>
  <c r="AJ12" i="42"/>
  <c r="AC12" i="42"/>
  <c r="R12" i="42"/>
  <c r="AS156" i="41"/>
  <c r="AR156" i="41"/>
  <c r="AP156" i="41"/>
  <c r="AO156" i="41"/>
  <c r="AN156" i="41"/>
  <c r="AM156" i="41"/>
  <c r="AL156" i="41"/>
  <c r="AI156" i="41"/>
  <c r="AH156" i="41"/>
  <c r="AG156" i="41"/>
  <c r="AB156" i="41"/>
  <c r="AA156" i="41"/>
  <c r="Z156" i="41"/>
  <c r="X156" i="41"/>
  <c r="V156" i="41"/>
  <c r="U156" i="41"/>
  <c r="T156" i="41"/>
  <c r="S156" i="41"/>
  <c r="Q156" i="41"/>
  <c r="P156" i="41"/>
  <c r="O156" i="41"/>
  <c r="N156" i="41"/>
  <c r="M156" i="41"/>
  <c r="L156" i="41"/>
  <c r="K156" i="41"/>
  <c r="J156" i="41"/>
  <c r="I156" i="41"/>
  <c r="AS155" i="41"/>
  <c r="AR155" i="41"/>
  <c r="AP155" i="41"/>
  <c r="AO155" i="41"/>
  <c r="AN155" i="41"/>
  <c r="AM155" i="41"/>
  <c r="AL155" i="41"/>
  <c r="AI155" i="41"/>
  <c r="AH155" i="41"/>
  <c r="AG155" i="41"/>
  <c r="AB155" i="41"/>
  <c r="AA155" i="41"/>
  <c r="Z155" i="41"/>
  <c r="X155" i="41"/>
  <c r="V155" i="41"/>
  <c r="U155" i="41"/>
  <c r="T155" i="41"/>
  <c r="S155" i="41"/>
  <c r="Q155" i="41"/>
  <c r="P155" i="41"/>
  <c r="O155" i="41"/>
  <c r="N155" i="41"/>
  <c r="M155" i="41"/>
  <c r="L155" i="41"/>
  <c r="K155" i="41"/>
  <c r="J155" i="41"/>
  <c r="I155" i="41"/>
  <c r="AS154" i="41"/>
  <c r="AR154" i="41"/>
  <c r="AP154" i="41"/>
  <c r="AO154" i="41"/>
  <c r="AN154" i="41"/>
  <c r="AM154" i="41"/>
  <c r="AL154" i="41"/>
  <c r="AI154" i="41"/>
  <c r="AH154" i="41"/>
  <c r="AG154" i="41"/>
  <c r="AB154" i="41"/>
  <c r="AA154" i="41"/>
  <c r="Z154" i="41"/>
  <c r="X154" i="41"/>
  <c r="V154" i="41"/>
  <c r="U154" i="41"/>
  <c r="T154" i="41"/>
  <c r="S154" i="41"/>
  <c r="Q154" i="41"/>
  <c r="P154" i="41"/>
  <c r="O154" i="41"/>
  <c r="N154" i="41"/>
  <c r="M154" i="41"/>
  <c r="L154" i="41"/>
  <c r="K154" i="41"/>
  <c r="J154" i="41"/>
  <c r="I154" i="41"/>
  <c r="AS153" i="41"/>
  <c r="AR153" i="41"/>
  <c r="AP153" i="41"/>
  <c r="AO153" i="41"/>
  <c r="AN153" i="41"/>
  <c r="AM153" i="41"/>
  <c r="AL153" i="41"/>
  <c r="AI153" i="41"/>
  <c r="AH153" i="41"/>
  <c r="AG153" i="41"/>
  <c r="AB153" i="41"/>
  <c r="AA153" i="41"/>
  <c r="Z153" i="41"/>
  <c r="X153" i="41"/>
  <c r="V153" i="41"/>
  <c r="U153" i="41"/>
  <c r="T153" i="41"/>
  <c r="S153" i="41"/>
  <c r="Q153" i="41"/>
  <c r="P153" i="41"/>
  <c r="O153" i="41"/>
  <c r="N153" i="41"/>
  <c r="M153" i="41"/>
  <c r="L153" i="41"/>
  <c r="K153" i="41"/>
  <c r="J153" i="41"/>
  <c r="I153" i="41"/>
  <c r="BG152" i="41"/>
  <c r="BE152" i="41"/>
  <c r="BD152" i="41"/>
  <c r="BC152" i="41"/>
  <c r="BB152" i="41"/>
  <c r="BA152" i="41"/>
  <c r="AZ152" i="41"/>
  <c r="AX152" i="41"/>
  <c r="AW152" i="41"/>
  <c r="AV152" i="41"/>
  <c r="AU152" i="41"/>
  <c r="AT152" i="41"/>
  <c r="AS152" i="41"/>
  <c r="AR152" i="41"/>
  <c r="AP152" i="41"/>
  <c r="AO152" i="41"/>
  <c r="AN152" i="41"/>
  <c r="AM152" i="41"/>
  <c r="AL152" i="41"/>
  <c r="AK152" i="41"/>
  <c r="AJ152" i="41"/>
  <c r="AI152" i="41"/>
  <c r="AH152" i="41"/>
  <c r="AG152" i="41"/>
  <c r="AF152" i="41"/>
  <c r="AE152" i="41"/>
  <c r="AD152" i="41"/>
  <c r="AC152" i="41"/>
  <c r="AB152" i="41"/>
  <c r="AA152" i="41"/>
  <c r="Z152" i="41"/>
  <c r="Y152" i="41"/>
  <c r="X152" i="41"/>
  <c r="V152" i="41"/>
  <c r="U152" i="41"/>
  <c r="T152" i="41"/>
  <c r="S152" i="41"/>
  <c r="R152" i="41"/>
  <c r="Q152" i="41"/>
  <c r="P152" i="41"/>
  <c r="O152" i="41"/>
  <c r="N152" i="41"/>
  <c r="M152" i="41"/>
  <c r="L152" i="41"/>
  <c r="K152" i="41"/>
  <c r="J152" i="41"/>
  <c r="I152" i="41"/>
  <c r="BG151" i="41"/>
  <c r="BE151" i="41"/>
  <c r="BD151" i="41"/>
  <c r="BC151" i="41"/>
  <c r="BB151" i="41"/>
  <c r="BA151" i="41"/>
  <c r="AZ151" i="41"/>
  <c r="AX151" i="41"/>
  <c r="AW151" i="41"/>
  <c r="AV151" i="41"/>
  <c r="AU151" i="41"/>
  <c r="AT151" i="41"/>
  <c r="AS151" i="41"/>
  <c r="AR151" i="41"/>
  <c r="AP151" i="41"/>
  <c r="AO151" i="41"/>
  <c r="AN151" i="41"/>
  <c r="AM151" i="41"/>
  <c r="AL151" i="41"/>
  <c r="AK151" i="41"/>
  <c r="AJ151" i="41"/>
  <c r="AI151" i="41"/>
  <c r="AH151" i="41"/>
  <c r="AG151" i="41"/>
  <c r="AF151" i="41"/>
  <c r="AE151" i="41"/>
  <c r="AD151" i="41"/>
  <c r="AC151" i="41"/>
  <c r="AB151" i="41"/>
  <c r="AA151" i="41"/>
  <c r="Z151" i="41"/>
  <c r="Y151" i="41"/>
  <c r="X151" i="41"/>
  <c r="V151" i="41"/>
  <c r="U151" i="41"/>
  <c r="T151" i="41"/>
  <c r="S151" i="41"/>
  <c r="R151" i="41"/>
  <c r="Q151" i="41"/>
  <c r="P151" i="41"/>
  <c r="O151" i="41"/>
  <c r="N151" i="41"/>
  <c r="M151" i="41"/>
  <c r="L151" i="41"/>
  <c r="K151" i="41"/>
  <c r="J151" i="41"/>
  <c r="I151" i="41"/>
  <c r="AS150" i="41"/>
  <c r="AR150" i="41"/>
  <c r="AP150" i="41"/>
  <c r="AO150" i="41"/>
  <c r="AN150" i="41"/>
  <c r="AM150" i="41"/>
  <c r="AL150" i="41"/>
  <c r="AI150" i="41"/>
  <c r="AH150" i="41"/>
  <c r="AG150" i="41"/>
  <c r="AB150" i="41"/>
  <c r="AA150" i="41"/>
  <c r="Z150" i="41"/>
  <c r="X150" i="41"/>
  <c r="V150" i="41"/>
  <c r="U150" i="41"/>
  <c r="T150" i="41"/>
  <c r="S150" i="41"/>
  <c r="Q150" i="41"/>
  <c r="P150" i="41"/>
  <c r="O150" i="41"/>
  <c r="N150" i="41"/>
  <c r="M150" i="41"/>
  <c r="L150" i="41"/>
  <c r="K150" i="41"/>
  <c r="J150" i="41"/>
  <c r="I150" i="41"/>
  <c r="BG149" i="41"/>
  <c r="BE149" i="41"/>
  <c r="BD149" i="41"/>
  <c r="BC149" i="41"/>
  <c r="BB149" i="41"/>
  <c r="BA149" i="41"/>
  <c r="AZ149" i="41"/>
  <c r="AX149" i="41"/>
  <c r="AW149" i="41"/>
  <c r="AV149" i="41"/>
  <c r="AU149" i="41"/>
  <c r="AT149" i="41"/>
  <c r="AS149" i="41"/>
  <c r="AR149" i="41"/>
  <c r="AP149" i="41"/>
  <c r="AO149" i="41"/>
  <c r="AN149" i="41"/>
  <c r="AM149" i="41"/>
  <c r="AL149" i="41"/>
  <c r="AK149" i="41"/>
  <c r="AJ149" i="41"/>
  <c r="AI149" i="41"/>
  <c r="AH149" i="41"/>
  <c r="AG149" i="41"/>
  <c r="AF149" i="41"/>
  <c r="AE149" i="41"/>
  <c r="AD149" i="41"/>
  <c r="AC149" i="41"/>
  <c r="AB149" i="41"/>
  <c r="AA149" i="41"/>
  <c r="Z149" i="41"/>
  <c r="Y149" i="41"/>
  <c r="X149" i="41"/>
  <c r="V149" i="41"/>
  <c r="U149" i="41"/>
  <c r="T149" i="41"/>
  <c r="S149" i="41"/>
  <c r="R149" i="41"/>
  <c r="Q149" i="41"/>
  <c r="P149" i="41"/>
  <c r="O149" i="41"/>
  <c r="N149" i="41"/>
  <c r="M149" i="41"/>
  <c r="L149" i="41"/>
  <c r="K149" i="41"/>
  <c r="J149" i="41"/>
  <c r="I149" i="41"/>
  <c r="AS148" i="41"/>
  <c r="AR148" i="41"/>
  <c r="AP148" i="41"/>
  <c r="AO148" i="41"/>
  <c r="AN148" i="41"/>
  <c r="AM148" i="41"/>
  <c r="AL148" i="41"/>
  <c r="AI148" i="41"/>
  <c r="AH148" i="41"/>
  <c r="AG148" i="41"/>
  <c r="AB148" i="41"/>
  <c r="AA148" i="41"/>
  <c r="Z148" i="41"/>
  <c r="X148" i="41"/>
  <c r="V148" i="41"/>
  <c r="U148" i="41"/>
  <c r="T148" i="41"/>
  <c r="S148" i="41"/>
  <c r="Q148" i="41"/>
  <c r="P148" i="41"/>
  <c r="O148" i="41"/>
  <c r="N148" i="41"/>
  <c r="M148" i="41"/>
  <c r="L148" i="41"/>
  <c r="K148" i="41"/>
  <c r="J148" i="41"/>
  <c r="I148" i="41"/>
  <c r="AS147" i="41"/>
  <c r="AR147" i="41"/>
  <c r="AP147" i="41"/>
  <c r="AO147" i="41"/>
  <c r="AN147" i="41"/>
  <c r="AM147" i="41"/>
  <c r="AL147" i="41"/>
  <c r="AI147" i="41"/>
  <c r="AH147" i="41"/>
  <c r="AG147" i="41"/>
  <c r="AB147" i="41"/>
  <c r="AA147" i="41"/>
  <c r="Z147" i="41"/>
  <c r="X147" i="41"/>
  <c r="V147" i="41"/>
  <c r="U147" i="41"/>
  <c r="T147" i="41"/>
  <c r="S147" i="41"/>
  <c r="Q147" i="41"/>
  <c r="P147" i="41"/>
  <c r="O147" i="41"/>
  <c r="N147" i="41"/>
  <c r="M147" i="41"/>
  <c r="L147" i="41"/>
  <c r="K147" i="41"/>
  <c r="J147" i="41"/>
  <c r="I147" i="41"/>
  <c r="Q143" i="41"/>
  <c r="J21" i="47" s="1"/>
  <c r="P143" i="41"/>
  <c r="I21" i="47" s="1"/>
  <c r="O143" i="41"/>
  <c r="H21" i="47" s="1"/>
  <c r="N143" i="41"/>
  <c r="G21" i="47" s="1"/>
  <c r="M143" i="41"/>
  <c r="F21" i="47" s="1"/>
  <c r="L143" i="41"/>
  <c r="E21" i="47" s="1"/>
  <c r="K143" i="41"/>
  <c r="D21" i="47" s="1"/>
  <c r="J143" i="41"/>
  <c r="I143" i="41"/>
  <c r="B21" i="47" s="1"/>
  <c r="AS142" i="41"/>
  <c r="AR142" i="41"/>
  <c r="AP142" i="41"/>
  <c r="AO142" i="41"/>
  <c r="AN142" i="41"/>
  <c r="AM142" i="41"/>
  <c r="AL142" i="41"/>
  <c r="AI142" i="41"/>
  <c r="AH142" i="41"/>
  <c r="AG142" i="41"/>
  <c r="AB142" i="41"/>
  <c r="AA142" i="41"/>
  <c r="Z142" i="41"/>
  <c r="X142" i="41"/>
  <c r="V142" i="41"/>
  <c r="U142" i="41"/>
  <c r="T142" i="41"/>
  <c r="S142" i="41"/>
  <c r="AU141" i="41"/>
  <c r="AJ141" i="41"/>
  <c r="BC141" i="41" s="1"/>
  <c r="AC141" i="41"/>
  <c r="AZ141" i="41" s="1"/>
  <c r="R141" i="41"/>
  <c r="Y141" i="41" s="1"/>
  <c r="AU140" i="41"/>
  <c r="BG140" i="41" s="1"/>
  <c r="BE140" i="41"/>
  <c r="AJ140" i="41"/>
  <c r="BC140" i="41" s="1"/>
  <c r="AC140" i="41"/>
  <c r="AZ140" i="41" s="1"/>
  <c r="R140" i="41"/>
  <c r="Y140" i="41" s="1"/>
  <c r="AU139" i="41"/>
  <c r="BG139" i="41" s="1"/>
  <c r="BE139" i="41"/>
  <c r="AJ139" i="41"/>
  <c r="BC139" i="41" s="1"/>
  <c r="AC139" i="41"/>
  <c r="AZ139" i="41" s="1"/>
  <c r="R139" i="41"/>
  <c r="Y139" i="41" s="1"/>
  <c r="AU138" i="41"/>
  <c r="BG138" i="41" s="1"/>
  <c r="AJ138" i="41"/>
  <c r="BC138" i="41" s="1"/>
  <c r="AC138" i="41"/>
  <c r="R138" i="41"/>
  <c r="Y138" i="41" s="1"/>
  <c r="AF138" i="41" s="1"/>
  <c r="BB138" i="41" s="1"/>
  <c r="AU137" i="41"/>
  <c r="BG137" i="41" s="1"/>
  <c r="AJ137" i="41"/>
  <c r="BC137" i="41" s="1"/>
  <c r="AC137" i="41"/>
  <c r="AZ137" i="41" s="1"/>
  <c r="R137" i="41"/>
  <c r="Y137" i="41" s="1"/>
  <c r="BE136" i="41"/>
  <c r="AU136" i="41"/>
  <c r="BG136" i="41" s="1"/>
  <c r="AJ136" i="41"/>
  <c r="AC136" i="41"/>
  <c r="R136" i="41"/>
  <c r="AS135" i="41"/>
  <c r="AR135" i="41"/>
  <c r="AP135" i="41"/>
  <c r="AO135" i="41"/>
  <c r="AN135" i="41"/>
  <c r="AM135" i="41"/>
  <c r="AL135" i="41"/>
  <c r="AI135" i="41"/>
  <c r="AH135" i="41"/>
  <c r="AG135" i="41"/>
  <c r="AB135" i="41"/>
  <c r="AA135" i="41"/>
  <c r="Z135" i="41"/>
  <c r="X135" i="41"/>
  <c r="V135" i="41"/>
  <c r="U135" i="41"/>
  <c r="T135" i="41"/>
  <c r="S135" i="41"/>
  <c r="AU134" i="41"/>
  <c r="BG134" i="41" s="1"/>
  <c r="AJ134" i="41"/>
  <c r="BC134" i="41" s="1"/>
  <c r="AC134" i="41"/>
  <c r="AZ134" i="41" s="1"/>
  <c r="R134" i="41"/>
  <c r="Y134" i="41" s="1"/>
  <c r="AU133" i="41"/>
  <c r="BG133" i="41" s="1"/>
  <c r="AJ133" i="41"/>
  <c r="BC133" i="41" s="1"/>
  <c r="AC133" i="41"/>
  <c r="AZ133" i="41" s="1"/>
  <c r="R133" i="41"/>
  <c r="Y133" i="41" s="1"/>
  <c r="AU132" i="41"/>
  <c r="BG132" i="41" s="1"/>
  <c r="AJ132" i="41"/>
  <c r="BC132" i="41" s="1"/>
  <c r="AC132" i="41"/>
  <c r="AZ132" i="41" s="1"/>
  <c r="R132" i="41"/>
  <c r="Y132" i="41" s="1"/>
  <c r="AU131" i="41"/>
  <c r="AJ131" i="41"/>
  <c r="BC131" i="41" s="1"/>
  <c r="AC131" i="41"/>
  <c r="AZ131" i="41" s="1"/>
  <c r="R131" i="41"/>
  <c r="AS130" i="41"/>
  <c r="AR130" i="41"/>
  <c r="AP130" i="41"/>
  <c r="AO130" i="41"/>
  <c r="AN130" i="41"/>
  <c r="AM130" i="41"/>
  <c r="AL130" i="41"/>
  <c r="AI130" i="41"/>
  <c r="AH130" i="41"/>
  <c r="AG130" i="41"/>
  <c r="AB130" i="41"/>
  <c r="AA130" i="41"/>
  <c r="Z130" i="41"/>
  <c r="X130" i="41"/>
  <c r="V130" i="41"/>
  <c r="U130" i="41"/>
  <c r="T130" i="41"/>
  <c r="S130" i="41"/>
  <c r="AU129" i="41"/>
  <c r="BG129" i="41" s="1"/>
  <c r="BE129" i="41"/>
  <c r="AJ129" i="41"/>
  <c r="BC129" i="41" s="1"/>
  <c r="AC129" i="41"/>
  <c r="R129" i="41"/>
  <c r="Y129" i="41" s="1"/>
  <c r="AF129" i="41" s="1"/>
  <c r="BB129" i="41" s="1"/>
  <c r="AU128" i="41"/>
  <c r="BG128" i="41" s="1"/>
  <c r="AJ128" i="41"/>
  <c r="BC128" i="41" s="1"/>
  <c r="AC128" i="41"/>
  <c r="AZ128" i="41" s="1"/>
  <c r="R128" i="41"/>
  <c r="Y128" i="41" s="1"/>
  <c r="AU127" i="41"/>
  <c r="BG127" i="41" s="1"/>
  <c r="AJ127" i="41"/>
  <c r="AC127" i="41"/>
  <c r="AZ127" i="41" s="1"/>
  <c r="R127" i="41"/>
  <c r="AS126" i="41"/>
  <c r="AR126" i="41"/>
  <c r="AP126" i="41"/>
  <c r="AO126" i="41"/>
  <c r="AN126" i="41"/>
  <c r="AM126" i="41"/>
  <c r="AL126" i="41"/>
  <c r="AI126" i="41"/>
  <c r="AH126" i="41"/>
  <c r="AG126" i="41"/>
  <c r="AB126" i="41"/>
  <c r="AA126" i="41"/>
  <c r="Z126" i="41"/>
  <c r="X126" i="41"/>
  <c r="V126" i="41"/>
  <c r="U126" i="41"/>
  <c r="T126" i="41"/>
  <c r="S126" i="41"/>
  <c r="AU125" i="41"/>
  <c r="BG125" i="41" s="1"/>
  <c r="AJ125" i="41"/>
  <c r="BC125" i="41" s="1"/>
  <c r="AC125" i="41"/>
  <c r="R125" i="41"/>
  <c r="Y125" i="41" s="1"/>
  <c r="AF125" i="41" s="1"/>
  <c r="BB125" i="41" s="1"/>
  <c r="AU124" i="41"/>
  <c r="BG124" i="41" s="1"/>
  <c r="AJ124" i="41"/>
  <c r="BC124" i="41" s="1"/>
  <c r="AC124" i="41"/>
  <c r="AZ124" i="41" s="1"/>
  <c r="R124" i="41"/>
  <c r="Y124" i="41" s="1"/>
  <c r="AF124" i="41" s="1"/>
  <c r="BB124" i="41" s="1"/>
  <c r="AU123" i="41"/>
  <c r="BG123" i="41" s="1"/>
  <c r="AJ123" i="41"/>
  <c r="BC123" i="41" s="1"/>
  <c r="AC123" i="41"/>
  <c r="R123" i="41"/>
  <c r="Y123" i="41" s="1"/>
  <c r="AF123" i="41" s="1"/>
  <c r="BB123" i="41" s="1"/>
  <c r="AU122" i="41"/>
  <c r="BG122" i="41" s="1"/>
  <c r="AJ122" i="41"/>
  <c r="BC122" i="41" s="1"/>
  <c r="AC122" i="41"/>
  <c r="AZ122" i="41" s="1"/>
  <c r="R122" i="41"/>
  <c r="Y122" i="41" s="1"/>
  <c r="AF122" i="41" s="1"/>
  <c r="BB122" i="41" s="1"/>
  <c r="AU121" i="41"/>
  <c r="BG121" i="41" s="1"/>
  <c r="AJ121" i="41"/>
  <c r="BC121" i="41" s="1"/>
  <c r="AC121" i="41"/>
  <c r="R121" i="41"/>
  <c r="Y121" i="41" s="1"/>
  <c r="AF121" i="41" s="1"/>
  <c r="BB121" i="41" s="1"/>
  <c r="AU120" i="41"/>
  <c r="BG120" i="41" s="1"/>
  <c r="AJ120" i="41"/>
  <c r="BC120" i="41" s="1"/>
  <c r="AC120" i="41"/>
  <c r="AZ120" i="41" s="1"/>
  <c r="R120" i="41"/>
  <c r="Y120" i="41" s="1"/>
  <c r="AF120" i="41" s="1"/>
  <c r="BB120" i="41" s="1"/>
  <c r="AU119" i="41"/>
  <c r="BG119" i="41" s="1"/>
  <c r="AJ119" i="41"/>
  <c r="AC119" i="41"/>
  <c r="R119" i="41"/>
  <c r="AS118" i="41"/>
  <c r="AR118" i="41"/>
  <c r="AP118" i="41"/>
  <c r="AO118" i="41"/>
  <c r="AN118" i="41"/>
  <c r="AM118" i="41"/>
  <c r="AL118" i="41"/>
  <c r="AI118" i="41"/>
  <c r="AH118" i="41"/>
  <c r="AG118" i="41"/>
  <c r="AB118" i="41"/>
  <c r="AA118" i="41"/>
  <c r="Z118" i="41"/>
  <c r="X118" i="41"/>
  <c r="V118" i="41"/>
  <c r="U118" i="41"/>
  <c r="T118" i="41"/>
  <c r="S118" i="41"/>
  <c r="AU117" i="41"/>
  <c r="AJ117" i="41"/>
  <c r="BC117" i="41" s="1"/>
  <c r="AC117" i="41"/>
  <c r="AZ117" i="41" s="1"/>
  <c r="R117" i="41"/>
  <c r="Y117" i="41" s="1"/>
  <c r="AF117" i="41" s="1"/>
  <c r="BB117" i="41" s="1"/>
  <c r="AU116" i="41"/>
  <c r="BG116" i="41" s="1"/>
  <c r="BE116" i="41"/>
  <c r="AJ116" i="41"/>
  <c r="BC116" i="41" s="1"/>
  <c r="AC116" i="41"/>
  <c r="AZ116" i="41" s="1"/>
  <c r="R116" i="41"/>
  <c r="Y116" i="41" s="1"/>
  <c r="AX116" i="41" s="1"/>
  <c r="AU115" i="41"/>
  <c r="BG115" i="41" s="1"/>
  <c r="AJ115" i="41"/>
  <c r="BC115" i="41" s="1"/>
  <c r="AC115" i="41"/>
  <c r="AZ115" i="41" s="1"/>
  <c r="R115" i="41"/>
  <c r="Y115" i="41" s="1"/>
  <c r="AX115" i="41" s="1"/>
  <c r="AU114" i="41"/>
  <c r="BG114" i="41" s="1"/>
  <c r="AJ114" i="41"/>
  <c r="BC114" i="41" s="1"/>
  <c r="AC114" i="41"/>
  <c r="AZ114" i="41" s="1"/>
  <c r="R114" i="41"/>
  <c r="Y114" i="41" s="1"/>
  <c r="AX114" i="41" s="1"/>
  <c r="AU113" i="41"/>
  <c r="BG113" i="41" s="1"/>
  <c r="AJ113" i="41"/>
  <c r="BC113" i="41" s="1"/>
  <c r="AC113" i="41"/>
  <c r="AZ113" i="41" s="1"/>
  <c r="R113" i="41"/>
  <c r="AU112" i="41"/>
  <c r="AJ112" i="41"/>
  <c r="BC112" i="41" s="1"/>
  <c r="AC112" i="41"/>
  <c r="AZ112" i="41" s="1"/>
  <c r="R112" i="41"/>
  <c r="Y112" i="41" s="1"/>
  <c r="AS111" i="41"/>
  <c r="AR111" i="41"/>
  <c r="AP111" i="41"/>
  <c r="AO111" i="41"/>
  <c r="AN111" i="41"/>
  <c r="AM111" i="41"/>
  <c r="AL111" i="41"/>
  <c r="AI111" i="41"/>
  <c r="AH111" i="41"/>
  <c r="AG111" i="41"/>
  <c r="AB111" i="41"/>
  <c r="AA111" i="41"/>
  <c r="Z111" i="41"/>
  <c r="X111" i="41"/>
  <c r="V111" i="41"/>
  <c r="U111" i="41"/>
  <c r="T111" i="41"/>
  <c r="S111" i="41"/>
  <c r="AU110" i="41"/>
  <c r="BG110" i="41" s="1"/>
  <c r="AJ110" i="41"/>
  <c r="BC110" i="41" s="1"/>
  <c r="AC110" i="41"/>
  <c r="AZ110" i="41" s="1"/>
  <c r="R110" i="41"/>
  <c r="Y110" i="41" s="1"/>
  <c r="AF110" i="41" s="1"/>
  <c r="BB110" i="41" s="1"/>
  <c r="AU109" i="41"/>
  <c r="AJ109" i="41"/>
  <c r="BC109" i="41" s="1"/>
  <c r="AC109" i="41"/>
  <c r="AZ109" i="41" s="1"/>
  <c r="R109" i="41"/>
  <c r="Y109" i="41" s="1"/>
  <c r="AF109" i="41" s="1"/>
  <c r="BB109" i="41" s="1"/>
  <c r="AU108" i="41"/>
  <c r="BG108" i="41" s="1"/>
  <c r="AJ108" i="41"/>
  <c r="BC108" i="41" s="1"/>
  <c r="AC108" i="41"/>
  <c r="AZ108" i="41" s="1"/>
  <c r="R108" i="41"/>
  <c r="Y108" i="41" s="1"/>
  <c r="AU107" i="41"/>
  <c r="BG107" i="41" s="1"/>
  <c r="AJ107" i="41"/>
  <c r="BC107" i="41" s="1"/>
  <c r="AC107" i="41"/>
  <c r="AZ107" i="41" s="1"/>
  <c r="R107" i="41"/>
  <c r="AU106" i="41"/>
  <c r="BG106" i="41" s="1"/>
  <c r="AJ106" i="41"/>
  <c r="BC106" i="41" s="1"/>
  <c r="AC106" i="41"/>
  <c r="AZ106" i="41" s="1"/>
  <c r="R106" i="41"/>
  <c r="Y106" i="41" s="1"/>
  <c r="AF106" i="41" s="1"/>
  <c r="BB106" i="41" s="1"/>
  <c r="AU105" i="41"/>
  <c r="AJ105" i="41"/>
  <c r="AC105" i="41"/>
  <c r="AZ105" i="41" s="1"/>
  <c r="R105" i="41"/>
  <c r="Y105" i="41" s="1"/>
  <c r="AF105" i="41" s="1"/>
  <c r="BB105" i="41" s="1"/>
  <c r="AS104" i="41"/>
  <c r="AR104" i="41"/>
  <c r="AP104" i="41"/>
  <c r="AO104" i="41"/>
  <c r="AN104" i="41"/>
  <c r="AM104" i="41"/>
  <c r="AL104" i="41"/>
  <c r="AI104" i="41"/>
  <c r="AH104" i="41"/>
  <c r="AG104" i="41"/>
  <c r="AB104" i="41"/>
  <c r="AA104" i="41"/>
  <c r="Z104" i="41"/>
  <c r="X104" i="41"/>
  <c r="V104" i="41"/>
  <c r="U104" i="41"/>
  <c r="T104" i="41"/>
  <c r="S104" i="41"/>
  <c r="AU103" i="41"/>
  <c r="BE103" i="41"/>
  <c r="AJ103" i="41"/>
  <c r="AC103" i="41"/>
  <c r="AZ103" i="41" s="1"/>
  <c r="R103" i="41"/>
  <c r="Y103" i="41" s="1"/>
  <c r="AU102" i="41"/>
  <c r="BE102" i="41"/>
  <c r="AJ102" i="41"/>
  <c r="BC102" i="41" s="1"/>
  <c r="AC102" i="41"/>
  <c r="AZ102" i="41" s="1"/>
  <c r="R102" i="41"/>
  <c r="Y102" i="41" s="1"/>
  <c r="AS101" i="41"/>
  <c r="AR101" i="41"/>
  <c r="AP101" i="41"/>
  <c r="AO101" i="41"/>
  <c r="AN101" i="41"/>
  <c r="AM101" i="41"/>
  <c r="AL101" i="41"/>
  <c r="AI101" i="41"/>
  <c r="AH101" i="41"/>
  <c r="AG101" i="41"/>
  <c r="AB101" i="41"/>
  <c r="AA101" i="41"/>
  <c r="Z101" i="41"/>
  <c r="X101" i="41"/>
  <c r="V101" i="41"/>
  <c r="U101" i="41"/>
  <c r="T101" i="41"/>
  <c r="S101" i="41"/>
  <c r="AU100" i="41"/>
  <c r="BG100" i="41" s="1"/>
  <c r="BE100" i="41"/>
  <c r="AJ100" i="41"/>
  <c r="BC100" i="41" s="1"/>
  <c r="AC100" i="41"/>
  <c r="AZ100" i="41" s="1"/>
  <c r="R100" i="41"/>
  <c r="Y100" i="41" s="1"/>
  <c r="AU99" i="41"/>
  <c r="BG99" i="41" s="1"/>
  <c r="AJ99" i="41"/>
  <c r="BC99" i="41" s="1"/>
  <c r="AC99" i="41"/>
  <c r="AZ99" i="41" s="1"/>
  <c r="R99" i="41"/>
  <c r="Y99" i="41" s="1"/>
  <c r="AE99" i="41" s="1"/>
  <c r="BA99" i="41" s="1"/>
  <c r="AU98" i="41"/>
  <c r="BE98" i="41"/>
  <c r="AJ98" i="41"/>
  <c r="AC98" i="41"/>
  <c r="Y98" i="41"/>
  <c r="AF98" i="41" s="1"/>
  <c r="BB98" i="41" s="1"/>
  <c r="AS97" i="41"/>
  <c r="AR97" i="41"/>
  <c r="AP97" i="41"/>
  <c r="AO97" i="41"/>
  <c r="AN97" i="41"/>
  <c r="AM97" i="41"/>
  <c r="AL97" i="41"/>
  <c r="AI97" i="41"/>
  <c r="AH97" i="41"/>
  <c r="AG97" i="41"/>
  <c r="AB97" i="41"/>
  <c r="AA97" i="41"/>
  <c r="Z97" i="41"/>
  <c r="X97" i="41"/>
  <c r="V97" i="41"/>
  <c r="U97" i="41"/>
  <c r="T97" i="41"/>
  <c r="S97" i="41"/>
  <c r="AU96" i="41"/>
  <c r="AU156" i="41" s="1"/>
  <c r="AJ96" i="41"/>
  <c r="AJ156" i="41" s="1"/>
  <c r="AC96" i="41"/>
  <c r="AC156" i="41" s="1"/>
  <c r="R96" i="41"/>
  <c r="R156" i="41" s="1"/>
  <c r="AS95" i="41"/>
  <c r="AR95" i="41"/>
  <c r="AP95" i="41"/>
  <c r="AO95" i="41"/>
  <c r="AN95" i="41"/>
  <c r="AM95" i="41"/>
  <c r="AL95" i="41"/>
  <c r="AI95" i="41"/>
  <c r="AH95" i="41"/>
  <c r="AG95" i="41"/>
  <c r="AB95" i="41"/>
  <c r="AA95" i="41"/>
  <c r="Z95" i="41"/>
  <c r="X95" i="41"/>
  <c r="V95" i="41"/>
  <c r="U95" i="41"/>
  <c r="T95" i="41"/>
  <c r="S95" i="41"/>
  <c r="AU94" i="41"/>
  <c r="BG94" i="41" s="1"/>
  <c r="AJ94" i="41"/>
  <c r="BC94" i="41" s="1"/>
  <c r="AC94" i="41"/>
  <c r="AZ94" i="41" s="1"/>
  <c r="R94" i="41"/>
  <c r="Y94" i="41" s="1"/>
  <c r="AU93" i="41"/>
  <c r="BG93" i="41" s="1"/>
  <c r="AJ93" i="41"/>
  <c r="BC93" i="41" s="1"/>
  <c r="AC93" i="41"/>
  <c r="AZ93" i="41" s="1"/>
  <c r="R93" i="41"/>
  <c r="Y93" i="41" s="1"/>
  <c r="AE93" i="41" s="1"/>
  <c r="BA93" i="41" s="1"/>
  <c r="AU92" i="41"/>
  <c r="BG92" i="41" s="1"/>
  <c r="BE92" i="41"/>
  <c r="AJ92" i="41"/>
  <c r="BC92" i="41" s="1"/>
  <c r="AC92" i="41"/>
  <c r="AZ92" i="41" s="1"/>
  <c r="R92" i="41"/>
  <c r="Y92" i="41" s="1"/>
  <c r="AU91" i="41"/>
  <c r="BG91" i="41" s="1"/>
  <c r="AJ91" i="41"/>
  <c r="BC91" i="41" s="1"/>
  <c r="AC91" i="41"/>
  <c r="AZ91" i="41" s="1"/>
  <c r="R91" i="41"/>
  <c r="Y91" i="41" s="1"/>
  <c r="AE91" i="41" s="1"/>
  <c r="BA91" i="41" s="1"/>
  <c r="AU90" i="41"/>
  <c r="BG90" i="41" s="1"/>
  <c r="AJ90" i="41"/>
  <c r="AC90" i="41"/>
  <c r="AZ90" i="41" s="1"/>
  <c r="R90" i="41"/>
  <c r="Y90" i="41" s="1"/>
  <c r="AS89" i="41"/>
  <c r="AR89" i="41"/>
  <c r="AP89" i="41"/>
  <c r="AO89" i="41"/>
  <c r="AN89" i="41"/>
  <c r="AM89" i="41"/>
  <c r="AL89" i="41"/>
  <c r="AI89" i="41"/>
  <c r="AH89" i="41"/>
  <c r="AG89" i="41"/>
  <c r="AB89" i="41"/>
  <c r="AA89" i="41"/>
  <c r="Z89" i="41"/>
  <c r="X89" i="41"/>
  <c r="V89" i="41"/>
  <c r="U89" i="41"/>
  <c r="T89" i="41"/>
  <c r="S89" i="41"/>
  <c r="AU88" i="41"/>
  <c r="BG88" i="41" s="1"/>
  <c r="AJ88" i="41"/>
  <c r="BC88" i="41" s="1"/>
  <c r="AC88" i="41"/>
  <c r="AZ88" i="41" s="1"/>
  <c r="R88" i="41"/>
  <c r="Y88" i="41" s="1"/>
  <c r="AX88" i="41" s="1"/>
  <c r="AU87" i="41"/>
  <c r="AJ87" i="41"/>
  <c r="BC87" i="41" s="1"/>
  <c r="AC87" i="41"/>
  <c r="AZ87" i="41" s="1"/>
  <c r="R87" i="41"/>
  <c r="AU86" i="41"/>
  <c r="AJ86" i="41"/>
  <c r="AC86" i="41"/>
  <c r="AZ86" i="41" s="1"/>
  <c r="R86" i="41"/>
  <c r="Y86" i="41" s="1"/>
  <c r="AS85" i="41"/>
  <c r="AR85" i="41"/>
  <c r="AP85" i="41"/>
  <c r="AO85" i="41"/>
  <c r="AN85" i="41"/>
  <c r="AM85" i="41"/>
  <c r="AL85" i="41"/>
  <c r="AI85" i="41"/>
  <c r="AH85" i="41"/>
  <c r="AG85" i="41"/>
  <c r="AB85" i="41"/>
  <c r="AA85" i="41"/>
  <c r="Z85" i="41"/>
  <c r="X85" i="41"/>
  <c r="V85" i="41"/>
  <c r="U85" i="41"/>
  <c r="T85" i="41"/>
  <c r="S85" i="41"/>
  <c r="AU84" i="41"/>
  <c r="BG84" i="41" s="1"/>
  <c r="AJ84" i="41"/>
  <c r="BC84" i="41" s="1"/>
  <c r="AC84" i="41"/>
  <c r="AZ84" i="41" s="1"/>
  <c r="R84" i="41"/>
  <c r="Y84" i="41" s="1"/>
  <c r="AU83" i="41"/>
  <c r="BG83" i="41" s="1"/>
  <c r="AJ83" i="41"/>
  <c r="BC83" i="41" s="1"/>
  <c r="AC83" i="41"/>
  <c r="AZ83" i="41" s="1"/>
  <c r="R83" i="41"/>
  <c r="Y83" i="41" s="1"/>
  <c r="AE83" i="41" s="1"/>
  <c r="BA83" i="41" s="1"/>
  <c r="AU82" i="41"/>
  <c r="BE82" i="41"/>
  <c r="AJ82" i="41"/>
  <c r="AC82" i="41"/>
  <c r="AZ82" i="41" s="1"/>
  <c r="R82" i="41"/>
  <c r="Y82" i="41" s="1"/>
  <c r="AS81" i="41"/>
  <c r="AR81" i="41"/>
  <c r="AP81" i="41"/>
  <c r="AO81" i="41"/>
  <c r="AN81" i="41"/>
  <c r="AM81" i="41"/>
  <c r="AL81" i="41"/>
  <c r="AI81" i="41"/>
  <c r="AH81" i="41"/>
  <c r="AG81" i="41"/>
  <c r="AB81" i="41"/>
  <c r="AA81" i="41"/>
  <c r="Z81" i="41"/>
  <c r="X81" i="41"/>
  <c r="V81" i="41"/>
  <c r="U81" i="41"/>
  <c r="T81" i="41"/>
  <c r="S81" i="41"/>
  <c r="AU80" i="41"/>
  <c r="BG80" i="41" s="1"/>
  <c r="AJ80" i="41"/>
  <c r="BC80" i="41" s="1"/>
  <c r="AC80" i="41"/>
  <c r="AZ80" i="41" s="1"/>
  <c r="R80" i="41"/>
  <c r="Y80" i="41" s="1"/>
  <c r="AU79" i="41"/>
  <c r="BG79" i="41" s="1"/>
  <c r="AJ79" i="41"/>
  <c r="BC79" i="41" s="1"/>
  <c r="AC79" i="41"/>
  <c r="AZ79" i="41" s="1"/>
  <c r="R79" i="41"/>
  <c r="Y79" i="41" s="1"/>
  <c r="AU78" i="41"/>
  <c r="BG78" i="41" s="1"/>
  <c r="AJ78" i="41"/>
  <c r="BC78" i="41" s="1"/>
  <c r="AC78" i="41"/>
  <c r="AZ78" i="41" s="1"/>
  <c r="R78" i="41"/>
  <c r="Y78" i="41" s="1"/>
  <c r="AF78" i="41" s="1"/>
  <c r="BB78" i="41" s="1"/>
  <c r="AU77" i="41"/>
  <c r="BG77" i="41" s="1"/>
  <c r="AJ77" i="41"/>
  <c r="BC77" i="41" s="1"/>
  <c r="AC77" i="41"/>
  <c r="AZ77" i="41" s="1"/>
  <c r="R77" i="41"/>
  <c r="Y77" i="41" s="1"/>
  <c r="AF77" i="41" s="1"/>
  <c r="BB77" i="41" s="1"/>
  <c r="AU76" i="41"/>
  <c r="BG76" i="41" s="1"/>
  <c r="AJ76" i="41"/>
  <c r="BC76" i="41" s="1"/>
  <c r="AC76" i="41"/>
  <c r="AZ76" i="41" s="1"/>
  <c r="R76" i="41"/>
  <c r="Y76" i="41" s="1"/>
  <c r="AF76" i="41" s="1"/>
  <c r="BB76" i="41" s="1"/>
  <c r="AU75" i="41"/>
  <c r="BG75" i="41" s="1"/>
  <c r="AJ75" i="41"/>
  <c r="BC75" i="41" s="1"/>
  <c r="AC75" i="41"/>
  <c r="AZ75" i="41" s="1"/>
  <c r="R75" i="41"/>
  <c r="AS74" i="41"/>
  <c r="AR74" i="41"/>
  <c r="AP74" i="41"/>
  <c r="AO74" i="41"/>
  <c r="AN74" i="41"/>
  <c r="AM74" i="41"/>
  <c r="AL74" i="41"/>
  <c r="AI74" i="41"/>
  <c r="AH74" i="41"/>
  <c r="AG74" i="41"/>
  <c r="AB74" i="41"/>
  <c r="AA74" i="41"/>
  <c r="Z74" i="41"/>
  <c r="X74" i="41"/>
  <c r="V74" i="41"/>
  <c r="U74" i="41"/>
  <c r="T74" i="41"/>
  <c r="S74" i="41"/>
  <c r="AU73" i="41"/>
  <c r="BG73" i="41" s="1"/>
  <c r="AJ73" i="41"/>
  <c r="BC73" i="41" s="1"/>
  <c r="AC73" i="41"/>
  <c r="AZ73" i="41" s="1"/>
  <c r="R73" i="41"/>
  <c r="Y73" i="41" s="1"/>
  <c r="AU72" i="41"/>
  <c r="BG72" i="41" s="1"/>
  <c r="BE72" i="41"/>
  <c r="AJ72" i="41"/>
  <c r="BC72" i="41" s="1"/>
  <c r="AC72" i="41"/>
  <c r="AZ72" i="41" s="1"/>
  <c r="R72" i="41"/>
  <c r="Y72" i="41" s="1"/>
  <c r="AU71" i="41"/>
  <c r="BG71" i="41" s="1"/>
  <c r="AJ71" i="41"/>
  <c r="BC71" i="41" s="1"/>
  <c r="AC71" i="41"/>
  <c r="AZ71" i="41" s="1"/>
  <c r="R71" i="41"/>
  <c r="Y71" i="41" s="1"/>
  <c r="AU70" i="41"/>
  <c r="BG70" i="41" s="1"/>
  <c r="BE70" i="41"/>
  <c r="AJ70" i="41"/>
  <c r="BC70" i="41" s="1"/>
  <c r="AC70" i="41"/>
  <c r="AZ70" i="41" s="1"/>
  <c r="R70" i="41"/>
  <c r="Y70" i="41" s="1"/>
  <c r="AU69" i="41"/>
  <c r="BG69" i="41" s="1"/>
  <c r="BE69" i="41"/>
  <c r="AJ69" i="41"/>
  <c r="BC69" i="41" s="1"/>
  <c r="AC69" i="41"/>
  <c r="AZ69" i="41" s="1"/>
  <c r="R69" i="41"/>
  <c r="Y69" i="41" s="1"/>
  <c r="AU68" i="41"/>
  <c r="AJ68" i="41"/>
  <c r="BC68" i="41" s="1"/>
  <c r="AC68" i="41"/>
  <c r="AZ68" i="41" s="1"/>
  <c r="R68" i="41"/>
  <c r="Y68" i="41" s="1"/>
  <c r="AS67" i="41"/>
  <c r="AR67" i="41"/>
  <c r="AP67" i="41"/>
  <c r="AO67" i="41"/>
  <c r="AN67" i="41"/>
  <c r="AM67" i="41"/>
  <c r="AL67" i="41"/>
  <c r="AI67" i="41"/>
  <c r="AH67" i="41"/>
  <c r="AG67" i="41"/>
  <c r="AB67" i="41"/>
  <c r="AA67" i="41"/>
  <c r="Z67" i="41"/>
  <c r="X67" i="41"/>
  <c r="V67" i="41"/>
  <c r="U67" i="41"/>
  <c r="T67" i="41"/>
  <c r="S67" i="41"/>
  <c r="AU66" i="41"/>
  <c r="BG66" i="41" s="1"/>
  <c r="AJ66" i="41"/>
  <c r="BC66" i="41" s="1"/>
  <c r="AC66" i="41"/>
  <c r="AZ66" i="41" s="1"/>
  <c r="R66" i="41"/>
  <c r="Y66" i="41" s="1"/>
  <c r="AF66" i="41" s="1"/>
  <c r="BB66" i="41" s="1"/>
  <c r="AU65" i="41"/>
  <c r="BG65" i="41" s="1"/>
  <c r="AJ65" i="41"/>
  <c r="BC65" i="41" s="1"/>
  <c r="AC65" i="41"/>
  <c r="AZ65" i="41" s="1"/>
  <c r="R65" i="41"/>
  <c r="Y65" i="41" s="1"/>
  <c r="AF65" i="41" s="1"/>
  <c r="BB65" i="41" s="1"/>
  <c r="AU64" i="41"/>
  <c r="BG64" i="41" s="1"/>
  <c r="AJ64" i="41"/>
  <c r="BC64" i="41" s="1"/>
  <c r="AC64" i="41"/>
  <c r="R64" i="41"/>
  <c r="Y64" i="41" s="1"/>
  <c r="AX64" i="41" s="1"/>
  <c r="AS63" i="41"/>
  <c r="AR63" i="41"/>
  <c r="AP63" i="41"/>
  <c r="AO63" i="41"/>
  <c r="AN63" i="41"/>
  <c r="AM63" i="41"/>
  <c r="AL63" i="41"/>
  <c r="AI63" i="41"/>
  <c r="AH63" i="41"/>
  <c r="AG63" i="41"/>
  <c r="AB63" i="41"/>
  <c r="AA63" i="41"/>
  <c r="Z63" i="41"/>
  <c r="X63" i="41"/>
  <c r="V63" i="41"/>
  <c r="U63" i="41"/>
  <c r="T63" i="41"/>
  <c r="S63" i="41"/>
  <c r="AU62" i="41"/>
  <c r="BG62" i="41" s="1"/>
  <c r="AJ62" i="41"/>
  <c r="BC62" i="41" s="1"/>
  <c r="AC62" i="41"/>
  <c r="AZ62" i="41" s="1"/>
  <c r="R62" i="41"/>
  <c r="Y62" i="41" s="1"/>
  <c r="AX62" i="41" s="1"/>
  <c r="AU61" i="41"/>
  <c r="AJ61" i="41"/>
  <c r="BC61" i="41" s="1"/>
  <c r="AC61" i="41"/>
  <c r="AZ61" i="41" s="1"/>
  <c r="R61" i="41"/>
  <c r="AS60" i="41"/>
  <c r="AR60" i="41"/>
  <c r="AP60" i="41"/>
  <c r="AO60" i="41"/>
  <c r="AN60" i="41"/>
  <c r="AM60" i="41"/>
  <c r="AL60" i="41"/>
  <c r="AI60" i="41"/>
  <c r="AH60" i="41"/>
  <c r="AG60" i="41"/>
  <c r="AB60" i="41"/>
  <c r="AA60" i="41"/>
  <c r="Z60" i="41"/>
  <c r="X60" i="41"/>
  <c r="V60" i="41"/>
  <c r="U60" i="41"/>
  <c r="T60" i="41"/>
  <c r="S60" i="41"/>
  <c r="AU59" i="41"/>
  <c r="BG59" i="41" s="1"/>
  <c r="AJ59" i="41"/>
  <c r="BC59" i="41" s="1"/>
  <c r="AC59" i="41"/>
  <c r="R59" i="41"/>
  <c r="Y59" i="41" s="1"/>
  <c r="AF59" i="41" s="1"/>
  <c r="BB59" i="41" s="1"/>
  <c r="AU58" i="41"/>
  <c r="BG58" i="41" s="1"/>
  <c r="AJ58" i="41"/>
  <c r="BC58" i="41" s="1"/>
  <c r="AC58" i="41"/>
  <c r="R58" i="41"/>
  <c r="Y58" i="41" s="1"/>
  <c r="AF58" i="41" s="1"/>
  <c r="BB58" i="41" s="1"/>
  <c r="AU57" i="41"/>
  <c r="BG57" i="41" s="1"/>
  <c r="AJ57" i="41"/>
  <c r="BC57" i="41" s="1"/>
  <c r="AC57" i="41"/>
  <c r="R57" i="41"/>
  <c r="Y57" i="41" s="1"/>
  <c r="AF57" i="41" s="1"/>
  <c r="BB57" i="41" s="1"/>
  <c r="AU56" i="41"/>
  <c r="BG56" i="41" s="1"/>
  <c r="AJ56" i="41"/>
  <c r="BC56" i="41" s="1"/>
  <c r="AC56" i="41"/>
  <c r="R56" i="41"/>
  <c r="Y56" i="41" s="1"/>
  <c r="AF56" i="41" s="1"/>
  <c r="BB56" i="41" s="1"/>
  <c r="AU55" i="41"/>
  <c r="BG55" i="41" s="1"/>
  <c r="AJ55" i="41"/>
  <c r="BC55" i="41" s="1"/>
  <c r="AC55" i="41"/>
  <c r="R55" i="41"/>
  <c r="Y55" i="41" s="1"/>
  <c r="AF55" i="41" s="1"/>
  <c r="BB55" i="41" s="1"/>
  <c r="AU54" i="41"/>
  <c r="BG54" i="41" s="1"/>
  <c r="AJ54" i="41"/>
  <c r="BC54" i="41" s="1"/>
  <c r="AC54" i="41"/>
  <c r="R54" i="41"/>
  <c r="Y54" i="41" s="1"/>
  <c r="AF54" i="41" s="1"/>
  <c r="BB54" i="41" s="1"/>
  <c r="AU53" i="41"/>
  <c r="AJ53" i="41"/>
  <c r="AC53" i="41"/>
  <c r="R53" i="41"/>
  <c r="Y53" i="41" s="1"/>
  <c r="AF53" i="41" s="1"/>
  <c r="AS52" i="41"/>
  <c r="AR52" i="41"/>
  <c r="AP52" i="41"/>
  <c r="AO52" i="41"/>
  <c r="AN52" i="41"/>
  <c r="AM52" i="41"/>
  <c r="AL52" i="41"/>
  <c r="AI52" i="41"/>
  <c r="AH52" i="41"/>
  <c r="AG52" i="41"/>
  <c r="AB52" i="41"/>
  <c r="AA52" i="41"/>
  <c r="Z52" i="41"/>
  <c r="X52" i="41"/>
  <c r="V52" i="41"/>
  <c r="U52" i="41"/>
  <c r="T52" i="41"/>
  <c r="S52" i="41"/>
  <c r="AU51" i="41"/>
  <c r="BG51" i="41" s="1"/>
  <c r="AJ51" i="41"/>
  <c r="BC51" i="41" s="1"/>
  <c r="AC51" i="41"/>
  <c r="AZ51" i="41" s="1"/>
  <c r="R51" i="41"/>
  <c r="Y51" i="41" s="1"/>
  <c r="AU50" i="41"/>
  <c r="BG50" i="41" s="1"/>
  <c r="AJ50" i="41"/>
  <c r="BC50" i="41" s="1"/>
  <c r="AC50" i="41"/>
  <c r="AZ50" i="41" s="1"/>
  <c r="R50" i="41"/>
  <c r="Y50" i="41" s="1"/>
  <c r="AU49" i="41"/>
  <c r="BG49" i="41" s="1"/>
  <c r="AJ49" i="41"/>
  <c r="BC49" i="41" s="1"/>
  <c r="AC49" i="41"/>
  <c r="AZ49" i="41" s="1"/>
  <c r="R49" i="41"/>
  <c r="Y49" i="41" s="1"/>
  <c r="AF49" i="41" s="1"/>
  <c r="BB49" i="41" s="1"/>
  <c r="AU48" i="41"/>
  <c r="AJ48" i="41"/>
  <c r="BC48" i="41" s="1"/>
  <c r="AC48" i="41"/>
  <c r="AZ48" i="41" s="1"/>
  <c r="R48" i="41"/>
  <c r="AU47" i="41"/>
  <c r="BG47" i="41" s="1"/>
  <c r="AJ47" i="41"/>
  <c r="BC47" i="41" s="1"/>
  <c r="AC47" i="41"/>
  <c r="AZ47" i="41" s="1"/>
  <c r="R47" i="41"/>
  <c r="Y47" i="41" s="1"/>
  <c r="AU46" i="41"/>
  <c r="AJ46" i="41"/>
  <c r="AC46" i="41"/>
  <c r="R46" i="41"/>
  <c r="Y46" i="41" s="1"/>
  <c r="AS45" i="41"/>
  <c r="AR45" i="41"/>
  <c r="AP45" i="41"/>
  <c r="AO45" i="41"/>
  <c r="AN45" i="41"/>
  <c r="AM45" i="41"/>
  <c r="AL45" i="41"/>
  <c r="AI45" i="41"/>
  <c r="AH45" i="41"/>
  <c r="AG45" i="41"/>
  <c r="AB45" i="41"/>
  <c r="AA45" i="41"/>
  <c r="Z45" i="41"/>
  <c r="X45" i="41"/>
  <c r="V45" i="41"/>
  <c r="U45" i="41"/>
  <c r="T45" i="41"/>
  <c r="S45" i="41"/>
  <c r="AU44" i="41"/>
  <c r="BG44" i="41" s="1"/>
  <c r="AJ44" i="41"/>
  <c r="BC44" i="41" s="1"/>
  <c r="AC44" i="41"/>
  <c r="AZ44" i="41" s="1"/>
  <c r="R44" i="41"/>
  <c r="Y44" i="41" s="1"/>
  <c r="AF44" i="41" s="1"/>
  <c r="BB44" i="41" s="1"/>
  <c r="AU43" i="41"/>
  <c r="BG43" i="41" s="1"/>
  <c r="AJ43" i="41"/>
  <c r="BC43" i="41" s="1"/>
  <c r="AC43" i="41"/>
  <c r="AZ43" i="41" s="1"/>
  <c r="R43" i="41"/>
  <c r="Y43" i="41" s="1"/>
  <c r="AF43" i="41" s="1"/>
  <c r="BB43" i="41" s="1"/>
  <c r="AU42" i="41"/>
  <c r="BG42" i="41" s="1"/>
  <c r="AJ42" i="41"/>
  <c r="BC42" i="41" s="1"/>
  <c r="AC42" i="41"/>
  <c r="AZ42" i="41" s="1"/>
  <c r="R42" i="41"/>
  <c r="Y42" i="41" s="1"/>
  <c r="AF42" i="41" s="1"/>
  <c r="BB42" i="41" s="1"/>
  <c r="AU41" i="41"/>
  <c r="BG41" i="41" s="1"/>
  <c r="AJ41" i="41"/>
  <c r="BC41" i="41" s="1"/>
  <c r="AC41" i="41"/>
  <c r="AZ41" i="41" s="1"/>
  <c r="R41" i="41"/>
  <c r="Y41" i="41" s="1"/>
  <c r="AF41" i="41" s="1"/>
  <c r="BB41" i="41" s="1"/>
  <c r="AU40" i="41"/>
  <c r="BG40" i="41" s="1"/>
  <c r="AJ40" i="41"/>
  <c r="BC40" i="41" s="1"/>
  <c r="AC40" i="41"/>
  <c r="AZ40" i="41" s="1"/>
  <c r="R40" i="41"/>
  <c r="Y40" i="41" s="1"/>
  <c r="AF40" i="41" s="1"/>
  <c r="BB40" i="41" s="1"/>
  <c r="AU39" i="41"/>
  <c r="AJ39" i="41"/>
  <c r="AC39" i="41"/>
  <c r="AZ39" i="41" s="1"/>
  <c r="R39" i="41"/>
  <c r="Y39" i="41" s="1"/>
  <c r="AF39" i="41" s="1"/>
  <c r="AS38" i="41"/>
  <c r="AR38" i="41"/>
  <c r="AP38" i="41"/>
  <c r="AO38" i="41"/>
  <c r="AN38" i="41"/>
  <c r="AM38" i="41"/>
  <c r="AL38" i="41"/>
  <c r="AI38" i="41"/>
  <c r="AH38" i="41"/>
  <c r="AG38" i="41"/>
  <c r="AB38" i="41"/>
  <c r="AA38" i="41"/>
  <c r="Z38" i="41"/>
  <c r="X38" i="41"/>
  <c r="V38" i="41"/>
  <c r="U38" i="41"/>
  <c r="T38" i="41"/>
  <c r="S38" i="41"/>
  <c r="AU37" i="41"/>
  <c r="BE37" i="41"/>
  <c r="AJ37" i="41"/>
  <c r="BC37" i="41" s="1"/>
  <c r="AC37" i="41"/>
  <c r="AZ37" i="41" s="1"/>
  <c r="R37" i="41"/>
  <c r="Y37" i="41" s="1"/>
  <c r="AE37" i="41" s="1"/>
  <c r="BA37" i="41" s="1"/>
  <c r="AU36" i="41"/>
  <c r="BG36" i="41" s="1"/>
  <c r="AJ36" i="41"/>
  <c r="BC36" i="41" s="1"/>
  <c r="AC36" i="41"/>
  <c r="AZ36" i="41" s="1"/>
  <c r="R36" i="41"/>
  <c r="Y36" i="41" s="1"/>
  <c r="AU35" i="41"/>
  <c r="BG35" i="41" s="1"/>
  <c r="AJ35" i="41"/>
  <c r="BC35" i="41" s="1"/>
  <c r="AC35" i="41"/>
  <c r="AZ35" i="41" s="1"/>
  <c r="R35" i="41"/>
  <c r="Y35" i="41" s="1"/>
  <c r="AX35" i="41" s="1"/>
  <c r="AU34" i="41"/>
  <c r="BG34" i="41" s="1"/>
  <c r="BE34" i="41"/>
  <c r="AJ34" i="41"/>
  <c r="BC34" i="41" s="1"/>
  <c r="AC34" i="41"/>
  <c r="R34" i="41"/>
  <c r="Y34" i="41" s="1"/>
  <c r="AU33" i="41"/>
  <c r="AJ33" i="41"/>
  <c r="BC33" i="41" s="1"/>
  <c r="AC33" i="41"/>
  <c r="R33" i="41"/>
  <c r="Y33" i="41" s="1"/>
  <c r="AE33" i="41" s="1"/>
  <c r="AS32" i="41"/>
  <c r="AR32" i="41"/>
  <c r="AP32" i="41"/>
  <c r="AO32" i="41"/>
  <c r="AN32" i="41"/>
  <c r="AM32" i="41"/>
  <c r="AL32" i="41"/>
  <c r="AI32" i="41"/>
  <c r="AH32" i="41"/>
  <c r="AG32" i="41"/>
  <c r="AB32" i="41"/>
  <c r="AA32" i="41"/>
  <c r="Z32" i="41"/>
  <c r="X32" i="41"/>
  <c r="V32" i="41"/>
  <c r="U32" i="41"/>
  <c r="T32" i="41"/>
  <c r="S32" i="41"/>
  <c r="AU31" i="41"/>
  <c r="BG31" i="41" s="1"/>
  <c r="BE31" i="41"/>
  <c r="AJ31" i="41"/>
  <c r="BC31" i="41" s="1"/>
  <c r="AC31" i="41"/>
  <c r="AZ31" i="41" s="1"/>
  <c r="R31" i="41"/>
  <c r="Y31" i="41" s="1"/>
  <c r="AU30" i="41"/>
  <c r="BG30" i="41" s="1"/>
  <c r="AJ30" i="41"/>
  <c r="BC30" i="41" s="1"/>
  <c r="AC30" i="41"/>
  <c r="AZ30" i="41" s="1"/>
  <c r="R30" i="41"/>
  <c r="Y30" i="41" s="1"/>
  <c r="AX30" i="41" s="1"/>
  <c r="AS29" i="41"/>
  <c r="AR29" i="41"/>
  <c r="AP29" i="41"/>
  <c r="AO29" i="41"/>
  <c r="AN29" i="41"/>
  <c r="AM29" i="41"/>
  <c r="AL29" i="41"/>
  <c r="AI29" i="41"/>
  <c r="AH29" i="41"/>
  <c r="AG29" i="41"/>
  <c r="AB29" i="41"/>
  <c r="AA29" i="41"/>
  <c r="Z29" i="41"/>
  <c r="X29" i="41"/>
  <c r="V29" i="41"/>
  <c r="U29" i="41"/>
  <c r="T29" i="41"/>
  <c r="S29" i="41"/>
  <c r="AU28" i="41"/>
  <c r="AU29" i="41" s="1"/>
  <c r="AJ28" i="41"/>
  <c r="AC28" i="41"/>
  <c r="R28" i="41"/>
  <c r="AS27" i="41"/>
  <c r="AR27" i="41"/>
  <c r="AP27" i="41"/>
  <c r="AO27" i="41"/>
  <c r="AN27" i="41"/>
  <c r="AM27" i="41"/>
  <c r="AL27" i="41"/>
  <c r="AI27" i="41"/>
  <c r="AH27" i="41"/>
  <c r="AG27" i="41"/>
  <c r="AB27" i="41"/>
  <c r="AA27" i="41"/>
  <c r="Z27" i="41"/>
  <c r="X27" i="41"/>
  <c r="V27" i="41"/>
  <c r="U27" i="41"/>
  <c r="T27" i="41"/>
  <c r="S27" i="41"/>
  <c r="AU26" i="41"/>
  <c r="BG26" i="41" s="1"/>
  <c r="AJ26" i="41"/>
  <c r="BC26" i="41" s="1"/>
  <c r="AC26" i="41"/>
  <c r="AZ26" i="41" s="1"/>
  <c r="R26" i="41"/>
  <c r="Y26" i="41" s="1"/>
  <c r="AU25" i="41"/>
  <c r="BG25" i="41" s="1"/>
  <c r="AJ25" i="41"/>
  <c r="BC25" i="41" s="1"/>
  <c r="AC25" i="41"/>
  <c r="AZ25" i="41" s="1"/>
  <c r="R25" i="41"/>
  <c r="Y25" i="41" s="1"/>
  <c r="AE25" i="41" s="1"/>
  <c r="BA25" i="41" s="1"/>
  <c r="AU24" i="41"/>
  <c r="BG24" i="41" s="1"/>
  <c r="AJ24" i="41"/>
  <c r="BC24" i="41" s="1"/>
  <c r="AC24" i="41"/>
  <c r="AZ24" i="41" s="1"/>
  <c r="R24" i="41"/>
  <c r="Y24" i="41" s="1"/>
  <c r="AX24" i="41" s="1"/>
  <c r="AU23" i="41"/>
  <c r="BG23" i="41" s="1"/>
  <c r="AJ23" i="41"/>
  <c r="BC23" i="41" s="1"/>
  <c r="AC23" i="41"/>
  <c r="AZ23" i="41" s="1"/>
  <c r="R23" i="41"/>
  <c r="Y23" i="41" s="1"/>
  <c r="AU22" i="41"/>
  <c r="AJ22" i="41"/>
  <c r="AC22" i="41"/>
  <c r="AZ22" i="41" s="1"/>
  <c r="R22" i="41"/>
  <c r="Y22" i="41" s="1"/>
  <c r="AS21" i="41"/>
  <c r="AR21" i="41"/>
  <c r="AP21" i="41"/>
  <c r="AO21" i="41"/>
  <c r="AN21" i="41"/>
  <c r="AM21" i="41"/>
  <c r="AL21" i="41"/>
  <c r="AI21" i="41"/>
  <c r="AH21" i="41"/>
  <c r="AG21" i="41"/>
  <c r="AB21" i="41"/>
  <c r="AA21" i="41"/>
  <c r="Z21" i="41"/>
  <c r="X21" i="41"/>
  <c r="V21" i="41"/>
  <c r="U21" i="41"/>
  <c r="T21" i="41"/>
  <c r="S21" i="41"/>
  <c r="AU20" i="41"/>
  <c r="BG20" i="41" s="1"/>
  <c r="AJ20" i="41"/>
  <c r="BC20" i="41" s="1"/>
  <c r="AC20" i="41"/>
  <c r="AZ20" i="41" s="1"/>
  <c r="R20" i="41"/>
  <c r="Y20" i="41" s="1"/>
  <c r="AU19" i="41"/>
  <c r="BG19" i="41" s="1"/>
  <c r="AJ19" i="41"/>
  <c r="AC19" i="41"/>
  <c r="R19" i="41"/>
  <c r="AU18" i="41"/>
  <c r="BG18" i="41" s="1"/>
  <c r="AJ18" i="41"/>
  <c r="BC18" i="41" s="1"/>
  <c r="AC18" i="41"/>
  <c r="AZ18" i="41" s="1"/>
  <c r="R18" i="41"/>
  <c r="Y18" i="41" s="1"/>
  <c r="AU17" i="41"/>
  <c r="BE17" i="41"/>
  <c r="AJ17" i="41"/>
  <c r="AC17" i="41"/>
  <c r="R17" i="41"/>
  <c r="AS16" i="41"/>
  <c r="AR16" i="41"/>
  <c r="AP16" i="41"/>
  <c r="AO16" i="41"/>
  <c r="AN16" i="41"/>
  <c r="AM16" i="41"/>
  <c r="AL16" i="41"/>
  <c r="AI16" i="41"/>
  <c r="AH16" i="41"/>
  <c r="AG16" i="41"/>
  <c r="AB16" i="41"/>
  <c r="AA16" i="41"/>
  <c r="Z16" i="41"/>
  <c r="X16" i="41"/>
  <c r="V16" i="41"/>
  <c r="U16" i="41"/>
  <c r="T16" i="41"/>
  <c r="S16" i="41"/>
  <c r="AU15" i="41"/>
  <c r="AJ15" i="41"/>
  <c r="BC15" i="41" s="1"/>
  <c r="AC15" i="41"/>
  <c r="AZ15" i="41" s="1"/>
  <c r="R15" i="41"/>
  <c r="AU14" i="41"/>
  <c r="BG14" i="41" s="1"/>
  <c r="AJ14" i="41"/>
  <c r="BC14" i="41" s="1"/>
  <c r="AC14" i="41"/>
  <c r="AZ14" i="41" s="1"/>
  <c r="R14" i="41"/>
  <c r="Y14" i="41" s="1"/>
  <c r="AU13" i="41"/>
  <c r="BG13" i="41" s="1"/>
  <c r="AJ13" i="41"/>
  <c r="BC13" i="41" s="1"/>
  <c r="AC13" i="41"/>
  <c r="AZ13" i="41" s="1"/>
  <c r="R13" i="41"/>
  <c r="Y13" i="41" s="1"/>
  <c r="AU12" i="41"/>
  <c r="AJ12" i="41"/>
  <c r="AC12" i="41"/>
  <c r="AZ12" i="41" s="1"/>
  <c r="R12" i="41"/>
  <c r="AS178" i="40"/>
  <c r="AR178" i="40"/>
  <c r="AP178" i="40"/>
  <c r="AO178" i="40"/>
  <c r="AN178" i="40"/>
  <c r="AM178" i="40"/>
  <c r="AL178" i="40"/>
  <c r="AI178" i="40"/>
  <c r="AH178" i="40"/>
  <c r="AG178" i="40"/>
  <c r="AB178" i="40"/>
  <c r="AA178" i="40"/>
  <c r="Z178" i="40"/>
  <c r="X178" i="40"/>
  <c r="V178" i="40"/>
  <c r="U178" i="40"/>
  <c r="T178" i="40"/>
  <c r="S178" i="40"/>
  <c r="Q178" i="40"/>
  <c r="P178" i="40"/>
  <c r="O178" i="40"/>
  <c r="N178" i="40"/>
  <c r="M178" i="40"/>
  <c r="L178" i="40"/>
  <c r="K178" i="40"/>
  <c r="J178" i="40"/>
  <c r="I178" i="40"/>
  <c r="AS177" i="40"/>
  <c r="AR177" i="40"/>
  <c r="AP177" i="40"/>
  <c r="AO177" i="40"/>
  <c r="AN177" i="40"/>
  <c r="AM177" i="40"/>
  <c r="AL177" i="40"/>
  <c r="AI177" i="40"/>
  <c r="AH177" i="40"/>
  <c r="AG177" i="40"/>
  <c r="AB177" i="40"/>
  <c r="AA177" i="40"/>
  <c r="Z177" i="40"/>
  <c r="X177" i="40"/>
  <c r="V177" i="40"/>
  <c r="U177" i="40"/>
  <c r="T177" i="40"/>
  <c r="S177" i="40"/>
  <c r="Q177" i="40"/>
  <c r="P177" i="40"/>
  <c r="O177" i="40"/>
  <c r="N177" i="40"/>
  <c r="M177" i="40"/>
  <c r="L177" i="40"/>
  <c r="K177" i="40"/>
  <c r="J177" i="40"/>
  <c r="I177" i="40"/>
  <c r="AS176" i="40"/>
  <c r="AR176" i="40"/>
  <c r="AP176" i="40"/>
  <c r="AO176" i="40"/>
  <c r="AN176" i="40"/>
  <c r="AM176" i="40"/>
  <c r="AL176" i="40"/>
  <c r="AI176" i="40"/>
  <c r="AH176" i="40"/>
  <c r="AG176" i="40"/>
  <c r="AB176" i="40"/>
  <c r="AA176" i="40"/>
  <c r="Z176" i="40"/>
  <c r="X176" i="40"/>
  <c r="V176" i="40"/>
  <c r="U176" i="40"/>
  <c r="T176" i="40"/>
  <c r="S176" i="40"/>
  <c r="Q176" i="40"/>
  <c r="P176" i="40"/>
  <c r="O176" i="40"/>
  <c r="N176" i="40"/>
  <c r="M176" i="40"/>
  <c r="L176" i="40"/>
  <c r="K176" i="40"/>
  <c r="J176" i="40"/>
  <c r="I176" i="40"/>
  <c r="AS175" i="40"/>
  <c r="AR175" i="40"/>
  <c r="AP175" i="40"/>
  <c r="AO175" i="40"/>
  <c r="AN175" i="40"/>
  <c r="AM175" i="40"/>
  <c r="AL175" i="40"/>
  <c r="AI175" i="40"/>
  <c r="AH175" i="40"/>
  <c r="AG175" i="40"/>
  <c r="AB175" i="40"/>
  <c r="AA175" i="40"/>
  <c r="Z175" i="40"/>
  <c r="X175" i="40"/>
  <c r="V175" i="40"/>
  <c r="U175" i="40"/>
  <c r="T175" i="40"/>
  <c r="S175" i="40"/>
  <c r="Q175" i="40"/>
  <c r="P175" i="40"/>
  <c r="O175" i="40"/>
  <c r="N175" i="40"/>
  <c r="M175" i="40"/>
  <c r="L175" i="40"/>
  <c r="K175" i="40"/>
  <c r="J175" i="40"/>
  <c r="I175" i="40"/>
  <c r="BG174" i="40"/>
  <c r="BE174" i="40"/>
  <c r="BD174" i="40"/>
  <c r="BC174" i="40"/>
  <c r="BB174" i="40"/>
  <c r="BA174" i="40"/>
  <c r="AZ174" i="40"/>
  <c r="AX174" i="40"/>
  <c r="AW174" i="40"/>
  <c r="AV174" i="40"/>
  <c r="AU174" i="40"/>
  <c r="AT174" i="40"/>
  <c r="AS174" i="40"/>
  <c r="AR174" i="40"/>
  <c r="AP174" i="40"/>
  <c r="AO174" i="40"/>
  <c r="AN174" i="40"/>
  <c r="AM174" i="40"/>
  <c r="AL174" i="40"/>
  <c r="AK174" i="40"/>
  <c r="AJ174" i="40"/>
  <c r="AI174" i="40"/>
  <c r="AH174" i="40"/>
  <c r="AG174" i="40"/>
  <c r="AF174" i="40"/>
  <c r="AE174" i="40"/>
  <c r="AD174" i="40"/>
  <c r="AC174" i="40"/>
  <c r="AB174" i="40"/>
  <c r="AA174" i="40"/>
  <c r="Z174" i="40"/>
  <c r="Y174" i="40"/>
  <c r="X174" i="40"/>
  <c r="V174" i="40"/>
  <c r="U174" i="40"/>
  <c r="T174" i="40"/>
  <c r="S174" i="40"/>
  <c r="R174" i="40"/>
  <c r="Q174" i="40"/>
  <c r="P174" i="40"/>
  <c r="O174" i="40"/>
  <c r="N174" i="40"/>
  <c r="M174" i="40"/>
  <c r="L174" i="40"/>
  <c r="K174" i="40"/>
  <c r="J174" i="40"/>
  <c r="I174" i="40"/>
  <c r="AS173" i="40"/>
  <c r="AR173" i="40"/>
  <c r="AP173" i="40"/>
  <c r="AO173" i="40"/>
  <c r="AN173" i="40"/>
  <c r="AM173" i="40"/>
  <c r="AL173" i="40"/>
  <c r="AI173" i="40"/>
  <c r="AH173" i="40"/>
  <c r="AG173" i="40"/>
  <c r="AB173" i="40"/>
  <c r="AA173" i="40"/>
  <c r="Z173" i="40"/>
  <c r="X173" i="40"/>
  <c r="V173" i="40"/>
  <c r="U173" i="40"/>
  <c r="T173" i="40"/>
  <c r="S173" i="40"/>
  <c r="Q173" i="40"/>
  <c r="P173" i="40"/>
  <c r="O173" i="40"/>
  <c r="N173" i="40"/>
  <c r="M173" i="40"/>
  <c r="L173" i="40"/>
  <c r="K173" i="40"/>
  <c r="J173" i="40"/>
  <c r="I173" i="40"/>
  <c r="AS172" i="40"/>
  <c r="AR172" i="40"/>
  <c r="AP172" i="40"/>
  <c r="AO172" i="40"/>
  <c r="AN172" i="40"/>
  <c r="AM172" i="40"/>
  <c r="AL172" i="40"/>
  <c r="AI172" i="40"/>
  <c r="AH172" i="40"/>
  <c r="AG172" i="40"/>
  <c r="AB172" i="40"/>
  <c r="AA172" i="40"/>
  <c r="Z172" i="40"/>
  <c r="X172" i="40"/>
  <c r="V172" i="40"/>
  <c r="U172" i="40"/>
  <c r="T172" i="40"/>
  <c r="S172" i="40"/>
  <c r="Q172" i="40"/>
  <c r="P172" i="40"/>
  <c r="O172" i="40"/>
  <c r="N172" i="40"/>
  <c r="M172" i="40"/>
  <c r="L172" i="40"/>
  <c r="K172" i="40"/>
  <c r="J172" i="40"/>
  <c r="I172" i="40"/>
  <c r="AS171" i="40"/>
  <c r="AR171" i="40"/>
  <c r="AP171" i="40"/>
  <c r="AO171" i="40"/>
  <c r="AN171" i="40"/>
  <c r="AM171" i="40"/>
  <c r="AL171" i="40"/>
  <c r="AI171" i="40"/>
  <c r="AH171" i="40"/>
  <c r="AG171" i="40"/>
  <c r="AB171" i="40"/>
  <c r="AA171" i="40"/>
  <c r="Z171" i="40"/>
  <c r="X171" i="40"/>
  <c r="V171" i="40"/>
  <c r="U171" i="40"/>
  <c r="T171" i="40"/>
  <c r="S171" i="40"/>
  <c r="Q171" i="40"/>
  <c r="P171" i="40"/>
  <c r="O171" i="40"/>
  <c r="N171" i="40"/>
  <c r="M171" i="40"/>
  <c r="L171" i="40"/>
  <c r="K171" i="40"/>
  <c r="J171" i="40"/>
  <c r="I171" i="40"/>
  <c r="AS170" i="40"/>
  <c r="AR170" i="40"/>
  <c r="AP170" i="40"/>
  <c r="AO170" i="40"/>
  <c r="AN170" i="40"/>
  <c r="AM170" i="40"/>
  <c r="AL170" i="40"/>
  <c r="AI170" i="40"/>
  <c r="AH170" i="40"/>
  <c r="AG170" i="40"/>
  <c r="AB170" i="40"/>
  <c r="AA170" i="40"/>
  <c r="Z170" i="40"/>
  <c r="X170" i="40"/>
  <c r="V170" i="40"/>
  <c r="U170" i="40"/>
  <c r="T170" i="40"/>
  <c r="S170" i="40"/>
  <c r="Q170" i="40"/>
  <c r="P170" i="40"/>
  <c r="O170" i="40"/>
  <c r="N170" i="40"/>
  <c r="M170" i="40"/>
  <c r="L170" i="40"/>
  <c r="K170" i="40"/>
  <c r="J170" i="40"/>
  <c r="I170" i="40"/>
  <c r="AS169" i="40"/>
  <c r="AR169" i="40"/>
  <c r="AP169" i="40"/>
  <c r="AO169" i="40"/>
  <c r="AN169" i="40"/>
  <c r="AM169" i="40"/>
  <c r="AL169" i="40"/>
  <c r="AI169" i="40"/>
  <c r="AH169" i="40"/>
  <c r="AG169" i="40"/>
  <c r="AB169" i="40"/>
  <c r="AA169" i="40"/>
  <c r="Z169" i="40"/>
  <c r="X169" i="40"/>
  <c r="V169" i="40"/>
  <c r="U169" i="40"/>
  <c r="T169" i="40"/>
  <c r="S169" i="40"/>
  <c r="Q169" i="40"/>
  <c r="P169" i="40"/>
  <c r="O169" i="40"/>
  <c r="N169" i="40"/>
  <c r="M169" i="40"/>
  <c r="L169" i="40"/>
  <c r="K169" i="40"/>
  <c r="J169" i="40"/>
  <c r="I169" i="40"/>
  <c r="Q165" i="40"/>
  <c r="J20" i="47" s="1"/>
  <c r="P165" i="40"/>
  <c r="I20" i="47" s="1"/>
  <c r="O165" i="40"/>
  <c r="H20" i="47" s="1"/>
  <c r="N165" i="40"/>
  <c r="G20" i="47" s="1"/>
  <c r="M165" i="40"/>
  <c r="F20" i="47" s="1"/>
  <c r="L165" i="40"/>
  <c r="K165" i="40"/>
  <c r="D20" i="47" s="1"/>
  <c r="J165" i="40"/>
  <c r="C20" i="47" s="1"/>
  <c r="I165" i="40"/>
  <c r="B20" i="47" s="1"/>
  <c r="AS164" i="40"/>
  <c r="AR164" i="40"/>
  <c r="AP164" i="40"/>
  <c r="AO164" i="40"/>
  <c r="AN164" i="40"/>
  <c r="AM164" i="40"/>
  <c r="AL164" i="40"/>
  <c r="AI164" i="40"/>
  <c r="AH164" i="40"/>
  <c r="AG164" i="40"/>
  <c r="AB164" i="40"/>
  <c r="AA164" i="40"/>
  <c r="Z164" i="40"/>
  <c r="X164" i="40"/>
  <c r="V164" i="40"/>
  <c r="U164" i="40"/>
  <c r="T164" i="40"/>
  <c r="S164" i="40"/>
  <c r="AU163" i="40"/>
  <c r="BG163" i="40" s="1"/>
  <c r="BE163" i="40"/>
  <c r="AJ163" i="40"/>
  <c r="BC163" i="40" s="1"/>
  <c r="AC163" i="40"/>
  <c r="AZ163" i="40" s="1"/>
  <c r="R163" i="40"/>
  <c r="Y163" i="40" s="1"/>
  <c r="AU162" i="40"/>
  <c r="BE162" i="40"/>
  <c r="AJ162" i="40"/>
  <c r="BC162" i="40" s="1"/>
  <c r="AC162" i="40"/>
  <c r="AZ162" i="40" s="1"/>
  <c r="R162" i="40"/>
  <c r="Y162" i="40" s="1"/>
  <c r="AU161" i="40"/>
  <c r="BG161" i="40" s="1"/>
  <c r="AJ161" i="40"/>
  <c r="AC161" i="40"/>
  <c r="AZ161" i="40" s="1"/>
  <c r="R161" i="40"/>
  <c r="Y161" i="40" s="1"/>
  <c r="AF161" i="40" s="1"/>
  <c r="AS160" i="40"/>
  <c r="AR160" i="40"/>
  <c r="AP160" i="40"/>
  <c r="AO160" i="40"/>
  <c r="AN160" i="40"/>
  <c r="AM160" i="40"/>
  <c r="AL160" i="40"/>
  <c r="AI160" i="40"/>
  <c r="AH160" i="40"/>
  <c r="AG160" i="40"/>
  <c r="AB160" i="40"/>
  <c r="AA160" i="40"/>
  <c r="Z160" i="40"/>
  <c r="X160" i="40"/>
  <c r="V160" i="40"/>
  <c r="U160" i="40"/>
  <c r="T160" i="40"/>
  <c r="S160" i="40"/>
  <c r="AU159" i="40"/>
  <c r="BG159" i="40" s="1"/>
  <c r="AJ159" i="40"/>
  <c r="BC159" i="40" s="1"/>
  <c r="AC159" i="40"/>
  <c r="AZ159" i="40" s="1"/>
  <c r="R159" i="40"/>
  <c r="Y159" i="40" s="1"/>
  <c r="AF159" i="40" s="1"/>
  <c r="BB159" i="40" s="1"/>
  <c r="AU158" i="40"/>
  <c r="BG158" i="40" s="1"/>
  <c r="BE158" i="40"/>
  <c r="AJ158" i="40"/>
  <c r="BC158" i="40" s="1"/>
  <c r="AC158" i="40"/>
  <c r="AZ158" i="40" s="1"/>
  <c r="R158" i="40"/>
  <c r="Y158" i="40" s="1"/>
  <c r="AU157" i="40"/>
  <c r="BG157" i="40" s="1"/>
  <c r="AJ157" i="40"/>
  <c r="BC157" i="40" s="1"/>
  <c r="AC157" i="40"/>
  <c r="R157" i="40"/>
  <c r="Y157" i="40" s="1"/>
  <c r="AF157" i="40" s="1"/>
  <c r="BB157" i="40" s="1"/>
  <c r="AU156" i="40"/>
  <c r="BG156" i="40" s="1"/>
  <c r="AJ156" i="40"/>
  <c r="AC156" i="40"/>
  <c r="AZ156" i="40" s="1"/>
  <c r="R156" i="40"/>
  <c r="Y156" i="40" s="1"/>
  <c r="AX156" i="40" s="1"/>
  <c r="AU155" i="40"/>
  <c r="AJ155" i="40"/>
  <c r="BC155" i="40" s="1"/>
  <c r="AC155" i="40"/>
  <c r="AZ155" i="40" s="1"/>
  <c r="R155" i="40"/>
  <c r="AS154" i="40"/>
  <c r="AR154" i="40"/>
  <c r="AP154" i="40"/>
  <c r="AO154" i="40"/>
  <c r="AN154" i="40"/>
  <c r="AM154" i="40"/>
  <c r="AL154" i="40"/>
  <c r="AI154" i="40"/>
  <c r="AH154" i="40"/>
  <c r="AG154" i="40"/>
  <c r="AB154" i="40"/>
  <c r="AA154" i="40"/>
  <c r="Z154" i="40"/>
  <c r="X154" i="40"/>
  <c r="V154" i="40"/>
  <c r="U154" i="40"/>
  <c r="T154" i="40"/>
  <c r="S154" i="40"/>
  <c r="AU153" i="40"/>
  <c r="BG153" i="40" s="1"/>
  <c r="BE153" i="40"/>
  <c r="AJ153" i="40"/>
  <c r="BC153" i="40" s="1"/>
  <c r="AC153" i="40"/>
  <c r="AZ153" i="40" s="1"/>
  <c r="R153" i="40"/>
  <c r="Y153" i="40" s="1"/>
  <c r="AF153" i="40" s="1"/>
  <c r="BB153" i="40" s="1"/>
  <c r="AU152" i="40"/>
  <c r="BG152" i="40" s="1"/>
  <c r="BE152" i="40"/>
  <c r="AJ152" i="40"/>
  <c r="BC152" i="40" s="1"/>
  <c r="AC152" i="40"/>
  <c r="AZ152" i="40" s="1"/>
  <c r="R152" i="40"/>
  <c r="Y152" i="40" s="1"/>
  <c r="AF152" i="40" s="1"/>
  <c r="AS151" i="40"/>
  <c r="AR151" i="40"/>
  <c r="AP151" i="40"/>
  <c r="AO151" i="40"/>
  <c r="AN151" i="40"/>
  <c r="AM151" i="40"/>
  <c r="AL151" i="40"/>
  <c r="AI151" i="40"/>
  <c r="AH151" i="40"/>
  <c r="AG151" i="40"/>
  <c r="AB151" i="40"/>
  <c r="AA151" i="40"/>
  <c r="Z151" i="40"/>
  <c r="X151" i="40"/>
  <c r="V151" i="40"/>
  <c r="U151" i="40"/>
  <c r="T151" i="40"/>
  <c r="S151" i="40"/>
  <c r="AU150" i="40"/>
  <c r="BG150" i="40" s="1"/>
  <c r="AJ150" i="40"/>
  <c r="BC150" i="40" s="1"/>
  <c r="AC150" i="40"/>
  <c r="AZ150" i="40" s="1"/>
  <c r="R150" i="40"/>
  <c r="Y150" i="40" s="1"/>
  <c r="AU149" i="40"/>
  <c r="BG149" i="40" s="1"/>
  <c r="AJ149" i="40"/>
  <c r="BC149" i="40" s="1"/>
  <c r="AC149" i="40"/>
  <c r="AZ149" i="40" s="1"/>
  <c r="R149" i="40"/>
  <c r="Y149" i="40" s="1"/>
  <c r="AX149" i="40" s="1"/>
  <c r="AU148" i="40"/>
  <c r="BG148" i="40" s="1"/>
  <c r="AJ148" i="40"/>
  <c r="BC148" i="40" s="1"/>
  <c r="AC148" i="40"/>
  <c r="AZ148" i="40" s="1"/>
  <c r="R148" i="40"/>
  <c r="Y148" i="40" s="1"/>
  <c r="AU147" i="40"/>
  <c r="BG147" i="40" s="1"/>
  <c r="AJ147" i="40"/>
  <c r="BC147" i="40" s="1"/>
  <c r="AC147" i="40"/>
  <c r="AZ147" i="40" s="1"/>
  <c r="R147" i="40"/>
  <c r="Y147" i="40" s="1"/>
  <c r="AU146" i="40"/>
  <c r="BG146" i="40" s="1"/>
  <c r="AJ146" i="40"/>
  <c r="BC146" i="40" s="1"/>
  <c r="AC146" i="40"/>
  <c r="AZ146" i="40" s="1"/>
  <c r="R146" i="40"/>
  <c r="AU145" i="40"/>
  <c r="BG145" i="40" s="1"/>
  <c r="AJ145" i="40"/>
  <c r="BC145" i="40" s="1"/>
  <c r="AC145" i="40"/>
  <c r="Y145" i="40"/>
  <c r="AE145" i="40" s="1"/>
  <c r="BA145" i="40" s="1"/>
  <c r="AS144" i="40"/>
  <c r="AR144" i="40"/>
  <c r="AP144" i="40"/>
  <c r="AO144" i="40"/>
  <c r="AN144" i="40"/>
  <c r="AM144" i="40"/>
  <c r="AL144" i="40"/>
  <c r="AI144" i="40"/>
  <c r="AH144" i="40"/>
  <c r="AG144" i="40"/>
  <c r="AB144" i="40"/>
  <c r="AA144" i="40"/>
  <c r="Z144" i="40"/>
  <c r="X144" i="40"/>
  <c r="V144" i="40"/>
  <c r="U144" i="40"/>
  <c r="T144" i="40"/>
  <c r="S144" i="40"/>
  <c r="AU143" i="40"/>
  <c r="BG143" i="40" s="1"/>
  <c r="BE143" i="40"/>
  <c r="AJ143" i="40"/>
  <c r="BC143" i="40" s="1"/>
  <c r="AC143" i="40"/>
  <c r="AZ143" i="40" s="1"/>
  <c r="R143" i="40"/>
  <c r="Y143" i="40" s="1"/>
  <c r="AF143" i="40" s="1"/>
  <c r="BB143" i="40" s="1"/>
  <c r="AU142" i="40"/>
  <c r="BG142" i="40" s="1"/>
  <c r="BE142" i="40"/>
  <c r="AJ142" i="40"/>
  <c r="BC142" i="40" s="1"/>
  <c r="AC142" i="40"/>
  <c r="AZ142" i="40" s="1"/>
  <c r="R142" i="40"/>
  <c r="Y142" i="40" s="1"/>
  <c r="AF142" i="40" s="1"/>
  <c r="BB142" i="40" s="1"/>
  <c r="AU141" i="40"/>
  <c r="AJ141" i="40"/>
  <c r="BC141" i="40" s="1"/>
  <c r="AC141" i="40"/>
  <c r="AZ141" i="40" s="1"/>
  <c r="R141" i="40"/>
  <c r="Y141" i="40" s="1"/>
  <c r="AF141" i="40" s="1"/>
  <c r="BB141" i="40" s="1"/>
  <c r="AU140" i="40"/>
  <c r="AJ140" i="40"/>
  <c r="BC140" i="40" s="1"/>
  <c r="AC140" i="40"/>
  <c r="AZ140" i="40" s="1"/>
  <c r="R140" i="40"/>
  <c r="Y140" i="40" s="1"/>
  <c r="AF140" i="40" s="1"/>
  <c r="BB140" i="40" s="1"/>
  <c r="AU139" i="40"/>
  <c r="BE139" i="40"/>
  <c r="AJ139" i="40"/>
  <c r="BC139" i="40" s="1"/>
  <c r="AC139" i="40"/>
  <c r="AZ139" i="40" s="1"/>
  <c r="R139" i="40"/>
  <c r="Y139" i="40" s="1"/>
  <c r="AF139" i="40" s="1"/>
  <c r="BB139" i="40" s="1"/>
  <c r="AU138" i="40"/>
  <c r="BG138" i="40" s="1"/>
  <c r="AJ138" i="40"/>
  <c r="BC138" i="40" s="1"/>
  <c r="AC138" i="40"/>
  <c r="AZ138" i="40" s="1"/>
  <c r="R138" i="40"/>
  <c r="AS137" i="40"/>
  <c r="AR137" i="40"/>
  <c r="AP137" i="40"/>
  <c r="AO137" i="40"/>
  <c r="AN137" i="40"/>
  <c r="AM137" i="40"/>
  <c r="AL137" i="40"/>
  <c r="AI137" i="40"/>
  <c r="AH137" i="40"/>
  <c r="AG137" i="40"/>
  <c r="AB137" i="40"/>
  <c r="AA137" i="40"/>
  <c r="Z137" i="40"/>
  <c r="X137" i="40"/>
  <c r="V137" i="40"/>
  <c r="U137" i="40"/>
  <c r="T137" i="40"/>
  <c r="S137" i="40"/>
  <c r="AU136" i="40"/>
  <c r="BG136" i="40" s="1"/>
  <c r="AJ136" i="40"/>
  <c r="BC136" i="40" s="1"/>
  <c r="AC136" i="40"/>
  <c r="AZ136" i="40" s="1"/>
  <c r="R136" i="40"/>
  <c r="Y136" i="40" s="1"/>
  <c r="AU135" i="40"/>
  <c r="BG135" i="40" s="1"/>
  <c r="AJ135" i="40"/>
  <c r="BC135" i="40" s="1"/>
  <c r="AC135" i="40"/>
  <c r="AZ135" i="40" s="1"/>
  <c r="R135" i="40"/>
  <c r="Y135" i="40" s="1"/>
  <c r="AF135" i="40" s="1"/>
  <c r="BB135" i="40" s="1"/>
  <c r="AU134" i="40"/>
  <c r="BG134" i="40" s="1"/>
  <c r="BE134" i="40"/>
  <c r="AJ134" i="40"/>
  <c r="BC134" i="40" s="1"/>
  <c r="AC134" i="40"/>
  <c r="AZ134" i="40" s="1"/>
  <c r="R134" i="40"/>
  <c r="Y134" i="40" s="1"/>
  <c r="AF134" i="40" s="1"/>
  <c r="BB134" i="40" s="1"/>
  <c r="AU133" i="40"/>
  <c r="BG133" i="40" s="1"/>
  <c r="BE133" i="40"/>
  <c r="AJ133" i="40"/>
  <c r="BC133" i="40" s="1"/>
  <c r="AC133" i="40"/>
  <c r="AZ133" i="40" s="1"/>
  <c r="R133" i="40"/>
  <c r="Y133" i="40" s="1"/>
  <c r="AF133" i="40" s="1"/>
  <c r="BB133" i="40" s="1"/>
  <c r="AU132" i="40"/>
  <c r="BG132" i="40" s="1"/>
  <c r="AJ132" i="40"/>
  <c r="BC132" i="40" s="1"/>
  <c r="AC132" i="40"/>
  <c r="AZ132" i="40" s="1"/>
  <c r="R132" i="40"/>
  <c r="Y132" i="40" s="1"/>
  <c r="AF132" i="40" s="1"/>
  <c r="BB132" i="40" s="1"/>
  <c r="AU131" i="40"/>
  <c r="BG131" i="40" s="1"/>
  <c r="AJ131" i="40"/>
  <c r="BC131" i="40" s="1"/>
  <c r="AC131" i="40"/>
  <c r="R131" i="40"/>
  <c r="Y131" i="40" s="1"/>
  <c r="AX131" i="40" s="1"/>
  <c r="AS130" i="40"/>
  <c r="AR130" i="40"/>
  <c r="AP130" i="40"/>
  <c r="AO130" i="40"/>
  <c r="AN130" i="40"/>
  <c r="AM130" i="40"/>
  <c r="AL130" i="40"/>
  <c r="AI130" i="40"/>
  <c r="AH130" i="40"/>
  <c r="AG130" i="40"/>
  <c r="AB130" i="40"/>
  <c r="AA130" i="40"/>
  <c r="Z130" i="40"/>
  <c r="X130" i="40"/>
  <c r="V130" i="40"/>
  <c r="U130" i="40"/>
  <c r="T130" i="40"/>
  <c r="S130" i="40"/>
  <c r="AU129" i="40"/>
  <c r="BG129" i="40" s="1"/>
  <c r="BE129" i="40"/>
  <c r="AJ129" i="40"/>
  <c r="BC129" i="40" s="1"/>
  <c r="AC129" i="40"/>
  <c r="AZ129" i="40" s="1"/>
  <c r="R129" i="40"/>
  <c r="Y129" i="40" s="1"/>
  <c r="AU128" i="40"/>
  <c r="BG128" i="40" s="1"/>
  <c r="AJ128" i="40"/>
  <c r="AC128" i="40"/>
  <c r="R128" i="40"/>
  <c r="AS127" i="40"/>
  <c r="AR127" i="40"/>
  <c r="AP127" i="40"/>
  <c r="AO127" i="40"/>
  <c r="AN127" i="40"/>
  <c r="AM127" i="40"/>
  <c r="AL127" i="40"/>
  <c r="AI127" i="40"/>
  <c r="AH127" i="40"/>
  <c r="AG127" i="40"/>
  <c r="AB127" i="40"/>
  <c r="AA127" i="40"/>
  <c r="Z127" i="40"/>
  <c r="X127" i="40"/>
  <c r="V127" i="40"/>
  <c r="U127" i="40"/>
  <c r="T127" i="40"/>
  <c r="S127" i="40"/>
  <c r="AU126" i="40"/>
  <c r="BG126" i="40" s="1"/>
  <c r="AJ126" i="40"/>
  <c r="BC126" i="40" s="1"/>
  <c r="AC126" i="40"/>
  <c r="AZ126" i="40" s="1"/>
  <c r="R126" i="40"/>
  <c r="Y126" i="40" s="1"/>
  <c r="AF126" i="40" s="1"/>
  <c r="BB126" i="40" s="1"/>
  <c r="AU125" i="40"/>
  <c r="AJ125" i="40"/>
  <c r="AC125" i="40"/>
  <c r="R125" i="40"/>
  <c r="Y125" i="40" s="1"/>
  <c r="AF125" i="40" s="1"/>
  <c r="AS124" i="40"/>
  <c r="AR124" i="40"/>
  <c r="AP124" i="40"/>
  <c r="AO124" i="40"/>
  <c r="AN124" i="40"/>
  <c r="AM124" i="40"/>
  <c r="AL124" i="40"/>
  <c r="AI124" i="40"/>
  <c r="AH124" i="40"/>
  <c r="AG124" i="40"/>
  <c r="AB124" i="40"/>
  <c r="AA124" i="40"/>
  <c r="Z124" i="40"/>
  <c r="X124" i="40"/>
  <c r="V124" i="40"/>
  <c r="U124" i="40"/>
  <c r="T124" i="40"/>
  <c r="S124" i="40"/>
  <c r="AU123" i="40"/>
  <c r="BG123" i="40" s="1"/>
  <c r="BE123" i="40"/>
  <c r="AJ123" i="40"/>
  <c r="BC123" i="40" s="1"/>
  <c r="AC123" i="40"/>
  <c r="AZ123" i="40" s="1"/>
  <c r="R123" i="40"/>
  <c r="Y123" i="40" s="1"/>
  <c r="AF123" i="40" s="1"/>
  <c r="BB123" i="40" s="1"/>
  <c r="AU122" i="40"/>
  <c r="BG122" i="40" s="1"/>
  <c r="BE122" i="40"/>
  <c r="AJ122" i="40"/>
  <c r="BC122" i="40" s="1"/>
  <c r="AC122" i="40"/>
  <c r="AZ122" i="40" s="1"/>
  <c r="R122" i="40"/>
  <c r="Y122" i="40" s="1"/>
  <c r="AU121" i="40"/>
  <c r="BG121" i="40" s="1"/>
  <c r="AJ121" i="40"/>
  <c r="BC121" i="40" s="1"/>
  <c r="AC121" i="40"/>
  <c r="AZ121" i="40" s="1"/>
  <c r="R121" i="40"/>
  <c r="Y121" i="40" s="1"/>
  <c r="AU120" i="40"/>
  <c r="BG120" i="40" s="1"/>
  <c r="AJ120" i="40"/>
  <c r="BC120" i="40" s="1"/>
  <c r="AC120" i="40"/>
  <c r="AZ120" i="40" s="1"/>
  <c r="R120" i="40"/>
  <c r="Y120" i="40" s="1"/>
  <c r="AU119" i="40"/>
  <c r="AJ119" i="40"/>
  <c r="BC119" i="40" s="1"/>
  <c r="AC119" i="40"/>
  <c r="R119" i="40"/>
  <c r="AS118" i="40"/>
  <c r="AR118" i="40"/>
  <c r="AP118" i="40"/>
  <c r="AO118" i="40"/>
  <c r="AN118" i="40"/>
  <c r="AM118" i="40"/>
  <c r="AL118" i="40"/>
  <c r="AI118" i="40"/>
  <c r="AH118" i="40"/>
  <c r="AG118" i="40"/>
  <c r="AB118" i="40"/>
  <c r="AA118" i="40"/>
  <c r="Z118" i="40"/>
  <c r="X118" i="40"/>
  <c r="V118" i="40"/>
  <c r="U118" i="40"/>
  <c r="T118" i="40"/>
  <c r="S118" i="40"/>
  <c r="AU117" i="40"/>
  <c r="BG117" i="40" s="1"/>
  <c r="AJ117" i="40"/>
  <c r="BC117" i="40" s="1"/>
  <c r="AC117" i="40"/>
  <c r="AZ117" i="40" s="1"/>
  <c r="R117" i="40"/>
  <c r="Y117" i="40" s="1"/>
  <c r="AF117" i="40" s="1"/>
  <c r="BB117" i="40" s="1"/>
  <c r="AU116" i="40"/>
  <c r="BG116" i="40" s="1"/>
  <c r="AJ116" i="40"/>
  <c r="BC116" i="40" s="1"/>
  <c r="AC116" i="40"/>
  <c r="AZ116" i="40" s="1"/>
  <c r="R116" i="40"/>
  <c r="Y116" i="40" s="1"/>
  <c r="AU115" i="40"/>
  <c r="BG115" i="40" s="1"/>
  <c r="AJ115" i="40"/>
  <c r="BC115" i="40" s="1"/>
  <c r="AC115" i="40"/>
  <c r="R115" i="40"/>
  <c r="Y115" i="40" s="1"/>
  <c r="AX115" i="40" s="1"/>
  <c r="AS114" i="40"/>
  <c r="AR114" i="40"/>
  <c r="AP114" i="40"/>
  <c r="AO114" i="40"/>
  <c r="AN114" i="40"/>
  <c r="AM114" i="40"/>
  <c r="AL114" i="40"/>
  <c r="AI114" i="40"/>
  <c r="AH114" i="40"/>
  <c r="AG114" i="40"/>
  <c r="AB114" i="40"/>
  <c r="AA114" i="40"/>
  <c r="Z114" i="40"/>
  <c r="X114" i="40"/>
  <c r="V114" i="40"/>
  <c r="U114" i="40"/>
  <c r="T114" i="40"/>
  <c r="S114" i="40"/>
  <c r="AU113" i="40"/>
  <c r="BG113" i="40" s="1"/>
  <c r="BE113" i="40"/>
  <c r="AJ113" i="40"/>
  <c r="BC113" i="40" s="1"/>
  <c r="AC113" i="40"/>
  <c r="AZ113" i="40" s="1"/>
  <c r="R113" i="40"/>
  <c r="Y113" i="40" s="1"/>
  <c r="AF113" i="40" s="1"/>
  <c r="BB113" i="40" s="1"/>
  <c r="AU112" i="40"/>
  <c r="BG112" i="40" s="1"/>
  <c r="BE112" i="40"/>
  <c r="AJ112" i="40"/>
  <c r="BC112" i="40" s="1"/>
  <c r="AC112" i="40"/>
  <c r="AZ112" i="40" s="1"/>
  <c r="R112" i="40"/>
  <c r="Y112" i="40" s="1"/>
  <c r="AF112" i="40" s="1"/>
  <c r="BB112" i="40" s="1"/>
  <c r="AU111" i="40"/>
  <c r="BG111" i="40" s="1"/>
  <c r="AJ111" i="40"/>
  <c r="BC111" i="40" s="1"/>
  <c r="AC111" i="40"/>
  <c r="AZ111" i="40" s="1"/>
  <c r="R111" i="40"/>
  <c r="Y111" i="40" s="1"/>
  <c r="AF111" i="40" s="1"/>
  <c r="BB111" i="40" s="1"/>
  <c r="AU110" i="40"/>
  <c r="AJ110" i="40"/>
  <c r="AC110" i="40"/>
  <c r="R110" i="40"/>
  <c r="AS109" i="40"/>
  <c r="AR109" i="40"/>
  <c r="AP109" i="40"/>
  <c r="AO109" i="40"/>
  <c r="AN109" i="40"/>
  <c r="AM109" i="40"/>
  <c r="AL109" i="40"/>
  <c r="AI109" i="40"/>
  <c r="AH109" i="40"/>
  <c r="AG109" i="40"/>
  <c r="AB109" i="40"/>
  <c r="AA109" i="40"/>
  <c r="Z109" i="40"/>
  <c r="X109" i="40"/>
  <c r="V109" i="40"/>
  <c r="U109" i="40"/>
  <c r="T109" i="40"/>
  <c r="S109" i="40"/>
  <c r="AU108" i="40"/>
  <c r="BG108" i="40" s="1"/>
  <c r="BG109" i="40" s="1"/>
  <c r="AT109" i="40"/>
  <c r="AJ108" i="40"/>
  <c r="AJ109" i="40" s="1"/>
  <c r="AC108" i="40"/>
  <c r="AC109" i="40" s="1"/>
  <c r="R108" i="40"/>
  <c r="Y108" i="40" s="1"/>
  <c r="AS107" i="40"/>
  <c r="AR107" i="40"/>
  <c r="AP107" i="40"/>
  <c r="AO107" i="40"/>
  <c r="AN107" i="40"/>
  <c r="AM107" i="40"/>
  <c r="AL107" i="40"/>
  <c r="AI107" i="40"/>
  <c r="AH107" i="40"/>
  <c r="AG107" i="40"/>
  <c r="AB107" i="40"/>
  <c r="AA107" i="40"/>
  <c r="Z107" i="40"/>
  <c r="X107" i="40"/>
  <c r="V107" i="40"/>
  <c r="U107" i="40"/>
  <c r="T107" i="40"/>
  <c r="S107" i="40"/>
  <c r="AU106" i="40"/>
  <c r="BG106" i="40" s="1"/>
  <c r="AJ106" i="40"/>
  <c r="BC106" i="40" s="1"/>
  <c r="AC106" i="40"/>
  <c r="AZ106" i="40" s="1"/>
  <c r="R106" i="40"/>
  <c r="Y106" i="40" s="1"/>
  <c r="AF106" i="40" s="1"/>
  <c r="BB106" i="40" s="1"/>
  <c r="AU105" i="40"/>
  <c r="BG105" i="40" s="1"/>
  <c r="AJ105" i="40"/>
  <c r="BC105" i="40" s="1"/>
  <c r="AC105" i="40"/>
  <c r="AZ105" i="40" s="1"/>
  <c r="R105" i="40"/>
  <c r="Y105" i="40" s="1"/>
  <c r="AF105" i="40" s="1"/>
  <c r="BB105" i="40" s="1"/>
  <c r="AU104" i="40"/>
  <c r="BG104" i="40" s="1"/>
  <c r="AJ104" i="40"/>
  <c r="BC104" i="40" s="1"/>
  <c r="AC104" i="40"/>
  <c r="AZ104" i="40" s="1"/>
  <c r="R104" i="40"/>
  <c r="Y104" i="40" s="1"/>
  <c r="AF104" i="40" s="1"/>
  <c r="BB104" i="40" s="1"/>
  <c r="AU103" i="40"/>
  <c r="BG103" i="40" s="1"/>
  <c r="BE103" i="40"/>
  <c r="AJ103" i="40"/>
  <c r="BC103" i="40" s="1"/>
  <c r="AC103" i="40"/>
  <c r="AZ103" i="40" s="1"/>
  <c r="R103" i="40"/>
  <c r="Y103" i="40" s="1"/>
  <c r="AF103" i="40" s="1"/>
  <c r="BB103" i="40" s="1"/>
  <c r="AU102" i="40"/>
  <c r="AJ102" i="40"/>
  <c r="AC102" i="40"/>
  <c r="R102" i="40"/>
  <c r="Y102" i="40" s="1"/>
  <c r="AF102" i="40" s="1"/>
  <c r="AS101" i="40"/>
  <c r="AR101" i="40"/>
  <c r="AP101" i="40"/>
  <c r="AO101" i="40"/>
  <c r="AN101" i="40"/>
  <c r="AM101" i="40"/>
  <c r="AL101" i="40"/>
  <c r="AI101" i="40"/>
  <c r="AH101" i="40"/>
  <c r="AG101" i="40"/>
  <c r="AB101" i="40"/>
  <c r="AA101" i="40"/>
  <c r="Z101" i="40"/>
  <c r="X101" i="40"/>
  <c r="V101" i="40"/>
  <c r="U101" i="40"/>
  <c r="T101" i="40"/>
  <c r="S101" i="40"/>
  <c r="AU100" i="40"/>
  <c r="BG100" i="40" s="1"/>
  <c r="AJ100" i="40"/>
  <c r="BC100" i="40" s="1"/>
  <c r="AC100" i="40"/>
  <c r="AZ100" i="40" s="1"/>
  <c r="R100" i="40"/>
  <c r="Y100" i="40" s="1"/>
  <c r="AU99" i="40"/>
  <c r="BG99" i="40" s="1"/>
  <c r="AJ99" i="40"/>
  <c r="BC99" i="40" s="1"/>
  <c r="AC99" i="40"/>
  <c r="AZ99" i="40" s="1"/>
  <c r="R99" i="40"/>
  <c r="Y99" i="40" s="1"/>
  <c r="AU98" i="40"/>
  <c r="BG98" i="40" s="1"/>
  <c r="AJ98" i="40"/>
  <c r="AC98" i="40"/>
  <c r="R98" i="40"/>
  <c r="Y98" i="40" s="1"/>
  <c r="AS97" i="40"/>
  <c r="AR97" i="40"/>
  <c r="AP97" i="40"/>
  <c r="AO97" i="40"/>
  <c r="AN97" i="40"/>
  <c r="AM97" i="40"/>
  <c r="AL97" i="40"/>
  <c r="AI97" i="40"/>
  <c r="AH97" i="40"/>
  <c r="AG97" i="40"/>
  <c r="AB97" i="40"/>
  <c r="AA97" i="40"/>
  <c r="Z97" i="40"/>
  <c r="X97" i="40"/>
  <c r="V97" i="40"/>
  <c r="U97" i="40"/>
  <c r="T97" i="40"/>
  <c r="S97" i="40"/>
  <c r="AU96" i="40"/>
  <c r="BG96" i="40" s="1"/>
  <c r="AJ96" i="40"/>
  <c r="BC96" i="40" s="1"/>
  <c r="AC96" i="40"/>
  <c r="AZ96" i="40" s="1"/>
  <c r="R96" i="40"/>
  <c r="Y96" i="40" s="1"/>
  <c r="AF96" i="40" s="1"/>
  <c r="BB96" i="40" s="1"/>
  <c r="AU95" i="40"/>
  <c r="BG95" i="40" s="1"/>
  <c r="AJ95" i="40"/>
  <c r="BC95" i="40" s="1"/>
  <c r="AC95" i="40"/>
  <c r="AZ95" i="40" s="1"/>
  <c r="R95" i="40"/>
  <c r="Y95" i="40" s="1"/>
  <c r="AF95" i="40" s="1"/>
  <c r="BB95" i="40" s="1"/>
  <c r="AU94" i="40"/>
  <c r="BG94" i="40" s="1"/>
  <c r="AJ94" i="40"/>
  <c r="BC94" i="40" s="1"/>
  <c r="AC94" i="40"/>
  <c r="AZ94" i="40" s="1"/>
  <c r="R94" i="40"/>
  <c r="Y94" i="40" s="1"/>
  <c r="AF94" i="40" s="1"/>
  <c r="BB94" i="40" s="1"/>
  <c r="AU93" i="40"/>
  <c r="BG93" i="40" s="1"/>
  <c r="BE93" i="40"/>
  <c r="AJ93" i="40"/>
  <c r="BC93" i="40" s="1"/>
  <c r="AC93" i="40"/>
  <c r="AZ93" i="40" s="1"/>
  <c r="R93" i="40"/>
  <c r="Y93" i="40" s="1"/>
  <c r="AF93" i="40" s="1"/>
  <c r="BB93" i="40" s="1"/>
  <c r="AU92" i="40"/>
  <c r="AJ92" i="40"/>
  <c r="AC92" i="40"/>
  <c r="AZ92" i="40" s="1"/>
  <c r="R92" i="40"/>
  <c r="AS91" i="40"/>
  <c r="AR91" i="40"/>
  <c r="AP91" i="40"/>
  <c r="AO91" i="40"/>
  <c r="AN91" i="40"/>
  <c r="AM91" i="40"/>
  <c r="AL91" i="40"/>
  <c r="AI91" i="40"/>
  <c r="AH91" i="40"/>
  <c r="AG91" i="40"/>
  <c r="AB91" i="40"/>
  <c r="AA91" i="40"/>
  <c r="Z91" i="40"/>
  <c r="X91" i="40"/>
  <c r="V91" i="40"/>
  <c r="U91" i="40"/>
  <c r="T91" i="40"/>
  <c r="S91" i="40"/>
  <c r="AU90" i="40"/>
  <c r="BG90" i="40" s="1"/>
  <c r="AJ90" i="40"/>
  <c r="BC90" i="40" s="1"/>
  <c r="AC90" i="40"/>
  <c r="AZ90" i="40" s="1"/>
  <c r="R90" i="40"/>
  <c r="Y90" i="40" s="1"/>
  <c r="AU89" i="40"/>
  <c r="BG89" i="40" s="1"/>
  <c r="AJ89" i="40"/>
  <c r="AC89" i="40"/>
  <c r="R89" i="40"/>
  <c r="Y89" i="40" s="1"/>
  <c r="AS88" i="40"/>
  <c r="AR88" i="40"/>
  <c r="AP88" i="40"/>
  <c r="AO88" i="40"/>
  <c r="AN88" i="40"/>
  <c r="AM88" i="40"/>
  <c r="AL88" i="40"/>
  <c r="AI88" i="40"/>
  <c r="AH88" i="40"/>
  <c r="AG88" i="40"/>
  <c r="AB88" i="40"/>
  <c r="AA88" i="40"/>
  <c r="Z88" i="40"/>
  <c r="X88" i="40"/>
  <c r="V88" i="40"/>
  <c r="U88" i="40"/>
  <c r="T88" i="40"/>
  <c r="S88" i="40"/>
  <c r="AU87" i="40"/>
  <c r="BG87" i="40" s="1"/>
  <c r="BE87" i="40"/>
  <c r="AJ87" i="40"/>
  <c r="BC87" i="40" s="1"/>
  <c r="AC87" i="40"/>
  <c r="AZ87" i="40" s="1"/>
  <c r="R87" i="40"/>
  <c r="Y87" i="40" s="1"/>
  <c r="AF87" i="40" s="1"/>
  <c r="BB87" i="40" s="1"/>
  <c r="AU86" i="40"/>
  <c r="BG86" i="40" s="1"/>
  <c r="AJ86" i="40"/>
  <c r="BC86" i="40" s="1"/>
  <c r="AC86" i="40"/>
  <c r="AZ86" i="40" s="1"/>
  <c r="R86" i="40"/>
  <c r="Y86" i="40" s="1"/>
  <c r="AF86" i="40" s="1"/>
  <c r="BB86" i="40" s="1"/>
  <c r="AU85" i="40"/>
  <c r="BG85" i="40" s="1"/>
  <c r="AJ85" i="40"/>
  <c r="BC85" i="40" s="1"/>
  <c r="AC85" i="40"/>
  <c r="AZ85" i="40" s="1"/>
  <c r="R85" i="40"/>
  <c r="Y85" i="40" s="1"/>
  <c r="AF85" i="40" s="1"/>
  <c r="BB85" i="40" s="1"/>
  <c r="AU84" i="40"/>
  <c r="BG84" i="40" s="1"/>
  <c r="AJ84" i="40"/>
  <c r="BC84" i="40" s="1"/>
  <c r="AC84" i="40"/>
  <c r="AZ84" i="40" s="1"/>
  <c r="R84" i="40"/>
  <c r="Y84" i="40" s="1"/>
  <c r="AF84" i="40" s="1"/>
  <c r="BB84" i="40" s="1"/>
  <c r="AU83" i="40"/>
  <c r="BG83" i="40" s="1"/>
  <c r="BE83" i="40"/>
  <c r="AJ83" i="40"/>
  <c r="BC83" i="40" s="1"/>
  <c r="AC83" i="40"/>
  <c r="AZ83" i="40" s="1"/>
  <c r="R83" i="40"/>
  <c r="Y83" i="40" s="1"/>
  <c r="AF83" i="40" s="1"/>
  <c r="BB83" i="40" s="1"/>
  <c r="AU82" i="40"/>
  <c r="AJ82" i="40"/>
  <c r="AC82" i="40"/>
  <c r="AZ82" i="40" s="1"/>
  <c r="R82" i="40"/>
  <c r="AS81" i="40"/>
  <c r="AR81" i="40"/>
  <c r="AP81" i="40"/>
  <c r="AO81" i="40"/>
  <c r="AN81" i="40"/>
  <c r="AM81" i="40"/>
  <c r="AL81" i="40"/>
  <c r="AI81" i="40"/>
  <c r="AH81" i="40"/>
  <c r="AG81" i="40"/>
  <c r="AB81" i="40"/>
  <c r="AA81" i="40"/>
  <c r="Z81" i="40"/>
  <c r="X81" i="40"/>
  <c r="V81" i="40"/>
  <c r="U81" i="40"/>
  <c r="T81" i="40"/>
  <c r="S81" i="40"/>
  <c r="AU80" i="40"/>
  <c r="BG80" i="40" s="1"/>
  <c r="AJ80" i="40"/>
  <c r="BC80" i="40" s="1"/>
  <c r="AC80" i="40"/>
  <c r="AZ80" i="40" s="1"/>
  <c r="R80" i="40"/>
  <c r="Y80" i="40" s="1"/>
  <c r="AU79" i="40"/>
  <c r="BG79" i="40" s="1"/>
  <c r="AJ79" i="40"/>
  <c r="BC79" i="40" s="1"/>
  <c r="AC79" i="40"/>
  <c r="AZ79" i="40" s="1"/>
  <c r="R79" i="40"/>
  <c r="Y79" i="40" s="1"/>
  <c r="AU78" i="40"/>
  <c r="BG78" i="40" s="1"/>
  <c r="BE78" i="40"/>
  <c r="AJ78" i="40"/>
  <c r="BC78" i="40" s="1"/>
  <c r="AC78" i="40"/>
  <c r="AZ78" i="40" s="1"/>
  <c r="R78" i="40"/>
  <c r="Y78" i="40" s="1"/>
  <c r="AU77" i="40"/>
  <c r="BG77" i="40" s="1"/>
  <c r="AJ77" i="40"/>
  <c r="BC77" i="40" s="1"/>
  <c r="AC77" i="40"/>
  <c r="AZ77" i="40" s="1"/>
  <c r="R77" i="40"/>
  <c r="Y77" i="40" s="1"/>
  <c r="AU76" i="40"/>
  <c r="BG76" i="40" s="1"/>
  <c r="AJ76" i="40"/>
  <c r="BC76" i="40" s="1"/>
  <c r="AC76" i="40"/>
  <c r="AZ76" i="40" s="1"/>
  <c r="R76" i="40"/>
  <c r="Y76" i="40" s="1"/>
  <c r="AU75" i="40"/>
  <c r="BG75" i="40" s="1"/>
  <c r="AJ75" i="40"/>
  <c r="AC75" i="40"/>
  <c r="R75" i="40"/>
  <c r="Y75" i="40" s="1"/>
  <c r="AS74" i="40"/>
  <c r="AR74" i="40"/>
  <c r="AP74" i="40"/>
  <c r="AO74" i="40"/>
  <c r="AN74" i="40"/>
  <c r="AM74" i="40"/>
  <c r="AL74" i="40"/>
  <c r="AI74" i="40"/>
  <c r="AH74" i="40"/>
  <c r="AG74" i="40"/>
  <c r="AB74" i="40"/>
  <c r="AA74" i="40"/>
  <c r="Z74" i="40"/>
  <c r="X74" i="40"/>
  <c r="V74" i="40"/>
  <c r="U74" i="40"/>
  <c r="T74" i="40"/>
  <c r="S74" i="40"/>
  <c r="AU73" i="40"/>
  <c r="BG73" i="40" s="1"/>
  <c r="BE73" i="40"/>
  <c r="AJ73" i="40"/>
  <c r="BC73" i="40" s="1"/>
  <c r="AC73" i="40"/>
  <c r="AZ73" i="40" s="1"/>
  <c r="R73" i="40"/>
  <c r="Y73" i="40" s="1"/>
  <c r="AU72" i="40"/>
  <c r="BG72" i="40" s="1"/>
  <c r="BE72" i="40"/>
  <c r="AJ72" i="40"/>
  <c r="BC72" i="40" s="1"/>
  <c r="AC72" i="40"/>
  <c r="AZ72" i="40" s="1"/>
  <c r="R72" i="40"/>
  <c r="Y72" i="40" s="1"/>
  <c r="AU71" i="40"/>
  <c r="BG71" i="40" s="1"/>
  <c r="AJ71" i="40"/>
  <c r="BC71" i="40" s="1"/>
  <c r="AC71" i="40"/>
  <c r="AZ71" i="40" s="1"/>
  <c r="R71" i="40"/>
  <c r="Y71" i="40" s="1"/>
  <c r="AU70" i="40"/>
  <c r="BG70" i="40" s="1"/>
  <c r="AJ70" i="40"/>
  <c r="BC70" i="40" s="1"/>
  <c r="AC70" i="40"/>
  <c r="AZ70" i="40" s="1"/>
  <c r="R70" i="40"/>
  <c r="Y70" i="40" s="1"/>
  <c r="AU69" i="40"/>
  <c r="BG69" i="40" s="1"/>
  <c r="BE69" i="40"/>
  <c r="AJ69" i="40"/>
  <c r="BC69" i="40" s="1"/>
  <c r="AC69" i="40"/>
  <c r="AZ69" i="40" s="1"/>
  <c r="R69" i="40"/>
  <c r="Y69" i="40" s="1"/>
  <c r="AU68" i="40"/>
  <c r="AJ68" i="40"/>
  <c r="AC68" i="40"/>
  <c r="AZ68" i="40" s="1"/>
  <c r="R68" i="40"/>
  <c r="Y68" i="40" s="1"/>
  <c r="AS67" i="40"/>
  <c r="AR67" i="40"/>
  <c r="AP67" i="40"/>
  <c r="AO67" i="40"/>
  <c r="AN67" i="40"/>
  <c r="AM67" i="40"/>
  <c r="AL67" i="40"/>
  <c r="AI67" i="40"/>
  <c r="AH67" i="40"/>
  <c r="AG67" i="40"/>
  <c r="AB67" i="40"/>
  <c r="AA67" i="40"/>
  <c r="Z67" i="40"/>
  <c r="X67" i="40"/>
  <c r="V67" i="40"/>
  <c r="U67" i="40"/>
  <c r="T67" i="40"/>
  <c r="S67" i="40"/>
  <c r="AU66" i="40"/>
  <c r="BG66" i="40" s="1"/>
  <c r="AJ66" i="40"/>
  <c r="BC66" i="40" s="1"/>
  <c r="AC66" i="40"/>
  <c r="AZ66" i="40" s="1"/>
  <c r="R66" i="40"/>
  <c r="Y66" i="40" s="1"/>
  <c r="AU65" i="40"/>
  <c r="BG65" i="40" s="1"/>
  <c r="AJ65" i="40"/>
  <c r="BC65" i="40" s="1"/>
  <c r="AC65" i="40"/>
  <c r="AZ65" i="40" s="1"/>
  <c r="R65" i="40"/>
  <c r="Y65" i="40" s="1"/>
  <c r="AU64" i="40"/>
  <c r="BG64" i="40" s="1"/>
  <c r="BE64" i="40"/>
  <c r="AJ64" i="40"/>
  <c r="BC64" i="40" s="1"/>
  <c r="AC64" i="40"/>
  <c r="AZ64" i="40" s="1"/>
  <c r="R64" i="40"/>
  <c r="Y64" i="40" s="1"/>
  <c r="AU63" i="40"/>
  <c r="BG63" i="40" s="1"/>
  <c r="BE63" i="40"/>
  <c r="AJ63" i="40"/>
  <c r="BC63" i="40" s="1"/>
  <c r="AC63" i="40"/>
  <c r="AZ63" i="40" s="1"/>
  <c r="R63" i="40"/>
  <c r="Y63" i="40" s="1"/>
  <c r="AU62" i="40"/>
  <c r="BG62" i="40" s="1"/>
  <c r="AJ62" i="40"/>
  <c r="BC62" i="40" s="1"/>
  <c r="AC62" i="40"/>
  <c r="AZ62" i="40" s="1"/>
  <c r="R62" i="40"/>
  <c r="Y62" i="40" s="1"/>
  <c r="AU61" i="40"/>
  <c r="AJ61" i="40"/>
  <c r="AC61" i="40"/>
  <c r="R61" i="40"/>
  <c r="Y61" i="40" s="1"/>
  <c r="AS60" i="40"/>
  <c r="AR60" i="40"/>
  <c r="AP60" i="40"/>
  <c r="AO60" i="40"/>
  <c r="AN60" i="40"/>
  <c r="AM60" i="40"/>
  <c r="AL60" i="40"/>
  <c r="AI60" i="40"/>
  <c r="AH60" i="40"/>
  <c r="AG60" i="40"/>
  <c r="AB60" i="40"/>
  <c r="AA60" i="40"/>
  <c r="Z60" i="40"/>
  <c r="X60" i="40"/>
  <c r="V60" i="40"/>
  <c r="U60" i="40"/>
  <c r="T60" i="40"/>
  <c r="S60" i="40"/>
  <c r="AU59" i="40"/>
  <c r="BG59" i="40" s="1"/>
  <c r="BE59" i="40"/>
  <c r="AJ59" i="40"/>
  <c r="BC59" i="40" s="1"/>
  <c r="AC59" i="40"/>
  <c r="AZ59" i="40" s="1"/>
  <c r="R59" i="40"/>
  <c r="Y59" i="40" s="1"/>
  <c r="AU58" i="40"/>
  <c r="BG58" i="40" s="1"/>
  <c r="BE58" i="40"/>
  <c r="AJ58" i="40"/>
  <c r="BC58" i="40" s="1"/>
  <c r="AC58" i="40"/>
  <c r="AZ58" i="40" s="1"/>
  <c r="R58" i="40"/>
  <c r="Y58" i="40" s="1"/>
  <c r="AU57" i="40"/>
  <c r="BG57" i="40" s="1"/>
  <c r="AJ57" i="40"/>
  <c r="BC57" i="40" s="1"/>
  <c r="AC57" i="40"/>
  <c r="AZ57" i="40" s="1"/>
  <c r="R57" i="40"/>
  <c r="Y57" i="40" s="1"/>
  <c r="AU56" i="40"/>
  <c r="BG56" i="40" s="1"/>
  <c r="AJ56" i="40"/>
  <c r="BC56" i="40" s="1"/>
  <c r="AC56" i="40"/>
  <c r="AZ56" i="40" s="1"/>
  <c r="R56" i="40"/>
  <c r="Y56" i="40" s="1"/>
  <c r="AU55" i="40"/>
  <c r="AJ55" i="40"/>
  <c r="BC55" i="40" s="1"/>
  <c r="AC55" i="40"/>
  <c r="R55" i="40"/>
  <c r="AU54" i="40"/>
  <c r="AJ54" i="40"/>
  <c r="BC54" i="40" s="1"/>
  <c r="AC54" i="40"/>
  <c r="AZ54" i="40" s="1"/>
  <c r="R54" i="40"/>
  <c r="Y54" i="40" s="1"/>
  <c r="AS53" i="40"/>
  <c r="AR53" i="40"/>
  <c r="AP53" i="40"/>
  <c r="AO53" i="40"/>
  <c r="AN53" i="40"/>
  <c r="AM53" i="40"/>
  <c r="AL53" i="40"/>
  <c r="AI53" i="40"/>
  <c r="AH53" i="40"/>
  <c r="AG53" i="40"/>
  <c r="AB53" i="40"/>
  <c r="AA53" i="40"/>
  <c r="Z53" i="40"/>
  <c r="X53" i="40"/>
  <c r="V53" i="40"/>
  <c r="U53" i="40"/>
  <c r="T53" i="40"/>
  <c r="S53" i="40"/>
  <c r="AU52" i="40"/>
  <c r="AU53" i="40" s="1"/>
  <c r="AT53" i="40"/>
  <c r="AJ52" i="40"/>
  <c r="AC52" i="40"/>
  <c r="R52" i="40"/>
  <c r="AS51" i="40"/>
  <c r="AR51" i="40"/>
  <c r="AP51" i="40"/>
  <c r="AO51" i="40"/>
  <c r="AN51" i="40"/>
  <c r="AM51" i="40"/>
  <c r="AL51" i="40"/>
  <c r="AI51" i="40"/>
  <c r="AH51" i="40"/>
  <c r="AG51" i="40"/>
  <c r="AB51" i="40"/>
  <c r="AA51" i="40"/>
  <c r="Z51" i="40"/>
  <c r="X51" i="40"/>
  <c r="V51" i="40"/>
  <c r="U51" i="40"/>
  <c r="T51" i="40"/>
  <c r="S51" i="40"/>
  <c r="AU50" i="40"/>
  <c r="BG50" i="40" s="1"/>
  <c r="AJ50" i="40"/>
  <c r="BC50" i="40" s="1"/>
  <c r="AC50" i="40"/>
  <c r="AZ50" i="40" s="1"/>
  <c r="R50" i="40"/>
  <c r="Y50" i="40" s="1"/>
  <c r="AX50" i="40" s="1"/>
  <c r="AU49" i="40"/>
  <c r="BG49" i="40" s="1"/>
  <c r="BE49" i="40"/>
  <c r="AJ49" i="40"/>
  <c r="BC49" i="40" s="1"/>
  <c r="AC49" i="40"/>
  <c r="AZ49" i="40" s="1"/>
  <c r="R49" i="40"/>
  <c r="Y49" i="40" s="1"/>
  <c r="AE49" i="40" s="1"/>
  <c r="BA49" i="40" s="1"/>
  <c r="AU48" i="40"/>
  <c r="BG48" i="40" s="1"/>
  <c r="AJ48" i="40"/>
  <c r="BC48" i="40" s="1"/>
  <c r="AC48" i="40"/>
  <c r="AZ48" i="40" s="1"/>
  <c r="R48" i="40"/>
  <c r="Y48" i="40" s="1"/>
  <c r="AX48" i="40" s="1"/>
  <c r="AU47" i="40"/>
  <c r="BG47" i="40" s="1"/>
  <c r="AJ47" i="40"/>
  <c r="BC47" i="40" s="1"/>
  <c r="AC47" i="40"/>
  <c r="AZ47" i="40" s="1"/>
  <c r="R47" i="40"/>
  <c r="Y47" i="40" s="1"/>
  <c r="AX47" i="40" s="1"/>
  <c r="AU46" i="40"/>
  <c r="BG46" i="40" s="1"/>
  <c r="AJ46" i="40"/>
  <c r="BC46" i="40" s="1"/>
  <c r="AC46" i="40"/>
  <c r="AZ46" i="40" s="1"/>
  <c r="R46" i="40"/>
  <c r="Y46" i="40" s="1"/>
  <c r="AE46" i="40" s="1"/>
  <c r="BA46" i="40" s="1"/>
  <c r="AU45" i="40"/>
  <c r="BE45" i="40"/>
  <c r="AJ45" i="40"/>
  <c r="BC45" i="40" s="1"/>
  <c r="AC45" i="40"/>
  <c r="AZ45" i="40" s="1"/>
  <c r="R45" i="40"/>
  <c r="Y45" i="40" s="1"/>
  <c r="AE45" i="40" s="1"/>
  <c r="AS44" i="40"/>
  <c r="AR44" i="40"/>
  <c r="AP44" i="40"/>
  <c r="AO44" i="40"/>
  <c r="AN44" i="40"/>
  <c r="AM44" i="40"/>
  <c r="AL44" i="40"/>
  <c r="AI44" i="40"/>
  <c r="AH44" i="40"/>
  <c r="AG44" i="40"/>
  <c r="AB44" i="40"/>
  <c r="AA44" i="40"/>
  <c r="Z44" i="40"/>
  <c r="X44" i="40"/>
  <c r="V44" i="40"/>
  <c r="U44" i="40"/>
  <c r="T44" i="40"/>
  <c r="S44" i="40"/>
  <c r="AU43" i="40"/>
  <c r="BG43" i="40" s="1"/>
  <c r="BE43" i="40"/>
  <c r="AJ43" i="40"/>
  <c r="BC43" i="40" s="1"/>
  <c r="AC43" i="40"/>
  <c r="AZ43" i="40" s="1"/>
  <c r="R43" i="40"/>
  <c r="Y43" i="40" s="1"/>
  <c r="AX43" i="40" s="1"/>
  <c r="AU42" i="40"/>
  <c r="BG42" i="40" s="1"/>
  <c r="AJ42" i="40"/>
  <c r="BC42" i="40" s="1"/>
  <c r="AC42" i="40"/>
  <c r="AZ42" i="40" s="1"/>
  <c r="R42" i="40"/>
  <c r="Y42" i="40" s="1"/>
  <c r="AF42" i="40" s="1"/>
  <c r="BB42" i="40" s="1"/>
  <c r="AU41" i="40"/>
  <c r="BG41" i="40" s="1"/>
  <c r="AJ41" i="40"/>
  <c r="BC41" i="40" s="1"/>
  <c r="AC41" i="40"/>
  <c r="AZ41" i="40" s="1"/>
  <c r="R41" i="40"/>
  <c r="Y41" i="40" s="1"/>
  <c r="AF41" i="40" s="1"/>
  <c r="BB41" i="40" s="1"/>
  <c r="AU40" i="40"/>
  <c r="BG40" i="40" s="1"/>
  <c r="AJ40" i="40"/>
  <c r="BC40" i="40" s="1"/>
  <c r="AC40" i="40"/>
  <c r="AZ40" i="40" s="1"/>
  <c r="R40" i="40"/>
  <c r="Y40" i="40" s="1"/>
  <c r="AF40" i="40" s="1"/>
  <c r="BB40" i="40" s="1"/>
  <c r="AU39" i="40"/>
  <c r="AJ39" i="40"/>
  <c r="AC39" i="40"/>
  <c r="AZ39" i="40" s="1"/>
  <c r="R39" i="40"/>
  <c r="Y39" i="40" s="1"/>
  <c r="AF39" i="40" s="1"/>
  <c r="AS38" i="40"/>
  <c r="AR38" i="40"/>
  <c r="AP38" i="40"/>
  <c r="AO38" i="40"/>
  <c r="AN38" i="40"/>
  <c r="AM38" i="40"/>
  <c r="AL38" i="40"/>
  <c r="AI38" i="40"/>
  <c r="AH38" i="40"/>
  <c r="AG38" i="40"/>
  <c r="AB38" i="40"/>
  <c r="AA38" i="40"/>
  <c r="Z38" i="40"/>
  <c r="X38" i="40"/>
  <c r="V38" i="40"/>
  <c r="U38" i="40"/>
  <c r="T38" i="40"/>
  <c r="S38" i="40"/>
  <c r="AU37" i="40"/>
  <c r="BG37" i="40" s="1"/>
  <c r="AJ37" i="40"/>
  <c r="BC37" i="40" s="1"/>
  <c r="AC37" i="40"/>
  <c r="AZ37" i="40" s="1"/>
  <c r="R37" i="40"/>
  <c r="Y37" i="40" s="1"/>
  <c r="AU36" i="40"/>
  <c r="BG36" i="40" s="1"/>
  <c r="AJ36" i="40"/>
  <c r="BC36" i="40" s="1"/>
  <c r="AC36" i="40"/>
  <c r="AZ36" i="40" s="1"/>
  <c r="R36" i="40"/>
  <c r="Y36" i="40" s="1"/>
  <c r="AU35" i="40"/>
  <c r="BG35" i="40" s="1"/>
  <c r="BE35" i="40"/>
  <c r="AJ35" i="40"/>
  <c r="BC35" i="40" s="1"/>
  <c r="AC35" i="40"/>
  <c r="AZ35" i="40" s="1"/>
  <c r="R35" i="40"/>
  <c r="Y35" i="40" s="1"/>
  <c r="AU34" i="40"/>
  <c r="BG34" i="40" s="1"/>
  <c r="BE34" i="40"/>
  <c r="AJ34" i="40"/>
  <c r="BC34" i="40" s="1"/>
  <c r="AC34" i="40"/>
  <c r="AZ34" i="40" s="1"/>
  <c r="R34" i="40"/>
  <c r="Y34" i="40" s="1"/>
  <c r="AU33" i="40"/>
  <c r="AJ33" i="40"/>
  <c r="AC33" i="40"/>
  <c r="R33" i="40"/>
  <c r="AS32" i="40"/>
  <c r="AR32" i="40"/>
  <c r="AP32" i="40"/>
  <c r="AO32" i="40"/>
  <c r="AN32" i="40"/>
  <c r="AM32" i="40"/>
  <c r="AL32" i="40"/>
  <c r="AI32" i="40"/>
  <c r="AH32" i="40"/>
  <c r="AG32" i="40"/>
  <c r="AB32" i="40"/>
  <c r="AA32" i="40"/>
  <c r="Z32" i="40"/>
  <c r="X32" i="40"/>
  <c r="V32" i="40"/>
  <c r="U32" i="40"/>
  <c r="T32" i="40"/>
  <c r="S32" i="40"/>
  <c r="AU31" i="40"/>
  <c r="BG31" i="40" s="1"/>
  <c r="AJ31" i="40"/>
  <c r="BC31" i="40" s="1"/>
  <c r="AC31" i="40"/>
  <c r="AZ31" i="40" s="1"/>
  <c r="R31" i="40"/>
  <c r="Y31" i="40" s="1"/>
  <c r="AU30" i="40"/>
  <c r="AV30" i="40" s="1"/>
  <c r="AJ30" i="40"/>
  <c r="AC30" i="40"/>
  <c r="R30" i="40"/>
  <c r="AU29" i="40"/>
  <c r="BG29" i="40" s="1"/>
  <c r="AJ29" i="40"/>
  <c r="BC29" i="40" s="1"/>
  <c r="AC29" i="40"/>
  <c r="AZ29" i="40" s="1"/>
  <c r="R29" i="40"/>
  <c r="Y29" i="40" s="1"/>
  <c r="AU28" i="40"/>
  <c r="AU173" i="40" s="1"/>
  <c r="AJ28" i="40"/>
  <c r="AJ173" i="40" s="1"/>
  <c r="AC28" i="40"/>
  <c r="AC173" i="40" s="1"/>
  <c r="R28" i="40"/>
  <c r="R173" i="40" s="1"/>
  <c r="AU27" i="40"/>
  <c r="BG27" i="40" s="1"/>
  <c r="AJ27" i="40"/>
  <c r="BC27" i="40" s="1"/>
  <c r="AC27" i="40"/>
  <c r="AZ27" i="40" s="1"/>
  <c r="R27" i="40"/>
  <c r="Y27" i="40" s="1"/>
  <c r="AU26" i="40"/>
  <c r="AJ26" i="40"/>
  <c r="AC26" i="40"/>
  <c r="R26" i="40"/>
  <c r="AS25" i="40"/>
  <c r="AR25" i="40"/>
  <c r="AP25" i="40"/>
  <c r="AO25" i="40"/>
  <c r="AN25" i="40"/>
  <c r="AM25" i="40"/>
  <c r="AL25" i="40"/>
  <c r="AI25" i="40"/>
  <c r="AH25" i="40"/>
  <c r="AG25" i="40"/>
  <c r="AB25" i="40"/>
  <c r="AA25" i="40"/>
  <c r="Z25" i="40"/>
  <c r="X25" i="40"/>
  <c r="V25" i="40"/>
  <c r="U25" i="40"/>
  <c r="T25" i="40"/>
  <c r="S25" i="40"/>
  <c r="AU24" i="40"/>
  <c r="BG24" i="40" s="1"/>
  <c r="AT178" i="40"/>
  <c r="AJ24" i="40"/>
  <c r="AC24" i="40"/>
  <c r="R24" i="40"/>
  <c r="AS23" i="40"/>
  <c r="AR23" i="40"/>
  <c r="AP23" i="40"/>
  <c r="AO23" i="40"/>
  <c r="AN23" i="40"/>
  <c r="AM23" i="40"/>
  <c r="AL23" i="40"/>
  <c r="AI23" i="40"/>
  <c r="AH23" i="40"/>
  <c r="AG23" i="40"/>
  <c r="AB23" i="40"/>
  <c r="AA23" i="40"/>
  <c r="Z23" i="40"/>
  <c r="X23" i="40"/>
  <c r="V23" i="40"/>
  <c r="U23" i="40"/>
  <c r="T23" i="40"/>
  <c r="S23" i="40"/>
  <c r="AU22" i="40"/>
  <c r="BG22" i="40" s="1"/>
  <c r="AJ22" i="40"/>
  <c r="BC22" i="40" s="1"/>
  <c r="AC22" i="40"/>
  <c r="AZ22" i="40" s="1"/>
  <c r="R22" i="40"/>
  <c r="Y22" i="40" s="1"/>
  <c r="AU21" i="40"/>
  <c r="BG21" i="40" s="1"/>
  <c r="AJ21" i="40"/>
  <c r="BC21" i="40" s="1"/>
  <c r="AC21" i="40"/>
  <c r="AZ21" i="40" s="1"/>
  <c r="R21" i="40"/>
  <c r="Y21" i="40" s="1"/>
  <c r="AU20" i="40"/>
  <c r="AJ20" i="40"/>
  <c r="AC20" i="40"/>
  <c r="AZ20" i="40" s="1"/>
  <c r="R20" i="40"/>
  <c r="Y20" i="40" s="1"/>
  <c r="AS19" i="40"/>
  <c r="AR19" i="40"/>
  <c r="AP19" i="40"/>
  <c r="AO19" i="40"/>
  <c r="AN19" i="40"/>
  <c r="AM19" i="40"/>
  <c r="AL19" i="40"/>
  <c r="AI19" i="40"/>
  <c r="AH19" i="40"/>
  <c r="AG19" i="40"/>
  <c r="AB19" i="40"/>
  <c r="AA19" i="40"/>
  <c r="Z19" i="40"/>
  <c r="X19" i="40"/>
  <c r="V19" i="40"/>
  <c r="U19" i="40"/>
  <c r="T19" i="40"/>
  <c r="S19" i="40"/>
  <c r="AU18" i="40"/>
  <c r="BG18" i="40" s="1"/>
  <c r="AJ18" i="40"/>
  <c r="BC18" i="40" s="1"/>
  <c r="AC18" i="40"/>
  <c r="AZ18" i="40" s="1"/>
  <c r="R18" i="40"/>
  <c r="Y18" i="40" s="1"/>
  <c r="AU17" i="40"/>
  <c r="BG17" i="40" s="1"/>
  <c r="AJ17" i="40"/>
  <c r="BC17" i="40" s="1"/>
  <c r="AC17" i="40"/>
  <c r="AZ17" i="40" s="1"/>
  <c r="R17" i="40"/>
  <c r="Y17" i="40" s="1"/>
  <c r="AU16" i="40"/>
  <c r="AJ16" i="40"/>
  <c r="BC16" i="40" s="1"/>
  <c r="AC16" i="40"/>
  <c r="R16" i="40"/>
  <c r="AS15" i="40"/>
  <c r="AR15" i="40"/>
  <c r="AP15" i="40"/>
  <c r="AO15" i="40"/>
  <c r="AN15" i="40"/>
  <c r="AM15" i="40"/>
  <c r="AL15" i="40"/>
  <c r="AI15" i="40"/>
  <c r="AH15" i="40"/>
  <c r="AG15" i="40"/>
  <c r="AB15" i="40"/>
  <c r="AA15" i="40"/>
  <c r="Z15" i="40"/>
  <c r="X15" i="40"/>
  <c r="V15" i="40"/>
  <c r="U15" i="40"/>
  <c r="T15" i="40"/>
  <c r="S15" i="40"/>
  <c r="AU14" i="40"/>
  <c r="BE14" i="40"/>
  <c r="AJ14" i="40"/>
  <c r="AC14" i="40"/>
  <c r="R14" i="40"/>
  <c r="AU13" i="40"/>
  <c r="BG13" i="40" s="1"/>
  <c r="AJ13" i="40"/>
  <c r="BC13" i="40" s="1"/>
  <c r="AC13" i="40"/>
  <c r="AZ13" i="40" s="1"/>
  <c r="R13" i="40"/>
  <c r="Y13" i="40" s="1"/>
  <c r="AU12" i="40"/>
  <c r="AJ12" i="40"/>
  <c r="AC12" i="40"/>
  <c r="R12" i="40"/>
  <c r="AS136" i="39"/>
  <c r="AR136" i="39"/>
  <c r="AP136" i="39"/>
  <c r="AO136" i="39"/>
  <c r="AN136" i="39"/>
  <c r="AM136" i="39"/>
  <c r="AL136" i="39"/>
  <c r="AI136" i="39"/>
  <c r="AH136" i="39"/>
  <c r="AG136" i="39"/>
  <c r="AB136" i="39"/>
  <c r="AA136" i="39"/>
  <c r="Z136" i="39"/>
  <c r="X136" i="39"/>
  <c r="V136" i="39"/>
  <c r="U136" i="39"/>
  <c r="T136" i="39"/>
  <c r="S136" i="39"/>
  <c r="Q136" i="39"/>
  <c r="P136" i="39"/>
  <c r="O136" i="39"/>
  <c r="N136" i="39"/>
  <c r="M136" i="39"/>
  <c r="L136" i="39"/>
  <c r="K136" i="39"/>
  <c r="J136" i="39"/>
  <c r="I136" i="39"/>
  <c r="AS135" i="39"/>
  <c r="AR135" i="39"/>
  <c r="AP135" i="39"/>
  <c r="AO135" i="39"/>
  <c r="AN135" i="39"/>
  <c r="AM135" i="39"/>
  <c r="AL135" i="39"/>
  <c r="AI135" i="39"/>
  <c r="AH135" i="39"/>
  <c r="AG135" i="39"/>
  <c r="AB135" i="39"/>
  <c r="AA135" i="39"/>
  <c r="Z135" i="39"/>
  <c r="X135" i="39"/>
  <c r="V135" i="39"/>
  <c r="U135" i="39"/>
  <c r="T135" i="39"/>
  <c r="S135" i="39"/>
  <c r="Q135" i="39"/>
  <c r="P135" i="39"/>
  <c r="O135" i="39"/>
  <c r="N135" i="39"/>
  <c r="M135" i="39"/>
  <c r="L135" i="39"/>
  <c r="K135" i="39"/>
  <c r="J135" i="39"/>
  <c r="I135" i="39"/>
  <c r="AS134" i="39"/>
  <c r="AR134" i="39"/>
  <c r="AP134" i="39"/>
  <c r="AO134" i="39"/>
  <c r="AN134" i="39"/>
  <c r="AM134" i="39"/>
  <c r="AL134" i="39"/>
  <c r="AI134" i="39"/>
  <c r="AH134" i="39"/>
  <c r="AG134" i="39"/>
  <c r="AB134" i="39"/>
  <c r="AA134" i="39"/>
  <c r="Z134" i="39"/>
  <c r="X134" i="39"/>
  <c r="V134" i="39"/>
  <c r="U134" i="39"/>
  <c r="T134" i="39"/>
  <c r="S134" i="39"/>
  <c r="Q134" i="39"/>
  <c r="P134" i="39"/>
  <c r="O134" i="39"/>
  <c r="N134" i="39"/>
  <c r="M134" i="39"/>
  <c r="L134" i="39"/>
  <c r="K134" i="39"/>
  <c r="J134" i="39"/>
  <c r="I134" i="39"/>
  <c r="AS133" i="39"/>
  <c r="AR133" i="39"/>
  <c r="AP133" i="39"/>
  <c r="AO133" i="39"/>
  <c r="AN133" i="39"/>
  <c r="AM133" i="39"/>
  <c r="AL133" i="39"/>
  <c r="AI133" i="39"/>
  <c r="AH133" i="39"/>
  <c r="AG133" i="39"/>
  <c r="AB133" i="39"/>
  <c r="AA133" i="39"/>
  <c r="Z133" i="39"/>
  <c r="X133" i="39"/>
  <c r="V133" i="39"/>
  <c r="U133" i="39"/>
  <c r="T133" i="39"/>
  <c r="S133" i="39"/>
  <c r="Q133" i="39"/>
  <c r="P133" i="39"/>
  <c r="O133" i="39"/>
  <c r="N133" i="39"/>
  <c r="M133" i="39"/>
  <c r="L133" i="39"/>
  <c r="K133" i="39"/>
  <c r="J133" i="39"/>
  <c r="I133" i="39"/>
  <c r="BG132" i="39"/>
  <c r="BE132" i="39"/>
  <c r="BD132" i="39"/>
  <c r="BC132" i="39"/>
  <c r="BB132" i="39"/>
  <c r="BA132" i="39"/>
  <c r="AZ132" i="39"/>
  <c r="AX132" i="39"/>
  <c r="AW132" i="39"/>
  <c r="AV132" i="39"/>
  <c r="AU132" i="39"/>
  <c r="AT132" i="39"/>
  <c r="AS132" i="39"/>
  <c r="AR132" i="39"/>
  <c r="AP132" i="39"/>
  <c r="AO132" i="39"/>
  <c r="AN132" i="39"/>
  <c r="AM132" i="39"/>
  <c r="AL132" i="39"/>
  <c r="AK132" i="39"/>
  <c r="AJ132" i="39"/>
  <c r="AI132" i="39"/>
  <c r="AH132" i="39"/>
  <c r="AG132" i="39"/>
  <c r="AF132" i="39"/>
  <c r="AE132" i="39"/>
  <c r="AD132" i="39"/>
  <c r="AC132" i="39"/>
  <c r="AB132" i="39"/>
  <c r="AA132" i="39"/>
  <c r="Z132" i="39"/>
  <c r="Y132" i="39"/>
  <c r="X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BG131" i="39"/>
  <c r="BE131" i="39"/>
  <c r="BD131" i="39"/>
  <c r="BC131" i="39"/>
  <c r="BB131" i="39"/>
  <c r="BA131" i="39"/>
  <c r="AZ131" i="39"/>
  <c r="AX131" i="39"/>
  <c r="AW131" i="39"/>
  <c r="AV131" i="39"/>
  <c r="AU131" i="39"/>
  <c r="AT131" i="39"/>
  <c r="AS131" i="39"/>
  <c r="AR131" i="39"/>
  <c r="AP131" i="39"/>
  <c r="AO131" i="39"/>
  <c r="AN131" i="39"/>
  <c r="AM131" i="39"/>
  <c r="AL131" i="39"/>
  <c r="AK131" i="39"/>
  <c r="AJ131" i="39"/>
  <c r="AI131" i="39"/>
  <c r="AH131" i="39"/>
  <c r="AG131" i="39"/>
  <c r="AF131" i="39"/>
  <c r="AE131" i="39"/>
  <c r="AD131" i="39"/>
  <c r="AC131" i="39"/>
  <c r="AB131" i="39"/>
  <c r="AA131" i="39"/>
  <c r="Z131" i="39"/>
  <c r="Y131" i="39"/>
  <c r="X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AS130" i="39"/>
  <c r="AR130" i="39"/>
  <c r="AP130" i="39"/>
  <c r="AO130" i="39"/>
  <c r="AN130" i="39"/>
  <c r="AM130" i="39"/>
  <c r="AL130" i="39"/>
  <c r="AI130" i="39"/>
  <c r="AH130" i="39"/>
  <c r="AG130" i="39"/>
  <c r="AB130" i="39"/>
  <c r="AA130" i="39"/>
  <c r="Z130" i="39"/>
  <c r="X130" i="39"/>
  <c r="V130" i="39"/>
  <c r="U130" i="39"/>
  <c r="T130" i="39"/>
  <c r="S130" i="39"/>
  <c r="Q130" i="39"/>
  <c r="P130" i="39"/>
  <c r="O130" i="39"/>
  <c r="N130" i="39"/>
  <c r="M130" i="39"/>
  <c r="L130" i="39"/>
  <c r="K130" i="39"/>
  <c r="J130" i="39"/>
  <c r="I130" i="39"/>
  <c r="AS129" i="39"/>
  <c r="AR129" i="39"/>
  <c r="AP129" i="39"/>
  <c r="AO129" i="39"/>
  <c r="AN129" i="39"/>
  <c r="AM129" i="39"/>
  <c r="AL129" i="39"/>
  <c r="AI129" i="39"/>
  <c r="AH129" i="39"/>
  <c r="AG129" i="39"/>
  <c r="AB129" i="39"/>
  <c r="AA129" i="39"/>
  <c r="Z129" i="39"/>
  <c r="X129" i="39"/>
  <c r="V129" i="39"/>
  <c r="U129" i="39"/>
  <c r="T129" i="39"/>
  <c r="S129" i="39"/>
  <c r="Q129" i="39"/>
  <c r="P129" i="39"/>
  <c r="O129" i="39"/>
  <c r="N129" i="39"/>
  <c r="M129" i="39"/>
  <c r="L129" i="39"/>
  <c r="K129" i="39"/>
  <c r="J129" i="39"/>
  <c r="I129" i="39"/>
  <c r="AS128" i="39"/>
  <c r="AR128" i="39"/>
  <c r="AP128" i="39"/>
  <c r="AO128" i="39"/>
  <c r="AN128" i="39"/>
  <c r="AM128" i="39"/>
  <c r="AL128" i="39"/>
  <c r="AI128" i="39"/>
  <c r="AH128" i="39"/>
  <c r="AG128" i="39"/>
  <c r="AB128" i="39"/>
  <c r="AA128" i="39"/>
  <c r="Z128" i="39"/>
  <c r="X128" i="39"/>
  <c r="V128" i="39"/>
  <c r="U128" i="39"/>
  <c r="T128" i="39"/>
  <c r="S128" i="39"/>
  <c r="Q128" i="39"/>
  <c r="P128" i="39"/>
  <c r="O128" i="39"/>
  <c r="N128" i="39"/>
  <c r="M128" i="39"/>
  <c r="L128" i="39"/>
  <c r="K128" i="39"/>
  <c r="J128" i="39"/>
  <c r="I128" i="39"/>
  <c r="AS127" i="39"/>
  <c r="AR127" i="39"/>
  <c r="AP127" i="39"/>
  <c r="AO127" i="39"/>
  <c r="AN127" i="39"/>
  <c r="AM127" i="39"/>
  <c r="AL127" i="39"/>
  <c r="AI127" i="39"/>
  <c r="AH127" i="39"/>
  <c r="AG127" i="39"/>
  <c r="AB127" i="39"/>
  <c r="AA127" i="39"/>
  <c r="Z127" i="39"/>
  <c r="X127" i="39"/>
  <c r="V127" i="39"/>
  <c r="U127" i="39"/>
  <c r="T127" i="39"/>
  <c r="S127" i="39"/>
  <c r="Q127" i="39"/>
  <c r="P127" i="39"/>
  <c r="O127" i="39"/>
  <c r="N127" i="39"/>
  <c r="M127" i="39"/>
  <c r="L127" i="39"/>
  <c r="K127" i="39"/>
  <c r="J127" i="39"/>
  <c r="I127" i="39"/>
  <c r="Q123" i="39"/>
  <c r="J19" i="47" s="1"/>
  <c r="P123" i="39"/>
  <c r="I19" i="47" s="1"/>
  <c r="O123" i="39"/>
  <c r="H19" i="47" s="1"/>
  <c r="N123" i="39"/>
  <c r="G19" i="47" s="1"/>
  <c r="M123" i="39"/>
  <c r="F19" i="47" s="1"/>
  <c r="L123" i="39"/>
  <c r="E19" i="47" s="1"/>
  <c r="K123" i="39"/>
  <c r="D19" i="47" s="1"/>
  <c r="J123" i="39"/>
  <c r="C19" i="47" s="1"/>
  <c r="I123" i="39"/>
  <c r="B19" i="47" s="1"/>
  <c r="AS122" i="39"/>
  <c r="AR122" i="39"/>
  <c r="AP122" i="39"/>
  <c r="AO122" i="39"/>
  <c r="AN122" i="39"/>
  <c r="AM122" i="39"/>
  <c r="AL122" i="39"/>
  <c r="AI122" i="39"/>
  <c r="AH122" i="39"/>
  <c r="AG122" i="39"/>
  <c r="AB122" i="39"/>
  <c r="AA122" i="39"/>
  <c r="Z122" i="39"/>
  <c r="X122" i="39"/>
  <c r="V122" i="39"/>
  <c r="U122" i="39"/>
  <c r="T122" i="39"/>
  <c r="S122" i="39"/>
  <c r="AU121" i="39"/>
  <c r="BG121" i="39" s="1"/>
  <c r="AJ121" i="39"/>
  <c r="BC121" i="39" s="1"/>
  <c r="AC121" i="39"/>
  <c r="AZ121" i="39" s="1"/>
  <c r="R121" i="39"/>
  <c r="Y121" i="39" s="1"/>
  <c r="AE121" i="39" s="1"/>
  <c r="BA121" i="39" s="1"/>
  <c r="AU120" i="39"/>
  <c r="BG120" i="39" s="1"/>
  <c r="BE120" i="39"/>
  <c r="AJ120" i="39"/>
  <c r="BC120" i="39" s="1"/>
  <c r="AC120" i="39"/>
  <c r="AZ120" i="39" s="1"/>
  <c r="R120" i="39"/>
  <c r="Y120" i="39" s="1"/>
  <c r="AU119" i="39"/>
  <c r="BG119" i="39" s="1"/>
  <c r="AJ119" i="39"/>
  <c r="BC119" i="39" s="1"/>
  <c r="AC119" i="39"/>
  <c r="AZ119" i="39" s="1"/>
  <c r="R119" i="39"/>
  <c r="Y119" i="39" s="1"/>
  <c r="AE119" i="39" s="1"/>
  <c r="BA119" i="39" s="1"/>
  <c r="AU118" i="39"/>
  <c r="BG118" i="39" s="1"/>
  <c r="AJ118" i="39"/>
  <c r="AC118" i="39"/>
  <c r="R118" i="39"/>
  <c r="Y118" i="39" s="1"/>
  <c r="AS117" i="39"/>
  <c r="AR117" i="39"/>
  <c r="AP117" i="39"/>
  <c r="AO117" i="39"/>
  <c r="AN117" i="39"/>
  <c r="AM117" i="39"/>
  <c r="AL117" i="39"/>
  <c r="AI117" i="39"/>
  <c r="AH117" i="39"/>
  <c r="AG117" i="39"/>
  <c r="AB117" i="39"/>
  <c r="AA117" i="39"/>
  <c r="Z117" i="39"/>
  <c r="X117" i="39"/>
  <c r="V117" i="39"/>
  <c r="U117" i="39"/>
  <c r="T117" i="39"/>
  <c r="S117" i="39"/>
  <c r="AU116" i="39"/>
  <c r="BG116" i="39" s="1"/>
  <c r="AJ116" i="39"/>
  <c r="AC116" i="39"/>
  <c r="AZ116" i="39" s="1"/>
  <c r="R116" i="39"/>
  <c r="Y116" i="39" s="1"/>
  <c r="AU115" i="39"/>
  <c r="BG115" i="39" s="1"/>
  <c r="AJ115" i="39"/>
  <c r="BC115" i="39" s="1"/>
  <c r="AC115" i="39"/>
  <c r="AZ115" i="39" s="1"/>
  <c r="R115" i="39"/>
  <c r="AS114" i="39"/>
  <c r="AR114" i="39"/>
  <c r="AP114" i="39"/>
  <c r="AO114" i="39"/>
  <c r="AN114" i="39"/>
  <c r="AM114" i="39"/>
  <c r="AL114" i="39"/>
  <c r="AI114" i="39"/>
  <c r="AH114" i="39"/>
  <c r="AG114" i="39"/>
  <c r="AB114" i="39"/>
  <c r="AA114" i="39"/>
  <c r="Z114" i="39"/>
  <c r="X114" i="39"/>
  <c r="V114" i="39"/>
  <c r="U114" i="39"/>
  <c r="T114" i="39"/>
  <c r="S114" i="39"/>
  <c r="AU113" i="39"/>
  <c r="AJ113" i="39"/>
  <c r="BC113" i="39" s="1"/>
  <c r="AC113" i="39"/>
  <c r="AZ113" i="39" s="1"/>
  <c r="R113" i="39"/>
  <c r="Y113" i="39" s="1"/>
  <c r="AF113" i="39" s="1"/>
  <c r="BB113" i="39" s="1"/>
  <c r="AU112" i="39"/>
  <c r="BG112" i="39" s="1"/>
  <c r="AJ112" i="39"/>
  <c r="BC112" i="39" s="1"/>
  <c r="AC112" i="39"/>
  <c r="AZ112" i="39" s="1"/>
  <c r="R112" i="39"/>
  <c r="Y112" i="39" s="1"/>
  <c r="AU111" i="39"/>
  <c r="BG111" i="39" s="1"/>
  <c r="AJ111" i="39"/>
  <c r="BC111" i="39" s="1"/>
  <c r="AC111" i="39"/>
  <c r="AZ111" i="39" s="1"/>
  <c r="R111" i="39"/>
  <c r="Y111" i="39" s="1"/>
  <c r="AU110" i="39"/>
  <c r="BG110" i="39" s="1"/>
  <c r="BE110" i="39"/>
  <c r="AJ110" i="39"/>
  <c r="BC110" i="39" s="1"/>
  <c r="AC110" i="39"/>
  <c r="AZ110" i="39" s="1"/>
  <c r="R110" i="39"/>
  <c r="Y110" i="39" s="1"/>
  <c r="AU109" i="39"/>
  <c r="BG109" i="39" s="1"/>
  <c r="AJ109" i="39"/>
  <c r="BC109" i="39" s="1"/>
  <c r="AC109" i="39"/>
  <c r="AZ109" i="39" s="1"/>
  <c r="R109" i="39"/>
  <c r="Y109" i="39" s="1"/>
  <c r="AF109" i="39" s="1"/>
  <c r="BB109" i="39" s="1"/>
  <c r="AU108" i="39"/>
  <c r="BG108" i="39" s="1"/>
  <c r="BE108" i="39"/>
  <c r="AJ108" i="39"/>
  <c r="BC108" i="39" s="1"/>
  <c r="AC108" i="39"/>
  <c r="R108" i="39"/>
  <c r="AS107" i="39"/>
  <c r="AR107" i="39"/>
  <c r="AP107" i="39"/>
  <c r="AO107" i="39"/>
  <c r="AN107" i="39"/>
  <c r="AM107" i="39"/>
  <c r="AL107" i="39"/>
  <c r="AI107" i="39"/>
  <c r="AH107" i="39"/>
  <c r="AG107" i="39"/>
  <c r="AB107" i="39"/>
  <c r="AA107" i="39"/>
  <c r="Z107" i="39"/>
  <c r="X107" i="39"/>
  <c r="V107" i="39"/>
  <c r="U107" i="39"/>
  <c r="T107" i="39"/>
  <c r="S107" i="39"/>
  <c r="AU106" i="39"/>
  <c r="BG106" i="39" s="1"/>
  <c r="AJ106" i="39"/>
  <c r="BC106" i="39" s="1"/>
  <c r="AC106" i="39"/>
  <c r="AZ106" i="39" s="1"/>
  <c r="R106" i="39"/>
  <c r="Y106" i="39" s="1"/>
  <c r="AU105" i="39"/>
  <c r="BG105" i="39" s="1"/>
  <c r="AJ105" i="39"/>
  <c r="BC105" i="39" s="1"/>
  <c r="AC105" i="39"/>
  <c r="AZ105" i="39" s="1"/>
  <c r="R105" i="39"/>
  <c r="Y105" i="39" s="1"/>
  <c r="AF105" i="39" s="1"/>
  <c r="BB105" i="39" s="1"/>
  <c r="AU104" i="39"/>
  <c r="BG104" i="39" s="1"/>
  <c r="AJ104" i="39"/>
  <c r="BC104" i="39" s="1"/>
  <c r="AC104" i="39"/>
  <c r="AZ104" i="39" s="1"/>
  <c r="R104" i="39"/>
  <c r="Y104" i="39" s="1"/>
  <c r="AU103" i="39"/>
  <c r="BG103" i="39" s="1"/>
  <c r="AJ103" i="39"/>
  <c r="BC103" i="39" s="1"/>
  <c r="AC103" i="39"/>
  <c r="AZ103" i="39" s="1"/>
  <c r="R103" i="39"/>
  <c r="Y103" i="39" s="1"/>
  <c r="AU102" i="39"/>
  <c r="BG102" i="39" s="1"/>
  <c r="AJ102" i="39"/>
  <c r="BC102" i="39" s="1"/>
  <c r="AC102" i="39"/>
  <c r="AZ102" i="39" s="1"/>
  <c r="R102" i="39"/>
  <c r="Y102" i="39" s="1"/>
  <c r="AX102" i="39" s="1"/>
  <c r="AU101" i="39"/>
  <c r="AJ101" i="39"/>
  <c r="BC101" i="39" s="1"/>
  <c r="AC101" i="39"/>
  <c r="AZ101" i="39" s="1"/>
  <c r="R101" i="39"/>
  <c r="Y101" i="39" s="1"/>
  <c r="AS100" i="39"/>
  <c r="AR100" i="39"/>
  <c r="AP100" i="39"/>
  <c r="AO100" i="39"/>
  <c r="AN100" i="39"/>
  <c r="AM100" i="39"/>
  <c r="AL100" i="39"/>
  <c r="AI100" i="39"/>
  <c r="AH100" i="39"/>
  <c r="AG100" i="39"/>
  <c r="AB100" i="39"/>
  <c r="AA100" i="39"/>
  <c r="Z100" i="39"/>
  <c r="X100" i="39"/>
  <c r="V100" i="39"/>
  <c r="U100" i="39"/>
  <c r="T100" i="39"/>
  <c r="S100" i="39"/>
  <c r="AU99" i="39"/>
  <c r="BG99" i="39" s="1"/>
  <c r="AJ99" i="39"/>
  <c r="BC99" i="39" s="1"/>
  <c r="AC99" i="39"/>
  <c r="AZ99" i="39" s="1"/>
  <c r="R99" i="39"/>
  <c r="Y99" i="39" s="1"/>
  <c r="AU98" i="39"/>
  <c r="BG98" i="39" s="1"/>
  <c r="BE98" i="39"/>
  <c r="AJ98" i="39"/>
  <c r="BC98" i="39" s="1"/>
  <c r="AC98" i="39"/>
  <c r="R98" i="39"/>
  <c r="Y98" i="39" s="1"/>
  <c r="AF98" i="39" s="1"/>
  <c r="BB98" i="39" s="1"/>
  <c r="AU97" i="39"/>
  <c r="BE97" i="39"/>
  <c r="AJ97" i="39"/>
  <c r="BC97" i="39" s="1"/>
  <c r="AC97" i="39"/>
  <c r="AZ97" i="39" s="1"/>
  <c r="R97" i="39"/>
  <c r="Y97" i="39" s="1"/>
  <c r="AU96" i="39"/>
  <c r="BG96" i="39" s="1"/>
  <c r="AJ96" i="39"/>
  <c r="BC96" i="39" s="1"/>
  <c r="AC96" i="39"/>
  <c r="R96" i="39"/>
  <c r="Y96" i="39" s="1"/>
  <c r="AF96" i="39" s="1"/>
  <c r="BB96" i="39" s="1"/>
  <c r="AU95" i="39"/>
  <c r="BG95" i="39" s="1"/>
  <c r="AJ95" i="39"/>
  <c r="BC95" i="39" s="1"/>
  <c r="AC95" i="39"/>
  <c r="R95" i="39"/>
  <c r="Y95" i="39" s="1"/>
  <c r="AF95" i="39" s="1"/>
  <c r="BB95" i="39" s="1"/>
  <c r="AU94" i="39"/>
  <c r="AJ94" i="39"/>
  <c r="AC94" i="39"/>
  <c r="R94" i="39"/>
  <c r="AS93" i="39"/>
  <c r="AR93" i="39"/>
  <c r="AP93" i="39"/>
  <c r="AO93" i="39"/>
  <c r="AN93" i="39"/>
  <c r="AM93" i="39"/>
  <c r="AL93" i="39"/>
  <c r="AI93" i="39"/>
  <c r="AH93" i="39"/>
  <c r="AG93" i="39"/>
  <c r="AB93" i="39"/>
  <c r="AA93" i="39"/>
  <c r="Z93" i="39"/>
  <c r="X93" i="39"/>
  <c r="V93" i="39"/>
  <c r="U93" i="39"/>
  <c r="T93" i="39"/>
  <c r="S93" i="39"/>
  <c r="AU92" i="39"/>
  <c r="BG92" i="39" s="1"/>
  <c r="AJ92" i="39"/>
  <c r="BC92" i="39" s="1"/>
  <c r="AC92" i="39"/>
  <c r="AZ92" i="39" s="1"/>
  <c r="R92" i="39"/>
  <c r="Y92" i="39" s="1"/>
  <c r="AU91" i="39"/>
  <c r="BG91" i="39" s="1"/>
  <c r="AJ91" i="39"/>
  <c r="BC91" i="39" s="1"/>
  <c r="AC91" i="39"/>
  <c r="AZ91" i="39" s="1"/>
  <c r="R91" i="39"/>
  <c r="Y91" i="39" s="1"/>
  <c r="AF91" i="39" s="1"/>
  <c r="BB91" i="39" s="1"/>
  <c r="AU90" i="39"/>
  <c r="BG90" i="39" s="1"/>
  <c r="AJ90" i="39"/>
  <c r="BC90" i="39" s="1"/>
  <c r="AC90" i="39"/>
  <c r="AZ90" i="39" s="1"/>
  <c r="R90" i="39"/>
  <c r="Y90" i="39" s="1"/>
  <c r="AU89" i="39"/>
  <c r="BG89" i="39" s="1"/>
  <c r="AJ89" i="39"/>
  <c r="BC89" i="39" s="1"/>
  <c r="AC89" i="39"/>
  <c r="AZ89" i="39" s="1"/>
  <c r="R89" i="39"/>
  <c r="Y89" i="39" s="1"/>
  <c r="AU88" i="39"/>
  <c r="BG88" i="39" s="1"/>
  <c r="AJ88" i="39"/>
  <c r="BC88" i="39" s="1"/>
  <c r="AC88" i="39"/>
  <c r="AZ88" i="39" s="1"/>
  <c r="R88" i="39"/>
  <c r="Y88" i="39" s="1"/>
  <c r="AU87" i="39"/>
  <c r="AJ87" i="39"/>
  <c r="BC87" i="39" s="1"/>
  <c r="AC87" i="39"/>
  <c r="R87" i="39"/>
  <c r="Y87" i="39" s="1"/>
  <c r="AS86" i="39"/>
  <c r="AR86" i="39"/>
  <c r="AP86" i="39"/>
  <c r="AO86" i="39"/>
  <c r="AN86" i="39"/>
  <c r="AM86" i="39"/>
  <c r="AL86" i="39"/>
  <c r="AI86" i="39"/>
  <c r="AH86" i="39"/>
  <c r="AG86" i="39"/>
  <c r="AB86" i="39"/>
  <c r="AA86" i="39"/>
  <c r="Z86" i="39"/>
  <c r="X86" i="39"/>
  <c r="V86" i="39"/>
  <c r="U86" i="39"/>
  <c r="T86" i="39"/>
  <c r="S86" i="39"/>
  <c r="AU85" i="39"/>
  <c r="BG85" i="39" s="1"/>
  <c r="AJ85" i="39"/>
  <c r="BC85" i="39" s="1"/>
  <c r="AC85" i="39"/>
  <c r="AZ85" i="39" s="1"/>
  <c r="R85" i="39"/>
  <c r="Y85" i="39" s="1"/>
  <c r="AU84" i="39"/>
  <c r="BG84" i="39" s="1"/>
  <c r="AJ84" i="39"/>
  <c r="BC84" i="39" s="1"/>
  <c r="AC84" i="39"/>
  <c r="R84" i="39"/>
  <c r="Y84" i="39" s="1"/>
  <c r="AF84" i="39" s="1"/>
  <c r="BB84" i="39" s="1"/>
  <c r="AU83" i="39"/>
  <c r="BG83" i="39" s="1"/>
  <c r="AJ83" i="39"/>
  <c r="BC83" i="39" s="1"/>
  <c r="AC83" i="39"/>
  <c r="AZ83" i="39" s="1"/>
  <c r="R83" i="39"/>
  <c r="Y83" i="39" s="1"/>
  <c r="AF83" i="39" s="1"/>
  <c r="BB83" i="39" s="1"/>
  <c r="AU82" i="39"/>
  <c r="BG82" i="39" s="1"/>
  <c r="BE82" i="39"/>
  <c r="AJ82" i="39"/>
  <c r="BC82" i="39" s="1"/>
  <c r="AC82" i="39"/>
  <c r="AZ82" i="39" s="1"/>
  <c r="R82" i="39"/>
  <c r="Y82" i="39" s="1"/>
  <c r="AU81" i="39"/>
  <c r="BG81" i="39" s="1"/>
  <c r="AJ81" i="39"/>
  <c r="BC81" i="39" s="1"/>
  <c r="AC81" i="39"/>
  <c r="AZ81" i="39" s="1"/>
  <c r="R81" i="39"/>
  <c r="Y81" i="39" s="1"/>
  <c r="AU80" i="39"/>
  <c r="BG80" i="39" s="1"/>
  <c r="BE80" i="39"/>
  <c r="AJ80" i="39"/>
  <c r="AC80" i="39"/>
  <c r="R80" i="39"/>
  <c r="Y80" i="39" s="1"/>
  <c r="AF80" i="39" s="1"/>
  <c r="AS79" i="39"/>
  <c r="AR79" i="39"/>
  <c r="AP79" i="39"/>
  <c r="AO79" i="39"/>
  <c r="AN79" i="39"/>
  <c r="AM79" i="39"/>
  <c r="AL79" i="39"/>
  <c r="AI79" i="39"/>
  <c r="AH79" i="39"/>
  <c r="AG79" i="39"/>
  <c r="AB79" i="39"/>
  <c r="AA79" i="39"/>
  <c r="Z79" i="39"/>
  <c r="X79" i="39"/>
  <c r="V79" i="39"/>
  <c r="U79" i="39"/>
  <c r="T79" i="39"/>
  <c r="S79" i="39"/>
  <c r="AU78" i="39"/>
  <c r="BG78" i="39" s="1"/>
  <c r="AJ78" i="39"/>
  <c r="BC78" i="39" s="1"/>
  <c r="AC78" i="39"/>
  <c r="AZ78" i="39" s="1"/>
  <c r="R78" i="39"/>
  <c r="Y78" i="39" s="1"/>
  <c r="AU77" i="39"/>
  <c r="AJ77" i="39"/>
  <c r="BC77" i="39" s="1"/>
  <c r="AC77" i="39"/>
  <c r="AZ77" i="39" s="1"/>
  <c r="R77" i="39"/>
  <c r="Y77" i="39" s="1"/>
  <c r="AU76" i="39"/>
  <c r="BG76" i="39" s="1"/>
  <c r="AJ76" i="39"/>
  <c r="BC76" i="39" s="1"/>
  <c r="AC76" i="39"/>
  <c r="AZ76" i="39" s="1"/>
  <c r="R76" i="39"/>
  <c r="Y76" i="39" s="1"/>
  <c r="AU75" i="39"/>
  <c r="BG75" i="39" s="1"/>
  <c r="AJ75" i="39"/>
  <c r="BC75" i="39" s="1"/>
  <c r="AC75" i="39"/>
  <c r="AZ75" i="39" s="1"/>
  <c r="R75" i="39"/>
  <c r="Y75" i="39" s="1"/>
  <c r="AU74" i="39"/>
  <c r="BG74" i="39" s="1"/>
  <c r="AJ74" i="39"/>
  <c r="BC74" i="39" s="1"/>
  <c r="AC74" i="39"/>
  <c r="AZ74" i="39" s="1"/>
  <c r="R74" i="39"/>
  <c r="Y74" i="39" s="1"/>
  <c r="AE74" i="39" s="1"/>
  <c r="BA74" i="39" s="1"/>
  <c r="AU73" i="39"/>
  <c r="BG73" i="39" s="1"/>
  <c r="AJ73" i="39"/>
  <c r="BC73" i="39" s="1"/>
  <c r="AC73" i="39"/>
  <c r="AZ73" i="39" s="1"/>
  <c r="R73" i="39"/>
  <c r="Y73" i="39" s="1"/>
  <c r="AS72" i="39"/>
  <c r="AR72" i="39"/>
  <c r="AP72" i="39"/>
  <c r="AO72" i="39"/>
  <c r="AN72" i="39"/>
  <c r="AM72" i="39"/>
  <c r="AL72" i="39"/>
  <c r="AI72" i="39"/>
  <c r="AH72" i="39"/>
  <c r="AG72" i="39"/>
  <c r="AB72" i="39"/>
  <c r="AA72" i="39"/>
  <c r="Z72" i="39"/>
  <c r="X72" i="39"/>
  <c r="V72" i="39"/>
  <c r="U72" i="39"/>
  <c r="T72" i="39"/>
  <c r="S72" i="39"/>
  <c r="AU71" i="39"/>
  <c r="BG71" i="39" s="1"/>
  <c r="AJ71" i="39"/>
  <c r="BC71" i="39" s="1"/>
  <c r="AC71" i="39"/>
  <c r="R71" i="39"/>
  <c r="Y71" i="39" s="1"/>
  <c r="AF71" i="39" s="1"/>
  <c r="BB71" i="39" s="1"/>
  <c r="AU70" i="39"/>
  <c r="BE70" i="39"/>
  <c r="AJ70" i="39"/>
  <c r="BC70" i="39" s="1"/>
  <c r="AC70" i="39"/>
  <c r="AZ70" i="39" s="1"/>
  <c r="R70" i="39"/>
  <c r="Y70" i="39" s="1"/>
  <c r="AU69" i="39"/>
  <c r="BE69" i="39"/>
  <c r="AJ69" i="39"/>
  <c r="BC69" i="39" s="1"/>
  <c r="AC69" i="39"/>
  <c r="AZ69" i="39" s="1"/>
  <c r="R69" i="39"/>
  <c r="Y69" i="39" s="1"/>
  <c r="AF69" i="39" s="1"/>
  <c r="BB69" i="39" s="1"/>
  <c r="AU68" i="39"/>
  <c r="BG68" i="39" s="1"/>
  <c r="AJ68" i="39"/>
  <c r="BC68" i="39" s="1"/>
  <c r="AC68" i="39"/>
  <c r="AZ68" i="39" s="1"/>
  <c r="R68" i="39"/>
  <c r="Y68" i="39" s="1"/>
  <c r="AU67" i="39"/>
  <c r="BG67" i="39" s="1"/>
  <c r="AJ67" i="39"/>
  <c r="BC67" i="39" s="1"/>
  <c r="AC67" i="39"/>
  <c r="R67" i="39"/>
  <c r="Y67" i="39" s="1"/>
  <c r="AU66" i="39"/>
  <c r="AJ66" i="39"/>
  <c r="BC66" i="39" s="1"/>
  <c r="AC66" i="39"/>
  <c r="AZ66" i="39" s="1"/>
  <c r="R66" i="39"/>
  <c r="Y66" i="39" s="1"/>
  <c r="AS65" i="39"/>
  <c r="AR65" i="39"/>
  <c r="AP65" i="39"/>
  <c r="AO65" i="39"/>
  <c r="AN65" i="39"/>
  <c r="AM65" i="39"/>
  <c r="AL65" i="39"/>
  <c r="AI65" i="39"/>
  <c r="AH65" i="39"/>
  <c r="AG65" i="39"/>
  <c r="AB65" i="39"/>
  <c r="AA65" i="39"/>
  <c r="Z65" i="39"/>
  <c r="X65" i="39"/>
  <c r="V65" i="39"/>
  <c r="U65" i="39"/>
  <c r="T65" i="39"/>
  <c r="S65" i="39"/>
  <c r="AU64" i="39"/>
  <c r="BG64" i="39" s="1"/>
  <c r="AJ64" i="39"/>
  <c r="BC64" i="39" s="1"/>
  <c r="AC64" i="39"/>
  <c r="AZ64" i="39" s="1"/>
  <c r="R64" i="39"/>
  <c r="AU63" i="39"/>
  <c r="BG63" i="39" s="1"/>
  <c r="AJ63" i="39"/>
  <c r="BC63" i="39" s="1"/>
  <c r="AC63" i="39"/>
  <c r="AZ63" i="39" s="1"/>
  <c r="R63" i="39"/>
  <c r="Y63" i="39" s="1"/>
  <c r="AF63" i="39" s="1"/>
  <c r="BB63" i="39" s="1"/>
  <c r="AU62" i="39"/>
  <c r="BG62" i="39" s="1"/>
  <c r="AJ62" i="39"/>
  <c r="BC62" i="39" s="1"/>
  <c r="AC62" i="39"/>
  <c r="AZ62" i="39" s="1"/>
  <c r="R62" i="39"/>
  <c r="Y62" i="39" s="1"/>
  <c r="AU61" i="39"/>
  <c r="BG61" i="39" s="1"/>
  <c r="AJ61" i="39"/>
  <c r="BC61" i="39" s="1"/>
  <c r="AC61" i="39"/>
  <c r="AZ61" i="39" s="1"/>
  <c r="Y61" i="39"/>
  <c r="AF61" i="39" s="1"/>
  <c r="BB61" i="39" s="1"/>
  <c r="AU60" i="39"/>
  <c r="BG60" i="39" s="1"/>
  <c r="BE60" i="39"/>
  <c r="AJ60" i="39"/>
  <c r="BC60" i="39" s="1"/>
  <c r="AC60" i="39"/>
  <c r="AZ60" i="39" s="1"/>
  <c r="R60" i="39"/>
  <c r="Y60" i="39" s="1"/>
  <c r="AX60" i="39" s="1"/>
  <c r="AU59" i="39"/>
  <c r="BG59" i="39" s="1"/>
  <c r="AJ59" i="39"/>
  <c r="AC59" i="39"/>
  <c r="R59" i="39"/>
  <c r="Y59" i="39" s="1"/>
  <c r="AX59" i="39" s="1"/>
  <c r="AS58" i="39"/>
  <c r="AR58" i="39"/>
  <c r="AP58" i="39"/>
  <c r="AO58" i="39"/>
  <c r="AN58" i="39"/>
  <c r="AM58" i="39"/>
  <c r="AL58" i="39"/>
  <c r="AI58" i="39"/>
  <c r="AH58" i="39"/>
  <c r="AG58" i="39"/>
  <c r="AB58" i="39"/>
  <c r="AA58" i="39"/>
  <c r="Z58" i="39"/>
  <c r="X58" i="39"/>
  <c r="V58" i="39"/>
  <c r="U58" i="39"/>
  <c r="T58" i="39"/>
  <c r="S58" i="39"/>
  <c r="AU57" i="39"/>
  <c r="AJ57" i="39"/>
  <c r="BC57" i="39" s="1"/>
  <c r="BC58" i="39" s="1"/>
  <c r="AC57" i="39"/>
  <c r="AZ57" i="39" s="1"/>
  <c r="AZ58" i="39" s="1"/>
  <c r="R57" i="39"/>
  <c r="Y57" i="39" s="1"/>
  <c r="AE57" i="39" s="1"/>
  <c r="AS56" i="39"/>
  <c r="AR56" i="39"/>
  <c r="AP56" i="39"/>
  <c r="AO56" i="39"/>
  <c r="AN56" i="39"/>
  <c r="AM56" i="39"/>
  <c r="AL56" i="39"/>
  <c r="AI56" i="39"/>
  <c r="AH56" i="39"/>
  <c r="AG56" i="39"/>
  <c r="AB56" i="39"/>
  <c r="AA56" i="39"/>
  <c r="Z56" i="39"/>
  <c r="X56" i="39"/>
  <c r="V56" i="39"/>
  <c r="U56" i="39"/>
  <c r="T56" i="39"/>
  <c r="S56" i="39"/>
  <c r="AU55" i="39"/>
  <c r="BG55" i="39" s="1"/>
  <c r="AJ55" i="39"/>
  <c r="BC55" i="39" s="1"/>
  <c r="AC55" i="39"/>
  <c r="AZ55" i="39" s="1"/>
  <c r="R55" i="39"/>
  <c r="Y55" i="39" s="1"/>
  <c r="AU54" i="39"/>
  <c r="BG54" i="39" s="1"/>
  <c r="AJ54" i="39"/>
  <c r="BC54" i="39" s="1"/>
  <c r="AC54" i="39"/>
  <c r="AZ54" i="39" s="1"/>
  <c r="R54" i="39"/>
  <c r="Y54" i="39" s="1"/>
  <c r="AU53" i="39"/>
  <c r="BG53" i="39" s="1"/>
  <c r="AJ53" i="39"/>
  <c r="BC53" i="39" s="1"/>
  <c r="AC53" i="39"/>
  <c r="AZ53" i="39" s="1"/>
  <c r="R53" i="39"/>
  <c r="Y53" i="39" s="1"/>
  <c r="AU52" i="39"/>
  <c r="BG52" i="39" s="1"/>
  <c r="AJ52" i="39"/>
  <c r="BC52" i="39" s="1"/>
  <c r="AC52" i="39"/>
  <c r="AZ52" i="39" s="1"/>
  <c r="R52" i="39"/>
  <c r="Y52" i="39" s="1"/>
  <c r="AX52" i="39" s="1"/>
  <c r="AU51" i="39"/>
  <c r="BG51" i="39" s="1"/>
  <c r="AJ51" i="39"/>
  <c r="BC51" i="39" s="1"/>
  <c r="AC51" i="39"/>
  <c r="R51" i="39"/>
  <c r="AS50" i="39"/>
  <c r="AR50" i="39"/>
  <c r="AP50" i="39"/>
  <c r="AO50" i="39"/>
  <c r="AN50" i="39"/>
  <c r="AM50" i="39"/>
  <c r="AL50" i="39"/>
  <c r="AI50" i="39"/>
  <c r="AH50" i="39"/>
  <c r="AG50" i="39"/>
  <c r="AB50" i="39"/>
  <c r="AA50" i="39"/>
  <c r="Z50" i="39"/>
  <c r="X50" i="39"/>
  <c r="V50" i="39"/>
  <c r="U50" i="39"/>
  <c r="T50" i="39"/>
  <c r="S50" i="39"/>
  <c r="AU49" i="39"/>
  <c r="BG49" i="39" s="1"/>
  <c r="BE49" i="39"/>
  <c r="AJ49" i="39"/>
  <c r="BC49" i="39" s="1"/>
  <c r="AC49" i="39"/>
  <c r="AZ49" i="39" s="1"/>
  <c r="R49" i="39"/>
  <c r="Y49" i="39" s="1"/>
  <c r="AF49" i="39" s="1"/>
  <c r="BB49" i="39" s="1"/>
  <c r="AU48" i="39"/>
  <c r="BG48" i="39" s="1"/>
  <c r="AJ48" i="39"/>
  <c r="BC48" i="39" s="1"/>
  <c r="AC48" i="39"/>
  <c r="AZ48" i="39" s="1"/>
  <c r="R48" i="39"/>
  <c r="Y48" i="39" s="1"/>
  <c r="AU47" i="39"/>
  <c r="AJ47" i="39"/>
  <c r="BC47" i="39" s="1"/>
  <c r="AC47" i="39"/>
  <c r="AZ47" i="39" s="1"/>
  <c r="R47" i="39"/>
  <c r="Y47" i="39" s="1"/>
  <c r="AS46" i="39"/>
  <c r="AR46" i="39"/>
  <c r="AP46" i="39"/>
  <c r="AO46" i="39"/>
  <c r="AN46" i="39"/>
  <c r="AM46" i="39"/>
  <c r="AL46" i="39"/>
  <c r="AI46" i="39"/>
  <c r="AH46" i="39"/>
  <c r="AG46" i="39"/>
  <c r="AB46" i="39"/>
  <c r="AA46" i="39"/>
  <c r="Z46" i="39"/>
  <c r="X46" i="39"/>
  <c r="V46" i="39"/>
  <c r="U46" i="39"/>
  <c r="T46" i="39"/>
  <c r="S46" i="39"/>
  <c r="AU45" i="39"/>
  <c r="BG45" i="39" s="1"/>
  <c r="BG46" i="39" s="1"/>
  <c r="AJ45" i="39"/>
  <c r="AC45" i="39"/>
  <c r="AC46" i="39" s="1"/>
  <c r="R45" i="39"/>
  <c r="Y45" i="39" s="1"/>
  <c r="AX45" i="39" s="1"/>
  <c r="AX46" i="39" s="1"/>
  <c r="AS44" i="39"/>
  <c r="AR44" i="39"/>
  <c r="AP44" i="39"/>
  <c r="AO44" i="39"/>
  <c r="AN44" i="39"/>
  <c r="AM44" i="39"/>
  <c r="AL44" i="39"/>
  <c r="AI44" i="39"/>
  <c r="AH44" i="39"/>
  <c r="AG44" i="39"/>
  <c r="AB44" i="39"/>
  <c r="AA44" i="39"/>
  <c r="Z44" i="39"/>
  <c r="X44" i="39"/>
  <c r="V44" i="39"/>
  <c r="U44" i="39"/>
  <c r="T44" i="39"/>
  <c r="S44" i="39"/>
  <c r="AU43" i="39"/>
  <c r="AJ43" i="39"/>
  <c r="AJ44" i="39" s="1"/>
  <c r="AC43" i="39"/>
  <c r="R43" i="39"/>
  <c r="Y43" i="39" s="1"/>
  <c r="AF43" i="39" s="1"/>
  <c r="AS42" i="39"/>
  <c r="AR42" i="39"/>
  <c r="AP42" i="39"/>
  <c r="AO42" i="39"/>
  <c r="AN42" i="39"/>
  <c r="AM42" i="39"/>
  <c r="AL42" i="39"/>
  <c r="AI42" i="39"/>
  <c r="AH42" i="39"/>
  <c r="AG42" i="39"/>
  <c r="AB42" i="39"/>
  <c r="AA42" i="39"/>
  <c r="Z42" i="39"/>
  <c r="X42" i="39"/>
  <c r="V42" i="39"/>
  <c r="U42" i="39"/>
  <c r="T42" i="39"/>
  <c r="S42" i="39"/>
  <c r="AU41" i="39"/>
  <c r="BG41" i="39" s="1"/>
  <c r="AJ41" i="39"/>
  <c r="BC41" i="39" s="1"/>
  <c r="AC41" i="39"/>
  <c r="AZ41" i="39" s="1"/>
  <c r="R41" i="39"/>
  <c r="Y41" i="39" s="1"/>
  <c r="AU40" i="39"/>
  <c r="BG40" i="39" s="1"/>
  <c r="AJ40" i="39"/>
  <c r="BC40" i="39" s="1"/>
  <c r="AC40" i="39"/>
  <c r="AZ40" i="39" s="1"/>
  <c r="R40" i="39"/>
  <c r="Y40" i="39" s="1"/>
  <c r="AE40" i="39" s="1"/>
  <c r="BA40" i="39" s="1"/>
  <c r="AU39" i="39"/>
  <c r="BG39" i="39" s="1"/>
  <c r="AJ39" i="39"/>
  <c r="BC39" i="39" s="1"/>
  <c r="AC39" i="39"/>
  <c r="AZ39" i="39" s="1"/>
  <c r="R39" i="39"/>
  <c r="Y39" i="39" s="1"/>
  <c r="AU38" i="39"/>
  <c r="BG38" i="39" s="1"/>
  <c r="AJ38" i="39"/>
  <c r="BC38" i="39" s="1"/>
  <c r="AC38" i="39"/>
  <c r="AZ38" i="39" s="1"/>
  <c r="R38" i="39"/>
  <c r="Y38" i="39" s="1"/>
  <c r="AF38" i="39" s="1"/>
  <c r="BB38" i="39" s="1"/>
  <c r="AU37" i="39"/>
  <c r="AJ37" i="39"/>
  <c r="AC37" i="39"/>
  <c r="R37" i="39"/>
  <c r="AS36" i="39"/>
  <c r="AR36" i="39"/>
  <c r="AP36" i="39"/>
  <c r="AO36" i="39"/>
  <c r="AN36" i="39"/>
  <c r="AM36" i="39"/>
  <c r="AL36" i="39"/>
  <c r="AI36" i="39"/>
  <c r="AH36" i="39"/>
  <c r="AG36" i="39"/>
  <c r="AB36" i="39"/>
  <c r="AA36" i="39"/>
  <c r="Z36" i="39"/>
  <c r="X36" i="39"/>
  <c r="V36" i="39"/>
  <c r="U36" i="39"/>
  <c r="T36" i="39"/>
  <c r="S36" i="39"/>
  <c r="AU35" i="39"/>
  <c r="BG35" i="39" s="1"/>
  <c r="AJ35" i="39"/>
  <c r="BC35" i="39" s="1"/>
  <c r="AC35" i="39"/>
  <c r="AZ35" i="39" s="1"/>
  <c r="R35" i="39"/>
  <c r="Y35" i="39" s="1"/>
  <c r="AF35" i="39" s="1"/>
  <c r="BB35" i="39" s="1"/>
  <c r="AU34" i="39"/>
  <c r="BG34" i="39" s="1"/>
  <c r="AJ34" i="39"/>
  <c r="BC34" i="39" s="1"/>
  <c r="AC34" i="39"/>
  <c r="AZ34" i="39" s="1"/>
  <c r="R34" i="39"/>
  <c r="Y34" i="39" s="1"/>
  <c r="AU33" i="39"/>
  <c r="BG33" i="39" s="1"/>
  <c r="AJ33" i="39"/>
  <c r="BC33" i="39" s="1"/>
  <c r="AC33" i="39"/>
  <c r="AZ33" i="39" s="1"/>
  <c r="R33" i="39"/>
  <c r="Y33" i="39" s="1"/>
  <c r="AF33" i="39" s="1"/>
  <c r="BB33" i="39" s="1"/>
  <c r="AU32" i="39"/>
  <c r="BG32" i="39" s="1"/>
  <c r="BE32" i="39"/>
  <c r="AJ32" i="39"/>
  <c r="BC32" i="39" s="1"/>
  <c r="AC32" i="39"/>
  <c r="AZ32" i="39" s="1"/>
  <c r="Y32" i="39"/>
  <c r="AU31" i="39"/>
  <c r="AJ31" i="39"/>
  <c r="BC31" i="39" s="1"/>
  <c r="AC31" i="39"/>
  <c r="AZ31" i="39" s="1"/>
  <c r="R31" i="39"/>
  <c r="AS30" i="39"/>
  <c r="AR30" i="39"/>
  <c r="AP30" i="39"/>
  <c r="AO30" i="39"/>
  <c r="AN30" i="39"/>
  <c r="AM30" i="39"/>
  <c r="AL30" i="39"/>
  <c r="AI30" i="39"/>
  <c r="AH30" i="39"/>
  <c r="AG30" i="39"/>
  <c r="AB30" i="39"/>
  <c r="AA30" i="39"/>
  <c r="Z30" i="39"/>
  <c r="X30" i="39"/>
  <c r="V30" i="39"/>
  <c r="U30" i="39"/>
  <c r="T30" i="39"/>
  <c r="S30" i="39"/>
  <c r="AU29" i="39"/>
  <c r="BG29" i="39" s="1"/>
  <c r="BE29" i="39"/>
  <c r="AJ29" i="39"/>
  <c r="BC29" i="39" s="1"/>
  <c r="AC29" i="39"/>
  <c r="R29" i="39"/>
  <c r="Y29" i="39" s="1"/>
  <c r="AF29" i="39" s="1"/>
  <c r="BB29" i="39" s="1"/>
  <c r="AU28" i="39"/>
  <c r="BG28" i="39" s="1"/>
  <c r="BE28" i="39"/>
  <c r="AJ28" i="39"/>
  <c r="BC28" i="39" s="1"/>
  <c r="AC28" i="39"/>
  <c r="R28" i="39"/>
  <c r="Y28" i="39" s="1"/>
  <c r="AF28" i="39" s="1"/>
  <c r="BB28" i="39" s="1"/>
  <c r="AU27" i="39"/>
  <c r="BG27" i="39" s="1"/>
  <c r="AJ27" i="39"/>
  <c r="BC27" i="39" s="1"/>
  <c r="AC27" i="39"/>
  <c r="R27" i="39"/>
  <c r="Y27" i="39" s="1"/>
  <c r="AF27" i="39" s="1"/>
  <c r="BB27" i="39" s="1"/>
  <c r="AU26" i="39"/>
  <c r="BG26" i="39" s="1"/>
  <c r="AJ26" i="39"/>
  <c r="BC26" i="39" s="1"/>
  <c r="AC26" i="39"/>
  <c r="R26" i="39"/>
  <c r="Y26" i="39" s="1"/>
  <c r="AF26" i="39" s="1"/>
  <c r="BB26" i="39" s="1"/>
  <c r="AU25" i="39"/>
  <c r="BG25" i="39" s="1"/>
  <c r="AJ25" i="39"/>
  <c r="AC25" i="39"/>
  <c r="R25" i="39"/>
  <c r="Y25" i="39" s="1"/>
  <c r="AX25" i="39" s="1"/>
  <c r="AS24" i="39"/>
  <c r="AR24" i="39"/>
  <c r="AP24" i="39"/>
  <c r="AO24" i="39"/>
  <c r="AN24" i="39"/>
  <c r="AM24" i="39"/>
  <c r="AL24" i="39"/>
  <c r="AI24" i="39"/>
  <c r="AH24" i="39"/>
  <c r="AG24" i="39"/>
  <c r="AB24" i="39"/>
  <c r="AA24" i="39"/>
  <c r="Z24" i="39"/>
  <c r="X24" i="39"/>
  <c r="V24" i="39"/>
  <c r="U24" i="39"/>
  <c r="T24" i="39"/>
  <c r="S24" i="39"/>
  <c r="AU23" i="39"/>
  <c r="BG23" i="39" s="1"/>
  <c r="AJ23" i="39"/>
  <c r="BC23" i="39" s="1"/>
  <c r="AC23" i="39"/>
  <c r="AZ23" i="39" s="1"/>
  <c r="R23" i="39"/>
  <c r="Y23" i="39" s="1"/>
  <c r="AU22" i="39"/>
  <c r="AJ22" i="39"/>
  <c r="BC22" i="39" s="1"/>
  <c r="AC22" i="39"/>
  <c r="AZ22" i="39" s="1"/>
  <c r="R22" i="39"/>
  <c r="Y22" i="39" s="1"/>
  <c r="AE22" i="39" s="1"/>
  <c r="AU21" i="39"/>
  <c r="BG21" i="39" s="1"/>
  <c r="AJ21" i="39"/>
  <c r="BC21" i="39" s="1"/>
  <c r="AC21" i="39"/>
  <c r="AZ21" i="39" s="1"/>
  <c r="R21" i="39"/>
  <c r="Y21" i="39" s="1"/>
  <c r="AU20" i="39"/>
  <c r="BG20" i="39" s="1"/>
  <c r="AJ20" i="39"/>
  <c r="BC20" i="39" s="1"/>
  <c r="AC20" i="39"/>
  <c r="AZ20" i="39" s="1"/>
  <c r="R20" i="39"/>
  <c r="Y20" i="39" s="1"/>
  <c r="AU19" i="39"/>
  <c r="AJ19" i="39"/>
  <c r="BC19" i="39" s="1"/>
  <c r="AC19" i="39"/>
  <c r="AZ19" i="39" s="1"/>
  <c r="R19" i="39"/>
  <c r="AS18" i="39"/>
  <c r="AR18" i="39"/>
  <c r="AP18" i="39"/>
  <c r="AO18" i="39"/>
  <c r="AN18" i="39"/>
  <c r="AM18" i="39"/>
  <c r="AL18" i="39"/>
  <c r="AI18" i="39"/>
  <c r="AH18" i="39"/>
  <c r="AG18" i="39"/>
  <c r="AB18" i="39"/>
  <c r="AA18" i="39"/>
  <c r="Z18" i="39"/>
  <c r="X18" i="39"/>
  <c r="V18" i="39"/>
  <c r="U18" i="39"/>
  <c r="T18" i="39"/>
  <c r="S18" i="39"/>
  <c r="AU17" i="39"/>
  <c r="AJ17" i="39"/>
  <c r="AC17" i="39"/>
  <c r="R17" i="39"/>
  <c r="Y17" i="39" s="1"/>
  <c r="AU16" i="39"/>
  <c r="BG16" i="39" s="1"/>
  <c r="AJ16" i="39"/>
  <c r="BC16" i="39" s="1"/>
  <c r="AC16" i="39"/>
  <c r="AZ16" i="39" s="1"/>
  <c r="R16" i="39"/>
  <c r="Y16" i="39" s="1"/>
  <c r="AU15" i="39"/>
  <c r="BG15" i="39" s="1"/>
  <c r="AJ15" i="39"/>
  <c r="BC15" i="39" s="1"/>
  <c r="AC15" i="39"/>
  <c r="AZ15" i="39" s="1"/>
  <c r="R15" i="39"/>
  <c r="Y15" i="39" s="1"/>
  <c r="AF15" i="39" s="1"/>
  <c r="BB15" i="39" s="1"/>
  <c r="AU14" i="39"/>
  <c r="BG14" i="39" s="1"/>
  <c r="AJ14" i="39"/>
  <c r="AC14" i="39"/>
  <c r="R14" i="39"/>
  <c r="Y14" i="39" s="1"/>
  <c r="AS13" i="39"/>
  <c r="AR13" i="39"/>
  <c r="AP13" i="39"/>
  <c r="AO13" i="39"/>
  <c r="AN13" i="39"/>
  <c r="AM13" i="39"/>
  <c r="AL13" i="39"/>
  <c r="AI13" i="39"/>
  <c r="AH13" i="39"/>
  <c r="AG13" i="39"/>
  <c r="AB13" i="39"/>
  <c r="AA13" i="39"/>
  <c r="Z13" i="39"/>
  <c r="X13" i="39"/>
  <c r="V13" i="39"/>
  <c r="U13" i="39"/>
  <c r="T13" i="39"/>
  <c r="S13" i="39"/>
  <c r="AU12" i="39"/>
  <c r="AJ12" i="39"/>
  <c r="AJ13" i="39" s="1"/>
  <c r="AC12" i="39"/>
  <c r="AZ12" i="39" s="1"/>
  <c r="R12" i="39"/>
  <c r="BF126" i="39" l="1"/>
  <c r="BF60" i="41"/>
  <c r="BF148" i="41"/>
  <c r="BF146" i="41" s="1"/>
  <c r="BF134" i="44"/>
  <c r="AY34" i="47"/>
  <c r="BF170" i="40"/>
  <c r="BF168" i="40" s="1"/>
  <c r="BF165" i="40"/>
  <c r="AY20" i="47" s="1"/>
  <c r="BF143" i="41"/>
  <c r="AY21" i="47" s="1"/>
  <c r="BF310" i="32"/>
  <c r="BF308" i="32" s="1"/>
  <c r="BF44" i="30"/>
  <c r="BF105" i="30"/>
  <c r="BF103" i="30" s="1"/>
  <c r="BF192" i="29"/>
  <c r="BF190" i="29" s="1"/>
  <c r="BF127" i="29"/>
  <c r="AY30" i="47"/>
  <c r="AY31" i="47"/>
  <c r="BF467" i="43"/>
  <c r="AY27" i="47" s="1"/>
  <c r="BF468" i="43"/>
  <c r="AY29" i="47"/>
  <c r="BF201" i="42"/>
  <c r="BF18" i="42"/>
  <c r="BF30" i="42"/>
  <c r="BF52" i="42"/>
  <c r="BF64" i="42"/>
  <c r="BF85" i="42"/>
  <c r="BF121" i="42"/>
  <c r="BF131" i="42"/>
  <c r="BF144" i="42"/>
  <c r="BF152" i="42"/>
  <c r="BF161" i="42"/>
  <c r="BF171" i="42"/>
  <c r="BF198" i="42" s="1"/>
  <c r="AY22" i="47" s="1"/>
  <c r="BF184" i="42"/>
  <c r="BF22" i="42"/>
  <c r="BF165" i="42"/>
  <c r="BF178" i="42"/>
  <c r="BF197" i="42"/>
  <c r="AY134" i="42"/>
  <c r="AY137" i="42"/>
  <c r="AY147" i="42"/>
  <c r="BF52" i="41"/>
  <c r="BF81" i="41"/>
  <c r="BF16" i="41"/>
  <c r="BF19" i="40"/>
  <c r="BF32" i="40"/>
  <c r="BF38" i="40"/>
  <c r="BF60" i="40"/>
  <c r="BF67" i="40"/>
  <c r="BF81" i="40"/>
  <c r="BF88" i="40"/>
  <c r="BF107" i="40"/>
  <c r="BF118" i="40"/>
  <c r="BF127" i="40"/>
  <c r="BF137" i="40"/>
  <c r="BF151" i="40"/>
  <c r="BF160" i="40"/>
  <c r="BF18" i="39"/>
  <c r="AY32" i="47"/>
  <c r="BF50" i="32"/>
  <c r="BF76" i="32"/>
  <c r="BF118" i="32"/>
  <c r="BF135" i="32"/>
  <c r="BF162" i="32"/>
  <c r="BF182" i="32"/>
  <c r="BF203" i="32"/>
  <c r="BF219" i="32"/>
  <c r="BF288" i="32"/>
  <c r="BF268" i="32"/>
  <c r="BF281" i="32"/>
  <c r="BF70" i="32"/>
  <c r="BF305" i="32" s="1"/>
  <c r="AY18" i="47" s="1"/>
  <c r="BF260" i="32"/>
  <c r="BF27" i="32"/>
  <c r="BF56" i="32"/>
  <c r="BF105" i="32"/>
  <c r="BF155" i="32"/>
  <c r="BF176" i="32"/>
  <c r="BF193" i="32"/>
  <c r="BF212" i="32"/>
  <c r="BF239" i="32"/>
  <c r="BF250" i="32"/>
  <c r="AY37" i="32"/>
  <c r="AY314" i="32"/>
  <c r="AR32" i="47" s="1"/>
  <c r="BF77" i="31"/>
  <c r="AY35" i="47"/>
  <c r="BF48" i="30"/>
  <c r="BF61" i="30"/>
  <c r="BF23" i="30"/>
  <c r="BF81" i="30"/>
  <c r="BF92" i="30"/>
  <c r="BF100" i="30" s="1"/>
  <c r="AY16" i="47" s="1"/>
  <c r="BF15" i="30"/>
  <c r="AY33" i="47"/>
  <c r="BF16" i="29"/>
  <c r="BF26" i="29"/>
  <c r="BF39" i="29"/>
  <c r="BF51" i="29"/>
  <c r="BF62" i="29"/>
  <c r="BF70" i="29"/>
  <c r="BF85" i="29"/>
  <c r="BF91" i="29"/>
  <c r="BF103" i="29"/>
  <c r="BF109" i="29"/>
  <c r="BF121" i="29"/>
  <c r="BF133" i="29"/>
  <c r="BF150" i="29"/>
  <c r="BF159" i="29"/>
  <c r="BF170" i="29"/>
  <c r="BF179" i="29"/>
  <c r="AY36" i="47"/>
  <c r="BF28" i="44"/>
  <c r="BF42" i="44"/>
  <c r="BF49" i="44"/>
  <c r="BF56" i="44"/>
  <c r="BF70" i="44"/>
  <c r="BF131" i="44" s="1"/>
  <c r="AY14" i="47" s="1"/>
  <c r="BF77" i="44"/>
  <c r="BF84" i="44"/>
  <c r="BF95" i="44"/>
  <c r="BF105" i="44"/>
  <c r="BF113" i="44"/>
  <c r="BF124" i="44"/>
  <c r="BF35" i="44"/>
  <c r="BF91" i="44"/>
  <c r="BF130" i="44"/>
  <c r="BF19" i="44"/>
  <c r="BF18" i="43"/>
  <c r="BF27" i="43"/>
  <c r="BF48" i="43"/>
  <c r="BF58" i="43"/>
  <c r="BF69" i="43"/>
  <c r="BF81" i="43"/>
  <c r="BF92" i="43"/>
  <c r="BF103" i="43"/>
  <c r="BF114" i="43"/>
  <c r="BF123" i="43"/>
  <c r="BF137" i="43"/>
  <c r="BF143" i="43"/>
  <c r="BF155" i="43"/>
  <c r="BF166" i="43"/>
  <c r="BF172" i="43"/>
  <c r="BF185" i="43"/>
  <c r="BF192" i="43"/>
  <c r="BF204" i="43"/>
  <c r="BF211" i="43"/>
  <c r="BF223" i="43"/>
  <c r="BF241" i="43"/>
  <c r="BF247" i="43"/>
  <c r="BF260" i="43"/>
  <c r="BF281" i="43"/>
  <c r="BF294" i="43"/>
  <c r="BF303" i="43"/>
  <c r="BF310" i="43"/>
  <c r="BF320" i="43"/>
  <c r="BF330" i="43"/>
  <c r="BF342" i="43"/>
  <c r="BF348" i="43"/>
  <c r="BF360" i="43"/>
  <c r="BF367" i="43"/>
  <c r="BF380" i="43"/>
  <c r="BF386" i="43"/>
  <c r="BF407" i="43"/>
  <c r="BF427" i="43"/>
  <c r="BF434" i="43"/>
  <c r="BF455" i="43"/>
  <c r="R155" i="41"/>
  <c r="AY154" i="40"/>
  <c r="AD118" i="39"/>
  <c r="AY135" i="39"/>
  <c r="AY253" i="32"/>
  <c r="AY15" i="31"/>
  <c r="AY26" i="29"/>
  <c r="AY200" i="29"/>
  <c r="AY32" i="29"/>
  <c r="AY44" i="42"/>
  <c r="AY44" i="39"/>
  <c r="AY86" i="31"/>
  <c r="AY52" i="31"/>
  <c r="AY43" i="29"/>
  <c r="AY30" i="43"/>
  <c r="AY41" i="43"/>
  <c r="AY264" i="43"/>
  <c r="AY51" i="43"/>
  <c r="AY371" i="43"/>
  <c r="AD183" i="42"/>
  <c r="AY165" i="42"/>
  <c r="AY34" i="42"/>
  <c r="AQ198" i="42"/>
  <c r="AJ22" i="47" s="1"/>
  <c r="AY46" i="42"/>
  <c r="AQ143" i="41"/>
  <c r="AJ21" i="47" s="1"/>
  <c r="AV28" i="41"/>
  <c r="AV29" i="41" s="1"/>
  <c r="AV35" i="41"/>
  <c r="BD35" i="41" s="1"/>
  <c r="AY63" i="41"/>
  <c r="AV20" i="41"/>
  <c r="BD20" i="41" s="1"/>
  <c r="AY150" i="41"/>
  <c r="AJ130" i="40"/>
  <c r="BG154" i="40"/>
  <c r="AY91" i="40"/>
  <c r="AC178" i="40"/>
  <c r="AY101" i="40"/>
  <c r="AY177" i="40"/>
  <c r="AQ165" i="40"/>
  <c r="AJ20" i="47" s="1"/>
  <c r="AV96" i="39"/>
  <c r="BD96" i="39" s="1"/>
  <c r="AY136" i="39"/>
  <c r="AY122" i="39"/>
  <c r="AY13" i="39"/>
  <c r="R136" i="39"/>
  <c r="AJ28" i="47"/>
  <c r="AY311" i="32"/>
  <c r="AY186" i="32"/>
  <c r="AJ33" i="47"/>
  <c r="AY67" i="31"/>
  <c r="AY17" i="30"/>
  <c r="AY15" i="30"/>
  <c r="AY105" i="30"/>
  <c r="AY65" i="30"/>
  <c r="AY75" i="30"/>
  <c r="AY85" i="30"/>
  <c r="AJ36" i="47"/>
  <c r="AQ100" i="30"/>
  <c r="AJ16" i="47" s="1"/>
  <c r="AY47" i="29"/>
  <c r="AY58" i="29"/>
  <c r="AY194" i="29"/>
  <c r="AY186" i="29"/>
  <c r="AY23" i="29"/>
  <c r="AY66" i="29"/>
  <c r="AY97" i="29"/>
  <c r="AY154" i="29"/>
  <c r="AY144" i="44"/>
  <c r="AY136" i="44"/>
  <c r="AJ29" i="47"/>
  <c r="AY137" i="44"/>
  <c r="AJ32" i="47"/>
  <c r="AY66" i="43"/>
  <c r="AY468" i="43"/>
  <c r="AY390" i="43"/>
  <c r="AY473" i="43"/>
  <c r="AY107" i="43"/>
  <c r="AY475" i="43"/>
  <c r="AY274" i="43"/>
  <c r="AY286" i="43"/>
  <c r="AY474" i="43"/>
  <c r="AY149" i="43"/>
  <c r="AY470" i="43"/>
  <c r="AY462" i="43"/>
  <c r="AJ35" i="47"/>
  <c r="AY469" i="43"/>
  <c r="AY467" i="43"/>
  <c r="AJ31" i="47"/>
  <c r="AJ34" i="47"/>
  <c r="AJ30" i="47"/>
  <c r="AJ27" i="47"/>
  <c r="AQ201" i="42"/>
  <c r="AQ146" i="41"/>
  <c r="AQ168" i="40"/>
  <c r="AQ123" i="39"/>
  <c r="AJ19" i="47" s="1"/>
  <c r="AQ126" i="39"/>
  <c r="AQ305" i="32"/>
  <c r="AJ18" i="47" s="1"/>
  <c r="AQ308" i="32"/>
  <c r="AQ74" i="31"/>
  <c r="AJ17" i="47" s="1"/>
  <c r="AQ77" i="31"/>
  <c r="AQ103" i="30"/>
  <c r="AQ187" i="29"/>
  <c r="AJ15" i="47" s="1"/>
  <c r="AQ190" i="29"/>
  <c r="AQ131" i="44"/>
  <c r="AJ14" i="47" s="1"/>
  <c r="AQ134" i="44"/>
  <c r="AQ463" i="43"/>
  <c r="AJ13" i="47" s="1"/>
  <c r="AQ466" i="43"/>
  <c r="AV151" i="42"/>
  <c r="BD151" i="42" s="1"/>
  <c r="AZ121" i="42"/>
  <c r="AJ121" i="42"/>
  <c r="Y47" i="42"/>
  <c r="Y52" i="42" s="1"/>
  <c r="AD142" i="42"/>
  <c r="AV168" i="42"/>
  <c r="BD168" i="42" s="1"/>
  <c r="AY125" i="42"/>
  <c r="AC137" i="42"/>
  <c r="AJ97" i="41"/>
  <c r="AY81" i="41"/>
  <c r="AY16" i="41"/>
  <c r="AY27" i="41"/>
  <c r="AY147" i="41"/>
  <c r="AY67" i="41"/>
  <c r="AY118" i="41"/>
  <c r="AJ178" i="40"/>
  <c r="AV39" i="40"/>
  <c r="BD39" i="40" s="1"/>
  <c r="AV46" i="40"/>
  <c r="BD46" i="40" s="1"/>
  <c r="AX46" i="40"/>
  <c r="AY51" i="40"/>
  <c r="AY15" i="40"/>
  <c r="AY19" i="40"/>
  <c r="AY170" i="40"/>
  <c r="AY38" i="40"/>
  <c r="AY172" i="40"/>
  <c r="AY67" i="40"/>
  <c r="AY107" i="40"/>
  <c r="W165" i="40"/>
  <c r="P20" i="47" s="1"/>
  <c r="BE96" i="39"/>
  <c r="AE61" i="39"/>
  <c r="BA61" i="39" s="1"/>
  <c r="AU129" i="39"/>
  <c r="R46" i="39"/>
  <c r="AD53" i="39"/>
  <c r="AY50" i="39"/>
  <c r="AY133" i="39"/>
  <c r="AY129" i="39"/>
  <c r="AY117" i="39"/>
  <c r="AY128" i="32"/>
  <c r="AY225" i="32"/>
  <c r="AY27" i="32"/>
  <c r="AY155" i="32"/>
  <c r="AY193" i="32"/>
  <c r="AY203" i="32"/>
  <c r="AY317" i="32"/>
  <c r="AY78" i="31"/>
  <c r="AY81" i="31"/>
  <c r="AY57" i="31"/>
  <c r="AY85" i="31"/>
  <c r="AY110" i="30"/>
  <c r="AY74" i="29"/>
  <c r="AY192" i="29"/>
  <c r="AY198" i="29"/>
  <c r="AY121" i="29"/>
  <c r="AY170" i="29"/>
  <c r="AY35" i="44"/>
  <c r="AY63" i="44"/>
  <c r="AY91" i="44"/>
  <c r="AY78" i="43"/>
  <c r="AY100" i="43"/>
  <c r="AY386" i="43"/>
  <c r="AY476" i="43"/>
  <c r="AY211" i="43"/>
  <c r="AY303" i="43"/>
  <c r="AY123" i="43"/>
  <c r="AY247" i="43"/>
  <c r="AY96" i="43"/>
  <c r="AY404" i="43"/>
  <c r="AY45" i="43"/>
  <c r="AY89" i="43"/>
  <c r="AY204" i="42"/>
  <c r="AY30" i="42"/>
  <c r="AY38" i="42"/>
  <c r="AY64" i="42"/>
  <c r="AY203" i="42"/>
  <c r="AT22" i="42"/>
  <c r="AV102" i="42"/>
  <c r="BD102" i="42" s="1"/>
  <c r="BG150" i="42"/>
  <c r="BG152" i="42" s="1"/>
  <c r="AZ34" i="42"/>
  <c r="BE102" i="42"/>
  <c r="AZ115" i="42"/>
  <c r="BC116" i="42"/>
  <c r="BC121" i="42" s="1"/>
  <c r="AD150" i="42"/>
  <c r="AE87" i="42"/>
  <c r="BA87" i="42" s="1"/>
  <c r="R147" i="42"/>
  <c r="AY26" i="42"/>
  <c r="AY58" i="42"/>
  <c r="AY178" i="42"/>
  <c r="AU34" i="42"/>
  <c r="Y145" i="42"/>
  <c r="AD145" i="42" s="1"/>
  <c r="AU38" i="42"/>
  <c r="AD102" i="42"/>
  <c r="R121" i="42"/>
  <c r="AY18" i="42"/>
  <c r="AY208" i="42"/>
  <c r="AY52" i="42"/>
  <c r="AY202" i="42"/>
  <c r="AU26" i="42"/>
  <c r="AU44" i="42"/>
  <c r="AJ58" i="42"/>
  <c r="BE76" i="42"/>
  <c r="AE88" i="42"/>
  <c r="BA88" i="42" s="1"/>
  <c r="AV104" i="42"/>
  <c r="BD104" i="42" s="1"/>
  <c r="AU125" i="42"/>
  <c r="AV169" i="42"/>
  <c r="BD169" i="42" s="1"/>
  <c r="AY190" i="42"/>
  <c r="AY152" i="42"/>
  <c r="AY144" i="42"/>
  <c r="AY99" i="42"/>
  <c r="AU115" i="42"/>
  <c r="R34" i="42"/>
  <c r="AJ44" i="42"/>
  <c r="AV79" i="42"/>
  <c r="BD79" i="42" s="1"/>
  <c r="AY197" i="42"/>
  <c r="AY161" i="42"/>
  <c r="AY121" i="42"/>
  <c r="AY112" i="42"/>
  <c r="AY89" i="42"/>
  <c r="AY41" i="42"/>
  <c r="Y31" i="42"/>
  <c r="AF31" i="42" s="1"/>
  <c r="AF34" i="42" s="1"/>
  <c r="AC44" i="42"/>
  <c r="AZ45" i="42"/>
  <c r="AZ211" i="42" s="1"/>
  <c r="AJ89" i="42"/>
  <c r="Y116" i="42"/>
  <c r="AD116" i="42" s="1"/>
  <c r="AY155" i="42"/>
  <c r="AY115" i="42"/>
  <c r="AY22" i="42"/>
  <c r="AY209" i="42"/>
  <c r="AY76" i="42"/>
  <c r="AY69" i="42"/>
  <c r="AJ34" i="42"/>
  <c r="AU58" i="42"/>
  <c r="AD55" i="42"/>
  <c r="AV84" i="42"/>
  <c r="BD84" i="42" s="1"/>
  <c r="AC121" i="42"/>
  <c r="AT34" i="42"/>
  <c r="AD54" i="42"/>
  <c r="BC89" i="42"/>
  <c r="AV175" i="42"/>
  <c r="BD175" i="42" s="1"/>
  <c r="AY184" i="42"/>
  <c r="AY171" i="42"/>
  <c r="AY131" i="42"/>
  <c r="AY85" i="42"/>
  <c r="AY105" i="42"/>
  <c r="AY95" i="42"/>
  <c r="AY205" i="42"/>
  <c r="AT74" i="41"/>
  <c r="AZ63" i="41"/>
  <c r="AJ27" i="41"/>
  <c r="BE104" i="41"/>
  <c r="R130" i="41"/>
  <c r="AY153" i="41"/>
  <c r="AT89" i="41"/>
  <c r="AE120" i="41"/>
  <c r="BA120" i="41" s="1"/>
  <c r="AV140" i="41"/>
  <c r="BD140" i="41" s="1"/>
  <c r="AY154" i="41"/>
  <c r="AY155" i="41"/>
  <c r="AX54" i="41"/>
  <c r="AT111" i="41"/>
  <c r="AJ126" i="41"/>
  <c r="AY126" i="41"/>
  <c r="AY52" i="41"/>
  <c r="AY21" i="41"/>
  <c r="AE40" i="41"/>
  <c r="BA40" i="41" s="1"/>
  <c r="AE105" i="41"/>
  <c r="BA105" i="41" s="1"/>
  <c r="AY85" i="41"/>
  <c r="AY60" i="41"/>
  <c r="AY38" i="41"/>
  <c r="AU21" i="41"/>
  <c r="AY135" i="41"/>
  <c r="AY104" i="41"/>
  <c r="AY95" i="41"/>
  <c r="AE24" i="41"/>
  <c r="BA24" i="41" s="1"/>
  <c r="AZ45" i="41"/>
  <c r="AV51" i="41"/>
  <c r="BD51" i="41" s="1"/>
  <c r="AZ89" i="41"/>
  <c r="AY142" i="41"/>
  <c r="AV19" i="41"/>
  <c r="BD19" i="41" s="1"/>
  <c r="AV47" i="41"/>
  <c r="BD47" i="41" s="1"/>
  <c r="AF115" i="41"/>
  <c r="BB115" i="41" s="1"/>
  <c r="AV127" i="41"/>
  <c r="BD127" i="41" s="1"/>
  <c r="AY156" i="41"/>
  <c r="AY148" i="41"/>
  <c r="AT142" i="41"/>
  <c r="AY130" i="41"/>
  <c r="AY101" i="41"/>
  <c r="AY74" i="41"/>
  <c r="AY45" i="41"/>
  <c r="AY32" i="41"/>
  <c r="AV50" i="41"/>
  <c r="BD50" i="41" s="1"/>
  <c r="AZ96" i="41"/>
  <c r="AZ156" i="41" s="1"/>
  <c r="AY111" i="41"/>
  <c r="AY89" i="41"/>
  <c r="AV140" i="40"/>
  <c r="BD140" i="40" s="1"/>
  <c r="AV64" i="40"/>
  <c r="BD64" i="40" s="1"/>
  <c r="AV34" i="40"/>
  <c r="BD34" i="40" s="1"/>
  <c r="AT118" i="40"/>
  <c r="AC124" i="40"/>
  <c r="AU160" i="40"/>
  <c r="AV26" i="40"/>
  <c r="BD26" i="40" s="1"/>
  <c r="AV40" i="40"/>
  <c r="BD40" i="40" s="1"/>
  <c r="AC130" i="40"/>
  <c r="AV139" i="40"/>
  <c r="BD139" i="40" s="1"/>
  <c r="AZ154" i="40"/>
  <c r="AY175" i="40"/>
  <c r="AV145" i="40"/>
  <c r="BD145" i="40" s="1"/>
  <c r="AY176" i="40"/>
  <c r="AT23" i="40"/>
  <c r="AJ175" i="40"/>
  <c r="AD35" i="40"/>
  <c r="AJ74" i="40"/>
  <c r="AZ119" i="40"/>
  <c r="AZ124" i="40" s="1"/>
  <c r="AU127" i="40"/>
  <c r="AV152" i="40"/>
  <c r="BD152" i="40" s="1"/>
  <c r="AY130" i="40"/>
  <c r="AY171" i="40"/>
  <c r="AV28" i="40"/>
  <c r="AV173" i="40" s="1"/>
  <c r="AC114" i="40"/>
  <c r="AY160" i="40"/>
  <c r="AY151" i="40"/>
  <c r="AY127" i="40"/>
  <c r="AY118" i="40"/>
  <c r="AY74" i="40"/>
  <c r="AY178" i="40"/>
  <c r="AY169" i="40"/>
  <c r="AT130" i="40"/>
  <c r="BE145" i="40"/>
  <c r="AD158" i="40"/>
  <c r="AY164" i="40"/>
  <c r="AY124" i="40"/>
  <c r="AY44" i="40"/>
  <c r="AY23" i="40"/>
  <c r="AT81" i="40"/>
  <c r="BG52" i="40"/>
  <c r="BG53" i="40" s="1"/>
  <c r="AV65" i="40"/>
  <c r="BD65" i="40" s="1"/>
  <c r="BC124" i="40"/>
  <c r="AC127" i="40"/>
  <c r="BC128" i="40"/>
  <c r="BC130" i="40" s="1"/>
  <c r="BC154" i="40"/>
  <c r="AY97" i="40"/>
  <c r="AY88" i="40"/>
  <c r="AY60" i="40"/>
  <c r="AC107" i="40"/>
  <c r="AY81" i="40"/>
  <c r="AV77" i="40"/>
  <c r="BD77" i="40" s="1"/>
  <c r="AJ127" i="40"/>
  <c r="AY137" i="40"/>
  <c r="AY114" i="40"/>
  <c r="AY32" i="40"/>
  <c r="AU124" i="40"/>
  <c r="I168" i="40"/>
  <c r="AY144" i="40"/>
  <c r="AY18" i="39"/>
  <c r="AY130" i="39"/>
  <c r="AY36" i="39"/>
  <c r="AY114" i="39"/>
  <c r="P33" i="47"/>
  <c r="AY42" i="39"/>
  <c r="AF57" i="39"/>
  <c r="BB57" i="39" s="1"/>
  <c r="BB58" i="39" s="1"/>
  <c r="AE59" i="39"/>
  <c r="BA59" i="39" s="1"/>
  <c r="AY134" i="39"/>
  <c r="BC12" i="39"/>
  <c r="BC13" i="39" s="1"/>
  <c r="N126" i="39"/>
  <c r="AV85" i="39"/>
  <c r="BD85" i="39" s="1"/>
  <c r="AY128" i="39"/>
  <c r="AC129" i="39"/>
  <c r="AY58" i="39"/>
  <c r="AY127" i="39"/>
  <c r="AV15" i="39"/>
  <c r="BD15" i="39" s="1"/>
  <c r="AV16" i="39"/>
  <c r="BD16" i="39" s="1"/>
  <c r="AD39" i="39"/>
  <c r="AY100" i="39"/>
  <c r="AY72" i="39"/>
  <c r="AY24" i="39"/>
  <c r="AY107" i="39"/>
  <c r="AY86" i="39"/>
  <c r="AY79" i="39"/>
  <c r="AY30" i="39"/>
  <c r="AT122" i="39"/>
  <c r="AV121" i="39"/>
  <c r="BD121" i="39" s="1"/>
  <c r="AY93" i="39"/>
  <c r="AY56" i="39"/>
  <c r="R128" i="39"/>
  <c r="AM126" i="39"/>
  <c r="AY65" i="39"/>
  <c r="P29" i="47"/>
  <c r="AY315" i="32"/>
  <c r="AY41" i="32"/>
  <c r="AY316" i="32"/>
  <c r="AY63" i="32"/>
  <c r="AY83" i="32"/>
  <c r="AY312" i="32"/>
  <c r="AY212" i="32"/>
  <c r="AY243" i="32"/>
  <c r="AY274" i="32"/>
  <c r="AY219" i="32"/>
  <c r="P32" i="47"/>
  <c r="AY111" i="32"/>
  <c r="AY122" i="32"/>
  <c r="AY17" i="32"/>
  <c r="AY318" i="32"/>
  <c r="AY295" i="32"/>
  <c r="AY268" i="32"/>
  <c r="AY239" i="32"/>
  <c r="AY89" i="32"/>
  <c r="AY70" i="32"/>
  <c r="AY22" i="32"/>
  <c r="AY197" i="32"/>
  <c r="AY162" i="32"/>
  <c r="AY142" i="32"/>
  <c r="AY135" i="32"/>
  <c r="AY50" i="32"/>
  <c r="AY281" i="32"/>
  <c r="AY105" i="32"/>
  <c r="AY95" i="32"/>
  <c r="AY34" i="32"/>
  <c r="AY309" i="32"/>
  <c r="AY288" i="32"/>
  <c r="AY250" i="32"/>
  <c r="AY169" i="32"/>
  <c r="AY148" i="32"/>
  <c r="AY76" i="32"/>
  <c r="AY260" i="32"/>
  <c r="AY232" i="32"/>
  <c r="AY176" i="32"/>
  <c r="AY118" i="32"/>
  <c r="AY56" i="32"/>
  <c r="AY310" i="32"/>
  <c r="AY302" i="32"/>
  <c r="AY182" i="32"/>
  <c r="AY31" i="32"/>
  <c r="AY79" i="31"/>
  <c r="AY23" i="31"/>
  <c r="AY73" i="31"/>
  <c r="AY64" i="31"/>
  <c r="AY48" i="31"/>
  <c r="AY19" i="31"/>
  <c r="AY84" i="31"/>
  <c r="P30" i="47"/>
  <c r="AY32" i="31"/>
  <c r="AY43" i="31"/>
  <c r="AY38" i="31"/>
  <c r="AY87" i="31"/>
  <c r="AY111" i="30"/>
  <c r="AY107" i="30"/>
  <c r="P36" i="47"/>
  <c r="P28" i="47"/>
  <c r="P35" i="47"/>
  <c r="AY104" i="30"/>
  <c r="AY54" i="30"/>
  <c r="AY61" i="30"/>
  <c r="AY30" i="30"/>
  <c r="W100" i="30"/>
  <c r="P16" i="47" s="1"/>
  <c r="AY81" i="30"/>
  <c r="AY44" i="30"/>
  <c r="AY92" i="30"/>
  <c r="AY71" i="30"/>
  <c r="AY23" i="30"/>
  <c r="AY48" i="30"/>
  <c r="AY99" i="30"/>
  <c r="AY37" i="30"/>
  <c r="AY28" i="30"/>
  <c r="P34" i="47"/>
  <c r="AY16" i="29"/>
  <c r="AY197" i="29"/>
  <c r="AY91" i="29"/>
  <c r="P31" i="47"/>
  <c r="AY150" i="29"/>
  <c r="AY135" i="29"/>
  <c r="AY103" i="29"/>
  <c r="AY85" i="29"/>
  <c r="AY54" i="29"/>
  <c r="AY191" i="29"/>
  <c r="AY163" i="29"/>
  <c r="AY62" i="29"/>
  <c r="AY127" i="29"/>
  <c r="AY109" i="29"/>
  <c r="AY70" i="29"/>
  <c r="AY51" i="29"/>
  <c r="AY19" i="29"/>
  <c r="AY179" i="29"/>
  <c r="AY115" i="29"/>
  <c r="AY79" i="29"/>
  <c r="AY39" i="29"/>
  <c r="W190" i="29"/>
  <c r="AY159" i="29"/>
  <c r="AY133" i="29"/>
  <c r="AY143" i="29"/>
  <c r="AY142" i="44"/>
  <c r="AY28" i="44"/>
  <c r="AY135" i="44"/>
  <c r="AY138" i="44"/>
  <c r="AY56" i="44"/>
  <c r="AY95" i="44"/>
  <c r="AY19" i="44"/>
  <c r="AY105" i="44"/>
  <c r="AY124" i="44"/>
  <c r="AY143" i="44"/>
  <c r="AY101" i="44"/>
  <c r="AY42" i="44"/>
  <c r="AY70" i="44"/>
  <c r="AY113" i="44"/>
  <c r="AY141" i="44"/>
  <c r="AY130" i="44"/>
  <c r="AY77" i="44"/>
  <c r="AY49" i="44"/>
  <c r="AY84" i="44"/>
  <c r="AR31" i="47"/>
  <c r="P27" i="47"/>
  <c r="W198" i="42"/>
  <c r="P22" i="47" s="1"/>
  <c r="W201" i="42"/>
  <c r="AX35" i="42"/>
  <c r="Y115" i="42"/>
  <c r="W143" i="41"/>
  <c r="P21" i="47" s="1"/>
  <c r="W146" i="41"/>
  <c r="AE121" i="41"/>
  <c r="BA121" i="41" s="1"/>
  <c r="AX98" i="41"/>
  <c r="AX25" i="41"/>
  <c r="AX59" i="41"/>
  <c r="AX55" i="41"/>
  <c r="AX58" i="41"/>
  <c r="W168" i="40"/>
  <c r="AE50" i="40"/>
  <c r="BA50" i="40" s="1"/>
  <c r="AE45" i="39"/>
  <c r="BA45" i="39" s="1"/>
  <c r="BA46" i="39" s="1"/>
  <c r="W123" i="39"/>
  <c r="P19" i="47" s="1"/>
  <c r="W126" i="39"/>
  <c r="AX38" i="39"/>
  <c r="W305" i="32"/>
  <c r="P18" i="47" s="1"/>
  <c r="W308" i="32"/>
  <c r="W74" i="31"/>
  <c r="P17" i="47" s="1"/>
  <c r="W77" i="31"/>
  <c r="W103" i="30"/>
  <c r="W187" i="29"/>
  <c r="P15" i="47" s="1"/>
  <c r="W131" i="44"/>
  <c r="P14" i="47" s="1"/>
  <c r="W134" i="44"/>
  <c r="AY348" i="43"/>
  <c r="AY427" i="43"/>
  <c r="AY270" i="43"/>
  <c r="AY185" i="43"/>
  <c r="AY155" i="43"/>
  <c r="AY27" i="43"/>
  <c r="AY355" i="43"/>
  <c r="AY235" i="43"/>
  <c r="AY74" i="43"/>
  <c r="AY407" i="43"/>
  <c r="AY360" i="43"/>
  <c r="AY330" i="43"/>
  <c r="AY48" i="43"/>
  <c r="AY229" i="43"/>
  <c r="AY192" i="43"/>
  <c r="AY172" i="43"/>
  <c r="AY137" i="43"/>
  <c r="AY114" i="43"/>
  <c r="AY103" i="43"/>
  <c r="AY85" i="43"/>
  <c r="AY434" i="43"/>
  <c r="AY420" i="43"/>
  <c r="AY342" i="43"/>
  <c r="AY294" i="43"/>
  <c r="AY260" i="43"/>
  <c r="AY198" i="43"/>
  <c r="AY178" i="43"/>
  <c r="AY92" i="43"/>
  <c r="AY81" i="43"/>
  <c r="AY62" i="43"/>
  <c r="AY22" i="43"/>
  <c r="AY397" i="43"/>
  <c r="AY367" i="43"/>
  <c r="AY320" i="43"/>
  <c r="AY217" i="43"/>
  <c r="AY204" i="43"/>
  <c r="AY160" i="43"/>
  <c r="AY143" i="43"/>
  <c r="AY441" i="43"/>
  <c r="AY413" i="43"/>
  <c r="AY326" i="43"/>
  <c r="AY310" i="43"/>
  <c r="AY254" i="43"/>
  <c r="AY111" i="43"/>
  <c r="AY69" i="43"/>
  <c r="AY58" i="43"/>
  <c r="AY18" i="43"/>
  <c r="AY448" i="43"/>
  <c r="AY314" i="43"/>
  <c r="AY281" i="43"/>
  <c r="AY223" i="43"/>
  <c r="AY166" i="43"/>
  <c r="AY38" i="43"/>
  <c r="AY455" i="43"/>
  <c r="AY241" i="43"/>
  <c r="AY380" i="43"/>
  <c r="AY130" i="43"/>
  <c r="AY118" i="43"/>
  <c r="AY54" i="43"/>
  <c r="AY34" i="43"/>
  <c r="W463" i="43"/>
  <c r="P13" i="47" s="1"/>
  <c r="W466" i="43"/>
  <c r="BE115" i="42"/>
  <c r="BE34" i="42"/>
  <c r="AC202" i="42"/>
  <c r="BG38" i="42"/>
  <c r="BG42" i="42"/>
  <c r="BG44" i="42" s="1"/>
  <c r="BG53" i="42"/>
  <c r="BG58" i="42" s="1"/>
  <c r="AT115" i="42"/>
  <c r="AD138" i="42"/>
  <c r="AU152" i="42"/>
  <c r="AJ155" i="42"/>
  <c r="AV159" i="42"/>
  <c r="BD159" i="42" s="1"/>
  <c r="AJ190" i="42"/>
  <c r="AV195" i="42"/>
  <c r="BD195" i="42" s="1"/>
  <c r="AT18" i="42"/>
  <c r="BG22" i="42"/>
  <c r="AJ41" i="42"/>
  <c r="AD53" i="42"/>
  <c r="AV70" i="42"/>
  <c r="BD70" i="42" s="1"/>
  <c r="AV73" i="42"/>
  <c r="BD73" i="42" s="1"/>
  <c r="AV83" i="42"/>
  <c r="BD83" i="42" s="1"/>
  <c r="AU105" i="42"/>
  <c r="AJ137" i="42"/>
  <c r="AU171" i="42"/>
  <c r="AV193" i="42"/>
  <c r="BD193" i="42" s="1"/>
  <c r="I199" i="42"/>
  <c r="AJ204" i="42"/>
  <c r="AD43" i="42"/>
  <c r="AZ58" i="42"/>
  <c r="AV82" i="42"/>
  <c r="BD82" i="42" s="1"/>
  <c r="AC112" i="42"/>
  <c r="AV113" i="42"/>
  <c r="BD113" i="42" s="1"/>
  <c r="AV114" i="42"/>
  <c r="BD114" i="42" s="1"/>
  <c r="AE129" i="42"/>
  <c r="BA129" i="42" s="1"/>
  <c r="AF130" i="42"/>
  <c r="BB130" i="42" s="1"/>
  <c r="BE144" i="42"/>
  <c r="AV192" i="42"/>
  <c r="BD192" i="42" s="1"/>
  <c r="AT171" i="42"/>
  <c r="AD35" i="42"/>
  <c r="R205" i="42"/>
  <c r="AZ77" i="42"/>
  <c r="AZ210" i="42" s="1"/>
  <c r="AV81" i="42"/>
  <c r="BD81" i="42" s="1"/>
  <c r="R89" i="42"/>
  <c r="AJ112" i="42"/>
  <c r="AJ165" i="42"/>
  <c r="AE173" i="42"/>
  <c r="BA173" i="42" s="1"/>
  <c r="AV182" i="42"/>
  <c r="BD182" i="42" s="1"/>
  <c r="BC185" i="42"/>
  <c r="BC190" i="42" s="1"/>
  <c r="BE193" i="42"/>
  <c r="AU204" i="42"/>
  <c r="AV24" i="42"/>
  <c r="BD24" i="42" s="1"/>
  <c r="AT26" i="42"/>
  <c r="AV31" i="42"/>
  <c r="BD31" i="42" s="1"/>
  <c r="AV32" i="42"/>
  <c r="BD32" i="42" s="1"/>
  <c r="AV33" i="42"/>
  <c r="BD33" i="42" s="1"/>
  <c r="AE35" i="42"/>
  <c r="BA35" i="42" s="1"/>
  <c r="BC41" i="42"/>
  <c r="AV43" i="42"/>
  <c r="BD43" i="42" s="1"/>
  <c r="AC64" i="42"/>
  <c r="Y76" i="42"/>
  <c r="BC77" i="42"/>
  <c r="BC78" i="42" s="1"/>
  <c r="AV80" i="42"/>
  <c r="BD80" i="42" s="1"/>
  <c r="AT85" i="42"/>
  <c r="AZ135" i="42"/>
  <c r="AZ137" i="42" s="1"/>
  <c r="AD139" i="42"/>
  <c r="AV142" i="42"/>
  <c r="BD142" i="42" s="1"/>
  <c r="AV143" i="42"/>
  <c r="BD143" i="42" s="1"/>
  <c r="AJ161" i="42"/>
  <c r="AV170" i="42"/>
  <c r="BD170" i="42" s="1"/>
  <c r="L201" i="42"/>
  <c r="U201" i="42"/>
  <c r="R41" i="42"/>
  <c r="AU99" i="42"/>
  <c r="BC137" i="42"/>
  <c r="AX180" i="42"/>
  <c r="AC22" i="42"/>
  <c r="AX36" i="42"/>
  <c r="BC42" i="42"/>
  <c r="BC44" i="42" s="1"/>
  <c r="AX43" i="42"/>
  <c r="AJ69" i="42"/>
  <c r="AV103" i="42"/>
  <c r="BD103" i="42" s="1"/>
  <c r="AU134" i="42"/>
  <c r="AZ171" i="42"/>
  <c r="AX134" i="41"/>
  <c r="AF134" i="41"/>
  <c r="BB134" i="41" s="1"/>
  <c r="AU111" i="41"/>
  <c r="AU27" i="41"/>
  <c r="AJ38" i="41"/>
  <c r="AE39" i="41"/>
  <c r="BA39" i="41" s="1"/>
  <c r="AV40" i="41"/>
  <c r="BD40" i="41" s="1"/>
  <c r="AD44" i="41"/>
  <c r="AT60" i="41"/>
  <c r="AC67" i="41"/>
  <c r="AE77" i="41"/>
  <c r="BA77" i="41" s="1"/>
  <c r="AV84" i="41"/>
  <c r="BD84" i="41" s="1"/>
  <c r="AZ95" i="41"/>
  <c r="AV102" i="41"/>
  <c r="BD102" i="41" s="1"/>
  <c r="AV105" i="41"/>
  <c r="BD105" i="41" s="1"/>
  <c r="AV115" i="41"/>
  <c r="BD115" i="41" s="1"/>
  <c r="BC119" i="41"/>
  <c r="BC126" i="41" s="1"/>
  <c r="AX120" i="41"/>
  <c r="AD124" i="41"/>
  <c r="AE125" i="41"/>
  <c r="BA125" i="41" s="1"/>
  <c r="AD141" i="41"/>
  <c r="AJ16" i="41"/>
  <c r="BE20" i="41"/>
  <c r="AE30" i="41"/>
  <c r="BA30" i="41" s="1"/>
  <c r="AV34" i="41"/>
  <c r="BD34" i="41" s="1"/>
  <c r="AJ45" i="41"/>
  <c r="AE44" i="41"/>
  <c r="BA44" i="41" s="1"/>
  <c r="AU60" i="41"/>
  <c r="AX57" i="41"/>
  <c r="AV92" i="41"/>
  <c r="BD92" i="41" s="1"/>
  <c r="AE124" i="41"/>
  <c r="BA124" i="41" s="1"/>
  <c r="AC142" i="41"/>
  <c r="AJ60" i="41"/>
  <c r="AJ63" i="41"/>
  <c r="AZ85" i="41"/>
  <c r="BE101" i="41"/>
  <c r="BG105" i="41"/>
  <c r="AV108" i="41"/>
  <c r="BD108" i="41" s="1"/>
  <c r="AV109" i="41"/>
  <c r="BD109" i="41" s="1"/>
  <c r="AV123" i="41"/>
  <c r="BD123" i="41" s="1"/>
  <c r="BG130" i="41"/>
  <c r="I144" i="41"/>
  <c r="AB146" i="41"/>
  <c r="AV18" i="41"/>
  <c r="BD18" i="41" s="1"/>
  <c r="BE19" i="41"/>
  <c r="BE28" i="41"/>
  <c r="BE29" i="41" s="1"/>
  <c r="AT32" i="41"/>
  <c r="AV36" i="41"/>
  <c r="BD36" i="41" s="1"/>
  <c r="AU45" i="41"/>
  <c r="AD42" i="41"/>
  <c r="AV44" i="41"/>
  <c r="BD44" i="41" s="1"/>
  <c r="AX56" i="41"/>
  <c r="BG67" i="41"/>
  <c r="AX78" i="41"/>
  <c r="AU95" i="41"/>
  <c r="AT101" i="41"/>
  <c r="AZ111" i="41"/>
  <c r="R135" i="41"/>
  <c r="AC63" i="41"/>
  <c r="AX77" i="41"/>
  <c r="Y104" i="41"/>
  <c r="AX123" i="41"/>
  <c r="AV141" i="41"/>
  <c r="BD141" i="41" s="1"/>
  <c r="AV93" i="41"/>
  <c r="BD93" i="41" s="1"/>
  <c r="AV17" i="41"/>
  <c r="BD17" i="41" s="1"/>
  <c r="BE18" i="41"/>
  <c r="AZ32" i="41"/>
  <c r="AE41" i="41"/>
  <c r="BA41" i="41" s="1"/>
  <c r="AV42" i="41"/>
  <c r="BD42" i="41" s="1"/>
  <c r="AX44" i="41"/>
  <c r="AF60" i="41"/>
  <c r="BC63" i="41"/>
  <c r="AU85" i="41"/>
  <c r="AU101" i="41"/>
  <c r="AJ104" i="41"/>
  <c r="AV121" i="41"/>
  <c r="BD121" i="41" s="1"/>
  <c r="AX124" i="41"/>
  <c r="R124" i="40"/>
  <c r="AU109" i="40"/>
  <c r="AU118" i="40"/>
  <c r="Y119" i="40"/>
  <c r="AD119" i="40" s="1"/>
  <c r="R127" i="40"/>
  <c r="R130" i="40"/>
  <c r="M168" i="40"/>
  <c r="V168" i="40"/>
  <c r="AL168" i="40"/>
  <c r="J168" i="40"/>
  <c r="AV29" i="40"/>
  <c r="BD29" i="40" s="1"/>
  <c r="AD39" i="40"/>
  <c r="AX42" i="40"/>
  <c r="AV61" i="40"/>
  <c r="BD61" i="40" s="1"/>
  <c r="BE65" i="40"/>
  <c r="BE67" i="40" s="1"/>
  <c r="AV78" i="40"/>
  <c r="BD78" i="40" s="1"/>
  <c r="R88" i="40"/>
  <c r="R114" i="40"/>
  <c r="AJ164" i="40"/>
  <c r="N168" i="40"/>
  <c r="AV13" i="40"/>
  <c r="BD13" i="40" s="1"/>
  <c r="R178" i="40"/>
  <c r="R170" i="40"/>
  <c r="R176" i="40"/>
  <c r="AZ74" i="40"/>
  <c r="AC137" i="40"/>
  <c r="BC151" i="40"/>
  <c r="AT164" i="40"/>
  <c r="AJ97" i="40"/>
  <c r="AT15" i="40"/>
  <c r="BE13" i="40"/>
  <c r="R19" i="40"/>
  <c r="AV36" i="40"/>
  <c r="BD36" i="40" s="1"/>
  <c r="AU44" i="40"/>
  <c r="AD42" i="40"/>
  <c r="AV50" i="40"/>
  <c r="BD50" i="40" s="1"/>
  <c r="AU60" i="40"/>
  <c r="BC108" i="40"/>
  <c r="BC109" i="40" s="1"/>
  <c r="AT114" i="40"/>
  <c r="AT127" i="40"/>
  <c r="BC144" i="40"/>
  <c r="AD157" i="40"/>
  <c r="AT60" i="40"/>
  <c r="BC137" i="40"/>
  <c r="AT32" i="40"/>
  <c r="AV27" i="40"/>
  <c r="BD27" i="40" s="1"/>
  <c r="AV31" i="40"/>
  <c r="BD31" i="40" s="1"/>
  <c r="AE41" i="40"/>
  <c r="BA41" i="40" s="1"/>
  <c r="AE42" i="40"/>
  <c r="BA42" i="40" s="1"/>
  <c r="AC91" i="40"/>
  <c r="AU114" i="40"/>
  <c r="AC118" i="40"/>
  <c r="AT144" i="40"/>
  <c r="AV146" i="40"/>
  <c r="BD146" i="40" s="1"/>
  <c r="AJ160" i="40"/>
  <c r="L168" i="40"/>
  <c r="BE20" i="40"/>
  <c r="BE23" i="40" s="1"/>
  <c r="AV12" i="40"/>
  <c r="BD12" i="40" s="1"/>
  <c r="AU178" i="40"/>
  <c r="AU51" i="40"/>
  <c r="BE46" i="40"/>
  <c r="BE51" i="40" s="1"/>
  <c r="AV62" i="40"/>
  <c r="BD62" i="40" s="1"/>
  <c r="AV80" i="40"/>
  <c r="BD80" i="40" s="1"/>
  <c r="AJ91" i="40"/>
  <c r="AZ110" i="40"/>
  <c r="AZ114" i="40" s="1"/>
  <c r="BE125" i="40"/>
  <c r="BE127" i="40" s="1"/>
  <c r="AX145" i="40"/>
  <c r="AF66" i="39"/>
  <c r="BB66" i="39" s="1"/>
  <c r="AD66" i="39"/>
  <c r="AX89" i="39"/>
  <c r="AF89" i="39"/>
  <c r="BB89" i="39" s="1"/>
  <c r="AF62" i="39"/>
  <c r="BB62" i="39" s="1"/>
  <c r="AX62" i="39"/>
  <c r="AF78" i="39"/>
  <c r="BB78" i="39" s="1"/>
  <c r="AX78" i="39"/>
  <c r="AD110" i="39"/>
  <c r="AF110" i="39"/>
  <c r="BB110" i="39" s="1"/>
  <c r="BC50" i="39"/>
  <c r="AV57" i="39"/>
  <c r="BD57" i="39" s="1"/>
  <c r="BD58" i="39" s="1"/>
  <c r="AV67" i="39"/>
  <c r="BD67" i="39" s="1"/>
  <c r="AV68" i="39"/>
  <c r="BD68" i="39" s="1"/>
  <c r="BG117" i="39"/>
  <c r="AV118" i="39"/>
  <c r="BD118" i="39" s="1"/>
  <c r="AU56" i="39"/>
  <c r="BE118" i="39"/>
  <c r="AV34" i="39"/>
  <c r="BD34" i="39" s="1"/>
  <c r="AV32" i="39"/>
  <c r="BD32" i="39" s="1"/>
  <c r="AV33" i="39"/>
  <c r="BD33" i="39" s="1"/>
  <c r="AE38" i="39"/>
  <c r="BA38" i="39" s="1"/>
  <c r="AX61" i="39"/>
  <c r="AX91" i="39"/>
  <c r="AU133" i="39"/>
  <c r="AD21" i="39"/>
  <c r="BC36" i="39"/>
  <c r="BG56" i="39"/>
  <c r="AT58" i="39"/>
  <c r="BG86" i="39"/>
  <c r="AJ65" i="39"/>
  <c r="AU42" i="39"/>
  <c r="AT50" i="39"/>
  <c r="AC72" i="39"/>
  <c r="AZ79" i="39"/>
  <c r="AV98" i="39"/>
  <c r="BD98" i="39" s="1"/>
  <c r="AV110" i="39"/>
  <c r="BD110" i="39" s="1"/>
  <c r="AV112" i="39"/>
  <c r="BD112" i="39" s="1"/>
  <c r="AD20" i="39"/>
  <c r="R24" i="39"/>
  <c r="AJ129" i="39"/>
  <c r="AD59" i="39"/>
  <c r="AV70" i="39"/>
  <c r="BD70" i="39" s="1"/>
  <c r="AD83" i="39"/>
  <c r="AE105" i="39"/>
  <c r="BA105" i="39" s="1"/>
  <c r="AT114" i="39"/>
  <c r="AV109" i="39"/>
  <c r="BD109" i="39" s="1"/>
  <c r="AC117" i="39"/>
  <c r="AJ117" i="39"/>
  <c r="AV120" i="39"/>
  <c r="BD120" i="39" s="1"/>
  <c r="AV15" i="42"/>
  <c r="BD15" i="42" s="1"/>
  <c r="AD36" i="42"/>
  <c r="AJ46" i="42"/>
  <c r="BE60" i="42"/>
  <c r="AV60" i="42"/>
  <c r="BD60" i="42" s="1"/>
  <c r="BG90" i="42"/>
  <c r="AV90" i="42"/>
  <c r="BD90" i="42" s="1"/>
  <c r="AU95" i="42"/>
  <c r="AV14" i="42"/>
  <c r="BD14" i="42" s="1"/>
  <c r="BG92" i="42"/>
  <c r="AV92" i="42"/>
  <c r="BD92" i="42" s="1"/>
  <c r="AE187" i="42"/>
  <c r="BA187" i="42" s="1"/>
  <c r="AD187" i="42"/>
  <c r="AU18" i="42"/>
  <c r="AV13" i="42"/>
  <c r="BD13" i="42" s="1"/>
  <c r="R26" i="42"/>
  <c r="AC30" i="42"/>
  <c r="AC41" i="42"/>
  <c r="AJ52" i="42"/>
  <c r="AU205" i="42"/>
  <c r="AV74" i="42"/>
  <c r="BD74" i="42" s="1"/>
  <c r="BE123" i="42"/>
  <c r="AV123" i="42"/>
  <c r="BD123" i="42" s="1"/>
  <c r="BC147" i="42"/>
  <c r="AJ184" i="42"/>
  <c r="T203" i="42"/>
  <c r="T201" i="42" s="1"/>
  <c r="T52" i="42"/>
  <c r="T198" i="42" s="1"/>
  <c r="M22" i="47" s="1"/>
  <c r="AV75" i="42"/>
  <c r="BD75" i="42" s="1"/>
  <c r="BE124" i="42"/>
  <c r="AV124" i="42"/>
  <c r="BD124" i="42" s="1"/>
  <c r="AE159" i="42"/>
  <c r="BA159" i="42" s="1"/>
  <c r="AD159" i="42"/>
  <c r="BE163" i="42"/>
  <c r="AV163" i="42"/>
  <c r="BD163" i="42" s="1"/>
  <c r="AV12" i="42"/>
  <c r="BD12" i="42" s="1"/>
  <c r="R204" i="42"/>
  <c r="Y23" i="42"/>
  <c r="AF23" i="42" s="1"/>
  <c r="BB23" i="42" s="1"/>
  <c r="AJ30" i="42"/>
  <c r="BC27" i="42"/>
  <c r="BC30" i="42" s="1"/>
  <c r="BE38" i="42"/>
  <c r="BC45" i="42"/>
  <c r="BC211" i="42" s="1"/>
  <c r="AT52" i="42"/>
  <c r="BG59" i="42"/>
  <c r="BG64" i="42" s="1"/>
  <c r="BE62" i="42"/>
  <c r="AV62" i="42"/>
  <c r="BD62" i="42" s="1"/>
  <c r="AU69" i="42"/>
  <c r="AC89" i="42"/>
  <c r="AZ86" i="42"/>
  <c r="AZ89" i="42" s="1"/>
  <c r="BE101" i="42"/>
  <c r="AV101" i="42"/>
  <c r="BD101" i="42" s="1"/>
  <c r="AF187" i="42"/>
  <c r="BB187" i="42" s="1"/>
  <c r="AJ22" i="42"/>
  <c r="BC19" i="42"/>
  <c r="BC22" i="42" s="1"/>
  <c r="AF162" i="42"/>
  <c r="BB162" i="42" s="1"/>
  <c r="AE162" i="42"/>
  <c r="BA162" i="42" s="1"/>
  <c r="AJ202" i="42"/>
  <c r="AV17" i="42"/>
  <c r="BD17" i="42" s="1"/>
  <c r="AV71" i="42"/>
  <c r="BD71" i="42" s="1"/>
  <c r="AU22" i="42"/>
  <c r="Y41" i="42"/>
  <c r="AF42" i="42"/>
  <c r="AF44" i="42" s="1"/>
  <c r="AD42" i="42"/>
  <c r="AX42" i="42"/>
  <c r="BE63" i="42"/>
  <c r="AV63" i="42"/>
  <c r="BD63" i="42" s="1"/>
  <c r="BG70" i="42"/>
  <c r="BG76" i="42" s="1"/>
  <c r="AU76" i="42"/>
  <c r="BE12" i="42"/>
  <c r="BE18" i="42" s="1"/>
  <c r="AC204" i="42"/>
  <c r="AC208" i="42"/>
  <c r="AV25" i="42"/>
  <c r="BD25" i="42" s="1"/>
  <c r="AT30" i="42"/>
  <c r="AV39" i="42"/>
  <c r="BD39" i="42" s="1"/>
  <c r="BC54" i="42"/>
  <c r="BC58" i="42" s="1"/>
  <c r="AE57" i="42"/>
  <c r="BA57" i="42" s="1"/>
  <c r="AX57" i="42"/>
  <c r="AE67" i="42"/>
  <c r="BA67" i="42" s="1"/>
  <c r="AX67" i="42"/>
  <c r="BG91" i="42"/>
  <c r="AV91" i="42"/>
  <c r="BD91" i="42" s="1"/>
  <c r="AT125" i="42"/>
  <c r="BE122" i="42"/>
  <c r="AV122" i="42"/>
  <c r="BD122" i="42" s="1"/>
  <c r="AC155" i="42"/>
  <c r="AZ153" i="42"/>
  <c r="AZ155" i="42" s="1"/>
  <c r="AE40" i="42"/>
  <c r="BA40" i="42" s="1"/>
  <c r="BE59" i="42"/>
  <c r="AV59" i="42"/>
  <c r="AT64" i="42"/>
  <c r="BG85" i="42"/>
  <c r="AR201" i="42"/>
  <c r="AJ208" i="42"/>
  <c r="R22" i="42"/>
  <c r="AJ26" i="42"/>
  <c r="AU30" i="42"/>
  <c r="AF37" i="42"/>
  <c r="BB37" i="42" s="1"/>
  <c r="AD37" i="42"/>
  <c r="AX37" i="42"/>
  <c r="Y44" i="42"/>
  <c r="R211" i="42"/>
  <c r="Y45" i="42"/>
  <c r="Y46" i="42" s="1"/>
  <c r="BE61" i="42"/>
  <c r="AV61" i="42"/>
  <c r="BD61" i="42" s="1"/>
  <c r="BE100" i="42"/>
  <c r="AV100" i="42"/>
  <c r="BD100" i="42" s="1"/>
  <c r="AZ112" i="42"/>
  <c r="AV16" i="42"/>
  <c r="BD16" i="42" s="1"/>
  <c r="BE26" i="42"/>
  <c r="AT204" i="42"/>
  <c r="AV23" i="42"/>
  <c r="BD23" i="42" s="1"/>
  <c r="AU64" i="42"/>
  <c r="AE66" i="42"/>
  <c r="BA66" i="42" s="1"/>
  <c r="AX66" i="42"/>
  <c r="AV72" i="42"/>
  <c r="BD72" i="42" s="1"/>
  <c r="BG93" i="42"/>
  <c r="AV93" i="42"/>
  <c r="BD93" i="42" s="1"/>
  <c r="AT105" i="42"/>
  <c r="AZ138" i="42"/>
  <c r="AZ144" i="42" s="1"/>
  <c r="AC144" i="42"/>
  <c r="BE164" i="42"/>
  <c r="AV164" i="42"/>
  <c r="BD164" i="42" s="1"/>
  <c r="AE189" i="42"/>
  <c r="BA189" i="42" s="1"/>
  <c r="AF189" i="42"/>
  <c r="BB189" i="42" s="1"/>
  <c r="AD189" i="42"/>
  <c r="BE194" i="42"/>
  <c r="AV194" i="42"/>
  <c r="BD194" i="42" s="1"/>
  <c r="AZ69" i="42"/>
  <c r="AT76" i="42"/>
  <c r="AU85" i="42"/>
  <c r="AT95" i="42"/>
  <c r="AX96" i="42"/>
  <c r="BC112" i="42"/>
  <c r="BG115" i="42"/>
  <c r="R131" i="42"/>
  <c r="AC147" i="42"/>
  <c r="AJ147" i="42"/>
  <c r="AD181" i="42"/>
  <c r="BG182" i="42"/>
  <c r="AV183" i="42"/>
  <c r="BD183" i="42" s="1"/>
  <c r="AH201" i="42"/>
  <c r="AZ38" i="42"/>
  <c r="AX97" i="42"/>
  <c r="AV128" i="42"/>
  <c r="BD128" i="42" s="1"/>
  <c r="AT134" i="42"/>
  <c r="AZ152" i="42"/>
  <c r="AC152" i="42"/>
  <c r="AV154" i="42"/>
  <c r="BD154" i="42" s="1"/>
  <c r="AT161" i="42"/>
  <c r="AV176" i="42"/>
  <c r="BD176" i="42" s="1"/>
  <c r="AZ190" i="42"/>
  <c r="AJ210" i="42"/>
  <c r="AJ131" i="42"/>
  <c r="AU161" i="42"/>
  <c r="AT197" i="42"/>
  <c r="V201" i="42"/>
  <c r="C22" i="47"/>
  <c r="AV94" i="42"/>
  <c r="BD94" i="42" s="1"/>
  <c r="BG105" i="42"/>
  <c r="AD114" i="42"/>
  <c r="AC115" i="42"/>
  <c r="AV158" i="42"/>
  <c r="BD158" i="42" s="1"/>
  <c r="AV166" i="42"/>
  <c r="BD166" i="42" s="1"/>
  <c r="AV167" i="42"/>
  <c r="BD167" i="42" s="1"/>
  <c r="R197" i="42"/>
  <c r="AM201" i="42"/>
  <c r="AJ38" i="42"/>
  <c r="AE36" i="42"/>
  <c r="BA36" i="42" s="1"/>
  <c r="AZ44" i="42"/>
  <c r="AC58" i="42"/>
  <c r="AC69" i="42"/>
  <c r="R85" i="42"/>
  <c r="AV132" i="42"/>
  <c r="AV133" i="42"/>
  <c r="BD133" i="42" s="1"/>
  <c r="AV138" i="42"/>
  <c r="BD138" i="42" s="1"/>
  <c r="AT144" i="42"/>
  <c r="AZ145" i="42"/>
  <c r="AZ147" i="42" s="1"/>
  <c r="AT152" i="42"/>
  <c r="BC153" i="42"/>
  <c r="BC155" i="42" s="1"/>
  <c r="AV157" i="42"/>
  <c r="BD157" i="42" s="1"/>
  <c r="AV191" i="42"/>
  <c r="BD191" i="42" s="1"/>
  <c r="Y195" i="42"/>
  <c r="AF195" i="42" s="1"/>
  <c r="BB195" i="42" s="1"/>
  <c r="O199" i="42"/>
  <c r="Z201" i="42"/>
  <c r="Y85" i="42"/>
  <c r="AU89" i="42"/>
  <c r="AJ99" i="42"/>
  <c r="AV139" i="42"/>
  <c r="BD139" i="42" s="1"/>
  <c r="AV140" i="42"/>
  <c r="BD140" i="42" s="1"/>
  <c r="AV141" i="42"/>
  <c r="BD141" i="42" s="1"/>
  <c r="AU144" i="42"/>
  <c r="AV148" i="42"/>
  <c r="BD148" i="42" s="1"/>
  <c r="AV149" i="42"/>
  <c r="BD149" i="42" s="1"/>
  <c r="AV156" i="42"/>
  <c r="BD156" i="42" s="1"/>
  <c r="AV160" i="42"/>
  <c r="BD160" i="42" s="1"/>
  <c r="AV172" i="42"/>
  <c r="BD172" i="42" s="1"/>
  <c r="AV174" i="42"/>
  <c r="BD174" i="42" s="1"/>
  <c r="AD180" i="42"/>
  <c r="AC190" i="42"/>
  <c r="AA201" i="42"/>
  <c r="BC126" i="42"/>
  <c r="BC131" i="42" s="1"/>
  <c r="AE180" i="42"/>
  <c r="BA180" i="42" s="1"/>
  <c r="BE191" i="42"/>
  <c r="I201" i="42"/>
  <c r="Q201" i="42"/>
  <c r="AF86" i="41"/>
  <c r="BB86" i="41" s="1"/>
  <c r="AE86" i="41"/>
  <c r="BA86" i="41" s="1"/>
  <c r="AF51" i="41"/>
  <c r="BB51" i="41" s="1"/>
  <c r="AE51" i="41"/>
  <c r="BA51" i="41" s="1"/>
  <c r="BG81" i="41"/>
  <c r="AF137" i="41"/>
  <c r="BB137" i="41" s="1"/>
  <c r="AD137" i="41"/>
  <c r="AF132" i="41"/>
  <c r="BB132" i="41" s="1"/>
  <c r="AX132" i="41"/>
  <c r="AE139" i="41"/>
  <c r="BA139" i="41" s="1"/>
  <c r="AD139" i="41"/>
  <c r="AD103" i="41"/>
  <c r="AE103" i="41"/>
  <c r="BA103" i="41" s="1"/>
  <c r="BG126" i="41"/>
  <c r="BC12" i="41"/>
  <c r="BC16" i="41" s="1"/>
  <c r="BG17" i="41"/>
  <c r="BG21" i="41" s="1"/>
  <c r="BG32" i="41"/>
  <c r="AX39" i="41"/>
  <c r="AE42" i="41"/>
  <c r="BA42" i="41" s="1"/>
  <c r="BE44" i="41"/>
  <c r="AX53" i="41"/>
  <c r="Y60" i="41"/>
  <c r="AX66" i="41"/>
  <c r="R74" i="41"/>
  <c r="AE76" i="41"/>
  <c r="BA76" i="41" s="1"/>
  <c r="AD77" i="41"/>
  <c r="AV82" i="41"/>
  <c r="BD82" i="41" s="1"/>
  <c r="AV83" i="41"/>
  <c r="BD83" i="41" s="1"/>
  <c r="AV99" i="41"/>
  <c r="BD99" i="41" s="1"/>
  <c r="AV100" i="41"/>
  <c r="BD100" i="41" s="1"/>
  <c r="BC103" i="41"/>
  <c r="BC153" i="41" s="1"/>
  <c r="AD105" i="41"/>
  <c r="AV128" i="41"/>
  <c r="BD128" i="41" s="1"/>
  <c r="AU130" i="41"/>
  <c r="AJ135" i="41"/>
  <c r="R142" i="41"/>
  <c r="AV137" i="41"/>
  <c r="BD137" i="41" s="1"/>
  <c r="BG141" i="41"/>
  <c r="BG142" i="41" s="1"/>
  <c r="S146" i="41"/>
  <c r="AT130" i="41"/>
  <c r="AT29" i="41"/>
  <c r="AV31" i="41"/>
  <c r="BD31" i="41" s="1"/>
  <c r="AF45" i="41"/>
  <c r="BG39" i="41"/>
  <c r="BG45" i="41" s="1"/>
  <c r="AX40" i="41"/>
  <c r="AV41" i="41"/>
  <c r="BD41" i="41" s="1"/>
  <c r="AD43" i="41"/>
  <c r="AV49" i="41"/>
  <c r="BD49" i="41" s="1"/>
  <c r="BC53" i="41"/>
  <c r="BC60" i="41" s="1"/>
  <c r="AE64" i="41"/>
  <c r="BA64" i="41" s="1"/>
  <c r="AD65" i="41"/>
  <c r="AJ81" i="41"/>
  <c r="BG82" i="41"/>
  <c r="BG85" i="41" s="1"/>
  <c r="AC85" i="41"/>
  <c r="BC96" i="41"/>
  <c r="BC156" i="41" s="1"/>
  <c r="BG98" i="41"/>
  <c r="BG101" i="41" s="1"/>
  <c r="AE102" i="41"/>
  <c r="BA102" i="41" s="1"/>
  <c r="R104" i="41"/>
  <c r="AD109" i="41"/>
  <c r="BG109" i="41"/>
  <c r="AE116" i="41"/>
  <c r="BA116" i="41" s="1"/>
  <c r="AE117" i="41"/>
  <c r="BA117" i="41" s="1"/>
  <c r="AD122" i="41"/>
  <c r="BE123" i="41"/>
  <c r="Y127" i="41"/>
  <c r="Y130" i="41" s="1"/>
  <c r="AV129" i="41"/>
  <c r="BD129" i="41" s="1"/>
  <c r="Y136" i="41"/>
  <c r="AE136" i="41" s="1"/>
  <c r="AS146" i="41"/>
  <c r="R147" i="41"/>
  <c r="AZ27" i="41"/>
  <c r="BE40" i="41"/>
  <c r="AE43" i="41"/>
  <c r="BA43" i="41" s="1"/>
  <c r="BG53" i="41"/>
  <c r="BG60" i="41" s="1"/>
  <c r="AT63" i="41"/>
  <c r="AJ67" i="41"/>
  <c r="AE65" i="41"/>
  <c r="BA65" i="41" s="1"/>
  <c r="AZ74" i="41"/>
  <c r="AC74" i="41"/>
  <c r="BG96" i="41"/>
  <c r="AE98" i="41"/>
  <c r="R101" i="41"/>
  <c r="AF102" i="41"/>
  <c r="BB102" i="41" s="1"/>
  <c r="AE109" i="41"/>
  <c r="BA109" i="41" s="1"/>
  <c r="AC111" i="41"/>
  <c r="AV114" i="41"/>
  <c r="BD114" i="41" s="1"/>
  <c r="AE122" i="41"/>
  <c r="BA122" i="41" s="1"/>
  <c r="Y131" i="41"/>
  <c r="AE131" i="41" s="1"/>
  <c r="AV138" i="41"/>
  <c r="BD138" i="41" s="1"/>
  <c r="AU67" i="41"/>
  <c r="AC81" i="41"/>
  <c r="AT21" i="41"/>
  <c r="BC22" i="41"/>
  <c r="BC27" i="41" s="1"/>
  <c r="AU155" i="41"/>
  <c r="AD39" i="41"/>
  <c r="AX41" i="41"/>
  <c r="AC45" i="41"/>
  <c r="BC74" i="41"/>
  <c r="AD78" i="41"/>
  <c r="AV88" i="41"/>
  <c r="BD88" i="41" s="1"/>
  <c r="Y96" i="41"/>
  <c r="Y156" i="41" s="1"/>
  <c r="R97" i="41"/>
  <c r="AJ101" i="41"/>
  <c r="AC104" i="41"/>
  <c r="AD106" i="41"/>
  <c r="BC118" i="41"/>
  <c r="AX121" i="41"/>
  <c r="AE123" i="41"/>
  <c r="BA123" i="41" s="1"/>
  <c r="AX125" i="41"/>
  <c r="AC135" i="41"/>
  <c r="C21" i="47"/>
  <c r="Y45" i="41"/>
  <c r="AC32" i="41"/>
  <c r="AD40" i="41"/>
  <c r="AX42" i="41"/>
  <c r="AV43" i="41"/>
  <c r="BD43" i="41" s="1"/>
  <c r="U143" i="41"/>
  <c r="N21" i="47" s="1"/>
  <c r="AV46" i="41"/>
  <c r="BD46" i="41" s="1"/>
  <c r="AV61" i="41"/>
  <c r="AD66" i="41"/>
  <c r="R67" i="41"/>
  <c r="AT85" i="41"/>
  <c r="AV86" i="41"/>
  <c r="BD86" i="41" s="1"/>
  <c r="AT95" i="41"/>
  <c r="AV94" i="41"/>
  <c r="BD94" i="41" s="1"/>
  <c r="AT104" i="41"/>
  <c r="AD110" i="41"/>
  <c r="AD120" i="41"/>
  <c r="AV139" i="41"/>
  <c r="BD139" i="41" s="1"/>
  <c r="X146" i="41"/>
  <c r="AI143" i="41"/>
  <c r="AB21" i="47" s="1"/>
  <c r="R52" i="41"/>
  <c r="BC67" i="41"/>
  <c r="AC89" i="41"/>
  <c r="AU142" i="41"/>
  <c r="AC27" i="41"/>
  <c r="BG28" i="41"/>
  <c r="BG155" i="41" s="1"/>
  <c r="AC38" i="41"/>
  <c r="AD41" i="41"/>
  <c r="AX43" i="41"/>
  <c r="AV54" i="41"/>
  <c r="BD54" i="41" s="1"/>
  <c r="AV55" i="41"/>
  <c r="BD55" i="41" s="1"/>
  <c r="AV56" i="41"/>
  <c r="BD56" i="41" s="1"/>
  <c r="AV57" i="41"/>
  <c r="BD57" i="41" s="1"/>
  <c r="AV58" i="41"/>
  <c r="BD58" i="41" s="1"/>
  <c r="AV59" i="41"/>
  <c r="BD59" i="41" s="1"/>
  <c r="AX65" i="41"/>
  <c r="BE68" i="41"/>
  <c r="BE74" i="41" s="1"/>
  <c r="AJ74" i="41"/>
  <c r="AV80" i="41"/>
  <c r="BD80" i="41" s="1"/>
  <c r="BE85" i="41"/>
  <c r="AV90" i="41"/>
  <c r="BD90" i="41" s="1"/>
  <c r="AV91" i="41"/>
  <c r="BD91" i="41" s="1"/>
  <c r="AC95" i="41"/>
  <c r="AV98" i="41"/>
  <c r="BD98" i="41" s="1"/>
  <c r="AL143" i="41"/>
  <c r="AE21" i="47" s="1"/>
  <c r="AU126" i="41"/>
  <c r="AX122" i="41"/>
  <c r="AV136" i="41"/>
  <c r="O144" i="41"/>
  <c r="AO146" i="41"/>
  <c r="BC51" i="40"/>
  <c r="AE162" i="40"/>
  <c r="BA162" i="40" s="1"/>
  <c r="AF162" i="40"/>
  <c r="BB162" i="40" s="1"/>
  <c r="AD162" i="40"/>
  <c r="AF129" i="40"/>
  <c r="BB129" i="40" s="1"/>
  <c r="AD129" i="40"/>
  <c r="AF147" i="40"/>
  <c r="BB147" i="40" s="1"/>
  <c r="AX147" i="40"/>
  <c r="AD147" i="40"/>
  <c r="BE154" i="40"/>
  <c r="AX116" i="40"/>
  <c r="AD116" i="40"/>
  <c r="AC170" i="40"/>
  <c r="X168" i="40"/>
  <c r="AJ169" i="40"/>
  <c r="AU175" i="40"/>
  <c r="AJ19" i="40"/>
  <c r="AV22" i="40"/>
  <c r="BD22" i="40" s="1"/>
  <c r="AJ170" i="40"/>
  <c r="AJ176" i="40"/>
  <c r="AX39" i="40"/>
  <c r="AV41" i="40"/>
  <c r="BD41" i="40" s="1"/>
  <c r="BC60" i="40"/>
  <c r="AT74" i="40"/>
  <c r="AV75" i="40"/>
  <c r="BD75" i="40" s="1"/>
  <c r="Y82" i="40"/>
  <c r="AD82" i="40" s="1"/>
  <c r="AT91" i="40"/>
  <c r="AU97" i="40"/>
  <c r="AT107" i="40"/>
  <c r="AD115" i="40"/>
  <c r="AT137" i="40"/>
  <c r="AD141" i="40"/>
  <c r="AJ144" i="40"/>
  <c r="AT154" i="40"/>
  <c r="AF158" i="40"/>
  <c r="BB158" i="40" s="1"/>
  <c r="AV163" i="40"/>
  <c r="BD163" i="40" s="1"/>
  <c r="I166" i="40"/>
  <c r="O168" i="40"/>
  <c r="Z168" i="40"/>
  <c r="AN168" i="40"/>
  <c r="AC176" i="40"/>
  <c r="BG81" i="40"/>
  <c r="Y128" i="40"/>
  <c r="AD152" i="40"/>
  <c r="AV14" i="40"/>
  <c r="BD14" i="40" s="1"/>
  <c r="AT19" i="40"/>
  <c r="AU23" i="40"/>
  <c r="AV21" i="40"/>
  <c r="BD21" i="40" s="1"/>
  <c r="AT170" i="40"/>
  <c r="AT176" i="40"/>
  <c r="R171" i="40"/>
  <c r="BG39" i="40"/>
  <c r="BG44" i="40" s="1"/>
  <c r="AX40" i="40"/>
  <c r="AV42" i="40"/>
  <c r="BD42" i="40" s="1"/>
  <c r="AV49" i="40"/>
  <c r="BD49" i="40" s="1"/>
  <c r="R172" i="40"/>
  <c r="AV66" i="40"/>
  <c r="BD66" i="40" s="1"/>
  <c r="AU74" i="40"/>
  <c r="BE75" i="40"/>
  <c r="BE81" i="40" s="1"/>
  <c r="AZ88" i="40"/>
  <c r="AU91" i="40"/>
  <c r="AZ97" i="40"/>
  <c r="AC101" i="40"/>
  <c r="AU107" i="40"/>
  <c r="BG137" i="40"/>
  <c r="AC151" i="40"/>
  <c r="R151" i="40"/>
  <c r="AU154" i="40"/>
  <c r="BG155" i="40"/>
  <c r="BG160" i="40" s="1"/>
  <c r="P168" i="40"/>
  <c r="AA168" i="40"/>
  <c r="AO168" i="40"/>
  <c r="AC169" i="40"/>
  <c r="AC19" i="40"/>
  <c r="AD139" i="40"/>
  <c r="AM168" i="40"/>
  <c r="AU169" i="40"/>
  <c r="AU19" i="40"/>
  <c r="AV20" i="40"/>
  <c r="BD20" i="40" s="1"/>
  <c r="BC24" i="40"/>
  <c r="BC25" i="40" s="1"/>
  <c r="AU170" i="40"/>
  <c r="AU176" i="40"/>
  <c r="AC171" i="40"/>
  <c r="AZ44" i="40"/>
  <c r="AX41" i="40"/>
  <c r="AT51" i="40"/>
  <c r="AT177" i="40"/>
  <c r="AC172" i="40"/>
  <c r="AC67" i="40"/>
  <c r="BC68" i="40"/>
  <c r="BC74" i="40" s="1"/>
  <c r="AJ88" i="40"/>
  <c r="BG91" i="40"/>
  <c r="AJ101" i="40"/>
  <c r="AZ102" i="40"/>
  <c r="AZ107" i="40" s="1"/>
  <c r="BE110" i="40"/>
  <c r="BE114" i="40" s="1"/>
  <c r="AD120" i="40"/>
  <c r="AD121" i="40"/>
  <c r="AD122" i="40"/>
  <c r="AZ125" i="40"/>
  <c r="AZ127" i="40" s="1"/>
  <c r="AZ131" i="40"/>
  <c r="AZ137" i="40" s="1"/>
  <c r="BE138" i="40"/>
  <c r="BE144" i="40" s="1"/>
  <c r="R160" i="40"/>
  <c r="BC156" i="40"/>
  <c r="BC160" i="40" s="1"/>
  <c r="BE161" i="40"/>
  <c r="BE164" i="40" s="1"/>
  <c r="Q168" i="40"/>
  <c r="AB168" i="40"/>
  <c r="AP168" i="40"/>
  <c r="E20" i="47"/>
  <c r="AJ23" i="40"/>
  <c r="AV76" i="40"/>
  <c r="BD76" i="40" s="1"/>
  <c r="AU177" i="40"/>
  <c r="AJ67" i="40"/>
  <c r="AT88" i="40"/>
  <c r="R97" i="40"/>
  <c r="BE137" i="40"/>
  <c r="R144" i="40"/>
  <c r="AC160" i="40"/>
  <c r="AZ157" i="40"/>
  <c r="AZ160" i="40" s="1"/>
  <c r="S168" i="40"/>
  <c r="AG168" i="40"/>
  <c r="AR168" i="40"/>
  <c r="AJ114" i="40"/>
  <c r="AJ171" i="40"/>
  <c r="AA126" i="39"/>
  <c r="BE12" i="40"/>
  <c r="BG16" i="40"/>
  <c r="BG19" i="40" s="1"/>
  <c r="BE26" i="40"/>
  <c r="BE28" i="40"/>
  <c r="BE173" i="40" s="1"/>
  <c r="BE30" i="40"/>
  <c r="AT171" i="40"/>
  <c r="AE39" i="40"/>
  <c r="BA39" i="40" s="1"/>
  <c r="AD40" i="40"/>
  <c r="AV45" i="40"/>
  <c r="BD45" i="40" s="1"/>
  <c r="AV52" i="40"/>
  <c r="AV53" i="40" s="1"/>
  <c r="AT172" i="40"/>
  <c r="AT67" i="40"/>
  <c r="AV63" i="40"/>
  <c r="BD63" i="40" s="1"/>
  <c r="AC81" i="40"/>
  <c r="AV79" i="40"/>
  <c r="BD79" i="40" s="1"/>
  <c r="AU88" i="40"/>
  <c r="Y92" i="40"/>
  <c r="AF92" i="40" s="1"/>
  <c r="AF97" i="40" s="1"/>
  <c r="AU101" i="40"/>
  <c r="R107" i="40"/>
  <c r="Y110" i="40"/>
  <c r="AF110" i="40" s="1"/>
  <c r="AF114" i="40" s="1"/>
  <c r="AZ115" i="40"/>
  <c r="AZ118" i="40" s="1"/>
  <c r="AV116" i="40"/>
  <c r="BD116" i="40" s="1"/>
  <c r="AV117" i="40"/>
  <c r="BD117" i="40" s="1"/>
  <c r="AJ124" i="40"/>
  <c r="AD123" i="40"/>
  <c r="AU130" i="40"/>
  <c r="R137" i="40"/>
  <c r="Y138" i="40"/>
  <c r="AF138" i="40" s="1"/>
  <c r="BB138" i="40" s="1"/>
  <c r="BB144" i="40" s="1"/>
  <c r="AV141" i="40"/>
  <c r="BD141" i="40" s="1"/>
  <c r="AT151" i="40"/>
  <c r="R154" i="40"/>
  <c r="AC164" i="40"/>
  <c r="O166" i="40"/>
  <c r="K168" i="40"/>
  <c r="T168" i="40"/>
  <c r="AH168" i="40"/>
  <c r="AS168" i="40"/>
  <c r="AZ51" i="40"/>
  <c r="AT97" i="40"/>
  <c r="AJ107" i="40"/>
  <c r="BG130" i="40"/>
  <c r="BC19" i="40"/>
  <c r="BG178" i="40"/>
  <c r="AJ172" i="40"/>
  <c r="AT101" i="40"/>
  <c r="AC175" i="40"/>
  <c r="BG26" i="40"/>
  <c r="BG28" i="40"/>
  <c r="BG173" i="40" s="1"/>
  <c r="BG30" i="40"/>
  <c r="BG176" i="40" s="1"/>
  <c r="AJ44" i="40"/>
  <c r="AE40" i="40"/>
  <c r="BA40" i="40" s="1"/>
  <c r="AD41" i="40"/>
  <c r="BE52" i="40"/>
  <c r="BE53" i="40" s="1"/>
  <c r="AJ60" i="40"/>
  <c r="AU172" i="40"/>
  <c r="AU67" i="40"/>
  <c r="AJ81" i="40"/>
  <c r="AC97" i="40"/>
  <c r="BG101" i="40"/>
  <c r="R118" i="40"/>
  <c r="AT124" i="40"/>
  <c r="AZ128" i="40"/>
  <c r="AZ130" i="40" s="1"/>
  <c r="AC144" i="40"/>
  <c r="BG151" i="40"/>
  <c r="AD156" i="40"/>
  <c r="AD161" i="40"/>
  <c r="U168" i="40"/>
  <c r="AI168" i="40"/>
  <c r="AF16" i="39"/>
  <c r="BB16" i="39" s="1"/>
  <c r="AD16" i="39"/>
  <c r="AX17" i="39"/>
  <c r="AD17" i="39"/>
  <c r="AD70" i="39"/>
  <c r="AF70" i="39"/>
  <c r="BB70" i="39" s="1"/>
  <c r="AF67" i="39"/>
  <c r="BB67" i="39" s="1"/>
  <c r="AD67" i="39"/>
  <c r="AU136" i="39"/>
  <c r="BG12" i="39"/>
  <c r="BG136" i="39" s="1"/>
  <c r="AF14" i="39"/>
  <c r="BB14" i="39" s="1"/>
  <c r="AD14" i="39"/>
  <c r="AT36" i="39"/>
  <c r="AV82" i="39"/>
  <c r="BD82" i="39" s="1"/>
  <c r="AT86" i="39"/>
  <c r="AF85" i="39"/>
  <c r="BB85" i="39" s="1"/>
  <c r="AD85" i="39"/>
  <c r="AV97" i="39"/>
  <c r="BD97" i="39" s="1"/>
  <c r="BG97" i="39"/>
  <c r="AF99" i="39"/>
  <c r="BB99" i="39" s="1"/>
  <c r="AD99" i="39"/>
  <c r="AC18" i="39"/>
  <c r="AT18" i="39"/>
  <c r="AV27" i="39"/>
  <c r="BD27" i="39" s="1"/>
  <c r="AD40" i="39"/>
  <c r="AD60" i="39"/>
  <c r="AV81" i="39"/>
  <c r="BD81" i="39" s="1"/>
  <c r="BE95" i="39"/>
  <c r="AV95" i="39"/>
  <c r="BD95" i="39" s="1"/>
  <c r="R117" i="39"/>
  <c r="Y115" i="39"/>
  <c r="AF115" i="39" s="1"/>
  <c r="AT100" i="39"/>
  <c r="BE94" i="39"/>
  <c r="Y18" i="39"/>
  <c r="AV26" i="39"/>
  <c r="BD26" i="39" s="1"/>
  <c r="AV35" i="39"/>
  <c r="BD35" i="39" s="1"/>
  <c r="AF52" i="39"/>
  <c r="BB52" i="39" s="1"/>
  <c r="AE52" i="39"/>
  <c r="BA52" i="39" s="1"/>
  <c r="AD52" i="39"/>
  <c r="AJ58" i="39"/>
  <c r="AV60" i="39"/>
  <c r="BD60" i="39" s="1"/>
  <c r="AD61" i="39"/>
  <c r="AT72" i="39"/>
  <c r="BE86" i="39"/>
  <c r="AU100" i="39"/>
  <c r="BE99" i="39"/>
  <c r="AV99" i="39"/>
  <c r="BD99" i="39" s="1"/>
  <c r="AU127" i="39"/>
  <c r="AD15" i="39"/>
  <c r="Y19" i="39"/>
  <c r="AE19" i="39" s="1"/>
  <c r="AV28" i="39"/>
  <c r="BD28" i="39" s="1"/>
  <c r="AT30" i="39"/>
  <c r="AV55" i="39"/>
  <c r="BD55" i="39" s="1"/>
  <c r="BC59" i="39"/>
  <c r="BC65" i="39" s="1"/>
  <c r="AF87" i="39"/>
  <c r="BB87" i="39" s="1"/>
  <c r="AX87" i="39"/>
  <c r="AV94" i="39"/>
  <c r="BD94" i="39" s="1"/>
  <c r="AF97" i="39"/>
  <c r="BB97" i="39" s="1"/>
  <c r="AD97" i="39"/>
  <c r="AF106" i="39"/>
  <c r="BB106" i="39" s="1"/>
  <c r="AX106" i="39"/>
  <c r="AF111" i="39"/>
  <c r="BB111" i="39" s="1"/>
  <c r="AD111" i="39"/>
  <c r="AU18" i="39"/>
  <c r="BG65" i="39"/>
  <c r="AV14" i="39"/>
  <c r="BD14" i="39" s="1"/>
  <c r="AV47" i="39"/>
  <c r="BD47" i="39" s="1"/>
  <c r="AV48" i="39"/>
  <c r="BD48" i="39" s="1"/>
  <c r="R65" i="39"/>
  <c r="AE76" i="39"/>
  <c r="BA76" i="39" s="1"/>
  <c r="AX76" i="39"/>
  <c r="AD76" i="39"/>
  <c r="AC93" i="39"/>
  <c r="AZ87" i="39"/>
  <c r="AC128" i="39"/>
  <c r="AV29" i="39"/>
  <c r="BD29" i="39" s="1"/>
  <c r="AU13" i="39"/>
  <c r="AZ14" i="39"/>
  <c r="AJ24" i="39"/>
  <c r="Y30" i="39"/>
  <c r="BC37" i="39"/>
  <c r="BC129" i="39" s="1"/>
  <c r="AU46" i="39"/>
  <c r="AZ50" i="39"/>
  <c r="AV49" i="39"/>
  <c r="BD49" i="39" s="1"/>
  <c r="AV54" i="39"/>
  <c r="BD54" i="39" s="1"/>
  <c r="AD62" i="39"/>
  <c r="Y64" i="39"/>
  <c r="Y134" i="39" s="1"/>
  <c r="BE71" i="39"/>
  <c r="BE72" i="39" s="1"/>
  <c r="AV71" i="39"/>
  <c r="BD71" i="39" s="1"/>
  <c r="AJ93" i="39"/>
  <c r="AZ95" i="39"/>
  <c r="AC100" i="39"/>
  <c r="AD106" i="39"/>
  <c r="AV17" i="39"/>
  <c r="BD17" i="39" s="1"/>
  <c r="AV25" i="39"/>
  <c r="BD25" i="39" s="1"/>
  <c r="BG17" i="39"/>
  <c r="BG18" i="39" s="1"/>
  <c r="AU30" i="39"/>
  <c r="AC36" i="39"/>
  <c r="BG37" i="39"/>
  <c r="BG42" i="39" s="1"/>
  <c r="AF40" i="39"/>
  <c r="BB40" i="39" s="1"/>
  <c r="AX40" i="39"/>
  <c r="AT135" i="39"/>
  <c r="AT44" i="39"/>
  <c r="AJ46" i="39"/>
  <c r="BC45" i="39"/>
  <c r="BC46" i="39" s="1"/>
  <c r="R50" i="39"/>
  <c r="AC50" i="39"/>
  <c r="AF60" i="39"/>
  <c r="BB60" i="39" s="1"/>
  <c r="AE60" i="39"/>
  <c r="BA60" i="39" s="1"/>
  <c r="AV69" i="39"/>
  <c r="BD69" i="39" s="1"/>
  <c r="AJ79" i="39"/>
  <c r="AD95" i="39"/>
  <c r="AZ107" i="39"/>
  <c r="AC79" i="39"/>
  <c r="AD80" i="39"/>
  <c r="AV83" i="39"/>
  <c r="BD83" i="39" s="1"/>
  <c r="R114" i="39"/>
  <c r="BC116" i="39"/>
  <c r="BC117" i="39" s="1"/>
  <c r="AD81" i="39"/>
  <c r="R100" i="39"/>
  <c r="BG94" i="39"/>
  <c r="Y108" i="39"/>
  <c r="AE108" i="39" s="1"/>
  <c r="O124" i="39"/>
  <c r="BC72" i="39"/>
  <c r="AV84" i="39"/>
  <c r="BD84" i="39" s="1"/>
  <c r="Y94" i="39"/>
  <c r="AE94" i="39" s="1"/>
  <c r="AD45" i="39"/>
  <c r="AD46" i="39" s="1"/>
  <c r="R72" i="39"/>
  <c r="AD78" i="39"/>
  <c r="AD105" i="39"/>
  <c r="AU122" i="39"/>
  <c r="BE122" i="39"/>
  <c r="AC107" i="39"/>
  <c r="AV111" i="39"/>
  <c r="BD111" i="39" s="1"/>
  <c r="AV119" i="39"/>
  <c r="BD119" i="39" s="1"/>
  <c r="R86" i="39"/>
  <c r="AJ107" i="39"/>
  <c r="AV108" i="39"/>
  <c r="AI201" i="42"/>
  <c r="AL201" i="42"/>
  <c r="AP201" i="42"/>
  <c r="P201" i="42"/>
  <c r="AG201" i="42"/>
  <c r="M201" i="42"/>
  <c r="J201" i="42"/>
  <c r="N201" i="42"/>
  <c r="AF13" i="42"/>
  <c r="BB13" i="42" s="1"/>
  <c r="AX13" i="42"/>
  <c r="AE13" i="42"/>
  <c r="BA13" i="42" s="1"/>
  <c r="AD13" i="42"/>
  <c r="AD20" i="42"/>
  <c r="AE20" i="42"/>
  <c r="BA20" i="42" s="1"/>
  <c r="AF20" i="42"/>
  <c r="BB20" i="42" s="1"/>
  <c r="AX20" i="42"/>
  <c r="AF24" i="42"/>
  <c r="BB24" i="42" s="1"/>
  <c r="AX24" i="42"/>
  <c r="AE24" i="42"/>
  <c r="BA24" i="42" s="1"/>
  <c r="AD24" i="42"/>
  <c r="AD21" i="42"/>
  <c r="AF21" i="42"/>
  <c r="BB21" i="42" s="1"/>
  <c r="AX21" i="42"/>
  <c r="AE21" i="42"/>
  <c r="BA21" i="42" s="1"/>
  <c r="AD28" i="42"/>
  <c r="AE28" i="42"/>
  <c r="BA28" i="42" s="1"/>
  <c r="AF28" i="42"/>
  <c r="BB28" i="42" s="1"/>
  <c r="AX28" i="42"/>
  <c r="AD27" i="42"/>
  <c r="Y30" i="42"/>
  <c r="AE27" i="42"/>
  <c r="AF27" i="42"/>
  <c r="AX27" i="42"/>
  <c r="AD29" i="42"/>
  <c r="AX29" i="42"/>
  <c r="AE29" i="42"/>
  <c r="BA29" i="42" s="1"/>
  <c r="AF29" i="42"/>
  <c r="BB29" i="42" s="1"/>
  <c r="AF25" i="42"/>
  <c r="BB25" i="42" s="1"/>
  <c r="AX25" i="42"/>
  <c r="AE25" i="42"/>
  <c r="BA25" i="42" s="1"/>
  <c r="AD25" i="42"/>
  <c r="AZ26" i="42"/>
  <c r="R30" i="42"/>
  <c r="AC34" i="42"/>
  <c r="BE39" i="42"/>
  <c r="BE41" i="42" s="1"/>
  <c r="BE43" i="42"/>
  <c r="BE44" i="42" s="1"/>
  <c r="AJ209" i="42"/>
  <c r="BC50" i="42"/>
  <c r="BC209" i="42" s="1"/>
  <c r="AF60" i="42"/>
  <c r="BB60" i="42" s="1"/>
  <c r="AX60" i="42"/>
  <c r="AE60" i="42"/>
  <c r="BA60" i="42" s="1"/>
  <c r="AD60" i="42"/>
  <c r="AD68" i="42"/>
  <c r="AF68" i="42"/>
  <c r="BB68" i="42" s="1"/>
  <c r="AT210" i="42"/>
  <c r="AT78" i="42"/>
  <c r="BE77" i="42"/>
  <c r="AV77" i="42"/>
  <c r="AF90" i="42"/>
  <c r="AX90" i="42"/>
  <c r="AE90" i="42"/>
  <c r="AD90" i="42"/>
  <c r="AZ103" i="42"/>
  <c r="AZ105" i="42" s="1"/>
  <c r="AD103" i="42"/>
  <c r="AD107" i="42"/>
  <c r="AX107" i="42"/>
  <c r="AF107" i="42"/>
  <c r="BB107" i="42" s="1"/>
  <c r="BG12" i="42"/>
  <c r="BG14" i="42"/>
  <c r="AD15" i="42"/>
  <c r="AD16" i="42"/>
  <c r="AD17" i="42"/>
  <c r="Y19" i="42"/>
  <c r="AZ19" i="42"/>
  <c r="AZ22" i="42" s="1"/>
  <c r="BG23" i="42"/>
  <c r="BG26" i="42" s="1"/>
  <c r="AZ27" i="42"/>
  <c r="AZ30" i="42" s="1"/>
  <c r="BG31" i="42"/>
  <c r="BG34" i="42" s="1"/>
  <c r="AD32" i="42"/>
  <c r="AD33" i="42"/>
  <c r="AV35" i="42"/>
  <c r="BB35" i="42"/>
  <c r="AV36" i="42"/>
  <c r="BD36" i="42" s="1"/>
  <c r="AV37" i="42"/>
  <c r="BD37" i="42" s="1"/>
  <c r="R38" i="42"/>
  <c r="AT38" i="42"/>
  <c r="AE39" i="42"/>
  <c r="AU41" i="42"/>
  <c r="BG39" i="42"/>
  <c r="BG41" i="42" s="1"/>
  <c r="AV40" i="42"/>
  <c r="BD40" i="42" s="1"/>
  <c r="AT41" i="42"/>
  <c r="AE42" i="42"/>
  <c r="AE43" i="42"/>
  <c r="BA43" i="42" s="1"/>
  <c r="AT211" i="42"/>
  <c r="AT46" i="42"/>
  <c r="BE45" i="42"/>
  <c r="AV45" i="42"/>
  <c r="AD47" i="42"/>
  <c r="AX48" i="42"/>
  <c r="AE48" i="42"/>
  <c r="BA48" i="42" s="1"/>
  <c r="AD48" i="42"/>
  <c r="AX49" i="42"/>
  <c r="AE49" i="42"/>
  <c r="BA49" i="42" s="1"/>
  <c r="AD49" i="42"/>
  <c r="AX50" i="42"/>
  <c r="AE50" i="42"/>
  <c r="AD50" i="42"/>
  <c r="AX51" i="42"/>
  <c r="AE51" i="42"/>
  <c r="BA51" i="42" s="1"/>
  <c r="AD51" i="42"/>
  <c r="BE56" i="42"/>
  <c r="AV56" i="42"/>
  <c r="BD56" i="42" s="1"/>
  <c r="AJ205" i="42"/>
  <c r="AJ64" i="42"/>
  <c r="BC59" i="42"/>
  <c r="AF61" i="42"/>
  <c r="BB61" i="42" s="1"/>
  <c r="AX61" i="42"/>
  <c r="AE61" i="42"/>
  <c r="BA61" i="42" s="1"/>
  <c r="AD61" i="42"/>
  <c r="AD65" i="42"/>
  <c r="Y69" i="42"/>
  <c r="AF65" i="42"/>
  <c r="AT69" i="42"/>
  <c r="BE65" i="42"/>
  <c r="AV65" i="42"/>
  <c r="BC69" i="42"/>
  <c r="R69" i="42"/>
  <c r="AF70" i="42"/>
  <c r="AX70" i="42"/>
  <c r="AE70" i="42"/>
  <c r="AD70" i="42"/>
  <c r="AF74" i="42"/>
  <c r="BB74" i="42" s="1"/>
  <c r="AX74" i="42"/>
  <c r="AE74" i="42"/>
  <c r="BA74" i="42" s="1"/>
  <c r="AD74" i="42"/>
  <c r="BE85" i="42"/>
  <c r="AF82" i="42"/>
  <c r="BB82" i="42" s="1"/>
  <c r="AX82" i="42"/>
  <c r="AE82" i="42"/>
  <c r="BA82" i="42" s="1"/>
  <c r="AD82" i="42"/>
  <c r="AC85" i="42"/>
  <c r="AD86" i="42"/>
  <c r="Y89" i="42"/>
  <c r="AF86" i="42"/>
  <c r="AT89" i="42"/>
  <c r="BE86" i="42"/>
  <c r="AV86" i="42"/>
  <c r="AZ95" i="42"/>
  <c r="AF91" i="42"/>
  <c r="BB91" i="42" s="1"/>
  <c r="AX91" i="42"/>
  <c r="AE91" i="42"/>
  <c r="BA91" i="42" s="1"/>
  <c r="AD91" i="42"/>
  <c r="AD98" i="42"/>
  <c r="AF98" i="42"/>
  <c r="BB98" i="42" s="1"/>
  <c r="AE98" i="42"/>
  <c r="BA98" i="42" s="1"/>
  <c r="BA106" i="42"/>
  <c r="AD108" i="42"/>
  <c r="AX108" i="42"/>
  <c r="AF108" i="42"/>
  <c r="BB108" i="42" s="1"/>
  <c r="AZ122" i="42"/>
  <c r="AZ125" i="42" s="1"/>
  <c r="AC125" i="42"/>
  <c r="AD122" i="42"/>
  <c r="AF123" i="42"/>
  <c r="BB123" i="42" s="1"/>
  <c r="AX123" i="42"/>
  <c r="AE123" i="42"/>
  <c r="BA123" i="42" s="1"/>
  <c r="AD123" i="42"/>
  <c r="AT131" i="42"/>
  <c r="BE126" i="42"/>
  <c r="AV126" i="42"/>
  <c r="AD127" i="42"/>
  <c r="AX127" i="42"/>
  <c r="AF127" i="42"/>
  <c r="BB127" i="42" s="1"/>
  <c r="AE127" i="42"/>
  <c r="BA127" i="42" s="1"/>
  <c r="BA135" i="42"/>
  <c r="BA137" i="42" s="1"/>
  <c r="AE137" i="42"/>
  <c r="AC26" i="42"/>
  <c r="AZ41" i="42"/>
  <c r="R210" i="42"/>
  <c r="Y77" i="42"/>
  <c r="AF81" i="42"/>
  <c r="BB81" i="42" s="1"/>
  <c r="AX81" i="42"/>
  <c r="AE81" i="42"/>
  <c r="BA81" i="42" s="1"/>
  <c r="AD81" i="42"/>
  <c r="BA96" i="42"/>
  <c r="AD111" i="42"/>
  <c r="AX111" i="42"/>
  <c r="AF111" i="42"/>
  <c r="BB111" i="42" s="1"/>
  <c r="AJ115" i="42"/>
  <c r="BC113" i="42"/>
  <c r="BC115" i="42" s="1"/>
  <c r="AD117" i="42"/>
  <c r="AX117" i="42"/>
  <c r="AF117" i="42"/>
  <c r="BB117" i="42" s="1"/>
  <c r="AE117" i="42"/>
  <c r="BA117" i="42" s="1"/>
  <c r="AD119" i="42"/>
  <c r="AX119" i="42"/>
  <c r="AF119" i="42"/>
  <c r="BB119" i="42" s="1"/>
  <c r="AE119" i="42"/>
  <c r="BA119" i="42" s="1"/>
  <c r="AV127" i="42"/>
  <c r="BD127" i="42" s="1"/>
  <c r="BE127" i="42"/>
  <c r="AF141" i="42"/>
  <c r="BB141" i="42" s="1"/>
  <c r="AX141" i="42"/>
  <c r="AE141" i="42"/>
  <c r="BA141" i="42" s="1"/>
  <c r="AD141" i="42"/>
  <c r="R202" i="42"/>
  <c r="AT202" i="42"/>
  <c r="BC12" i="42"/>
  <c r="BC14" i="42"/>
  <c r="BC204" i="42" s="1"/>
  <c r="AE15" i="42"/>
  <c r="BA15" i="42" s="1"/>
  <c r="AX15" i="42"/>
  <c r="AE16" i="42"/>
  <c r="BA16" i="42" s="1"/>
  <c r="AX16" i="42"/>
  <c r="R208" i="42"/>
  <c r="AE17" i="42"/>
  <c r="AT208" i="42"/>
  <c r="BC17" i="42"/>
  <c r="BC208" i="42" s="1"/>
  <c r="R18" i="42"/>
  <c r="AV19" i="42"/>
  <c r="BE19" i="42"/>
  <c r="BE22" i="42" s="1"/>
  <c r="AV20" i="42"/>
  <c r="BD20" i="42" s="1"/>
  <c r="AV21" i="42"/>
  <c r="BD21" i="42" s="1"/>
  <c r="BC23" i="42"/>
  <c r="BC26" i="42" s="1"/>
  <c r="AV27" i="42"/>
  <c r="BE27" i="42"/>
  <c r="BE30" i="42" s="1"/>
  <c r="AV28" i="42"/>
  <c r="BD28" i="42" s="1"/>
  <c r="AV29" i="42"/>
  <c r="BD29" i="42" s="1"/>
  <c r="BC31" i="42"/>
  <c r="BC34" i="42" s="1"/>
  <c r="AE32" i="42"/>
  <c r="BA32" i="42" s="1"/>
  <c r="AX32" i="42"/>
  <c r="AE33" i="42"/>
  <c r="BA33" i="42" s="1"/>
  <c r="AX33" i="42"/>
  <c r="BC35" i="42"/>
  <c r="BC38" i="42" s="1"/>
  <c r="AF39" i="42"/>
  <c r="AD40" i="42"/>
  <c r="AX40" i="42"/>
  <c r="AV42" i="42"/>
  <c r="R44" i="42"/>
  <c r="AT44" i="42"/>
  <c r="AU211" i="42"/>
  <c r="AU46" i="42"/>
  <c r="BG45" i="42"/>
  <c r="AC203" i="42"/>
  <c r="AC52" i="42"/>
  <c r="AU203" i="42"/>
  <c r="AU52" i="42"/>
  <c r="BG47" i="42"/>
  <c r="AC209" i="42"/>
  <c r="AU209" i="42"/>
  <c r="BG50" i="42"/>
  <c r="BG51" i="42"/>
  <c r="AV51" i="42"/>
  <c r="BD51" i="42" s="1"/>
  <c r="Y58" i="42"/>
  <c r="AF53" i="42"/>
  <c r="AX53" i="42"/>
  <c r="AE53" i="42"/>
  <c r="AF54" i="42"/>
  <c r="BB54" i="42" s="1"/>
  <c r="AX54" i="42"/>
  <c r="AE54" i="42"/>
  <c r="BA54" i="42" s="1"/>
  <c r="AF55" i="42"/>
  <c r="BB55" i="42" s="1"/>
  <c r="AX55" i="42"/>
  <c r="AE55" i="42"/>
  <c r="BA55" i="42" s="1"/>
  <c r="AD56" i="42"/>
  <c r="AF56" i="42"/>
  <c r="BB56" i="42" s="1"/>
  <c r="AD57" i="42"/>
  <c r="AF57" i="42"/>
  <c r="BB57" i="42" s="1"/>
  <c r="BE57" i="42"/>
  <c r="AV57" i="42"/>
  <c r="BD57" i="42" s="1"/>
  <c r="AF62" i="42"/>
  <c r="BB62" i="42" s="1"/>
  <c r="AX62" i="42"/>
  <c r="AE62" i="42"/>
  <c r="BA62" i="42" s="1"/>
  <c r="AD62" i="42"/>
  <c r="AD66" i="42"/>
  <c r="AF66" i="42"/>
  <c r="BB66" i="42" s="1"/>
  <c r="BE66" i="42"/>
  <c r="AV66" i="42"/>
  <c r="BD66" i="42" s="1"/>
  <c r="AE68" i="42"/>
  <c r="BA68" i="42" s="1"/>
  <c r="AX68" i="42"/>
  <c r="AZ76" i="42"/>
  <c r="AF71" i="42"/>
  <c r="BB71" i="42" s="1"/>
  <c r="AX71" i="42"/>
  <c r="AE71" i="42"/>
  <c r="BA71" i="42" s="1"/>
  <c r="AD71" i="42"/>
  <c r="AF75" i="42"/>
  <c r="BB75" i="42" s="1"/>
  <c r="AX75" i="42"/>
  <c r="AE75" i="42"/>
  <c r="BA75" i="42" s="1"/>
  <c r="AD75" i="42"/>
  <c r="BB79" i="42"/>
  <c r="AF83" i="42"/>
  <c r="BB83" i="42" s="1"/>
  <c r="AX83" i="42"/>
  <c r="AE83" i="42"/>
  <c r="BA83" i="42" s="1"/>
  <c r="AD83" i="42"/>
  <c r="AD87" i="42"/>
  <c r="AF87" i="42"/>
  <c r="BB87" i="42" s="1"/>
  <c r="BE87" i="42"/>
  <c r="AV87" i="42"/>
  <c r="BD87" i="42" s="1"/>
  <c r="AJ95" i="42"/>
  <c r="BC90" i="42"/>
  <c r="BC95" i="42" s="1"/>
  <c r="AF92" i="42"/>
  <c r="BB92" i="42" s="1"/>
  <c r="AX92" i="42"/>
  <c r="AE92" i="42"/>
  <c r="BA92" i="42" s="1"/>
  <c r="AD92" i="42"/>
  <c r="Y95" i="42"/>
  <c r="AC95" i="42"/>
  <c r="Y99" i="42"/>
  <c r="AD96" i="42"/>
  <c r="AF96" i="42"/>
  <c r="AT99" i="42"/>
  <c r="BE96" i="42"/>
  <c r="AV96" i="42"/>
  <c r="BC99" i="42"/>
  <c r="AX98" i="42"/>
  <c r="AE107" i="42"/>
  <c r="BA107" i="42" s="1"/>
  <c r="AD109" i="42"/>
  <c r="AX109" i="42"/>
  <c r="AF109" i="42"/>
  <c r="BB109" i="42" s="1"/>
  <c r="AE111" i="42"/>
  <c r="BA111" i="42" s="1"/>
  <c r="AF133" i="42"/>
  <c r="BB133" i="42" s="1"/>
  <c r="AX133" i="42"/>
  <c r="AE133" i="42"/>
  <c r="BA133" i="42" s="1"/>
  <c r="AD133" i="42"/>
  <c r="AF146" i="42"/>
  <c r="BB146" i="42" s="1"/>
  <c r="AC18" i="42"/>
  <c r="AJ203" i="42"/>
  <c r="BC47" i="42"/>
  <c r="AZ203" i="42"/>
  <c r="AZ52" i="42"/>
  <c r="AC205" i="42"/>
  <c r="AZ59" i="42"/>
  <c r="BE68" i="42"/>
  <c r="AV68" i="42"/>
  <c r="BD68" i="42" s="1"/>
  <c r="AF73" i="42"/>
  <c r="BB73" i="42" s="1"/>
  <c r="AX73" i="42"/>
  <c r="AE73" i="42"/>
  <c r="BA73" i="42" s="1"/>
  <c r="AD73" i="42"/>
  <c r="AC76" i="42"/>
  <c r="AJ85" i="42"/>
  <c r="BC79" i="42"/>
  <c r="BC85" i="42" s="1"/>
  <c r="AF94" i="42"/>
  <c r="BB94" i="42" s="1"/>
  <c r="AX94" i="42"/>
  <c r="AE94" i="42"/>
  <c r="BA94" i="42" s="1"/>
  <c r="AD94" i="42"/>
  <c r="AF104" i="42"/>
  <c r="BB104" i="42" s="1"/>
  <c r="AX104" i="42"/>
  <c r="AE104" i="42"/>
  <c r="BA104" i="42" s="1"/>
  <c r="AD104" i="42"/>
  <c r="AU112" i="42"/>
  <c r="BG106" i="42"/>
  <c r="BG112" i="42" s="1"/>
  <c r="AD118" i="42"/>
  <c r="AX118" i="42"/>
  <c r="AF118" i="42"/>
  <c r="BB118" i="42" s="1"/>
  <c r="AE118" i="42"/>
  <c r="BA118" i="42" s="1"/>
  <c r="AD120" i="42"/>
  <c r="AX120" i="42"/>
  <c r="AF120" i="42"/>
  <c r="BB120" i="42" s="1"/>
  <c r="AE120" i="42"/>
  <c r="BA120" i="42" s="1"/>
  <c r="AO198" i="42"/>
  <c r="AH22" i="47" s="1"/>
  <c r="AD146" i="42"/>
  <c r="AE146" i="42"/>
  <c r="BA146" i="42" s="1"/>
  <c r="Y12" i="42"/>
  <c r="AU202" i="42"/>
  <c r="AZ12" i="42"/>
  <c r="Y14" i="42"/>
  <c r="AZ14" i="42"/>
  <c r="AZ204" i="42" s="1"/>
  <c r="Y208" i="42"/>
  <c r="AF17" i="42"/>
  <c r="AU208" i="42"/>
  <c r="AZ17" i="42"/>
  <c r="AZ208" i="42" s="1"/>
  <c r="AJ18" i="42"/>
  <c r="BG27" i="42"/>
  <c r="BG30" i="42" s="1"/>
  <c r="Y38" i="42"/>
  <c r="AC38" i="42"/>
  <c r="AD39" i="42"/>
  <c r="AX39" i="42"/>
  <c r="R46" i="42"/>
  <c r="AV47" i="42"/>
  <c r="BE52" i="42"/>
  <c r="AF48" i="42"/>
  <c r="BB48" i="42" s="1"/>
  <c r="AV48" i="42"/>
  <c r="BD48" i="42" s="1"/>
  <c r="AF49" i="42"/>
  <c r="BB49" i="42" s="1"/>
  <c r="AV49" i="42"/>
  <c r="BD49" i="42" s="1"/>
  <c r="AF50" i="42"/>
  <c r="AV50" i="42"/>
  <c r="AF51" i="42"/>
  <c r="BB51" i="42" s="1"/>
  <c r="AE56" i="42"/>
  <c r="BA56" i="42" s="1"/>
  <c r="AX56" i="42"/>
  <c r="R58" i="42"/>
  <c r="AF63" i="42"/>
  <c r="BB63" i="42" s="1"/>
  <c r="AX63" i="42"/>
  <c r="AE63" i="42"/>
  <c r="BA63" i="42" s="1"/>
  <c r="AD63" i="42"/>
  <c r="AE65" i="42"/>
  <c r="AX65" i="42"/>
  <c r="AD67" i="42"/>
  <c r="AF67" i="42"/>
  <c r="BB67" i="42" s="1"/>
  <c r="BE67" i="42"/>
  <c r="AV67" i="42"/>
  <c r="BD67" i="42" s="1"/>
  <c r="AJ76" i="42"/>
  <c r="BC70" i="42"/>
  <c r="BC76" i="42" s="1"/>
  <c r="AF72" i="42"/>
  <c r="BB72" i="42" s="1"/>
  <c r="AX72" i="42"/>
  <c r="AE72" i="42"/>
  <c r="BA72" i="42" s="1"/>
  <c r="AD72" i="42"/>
  <c r="AZ79" i="42"/>
  <c r="AZ85" i="42" s="1"/>
  <c r="AD79" i="42"/>
  <c r="AF80" i="42"/>
  <c r="BB80" i="42" s="1"/>
  <c r="AX80" i="42"/>
  <c r="AE80" i="42"/>
  <c r="BA80" i="42" s="1"/>
  <c r="AD80" i="42"/>
  <c r="AF84" i="42"/>
  <c r="BB84" i="42" s="1"/>
  <c r="AX84" i="42"/>
  <c r="AE84" i="42"/>
  <c r="BA84" i="42" s="1"/>
  <c r="AD84" i="42"/>
  <c r="AE86" i="42"/>
  <c r="AX86" i="42"/>
  <c r="AX89" i="42" s="1"/>
  <c r="AD88" i="42"/>
  <c r="AF88" i="42"/>
  <c r="BB88" i="42" s="1"/>
  <c r="BE88" i="42"/>
  <c r="AV88" i="42"/>
  <c r="BD88" i="42" s="1"/>
  <c r="BE95" i="42"/>
  <c r="AF93" i="42"/>
  <c r="BB93" i="42" s="1"/>
  <c r="AX93" i="42"/>
  <c r="AE93" i="42"/>
  <c r="BA93" i="42" s="1"/>
  <c r="AD93" i="42"/>
  <c r="AD97" i="42"/>
  <c r="AF97" i="42"/>
  <c r="BB97" i="42" s="1"/>
  <c r="BE97" i="42"/>
  <c r="AV97" i="42"/>
  <c r="BD97" i="42" s="1"/>
  <c r="R99" i="42"/>
  <c r="AF100" i="42"/>
  <c r="AX100" i="42"/>
  <c r="AE100" i="42"/>
  <c r="Y105" i="42"/>
  <c r="AD100" i="42"/>
  <c r="AD106" i="42"/>
  <c r="Y112" i="42"/>
  <c r="AX106" i="42"/>
  <c r="AF106" i="42"/>
  <c r="AE108" i="42"/>
  <c r="BA108" i="42" s="1"/>
  <c r="AD110" i="42"/>
  <c r="AX110" i="42"/>
  <c r="AF110" i="42"/>
  <c r="BB110" i="42" s="1"/>
  <c r="AD130" i="42"/>
  <c r="AE130" i="42"/>
  <c r="BA130" i="42" s="1"/>
  <c r="Y144" i="42"/>
  <c r="R155" i="42"/>
  <c r="Y153" i="42"/>
  <c r="AZ99" i="42"/>
  <c r="AF101" i="42"/>
  <c r="BB101" i="42" s="1"/>
  <c r="AX101" i="42"/>
  <c r="AE101" i="42"/>
  <c r="BA101" i="42" s="1"/>
  <c r="R112" i="42"/>
  <c r="AF113" i="42"/>
  <c r="AX113" i="42"/>
  <c r="AE113" i="42"/>
  <c r="AT121" i="42"/>
  <c r="BE116" i="42"/>
  <c r="AV116" i="42"/>
  <c r="BE117" i="42"/>
  <c r="AV117" i="42"/>
  <c r="BD117" i="42" s="1"/>
  <c r="BE118" i="42"/>
  <c r="AV118" i="42"/>
  <c r="BD118" i="42" s="1"/>
  <c r="BE119" i="42"/>
  <c r="AV119" i="42"/>
  <c r="BD119" i="42" s="1"/>
  <c r="BE120" i="42"/>
  <c r="AV120" i="42"/>
  <c r="BD120" i="42" s="1"/>
  <c r="AF124" i="42"/>
  <c r="BB124" i="42" s="1"/>
  <c r="AX124" i="42"/>
  <c r="AE124" i="42"/>
  <c r="BA124" i="42" s="1"/>
  <c r="AU131" i="42"/>
  <c r="BG126" i="42"/>
  <c r="BG131" i="42" s="1"/>
  <c r="AF132" i="42"/>
  <c r="AX132" i="42"/>
  <c r="AE132" i="42"/>
  <c r="Y134" i="42"/>
  <c r="AD132" i="42"/>
  <c r="AF140" i="42"/>
  <c r="BB140" i="42" s="1"/>
  <c r="AX140" i="42"/>
  <c r="AE140" i="42"/>
  <c r="BA140" i="42" s="1"/>
  <c r="AD140" i="42"/>
  <c r="AF149" i="42"/>
  <c r="BB149" i="42" s="1"/>
  <c r="AX149" i="42"/>
  <c r="AE149" i="42"/>
  <c r="BA149" i="42" s="1"/>
  <c r="AD149" i="42"/>
  <c r="Y152" i="42"/>
  <c r="AF160" i="42"/>
  <c r="BB160" i="42" s="1"/>
  <c r="AX160" i="42"/>
  <c r="AD160" i="42"/>
  <c r="AE160" i="42"/>
  <c r="BA160" i="42" s="1"/>
  <c r="AC165" i="42"/>
  <c r="AZ162" i="42"/>
  <c r="AZ165" i="42" s="1"/>
  <c r="AU165" i="42"/>
  <c r="BG162" i="42"/>
  <c r="BG165" i="42" s="1"/>
  <c r="AD164" i="42"/>
  <c r="AE164" i="42"/>
  <c r="BA164" i="42" s="1"/>
  <c r="AX164" i="42"/>
  <c r="AF164" i="42"/>
  <c r="BB164" i="42" s="1"/>
  <c r="BG173" i="42"/>
  <c r="AV173" i="42"/>
  <c r="BD173" i="42" s="1"/>
  <c r="AD177" i="42"/>
  <c r="AX177" i="42"/>
  <c r="AF177" i="42"/>
  <c r="BB177" i="42" s="1"/>
  <c r="AE177" i="42"/>
  <c r="BA177" i="42" s="1"/>
  <c r="AD182" i="42"/>
  <c r="AZ182" i="42"/>
  <c r="AZ184" i="42" s="1"/>
  <c r="AC184" i="42"/>
  <c r="S198" i="42"/>
  <c r="L22" i="47" s="1"/>
  <c r="AE194" i="42"/>
  <c r="BA194" i="42" s="1"/>
  <c r="AX194" i="42"/>
  <c r="AD194" i="42"/>
  <c r="AF194" i="42"/>
  <c r="BB194" i="42" s="1"/>
  <c r="AC46" i="42"/>
  <c r="R203" i="42"/>
  <c r="AT58" i="42"/>
  <c r="AT205" i="42"/>
  <c r="R64" i="42"/>
  <c r="R76" i="42"/>
  <c r="AC78" i="42"/>
  <c r="AE79" i="42"/>
  <c r="AX79" i="42"/>
  <c r="R95" i="42"/>
  <c r="AC99" i="42"/>
  <c r="AF102" i="42"/>
  <c r="BB102" i="42" s="1"/>
  <c r="AX102" i="42"/>
  <c r="AE102" i="42"/>
  <c r="BA102" i="42" s="1"/>
  <c r="AC105" i="42"/>
  <c r="AF114" i="42"/>
  <c r="BB114" i="42" s="1"/>
  <c r="AX114" i="42"/>
  <c r="AE114" i="42"/>
  <c r="BA114" i="42" s="1"/>
  <c r="AU121" i="42"/>
  <c r="BG116" i="42"/>
  <c r="BG121" i="42" s="1"/>
  <c r="AJ125" i="42"/>
  <c r="BC122" i="42"/>
  <c r="BC125" i="42" s="1"/>
  <c r="AD128" i="42"/>
  <c r="AX128" i="42"/>
  <c r="AF128" i="42"/>
  <c r="BB128" i="42" s="1"/>
  <c r="BE128" i="42"/>
  <c r="AV129" i="42"/>
  <c r="BD129" i="42" s="1"/>
  <c r="AZ132" i="42"/>
  <c r="AZ134" i="42" s="1"/>
  <c r="AC134" i="42"/>
  <c r="AD135" i="42"/>
  <c r="Y137" i="42"/>
  <c r="AX135" i="42"/>
  <c r="AF135" i="42"/>
  <c r="AT137" i="42"/>
  <c r="BE135" i="42"/>
  <c r="AV135" i="42"/>
  <c r="AD143" i="42"/>
  <c r="AF148" i="42"/>
  <c r="AX148" i="42"/>
  <c r="AE148" i="42"/>
  <c r="AD148" i="42"/>
  <c r="BE154" i="42"/>
  <c r="AZ156" i="42"/>
  <c r="AZ161" i="42" s="1"/>
  <c r="AC161" i="42"/>
  <c r="AF158" i="42"/>
  <c r="BB158" i="42" s="1"/>
  <c r="AE158" i="42"/>
  <c r="BA158" i="42" s="1"/>
  <c r="AD158" i="42"/>
  <c r="BE171" i="42"/>
  <c r="AF168" i="42"/>
  <c r="BB168" i="42" s="1"/>
  <c r="AX168" i="42"/>
  <c r="AD168" i="42"/>
  <c r="AE168" i="42"/>
  <c r="BA168" i="42" s="1"/>
  <c r="BA172" i="42"/>
  <c r="AZ178" i="42"/>
  <c r="AL198" i="42"/>
  <c r="AE22" i="47" s="1"/>
  <c r="AP198" i="42"/>
  <c r="AI22" i="47" s="1"/>
  <c r="AT203" i="42"/>
  <c r="R209" i="42"/>
  <c r="AT209" i="42"/>
  <c r="R52" i="42"/>
  <c r="AV53" i="42"/>
  <c r="AV54" i="42"/>
  <c r="BD54" i="42" s="1"/>
  <c r="AV55" i="42"/>
  <c r="BD55" i="42" s="1"/>
  <c r="Y59" i="42"/>
  <c r="BG65" i="42"/>
  <c r="BG69" i="42" s="1"/>
  <c r="BG77" i="42"/>
  <c r="AU78" i="42"/>
  <c r="BG86" i="42"/>
  <c r="BG89" i="42" s="1"/>
  <c r="BG96" i="42"/>
  <c r="BG99" i="42" s="1"/>
  <c r="AV98" i="42"/>
  <c r="BD98" i="42" s="1"/>
  <c r="AJ105" i="42"/>
  <c r="BC100" i="42"/>
  <c r="BC105" i="42" s="1"/>
  <c r="AD101" i="42"/>
  <c r="AF103" i="42"/>
  <c r="BB103" i="42" s="1"/>
  <c r="AX103" i="42"/>
  <c r="AE103" i="42"/>
  <c r="BA103" i="42" s="1"/>
  <c r="AT112" i="42"/>
  <c r="BE106" i="42"/>
  <c r="AV106" i="42"/>
  <c r="BE107" i="42"/>
  <c r="AV107" i="42"/>
  <c r="BD107" i="42" s="1"/>
  <c r="BE108" i="42"/>
  <c r="AV108" i="42"/>
  <c r="BD108" i="42" s="1"/>
  <c r="BE109" i="42"/>
  <c r="AV109" i="42"/>
  <c r="BD109" i="42" s="1"/>
  <c r="BE110" i="42"/>
  <c r="AV110" i="42"/>
  <c r="BD110" i="42" s="1"/>
  <c r="BE111" i="42"/>
  <c r="AV111" i="42"/>
  <c r="BD111" i="42" s="1"/>
  <c r="AD113" i="42"/>
  <c r="AF122" i="42"/>
  <c r="AX122" i="42"/>
  <c r="AE122" i="42"/>
  <c r="BG125" i="42"/>
  <c r="AD124" i="42"/>
  <c r="Y125" i="42"/>
  <c r="Y126" i="42"/>
  <c r="AZ131" i="42"/>
  <c r="AD129" i="42"/>
  <c r="AX129" i="42"/>
  <c r="BG134" i="42"/>
  <c r="AU137" i="42"/>
  <c r="BG135" i="42"/>
  <c r="BG137" i="42" s="1"/>
  <c r="AD136" i="42"/>
  <c r="AX136" i="42"/>
  <c r="AF136" i="42"/>
  <c r="BB136" i="42" s="1"/>
  <c r="BE136" i="42"/>
  <c r="AV136" i="42"/>
  <c r="BD136" i="42" s="1"/>
  <c r="AJ144" i="42"/>
  <c r="BC138" i="42"/>
  <c r="BC144" i="42" s="1"/>
  <c r="AD151" i="42"/>
  <c r="AD154" i="42"/>
  <c r="AF154" i="42"/>
  <c r="BB154" i="42" s="1"/>
  <c r="AE154" i="42"/>
  <c r="BA154" i="42" s="1"/>
  <c r="AX154" i="42"/>
  <c r="BC156" i="42"/>
  <c r="BC161" i="42" s="1"/>
  <c r="Y166" i="42"/>
  <c r="Y203" i="42" s="1"/>
  <c r="R171" i="42"/>
  <c r="AD175" i="42"/>
  <c r="AF175" i="42"/>
  <c r="BB175" i="42" s="1"/>
  <c r="AE175" i="42"/>
  <c r="BA175" i="42" s="1"/>
  <c r="AX175" i="42"/>
  <c r="R190" i="42"/>
  <c r="Y185" i="42"/>
  <c r="R105" i="42"/>
  <c r="R115" i="42"/>
  <c r="R125" i="42"/>
  <c r="AC131" i="42"/>
  <c r="BE130" i="42"/>
  <c r="AV130" i="42"/>
  <c r="BD130" i="42" s="1"/>
  <c r="R137" i="42"/>
  <c r="AF138" i="42"/>
  <c r="AX138" i="42"/>
  <c r="AE138" i="42"/>
  <c r="BG144" i="42"/>
  <c r="AF142" i="42"/>
  <c r="BB142" i="42" s="1"/>
  <c r="AX142" i="42"/>
  <c r="AE142" i="42"/>
  <c r="BA142" i="42" s="1"/>
  <c r="AT147" i="42"/>
  <c r="BE145" i="42"/>
  <c r="AV145" i="42"/>
  <c r="BE146" i="42"/>
  <c r="AV146" i="42"/>
  <c r="BD146" i="42" s="1"/>
  <c r="AF150" i="42"/>
  <c r="BB150" i="42" s="1"/>
  <c r="AX150" i="42"/>
  <c r="AE150" i="42"/>
  <c r="BA150" i="42" s="1"/>
  <c r="AT155" i="42"/>
  <c r="BE153" i="42"/>
  <c r="AV153" i="42"/>
  <c r="AF157" i="42"/>
  <c r="BB157" i="42" s="1"/>
  <c r="AE157" i="42"/>
  <c r="BA157" i="42" s="1"/>
  <c r="AX157" i="42"/>
  <c r="AD157" i="42"/>
  <c r="AD163" i="42"/>
  <c r="AX163" i="42"/>
  <c r="Y165" i="42"/>
  <c r="AE163" i="42"/>
  <c r="BA163" i="42" s="1"/>
  <c r="AF170" i="42"/>
  <c r="BB170" i="42" s="1"/>
  <c r="AX170" i="42"/>
  <c r="AD170" i="42"/>
  <c r="AE170" i="42"/>
  <c r="BA170" i="42" s="1"/>
  <c r="AJ178" i="42"/>
  <c r="BC174" i="42"/>
  <c r="BC178" i="42" s="1"/>
  <c r="BE175" i="42"/>
  <c r="AT178" i="42"/>
  <c r="AJ134" i="42"/>
  <c r="BC132" i="42"/>
  <c r="BC134" i="42" s="1"/>
  <c r="BE134" i="42"/>
  <c r="AF139" i="42"/>
  <c r="BB139" i="42" s="1"/>
  <c r="AX139" i="42"/>
  <c r="AE139" i="42"/>
  <c r="BA139" i="42" s="1"/>
  <c r="AF143" i="42"/>
  <c r="BB143" i="42" s="1"/>
  <c r="AX143" i="42"/>
  <c r="AE143" i="42"/>
  <c r="BA143" i="42" s="1"/>
  <c r="AU147" i="42"/>
  <c r="BG145" i="42"/>
  <c r="BG147" i="42" s="1"/>
  <c r="AJ152" i="42"/>
  <c r="BC148" i="42"/>
  <c r="BC152" i="42" s="1"/>
  <c r="BE152" i="42"/>
  <c r="AF151" i="42"/>
  <c r="BB151" i="42" s="1"/>
  <c r="AX151" i="42"/>
  <c r="AE151" i="42"/>
  <c r="BA151" i="42" s="1"/>
  <c r="AU155" i="42"/>
  <c r="BG153" i="42"/>
  <c r="BG155" i="42" s="1"/>
  <c r="Y156" i="42"/>
  <c r="R161" i="42"/>
  <c r="BE161" i="42"/>
  <c r="AV162" i="42"/>
  <c r="AT165" i="42"/>
  <c r="BG171" i="42"/>
  <c r="R178" i="42"/>
  <c r="Y174" i="42"/>
  <c r="Y178" i="42" s="1"/>
  <c r="BE180" i="42"/>
  <c r="AV180" i="42"/>
  <c r="BD180" i="42" s="1"/>
  <c r="AU184" i="42"/>
  <c r="BG181" i="42"/>
  <c r="BG208" i="42" s="1"/>
  <c r="AV181" i="42"/>
  <c r="BD181" i="42" s="1"/>
  <c r="R134" i="42"/>
  <c r="R144" i="42"/>
  <c r="R152" i="42"/>
  <c r="AF159" i="42"/>
  <c r="BB159" i="42" s="1"/>
  <c r="AX159" i="42"/>
  <c r="AF167" i="42"/>
  <c r="BB167" i="42" s="1"/>
  <c r="AX167" i="42"/>
  <c r="AD167" i="42"/>
  <c r="AF169" i="42"/>
  <c r="BB169" i="42" s="1"/>
  <c r="AX169" i="42"/>
  <c r="AD169" i="42"/>
  <c r="AD172" i="42"/>
  <c r="AX172" i="42"/>
  <c r="AF172" i="42"/>
  <c r="BE172" i="42"/>
  <c r="AD176" i="42"/>
  <c r="AX176" i="42"/>
  <c r="AF176" i="42"/>
  <c r="BB176" i="42" s="1"/>
  <c r="AT184" i="42"/>
  <c r="AV179" i="42"/>
  <c r="BE179" i="42"/>
  <c r="AT190" i="42"/>
  <c r="BE185" i="42"/>
  <c r="AV185" i="42"/>
  <c r="BE186" i="42"/>
  <c r="AV186" i="42"/>
  <c r="BD186" i="42" s="1"/>
  <c r="BE188" i="42"/>
  <c r="AV188" i="42"/>
  <c r="BD188" i="42" s="1"/>
  <c r="AX191" i="42"/>
  <c r="AE191" i="42"/>
  <c r="AD191" i="42"/>
  <c r="AF191" i="42"/>
  <c r="BG161" i="42"/>
  <c r="R165" i="42"/>
  <c r="AJ171" i="42"/>
  <c r="BC166" i="42"/>
  <c r="BC171" i="42" s="1"/>
  <c r="AC178" i="42"/>
  <c r="AU178" i="42"/>
  <c r="BG172" i="42"/>
  <c r="AD173" i="42"/>
  <c r="AX173" i="42"/>
  <c r="BE176" i="42"/>
  <c r="AV177" i="42"/>
  <c r="BD177" i="42" s="1"/>
  <c r="AX186" i="42"/>
  <c r="AD186" i="42"/>
  <c r="AF186" i="42"/>
  <c r="BB186" i="42" s="1"/>
  <c r="AE186" i="42"/>
  <c r="BA186" i="42" s="1"/>
  <c r="AF188" i="42"/>
  <c r="BB188" i="42" s="1"/>
  <c r="AX188" i="42"/>
  <c r="AD188" i="42"/>
  <c r="AE188" i="42"/>
  <c r="BA188" i="42" s="1"/>
  <c r="X198" i="42"/>
  <c r="Q22" i="47" s="1"/>
  <c r="BC162" i="42"/>
  <c r="BC165" i="42" s="1"/>
  <c r="R184" i="42"/>
  <c r="Y179" i="42"/>
  <c r="AX181" i="42"/>
  <c r="AE181" i="42"/>
  <c r="BA181" i="42" s="1"/>
  <c r="BG185" i="42"/>
  <c r="BG190" i="42" s="1"/>
  <c r="AU190" i="42"/>
  <c r="U198" i="42"/>
  <c r="N22" i="47" s="1"/>
  <c r="AX193" i="42"/>
  <c r="AE193" i="42"/>
  <c r="BA193" i="42" s="1"/>
  <c r="AD193" i="42"/>
  <c r="AV196" i="42"/>
  <c r="BD196" i="42" s="1"/>
  <c r="BE196" i="42"/>
  <c r="AD162" i="42"/>
  <c r="AX162" i="42"/>
  <c r="AC171" i="42"/>
  <c r="BC179" i="42"/>
  <c r="BC184" i="42" s="1"/>
  <c r="AX183" i="42"/>
  <c r="AE183" i="42"/>
  <c r="BA183" i="42" s="1"/>
  <c r="AF183" i="42"/>
  <c r="BB183" i="42" s="1"/>
  <c r="AX187" i="42"/>
  <c r="AX189" i="42"/>
  <c r="AX192" i="42"/>
  <c r="AE192" i="42"/>
  <c r="BA192" i="42" s="1"/>
  <c r="AD192" i="42"/>
  <c r="AN198" i="42"/>
  <c r="AG22" i="47" s="1"/>
  <c r="AS198" i="42"/>
  <c r="AL22" i="47" s="1"/>
  <c r="AX182" i="42"/>
  <c r="AE182" i="42"/>
  <c r="BA182" i="42" s="1"/>
  <c r="BE187" i="42"/>
  <c r="AV187" i="42"/>
  <c r="BD187" i="42" s="1"/>
  <c r="Z198" i="42"/>
  <c r="S22" i="47" s="1"/>
  <c r="AC197" i="42"/>
  <c r="AU197" i="42"/>
  <c r="BG191" i="42"/>
  <c r="BG197" i="42" s="1"/>
  <c r="AG198" i="42"/>
  <c r="Z22" i="47" s="1"/>
  <c r="AM198" i="42"/>
  <c r="AR198" i="42"/>
  <c r="AK22" i="47" s="1"/>
  <c r="AO201" i="42"/>
  <c r="BE189" i="42"/>
  <c r="AV189" i="42"/>
  <c r="BD189" i="42" s="1"/>
  <c r="AH198" i="42"/>
  <c r="AA22" i="47" s="1"/>
  <c r="BC191" i="42"/>
  <c r="BC197" i="42" s="1"/>
  <c r="AJ197" i="42"/>
  <c r="AZ197" i="42"/>
  <c r="AB198" i="42"/>
  <c r="U22" i="47" s="1"/>
  <c r="AI198" i="42"/>
  <c r="AB22" i="47" s="1"/>
  <c r="AE196" i="42"/>
  <c r="BA196" i="42" s="1"/>
  <c r="V198" i="42"/>
  <c r="O22" i="47" s="1"/>
  <c r="AA198" i="42"/>
  <c r="T22" i="47" s="1"/>
  <c r="AB201" i="42"/>
  <c r="AN201" i="42"/>
  <c r="AS201" i="42"/>
  <c r="AD196" i="42"/>
  <c r="AX196" i="42"/>
  <c r="K201" i="42"/>
  <c r="O201" i="42"/>
  <c r="S201" i="42"/>
  <c r="X201" i="42"/>
  <c r="I146" i="41"/>
  <c r="AL146" i="41"/>
  <c r="AP146" i="41"/>
  <c r="J146" i="41"/>
  <c r="N146" i="41"/>
  <c r="V146" i="41"/>
  <c r="AA146" i="41"/>
  <c r="AI146" i="41"/>
  <c r="AM146" i="41"/>
  <c r="AR146" i="41"/>
  <c r="O146" i="41"/>
  <c r="AN146" i="41"/>
  <c r="AD13" i="41"/>
  <c r="AE13" i="41"/>
  <c r="BA13" i="41" s="1"/>
  <c r="AX13" i="41"/>
  <c r="AF13" i="41"/>
  <c r="BB13" i="41" s="1"/>
  <c r="BA33" i="41"/>
  <c r="AD14" i="41"/>
  <c r="AE14" i="41"/>
  <c r="BA14" i="41" s="1"/>
  <c r="AX14" i="41"/>
  <c r="AF14" i="41"/>
  <c r="BB14" i="41" s="1"/>
  <c r="AD22" i="41"/>
  <c r="AF22" i="41"/>
  <c r="Y27" i="41"/>
  <c r="AD26" i="41"/>
  <c r="AF26" i="41"/>
  <c r="BB26" i="41" s="1"/>
  <c r="R32" i="41"/>
  <c r="AD34" i="41"/>
  <c r="AE34" i="41"/>
  <c r="BA34" i="41" s="1"/>
  <c r="AX34" i="41"/>
  <c r="AD36" i="41"/>
  <c r="AX36" i="41"/>
  <c r="AF36" i="41"/>
  <c r="BB36" i="41" s="1"/>
  <c r="AE36" i="41"/>
  <c r="BA36" i="41" s="1"/>
  <c r="AZ58" i="41"/>
  <c r="AD58" i="41"/>
  <c r="Y61" i="41"/>
  <c r="R63" i="41"/>
  <c r="BG117" i="41"/>
  <c r="AV117" i="41"/>
  <c r="BD117" i="41" s="1"/>
  <c r="AR126" i="39"/>
  <c r="S126" i="39"/>
  <c r="J126" i="39"/>
  <c r="AT147" i="41"/>
  <c r="AT16" i="41"/>
  <c r="BE12" i="41"/>
  <c r="AV12" i="41"/>
  <c r="BE13" i="41"/>
  <c r="AV13" i="41"/>
  <c r="BD13" i="41" s="1"/>
  <c r="BE14" i="41"/>
  <c r="AV14" i="41"/>
  <c r="BD14" i="41" s="1"/>
  <c r="AT153" i="41"/>
  <c r="BE15" i="41"/>
  <c r="AV15" i="41"/>
  <c r="AA248" i="41"/>
  <c r="AM248" i="41"/>
  <c r="AR248" i="41"/>
  <c r="AC154" i="41"/>
  <c r="AZ19" i="41"/>
  <c r="AF20" i="41"/>
  <c r="BB20" i="41" s="1"/>
  <c r="AD20" i="41"/>
  <c r="AX20" i="41"/>
  <c r="AE20" i="41"/>
  <c r="BA20" i="41" s="1"/>
  <c r="AE22" i="41"/>
  <c r="AX22" i="41"/>
  <c r="AD24" i="41"/>
  <c r="AF24" i="41"/>
  <c r="BB24" i="41" s="1"/>
  <c r="BE24" i="41"/>
  <c r="AV24" i="41"/>
  <c r="BD24" i="41" s="1"/>
  <c r="AE26" i="41"/>
  <c r="BA26" i="41" s="1"/>
  <c r="AX26" i="41"/>
  <c r="AC155" i="41"/>
  <c r="AZ28" i="41"/>
  <c r="AF34" i="41"/>
  <c r="BB34" i="41" s="1"/>
  <c r="BC46" i="41"/>
  <c r="BC52" i="41" s="1"/>
  <c r="AJ52" i="41"/>
  <c r="BE47" i="41"/>
  <c r="AZ53" i="41"/>
  <c r="AC60" i="41"/>
  <c r="AD53" i="41"/>
  <c r="AZ55" i="41"/>
  <c r="AD55" i="41"/>
  <c r="AZ57" i="41"/>
  <c r="AD57" i="41"/>
  <c r="AZ59" i="41"/>
  <c r="AD59" i="41"/>
  <c r="BD61" i="41"/>
  <c r="AX68" i="41"/>
  <c r="AE68" i="41"/>
  <c r="AD68" i="41"/>
  <c r="AF68" i="41"/>
  <c r="AX69" i="41"/>
  <c r="AE69" i="41"/>
  <c r="BA69" i="41" s="1"/>
  <c r="AD69" i="41"/>
  <c r="AF69" i="41"/>
  <c r="BB69" i="41" s="1"/>
  <c r="AX70" i="41"/>
  <c r="AE70" i="41"/>
  <c r="BA70" i="41" s="1"/>
  <c r="AD70" i="41"/>
  <c r="AF70" i="41"/>
  <c r="BB70" i="41" s="1"/>
  <c r="AX71" i="41"/>
  <c r="AE71" i="41"/>
  <c r="BA71" i="41" s="1"/>
  <c r="AD71" i="41"/>
  <c r="AF71" i="41"/>
  <c r="BB71" i="41" s="1"/>
  <c r="AX72" i="41"/>
  <c r="AE72" i="41"/>
  <c r="BA72" i="41" s="1"/>
  <c r="AD72" i="41"/>
  <c r="AF72" i="41"/>
  <c r="BB72" i="41" s="1"/>
  <c r="AX73" i="41"/>
  <c r="AE73" i="41"/>
  <c r="BA73" i="41" s="1"/>
  <c r="AD73" i="41"/>
  <c r="AF73" i="41"/>
  <c r="BB73" i="41" s="1"/>
  <c r="Y74" i="41"/>
  <c r="AF79" i="41"/>
  <c r="BB79" i="41" s="1"/>
  <c r="AE79" i="41"/>
  <c r="BA79" i="41" s="1"/>
  <c r="AD79" i="41"/>
  <c r="AX79" i="41"/>
  <c r="AJ89" i="41"/>
  <c r="AD88" i="41"/>
  <c r="AE88" i="41"/>
  <c r="BA88" i="41" s="1"/>
  <c r="AF88" i="41"/>
  <c r="BB88" i="41" s="1"/>
  <c r="BC90" i="41"/>
  <c r="BC95" i="41" s="1"/>
  <c r="AJ95" i="41"/>
  <c r="BG103" i="41"/>
  <c r="AV103" i="41"/>
  <c r="AV112" i="41"/>
  <c r="BE112" i="41"/>
  <c r="AT118" i="41"/>
  <c r="R153" i="41"/>
  <c r="AC148" i="41"/>
  <c r="AZ17" i="41"/>
  <c r="AF18" i="41"/>
  <c r="BB18" i="41" s="1"/>
  <c r="AX18" i="41"/>
  <c r="AE18" i="41"/>
  <c r="BA18" i="41" s="1"/>
  <c r="AD18" i="41"/>
  <c r="AC21" i="41"/>
  <c r="AT27" i="41"/>
  <c r="BE22" i="41"/>
  <c r="AV22" i="41"/>
  <c r="BE26" i="41"/>
  <c r="AV26" i="41"/>
  <c r="BD26" i="41" s="1"/>
  <c r="AF31" i="41"/>
  <c r="BB31" i="41" s="1"/>
  <c r="AE31" i="41"/>
  <c r="BA31" i="41" s="1"/>
  <c r="BA32" i="41" s="1"/>
  <c r="AX31" i="41"/>
  <c r="AX32" i="41" s="1"/>
  <c r="AD31" i="41"/>
  <c r="AD33" i="41"/>
  <c r="AF33" i="41"/>
  <c r="Y38" i="41"/>
  <c r="AX33" i="41"/>
  <c r="AD37" i="41"/>
  <c r="AF37" i="41"/>
  <c r="BB37" i="41" s="1"/>
  <c r="AX37" i="41"/>
  <c r="R38" i="41"/>
  <c r="AT45" i="41"/>
  <c r="AV39" i="41"/>
  <c r="AD46" i="41"/>
  <c r="AF46" i="41"/>
  <c r="AE46" i="41"/>
  <c r="BG48" i="41"/>
  <c r="AV48" i="41"/>
  <c r="BD48" i="41" s="1"/>
  <c r="AD50" i="41"/>
  <c r="AF50" i="41"/>
  <c r="BB50" i="41" s="1"/>
  <c r="AE50" i="41"/>
  <c r="BA50" i="41" s="1"/>
  <c r="AZ54" i="41"/>
  <c r="AD54" i="41"/>
  <c r="AZ56" i="41"/>
  <c r="AD56" i="41"/>
  <c r="R81" i="41"/>
  <c r="Y75" i="41"/>
  <c r="BG87" i="41"/>
  <c r="AV87" i="41"/>
  <c r="BD87" i="41" s="1"/>
  <c r="AV120" i="41"/>
  <c r="BD120" i="41" s="1"/>
  <c r="BE120" i="41"/>
  <c r="X126" i="39"/>
  <c r="Y12" i="41"/>
  <c r="AZ16" i="41"/>
  <c r="Y15" i="41"/>
  <c r="AJ148" i="41"/>
  <c r="AJ21" i="41"/>
  <c r="BC17" i="41"/>
  <c r="AD23" i="41"/>
  <c r="AF23" i="41"/>
  <c r="BB23" i="41" s="1"/>
  <c r="BE23" i="41"/>
  <c r="AV23" i="41"/>
  <c r="BD23" i="41" s="1"/>
  <c r="R27" i="41"/>
  <c r="AU150" i="41"/>
  <c r="AU38" i="41"/>
  <c r="BG33" i="41"/>
  <c r="AV33" i="41"/>
  <c r="AD35" i="41"/>
  <c r="AF35" i="41"/>
  <c r="BB35" i="41" s="1"/>
  <c r="AE35" i="41"/>
  <c r="BA35" i="41" s="1"/>
  <c r="BG37" i="41"/>
  <c r="AV37" i="41"/>
  <c r="BD37" i="41" s="1"/>
  <c r="AC52" i="41"/>
  <c r="AX46" i="41"/>
  <c r="AX50" i="41"/>
  <c r="AD62" i="41"/>
  <c r="AF62" i="41"/>
  <c r="BB62" i="41" s="1"/>
  <c r="AE62" i="41"/>
  <c r="BA62" i="41" s="1"/>
  <c r="BE77" i="41"/>
  <c r="AV77" i="41"/>
  <c r="BD77" i="41" s="1"/>
  <c r="AD80" i="41"/>
  <c r="AE80" i="41"/>
  <c r="BA80" i="41" s="1"/>
  <c r="AF80" i="41"/>
  <c r="BB80" i="41" s="1"/>
  <c r="AT81" i="41"/>
  <c r="AJ85" i="41"/>
  <c r="BC82" i="41"/>
  <c r="BC85" i="41" s="1"/>
  <c r="Y107" i="41"/>
  <c r="Y111" i="41" s="1"/>
  <c r="R111" i="41"/>
  <c r="Y113" i="41"/>
  <c r="R118" i="41"/>
  <c r="AT135" i="41"/>
  <c r="BE131" i="41"/>
  <c r="AV131" i="41"/>
  <c r="AU147" i="41"/>
  <c r="AU16" i="41"/>
  <c r="BG12" i="41"/>
  <c r="R16" i="41"/>
  <c r="AI248" i="41"/>
  <c r="AJ154" i="41"/>
  <c r="BC19" i="41"/>
  <c r="BC154" i="41" s="1"/>
  <c r="AE23" i="41"/>
  <c r="BA23" i="41" s="1"/>
  <c r="AX23" i="41"/>
  <c r="AD25" i="41"/>
  <c r="AF25" i="41"/>
  <c r="BB25" i="41" s="1"/>
  <c r="BE25" i="41"/>
  <c r="AV25" i="41"/>
  <c r="BD25" i="41" s="1"/>
  <c r="AJ155" i="41"/>
  <c r="AJ29" i="41"/>
  <c r="BC28" i="41"/>
  <c r="AC29" i="41"/>
  <c r="AD30" i="41"/>
  <c r="AF30" i="41"/>
  <c r="Y32" i="41"/>
  <c r="BE30" i="41"/>
  <c r="BE32" i="41" s="1"/>
  <c r="AV30" i="41"/>
  <c r="BC32" i="41"/>
  <c r="BE36" i="41"/>
  <c r="BE39" i="41"/>
  <c r="BE41" i="41"/>
  <c r="BE43" i="41"/>
  <c r="AD47" i="41"/>
  <c r="AX47" i="41"/>
  <c r="AE47" i="41"/>
  <c r="BA47" i="41" s="1"/>
  <c r="AF47" i="41"/>
  <c r="BB47" i="41" s="1"/>
  <c r="AD49" i="41"/>
  <c r="AE49" i="41"/>
  <c r="BA49" i="41" s="1"/>
  <c r="AX49" i="41"/>
  <c r="BE51" i="41"/>
  <c r="BE65" i="41"/>
  <c r="AV65" i="41"/>
  <c r="BD65" i="41" s="1"/>
  <c r="AX80" i="41"/>
  <c r="AF108" i="41"/>
  <c r="BB108" i="41" s="1"/>
  <c r="AD108" i="41"/>
  <c r="AX108" i="41"/>
  <c r="AE108" i="41"/>
  <c r="BA108" i="41" s="1"/>
  <c r="AD114" i="41"/>
  <c r="AE114" i="41"/>
  <c r="BA114" i="41" s="1"/>
  <c r="AF114" i="41"/>
  <c r="BB114" i="41" s="1"/>
  <c r="AJ118" i="41"/>
  <c r="S248" i="41"/>
  <c r="AB248" i="41"/>
  <c r="AS248" i="41"/>
  <c r="AU32" i="41"/>
  <c r="BC150" i="41"/>
  <c r="BE35" i="41"/>
  <c r="AZ46" i="41"/>
  <c r="AZ52" i="41" s="1"/>
  <c r="BE50" i="41"/>
  <c r="BE55" i="41"/>
  <c r="BE66" i="41"/>
  <c r="AV66" i="41"/>
  <c r="BD66" i="41" s="1"/>
  <c r="AU74" i="41"/>
  <c r="BG68" i="41"/>
  <c r="BG74" i="41" s="1"/>
  <c r="AZ81" i="41"/>
  <c r="AF84" i="41"/>
  <c r="BB84" i="41" s="1"/>
  <c r="AX84" i="41"/>
  <c r="AD84" i="41"/>
  <c r="BE86" i="41"/>
  <c r="BE89" i="41" s="1"/>
  <c r="AF90" i="41"/>
  <c r="Y95" i="41"/>
  <c r="AX90" i="41"/>
  <c r="AD90" i="41"/>
  <c r="AT156" i="41"/>
  <c r="AT97" i="41"/>
  <c r="BE96" i="41"/>
  <c r="AV96" i="41"/>
  <c r="AZ104" i="41"/>
  <c r="AZ125" i="41"/>
  <c r="AD125" i="41"/>
  <c r="AS143" i="41"/>
  <c r="AL21" i="47" s="1"/>
  <c r="AC147" i="41"/>
  <c r="AJ147" i="41"/>
  <c r="AC153" i="41"/>
  <c r="AJ153" i="41"/>
  <c r="T248" i="41"/>
  <c r="AC16" i="41"/>
  <c r="AG248" i="41"/>
  <c r="R148" i="41"/>
  <c r="AT148" i="41"/>
  <c r="R154" i="41"/>
  <c r="AT154" i="41"/>
  <c r="R21" i="41"/>
  <c r="AT155" i="41"/>
  <c r="R29" i="41"/>
  <c r="AJ32" i="41"/>
  <c r="AJ150" i="41"/>
  <c r="AZ34" i="41"/>
  <c r="BB39" i="41"/>
  <c r="BB45" i="41" s="1"/>
  <c r="R45" i="41"/>
  <c r="AU52" i="41"/>
  <c r="BG46" i="41"/>
  <c r="Y48" i="41"/>
  <c r="Y52" i="41" s="1"/>
  <c r="AT52" i="41"/>
  <c r="AE53" i="41"/>
  <c r="AE54" i="41"/>
  <c r="BA54" i="41" s="1"/>
  <c r="AE55" i="41"/>
  <c r="BA55" i="41" s="1"/>
  <c r="AE56" i="41"/>
  <c r="BA56" i="41" s="1"/>
  <c r="AE57" i="41"/>
  <c r="BA57" i="41" s="1"/>
  <c r="AE58" i="41"/>
  <c r="BA58" i="41" s="1"/>
  <c r="AE59" i="41"/>
  <c r="BA59" i="41" s="1"/>
  <c r="AE66" i="41"/>
  <c r="AV68" i="41"/>
  <c r="AV69" i="41"/>
  <c r="BD69" i="41" s="1"/>
  <c r="AV70" i="41"/>
  <c r="BD70" i="41" s="1"/>
  <c r="AV71" i="41"/>
  <c r="BD71" i="41" s="1"/>
  <c r="AV72" i="41"/>
  <c r="BD72" i="41" s="1"/>
  <c r="AV73" i="41"/>
  <c r="BD73" i="41" s="1"/>
  <c r="BE75" i="41"/>
  <c r="AV75" i="41"/>
  <c r="AX76" i="41"/>
  <c r="AE78" i="41"/>
  <c r="BE79" i="41"/>
  <c r="AV79" i="41"/>
  <c r="BD79" i="41" s="1"/>
  <c r="AU89" i="41"/>
  <c r="BG86" i="41"/>
  <c r="R89" i="41"/>
  <c r="Y87" i="41"/>
  <c r="BG95" i="41"/>
  <c r="BC98" i="41"/>
  <c r="BC101" i="41" s="1"/>
  <c r="AF100" i="41"/>
  <c r="BB100" i="41" s="1"/>
  <c r="AX100" i="41"/>
  <c r="AD100" i="41"/>
  <c r="AE100" i="41"/>
  <c r="BA100" i="41" s="1"/>
  <c r="AU104" i="41"/>
  <c r="BG102" i="41"/>
  <c r="AZ118" i="41"/>
  <c r="AD115" i="41"/>
  <c r="AE115" i="41"/>
  <c r="BA115" i="41" s="1"/>
  <c r="AZ123" i="41"/>
  <c r="AD123" i="41"/>
  <c r="AV124" i="41"/>
  <c r="BD124" i="41" s="1"/>
  <c r="BE124" i="41"/>
  <c r="AZ129" i="41"/>
  <c r="AD129" i="41"/>
  <c r="BE133" i="41"/>
  <c r="AV133" i="41"/>
  <c r="BD133" i="41" s="1"/>
  <c r="AU153" i="41"/>
  <c r="X248" i="41"/>
  <c r="AN248" i="41"/>
  <c r="R150" i="41"/>
  <c r="AT38" i="41"/>
  <c r="BE46" i="41"/>
  <c r="BE53" i="41"/>
  <c r="BE54" i="41"/>
  <c r="BE56" i="41"/>
  <c r="BE57" i="41"/>
  <c r="BE58" i="41"/>
  <c r="BE59" i="41"/>
  <c r="BE62" i="41"/>
  <c r="BE63" i="41" s="1"/>
  <c r="Y67" i="41"/>
  <c r="AF64" i="41"/>
  <c r="BE78" i="41"/>
  <c r="AV78" i="41"/>
  <c r="BD78" i="41" s="1"/>
  <c r="AF82" i="41"/>
  <c r="Y85" i="41"/>
  <c r="AX82" i="41"/>
  <c r="AD82" i="41"/>
  <c r="AF92" i="41"/>
  <c r="BB92" i="41" s="1"/>
  <c r="AX92" i="41"/>
  <c r="AD92" i="41"/>
  <c r="AF94" i="41"/>
  <c r="BB94" i="41" s="1"/>
  <c r="AX94" i="41"/>
  <c r="AD94" i="41"/>
  <c r="BE110" i="41"/>
  <c r="AV110" i="41"/>
  <c r="BD110" i="41" s="1"/>
  <c r="AD112" i="41"/>
  <c r="AF112" i="41"/>
  <c r="AX112" i="41"/>
  <c r="AE112" i="41"/>
  <c r="AC126" i="41"/>
  <c r="AZ119" i="41"/>
  <c r="AN143" i="41"/>
  <c r="AG21" i="47" s="1"/>
  <c r="BG15" i="41"/>
  <c r="Z248" i="41"/>
  <c r="AL248" i="41"/>
  <c r="Y17" i="41"/>
  <c r="AU148" i="41"/>
  <c r="Y19" i="41"/>
  <c r="AU154" i="41"/>
  <c r="BG22" i="41"/>
  <c r="BG27" i="41" s="1"/>
  <c r="Y28" i="41"/>
  <c r="AC150" i="41"/>
  <c r="AT150" i="41"/>
  <c r="AZ33" i="41"/>
  <c r="BE33" i="41"/>
  <c r="BC38" i="41"/>
  <c r="BC39" i="41"/>
  <c r="BC45" i="41" s="1"/>
  <c r="AD51" i="41"/>
  <c r="AX51" i="41"/>
  <c r="AV53" i="41"/>
  <c r="BB53" i="41"/>
  <c r="BB60" i="41" s="1"/>
  <c r="R60" i="41"/>
  <c r="AU63" i="41"/>
  <c r="BG61" i="41"/>
  <c r="BG63" i="41" s="1"/>
  <c r="AV62" i="41"/>
  <c r="BD62" i="41" s="1"/>
  <c r="AD64" i="41"/>
  <c r="AT67" i="41"/>
  <c r="BE64" i="41"/>
  <c r="AV64" i="41"/>
  <c r="BC81" i="41"/>
  <c r="AD76" i="41"/>
  <c r="BE76" i="41"/>
  <c r="AV76" i="41"/>
  <c r="BD76" i="41" s="1"/>
  <c r="AE82" i="41"/>
  <c r="AF83" i="41"/>
  <c r="BB83" i="41" s="1"/>
  <c r="AX83" i="41"/>
  <c r="AD83" i="41"/>
  <c r="AE84" i="41"/>
  <c r="BA84" i="41" s="1"/>
  <c r="R85" i="41"/>
  <c r="AE90" i="41"/>
  <c r="AF91" i="41"/>
  <c r="BB91" i="41" s="1"/>
  <c r="AX91" i="41"/>
  <c r="AD91" i="41"/>
  <c r="AE92" i="41"/>
  <c r="BA92" i="41" s="1"/>
  <c r="AF93" i="41"/>
  <c r="BB93" i="41" s="1"/>
  <c r="AX93" i="41"/>
  <c r="AD93" i="41"/>
  <c r="AE94" i="41"/>
  <c r="BA94" i="41" s="1"/>
  <c r="R95" i="41"/>
  <c r="AZ97" i="41"/>
  <c r="BE106" i="41"/>
  <c r="AV106" i="41"/>
  <c r="BD106" i="41" s="1"/>
  <c r="BE107" i="41"/>
  <c r="AV107" i="41"/>
  <c r="BD107" i="41" s="1"/>
  <c r="BE113" i="41"/>
  <c r="AV113" i="41"/>
  <c r="BD113" i="41" s="1"/>
  <c r="AZ121" i="41"/>
  <c r="AD121" i="41"/>
  <c r="AV122" i="41"/>
  <c r="BD122" i="41" s="1"/>
  <c r="BE122" i="41"/>
  <c r="BC135" i="41"/>
  <c r="AD133" i="41"/>
  <c r="AE133" i="41"/>
  <c r="BA133" i="41" s="1"/>
  <c r="AX133" i="41"/>
  <c r="AF133" i="41"/>
  <c r="BB133" i="41" s="1"/>
  <c r="T143" i="41"/>
  <c r="M21" i="47" s="1"/>
  <c r="K146" i="41"/>
  <c r="AZ64" i="41"/>
  <c r="AZ67" i="41" s="1"/>
  <c r="AU81" i="41"/>
  <c r="BC86" i="41"/>
  <c r="BC89" i="41" s="1"/>
  <c r="AU97" i="41"/>
  <c r="AZ98" i="41"/>
  <c r="AZ101" i="41" s="1"/>
  <c r="AC101" i="41"/>
  <c r="AD98" i="41"/>
  <c r="AD102" i="41"/>
  <c r="AX102" i="41"/>
  <c r="AF103" i="41"/>
  <c r="BB103" i="41" s="1"/>
  <c r="AJ111" i="41"/>
  <c r="BC105" i="41"/>
  <c r="BC111" i="41" s="1"/>
  <c r="AX105" i="41"/>
  <c r="AE106" i="41"/>
  <c r="AX109" i="41"/>
  <c r="AE110" i="41"/>
  <c r="BA110" i="41" s="1"/>
  <c r="AC118" i="41"/>
  <c r="AU118" i="41"/>
  <c r="BG112" i="41"/>
  <c r="BG118" i="41" s="1"/>
  <c r="AD117" i="41"/>
  <c r="AX117" i="41"/>
  <c r="AT126" i="41"/>
  <c r="AV119" i="41"/>
  <c r="BE125" i="41"/>
  <c r="AV125" i="41"/>
  <c r="BD125" i="41" s="1"/>
  <c r="AC130" i="41"/>
  <c r="AA143" i="41"/>
  <c r="T21" i="47" s="1"/>
  <c r="Z143" i="41"/>
  <c r="AO143" i="41"/>
  <c r="AH21" i="47" s="1"/>
  <c r="AD86" i="41"/>
  <c r="AX86" i="41"/>
  <c r="BE90" i="41"/>
  <c r="BE95" i="41" s="1"/>
  <c r="AF99" i="41"/>
  <c r="BB99" i="41" s="1"/>
  <c r="Y101" i="41"/>
  <c r="AX99" i="41"/>
  <c r="AD99" i="41"/>
  <c r="AX103" i="41"/>
  <c r="AX106" i="41"/>
  <c r="AX110" i="41"/>
  <c r="AD116" i="41"/>
  <c r="AF116" i="41"/>
  <c r="BB116" i="41" s="1"/>
  <c r="AV116" i="41"/>
  <c r="BD116" i="41" s="1"/>
  <c r="AF128" i="41"/>
  <c r="BB128" i="41" s="1"/>
  <c r="AX128" i="41"/>
  <c r="AE128" i="41"/>
  <c r="BA128" i="41" s="1"/>
  <c r="AD128" i="41"/>
  <c r="AD132" i="41"/>
  <c r="AE132" i="41"/>
  <c r="BA132" i="41" s="1"/>
  <c r="BE132" i="41"/>
  <c r="AV132" i="41"/>
  <c r="BD132" i="41" s="1"/>
  <c r="AD134" i="41"/>
  <c r="AE134" i="41"/>
  <c r="BA134" i="41" s="1"/>
  <c r="BE134" i="41"/>
  <c r="AV134" i="41"/>
  <c r="BD134" i="41" s="1"/>
  <c r="T146" i="41"/>
  <c r="R126" i="41"/>
  <c r="Y119" i="41"/>
  <c r="AZ135" i="41"/>
  <c r="V143" i="41"/>
  <c r="O21" i="47" s="1"/>
  <c r="AM143" i="41"/>
  <c r="AR143" i="41"/>
  <c r="AK21" i="47" s="1"/>
  <c r="AZ136" i="41"/>
  <c r="BE142" i="41"/>
  <c r="AZ138" i="41"/>
  <c r="AD138" i="41"/>
  <c r="AP143" i="41"/>
  <c r="AI21" i="47" s="1"/>
  <c r="AJ142" i="41"/>
  <c r="BC136" i="41"/>
  <c r="BC142" i="41" s="1"/>
  <c r="M146" i="41"/>
  <c r="Q146" i="41"/>
  <c r="AC97" i="41"/>
  <c r="AJ130" i="41"/>
  <c r="BC127" i="41"/>
  <c r="BC130" i="41" s="1"/>
  <c r="BE130" i="41"/>
  <c r="AU135" i="41"/>
  <c r="BG131" i="41"/>
  <c r="BG135" i="41" s="1"/>
  <c r="AF140" i="41"/>
  <c r="BB140" i="41" s="1"/>
  <c r="AX140" i="41"/>
  <c r="AE140" i="41"/>
  <c r="BA140" i="41" s="1"/>
  <c r="AD140" i="41"/>
  <c r="AH143" i="41"/>
  <c r="AA21" i="47" s="1"/>
  <c r="AE129" i="41"/>
  <c r="BA129" i="41" s="1"/>
  <c r="AX129" i="41"/>
  <c r="AE137" i="41"/>
  <c r="BA137" i="41" s="1"/>
  <c r="AX137" i="41"/>
  <c r="AE138" i="41"/>
  <c r="BA138" i="41" s="1"/>
  <c r="AX138" i="41"/>
  <c r="AF141" i="41"/>
  <c r="BB141" i="41" s="1"/>
  <c r="AX141" i="41"/>
  <c r="AE141" i="41"/>
  <c r="BA141" i="41" s="1"/>
  <c r="AG143" i="41"/>
  <c r="Z21" i="47" s="1"/>
  <c r="L146" i="41"/>
  <c r="P146" i="41"/>
  <c r="AG146" i="41"/>
  <c r="Z146" i="41"/>
  <c r="AF139" i="41"/>
  <c r="BB139" i="41" s="1"/>
  <c r="AX139" i="41"/>
  <c r="S143" i="41"/>
  <c r="L21" i="47" s="1"/>
  <c r="X143" i="41"/>
  <c r="Q21" i="47" s="1"/>
  <c r="AB143" i="41"/>
  <c r="U21" i="47" s="1"/>
  <c r="U146" i="41"/>
  <c r="AH146" i="41"/>
  <c r="AZ23" i="40"/>
  <c r="AF27" i="40"/>
  <c r="BB27" i="40" s="1"/>
  <c r="AX27" i="40"/>
  <c r="AE27" i="40"/>
  <c r="BA27" i="40" s="1"/>
  <c r="AD27" i="40"/>
  <c r="AF29" i="40"/>
  <c r="BB29" i="40" s="1"/>
  <c r="AX29" i="40"/>
  <c r="AE29" i="40"/>
  <c r="BA29" i="40" s="1"/>
  <c r="AD29" i="40"/>
  <c r="AF31" i="40"/>
  <c r="BB31" i="40" s="1"/>
  <c r="AX31" i="40"/>
  <c r="AE31" i="40"/>
  <c r="BA31" i="40" s="1"/>
  <c r="AD31" i="40"/>
  <c r="AD34" i="40"/>
  <c r="AX34" i="40"/>
  <c r="AF34" i="40"/>
  <c r="BB34" i="40" s="1"/>
  <c r="AE34" i="40"/>
  <c r="BA34" i="40" s="1"/>
  <c r="AF22" i="40"/>
  <c r="BB22" i="40" s="1"/>
  <c r="AX22" i="40"/>
  <c r="AE22" i="40"/>
  <c r="BA22" i="40" s="1"/>
  <c r="AD22" i="40"/>
  <c r="AD36" i="40"/>
  <c r="AF36" i="40"/>
  <c r="BB36" i="40" s="1"/>
  <c r="AE36" i="40"/>
  <c r="BA36" i="40" s="1"/>
  <c r="AX36" i="40"/>
  <c r="AD18" i="40"/>
  <c r="AX18" i="40"/>
  <c r="AF18" i="40"/>
  <c r="BB18" i="40" s="1"/>
  <c r="AE18" i="40"/>
  <c r="BA18" i="40" s="1"/>
  <c r="AF21" i="40"/>
  <c r="BB21" i="40" s="1"/>
  <c r="AX21" i="40"/>
  <c r="AE21" i="40"/>
  <c r="BA21" i="40" s="1"/>
  <c r="AD21" i="40"/>
  <c r="AF13" i="40"/>
  <c r="BB13" i="40" s="1"/>
  <c r="AX13" i="40"/>
  <c r="AE13" i="40"/>
  <c r="BA13" i="40" s="1"/>
  <c r="AD13" i="40"/>
  <c r="AD17" i="40"/>
  <c r="AE17" i="40"/>
  <c r="BA17" i="40" s="1"/>
  <c r="AF17" i="40"/>
  <c r="BB17" i="40" s="1"/>
  <c r="AX17" i="40"/>
  <c r="AF20" i="40"/>
  <c r="AX20" i="40"/>
  <c r="AE20" i="40"/>
  <c r="AD20" i="40"/>
  <c r="Y23" i="40"/>
  <c r="AD37" i="40"/>
  <c r="AX37" i="40"/>
  <c r="AF37" i="40"/>
  <c r="BB37" i="40" s="1"/>
  <c r="AE37" i="40"/>
  <c r="BA37" i="40" s="1"/>
  <c r="AZ33" i="40"/>
  <c r="BE33" i="40"/>
  <c r="AF35" i="40"/>
  <c r="BB35" i="40" s="1"/>
  <c r="AV35" i="40"/>
  <c r="BD35" i="40" s="1"/>
  <c r="BC39" i="40"/>
  <c r="BC44" i="40" s="1"/>
  <c r="BE42" i="40"/>
  <c r="AE43" i="40"/>
  <c r="BA43" i="40" s="1"/>
  <c r="AV43" i="40"/>
  <c r="BD43" i="40" s="1"/>
  <c r="Y44" i="40"/>
  <c r="AC44" i="40"/>
  <c r="AF45" i="40"/>
  <c r="AD45" i="40"/>
  <c r="BA45" i="40"/>
  <c r="AE47" i="40"/>
  <c r="BA47" i="40" s="1"/>
  <c r="AV47" i="40"/>
  <c r="BD47" i="40" s="1"/>
  <c r="AF49" i="40"/>
  <c r="BB49" i="40" s="1"/>
  <c r="AD49" i="40"/>
  <c r="Y51" i="40"/>
  <c r="AC51" i="40"/>
  <c r="AC177" i="40"/>
  <c r="AC53" i="40"/>
  <c r="AZ52" i="40"/>
  <c r="AD64" i="40"/>
  <c r="AF64" i="40"/>
  <c r="BB64" i="40" s="1"/>
  <c r="AX64" i="40"/>
  <c r="AE64" i="40"/>
  <c r="BA64" i="40" s="1"/>
  <c r="AD76" i="40"/>
  <c r="AF76" i="40"/>
  <c r="BB76" i="40" s="1"/>
  <c r="AX76" i="40"/>
  <c r="AE76" i="40"/>
  <c r="BA76" i="40" s="1"/>
  <c r="AD80" i="40"/>
  <c r="AF80" i="40"/>
  <c r="BB80" i="40" s="1"/>
  <c r="AX80" i="40"/>
  <c r="AE80" i="40"/>
  <c r="BA80" i="40" s="1"/>
  <c r="AC23" i="40"/>
  <c r="AC32" i="40"/>
  <c r="BG12" i="40"/>
  <c r="BG14" i="40"/>
  <c r="AU15" i="40"/>
  <c r="Y16" i="40"/>
  <c r="AZ16" i="40"/>
  <c r="AZ19" i="40" s="1"/>
  <c r="BG20" i="40"/>
  <c r="BG23" i="40" s="1"/>
  <c r="Y24" i="40"/>
  <c r="AZ24" i="40"/>
  <c r="AJ25" i="40"/>
  <c r="BG25" i="40"/>
  <c r="AU32" i="40"/>
  <c r="Y33" i="40"/>
  <c r="AU171" i="40"/>
  <c r="AU38" i="40"/>
  <c r="BG33" i="40"/>
  <c r="AX35" i="40"/>
  <c r="BE36" i="40"/>
  <c r="R38" i="40"/>
  <c r="AJ38" i="40"/>
  <c r="BE39" i="40"/>
  <c r="BE40" i="40"/>
  <c r="BE41" i="40"/>
  <c r="AT44" i="40"/>
  <c r="AF48" i="40"/>
  <c r="BB48" i="40" s="1"/>
  <c r="AD48" i="40"/>
  <c r="AF54" i="40"/>
  <c r="AX54" i="40"/>
  <c r="AE54" i="40"/>
  <c r="AD54" i="40"/>
  <c r="AF56" i="40"/>
  <c r="BB56" i="40" s="1"/>
  <c r="AX56" i="40"/>
  <c r="AE56" i="40"/>
  <c r="BA56" i="40" s="1"/>
  <c r="AD56" i="40"/>
  <c r="AF58" i="40"/>
  <c r="BB58" i="40" s="1"/>
  <c r="AX58" i="40"/>
  <c r="AE58" i="40"/>
  <c r="BA58" i="40" s="1"/>
  <c r="AD58" i="40"/>
  <c r="AD63" i="40"/>
  <c r="AF63" i="40"/>
  <c r="BB63" i="40" s="1"/>
  <c r="AX63" i="40"/>
  <c r="AE63" i="40"/>
  <c r="BA63" i="40" s="1"/>
  <c r="AF69" i="40"/>
  <c r="BB69" i="40" s="1"/>
  <c r="AX69" i="40"/>
  <c r="AE69" i="40"/>
  <c r="BA69" i="40" s="1"/>
  <c r="AD69" i="40"/>
  <c r="AF71" i="40"/>
  <c r="BB71" i="40" s="1"/>
  <c r="AX71" i="40"/>
  <c r="AE71" i="40"/>
  <c r="BA71" i="40" s="1"/>
  <c r="AD71" i="40"/>
  <c r="AF73" i="40"/>
  <c r="BB73" i="40" s="1"/>
  <c r="AX73" i="40"/>
  <c r="AE73" i="40"/>
  <c r="BA73" i="40" s="1"/>
  <c r="AD73" i="40"/>
  <c r="AD75" i="40"/>
  <c r="Y81" i="40"/>
  <c r="AF75" i="40"/>
  <c r="AX75" i="40"/>
  <c r="AE75" i="40"/>
  <c r="AD79" i="40"/>
  <c r="AF79" i="40"/>
  <c r="BB79" i="40" s="1"/>
  <c r="AX79" i="40"/>
  <c r="AE79" i="40"/>
  <c r="BA79" i="40" s="1"/>
  <c r="AC15" i="40"/>
  <c r="R25" i="40"/>
  <c r="AL126" i="39"/>
  <c r="AP126" i="39"/>
  <c r="AB126" i="39"/>
  <c r="R169" i="40"/>
  <c r="AT169" i="40"/>
  <c r="BC12" i="40"/>
  <c r="R175" i="40"/>
  <c r="AT175" i="40"/>
  <c r="BC14" i="40"/>
  <c r="BC175" i="40" s="1"/>
  <c r="R15" i="40"/>
  <c r="AV16" i="40"/>
  <c r="BE16" i="40"/>
  <c r="BE19" i="40" s="1"/>
  <c r="AV17" i="40"/>
  <c r="BD17" i="40" s="1"/>
  <c r="AV18" i="40"/>
  <c r="BD18" i="40" s="1"/>
  <c r="BC20" i="40"/>
  <c r="BC23" i="40" s="1"/>
  <c r="R23" i="40"/>
  <c r="AV24" i="40"/>
  <c r="BE24" i="40"/>
  <c r="AC25" i="40"/>
  <c r="AT25" i="40"/>
  <c r="BC26" i="40"/>
  <c r="BC28" i="40"/>
  <c r="BC173" i="40" s="1"/>
  <c r="BC30" i="40"/>
  <c r="BC176" i="40" s="1"/>
  <c r="R32" i="40"/>
  <c r="AV33" i="40"/>
  <c r="BC33" i="40"/>
  <c r="AV37" i="40"/>
  <c r="BD37" i="40" s="1"/>
  <c r="AT38" i="40"/>
  <c r="AD43" i="40"/>
  <c r="AF43" i="40"/>
  <c r="BB43" i="40" s="1"/>
  <c r="R44" i="40"/>
  <c r="AF47" i="40"/>
  <c r="BB47" i="40" s="1"/>
  <c r="AD47" i="40"/>
  <c r="R51" i="40"/>
  <c r="AJ177" i="40"/>
  <c r="AJ53" i="40"/>
  <c r="BC52" i="40"/>
  <c r="AD62" i="40"/>
  <c r="AF62" i="40"/>
  <c r="BB62" i="40" s="1"/>
  <c r="AX62" i="40"/>
  <c r="AE62" i="40"/>
  <c r="BA62" i="40" s="1"/>
  <c r="AD66" i="40"/>
  <c r="AF66" i="40"/>
  <c r="BB66" i="40" s="1"/>
  <c r="AX66" i="40"/>
  <c r="AE66" i="40"/>
  <c r="BA66" i="40" s="1"/>
  <c r="AD78" i="40"/>
  <c r="AF78" i="40"/>
  <c r="BB78" i="40" s="1"/>
  <c r="AX78" i="40"/>
  <c r="AE78" i="40"/>
  <c r="BA78" i="40" s="1"/>
  <c r="Y12" i="40"/>
  <c r="AZ12" i="40"/>
  <c r="Y14" i="40"/>
  <c r="AZ14" i="40"/>
  <c r="AJ15" i="40"/>
  <c r="AU25" i="40"/>
  <c r="Y26" i="40"/>
  <c r="AZ26" i="40"/>
  <c r="Y28" i="40"/>
  <c r="AZ28" i="40"/>
  <c r="AZ173" i="40" s="1"/>
  <c r="Y30" i="40"/>
  <c r="AZ30" i="40"/>
  <c r="AZ176" i="40" s="1"/>
  <c r="BD30" i="40"/>
  <c r="AJ32" i="40"/>
  <c r="AE35" i="40"/>
  <c r="BA35" i="40" s="1"/>
  <c r="AC38" i="40"/>
  <c r="BB39" i="40"/>
  <c r="AJ51" i="40"/>
  <c r="AX45" i="40"/>
  <c r="AF46" i="40"/>
  <c r="BB46" i="40" s="1"/>
  <c r="AD46" i="40"/>
  <c r="AE48" i="40"/>
  <c r="BA48" i="40" s="1"/>
  <c r="AV48" i="40"/>
  <c r="BD48" i="40" s="1"/>
  <c r="AX49" i="40"/>
  <c r="AF50" i="40"/>
  <c r="BB50" i="40" s="1"/>
  <c r="AD50" i="40"/>
  <c r="R177" i="40"/>
  <c r="Y52" i="40"/>
  <c r="R53" i="40"/>
  <c r="AF57" i="40"/>
  <c r="BB57" i="40" s="1"/>
  <c r="AX57" i="40"/>
  <c r="AE57" i="40"/>
  <c r="BA57" i="40" s="1"/>
  <c r="AD57" i="40"/>
  <c r="AF59" i="40"/>
  <c r="BB59" i="40" s="1"/>
  <c r="AX59" i="40"/>
  <c r="AE59" i="40"/>
  <c r="BA59" i="40" s="1"/>
  <c r="AD59" i="40"/>
  <c r="AD61" i="40"/>
  <c r="Y67" i="40"/>
  <c r="AF61" i="40"/>
  <c r="AX61" i="40"/>
  <c r="AE61" i="40"/>
  <c r="AD65" i="40"/>
  <c r="AF65" i="40"/>
  <c r="BB65" i="40" s="1"/>
  <c r="AX65" i="40"/>
  <c r="AE65" i="40"/>
  <c r="BA65" i="40" s="1"/>
  <c r="AF68" i="40"/>
  <c r="AX68" i="40"/>
  <c r="AE68" i="40"/>
  <c r="AD68" i="40"/>
  <c r="Y74" i="40"/>
  <c r="AF70" i="40"/>
  <c r="BB70" i="40" s="1"/>
  <c r="AX70" i="40"/>
  <c r="AE70" i="40"/>
  <c r="BA70" i="40" s="1"/>
  <c r="AD70" i="40"/>
  <c r="AF72" i="40"/>
  <c r="BB72" i="40" s="1"/>
  <c r="AX72" i="40"/>
  <c r="AE72" i="40"/>
  <c r="BA72" i="40" s="1"/>
  <c r="AD72" i="40"/>
  <c r="AD77" i="40"/>
  <c r="AF77" i="40"/>
  <c r="BB77" i="40" s="1"/>
  <c r="AX77" i="40"/>
  <c r="AE77" i="40"/>
  <c r="BA77" i="40" s="1"/>
  <c r="AV54" i="40"/>
  <c r="BE54" i="40"/>
  <c r="AV55" i="40"/>
  <c r="BE55" i="40"/>
  <c r="AV56" i="40"/>
  <c r="BD56" i="40" s="1"/>
  <c r="AV57" i="40"/>
  <c r="BD57" i="40" s="1"/>
  <c r="AV58" i="40"/>
  <c r="BD58" i="40" s="1"/>
  <c r="AV59" i="40"/>
  <c r="BD59" i="40" s="1"/>
  <c r="AC60" i="40"/>
  <c r="BC61" i="40"/>
  <c r="BC67" i="40" s="1"/>
  <c r="R67" i="40"/>
  <c r="AV68" i="40"/>
  <c r="BE68" i="40"/>
  <c r="BE74" i="40" s="1"/>
  <c r="AV69" i="40"/>
  <c r="BD69" i="40" s="1"/>
  <c r="AV70" i="40"/>
  <c r="BD70" i="40" s="1"/>
  <c r="AV71" i="40"/>
  <c r="BD71" i="40" s="1"/>
  <c r="AV72" i="40"/>
  <c r="BD72" i="40" s="1"/>
  <c r="AV73" i="40"/>
  <c r="BD73" i="40" s="1"/>
  <c r="AC74" i="40"/>
  <c r="BC75" i="40"/>
  <c r="BC81" i="40" s="1"/>
  <c r="R81" i="40"/>
  <c r="AD99" i="40"/>
  <c r="AF99" i="40"/>
  <c r="BB99" i="40" s="1"/>
  <c r="AX99" i="40"/>
  <c r="AE99" i="40"/>
  <c r="BA99" i="40" s="1"/>
  <c r="BG45" i="40"/>
  <c r="BG51" i="40" s="1"/>
  <c r="BG54" i="40"/>
  <c r="BG55" i="40"/>
  <c r="AZ61" i="40"/>
  <c r="AZ67" i="40" s="1"/>
  <c r="BG68" i="40"/>
  <c r="BG74" i="40" s="1"/>
  <c r="AZ75" i="40"/>
  <c r="AZ81" i="40" s="1"/>
  <c r="AU81" i="40"/>
  <c r="AD90" i="40"/>
  <c r="AF90" i="40"/>
  <c r="BB90" i="40" s="1"/>
  <c r="AX90" i="40"/>
  <c r="AE90" i="40"/>
  <c r="BA90" i="40" s="1"/>
  <c r="R60" i="40"/>
  <c r="R74" i="40"/>
  <c r="AD98" i="40"/>
  <c r="Y101" i="40"/>
  <c r="AF98" i="40"/>
  <c r="AX98" i="40"/>
  <c r="AE98" i="40"/>
  <c r="AD100" i="40"/>
  <c r="AF100" i="40"/>
  <c r="BB100" i="40" s="1"/>
  <c r="AX100" i="40"/>
  <c r="AE100" i="40"/>
  <c r="BA100" i="40" s="1"/>
  <c r="Y55" i="40"/>
  <c r="Y60" i="40" s="1"/>
  <c r="AZ55" i="40"/>
  <c r="AZ172" i="40" s="1"/>
  <c r="BG61" i="40"/>
  <c r="BG67" i="40" s="1"/>
  <c r="AD89" i="40"/>
  <c r="Y91" i="40"/>
  <c r="AF89" i="40"/>
  <c r="AX89" i="40"/>
  <c r="AE89" i="40"/>
  <c r="AF107" i="40"/>
  <c r="BB102" i="40"/>
  <c r="BB107" i="40" s="1"/>
  <c r="AD108" i="40"/>
  <c r="Y109" i="40"/>
  <c r="AF108" i="40"/>
  <c r="AX108" i="40"/>
  <c r="AX109" i="40" s="1"/>
  <c r="AE108" i="40"/>
  <c r="AV82" i="40"/>
  <c r="BE82" i="40"/>
  <c r="BE88" i="40" s="1"/>
  <c r="AV83" i="40"/>
  <c r="BD83" i="40" s="1"/>
  <c r="AV84" i="40"/>
  <c r="BD84" i="40" s="1"/>
  <c r="AV85" i="40"/>
  <c r="BD85" i="40" s="1"/>
  <c r="AV86" i="40"/>
  <c r="BD86" i="40" s="1"/>
  <c r="AV87" i="40"/>
  <c r="BD87" i="40" s="1"/>
  <c r="AC88" i="40"/>
  <c r="BC89" i="40"/>
  <c r="BC91" i="40" s="1"/>
  <c r="R91" i="40"/>
  <c r="AV92" i="40"/>
  <c r="BE92" i="40"/>
  <c r="BE97" i="40" s="1"/>
  <c r="AV93" i="40"/>
  <c r="BD93" i="40" s="1"/>
  <c r="AV94" i="40"/>
  <c r="BD94" i="40" s="1"/>
  <c r="AV95" i="40"/>
  <c r="BD95" i="40" s="1"/>
  <c r="AV96" i="40"/>
  <c r="BD96" i="40" s="1"/>
  <c r="BC98" i="40"/>
  <c r="BC101" i="40" s="1"/>
  <c r="R101" i="40"/>
  <c r="AV102" i="40"/>
  <c r="BE102" i="40"/>
  <c r="BE107" i="40" s="1"/>
  <c r="AV103" i="40"/>
  <c r="BD103" i="40" s="1"/>
  <c r="AV104" i="40"/>
  <c r="BD104" i="40" s="1"/>
  <c r="AV105" i="40"/>
  <c r="BD105" i="40" s="1"/>
  <c r="AV106" i="40"/>
  <c r="BD106" i="40" s="1"/>
  <c r="Y107" i="40"/>
  <c r="R109" i="40"/>
  <c r="AV110" i="40"/>
  <c r="AV111" i="40"/>
  <c r="BD111" i="40" s="1"/>
  <c r="AV112" i="40"/>
  <c r="BD112" i="40" s="1"/>
  <c r="AV113" i="40"/>
  <c r="BD113" i="40" s="1"/>
  <c r="AE115" i="40"/>
  <c r="BC118" i="40"/>
  <c r="AE116" i="40"/>
  <c r="BA116" i="40" s="1"/>
  <c r="BE116" i="40"/>
  <c r="BG82" i="40"/>
  <c r="BG88" i="40" s="1"/>
  <c r="AD83" i="40"/>
  <c r="AD84" i="40"/>
  <c r="AD85" i="40"/>
  <c r="AD86" i="40"/>
  <c r="AD87" i="40"/>
  <c r="AZ89" i="40"/>
  <c r="AZ91" i="40" s="1"/>
  <c r="BG92" i="40"/>
  <c r="BG97" i="40" s="1"/>
  <c r="AD93" i="40"/>
  <c r="AD94" i="40"/>
  <c r="AD95" i="40"/>
  <c r="AD96" i="40"/>
  <c r="AZ98" i="40"/>
  <c r="AZ101" i="40" s="1"/>
  <c r="AD102" i="40"/>
  <c r="BG102" i="40"/>
  <c r="BG107" i="40" s="1"/>
  <c r="AD103" i="40"/>
  <c r="AD104" i="40"/>
  <c r="AD105" i="40"/>
  <c r="AD106" i="40"/>
  <c r="AZ108" i="40"/>
  <c r="AZ109" i="40" s="1"/>
  <c r="BG110" i="40"/>
  <c r="BG114" i="40" s="1"/>
  <c r="AD111" i="40"/>
  <c r="AD112" i="40"/>
  <c r="AD113" i="40"/>
  <c r="Y118" i="40"/>
  <c r="AF115" i="40"/>
  <c r="AF116" i="40"/>
  <c r="BB116" i="40" s="1"/>
  <c r="AD117" i="40"/>
  <c r="AX136" i="40"/>
  <c r="AE136" i="40"/>
  <c r="BA136" i="40" s="1"/>
  <c r="AF136" i="40"/>
  <c r="BB136" i="40" s="1"/>
  <c r="AD136" i="40"/>
  <c r="BC82" i="40"/>
  <c r="BC88" i="40" s="1"/>
  <c r="AE83" i="40"/>
  <c r="BA83" i="40" s="1"/>
  <c r="AX83" i="40"/>
  <c r="AE84" i="40"/>
  <c r="BA84" i="40" s="1"/>
  <c r="AX84" i="40"/>
  <c r="AE85" i="40"/>
  <c r="BA85" i="40" s="1"/>
  <c r="AX85" i="40"/>
  <c r="AE86" i="40"/>
  <c r="BA86" i="40" s="1"/>
  <c r="AX86" i="40"/>
  <c r="AE87" i="40"/>
  <c r="BA87" i="40" s="1"/>
  <c r="AX87" i="40"/>
  <c r="AV89" i="40"/>
  <c r="BE89" i="40"/>
  <c r="BE91" i="40" s="1"/>
  <c r="AV90" i="40"/>
  <c r="BD90" i="40" s="1"/>
  <c r="BC92" i="40"/>
  <c r="BC97" i="40" s="1"/>
  <c r="AE93" i="40"/>
  <c r="BA93" i="40" s="1"/>
  <c r="AX93" i="40"/>
  <c r="AE94" i="40"/>
  <c r="BA94" i="40" s="1"/>
  <c r="AX94" i="40"/>
  <c r="AE95" i="40"/>
  <c r="BA95" i="40" s="1"/>
  <c r="AX95" i="40"/>
  <c r="AE96" i="40"/>
  <c r="BA96" i="40" s="1"/>
  <c r="AX96" i="40"/>
  <c r="AV98" i="40"/>
  <c r="BE98" i="40"/>
  <c r="BE101" i="40" s="1"/>
  <c r="AV99" i="40"/>
  <c r="BD99" i="40" s="1"/>
  <c r="AV100" i="40"/>
  <c r="BD100" i="40" s="1"/>
  <c r="AE102" i="40"/>
  <c r="AX102" i="40"/>
  <c r="BC102" i="40"/>
  <c r="BC107" i="40" s="1"/>
  <c r="AE103" i="40"/>
  <c r="BA103" i="40" s="1"/>
  <c r="AX103" i="40"/>
  <c r="AE104" i="40"/>
  <c r="BA104" i="40" s="1"/>
  <c r="AX104" i="40"/>
  <c r="AE105" i="40"/>
  <c r="BA105" i="40" s="1"/>
  <c r="AX105" i="40"/>
  <c r="AE106" i="40"/>
  <c r="BA106" i="40" s="1"/>
  <c r="AX106" i="40"/>
  <c r="AV108" i="40"/>
  <c r="BE108" i="40"/>
  <c r="BE109" i="40" s="1"/>
  <c r="BC110" i="40"/>
  <c r="BC114" i="40" s="1"/>
  <c r="AE111" i="40"/>
  <c r="BA111" i="40" s="1"/>
  <c r="AX111" i="40"/>
  <c r="AE112" i="40"/>
  <c r="BA112" i="40" s="1"/>
  <c r="AX112" i="40"/>
  <c r="AE113" i="40"/>
  <c r="BA113" i="40" s="1"/>
  <c r="AX113" i="40"/>
  <c r="AJ118" i="40"/>
  <c r="AV115" i="40"/>
  <c r="BE115" i="40"/>
  <c r="BG118" i="40"/>
  <c r="AX117" i="40"/>
  <c r="AE117" i="40"/>
  <c r="BA117" i="40" s="1"/>
  <c r="AF127" i="40"/>
  <c r="BB125" i="40"/>
  <c r="BB127" i="40" s="1"/>
  <c r="AE120" i="40"/>
  <c r="BA120" i="40" s="1"/>
  <c r="AX120" i="40"/>
  <c r="AE121" i="40"/>
  <c r="BA121" i="40" s="1"/>
  <c r="AX121" i="40"/>
  <c r="AE122" i="40"/>
  <c r="BA122" i="40" s="1"/>
  <c r="AX122" i="40"/>
  <c r="AE123" i="40"/>
  <c r="BA123" i="40" s="1"/>
  <c r="AX123" i="40"/>
  <c r="AV125" i="40"/>
  <c r="AV126" i="40"/>
  <c r="BD126" i="40" s="1"/>
  <c r="Y127" i="40"/>
  <c r="AE129" i="40"/>
  <c r="BA129" i="40" s="1"/>
  <c r="AX129" i="40"/>
  <c r="AV131" i="40"/>
  <c r="AV132" i="40"/>
  <c r="BD132" i="40" s="1"/>
  <c r="AV133" i="40"/>
  <c r="BD133" i="40" s="1"/>
  <c r="AV134" i="40"/>
  <c r="BD134" i="40" s="1"/>
  <c r="AV135" i="40"/>
  <c r="BD135" i="40" s="1"/>
  <c r="AJ137" i="40"/>
  <c r="AU137" i="40"/>
  <c r="AZ144" i="40"/>
  <c r="AX140" i="40"/>
  <c r="AE140" i="40"/>
  <c r="BA140" i="40" s="1"/>
  <c r="BG140" i="40"/>
  <c r="AX142" i="40"/>
  <c r="AE142" i="40"/>
  <c r="BA142" i="40" s="1"/>
  <c r="AE148" i="40"/>
  <c r="BA148" i="40" s="1"/>
  <c r="AX148" i="40"/>
  <c r="AD148" i="40"/>
  <c r="AF148" i="40"/>
  <c r="BB148" i="40" s="1"/>
  <c r="AF150" i="40"/>
  <c r="BB150" i="40" s="1"/>
  <c r="AE150" i="40"/>
  <c r="BA150" i="40" s="1"/>
  <c r="AX150" i="40"/>
  <c r="AD150" i="40"/>
  <c r="AF119" i="40"/>
  <c r="AF120" i="40"/>
  <c r="BB120" i="40" s="1"/>
  <c r="AF121" i="40"/>
  <c r="BB121" i="40" s="1"/>
  <c r="AF122" i="40"/>
  <c r="BB122" i="40" s="1"/>
  <c r="AD125" i="40"/>
  <c r="BG125" i="40"/>
  <c r="BG127" i="40" s="1"/>
  <c r="AD126" i="40"/>
  <c r="AD131" i="40"/>
  <c r="AD132" i="40"/>
  <c r="AD133" i="40"/>
  <c r="AD134" i="40"/>
  <c r="AD135" i="40"/>
  <c r="BB161" i="40"/>
  <c r="AV119" i="40"/>
  <c r="BE119" i="40"/>
  <c r="BE124" i="40" s="1"/>
  <c r="AV120" i="40"/>
  <c r="BD120" i="40" s="1"/>
  <c r="AV121" i="40"/>
  <c r="BD121" i="40" s="1"/>
  <c r="AV122" i="40"/>
  <c r="BD122" i="40" s="1"/>
  <c r="AV123" i="40"/>
  <c r="BD123" i="40" s="1"/>
  <c r="AE125" i="40"/>
  <c r="AX125" i="40"/>
  <c r="BC125" i="40"/>
  <c r="BC127" i="40" s="1"/>
  <c r="AE126" i="40"/>
  <c r="BA126" i="40" s="1"/>
  <c r="AX126" i="40"/>
  <c r="AV128" i="40"/>
  <c r="BE128" i="40"/>
  <c r="BE130" i="40" s="1"/>
  <c r="AV129" i="40"/>
  <c r="BD129" i="40" s="1"/>
  <c r="AE131" i="40"/>
  <c r="AE132" i="40"/>
  <c r="BA132" i="40" s="1"/>
  <c r="AX132" i="40"/>
  <c r="AE133" i="40"/>
  <c r="BA133" i="40" s="1"/>
  <c r="AX133" i="40"/>
  <c r="AE134" i="40"/>
  <c r="BA134" i="40" s="1"/>
  <c r="AX134" i="40"/>
  <c r="AE135" i="40"/>
  <c r="BA135" i="40" s="1"/>
  <c r="AX135" i="40"/>
  <c r="AU144" i="40"/>
  <c r="AV138" i="40"/>
  <c r="AX139" i="40"/>
  <c r="AE139" i="40"/>
  <c r="BG139" i="40"/>
  <c r="AD140" i="40"/>
  <c r="AX141" i="40"/>
  <c r="AE141" i="40"/>
  <c r="BG141" i="40"/>
  <c r="AD142" i="40"/>
  <c r="BG119" i="40"/>
  <c r="BG124" i="40" s="1"/>
  <c r="Y137" i="40"/>
  <c r="AF131" i="40"/>
  <c r="AF154" i="40"/>
  <c r="BB152" i="40"/>
  <c r="BB154" i="40" s="1"/>
  <c r="AV142" i="40"/>
  <c r="BD142" i="40" s="1"/>
  <c r="AV143" i="40"/>
  <c r="BD143" i="40" s="1"/>
  <c r="AF145" i="40"/>
  <c r="AZ145" i="40"/>
  <c r="AZ151" i="40" s="1"/>
  <c r="Y146" i="40"/>
  <c r="AE149" i="40"/>
  <c r="BA149" i="40" s="1"/>
  <c r="BE149" i="40"/>
  <c r="AV149" i="40"/>
  <c r="BD149" i="40" s="1"/>
  <c r="AX153" i="40"/>
  <c r="AE153" i="40"/>
  <c r="BA153" i="40" s="1"/>
  <c r="AV153" i="40"/>
  <c r="BD153" i="40" s="1"/>
  <c r="Z165" i="40"/>
  <c r="S20" i="47" s="1"/>
  <c r="AZ164" i="40"/>
  <c r="AB165" i="40"/>
  <c r="U20" i="47" s="1"/>
  <c r="AO165" i="40"/>
  <c r="AH20" i="47" s="1"/>
  <c r="AD143" i="40"/>
  <c r="AF149" i="40"/>
  <c r="BB149" i="40" s="1"/>
  <c r="BE150" i="40"/>
  <c r="AV150" i="40"/>
  <c r="BD150" i="40" s="1"/>
  <c r="AJ151" i="40"/>
  <c r="AU151" i="40"/>
  <c r="Y154" i="40"/>
  <c r="AC154" i="40"/>
  <c r="AT160" i="40"/>
  <c r="BE155" i="40"/>
  <c r="BE160" i="40" s="1"/>
  <c r="AV155" i="40"/>
  <c r="AX159" i="40"/>
  <c r="AE159" i="40"/>
  <c r="BA159" i="40" s="1"/>
  <c r="U165" i="40"/>
  <c r="N20" i="47" s="1"/>
  <c r="AL165" i="40"/>
  <c r="AE20" i="47" s="1"/>
  <c r="AP165" i="40"/>
  <c r="AI20" i="47" s="1"/>
  <c r="BG162" i="40"/>
  <c r="BG164" i="40" s="1"/>
  <c r="AV162" i="40"/>
  <c r="BD162" i="40" s="1"/>
  <c r="AD163" i="40"/>
  <c r="AE163" i="40"/>
  <c r="BA163" i="40" s="1"/>
  <c r="AX163" i="40"/>
  <c r="S165" i="40"/>
  <c r="L20" i="47" s="1"/>
  <c r="X165" i="40"/>
  <c r="Q20" i="47" s="1"/>
  <c r="AG165" i="40"/>
  <c r="Z20" i="47" s="1"/>
  <c r="AV136" i="40"/>
  <c r="BD136" i="40" s="1"/>
  <c r="AE143" i="40"/>
  <c r="BA143" i="40" s="1"/>
  <c r="AX143" i="40"/>
  <c r="AD145" i="40"/>
  <c r="AE147" i="40"/>
  <c r="BA147" i="40" s="1"/>
  <c r="BE147" i="40"/>
  <c r="AV147" i="40"/>
  <c r="BD147" i="40" s="1"/>
  <c r="AD153" i="40"/>
  <c r="Y155" i="40"/>
  <c r="AE156" i="40"/>
  <c r="BA156" i="40" s="1"/>
  <c r="AX158" i="40"/>
  <c r="AE158" i="40"/>
  <c r="BA158" i="40" s="1"/>
  <c r="AH165" i="40"/>
  <c r="AA20" i="47" s="1"/>
  <c r="R164" i="40"/>
  <c r="AU164" i="40"/>
  <c r="AV161" i="40"/>
  <c r="AX162" i="40"/>
  <c r="T165" i="40"/>
  <c r="M20" i="47" s="1"/>
  <c r="BE148" i="40"/>
  <c r="AV148" i="40"/>
  <c r="BD148" i="40" s="1"/>
  <c r="AD149" i="40"/>
  <c r="AX152" i="40"/>
  <c r="AE152" i="40"/>
  <c r="AJ154" i="40"/>
  <c r="AF156" i="40"/>
  <c r="BB156" i="40" s="1"/>
  <c r="AX157" i="40"/>
  <c r="AE157" i="40"/>
  <c r="BA157" i="40" s="1"/>
  <c r="AD159" i="40"/>
  <c r="AN165" i="40"/>
  <c r="AG20" i="47" s="1"/>
  <c r="AS165" i="40"/>
  <c r="AL20" i="47" s="1"/>
  <c r="AX161" i="40"/>
  <c r="AE161" i="40"/>
  <c r="Y164" i="40"/>
  <c r="AF163" i="40"/>
  <c r="BB163" i="40" s="1"/>
  <c r="AI165" i="40"/>
  <c r="AB20" i="47" s="1"/>
  <c r="AM165" i="40"/>
  <c r="AF20" i="47" s="1"/>
  <c r="AR165" i="40"/>
  <c r="AK20" i="47" s="1"/>
  <c r="AV156" i="40"/>
  <c r="BD156" i="40" s="1"/>
  <c r="AV157" i="40"/>
  <c r="BD157" i="40" s="1"/>
  <c r="AV158" i="40"/>
  <c r="BD158" i="40" s="1"/>
  <c r="AV159" i="40"/>
  <c r="BD159" i="40" s="1"/>
  <c r="BC161" i="40"/>
  <c r="BC164" i="40" s="1"/>
  <c r="V165" i="40"/>
  <c r="O20" i="47" s="1"/>
  <c r="AA165" i="40"/>
  <c r="T20" i="47" s="1"/>
  <c r="AN126" i="39"/>
  <c r="Z126" i="39"/>
  <c r="AH126" i="39"/>
  <c r="AI126" i="39"/>
  <c r="AS126" i="39"/>
  <c r="U126" i="39"/>
  <c r="V126" i="39"/>
  <c r="AD23" i="39"/>
  <c r="AE23" i="39"/>
  <c r="BA23" i="39" s="1"/>
  <c r="AX23" i="39"/>
  <c r="AF23" i="39"/>
  <c r="BB23" i="39" s="1"/>
  <c r="BA22" i="39"/>
  <c r="AT136" i="39"/>
  <c r="AT13" i="39"/>
  <c r="BE12" i="39"/>
  <c r="AV12" i="39"/>
  <c r="AD19" i="39"/>
  <c r="Y24" i="39"/>
  <c r="AX32" i="39"/>
  <c r="AE32" i="39"/>
  <c r="BA32" i="39" s="1"/>
  <c r="AD32" i="39"/>
  <c r="Y12" i="39"/>
  <c r="R13" i="39"/>
  <c r="AJ133" i="39"/>
  <c r="BC17" i="39"/>
  <c r="AT128" i="39"/>
  <c r="AT24" i="39"/>
  <c r="BE19" i="39"/>
  <c r="AV19" i="39"/>
  <c r="BC128" i="39"/>
  <c r="BC24" i="39"/>
  <c r="BE20" i="39"/>
  <c r="AV20" i="39"/>
  <c r="BD20" i="39" s="1"/>
  <c r="BE21" i="39"/>
  <c r="AV21" i="39"/>
  <c r="BD21" i="39" s="1"/>
  <c r="AT134" i="39"/>
  <c r="BE22" i="39"/>
  <c r="AV22" i="39"/>
  <c r="BC134" i="39"/>
  <c r="AJ130" i="39"/>
  <c r="AJ30" i="39"/>
  <c r="BC25" i="39"/>
  <c r="AZ29" i="39"/>
  <c r="AD29" i="39"/>
  <c r="AF41" i="39"/>
  <c r="BB41" i="39" s="1"/>
  <c r="AX41" i="39"/>
  <c r="AE41" i="39"/>
  <c r="BA41" i="39" s="1"/>
  <c r="BE41" i="39"/>
  <c r="AV41" i="39"/>
  <c r="BD41" i="39" s="1"/>
  <c r="AX47" i="39"/>
  <c r="AE47" i="39"/>
  <c r="AD47" i="39"/>
  <c r="Y51" i="39"/>
  <c r="R56" i="39"/>
  <c r="BE51" i="39"/>
  <c r="AV51" i="39"/>
  <c r="AV66" i="39"/>
  <c r="AU72" i="39"/>
  <c r="BG66" i="39"/>
  <c r="AD88" i="39"/>
  <c r="AE88" i="39"/>
  <c r="BA88" i="39" s="1"/>
  <c r="AX88" i="39"/>
  <c r="AF88" i="39"/>
  <c r="AD108" i="39"/>
  <c r="BG113" i="39"/>
  <c r="BG114" i="39" s="1"/>
  <c r="AV113" i="39"/>
  <c r="BD113" i="39" s="1"/>
  <c r="AZ27" i="39"/>
  <c r="AD27" i="39"/>
  <c r="AX34" i="39"/>
  <c r="AE34" i="39"/>
  <c r="BA34" i="39" s="1"/>
  <c r="AD34" i="39"/>
  <c r="AX48" i="39"/>
  <c r="AE48" i="39"/>
  <c r="BA48" i="39" s="1"/>
  <c r="AD48" i="39"/>
  <c r="BG77" i="39"/>
  <c r="BG79" i="39" s="1"/>
  <c r="AU79" i="39"/>
  <c r="AT107" i="39"/>
  <c r="BE101" i="39"/>
  <c r="AV101" i="39"/>
  <c r="AU128" i="39"/>
  <c r="AU24" i="39"/>
  <c r="BG19" i="39"/>
  <c r="AE21" i="39"/>
  <c r="BA21" i="39" s="1"/>
  <c r="AF32" i="39"/>
  <c r="BB32" i="39" s="1"/>
  <c r="AX33" i="39"/>
  <c r="AE33" i="39"/>
  <c r="BA33" i="39" s="1"/>
  <c r="AD33" i="39"/>
  <c r="AF34" i="39"/>
  <c r="BB34" i="39" s="1"/>
  <c r="AX35" i="39"/>
  <c r="AE35" i="39"/>
  <c r="BA35" i="39" s="1"/>
  <c r="AD35" i="39"/>
  <c r="BB43" i="39"/>
  <c r="AU135" i="39"/>
  <c r="AU44" i="39"/>
  <c r="BG43" i="39"/>
  <c r="AV43" i="39"/>
  <c r="AF44" i="39"/>
  <c r="BE50" i="39"/>
  <c r="AF48" i="39"/>
  <c r="BB48" i="39" s="1"/>
  <c r="Y50" i="39"/>
  <c r="BG69" i="39"/>
  <c r="AF102" i="39"/>
  <c r="BB102" i="39" s="1"/>
  <c r="AD103" i="39"/>
  <c r="AE103" i="39"/>
  <c r="BA103" i="39" s="1"/>
  <c r="AX103" i="39"/>
  <c r="AF103" i="39"/>
  <c r="BB103" i="39" s="1"/>
  <c r="AZ24" i="39"/>
  <c r="AD22" i="39"/>
  <c r="AC130" i="39"/>
  <c r="AZ25" i="39"/>
  <c r="AC30" i="39"/>
  <c r="AD25" i="39"/>
  <c r="AJ135" i="39"/>
  <c r="BC43" i="39"/>
  <c r="AD102" i="39"/>
  <c r="AE102" i="39"/>
  <c r="BA102" i="39" s="1"/>
  <c r="AX14" i="39"/>
  <c r="AE14" i="39"/>
  <c r="AJ127" i="39"/>
  <c r="AJ18" i="39"/>
  <c r="BC14" i="39"/>
  <c r="AE20" i="39"/>
  <c r="BA20" i="39" s="1"/>
  <c r="AU134" i="39"/>
  <c r="BG22" i="39"/>
  <c r="BE30" i="39"/>
  <c r="AZ26" i="39"/>
  <c r="AD26" i="39"/>
  <c r="AZ13" i="39"/>
  <c r="AC127" i="39"/>
  <c r="BE18" i="39"/>
  <c r="AC133" i="39"/>
  <c r="AZ17" i="39"/>
  <c r="AF19" i="39"/>
  <c r="AF20" i="39"/>
  <c r="BB20" i="39" s="1"/>
  <c r="AX20" i="39"/>
  <c r="AF21" i="39"/>
  <c r="BB21" i="39" s="1"/>
  <c r="AX21" i="39"/>
  <c r="R134" i="39"/>
  <c r="AF22" i="39"/>
  <c r="AX22" i="39"/>
  <c r="BE23" i="39"/>
  <c r="AV23" i="39"/>
  <c r="BD23" i="39" s="1"/>
  <c r="AZ28" i="39"/>
  <c r="AD28" i="39"/>
  <c r="R36" i="39"/>
  <c r="Y31" i="39"/>
  <c r="BE31" i="39"/>
  <c r="BE36" i="39" s="1"/>
  <c r="AV31" i="39"/>
  <c r="R129" i="39"/>
  <c r="Y37" i="39"/>
  <c r="R42" i="39"/>
  <c r="AT129" i="39"/>
  <c r="AT42" i="39"/>
  <c r="BE37" i="39"/>
  <c r="AV37" i="39"/>
  <c r="AF39" i="39"/>
  <c r="BB39" i="39" s="1"/>
  <c r="AE39" i="39"/>
  <c r="BA39" i="39" s="1"/>
  <c r="AX39" i="39"/>
  <c r="BE39" i="39"/>
  <c r="AV39" i="39"/>
  <c r="BD39" i="39" s="1"/>
  <c r="AD41" i="39"/>
  <c r="AC135" i="39"/>
  <c r="AC44" i="39"/>
  <c r="AZ43" i="39"/>
  <c r="AF47" i="39"/>
  <c r="AX49" i="39"/>
  <c r="AE49" i="39"/>
  <c r="BA49" i="39" s="1"/>
  <c r="AD49" i="39"/>
  <c r="AF53" i="39"/>
  <c r="BB53" i="39" s="1"/>
  <c r="AX53" i="39"/>
  <c r="AE53" i="39"/>
  <c r="BA53" i="39" s="1"/>
  <c r="AV53" i="39"/>
  <c r="BD53" i="39" s="1"/>
  <c r="BE53" i="39"/>
  <c r="AF55" i="39"/>
  <c r="BB55" i="39" s="1"/>
  <c r="AE55" i="39"/>
  <c r="BA55" i="39" s="1"/>
  <c r="AX55" i="39"/>
  <c r="AD55" i="39"/>
  <c r="AT56" i="39"/>
  <c r="AE58" i="39"/>
  <c r="BA57" i="39"/>
  <c r="BA58" i="39" s="1"/>
  <c r="BE61" i="39"/>
  <c r="AV61" i="39"/>
  <c r="BD61" i="39" s="1"/>
  <c r="AU65" i="39"/>
  <c r="Y79" i="39"/>
  <c r="AX73" i="39"/>
  <c r="AD73" i="39"/>
  <c r="AF73" i="39"/>
  <c r="AE73" i="39"/>
  <c r="AD74" i="39"/>
  <c r="AX74" i="39"/>
  <c r="AF74" i="39"/>
  <c r="BB74" i="39" s="1"/>
  <c r="BE74" i="39"/>
  <c r="AV74" i="39"/>
  <c r="BD74" i="39" s="1"/>
  <c r="R93" i="39"/>
  <c r="AD92" i="39"/>
  <c r="AE92" i="39"/>
  <c r="BA92" i="39" s="1"/>
  <c r="AX92" i="39"/>
  <c r="AF92" i="39"/>
  <c r="BB92" i="39" s="1"/>
  <c r="BG130" i="39"/>
  <c r="BG30" i="39"/>
  <c r="BG31" i="39"/>
  <c r="BG36" i="39" s="1"/>
  <c r="AU36" i="39"/>
  <c r="AD38" i="39"/>
  <c r="BE38" i="39"/>
  <c r="AV38" i="39"/>
  <c r="BD38" i="39" s="1"/>
  <c r="BE135" i="39"/>
  <c r="BE44" i="39"/>
  <c r="AT46" i="39"/>
  <c r="BE45" i="39"/>
  <c r="BE46" i="39" s="1"/>
  <c r="AV45" i="39"/>
  <c r="AU50" i="39"/>
  <c r="BG47" i="39"/>
  <c r="BG50" i="39" s="1"/>
  <c r="AJ50" i="39"/>
  <c r="AC56" i="39"/>
  <c r="AU58" i="39"/>
  <c r="BG57" i="39"/>
  <c r="BG58" i="39" s="1"/>
  <c r="R58" i="39"/>
  <c r="AT65" i="39"/>
  <c r="AV59" i="39"/>
  <c r="AZ67" i="39"/>
  <c r="AX68" i="39"/>
  <c r="AE68" i="39"/>
  <c r="BA68" i="39" s="1"/>
  <c r="AF68" i="39"/>
  <c r="BB68" i="39" s="1"/>
  <c r="AD68" i="39"/>
  <c r="AZ71" i="39"/>
  <c r="AD71" i="39"/>
  <c r="R79" i="39"/>
  <c r="AX77" i="39"/>
  <c r="AD77" i="39"/>
  <c r="AF77" i="39"/>
  <c r="BB77" i="39" s="1"/>
  <c r="Y107" i="39"/>
  <c r="AD101" i="39"/>
  <c r="AE101" i="39"/>
  <c r="AX101" i="39"/>
  <c r="AF101" i="39"/>
  <c r="BE103" i="39"/>
  <c r="AV103" i="39"/>
  <c r="BD103" i="39" s="1"/>
  <c r="AX104" i="39"/>
  <c r="AD104" i="39"/>
  <c r="AE104" i="39"/>
  <c r="BA104" i="39" s="1"/>
  <c r="AM123" i="39"/>
  <c r="AF19" i="47" s="1"/>
  <c r="AZ36" i="39"/>
  <c r="AJ36" i="39"/>
  <c r="BE40" i="39"/>
  <c r="AV40" i="39"/>
  <c r="BD40" i="39" s="1"/>
  <c r="Y135" i="39"/>
  <c r="AX43" i="39"/>
  <c r="AE43" i="39"/>
  <c r="AD43" i="39"/>
  <c r="Y44" i="39"/>
  <c r="Y46" i="39"/>
  <c r="AF45" i="39"/>
  <c r="BC56" i="39"/>
  <c r="BE52" i="39"/>
  <c r="AV52" i="39"/>
  <c r="BD52" i="39" s="1"/>
  <c r="AF54" i="39"/>
  <c r="BB54" i="39" s="1"/>
  <c r="AE54" i="39"/>
  <c r="BA54" i="39" s="1"/>
  <c r="AX54" i="39"/>
  <c r="AD54" i="39"/>
  <c r="AD57" i="39"/>
  <c r="Y58" i="39"/>
  <c r="AX57" i="39"/>
  <c r="AX58" i="39" s="1"/>
  <c r="AE63" i="39"/>
  <c r="BA63" i="39" s="1"/>
  <c r="AX63" i="39"/>
  <c r="AD63" i="39"/>
  <c r="BE64" i="39"/>
  <c r="AV64" i="39"/>
  <c r="BD64" i="39" s="1"/>
  <c r="Y72" i="39"/>
  <c r="AF75" i="39"/>
  <c r="BB75" i="39" s="1"/>
  <c r="AE75" i="39"/>
  <c r="BA75" i="39" s="1"/>
  <c r="AD75" i="39"/>
  <c r="AX75" i="39"/>
  <c r="AE77" i="39"/>
  <c r="BA77" i="39" s="1"/>
  <c r="U123" i="39"/>
  <c r="N19" i="47" s="1"/>
  <c r="AD90" i="39"/>
  <c r="AE90" i="39"/>
  <c r="BA90" i="39" s="1"/>
  <c r="AX90" i="39"/>
  <c r="AF90" i="39"/>
  <c r="BB90" i="39" s="1"/>
  <c r="BC107" i="39"/>
  <c r="AF104" i="39"/>
  <c r="BB104" i="39" s="1"/>
  <c r="AE116" i="39"/>
  <c r="BA116" i="39" s="1"/>
  <c r="AX116" i="39"/>
  <c r="AD116" i="39"/>
  <c r="AF116" i="39"/>
  <c r="BB116" i="39" s="1"/>
  <c r="AJ122" i="39"/>
  <c r="BC118" i="39"/>
  <c r="BC122" i="39" s="1"/>
  <c r="AX69" i="39"/>
  <c r="AE69" i="39"/>
  <c r="BA69" i="39" s="1"/>
  <c r="BG70" i="39"/>
  <c r="AT79" i="39"/>
  <c r="BE73" i="39"/>
  <c r="AV73" i="39"/>
  <c r="AZ80" i="39"/>
  <c r="AF82" i="39"/>
  <c r="BB82" i="39" s="1"/>
  <c r="AX82" i="39"/>
  <c r="AE82" i="39"/>
  <c r="BA82" i="39" s="1"/>
  <c r="AD82" i="39"/>
  <c r="Y86" i="39"/>
  <c r="AC86" i="39"/>
  <c r="BE88" i="39"/>
  <c r="AV88" i="39"/>
  <c r="BD88" i="39" s="1"/>
  <c r="BE90" i="39"/>
  <c r="AV90" i="39"/>
  <c r="BD90" i="39" s="1"/>
  <c r="BE92" i="39"/>
  <c r="AV92" i="39"/>
  <c r="BD92" i="39" s="1"/>
  <c r="BE105" i="39"/>
  <c r="AV105" i="39"/>
  <c r="BD105" i="39" s="1"/>
  <c r="AX112" i="39"/>
  <c r="AE112" i="39"/>
  <c r="BA112" i="39" s="1"/>
  <c r="AF112" i="39"/>
  <c r="BB112" i="39" s="1"/>
  <c r="AD112" i="39"/>
  <c r="AH123" i="39"/>
  <c r="AA19" i="47" s="1"/>
  <c r="AC136" i="39"/>
  <c r="AJ136" i="39"/>
  <c r="AC13" i="39"/>
  <c r="R127" i="39"/>
  <c r="AT127" i="39"/>
  <c r="AE15" i="39"/>
  <c r="BA15" i="39" s="1"/>
  <c r="AX15" i="39"/>
  <c r="AE16" i="39"/>
  <c r="AX16" i="39"/>
  <c r="R133" i="39"/>
  <c r="AE17" i="39"/>
  <c r="AT133" i="39"/>
  <c r="R18" i="39"/>
  <c r="AJ128" i="39"/>
  <c r="AC134" i="39"/>
  <c r="AJ134" i="39"/>
  <c r="AC24" i="39"/>
  <c r="R130" i="39"/>
  <c r="AE25" i="39"/>
  <c r="AT130" i="39"/>
  <c r="AE26" i="39"/>
  <c r="BA26" i="39" s="1"/>
  <c r="AX26" i="39"/>
  <c r="AE27" i="39"/>
  <c r="BA27" i="39" s="1"/>
  <c r="AX27" i="39"/>
  <c r="AE28" i="39"/>
  <c r="BA28" i="39" s="1"/>
  <c r="AX28" i="39"/>
  <c r="AE29" i="39"/>
  <c r="BA29" i="39" s="1"/>
  <c r="AX29" i="39"/>
  <c r="R30" i="39"/>
  <c r="AZ37" i="39"/>
  <c r="AJ42" i="39"/>
  <c r="AZ45" i="39"/>
  <c r="AZ46" i="39" s="1"/>
  <c r="AZ51" i="39"/>
  <c r="AZ56" i="39" s="1"/>
  <c r="AC58" i="39"/>
  <c r="AF59" i="39"/>
  <c r="AE62" i="39"/>
  <c r="BA62" i="39" s="1"/>
  <c r="BE62" i="39"/>
  <c r="AV62" i="39"/>
  <c r="BD62" i="39" s="1"/>
  <c r="AX66" i="39"/>
  <c r="AE66" i="39"/>
  <c r="AX70" i="39"/>
  <c r="AE70" i="39"/>
  <c r="BA70" i="39" s="1"/>
  <c r="AJ72" i="39"/>
  <c r="BC79" i="39"/>
  <c r="BE75" i="39"/>
  <c r="AV75" i="39"/>
  <c r="BD75" i="39" s="1"/>
  <c r="AF76" i="39"/>
  <c r="AE78" i="39"/>
  <c r="BA78" i="39" s="1"/>
  <c r="BE78" i="39"/>
  <c r="AV78" i="39"/>
  <c r="BD78" i="39" s="1"/>
  <c r="AZ84" i="39"/>
  <c r="AD84" i="39"/>
  <c r="AZ93" i="39"/>
  <c r="AZ94" i="39"/>
  <c r="AZ96" i="39"/>
  <c r="AD96" i="39"/>
  <c r="AZ98" i="39"/>
  <c r="AD98" i="39"/>
  <c r="BE102" i="39"/>
  <c r="AV102" i="39"/>
  <c r="BD102" i="39" s="1"/>
  <c r="BE104" i="39"/>
  <c r="AV104" i="39"/>
  <c r="BD104" i="39" s="1"/>
  <c r="BC114" i="39"/>
  <c r="BD108" i="39"/>
  <c r="AJ114" i="39"/>
  <c r="AA123" i="39"/>
  <c r="T19" i="47" s="1"/>
  <c r="Y133" i="39"/>
  <c r="AF17" i="39"/>
  <c r="Y130" i="39"/>
  <c r="AF25" i="39"/>
  <c r="AU130" i="39"/>
  <c r="AC42" i="39"/>
  <c r="R135" i="39"/>
  <c r="R44" i="39"/>
  <c r="AJ56" i="39"/>
  <c r="AC65" i="39"/>
  <c r="AZ59" i="39"/>
  <c r="AZ65" i="39" s="1"/>
  <c r="BE63" i="39"/>
  <c r="AV63" i="39"/>
  <c r="BD63" i="39" s="1"/>
  <c r="AX67" i="39"/>
  <c r="AE67" i="39"/>
  <c r="BA67" i="39" s="1"/>
  <c r="AD69" i="39"/>
  <c r="AX71" i="39"/>
  <c r="AE71" i="39"/>
  <c r="BA71" i="39" s="1"/>
  <c r="BE77" i="39"/>
  <c r="AV77" i="39"/>
  <c r="BD77" i="39" s="1"/>
  <c r="BB80" i="39"/>
  <c r="AU86" i="39"/>
  <c r="AV80" i="39"/>
  <c r="AX81" i="39"/>
  <c r="AE81" i="39"/>
  <c r="BA81" i="39" s="1"/>
  <c r="AF81" i="39"/>
  <c r="BB81" i="39" s="1"/>
  <c r="AD87" i="39"/>
  <c r="Y93" i="39"/>
  <c r="AE87" i="39"/>
  <c r="AT93" i="39"/>
  <c r="BE87" i="39"/>
  <c r="AV87" i="39"/>
  <c r="BC93" i="39"/>
  <c r="AD89" i="39"/>
  <c r="AE89" i="39"/>
  <c r="BA89" i="39" s="1"/>
  <c r="BE89" i="39"/>
  <c r="AV89" i="39"/>
  <c r="BD89" i="39" s="1"/>
  <c r="AD91" i="39"/>
  <c r="AE91" i="39"/>
  <c r="BA91" i="39" s="1"/>
  <c r="BE91" i="39"/>
  <c r="AV91" i="39"/>
  <c r="BD91" i="39" s="1"/>
  <c r="AJ100" i="39"/>
  <c r="BC94" i="39"/>
  <c r="BC100" i="39" s="1"/>
  <c r="R107" i="39"/>
  <c r="AX109" i="39"/>
  <c r="AE109" i="39"/>
  <c r="BA109" i="39" s="1"/>
  <c r="AD109" i="39"/>
  <c r="AX113" i="39"/>
  <c r="AE113" i="39"/>
  <c r="BA113" i="39" s="1"/>
  <c r="AD113" i="39"/>
  <c r="AL123" i="39"/>
  <c r="AE19" i="47" s="1"/>
  <c r="AF120" i="39"/>
  <c r="BB120" i="39" s="1"/>
  <c r="AX120" i="39"/>
  <c r="AD120" i="39"/>
  <c r="AE120" i="39"/>
  <c r="BA120" i="39" s="1"/>
  <c r="R122" i="39"/>
  <c r="V123" i="39"/>
  <c r="O19" i="47" s="1"/>
  <c r="AP123" i="39"/>
  <c r="AI19" i="47" s="1"/>
  <c r="K126" i="39"/>
  <c r="O126" i="39"/>
  <c r="T126" i="39"/>
  <c r="BE76" i="39"/>
  <c r="AV76" i="39"/>
  <c r="BD76" i="39" s="1"/>
  <c r="AX80" i="39"/>
  <c r="AE80" i="39"/>
  <c r="AJ86" i="39"/>
  <c r="BC80" i="39"/>
  <c r="BC86" i="39" s="1"/>
  <c r="AU93" i="39"/>
  <c r="BG87" i="39"/>
  <c r="BG93" i="39" s="1"/>
  <c r="BG101" i="39"/>
  <c r="BG107" i="39" s="1"/>
  <c r="AU107" i="39"/>
  <c r="AX105" i="39"/>
  <c r="AC114" i="39"/>
  <c r="AZ108" i="39"/>
  <c r="AZ114" i="39" s="1"/>
  <c r="AR123" i="39"/>
  <c r="AK19" i="47" s="1"/>
  <c r="L126" i="39"/>
  <c r="P126" i="39"/>
  <c r="AE83" i="39"/>
  <c r="BA83" i="39" s="1"/>
  <c r="AX83" i="39"/>
  <c r="AE84" i="39"/>
  <c r="BA84" i="39" s="1"/>
  <c r="AX84" i="39"/>
  <c r="AE85" i="39"/>
  <c r="BA85" i="39" s="1"/>
  <c r="AX85" i="39"/>
  <c r="AE95" i="39"/>
  <c r="BA95" i="39" s="1"/>
  <c r="AX95" i="39"/>
  <c r="AE96" i="39"/>
  <c r="BA96" i="39" s="1"/>
  <c r="AX96" i="39"/>
  <c r="AE97" i="39"/>
  <c r="BA97" i="39" s="1"/>
  <c r="AX97" i="39"/>
  <c r="AE98" i="39"/>
  <c r="BA98" i="39" s="1"/>
  <c r="AX98" i="39"/>
  <c r="AE99" i="39"/>
  <c r="BA99" i="39" s="1"/>
  <c r="AX99" i="39"/>
  <c r="AE106" i="39"/>
  <c r="BE106" i="39"/>
  <c r="AV106" i="39"/>
  <c r="BD106" i="39" s="1"/>
  <c r="BE114" i="39"/>
  <c r="AX110" i="39"/>
  <c r="AE110" i="39"/>
  <c r="BA110" i="39" s="1"/>
  <c r="AU114" i="39"/>
  <c r="AT117" i="39"/>
  <c r="BE115" i="39"/>
  <c r="AV115" i="39"/>
  <c r="AZ117" i="39"/>
  <c r="Y122" i="39"/>
  <c r="BG122" i="39"/>
  <c r="AI123" i="39"/>
  <c r="AB19" i="47" s="1"/>
  <c r="AN123" i="39"/>
  <c r="AG19" i="47" s="1"/>
  <c r="AS123" i="39"/>
  <c r="AL19" i="47" s="1"/>
  <c r="AX111" i="39"/>
  <c r="AE111" i="39"/>
  <c r="BA111" i="39" s="1"/>
  <c r="Y117" i="39"/>
  <c r="AU117" i="39"/>
  <c r="BE116" i="39"/>
  <c r="AV116" i="39"/>
  <c r="BD116" i="39" s="1"/>
  <c r="AC122" i="39"/>
  <c r="AZ118" i="39"/>
  <c r="AZ122" i="39" s="1"/>
  <c r="AF119" i="39"/>
  <c r="BB119" i="39" s="1"/>
  <c r="AX119" i="39"/>
  <c r="AD119" i="39"/>
  <c r="AF121" i="39"/>
  <c r="BB121" i="39" s="1"/>
  <c r="AX121" i="39"/>
  <c r="AD121" i="39"/>
  <c r="Z123" i="39"/>
  <c r="S19" i="47" s="1"/>
  <c r="AO123" i="39"/>
  <c r="AH19" i="47" s="1"/>
  <c r="AG126" i="39"/>
  <c r="AE118" i="39"/>
  <c r="AX118" i="39"/>
  <c r="S123" i="39"/>
  <c r="L19" i="47" s="1"/>
  <c r="X123" i="39"/>
  <c r="Q19" i="47" s="1"/>
  <c r="AB123" i="39"/>
  <c r="U19" i="47" s="1"/>
  <c r="AG123" i="39"/>
  <c r="AF118" i="39"/>
  <c r="T123" i="39"/>
  <c r="M19" i="47" s="1"/>
  <c r="I124" i="39"/>
  <c r="AO126" i="39"/>
  <c r="I126" i="39"/>
  <c r="M126" i="39"/>
  <c r="Q126" i="39"/>
  <c r="BF187" i="29" l="1"/>
  <c r="AY15" i="47" s="1"/>
  <c r="AY28" i="47"/>
  <c r="AY26" i="47" s="1"/>
  <c r="BF463" i="43"/>
  <c r="AY13" i="47" s="1"/>
  <c r="BF466" i="43"/>
  <c r="AE23" i="42"/>
  <c r="BB42" i="42"/>
  <c r="BB44" i="42" s="1"/>
  <c r="AX23" i="42"/>
  <c r="AF96" i="41"/>
  <c r="AD136" i="41"/>
  <c r="Y97" i="41"/>
  <c r="AE96" i="41"/>
  <c r="AX136" i="41"/>
  <c r="AK117" i="41"/>
  <c r="AW117" i="41" s="1"/>
  <c r="BD28" i="41"/>
  <c r="BD29" i="41" s="1"/>
  <c r="Y97" i="40"/>
  <c r="AK61" i="39"/>
  <c r="AW61" i="39" s="1"/>
  <c r="BG13" i="39"/>
  <c r="AD23" i="42"/>
  <c r="AD26" i="42" s="1"/>
  <c r="AK173" i="42"/>
  <c r="AW173" i="42" s="1"/>
  <c r="AF145" i="42"/>
  <c r="AZ78" i="42"/>
  <c r="AZ46" i="42"/>
  <c r="AK51" i="41"/>
  <c r="AW51" i="41" s="1"/>
  <c r="AX96" i="41"/>
  <c r="AX119" i="40"/>
  <c r="AK80" i="39"/>
  <c r="BG100" i="39"/>
  <c r="BG129" i="39"/>
  <c r="AX145" i="42"/>
  <c r="AX147" i="42" s="1"/>
  <c r="AE145" i="42"/>
  <c r="Y147" i="42"/>
  <c r="BG29" i="41"/>
  <c r="AD138" i="40"/>
  <c r="AE138" i="40"/>
  <c r="AK138" i="40" s="1"/>
  <c r="AK38" i="39"/>
  <c r="AW38" i="39" s="1"/>
  <c r="AE47" i="42"/>
  <c r="AE116" i="42"/>
  <c r="AX47" i="42"/>
  <c r="AF116" i="42"/>
  <c r="Y121" i="42"/>
  <c r="BE184" i="42"/>
  <c r="BD152" i="42"/>
  <c r="BD171" i="42"/>
  <c r="AX116" i="42"/>
  <c r="AV152" i="42"/>
  <c r="AF47" i="42"/>
  <c r="BC210" i="42"/>
  <c r="BE165" i="42"/>
  <c r="BC97" i="41"/>
  <c r="Y135" i="41"/>
  <c r="AD131" i="41"/>
  <c r="Y150" i="41"/>
  <c r="AK40" i="41"/>
  <c r="AW40" i="41" s="1"/>
  <c r="AK120" i="41"/>
  <c r="AW120" i="41" s="1"/>
  <c r="AK142" i="40"/>
  <c r="AW142" i="40" s="1"/>
  <c r="BG177" i="40"/>
  <c r="Y124" i="40"/>
  <c r="AE119" i="40"/>
  <c r="AK119" i="40" s="1"/>
  <c r="AX92" i="40"/>
  <c r="BD28" i="40"/>
  <c r="BD173" i="40" s="1"/>
  <c r="AE92" i="40"/>
  <c r="AE97" i="40" s="1"/>
  <c r="AV58" i="39"/>
  <c r="AY190" i="29"/>
  <c r="AY466" i="43"/>
  <c r="AJ26" i="47"/>
  <c r="AJ23" i="47"/>
  <c r="AE99" i="42"/>
  <c r="BC46" i="42"/>
  <c r="BE105" i="42"/>
  <c r="BE204" i="42"/>
  <c r="AD44" i="42"/>
  <c r="BB165" i="42"/>
  <c r="BE125" i="42"/>
  <c r="AK125" i="41"/>
  <c r="AW125" i="41" s="1"/>
  <c r="AV21" i="41"/>
  <c r="BA104" i="41"/>
  <c r="BE32" i="40"/>
  <c r="AX138" i="40"/>
  <c r="AX82" i="40"/>
  <c r="AX88" i="40" s="1"/>
  <c r="AY126" i="39"/>
  <c r="BD50" i="39"/>
  <c r="AV50" i="39"/>
  <c r="AR29" i="47"/>
  <c r="AK105" i="39"/>
  <c r="AW105" i="39" s="1"/>
  <c r="AE46" i="39"/>
  <c r="AR35" i="47"/>
  <c r="AY103" i="30"/>
  <c r="AV134" i="42"/>
  <c r="AE195" i="42"/>
  <c r="BA195" i="42" s="1"/>
  <c r="Y197" i="42"/>
  <c r="AY198" i="42"/>
  <c r="AR22" i="47" s="1"/>
  <c r="AY201" i="42"/>
  <c r="BD144" i="42"/>
  <c r="AR34" i="47"/>
  <c r="AV171" i="42"/>
  <c r="AK182" i="42"/>
  <c r="AW182" i="42" s="1"/>
  <c r="Y211" i="42"/>
  <c r="BD85" i="42"/>
  <c r="AK53" i="42"/>
  <c r="AW53" i="42" s="1"/>
  <c r="AE31" i="42"/>
  <c r="AV85" i="42"/>
  <c r="AX31" i="42"/>
  <c r="AX34" i="42" s="1"/>
  <c r="BD161" i="42"/>
  <c r="AX38" i="42"/>
  <c r="AK159" i="42"/>
  <c r="AW159" i="42" s="1"/>
  <c r="AX45" i="42"/>
  <c r="AX46" i="42" s="1"/>
  <c r="AD58" i="42"/>
  <c r="AE45" i="42"/>
  <c r="AV64" i="42"/>
  <c r="Y34" i="42"/>
  <c r="BD115" i="42"/>
  <c r="AV125" i="42"/>
  <c r="AK129" i="42"/>
  <c r="AW129" i="42" s="1"/>
  <c r="AF45" i="42"/>
  <c r="AF46" i="42" s="1"/>
  <c r="AD31" i="42"/>
  <c r="AD34" i="42" s="1"/>
  <c r="BE64" i="42"/>
  <c r="BD132" i="42"/>
  <c r="BD134" i="42" s="1"/>
  <c r="BE203" i="42"/>
  <c r="BE58" i="42"/>
  <c r="AX99" i="42"/>
  <c r="BD26" i="42"/>
  <c r="AK79" i="41"/>
  <c r="AW79" i="41" s="1"/>
  <c r="BG52" i="41"/>
  <c r="AV142" i="41"/>
  <c r="AV155" i="41"/>
  <c r="BD85" i="41"/>
  <c r="BE21" i="41"/>
  <c r="BG111" i="41"/>
  <c r="AY146" i="41"/>
  <c r="AY143" i="41"/>
  <c r="AR21" i="47" s="1"/>
  <c r="BE111" i="41"/>
  <c r="BG154" i="41"/>
  <c r="AK121" i="41"/>
  <c r="AW121" i="41" s="1"/>
  <c r="BE155" i="41"/>
  <c r="AK42" i="41"/>
  <c r="AW42" i="41" s="1"/>
  <c r="AK124" i="41"/>
  <c r="AW124" i="41" s="1"/>
  <c r="BD95" i="41"/>
  <c r="AK105" i="41"/>
  <c r="AW105" i="41" s="1"/>
  <c r="AK123" i="41"/>
  <c r="AW123" i="41" s="1"/>
  <c r="AK39" i="41"/>
  <c r="AW39" i="41" s="1"/>
  <c r="BD89" i="41"/>
  <c r="AV85" i="41"/>
  <c r="AF82" i="40"/>
  <c r="BB82" i="40" s="1"/>
  <c r="BB88" i="40" s="1"/>
  <c r="Y144" i="40"/>
  <c r="AF144" i="40"/>
  <c r="AE82" i="40"/>
  <c r="BA82" i="40" s="1"/>
  <c r="BA88" i="40" s="1"/>
  <c r="AK42" i="40"/>
  <c r="AW42" i="40" s="1"/>
  <c r="BE175" i="40"/>
  <c r="AD110" i="40"/>
  <c r="AX110" i="40"/>
  <c r="BB110" i="40"/>
  <c r="BB114" i="40" s="1"/>
  <c r="AE110" i="40"/>
  <c r="BA110" i="40" s="1"/>
  <c r="BA114" i="40" s="1"/>
  <c r="Y114" i="40"/>
  <c r="Y88" i="40"/>
  <c r="AK40" i="40"/>
  <c r="AW40" i="40" s="1"/>
  <c r="AY168" i="40"/>
  <c r="AY165" i="40"/>
  <c r="AR20" i="47" s="1"/>
  <c r="BD67" i="40"/>
  <c r="BD154" i="40"/>
  <c r="BD81" i="40"/>
  <c r="BC178" i="40"/>
  <c r="BD23" i="40"/>
  <c r="BE15" i="40"/>
  <c r="BD100" i="39"/>
  <c r="BD122" i="39"/>
  <c r="AF135" i="39"/>
  <c r="AX108" i="39"/>
  <c r="AD64" i="39"/>
  <c r="AK45" i="39"/>
  <c r="AW45" i="39" s="1"/>
  <c r="AW46" i="39" s="1"/>
  <c r="AZ72" i="39"/>
  <c r="AR30" i="47"/>
  <c r="AF58" i="39"/>
  <c r="AY123" i="39"/>
  <c r="AR19" i="47" s="1"/>
  <c r="AV30" i="39"/>
  <c r="AV122" i="39"/>
  <c r="AK91" i="39"/>
  <c r="AW91" i="39" s="1"/>
  <c r="BC42" i="39"/>
  <c r="AR28" i="47"/>
  <c r="AF18" i="39"/>
  <c r="BG133" i="39"/>
  <c r="BC136" i="39"/>
  <c r="AY305" i="32"/>
  <c r="AR18" i="47" s="1"/>
  <c r="AR36" i="47"/>
  <c r="AY308" i="32"/>
  <c r="AY74" i="31"/>
  <c r="AR17" i="47" s="1"/>
  <c r="AY77" i="31"/>
  <c r="P26" i="47"/>
  <c r="AY100" i="30"/>
  <c r="AR16" i="47" s="1"/>
  <c r="AY187" i="29"/>
  <c r="AR15" i="47" s="1"/>
  <c r="AR27" i="47"/>
  <c r="AY134" i="44"/>
  <c r="P23" i="47"/>
  <c r="AR33" i="47"/>
  <c r="AY131" i="44"/>
  <c r="AR14" i="47" s="1"/>
  <c r="AK138" i="42"/>
  <c r="AW138" i="42" s="1"/>
  <c r="AD45" i="42"/>
  <c r="AX195" i="42"/>
  <c r="AK24" i="42"/>
  <c r="AW24" i="42" s="1"/>
  <c r="BA38" i="42"/>
  <c r="AK40" i="42"/>
  <c r="AW40" i="42" s="1"/>
  <c r="AK36" i="42"/>
  <c r="AW36" i="42" s="1"/>
  <c r="AK35" i="42"/>
  <c r="AW35" i="42" s="1"/>
  <c r="AK157" i="42"/>
  <c r="AW157" i="42" s="1"/>
  <c r="AK87" i="42"/>
  <c r="AW87" i="42" s="1"/>
  <c r="AK77" i="41"/>
  <c r="AW77" i="41" s="1"/>
  <c r="AE104" i="41"/>
  <c r="AK44" i="41"/>
  <c r="AW44" i="41" s="1"/>
  <c r="AK115" i="41"/>
  <c r="AW115" i="41" s="1"/>
  <c r="AK84" i="40"/>
  <c r="AW84" i="40" s="1"/>
  <c r="AK115" i="40"/>
  <c r="AW115" i="40" s="1"/>
  <c r="AK94" i="40"/>
  <c r="AW94" i="40" s="1"/>
  <c r="AK162" i="40"/>
  <c r="AW162" i="40" s="1"/>
  <c r="AK159" i="40"/>
  <c r="AW159" i="40" s="1"/>
  <c r="AX23" i="40"/>
  <c r="AK95" i="39"/>
  <c r="AW95" i="39" s="1"/>
  <c r="AK119" i="39"/>
  <c r="AW119" i="39" s="1"/>
  <c r="AX19" i="39"/>
  <c r="Y114" i="39"/>
  <c r="AK118" i="39"/>
  <c r="AW118" i="39" s="1"/>
  <c r="AF108" i="39"/>
  <c r="BB108" i="39" s="1"/>
  <c r="BB114" i="39" s="1"/>
  <c r="AD133" i="39"/>
  <c r="AY463" i="43"/>
  <c r="AR13" i="47" s="1"/>
  <c r="AX41" i="42"/>
  <c r="AX26" i="42"/>
  <c r="BD59" i="42"/>
  <c r="BD64" i="42" s="1"/>
  <c r="AK74" i="42"/>
  <c r="AW74" i="42" s="1"/>
  <c r="AK61" i="42"/>
  <c r="AW61" i="42" s="1"/>
  <c r="AF38" i="42"/>
  <c r="AK37" i="42"/>
  <c r="AW37" i="42" s="1"/>
  <c r="BB38" i="42"/>
  <c r="AD38" i="42"/>
  <c r="AV105" i="42"/>
  <c r="AK130" i="42"/>
  <c r="AW130" i="42" s="1"/>
  <c r="AX112" i="42"/>
  <c r="AK109" i="42"/>
  <c r="AW109" i="42" s="1"/>
  <c r="Y26" i="42"/>
  <c r="AX44" i="42"/>
  <c r="BD34" i="42"/>
  <c r="BE197" i="42"/>
  <c r="AK167" i="42"/>
  <c r="AW167" i="42" s="1"/>
  <c r="BD105" i="42"/>
  <c r="AV161" i="42"/>
  <c r="AX137" i="42"/>
  <c r="AV115" i="42"/>
  <c r="AK133" i="42"/>
  <c r="AW133" i="42" s="1"/>
  <c r="AV34" i="42"/>
  <c r="BD95" i="42"/>
  <c r="AX134" i="42"/>
  <c r="AV26" i="42"/>
  <c r="BB26" i="42"/>
  <c r="BB31" i="42"/>
  <c r="BB34" i="42" s="1"/>
  <c r="AK180" i="42"/>
  <c r="AW180" i="42" s="1"/>
  <c r="AV76" i="42"/>
  <c r="AE38" i="42"/>
  <c r="AE101" i="41"/>
  <c r="BE126" i="41"/>
  <c r="AK100" i="41"/>
  <c r="AW100" i="41" s="1"/>
  <c r="AD96" i="41"/>
  <c r="AD156" i="41" s="1"/>
  <c r="AK122" i="41"/>
  <c r="AW122" i="41" s="1"/>
  <c r="AX67" i="41"/>
  <c r="AK137" i="41"/>
  <c r="AW137" i="41" s="1"/>
  <c r="AX127" i="41"/>
  <c r="AX130" i="41" s="1"/>
  <c r="AE127" i="41"/>
  <c r="BA127" i="41" s="1"/>
  <c r="BA130" i="41" s="1"/>
  <c r="BB101" i="41"/>
  <c r="AK76" i="41"/>
  <c r="AW76" i="41" s="1"/>
  <c r="AK41" i="41"/>
  <c r="AW41" i="41" s="1"/>
  <c r="AX60" i="41"/>
  <c r="AV130" i="41"/>
  <c r="BD136" i="41"/>
  <c r="BD142" i="41" s="1"/>
  <c r="BA98" i="41"/>
  <c r="BA101" i="41" s="1"/>
  <c r="AC248" i="41"/>
  <c r="AV101" i="41"/>
  <c r="AK36" i="41"/>
  <c r="AW36" i="41" s="1"/>
  <c r="AK65" i="41"/>
  <c r="AW65" i="41" s="1"/>
  <c r="AK129" i="41"/>
  <c r="AW129" i="41" s="1"/>
  <c r="AX45" i="41"/>
  <c r="BD130" i="41"/>
  <c r="AK133" i="41"/>
  <c r="AW133" i="41" s="1"/>
  <c r="BD101" i="41"/>
  <c r="AV67" i="40"/>
  <c r="AU168" i="40"/>
  <c r="AK140" i="40"/>
  <c r="AW140" i="40" s="1"/>
  <c r="AV154" i="40"/>
  <c r="AC165" i="40"/>
  <c r="V20" i="47" s="1"/>
  <c r="BE60" i="40"/>
  <c r="AK57" i="40"/>
  <c r="AW57" i="40" s="1"/>
  <c r="AV15" i="40"/>
  <c r="AK41" i="40"/>
  <c r="AW41" i="40" s="1"/>
  <c r="AV32" i="40"/>
  <c r="AU165" i="40"/>
  <c r="AN20" i="47" s="1"/>
  <c r="AX154" i="40"/>
  <c r="AX91" i="40"/>
  <c r="I167" i="40"/>
  <c r="AD124" i="40"/>
  <c r="AC168" i="40"/>
  <c r="AK17" i="40"/>
  <c r="AW17" i="40" s="1"/>
  <c r="BD51" i="40"/>
  <c r="AK52" i="39"/>
  <c r="AW52" i="39" s="1"/>
  <c r="AK28" i="39"/>
  <c r="AW28" i="39" s="1"/>
  <c r="AV114" i="39"/>
  <c r="AV18" i="39"/>
  <c r="Y127" i="39"/>
  <c r="AT123" i="39"/>
  <c r="AM19" i="47" s="1"/>
  <c r="AK83" i="39"/>
  <c r="AW83" i="39" s="1"/>
  <c r="AK15" i="39"/>
  <c r="AW15" i="39" s="1"/>
  <c r="AX93" i="39"/>
  <c r="AK35" i="39"/>
  <c r="AW35" i="39" s="1"/>
  <c r="BC133" i="39"/>
  <c r="BE100" i="39"/>
  <c r="AK40" i="39"/>
  <c r="AW40" i="39" s="1"/>
  <c r="AK85" i="39"/>
  <c r="AW85" i="39" s="1"/>
  <c r="AZ133" i="39"/>
  <c r="AU167" i="40"/>
  <c r="O200" i="42"/>
  <c r="AC200" i="42"/>
  <c r="AK193" i="42"/>
  <c r="AW193" i="42" s="1"/>
  <c r="AK140" i="42"/>
  <c r="AW140" i="42" s="1"/>
  <c r="AK81" i="42"/>
  <c r="AW81" i="42" s="1"/>
  <c r="AK123" i="42"/>
  <c r="AW123" i="42" s="1"/>
  <c r="Y209" i="42"/>
  <c r="BE209" i="42"/>
  <c r="BG178" i="42"/>
  <c r="BD125" i="42"/>
  <c r="AK194" i="42"/>
  <c r="AW194" i="42" s="1"/>
  <c r="AJ201" i="42"/>
  <c r="AV95" i="42"/>
  <c r="AK68" i="42"/>
  <c r="AW68" i="42" s="1"/>
  <c r="AF26" i="42"/>
  <c r="AJ167" i="40"/>
  <c r="AK187" i="42"/>
  <c r="AW187" i="42" s="1"/>
  <c r="BG95" i="42"/>
  <c r="AK93" i="42"/>
  <c r="AW93" i="42" s="1"/>
  <c r="AK88" i="42"/>
  <c r="AW88" i="42" s="1"/>
  <c r="AK67" i="42"/>
  <c r="AW67" i="42" s="1"/>
  <c r="AC201" i="42"/>
  <c r="AV202" i="42"/>
  <c r="AK119" i="42"/>
  <c r="AW119" i="42" s="1"/>
  <c r="AU199" i="42"/>
  <c r="AF22" i="47"/>
  <c r="BE208" i="42"/>
  <c r="AX208" i="42"/>
  <c r="AV197" i="42"/>
  <c r="AK124" i="42"/>
  <c r="AW124" i="42" s="1"/>
  <c r="AK149" i="42"/>
  <c r="AW149" i="42" s="1"/>
  <c r="AK139" i="42"/>
  <c r="AW139" i="42" s="1"/>
  <c r="AX69" i="42"/>
  <c r="BD76" i="42"/>
  <c r="AK62" i="42"/>
  <c r="AW62" i="42" s="1"/>
  <c r="AV18" i="42"/>
  <c r="AK127" i="42"/>
  <c r="AW127" i="42" s="1"/>
  <c r="AT198" i="42"/>
  <c r="AM22" i="47" s="1"/>
  <c r="BD178" i="42"/>
  <c r="BE99" i="42"/>
  <c r="AK94" i="42"/>
  <c r="AW94" i="42" s="1"/>
  <c r="AK189" i="42"/>
  <c r="AW189" i="42" s="1"/>
  <c r="AD195" i="42"/>
  <c r="AK188" i="42"/>
  <c r="AW188" i="42" s="1"/>
  <c r="BA165" i="42"/>
  <c r="R198" i="42"/>
  <c r="AV144" i="42"/>
  <c r="BE205" i="42"/>
  <c r="AV204" i="42"/>
  <c r="AK117" i="42"/>
  <c r="AW117" i="42" s="1"/>
  <c r="BD111" i="41"/>
  <c r="AZ153" i="41"/>
  <c r="AK56" i="41"/>
  <c r="AW56" i="41" s="1"/>
  <c r="AT248" i="41"/>
  <c r="AK114" i="41"/>
  <c r="AW114" i="41" s="1"/>
  <c r="AV52" i="41"/>
  <c r="R248" i="41"/>
  <c r="AT143" i="41"/>
  <c r="AF104" i="41"/>
  <c r="AZ126" i="41"/>
  <c r="AK94" i="41"/>
  <c r="AW94" i="41" s="1"/>
  <c r="AD45" i="41"/>
  <c r="AK55" i="41"/>
  <c r="AW55" i="41" s="1"/>
  <c r="AV95" i="41"/>
  <c r="AK103" i="41"/>
  <c r="AW103" i="41" s="1"/>
  <c r="AU143" i="41"/>
  <c r="AN21" i="47" s="1"/>
  <c r="BB104" i="41"/>
  <c r="AK84" i="41"/>
  <c r="AW84" i="41" s="1"/>
  <c r="AK49" i="41"/>
  <c r="AW49" i="41" s="1"/>
  <c r="AT144" i="41"/>
  <c r="AK37" i="41"/>
  <c r="AW37" i="41" s="1"/>
  <c r="AE45" i="41"/>
  <c r="BC104" i="41"/>
  <c r="AJ143" i="41"/>
  <c r="AC21" i="47" s="1"/>
  <c r="AF131" i="41"/>
  <c r="AF135" i="41" s="1"/>
  <c r="R146" i="41"/>
  <c r="Y145" i="41" s="1"/>
  <c r="AK14" i="41"/>
  <c r="AW14" i="41" s="1"/>
  <c r="AT167" i="40"/>
  <c r="O167" i="40"/>
  <c r="AF136" i="41"/>
  <c r="AK136" i="41" s="1"/>
  <c r="Y142" i="41"/>
  <c r="AK109" i="41"/>
  <c r="AW109" i="41" s="1"/>
  <c r="AU144" i="41"/>
  <c r="AF21" i="47"/>
  <c r="AC144" i="41"/>
  <c r="S21" i="47"/>
  <c r="R143" i="41"/>
  <c r="K21" i="47" s="1"/>
  <c r="AX131" i="41"/>
  <c r="AX135" i="41" s="1"/>
  <c r="AJ248" i="41"/>
  <c r="BE118" i="41"/>
  <c r="AK26" i="41"/>
  <c r="AW26" i="41" s="1"/>
  <c r="BE154" i="41"/>
  <c r="BD52" i="41"/>
  <c r="AC167" i="40"/>
  <c r="BG156" i="41"/>
  <c r="BG97" i="41"/>
  <c r="AK43" i="41"/>
  <c r="AW43" i="41" s="1"/>
  <c r="BA45" i="41"/>
  <c r="AK59" i="41"/>
  <c r="AW59" i="41" s="1"/>
  <c r="AF127" i="41"/>
  <c r="BB127" i="41" s="1"/>
  <c r="BB130" i="41" s="1"/>
  <c r="AD127" i="41"/>
  <c r="Y130" i="40"/>
  <c r="AD128" i="40"/>
  <c r="AD130" i="40" s="1"/>
  <c r="AK96" i="40"/>
  <c r="AW96" i="40" s="1"/>
  <c r="AK86" i="40"/>
  <c r="AW86" i="40" s="1"/>
  <c r="AK90" i="40"/>
  <c r="AW90" i="40" s="1"/>
  <c r="AK72" i="40"/>
  <c r="AW72" i="40" s="1"/>
  <c r="AK65" i="40"/>
  <c r="AW65" i="40" s="1"/>
  <c r="AJ168" i="40"/>
  <c r="AK43" i="40"/>
  <c r="AW43" i="40" s="1"/>
  <c r="AV23" i="40"/>
  <c r="AJ165" i="40"/>
  <c r="AC20" i="47" s="1"/>
  <c r="AK135" i="40"/>
  <c r="AW135" i="40" s="1"/>
  <c r="AX51" i="40"/>
  <c r="AE44" i="40"/>
  <c r="AK36" i="40"/>
  <c r="AW36" i="40" s="1"/>
  <c r="AX164" i="40"/>
  <c r="AK153" i="40"/>
  <c r="AW153" i="40" s="1"/>
  <c r="AD164" i="40"/>
  <c r="AT165" i="40"/>
  <c r="BG144" i="40"/>
  <c r="AK134" i="40"/>
  <c r="AW134" i="40" s="1"/>
  <c r="AV51" i="40"/>
  <c r="BE151" i="40"/>
  <c r="AF44" i="40"/>
  <c r="AK149" i="40"/>
  <c r="AW149" i="40" s="1"/>
  <c r="AX137" i="40"/>
  <c r="AX128" i="40"/>
  <c r="AX130" i="40" s="1"/>
  <c r="BB92" i="40"/>
  <c r="BB97" i="40" s="1"/>
  <c r="AK70" i="40"/>
  <c r="AW70" i="40" s="1"/>
  <c r="AZ175" i="40"/>
  <c r="BD52" i="40"/>
  <c r="BD53" i="40" s="1"/>
  <c r="BA44" i="40"/>
  <c r="BB44" i="40"/>
  <c r="AV81" i="40"/>
  <c r="AX107" i="40"/>
  <c r="AF128" i="40"/>
  <c r="BB128" i="40" s="1"/>
  <c r="BB130" i="40" s="1"/>
  <c r="AE128" i="40"/>
  <c r="BA128" i="40" s="1"/>
  <c r="BA130" i="40" s="1"/>
  <c r="AD92" i="40"/>
  <c r="AD97" i="40" s="1"/>
  <c r="AZ60" i="40"/>
  <c r="AK39" i="40"/>
  <c r="AW39" i="40" s="1"/>
  <c r="R165" i="40"/>
  <c r="K20" i="47" s="1"/>
  <c r="AK123" i="40"/>
  <c r="AW123" i="40" s="1"/>
  <c r="BE44" i="40"/>
  <c r="AX118" i="40"/>
  <c r="AK117" i="40"/>
  <c r="AW117" i="40" s="1"/>
  <c r="AK100" i="40"/>
  <c r="AW100" i="40" s="1"/>
  <c r="AK59" i="40"/>
  <c r="AW59" i="40" s="1"/>
  <c r="AK46" i="40"/>
  <c r="AW46" i="40" s="1"/>
  <c r="BG32" i="40"/>
  <c r="AK63" i="40"/>
  <c r="AW63" i="40" s="1"/>
  <c r="BE176" i="40"/>
  <c r="AX44" i="40"/>
  <c r="BE65" i="39"/>
  <c r="AX130" i="39"/>
  <c r="AK112" i="39"/>
  <c r="AW112" i="39" s="1"/>
  <c r="AX79" i="39"/>
  <c r="AX122" i="39"/>
  <c r="AV100" i="39"/>
  <c r="BB72" i="39"/>
  <c r="BE130" i="39"/>
  <c r="AK33" i="39"/>
  <c r="AW33" i="39" s="1"/>
  <c r="AF64" i="39"/>
  <c r="BB64" i="39" s="1"/>
  <c r="AK20" i="39"/>
  <c r="AW20" i="39" s="1"/>
  <c r="AK62" i="39"/>
  <c r="AW62" i="39" s="1"/>
  <c r="BG134" i="39"/>
  <c r="AE115" i="39"/>
  <c r="AX115" i="39"/>
  <c r="AX117" i="39" s="1"/>
  <c r="AD115" i="39"/>
  <c r="BB86" i="39"/>
  <c r="AE64" i="39"/>
  <c r="BA64" i="39" s="1"/>
  <c r="BA65" i="39" s="1"/>
  <c r="AX64" i="39"/>
  <c r="AX65" i="39" s="1"/>
  <c r="AJ124" i="39"/>
  <c r="Z19" i="47"/>
  <c r="AF94" i="39"/>
  <c r="Y100" i="39"/>
  <c r="AK54" i="39"/>
  <c r="AW54" i="39" s="1"/>
  <c r="BE117" i="39"/>
  <c r="AK89" i="39"/>
  <c r="AW89" i="39" s="1"/>
  <c r="AF86" i="39"/>
  <c r="BD114" i="39"/>
  <c r="Y65" i="39"/>
  <c r="AK110" i="39"/>
  <c r="AW110" i="39" s="1"/>
  <c r="AK63" i="39"/>
  <c r="AW63" i="39" s="1"/>
  <c r="AK71" i="39"/>
  <c r="AW71" i="39" s="1"/>
  <c r="AD18" i="39"/>
  <c r="AZ134" i="39"/>
  <c r="AK103" i="39"/>
  <c r="AW103" i="39" s="1"/>
  <c r="AK53" i="39"/>
  <c r="AW53" i="39" s="1"/>
  <c r="BE133" i="39"/>
  <c r="AX133" i="39"/>
  <c r="AX94" i="39"/>
  <c r="AX100" i="39" s="1"/>
  <c r="AX86" i="39"/>
  <c r="R123" i="39"/>
  <c r="AK97" i="39"/>
  <c r="AW97" i="39" s="1"/>
  <c r="AD94" i="39"/>
  <c r="AK26" i="39"/>
  <c r="AW26" i="39" s="1"/>
  <c r="AK102" i="39"/>
  <c r="AW102" i="39" s="1"/>
  <c r="AK60" i="39"/>
  <c r="AW60" i="39" s="1"/>
  <c r="AU123" i="39"/>
  <c r="AN19" i="47" s="1"/>
  <c r="AU126" i="39"/>
  <c r="AK48" i="39"/>
  <c r="AW48" i="39" s="1"/>
  <c r="AJ200" i="42"/>
  <c r="AC125" i="39"/>
  <c r="AT145" i="41"/>
  <c r="AU125" i="39"/>
  <c r="AC145" i="41"/>
  <c r="AU145" i="41"/>
  <c r="I200" i="42"/>
  <c r="AT200" i="42"/>
  <c r="AU200" i="42"/>
  <c r="AK172" i="42"/>
  <c r="AV155" i="42"/>
  <c r="BD153" i="42"/>
  <c r="BD155" i="42" s="1"/>
  <c r="BD145" i="42"/>
  <c r="BD147" i="42" s="1"/>
  <c r="AV147" i="42"/>
  <c r="AD115" i="42"/>
  <c r="AK113" i="42"/>
  <c r="AE152" i="42"/>
  <c r="BA148" i="42"/>
  <c r="BA152" i="42" s="1"/>
  <c r="AF134" i="42"/>
  <c r="BB132" i="42"/>
  <c r="BB134" i="42" s="1"/>
  <c r="BC202" i="42"/>
  <c r="BC18" i="42"/>
  <c r="BA145" i="42"/>
  <c r="BA147" i="42" s="1"/>
  <c r="AE147" i="42"/>
  <c r="AK122" i="42"/>
  <c r="AD125" i="42"/>
  <c r="AX76" i="42"/>
  <c r="BD65" i="42"/>
  <c r="BD69" i="42" s="1"/>
  <c r="AV69" i="42"/>
  <c r="AX209" i="42"/>
  <c r="BE211" i="42"/>
  <c r="BE46" i="42"/>
  <c r="AK32" i="42"/>
  <c r="AW32" i="42" s="1"/>
  <c r="AD208" i="42"/>
  <c r="AK17" i="42"/>
  <c r="BG202" i="42"/>
  <c r="BG18" i="42"/>
  <c r="AK107" i="42"/>
  <c r="AW107" i="42" s="1"/>
  <c r="AE95" i="42"/>
  <c r="BA90" i="42"/>
  <c r="BA95" i="42" s="1"/>
  <c r="BE210" i="42"/>
  <c r="BE78" i="42"/>
  <c r="BA27" i="42"/>
  <c r="BA30" i="42" s="1"/>
  <c r="AE30" i="42"/>
  <c r="AK55" i="42"/>
  <c r="AW55" i="42" s="1"/>
  <c r="O145" i="41"/>
  <c r="AK196" i="42"/>
  <c r="AW196" i="42" s="1"/>
  <c r="AJ198" i="42"/>
  <c r="AC22" i="47" s="1"/>
  <c r="AJ199" i="42"/>
  <c r="AU198" i="42"/>
  <c r="AX165" i="42"/>
  <c r="AK186" i="42"/>
  <c r="AW186" i="42" s="1"/>
  <c r="AD197" i="42"/>
  <c r="AK191" i="42"/>
  <c r="BD185" i="42"/>
  <c r="BD190" i="42" s="1"/>
  <c r="AV190" i="42"/>
  <c r="AV184" i="42"/>
  <c r="BD179" i="42"/>
  <c r="BD184" i="42" s="1"/>
  <c r="AK176" i="42"/>
  <c r="AW176" i="42" s="1"/>
  <c r="BB172" i="42"/>
  <c r="AK169" i="42"/>
  <c r="AW169" i="42" s="1"/>
  <c r="AE165" i="42"/>
  <c r="AK170" i="42"/>
  <c r="AW170" i="42" s="1"/>
  <c r="BE155" i="42"/>
  <c r="BE147" i="42"/>
  <c r="AF144" i="42"/>
  <c r="BB138" i="42"/>
  <c r="BB144" i="42" s="1"/>
  <c r="Y190" i="42"/>
  <c r="AX185" i="42"/>
  <c r="AX190" i="42" s="1"/>
  <c r="AF185" i="42"/>
  <c r="AE185" i="42"/>
  <c r="AD185" i="42"/>
  <c r="AK154" i="42"/>
  <c r="AW154" i="42" s="1"/>
  <c r="Y131" i="42"/>
  <c r="AD126" i="42"/>
  <c r="AX126" i="42"/>
  <c r="AX131" i="42" s="1"/>
  <c r="AF126" i="42"/>
  <c r="AE126" i="42"/>
  <c r="AE125" i="42"/>
  <c r="BA122" i="42"/>
  <c r="BA125" i="42" s="1"/>
  <c r="AK101" i="42"/>
  <c r="AW101" i="42" s="1"/>
  <c r="AT199" i="42"/>
  <c r="AX152" i="42"/>
  <c r="BE137" i="42"/>
  <c r="AK128" i="42"/>
  <c r="AW128" i="42" s="1"/>
  <c r="AK164" i="42"/>
  <c r="AW164" i="42" s="1"/>
  <c r="AE115" i="42"/>
  <c r="BA113" i="42"/>
  <c r="BA115" i="42" s="1"/>
  <c r="BG205" i="42"/>
  <c r="AK110" i="42"/>
  <c r="AW110" i="42" s="1"/>
  <c r="AK97" i="42"/>
  <c r="AW97" i="42" s="1"/>
  <c r="AK84" i="42"/>
  <c r="AW84" i="42" s="1"/>
  <c r="AK80" i="42"/>
  <c r="AW80" i="42" s="1"/>
  <c r="AK72" i="42"/>
  <c r="AW72" i="42" s="1"/>
  <c r="AK63" i="42"/>
  <c r="AW63" i="42" s="1"/>
  <c r="AV209" i="42"/>
  <c r="BD50" i="42"/>
  <c r="BD209" i="42" s="1"/>
  <c r="AV203" i="42"/>
  <c r="AV52" i="42"/>
  <c r="BD47" i="42"/>
  <c r="AZ202" i="42"/>
  <c r="AZ18" i="42"/>
  <c r="AK146" i="42"/>
  <c r="AW146" i="42" s="1"/>
  <c r="AK104" i="42"/>
  <c r="AW104" i="42" s="1"/>
  <c r="AZ205" i="42"/>
  <c r="AZ64" i="42"/>
  <c r="BC203" i="42"/>
  <c r="BC52" i="42"/>
  <c r="AK83" i="42"/>
  <c r="AW83" i="42" s="1"/>
  <c r="BB85" i="42"/>
  <c r="AK57" i="42"/>
  <c r="AW57" i="42" s="1"/>
  <c r="AF58" i="42"/>
  <c r="BB53" i="42"/>
  <c r="BB58" i="42" s="1"/>
  <c r="BG209" i="42"/>
  <c r="BG211" i="42"/>
  <c r="BG46" i="42"/>
  <c r="AE208" i="42"/>
  <c r="BA17" i="42"/>
  <c r="BA208" i="42" s="1"/>
  <c r="AT201" i="42"/>
  <c r="AK114" i="42"/>
  <c r="AW114" i="42" s="1"/>
  <c r="BA99" i="42"/>
  <c r="AV131" i="42"/>
  <c r="BD126" i="42"/>
  <c r="BD131" i="42" s="1"/>
  <c r="AK108" i="42"/>
  <c r="AW108" i="42" s="1"/>
  <c r="BB86" i="42"/>
  <c r="BB89" i="42" s="1"/>
  <c r="AF89" i="42"/>
  <c r="AK82" i="42"/>
  <c r="AW82" i="42" s="1"/>
  <c r="AF76" i="42"/>
  <c r="BB70" i="42"/>
  <c r="BB76" i="42" s="1"/>
  <c r="BE69" i="42"/>
  <c r="AD69" i="42"/>
  <c r="AK65" i="42"/>
  <c r="AK48" i="42"/>
  <c r="AW48" i="42" s="1"/>
  <c r="AD52" i="42"/>
  <c r="AK47" i="42"/>
  <c r="AE44" i="42"/>
  <c r="BA42" i="42"/>
  <c r="BA44" i="42" s="1"/>
  <c r="BD35" i="42"/>
  <c r="BD38" i="42" s="1"/>
  <c r="AV38" i="42"/>
  <c r="AK16" i="42"/>
  <c r="AW16" i="42" s="1"/>
  <c r="BA116" i="42"/>
  <c r="BA121" i="42" s="1"/>
  <c r="AE121" i="42"/>
  <c r="AD121" i="42"/>
  <c r="AK116" i="42"/>
  <c r="AK103" i="42"/>
  <c r="AW103" i="42" s="1"/>
  <c r="AX95" i="42"/>
  <c r="AK60" i="42"/>
  <c r="AW60" i="42" s="1"/>
  <c r="AD211" i="42"/>
  <c r="AD46" i="42"/>
  <c r="AK54" i="42"/>
  <c r="AW54" i="42" s="1"/>
  <c r="AK29" i="42"/>
  <c r="AW29" i="42" s="1"/>
  <c r="AV41" i="42"/>
  <c r="AK20" i="42"/>
  <c r="AW20" i="42" s="1"/>
  <c r="AF197" i="42"/>
  <c r="BB191" i="42"/>
  <c r="BB197" i="42" s="1"/>
  <c r="AX144" i="42"/>
  <c r="AF166" i="42"/>
  <c r="Y171" i="42"/>
  <c r="AX166" i="42"/>
  <c r="AX171" i="42" s="1"/>
  <c r="AD166" i="42"/>
  <c r="AE166" i="42"/>
  <c r="AE203" i="42" s="1"/>
  <c r="BE112" i="42"/>
  <c r="BG210" i="42"/>
  <c r="BG78" i="42"/>
  <c r="AD134" i="42"/>
  <c r="AK132" i="42"/>
  <c r="BD18" i="42"/>
  <c r="AE211" i="42"/>
  <c r="BA45" i="42"/>
  <c r="AE46" i="42"/>
  <c r="BD42" i="42"/>
  <c r="BD44" i="42" s="1"/>
  <c r="AV44" i="42"/>
  <c r="AC198" i="42"/>
  <c r="V22" i="47" s="1"/>
  <c r="AD165" i="42"/>
  <c r="AK162" i="42"/>
  <c r="AF179" i="42"/>
  <c r="AD179" i="42"/>
  <c r="Y184" i="42"/>
  <c r="AX179" i="42"/>
  <c r="AX184" i="42" s="1"/>
  <c r="AE179" i="42"/>
  <c r="BA191" i="42"/>
  <c r="BE190" i="42"/>
  <c r="BE178" i="42"/>
  <c r="AD174" i="42"/>
  <c r="AE174" i="42"/>
  <c r="AX174" i="42"/>
  <c r="AX178" i="42" s="1"/>
  <c r="AF174" i="42"/>
  <c r="BB174" i="42" s="1"/>
  <c r="BD162" i="42"/>
  <c r="BD165" i="42" s="1"/>
  <c r="AV165" i="42"/>
  <c r="AK175" i="42"/>
  <c r="AW175" i="42" s="1"/>
  <c r="AK151" i="42"/>
  <c r="AW151" i="42" s="1"/>
  <c r="AK136" i="42"/>
  <c r="AW136" i="42" s="1"/>
  <c r="AX125" i="42"/>
  <c r="BD53" i="42"/>
  <c r="BD58" i="42" s="1"/>
  <c r="AV58" i="42"/>
  <c r="AK168" i="42"/>
  <c r="AW168" i="42" s="1"/>
  <c r="AF152" i="42"/>
  <c r="BB148" i="42"/>
  <c r="BB152" i="42" s="1"/>
  <c r="AD137" i="42"/>
  <c r="AK135" i="42"/>
  <c r="AX85" i="42"/>
  <c r="AE134" i="42"/>
  <c r="BA132" i="42"/>
  <c r="BA134" i="42" s="1"/>
  <c r="BD116" i="42"/>
  <c r="BD121" i="42" s="1"/>
  <c r="AV121" i="42"/>
  <c r="AX115" i="42"/>
  <c r="AD112" i="42"/>
  <c r="AK106" i="42"/>
  <c r="AE105" i="42"/>
  <c r="BA100" i="42"/>
  <c r="BA105" i="42" s="1"/>
  <c r="AF209" i="42"/>
  <c r="BB50" i="42"/>
  <c r="BB209" i="42" s="1"/>
  <c r="BB47" i="42"/>
  <c r="AF52" i="42"/>
  <c r="AU201" i="42"/>
  <c r="AK120" i="42"/>
  <c r="AW120" i="42" s="1"/>
  <c r="AK118" i="42"/>
  <c r="AW118" i="42" s="1"/>
  <c r="AV208" i="42"/>
  <c r="BB96" i="42"/>
  <c r="BB99" i="42" s="1"/>
  <c r="AF99" i="42"/>
  <c r="AF85" i="42"/>
  <c r="R201" i="42"/>
  <c r="Y200" i="42" s="1"/>
  <c r="AK111" i="42"/>
  <c r="AW111" i="42" s="1"/>
  <c r="Y210" i="42"/>
  <c r="AD77" i="42"/>
  <c r="Y78" i="42"/>
  <c r="AF77" i="42"/>
  <c r="AX77" i="42"/>
  <c r="AE77" i="42"/>
  <c r="AV205" i="42"/>
  <c r="BB145" i="42"/>
  <c r="BB147" i="42" s="1"/>
  <c r="AF147" i="42"/>
  <c r="AD147" i="42"/>
  <c r="AK145" i="42"/>
  <c r="BE131" i="42"/>
  <c r="AE112" i="42"/>
  <c r="AK98" i="42"/>
  <c r="AW98" i="42" s="1"/>
  <c r="BD86" i="42"/>
  <c r="BD89" i="42" s="1"/>
  <c r="AV89" i="42"/>
  <c r="AD76" i="42"/>
  <c r="AK70" i="42"/>
  <c r="BC205" i="42"/>
  <c r="BC64" i="42"/>
  <c r="AD209" i="42"/>
  <c r="AK50" i="42"/>
  <c r="AK49" i="42"/>
  <c r="AW49" i="42" s="1"/>
  <c r="AE52" i="42"/>
  <c r="BA47" i="42"/>
  <c r="AE41" i="42"/>
  <c r="BA39" i="42"/>
  <c r="BA41" i="42" s="1"/>
  <c r="AK15" i="42"/>
  <c r="AW15" i="42" s="1"/>
  <c r="BB116" i="42"/>
  <c r="BB121" i="42" s="1"/>
  <c r="AF121" i="42"/>
  <c r="AF95" i="42"/>
  <c r="BB90" i="42"/>
  <c r="BB95" i="42" s="1"/>
  <c r="AK42" i="42"/>
  <c r="AX30" i="42"/>
  <c r="AD30" i="42"/>
  <c r="AK27" i="42"/>
  <c r="BD41" i="42"/>
  <c r="AK28" i="42"/>
  <c r="AW28" i="42" s="1"/>
  <c r="AK21" i="42"/>
  <c r="AW21" i="42" s="1"/>
  <c r="AK43" i="42"/>
  <c r="AW43" i="42" s="1"/>
  <c r="AK13" i="42"/>
  <c r="AW13" i="42" s="1"/>
  <c r="BD135" i="42"/>
  <c r="BD137" i="42" s="1"/>
  <c r="AV137" i="42"/>
  <c r="AD105" i="42"/>
  <c r="AK100" i="42"/>
  <c r="AF105" i="42"/>
  <c r="BB100" i="42"/>
  <c r="BB105" i="42" s="1"/>
  <c r="BA86" i="42"/>
  <c r="BA89" i="42" s="1"/>
  <c r="AE89" i="42"/>
  <c r="BA65" i="42"/>
  <c r="BA69" i="42" s="1"/>
  <c r="AE69" i="42"/>
  <c r="BD208" i="42"/>
  <c r="AX58" i="42"/>
  <c r="BG203" i="42"/>
  <c r="BG52" i="42"/>
  <c r="I145" i="41"/>
  <c r="AC199" i="42"/>
  <c r="AK192" i="42"/>
  <c r="AW192" i="42" s="1"/>
  <c r="BD197" i="42"/>
  <c r="AX197" i="42"/>
  <c r="AV178" i="42"/>
  <c r="AK183" i="42"/>
  <c r="AW183" i="42" s="1"/>
  <c r="AK181" i="42"/>
  <c r="AW181" i="42" s="1"/>
  <c r="AF165" i="42"/>
  <c r="AF156" i="42"/>
  <c r="Y161" i="42"/>
  <c r="AE156" i="42"/>
  <c r="AX156" i="42"/>
  <c r="AX161" i="42" s="1"/>
  <c r="AD156" i="42"/>
  <c r="AK163" i="42"/>
  <c r="AW163" i="42" s="1"/>
  <c r="AE144" i="42"/>
  <c r="BA138" i="42"/>
  <c r="BA144" i="42" s="1"/>
  <c r="AF125" i="42"/>
  <c r="BB122" i="42"/>
  <c r="BB125" i="42" s="1"/>
  <c r="AV112" i="42"/>
  <c r="BD106" i="42"/>
  <c r="BD112" i="42" s="1"/>
  <c r="Y205" i="42"/>
  <c r="AF59" i="42"/>
  <c r="AX59" i="42"/>
  <c r="AE59" i="42"/>
  <c r="AD59" i="42"/>
  <c r="Y64" i="42"/>
  <c r="AK158" i="42"/>
  <c r="AW158" i="42" s="1"/>
  <c r="AD152" i="42"/>
  <c r="AK148" i="42"/>
  <c r="AK143" i="42"/>
  <c r="AW143" i="42" s="1"/>
  <c r="AD144" i="42"/>
  <c r="BB135" i="42"/>
  <c r="BB137" i="42" s="1"/>
  <c r="AF137" i="42"/>
  <c r="AE85" i="42"/>
  <c r="BA79" i="42"/>
  <c r="BA85" i="42" s="1"/>
  <c r="BG184" i="42"/>
  <c r="AK177" i="42"/>
  <c r="AW177" i="42" s="1"/>
  <c r="AK160" i="42"/>
  <c r="AW160" i="42" s="1"/>
  <c r="AK150" i="42"/>
  <c r="AW150" i="42" s="1"/>
  <c r="BE121" i="42"/>
  <c r="AF115" i="42"/>
  <c r="BB113" i="42"/>
  <c r="BB115" i="42" s="1"/>
  <c r="AD153" i="42"/>
  <c r="Y155" i="42"/>
  <c r="AE153" i="42"/>
  <c r="AX153" i="42"/>
  <c r="AX155" i="42" s="1"/>
  <c r="AF153" i="42"/>
  <c r="BB106" i="42"/>
  <c r="BB112" i="42" s="1"/>
  <c r="AF112" i="42"/>
  <c r="AK102" i="42"/>
  <c r="AW102" i="42" s="1"/>
  <c r="AX105" i="42"/>
  <c r="AD85" i="42"/>
  <c r="AK79" i="42"/>
  <c r="AD41" i="42"/>
  <c r="AK39" i="42"/>
  <c r="AF208" i="42"/>
  <c r="BB17" i="42"/>
  <c r="BB208" i="42" s="1"/>
  <c r="Y204" i="42"/>
  <c r="AF14" i="42"/>
  <c r="AX14" i="42"/>
  <c r="AX204" i="42" s="1"/>
  <c r="AE14" i="42"/>
  <c r="AD14" i="42"/>
  <c r="Y202" i="42"/>
  <c r="AF12" i="42"/>
  <c r="AX12" i="42"/>
  <c r="AE12" i="42"/>
  <c r="Y18" i="42"/>
  <c r="AD12" i="42"/>
  <c r="AK73" i="42"/>
  <c r="AW73" i="42" s="1"/>
  <c r="AK142" i="42"/>
  <c r="AW142" i="42" s="1"/>
  <c r="AV99" i="42"/>
  <c r="BD96" i="42"/>
  <c r="BD99" i="42" s="1"/>
  <c r="AD99" i="42"/>
  <c r="AK96" i="42"/>
  <c r="AK92" i="42"/>
  <c r="AW92" i="42" s="1"/>
  <c r="AK75" i="42"/>
  <c r="AW75" i="42" s="1"/>
  <c r="AK71" i="42"/>
  <c r="AW71" i="42" s="1"/>
  <c r="AK66" i="42"/>
  <c r="AW66" i="42" s="1"/>
  <c r="AK56" i="42"/>
  <c r="AW56" i="42" s="1"/>
  <c r="BA53" i="42"/>
  <c r="BA58" i="42" s="1"/>
  <c r="AE58" i="42"/>
  <c r="BB39" i="42"/>
  <c r="BB41" i="42" s="1"/>
  <c r="AF41" i="42"/>
  <c r="AE34" i="42"/>
  <c r="BA31" i="42"/>
  <c r="BA34" i="42" s="1"/>
  <c r="AV30" i="42"/>
  <c r="BD27" i="42"/>
  <c r="BD30" i="42" s="1"/>
  <c r="AE26" i="42"/>
  <c r="BA23" i="42"/>
  <c r="BA26" i="42" s="1"/>
  <c r="BD19" i="42"/>
  <c r="BD22" i="42" s="1"/>
  <c r="AV22" i="42"/>
  <c r="AK141" i="42"/>
  <c r="AW141" i="42" s="1"/>
  <c r="AZ209" i="42"/>
  <c r="BE202" i="42"/>
  <c r="BA112" i="42"/>
  <c r="AK91" i="42"/>
  <c r="AW91" i="42" s="1"/>
  <c r="BE89" i="42"/>
  <c r="AD89" i="42"/>
  <c r="AK86" i="42"/>
  <c r="AE76" i="42"/>
  <c r="BA70" i="42"/>
  <c r="BA76" i="42" s="1"/>
  <c r="BB65" i="42"/>
  <c r="BB69" i="42" s="1"/>
  <c r="AF69" i="42"/>
  <c r="AK51" i="42"/>
  <c r="AW51" i="42" s="1"/>
  <c r="BA50" i="42"/>
  <c r="AX52" i="42"/>
  <c r="AV211" i="42"/>
  <c r="BD45" i="42"/>
  <c r="AV46" i="42"/>
  <c r="AK33" i="42"/>
  <c r="AW33" i="42" s="1"/>
  <c r="AD19" i="42"/>
  <c r="Y22" i="42"/>
  <c r="AF19" i="42"/>
  <c r="AX19" i="42"/>
  <c r="AX22" i="42" s="1"/>
  <c r="AE19" i="42"/>
  <c r="BG204" i="42"/>
  <c r="AX121" i="42"/>
  <c r="AD95" i="42"/>
  <c r="AK90" i="42"/>
  <c r="AV210" i="42"/>
  <c r="BD77" i="42"/>
  <c r="AV78" i="42"/>
  <c r="AK25" i="42"/>
  <c r="AW25" i="42" s="1"/>
  <c r="BB27" i="42"/>
  <c r="BB30" i="42" s="1"/>
  <c r="AF30" i="42"/>
  <c r="O125" i="39"/>
  <c r="AJ145" i="41"/>
  <c r="BA106" i="41"/>
  <c r="AC143" i="41"/>
  <c r="V21" i="47" s="1"/>
  <c r="AE85" i="41"/>
  <c r="BA82" i="41"/>
  <c r="BA85" i="41" s="1"/>
  <c r="AK64" i="41"/>
  <c r="AD67" i="41"/>
  <c r="AU248" i="41"/>
  <c r="BC155" i="41"/>
  <c r="BC29" i="41"/>
  <c r="BE27" i="41"/>
  <c r="BD21" i="41"/>
  <c r="BD154" i="41"/>
  <c r="AT146" i="41"/>
  <c r="AD142" i="41"/>
  <c r="AK86" i="41"/>
  <c r="AF101" i="41"/>
  <c r="BD64" i="41"/>
  <c r="BD67" i="41" s="1"/>
  <c r="AV67" i="41"/>
  <c r="BG153" i="41"/>
  <c r="AJ146" i="41"/>
  <c r="AD113" i="41"/>
  <c r="AD118" i="41" s="1"/>
  <c r="AX113" i="41"/>
  <c r="AX118" i="41" s="1"/>
  <c r="AF113" i="41"/>
  <c r="BB113" i="41" s="1"/>
  <c r="AE113" i="41"/>
  <c r="BA113" i="41" s="1"/>
  <c r="AK23" i="41"/>
  <c r="AW23" i="41" s="1"/>
  <c r="Y153" i="41"/>
  <c r="AD15" i="41"/>
  <c r="AE15" i="41"/>
  <c r="AX15" i="41"/>
  <c r="AF15" i="41"/>
  <c r="AK46" i="41"/>
  <c r="AK31" i="41"/>
  <c r="AW31" i="41" s="1"/>
  <c r="AV148" i="41"/>
  <c r="AV118" i="41"/>
  <c r="BD112" i="41"/>
  <c r="BD118" i="41" s="1"/>
  <c r="AK88" i="41"/>
  <c r="AW88" i="41" s="1"/>
  <c r="BB68" i="41"/>
  <c r="BB74" i="41" s="1"/>
  <c r="AF74" i="41"/>
  <c r="AK24" i="41"/>
  <c r="AW24" i="41" s="1"/>
  <c r="AV154" i="41"/>
  <c r="BE148" i="41"/>
  <c r="AV147" i="41"/>
  <c r="BD12" i="41"/>
  <c r="AV16" i="41"/>
  <c r="BA38" i="41"/>
  <c r="AK141" i="41"/>
  <c r="AW141" i="41" s="1"/>
  <c r="AK139" i="41"/>
  <c r="AW139" i="41" s="1"/>
  <c r="AK138" i="41"/>
  <c r="AW138" i="41" s="1"/>
  <c r="AZ142" i="41"/>
  <c r="AK128" i="41"/>
  <c r="AW128" i="41" s="1"/>
  <c r="AK99" i="41"/>
  <c r="AW99" i="41" s="1"/>
  <c r="BD119" i="41"/>
  <c r="BD126" i="41" s="1"/>
  <c r="AV126" i="41"/>
  <c r="AD101" i="41"/>
  <c r="AK98" i="41"/>
  <c r="AZ130" i="41"/>
  <c r="AK110" i="41"/>
  <c r="AW110" i="41" s="1"/>
  <c r="AK93" i="41"/>
  <c r="AW93" i="41" s="1"/>
  <c r="AK91" i="41"/>
  <c r="AW91" i="41" s="1"/>
  <c r="BE67" i="41"/>
  <c r="BD53" i="41"/>
  <c r="BD60" i="41" s="1"/>
  <c r="AV60" i="41"/>
  <c r="Y148" i="41"/>
  <c r="AF17" i="41"/>
  <c r="AX17" i="41"/>
  <c r="AE17" i="41"/>
  <c r="AD17" i="41"/>
  <c r="Y21" i="41"/>
  <c r="Y118" i="41"/>
  <c r="AK106" i="41"/>
  <c r="AW106" i="41" s="1"/>
  <c r="AV89" i="41"/>
  <c r="AF67" i="41"/>
  <c r="BB64" i="41"/>
  <c r="BB67" i="41" s="1"/>
  <c r="BE60" i="41"/>
  <c r="AE156" i="41"/>
  <c r="BA96" i="41"/>
  <c r="AE97" i="41"/>
  <c r="BD75" i="41"/>
  <c r="BD81" i="41" s="1"/>
  <c r="AV81" i="41"/>
  <c r="BA66" i="41"/>
  <c r="BA67" i="41" s="1"/>
  <c r="AK66" i="41"/>
  <c r="AW66" i="41" s="1"/>
  <c r="AC146" i="41"/>
  <c r="AV156" i="41"/>
  <c r="BD96" i="41"/>
  <c r="AV97" i="41"/>
  <c r="AK90" i="41"/>
  <c r="AD95" i="41"/>
  <c r="BD30" i="41"/>
  <c r="BD32" i="41" s="1"/>
  <c r="AV32" i="41"/>
  <c r="AD32" i="41"/>
  <c r="AK30" i="41"/>
  <c r="AK25" i="41"/>
  <c r="AW25" i="41" s="1"/>
  <c r="BE135" i="41"/>
  <c r="AK80" i="41"/>
  <c r="AW80" i="41" s="1"/>
  <c r="AV150" i="41"/>
  <c r="AV38" i="41"/>
  <c r="BD33" i="41"/>
  <c r="AE32" i="41"/>
  <c r="BC148" i="41"/>
  <c r="BC21" i="41"/>
  <c r="AF75" i="41"/>
  <c r="AE75" i="41"/>
  <c r="AD75" i="41"/>
  <c r="AX75" i="41"/>
  <c r="AX81" i="41" s="1"/>
  <c r="Y81" i="41"/>
  <c r="BA46" i="41"/>
  <c r="BD39" i="41"/>
  <c r="BD45" i="41" s="1"/>
  <c r="AV45" i="41"/>
  <c r="BB33" i="41"/>
  <c r="AF38" i="41"/>
  <c r="AZ148" i="41"/>
  <c r="AZ21" i="41"/>
  <c r="AK73" i="41"/>
  <c r="AW73" i="41" s="1"/>
  <c r="AK72" i="41"/>
  <c r="AW72" i="41" s="1"/>
  <c r="AK71" i="41"/>
  <c r="AW71" i="41" s="1"/>
  <c r="AK70" i="41"/>
  <c r="AW70" i="41" s="1"/>
  <c r="AK69" i="41"/>
  <c r="AW69" i="41" s="1"/>
  <c r="AD74" i="41"/>
  <c r="AK68" i="41"/>
  <c r="BD63" i="41"/>
  <c r="AK57" i="41"/>
  <c r="AW57" i="41" s="1"/>
  <c r="AD60" i="41"/>
  <c r="AK53" i="41"/>
  <c r="AZ155" i="41"/>
  <c r="AZ29" i="41"/>
  <c r="AX27" i="41"/>
  <c r="AK20" i="41"/>
  <c r="AW20" i="41" s="1"/>
  <c r="AZ154" i="41"/>
  <c r="BE147" i="41"/>
  <c r="BE16" i="41"/>
  <c r="AD61" i="41"/>
  <c r="AE61" i="41"/>
  <c r="AX61" i="41"/>
  <c r="AX63" i="41" s="1"/>
  <c r="Y63" i="41"/>
  <c r="AF61" i="41"/>
  <c r="BB22" i="41"/>
  <c r="BB27" i="41" s="1"/>
  <c r="AF27" i="41"/>
  <c r="AE38" i="41"/>
  <c r="AE142" i="41"/>
  <c r="BA136" i="41"/>
  <c r="BA142" i="41" s="1"/>
  <c r="AD104" i="41"/>
  <c r="AK102" i="41"/>
  <c r="AZ150" i="41"/>
  <c r="AZ38" i="41"/>
  <c r="Y155" i="41"/>
  <c r="AF28" i="41"/>
  <c r="AX28" i="41"/>
  <c r="AE28" i="41"/>
  <c r="AD28" i="41"/>
  <c r="Y29" i="41"/>
  <c r="Y154" i="41"/>
  <c r="AF19" i="41"/>
  <c r="AX19" i="41"/>
  <c r="AX154" i="41" s="1"/>
  <c r="AE19" i="41"/>
  <c r="AD19" i="41"/>
  <c r="AK82" i="41"/>
  <c r="AD85" i="41"/>
  <c r="BA78" i="41"/>
  <c r="AK78" i="41"/>
  <c r="AW78" i="41" s="1"/>
  <c r="AD130" i="41"/>
  <c r="Y147" i="41"/>
  <c r="AD12" i="41"/>
  <c r="Y16" i="41"/>
  <c r="AE12" i="41"/>
  <c r="AX12" i="41"/>
  <c r="AF12" i="41"/>
  <c r="AX38" i="41"/>
  <c r="AX74" i="41"/>
  <c r="AZ60" i="41"/>
  <c r="BD155" i="41"/>
  <c r="BE153" i="41"/>
  <c r="BC147" i="41"/>
  <c r="AK134" i="41"/>
  <c r="AW134" i="41" s="1"/>
  <c r="AK132" i="41"/>
  <c r="AW132" i="41" s="1"/>
  <c r="AK116" i="41"/>
  <c r="AW116" i="41" s="1"/>
  <c r="BA131" i="41"/>
  <c r="BA135" i="41" s="1"/>
  <c r="AE135" i="41"/>
  <c r="BB112" i="41"/>
  <c r="AX85" i="41"/>
  <c r="AX156" i="41"/>
  <c r="AX97" i="41"/>
  <c r="AD87" i="41"/>
  <c r="AX87" i="41"/>
  <c r="AX89" i="41" s="1"/>
  <c r="AF87" i="41"/>
  <c r="AE87" i="41"/>
  <c r="Y89" i="41"/>
  <c r="AV74" i="41"/>
  <c r="BD68" i="41"/>
  <c r="BD74" i="41" s="1"/>
  <c r="AE60" i="41"/>
  <c r="BA53" i="41"/>
  <c r="BA60" i="41" s="1"/>
  <c r="AF95" i="41"/>
  <c r="BB90" i="41"/>
  <c r="BB95" i="41" s="1"/>
  <c r="AF32" i="41"/>
  <c r="BB30" i="41"/>
  <c r="BB32" i="41" s="1"/>
  <c r="BG147" i="41"/>
  <c r="BG16" i="41"/>
  <c r="BD131" i="41"/>
  <c r="BD135" i="41" s="1"/>
  <c r="AV135" i="41"/>
  <c r="AK35" i="41"/>
  <c r="AW35" i="41" s="1"/>
  <c r="AJ125" i="39"/>
  <c r="AJ144" i="41"/>
  <c r="AX142" i="41"/>
  <c r="AK140" i="41"/>
  <c r="AW140" i="41" s="1"/>
  <c r="Y126" i="41"/>
  <c r="AF119" i="41"/>
  <c r="AE119" i="41"/>
  <c r="AD119" i="41"/>
  <c r="AX119" i="41"/>
  <c r="AX126" i="41" s="1"/>
  <c r="AX101" i="41"/>
  <c r="AX104" i="41"/>
  <c r="AV111" i="41"/>
  <c r="AE95" i="41"/>
  <c r="BA90" i="41"/>
  <c r="BA95" i="41" s="1"/>
  <c r="AK83" i="41"/>
  <c r="AW83" i="41" s="1"/>
  <c r="BE150" i="41"/>
  <c r="BE38" i="41"/>
  <c r="AD135" i="41"/>
  <c r="BA112" i="41"/>
  <c r="AK112" i="41"/>
  <c r="AK92" i="41"/>
  <c r="AW92" i="41" s="1"/>
  <c r="AF85" i="41"/>
  <c r="BB82" i="41"/>
  <c r="BB85" i="41" s="1"/>
  <c r="BE52" i="41"/>
  <c r="BG148" i="41"/>
  <c r="BG104" i="41"/>
  <c r="AF156" i="41"/>
  <c r="AF97" i="41"/>
  <c r="BB96" i="41"/>
  <c r="BG89" i="41"/>
  <c r="BE81" i="41"/>
  <c r="AD48" i="41"/>
  <c r="AD52" i="41" s="1"/>
  <c r="AF48" i="41"/>
  <c r="BB48" i="41" s="1"/>
  <c r="AX48" i="41"/>
  <c r="AX52" i="41" s="1"/>
  <c r="AE48" i="41"/>
  <c r="BA48" i="41" s="1"/>
  <c r="BE156" i="41"/>
  <c r="BE97" i="41"/>
  <c r="AX95" i="41"/>
  <c r="AK108" i="41"/>
  <c r="AW108" i="41" s="1"/>
  <c r="AK47" i="41"/>
  <c r="AW47" i="41" s="1"/>
  <c r="BE45" i="41"/>
  <c r="AU146" i="41"/>
  <c r="AF107" i="41"/>
  <c r="AE107" i="41"/>
  <c r="BA107" i="41" s="1"/>
  <c r="AD107" i="41"/>
  <c r="AX107" i="41"/>
  <c r="AX111" i="41" s="1"/>
  <c r="AK62" i="41"/>
  <c r="AW62" i="41" s="1"/>
  <c r="BG150" i="41"/>
  <c r="BG38" i="41"/>
  <c r="AZ147" i="41"/>
  <c r="AK54" i="41"/>
  <c r="AW54" i="41" s="1"/>
  <c r="AK50" i="41"/>
  <c r="AW50" i="41" s="1"/>
  <c r="BB46" i="41"/>
  <c r="AD150" i="41"/>
  <c r="AD38" i="41"/>
  <c r="AK33" i="41"/>
  <c r="BD22" i="41"/>
  <c r="BD27" i="41" s="1"/>
  <c r="AV27" i="41"/>
  <c r="AK18" i="41"/>
  <c r="AW18" i="41" s="1"/>
  <c r="BD103" i="41"/>
  <c r="BD104" i="41" s="1"/>
  <c r="AV104" i="41"/>
  <c r="AE74" i="41"/>
  <c r="BA68" i="41"/>
  <c r="BA74" i="41" s="1"/>
  <c r="AV63" i="41"/>
  <c r="BA22" i="41"/>
  <c r="BA27" i="41" s="1"/>
  <c r="AE27" i="41"/>
  <c r="AV153" i="41"/>
  <c r="BD15" i="41"/>
  <c r="AE67" i="41"/>
  <c r="AK58" i="41"/>
  <c r="AW58" i="41" s="1"/>
  <c r="AK34" i="41"/>
  <c r="AW34" i="41" s="1"/>
  <c r="AD27" i="41"/>
  <c r="AK22" i="41"/>
  <c r="AE150" i="41"/>
  <c r="AK13" i="41"/>
  <c r="AW13" i="41" s="1"/>
  <c r="AE164" i="40"/>
  <c r="BA161" i="40"/>
  <c r="BA164" i="40" s="1"/>
  <c r="AT125" i="39"/>
  <c r="AU166" i="40"/>
  <c r="Y160" i="40"/>
  <c r="AF155" i="40"/>
  <c r="AE155" i="40"/>
  <c r="AX155" i="40"/>
  <c r="AX160" i="40" s="1"/>
  <c r="AD155" i="40"/>
  <c r="AX146" i="40"/>
  <c r="AX151" i="40" s="1"/>
  <c r="AE146" i="40"/>
  <c r="AD146" i="40"/>
  <c r="AD151" i="40" s="1"/>
  <c r="AF146" i="40"/>
  <c r="BB146" i="40" s="1"/>
  <c r="Y151" i="40"/>
  <c r="AK156" i="40"/>
  <c r="AW156" i="40" s="1"/>
  <c r="AF164" i="40"/>
  <c r="AK147" i="40"/>
  <c r="AW147" i="40" s="1"/>
  <c r="AK133" i="40"/>
  <c r="AW133" i="40" s="1"/>
  <c r="AK126" i="40"/>
  <c r="AW126" i="40" s="1"/>
  <c r="AK150" i="40"/>
  <c r="AW150" i="40" s="1"/>
  <c r="AV151" i="40"/>
  <c r="BA119" i="40"/>
  <c r="BA124" i="40" s="1"/>
  <c r="AD118" i="40"/>
  <c r="BE118" i="40"/>
  <c r="AE107" i="40"/>
  <c r="BA102" i="40"/>
  <c r="BA107" i="40" s="1"/>
  <c r="BD98" i="40"/>
  <c r="BD101" i="40" s="1"/>
  <c r="AV101" i="40"/>
  <c r="AK113" i="40"/>
  <c r="AW113" i="40" s="1"/>
  <c r="AK104" i="40"/>
  <c r="AW104" i="40" s="1"/>
  <c r="AK93" i="40"/>
  <c r="AW93" i="40" s="1"/>
  <c r="AK87" i="40"/>
  <c r="AW87" i="40" s="1"/>
  <c r="AK83" i="40"/>
  <c r="AW83" i="40" s="1"/>
  <c r="AK120" i="40"/>
  <c r="AW120" i="40" s="1"/>
  <c r="BD92" i="40"/>
  <c r="BD97" i="40" s="1"/>
  <c r="AV97" i="40"/>
  <c r="BB89" i="40"/>
  <c r="BB91" i="40" s="1"/>
  <c r="AF91" i="40"/>
  <c r="BA98" i="40"/>
  <c r="BA101" i="40" s="1"/>
  <c r="AE101" i="40"/>
  <c r="AD101" i="40"/>
  <c r="AK98" i="40"/>
  <c r="AD88" i="40"/>
  <c r="BD68" i="40"/>
  <c r="BD74" i="40" s="1"/>
  <c r="AV74" i="40"/>
  <c r="BD54" i="40"/>
  <c r="AV60" i="40"/>
  <c r="AK77" i="40"/>
  <c r="AW77" i="40" s="1"/>
  <c r="AX74" i="40"/>
  <c r="BB61" i="40"/>
  <c r="BB67" i="40" s="1"/>
  <c r="AF67" i="40"/>
  <c r="Y177" i="40"/>
  <c r="AD52" i="40"/>
  <c r="Y53" i="40"/>
  <c r="AF52" i="40"/>
  <c r="AX52" i="40"/>
  <c r="AE52" i="40"/>
  <c r="AZ170" i="40"/>
  <c r="AZ32" i="40"/>
  <c r="BD175" i="40"/>
  <c r="AZ169" i="40"/>
  <c r="AZ15" i="40"/>
  <c r="BC177" i="40"/>
  <c r="BC53" i="40"/>
  <c r="BC170" i="40"/>
  <c r="BC32" i="40"/>
  <c r="BE178" i="40"/>
  <c r="BE25" i="40"/>
  <c r="BD16" i="40"/>
  <c r="BD19" i="40" s="1"/>
  <c r="AV19" i="40"/>
  <c r="AT168" i="40"/>
  <c r="AX81" i="40"/>
  <c r="AK73" i="40"/>
  <c r="AW73" i="40" s="1"/>
  <c r="AK71" i="40"/>
  <c r="AW71" i="40" s="1"/>
  <c r="AK69" i="40"/>
  <c r="AW69" i="40" s="1"/>
  <c r="AK58" i="40"/>
  <c r="AW58" i="40" s="1"/>
  <c r="AK56" i="40"/>
  <c r="AW56" i="40" s="1"/>
  <c r="BB54" i="40"/>
  <c r="AK48" i="40"/>
  <c r="AW48" i="40" s="1"/>
  <c r="AK35" i="40"/>
  <c r="AW35" i="40" s="1"/>
  <c r="Y171" i="40"/>
  <c r="Y38" i="40"/>
  <c r="AX33" i="40"/>
  <c r="AD33" i="40"/>
  <c r="AF33" i="40"/>
  <c r="AE33" i="40"/>
  <c r="BG169" i="40"/>
  <c r="BG15" i="40"/>
  <c r="BE170" i="40"/>
  <c r="AK80" i="40"/>
  <c r="AW80" i="40" s="1"/>
  <c r="AK76" i="40"/>
  <c r="AW76" i="40" s="1"/>
  <c r="AK64" i="40"/>
  <c r="AW64" i="40" s="1"/>
  <c r="AF51" i="40"/>
  <c r="BB45" i="40"/>
  <c r="BB51" i="40" s="1"/>
  <c r="AD23" i="40"/>
  <c r="AK20" i="40"/>
  <c r="AK13" i="40"/>
  <c r="AW13" i="40" s="1"/>
  <c r="AE51" i="40"/>
  <c r="AK22" i="40"/>
  <c r="AW22" i="40" s="1"/>
  <c r="AV44" i="40"/>
  <c r="AE154" i="40"/>
  <c r="BA152" i="40"/>
  <c r="BA154" i="40" s="1"/>
  <c r="AV164" i="40"/>
  <c r="BD161" i="40"/>
  <c r="BD164" i="40" s="1"/>
  <c r="AK145" i="40"/>
  <c r="AJ166" i="40"/>
  <c r="AK143" i="40"/>
  <c r="AW143" i="40" s="1"/>
  <c r="BD151" i="40"/>
  <c r="AE144" i="40"/>
  <c r="AV144" i="40"/>
  <c r="BD138" i="40"/>
  <c r="BD144" i="40" s="1"/>
  <c r="AK157" i="40"/>
  <c r="AW157" i="40" s="1"/>
  <c r="AD144" i="40"/>
  <c r="AK132" i="40"/>
  <c r="AW132" i="40" s="1"/>
  <c r="AK148" i="40"/>
  <c r="AW148" i="40" s="1"/>
  <c r="AV118" i="40"/>
  <c r="BD115" i="40"/>
  <c r="BD118" i="40" s="1"/>
  <c r="BD108" i="40"/>
  <c r="BD109" i="40" s="1"/>
  <c r="AV109" i="40"/>
  <c r="AK112" i="40"/>
  <c r="AW112" i="40" s="1"/>
  <c r="AK103" i="40"/>
  <c r="AW103" i="40" s="1"/>
  <c r="BB108" i="40"/>
  <c r="BB109" i="40" s="1"/>
  <c r="AF109" i="40"/>
  <c r="Y172" i="40"/>
  <c r="AF55" i="40"/>
  <c r="AX55" i="40"/>
  <c r="AX60" i="40" s="1"/>
  <c r="AE55" i="40"/>
  <c r="AE60" i="40" s="1"/>
  <c r="AD55" i="40"/>
  <c r="AD60" i="40" s="1"/>
  <c r="AX101" i="40"/>
  <c r="AE88" i="40"/>
  <c r="BG172" i="40"/>
  <c r="AK116" i="40"/>
  <c r="AW116" i="40" s="1"/>
  <c r="BE172" i="40"/>
  <c r="AF74" i="40"/>
  <c r="BB68" i="40"/>
  <c r="BB74" i="40" s="1"/>
  <c r="BD176" i="40"/>
  <c r="Y170" i="40"/>
  <c r="AF26" i="40"/>
  <c r="AX26" i="40"/>
  <c r="AE26" i="40"/>
  <c r="AD26" i="40"/>
  <c r="Y32" i="40"/>
  <c r="AK47" i="40"/>
  <c r="AW47" i="40" s="1"/>
  <c r="BC171" i="40"/>
  <c r="BC38" i="40"/>
  <c r="AV178" i="40"/>
  <c r="AV25" i="40"/>
  <c r="BD24" i="40"/>
  <c r="R168" i="40"/>
  <c r="Y167" i="40" s="1"/>
  <c r="AV170" i="40"/>
  <c r="AV169" i="40"/>
  <c r="AF81" i="40"/>
  <c r="BB75" i="40"/>
  <c r="BB81" i="40" s="1"/>
  <c r="AK54" i="40"/>
  <c r="BG171" i="40"/>
  <c r="BG38" i="40"/>
  <c r="AZ178" i="40"/>
  <c r="AZ25" i="40"/>
  <c r="AD16" i="40"/>
  <c r="Y19" i="40"/>
  <c r="AX16" i="40"/>
  <c r="AX19" i="40" s="1"/>
  <c r="AF16" i="40"/>
  <c r="AE16" i="40"/>
  <c r="AZ177" i="40"/>
  <c r="AZ53" i="40"/>
  <c r="BE171" i="40"/>
  <c r="BE38" i="40"/>
  <c r="AE23" i="40"/>
  <c r="BA20" i="40"/>
  <c r="BA23" i="40" s="1"/>
  <c r="AK18" i="40"/>
  <c r="AW18" i="40" s="1"/>
  <c r="BD44" i="40"/>
  <c r="AK34" i="40"/>
  <c r="AW34" i="40" s="1"/>
  <c r="AK163" i="40"/>
  <c r="AW163" i="40" s="1"/>
  <c r="AX144" i="40"/>
  <c r="BD128" i="40"/>
  <c r="BD130" i="40" s="1"/>
  <c r="AV130" i="40"/>
  <c r="AX127" i="40"/>
  <c r="BD119" i="40"/>
  <c r="BD124" i="40" s="1"/>
  <c r="AV124" i="40"/>
  <c r="AD137" i="40"/>
  <c r="AK131" i="40"/>
  <c r="AD127" i="40"/>
  <c r="AK125" i="40"/>
  <c r="BB119" i="40"/>
  <c r="BB124" i="40" s="1"/>
  <c r="AF124" i="40"/>
  <c r="BD125" i="40"/>
  <c r="BD127" i="40" s="1"/>
  <c r="AV127" i="40"/>
  <c r="AX114" i="40"/>
  <c r="AX97" i="40"/>
  <c r="BD89" i="40"/>
  <c r="BD91" i="40" s="1"/>
  <c r="AV91" i="40"/>
  <c r="AK136" i="40"/>
  <c r="AW136" i="40" s="1"/>
  <c r="AK129" i="40"/>
  <c r="AW129" i="40" s="1"/>
  <c r="AF118" i="40"/>
  <c r="BB115" i="40"/>
  <c r="BB118" i="40" s="1"/>
  <c r="AK111" i="40"/>
  <c r="AW111" i="40" s="1"/>
  <c r="AK106" i="40"/>
  <c r="AW106" i="40" s="1"/>
  <c r="AK95" i="40"/>
  <c r="AW95" i="40" s="1"/>
  <c r="AK85" i="40"/>
  <c r="AW85" i="40" s="1"/>
  <c r="AK122" i="40"/>
  <c r="AW122" i="40" s="1"/>
  <c r="AE118" i="40"/>
  <c r="BA115" i="40"/>
  <c r="BA118" i="40" s="1"/>
  <c r="BD82" i="40"/>
  <c r="BD88" i="40" s="1"/>
  <c r="AV88" i="40"/>
  <c r="BA89" i="40"/>
  <c r="BA91" i="40" s="1"/>
  <c r="AE91" i="40"/>
  <c r="AD91" i="40"/>
  <c r="AK89" i="40"/>
  <c r="BB98" i="40"/>
  <c r="BB101" i="40" s="1"/>
  <c r="AF101" i="40"/>
  <c r="BC172" i="40"/>
  <c r="BG60" i="40"/>
  <c r="AK99" i="40"/>
  <c r="AW99" i="40" s="1"/>
  <c r="AV172" i="40"/>
  <c r="BD55" i="40"/>
  <c r="AD74" i="40"/>
  <c r="AK68" i="40"/>
  <c r="BA61" i="40"/>
  <c r="BA67" i="40" s="1"/>
  <c r="AE67" i="40"/>
  <c r="AD67" i="40"/>
  <c r="AK61" i="40"/>
  <c r="AK50" i="40"/>
  <c r="AW50" i="40" s="1"/>
  <c r="Y173" i="40"/>
  <c r="AF28" i="40"/>
  <c r="AX28" i="40"/>
  <c r="AX173" i="40" s="1"/>
  <c r="AE28" i="40"/>
  <c r="AD28" i="40"/>
  <c r="Y175" i="40"/>
  <c r="AF14" i="40"/>
  <c r="AX14" i="40"/>
  <c r="AX175" i="40" s="1"/>
  <c r="AE14" i="40"/>
  <c r="AD14" i="40"/>
  <c r="Y169" i="40"/>
  <c r="AF12" i="40"/>
  <c r="AX12" i="40"/>
  <c r="AE12" i="40"/>
  <c r="AD12" i="40"/>
  <c r="Y15" i="40"/>
  <c r="AK78" i="40"/>
  <c r="AW78" i="40" s="1"/>
  <c r="AK66" i="40"/>
  <c r="AW66" i="40" s="1"/>
  <c r="AK62" i="40"/>
  <c r="AW62" i="40" s="1"/>
  <c r="AV171" i="40"/>
  <c r="AV38" i="40"/>
  <c r="BD33" i="40"/>
  <c r="AK79" i="40"/>
  <c r="AW79" i="40" s="1"/>
  <c r="BA54" i="40"/>
  <c r="BG170" i="40"/>
  <c r="Y178" i="40"/>
  <c r="AD24" i="40"/>
  <c r="AE24" i="40"/>
  <c r="Y25" i="40"/>
  <c r="AF24" i="40"/>
  <c r="AX24" i="40"/>
  <c r="AV175" i="40"/>
  <c r="AK49" i="40"/>
  <c r="AW49" i="40" s="1"/>
  <c r="BA51" i="40"/>
  <c r="AZ171" i="40"/>
  <c r="AZ38" i="40"/>
  <c r="AK37" i="40"/>
  <c r="AW37" i="40" s="1"/>
  <c r="AK21" i="40"/>
  <c r="AW21" i="40" s="1"/>
  <c r="AK31" i="40"/>
  <c r="AW31" i="40" s="1"/>
  <c r="AK29" i="40"/>
  <c r="AW29" i="40" s="1"/>
  <c r="AK27" i="40"/>
  <c r="AW27" i="40" s="1"/>
  <c r="AT166" i="40"/>
  <c r="AV160" i="40"/>
  <c r="BD155" i="40"/>
  <c r="BD160" i="40" s="1"/>
  <c r="AC166" i="40"/>
  <c r="AK152" i="40"/>
  <c r="BB145" i="40"/>
  <c r="AK161" i="40"/>
  <c r="BB131" i="40"/>
  <c r="BB137" i="40" s="1"/>
  <c r="AF137" i="40"/>
  <c r="BA141" i="40"/>
  <c r="AK141" i="40"/>
  <c r="AW141" i="40" s="1"/>
  <c r="BA139" i="40"/>
  <c r="AK139" i="40"/>
  <c r="AW139" i="40" s="1"/>
  <c r="AE137" i="40"/>
  <c r="BA131" i="40"/>
  <c r="BA137" i="40" s="1"/>
  <c r="AE127" i="40"/>
  <c r="BA125" i="40"/>
  <c r="BA127" i="40" s="1"/>
  <c r="BB164" i="40"/>
  <c r="AD154" i="40"/>
  <c r="AK158" i="40"/>
  <c r="AW158" i="40" s="1"/>
  <c r="AV137" i="40"/>
  <c r="BD131" i="40"/>
  <c r="BD137" i="40" s="1"/>
  <c r="AX124" i="40"/>
  <c r="AE114" i="40"/>
  <c r="AK105" i="40"/>
  <c r="AW105" i="40" s="1"/>
  <c r="AD107" i="40"/>
  <c r="AK102" i="40"/>
  <c r="AK121" i="40"/>
  <c r="AW121" i="40" s="1"/>
  <c r="BD110" i="40"/>
  <c r="BD114" i="40" s="1"/>
  <c r="AV114" i="40"/>
  <c r="BD102" i="40"/>
  <c r="BD107" i="40" s="1"/>
  <c r="AV107" i="40"/>
  <c r="BA108" i="40"/>
  <c r="BA109" i="40" s="1"/>
  <c r="AE109" i="40"/>
  <c r="AD109" i="40"/>
  <c r="AK108" i="40"/>
  <c r="BE177" i="40"/>
  <c r="AE74" i="40"/>
  <c r="BA68" i="40"/>
  <c r="BA74" i="40" s="1"/>
  <c r="AX67" i="40"/>
  <c r="Y176" i="40"/>
  <c r="AF30" i="40"/>
  <c r="AX30" i="40"/>
  <c r="AX176" i="40" s="1"/>
  <c r="AE30" i="40"/>
  <c r="AD30" i="40"/>
  <c r="BD15" i="40"/>
  <c r="BC169" i="40"/>
  <c r="BC15" i="40"/>
  <c r="BA75" i="40"/>
  <c r="BA81" i="40" s="1"/>
  <c r="AE81" i="40"/>
  <c r="AD81" i="40"/>
  <c r="AK75" i="40"/>
  <c r="AV177" i="40"/>
  <c r="AD44" i="40"/>
  <c r="BG175" i="40"/>
  <c r="AV176" i="40"/>
  <c r="BE169" i="40"/>
  <c r="AD51" i="40"/>
  <c r="AK45" i="40"/>
  <c r="AF23" i="40"/>
  <c r="BB20" i="40"/>
  <c r="BB23" i="40" s="1"/>
  <c r="I125" i="39"/>
  <c r="AW80" i="39"/>
  <c r="AE100" i="39"/>
  <c r="BA94" i="39"/>
  <c r="BA100" i="39" s="1"/>
  <c r="AZ100" i="39"/>
  <c r="BD73" i="39"/>
  <c r="BD79" i="39" s="1"/>
  <c r="AV79" i="39"/>
  <c r="BA73" i="39"/>
  <c r="BA79" i="39" s="1"/>
  <c r="AE79" i="39"/>
  <c r="BB19" i="39"/>
  <c r="AF24" i="39"/>
  <c r="AV127" i="39"/>
  <c r="AE18" i="39"/>
  <c r="BA14" i="39"/>
  <c r="BC135" i="39"/>
  <c r="BC44" i="39"/>
  <c r="AZ130" i="39"/>
  <c r="AZ30" i="39"/>
  <c r="AK21" i="39"/>
  <c r="AW21" i="39" s="1"/>
  <c r="AK46" i="39"/>
  <c r="AC124" i="39"/>
  <c r="AC123" i="39"/>
  <c r="V19" i="47" s="1"/>
  <c r="AD122" i="39"/>
  <c r="BA87" i="39"/>
  <c r="BA93" i="39" s="1"/>
  <c r="AE93" i="39"/>
  <c r="AV86" i="39"/>
  <c r="BD80" i="39"/>
  <c r="BD86" i="39" s="1"/>
  <c r="AK69" i="39"/>
  <c r="AW69" i="39" s="1"/>
  <c r="BE79" i="39"/>
  <c r="AK116" i="39"/>
  <c r="AW116" i="39" s="1"/>
  <c r="AK90" i="39"/>
  <c r="AW90" i="39" s="1"/>
  <c r="AF72" i="39"/>
  <c r="AK104" i="39"/>
  <c r="AW104" i="39" s="1"/>
  <c r="AK77" i="39"/>
  <c r="AW77" i="39" s="1"/>
  <c r="AK14" i="39"/>
  <c r="AX18" i="39"/>
  <c r="BE107" i="39"/>
  <c r="BG127" i="39"/>
  <c r="AD114" i="39"/>
  <c r="AX114" i="39"/>
  <c r="AK88" i="39"/>
  <c r="AW88" i="39" s="1"/>
  <c r="AD72" i="39"/>
  <c r="AV56" i="39"/>
  <c r="BD51" i="39"/>
  <c r="BD56" i="39" s="1"/>
  <c r="BC130" i="39"/>
  <c r="BC30" i="39"/>
  <c r="AV134" i="39"/>
  <c r="BD22" i="39"/>
  <c r="BD134" i="39" s="1"/>
  <c r="Y136" i="39"/>
  <c r="Y13" i="39"/>
  <c r="AX12" i="39"/>
  <c r="AD12" i="39"/>
  <c r="AE12" i="39"/>
  <c r="AF12" i="39"/>
  <c r="BE136" i="39"/>
  <c r="BE13" i="39"/>
  <c r="BA106" i="39"/>
  <c r="AK106" i="39"/>
  <c r="AW106" i="39" s="1"/>
  <c r="AF133" i="39"/>
  <c r="BB17" i="39"/>
  <c r="BB18" i="39" s="1"/>
  <c r="AE130" i="39"/>
  <c r="AE30" i="39"/>
  <c r="BA25" i="39"/>
  <c r="AE133" i="39"/>
  <c r="BA17" i="39"/>
  <c r="BA133" i="39" s="1"/>
  <c r="AV36" i="39"/>
  <c r="BD31" i="39"/>
  <c r="BD36" i="39" s="1"/>
  <c r="AK17" i="39"/>
  <c r="AE114" i="39"/>
  <c r="BA108" i="39"/>
  <c r="BA114" i="39" s="1"/>
  <c r="AV72" i="39"/>
  <c r="BD66" i="39"/>
  <c r="BD72" i="39" s="1"/>
  <c r="AV133" i="39"/>
  <c r="AV136" i="39"/>
  <c r="BD12" i="39"/>
  <c r="AV13" i="39"/>
  <c r="AE122" i="39"/>
  <c r="BA118" i="39"/>
  <c r="BA122" i="39" s="1"/>
  <c r="BB101" i="39"/>
  <c r="BB107" i="39" s="1"/>
  <c r="AF107" i="39"/>
  <c r="BD59" i="39"/>
  <c r="BD65" i="39" s="1"/>
  <c r="AV65" i="39"/>
  <c r="AK92" i="39"/>
  <c r="AW92" i="39" s="1"/>
  <c r="BB73" i="39"/>
  <c r="AF79" i="39"/>
  <c r="AK55" i="39"/>
  <c r="AW55" i="39" s="1"/>
  <c r="AV129" i="39"/>
  <c r="BD37" i="39"/>
  <c r="AV42" i="39"/>
  <c r="BB22" i="39"/>
  <c r="BB134" i="39" s="1"/>
  <c r="BC127" i="39"/>
  <c r="BC18" i="39"/>
  <c r="AK27" i="39"/>
  <c r="AW27" i="39" s="1"/>
  <c r="AD50" i="39"/>
  <c r="AK47" i="39"/>
  <c r="AK121" i="39"/>
  <c r="AW121" i="39" s="1"/>
  <c r="AK120" i="39"/>
  <c r="AW120" i="39" s="1"/>
  <c r="AT124" i="39"/>
  <c r="AK109" i="39"/>
  <c r="AW109" i="39" s="1"/>
  <c r="AK99" i="39"/>
  <c r="AW99" i="39" s="1"/>
  <c r="BD87" i="39"/>
  <c r="BD93" i="39" s="1"/>
  <c r="AV93" i="39"/>
  <c r="AF130" i="39"/>
  <c r="AF30" i="39"/>
  <c r="BB25" i="39"/>
  <c r="AD117" i="39"/>
  <c r="AK84" i="39"/>
  <c r="AW84" i="39" s="1"/>
  <c r="AE72" i="39"/>
  <c r="BA66" i="39"/>
  <c r="BA72" i="39" s="1"/>
  <c r="AT126" i="39"/>
  <c r="AD135" i="39"/>
  <c r="AD44" i="39"/>
  <c r="AK43" i="39"/>
  <c r="AU124" i="39"/>
  <c r="AX107" i="39"/>
  <c r="BD45" i="39"/>
  <c r="BD46" i="39" s="1"/>
  <c r="AV46" i="39"/>
  <c r="AD79" i="39"/>
  <c r="AK73" i="39"/>
  <c r="AK49" i="39"/>
  <c r="AW49" i="39" s="1"/>
  <c r="BE129" i="39"/>
  <c r="BE42" i="39"/>
  <c r="Y129" i="39"/>
  <c r="Y42" i="39"/>
  <c r="AF37" i="39"/>
  <c r="AX37" i="39"/>
  <c r="AE37" i="39"/>
  <c r="AD37" i="39"/>
  <c r="AD31" i="39"/>
  <c r="AE31" i="39"/>
  <c r="Y36" i="39"/>
  <c r="AX31" i="39"/>
  <c r="AX36" i="39" s="1"/>
  <c r="AF31" i="39"/>
  <c r="AC126" i="39"/>
  <c r="AD65" i="39"/>
  <c r="AD130" i="39"/>
  <c r="AK25" i="39"/>
  <c r="AD30" i="39"/>
  <c r="AD134" i="39"/>
  <c r="AK22" i="39"/>
  <c r="AZ128" i="39"/>
  <c r="AK78" i="39"/>
  <c r="AW78" i="39" s="1"/>
  <c r="AV135" i="39"/>
  <c r="AV44" i="39"/>
  <c r="BD43" i="39"/>
  <c r="BB44" i="39"/>
  <c r="BB135" i="39"/>
  <c r="BG128" i="39"/>
  <c r="BG24" i="39"/>
  <c r="AK34" i="39"/>
  <c r="AW34" i="39" s="1"/>
  <c r="AZ127" i="39"/>
  <c r="BB88" i="39"/>
  <c r="BB93" i="39" s="1"/>
  <c r="AF93" i="39"/>
  <c r="BG72" i="39"/>
  <c r="AK66" i="39"/>
  <c r="BE56" i="39"/>
  <c r="AE50" i="39"/>
  <c r="BA47" i="39"/>
  <c r="BA50" i="39" s="1"/>
  <c r="AK39" i="39"/>
  <c r="AW39" i="39" s="1"/>
  <c r="BE134" i="39"/>
  <c r="AV128" i="39"/>
  <c r="BD19" i="39"/>
  <c r="AV24" i="39"/>
  <c r="AK32" i="39"/>
  <c r="AW32" i="39" s="1"/>
  <c r="BD130" i="39"/>
  <c r="BD30" i="39"/>
  <c r="Y128" i="39"/>
  <c r="AX135" i="39"/>
  <c r="AX44" i="39"/>
  <c r="AK101" i="39"/>
  <c r="AD107" i="39"/>
  <c r="AZ135" i="39"/>
  <c r="AZ44" i="39"/>
  <c r="BE127" i="39"/>
  <c r="AV107" i="39"/>
  <c r="BD101" i="39"/>
  <c r="BD107" i="39" s="1"/>
  <c r="Y56" i="39"/>
  <c r="AF51" i="39"/>
  <c r="AE51" i="39"/>
  <c r="AX51" i="39"/>
  <c r="AX56" i="39" s="1"/>
  <c r="AD51" i="39"/>
  <c r="AF117" i="39"/>
  <c r="BB115" i="39"/>
  <c r="BB117" i="39" s="1"/>
  <c r="AK96" i="39"/>
  <c r="AW96" i="39" s="1"/>
  <c r="AZ129" i="39"/>
  <c r="AZ42" i="39"/>
  <c r="AX30" i="39"/>
  <c r="AF122" i="39"/>
  <c r="BB118" i="39"/>
  <c r="BB122" i="39" s="1"/>
  <c r="AV117" i="39"/>
  <c r="BD115" i="39"/>
  <c r="BD117" i="39" s="1"/>
  <c r="AE86" i="39"/>
  <c r="BA80" i="39"/>
  <c r="BA86" i="39" s="1"/>
  <c r="AK113" i="39"/>
  <c r="AW113" i="39" s="1"/>
  <c r="BE93" i="39"/>
  <c r="AD93" i="39"/>
  <c r="AK87" i="39"/>
  <c r="AK98" i="39"/>
  <c r="AW98" i="39" s="1"/>
  <c r="BB76" i="39"/>
  <c r="AK76" i="39"/>
  <c r="AW76" i="39" s="1"/>
  <c r="AX72" i="39"/>
  <c r="BB59" i="39"/>
  <c r="AF65" i="39"/>
  <c r="AK16" i="39"/>
  <c r="AW16" i="39" s="1"/>
  <c r="BA16" i="39"/>
  <c r="R126" i="39"/>
  <c r="Y125" i="39" s="1"/>
  <c r="AK82" i="39"/>
  <c r="AW82" i="39" s="1"/>
  <c r="AZ86" i="39"/>
  <c r="AJ123" i="39"/>
  <c r="AC19" i="47" s="1"/>
  <c r="AK81" i="39"/>
  <c r="AW81" i="39" s="1"/>
  <c r="AK75" i="39"/>
  <c r="AW75" i="39" s="1"/>
  <c r="AD58" i="39"/>
  <c r="AK57" i="39"/>
  <c r="AF46" i="39"/>
  <c r="BB45" i="39"/>
  <c r="BB46" i="39" s="1"/>
  <c r="AE135" i="39"/>
  <c r="AE44" i="39"/>
  <c r="BA43" i="39"/>
  <c r="AK111" i="39"/>
  <c r="AW111" i="39" s="1"/>
  <c r="BA101" i="39"/>
  <c r="AE107" i="39"/>
  <c r="AD86" i="39"/>
  <c r="AK68" i="39"/>
  <c r="AW68" i="39" s="1"/>
  <c r="AK74" i="39"/>
  <c r="AW74" i="39" s="1"/>
  <c r="BB47" i="39"/>
  <c r="BB50" i="39" s="1"/>
  <c r="AF50" i="39"/>
  <c r="AK41" i="39"/>
  <c r="AW41" i="39" s="1"/>
  <c r="AX24" i="39"/>
  <c r="BA19" i="39"/>
  <c r="AE24" i="39"/>
  <c r="BD18" i="39"/>
  <c r="AJ126" i="39"/>
  <c r="AK59" i="39"/>
  <c r="AZ18" i="39"/>
  <c r="AZ136" i="39"/>
  <c r="AK70" i="39"/>
  <c r="AW70" i="39" s="1"/>
  <c r="BG135" i="39"/>
  <c r="BG44" i="39"/>
  <c r="AX50" i="39"/>
  <c r="AK29" i="39"/>
  <c r="AW29" i="39" s="1"/>
  <c r="BE128" i="39"/>
  <c r="BE24" i="39"/>
  <c r="BD133" i="39"/>
  <c r="AV130" i="39"/>
  <c r="AD24" i="39"/>
  <c r="AK19" i="39"/>
  <c r="AK67" i="39"/>
  <c r="AW67" i="39" s="1"/>
  <c r="AK23" i="39"/>
  <c r="AW23" i="39" s="1"/>
  <c r="AY23" i="47" l="1"/>
  <c r="AK23" i="42"/>
  <c r="AD97" i="41"/>
  <c r="AK96" i="41"/>
  <c r="AE130" i="41"/>
  <c r="BA138" i="40"/>
  <c r="AE124" i="40"/>
  <c r="AF211" i="42"/>
  <c r="BB45" i="42"/>
  <c r="BB46" i="42" s="1"/>
  <c r="AK45" i="42"/>
  <c r="AX211" i="42"/>
  <c r="AZ198" i="42"/>
  <c r="AS22" i="47" s="1"/>
  <c r="AF130" i="41"/>
  <c r="AF134" i="39"/>
  <c r="BA134" i="39"/>
  <c r="AE134" i="39"/>
  <c r="BB65" i="39"/>
  <c r="AF88" i="40"/>
  <c r="Y166" i="40"/>
  <c r="AF128" i="39"/>
  <c r="AX203" i="42"/>
  <c r="BA209" i="42"/>
  <c r="AK195" i="42"/>
  <c r="AW195" i="42" s="1"/>
  <c r="AE209" i="42"/>
  <c r="BA197" i="42"/>
  <c r="AE197" i="42"/>
  <c r="AF150" i="41"/>
  <c r="BB131" i="41"/>
  <c r="BB135" i="41" s="1"/>
  <c r="AK92" i="40"/>
  <c r="AK97" i="40" s="1"/>
  <c r="BA92" i="40"/>
  <c r="BA97" i="40" s="1"/>
  <c r="BD32" i="40"/>
  <c r="AK82" i="40"/>
  <c r="AF127" i="39"/>
  <c r="AX127" i="39"/>
  <c r="BE201" i="42"/>
  <c r="AK110" i="40"/>
  <c r="AW110" i="40" s="1"/>
  <c r="AW114" i="40" s="1"/>
  <c r="AX134" i="39"/>
  <c r="AK31" i="42"/>
  <c r="AW31" i="42" s="1"/>
  <c r="AW34" i="42" s="1"/>
  <c r="Y144" i="41"/>
  <c r="AX150" i="41"/>
  <c r="AD114" i="40"/>
  <c r="BC165" i="40"/>
  <c r="AV20" i="47" s="1"/>
  <c r="AK118" i="40"/>
  <c r="AF151" i="40"/>
  <c r="AF130" i="40"/>
  <c r="BB151" i="40"/>
  <c r="BG165" i="40"/>
  <c r="AZ20" i="47" s="1"/>
  <c r="AD127" i="39"/>
  <c r="AF114" i="39"/>
  <c r="AK108" i="39"/>
  <c r="AK114" i="39" s="1"/>
  <c r="BC126" i="39"/>
  <c r="AV124" i="39"/>
  <c r="AR26" i="47"/>
  <c r="AR23" i="47"/>
  <c r="AW38" i="42"/>
  <c r="AK131" i="41"/>
  <c r="AK150" i="41" s="1"/>
  <c r="AE128" i="39"/>
  <c r="AV167" i="40"/>
  <c r="BG198" i="42"/>
  <c r="AZ22" i="47" s="1"/>
  <c r="BD204" i="42"/>
  <c r="AK38" i="42"/>
  <c r="Y248" i="41"/>
  <c r="BA150" i="41"/>
  <c r="AF118" i="41"/>
  <c r="BB52" i="41"/>
  <c r="AX172" i="40"/>
  <c r="AW44" i="40"/>
  <c r="AK122" i="39"/>
  <c r="AV125" i="39"/>
  <c r="BE198" i="42"/>
  <c r="Y199" i="42"/>
  <c r="K22" i="47"/>
  <c r="Y201" i="42"/>
  <c r="AD200" i="42" s="1"/>
  <c r="BC198" i="42"/>
  <c r="AV22" i="47" s="1"/>
  <c r="AV198" i="42"/>
  <c r="AO22" i="47" s="1"/>
  <c r="Y198" i="42"/>
  <c r="AV201" i="42"/>
  <c r="AV199" i="42"/>
  <c r="AN22" i="47"/>
  <c r="AZ146" i="41"/>
  <c r="BB118" i="41"/>
  <c r="AV144" i="41"/>
  <c r="AM21" i="47"/>
  <c r="AV248" i="41"/>
  <c r="AF142" i="41"/>
  <c r="BB136" i="41"/>
  <c r="BB142" i="41" s="1"/>
  <c r="AV143" i="41"/>
  <c r="AO21" i="47" s="1"/>
  <c r="BG143" i="41"/>
  <c r="AZ21" i="47" s="1"/>
  <c r="Y146" i="41"/>
  <c r="AD145" i="41" s="1"/>
  <c r="AF52" i="41"/>
  <c r="AK127" i="41"/>
  <c r="AK130" i="41" s="1"/>
  <c r="BE248" i="41"/>
  <c r="BG248" i="41"/>
  <c r="AK45" i="41"/>
  <c r="BC146" i="41"/>
  <c r="BC248" i="41"/>
  <c r="AW45" i="41"/>
  <c r="BA111" i="41"/>
  <c r="BE165" i="40"/>
  <c r="AK44" i="40"/>
  <c r="BC168" i="40"/>
  <c r="AW118" i="40"/>
  <c r="AZ165" i="40"/>
  <c r="AS20" i="47" s="1"/>
  <c r="AE130" i="40"/>
  <c r="BD177" i="40"/>
  <c r="AK128" i="40"/>
  <c r="AW128" i="40" s="1"/>
  <c r="AW130" i="40" s="1"/>
  <c r="BD169" i="40"/>
  <c r="BD170" i="40"/>
  <c r="BD172" i="40"/>
  <c r="AV166" i="40"/>
  <c r="AM20" i="47"/>
  <c r="BE168" i="40"/>
  <c r="Y165" i="40"/>
  <c r="BA115" i="39"/>
  <c r="BA117" i="39" s="1"/>
  <c r="AE117" i="39"/>
  <c r="AZ123" i="39"/>
  <c r="AS19" i="47" s="1"/>
  <c r="AK64" i="39"/>
  <c r="AW64" i="39" s="1"/>
  <c r="AE127" i="39"/>
  <c r="Y124" i="39"/>
  <c r="K19" i="47"/>
  <c r="AK94" i="39"/>
  <c r="AD100" i="39"/>
  <c r="Y123" i="39"/>
  <c r="BG123" i="39"/>
  <c r="AZ19" i="47" s="1"/>
  <c r="AV123" i="39"/>
  <c r="AO19" i="47" s="1"/>
  <c r="AX128" i="39"/>
  <c r="BA107" i="39"/>
  <c r="AK115" i="39"/>
  <c r="AK117" i="39" s="1"/>
  <c r="BC123" i="39"/>
  <c r="AV19" i="47" s="1"/>
  <c r="BB94" i="39"/>
  <c r="BB100" i="39" s="1"/>
  <c r="AF100" i="39"/>
  <c r="BE126" i="39"/>
  <c r="Y126" i="39"/>
  <c r="AD125" i="39" s="1"/>
  <c r="AZ126" i="39"/>
  <c r="BE123" i="39"/>
  <c r="AX19" i="47" s="1"/>
  <c r="AW86" i="39"/>
  <c r="AE65" i="39"/>
  <c r="AW39" i="42"/>
  <c r="AW41" i="42" s="1"/>
  <c r="AK41" i="42"/>
  <c r="BB153" i="42"/>
  <c r="BB155" i="42" s="1"/>
  <c r="AF155" i="42"/>
  <c r="AE64" i="42"/>
  <c r="BA59" i="42"/>
  <c r="AE205" i="42"/>
  <c r="BA52" i="42"/>
  <c r="AW70" i="42"/>
  <c r="AW76" i="42" s="1"/>
  <c r="AK76" i="42"/>
  <c r="AE210" i="42"/>
  <c r="BA77" i="42"/>
  <c r="AE78" i="42"/>
  <c r="AW58" i="42"/>
  <c r="AW116" i="42"/>
  <c r="AW121" i="42" s="1"/>
  <c r="AK121" i="42"/>
  <c r="AZ201" i="42"/>
  <c r="BB126" i="42"/>
  <c r="BB131" i="42" s="1"/>
  <c r="AF131" i="42"/>
  <c r="AW191" i="42"/>
  <c r="AW197" i="42" s="1"/>
  <c r="BD211" i="42"/>
  <c r="BD46" i="42"/>
  <c r="AK99" i="42"/>
  <c r="AW96" i="42"/>
  <c r="AW99" i="42" s="1"/>
  <c r="AE202" i="42"/>
  <c r="AE18" i="42"/>
  <c r="BA12" i="42"/>
  <c r="AD204" i="42"/>
  <c r="AK14" i="42"/>
  <c r="AX205" i="42"/>
  <c r="AX64" i="42"/>
  <c r="BA156" i="42"/>
  <c r="BA161" i="42" s="1"/>
  <c r="AE161" i="42"/>
  <c r="AK105" i="42"/>
  <c r="AW100" i="42"/>
  <c r="AW105" i="42" s="1"/>
  <c r="AX210" i="42"/>
  <c r="AX78" i="42"/>
  <c r="AK58" i="42"/>
  <c r="BA174" i="42"/>
  <c r="BA178" i="42" s="1"/>
  <c r="AE178" i="42"/>
  <c r="AK166" i="42"/>
  <c r="AD171" i="42"/>
  <c r="AK26" i="42"/>
  <c r="AW23" i="42"/>
  <c r="AW26" i="42" s="1"/>
  <c r="AD203" i="42"/>
  <c r="BD203" i="42"/>
  <c r="BD52" i="42"/>
  <c r="AD190" i="42"/>
  <c r="AK185" i="42"/>
  <c r="AF178" i="42"/>
  <c r="AW122" i="42"/>
  <c r="AW125" i="42" s="1"/>
  <c r="AK125" i="42"/>
  <c r="BC201" i="42"/>
  <c r="AW86" i="42"/>
  <c r="AW89" i="42" s="1"/>
  <c r="AK89" i="42"/>
  <c r="AF204" i="42"/>
  <c r="BB14" i="42"/>
  <c r="BB204" i="42" s="1"/>
  <c r="AD155" i="42"/>
  <c r="AK153" i="42"/>
  <c r="AW106" i="42"/>
  <c r="AW112" i="42" s="1"/>
  <c r="AK112" i="42"/>
  <c r="AW135" i="42"/>
  <c r="AW137" i="42" s="1"/>
  <c r="AK137" i="42"/>
  <c r="AW162" i="42"/>
  <c r="AW165" i="42" s="1"/>
  <c r="AK165" i="42"/>
  <c r="AK115" i="42"/>
  <c r="AW113" i="42"/>
  <c r="AW115" i="42" s="1"/>
  <c r="AW90" i="42"/>
  <c r="AW95" i="42" s="1"/>
  <c r="AK95" i="42"/>
  <c r="BA19" i="42"/>
  <c r="BA22" i="42" s="1"/>
  <c r="AE22" i="42"/>
  <c r="AD22" i="42"/>
  <c r="AK19" i="42"/>
  <c r="AX202" i="42"/>
  <c r="AX18" i="42"/>
  <c r="AE204" i="42"/>
  <c r="BA14" i="42"/>
  <c r="BA204" i="42" s="1"/>
  <c r="AW79" i="42"/>
  <c r="AW85" i="42" s="1"/>
  <c r="AK85" i="42"/>
  <c r="BA153" i="42"/>
  <c r="BA155" i="42" s="1"/>
  <c r="AE155" i="42"/>
  <c r="AK152" i="42"/>
  <c r="AW148" i="42"/>
  <c r="AW152" i="42" s="1"/>
  <c r="AF205" i="42"/>
  <c r="AF64" i="42"/>
  <c r="BB59" i="42"/>
  <c r="AW42" i="42"/>
  <c r="AW44" i="42" s="1"/>
  <c r="AK44" i="42"/>
  <c r="BB77" i="42"/>
  <c r="AF78" i="42"/>
  <c r="AF210" i="42"/>
  <c r="BB52" i="42"/>
  <c r="AW144" i="42"/>
  <c r="AK174" i="42"/>
  <c r="AW174" i="42" s="1"/>
  <c r="AK179" i="42"/>
  <c r="AD184" i="42"/>
  <c r="BD202" i="42"/>
  <c r="AK211" i="42"/>
  <c r="AW45" i="42"/>
  <c r="AK46" i="42"/>
  <c r="AV200" i="42"/>
  <c r="AD131" i="42"/>
  <c r="AK126" i="42"/>
  <c r="BA185" i="42"/>
  <c r="BA190" i="42" s="1"/>
  <c r="AE190" i="42"/>
  <c r="BB178" i="42"/>
  <c r="BG201" i="42"/>
  <c r="AW172" i="42"/>
  <c r="BD210" i="42"/>
  <c r="BD78" i="42"/>
  <c r="BB19" i="42"/>
  <c r="BB22" i="42" s="1"/>
  <c r="AF22" i="42"/>
  <c r="AW50" i="42"/>
  <c r="AD210" i="42"/>
  <c r="AD78" i="42"/>
  <c r="AK77" i="42"/>
  <c r="BA166" i="42"/>
  <c r="BA171" i="42" s="1"/>
  <c r="AE171" i="42"/>
  <c r="AF171" i="42"/>
  <c r="BB166" i="42"/>
  <c r="BB171" i="42" s="1"/>
  <c r="AD202" i="42"/>
  <c r="AD18" i="42"/>
  <c r="AK12" i="42"/>
  <c r="AF202" i="42"/>
  <c r="AF18" i="42"/>
  <c r="BB12" i="42"/>
  <c r="AD205" i="42"/>
  <c r="AD64" i="42"/>
  <c r="AK59" i="42"/>
  <c r="AK156" i="42"/>
  <c r="AD161" i="42"/>
  <c r="AF161" i="42"/>
  <c r="BB156" i="42"/>
  <c r="BB161" i="42" s="1"/>
  <c r="AW27" i="42"/>
  <c r="AW30" i="42" s="1"/>
  <c r="AK30" i="42"/>
  <c r="AW145" i="42"/>
  <c r="AW147" i="42" s="1"/>
  <c r="AK147" i="42"/>
  <c r="AF203" i="42"/>
  <c r="AK144" i="42"/>
  <c r="AE184" i="42"/>
  <c r="BA179" i="42"/>
  <c r="BA184" i="42" s="1"/>
  <c r="AF184" i="42"/>
  <c r="BB179" i="42"/>
  <c r="BB184" i="42" s="1"/>
  <c r="BA211" i="42"/>
  <c r="BA46" i="42"/>
  <c r="AK134" i="42"/>
  <c r="AW132" i="42"/>
  <c r="AW134" i="42" s="1"/>
  <c r="AW47" i="42"/>
  <c r="AK52" i="42"/>
  <c r="AW65" i="42"/>
  <c r="AW69" i="42" s="1"/>
  <c r="AK69" i="42"/>
  <c r="BD205" i="42"/>
  <c r="BA126" i="42"/>
  <c r="BA131" i="42" s="1"/>
  <c r="AE131" i="42"/>
  <c r="AF190" i="42"/>
  <c r="BB185" i="42"/>
  <c r="BB190" i="42" s="1"/>
  <c r="AK208" i="42"/>
  <c r="AW17" i="42"/>
  <c r="AW208" i="42" s="1"/>
  <c r="AD178" i="42"/>
  <c r="AD155" i="41"/>
  <c r="AD29" i="41"/>
  <c r="AK28" i="41"/>
  <c r="BE143" i="41"/>
  <c r="BD156" i="41"/>
  <c r="BD97" i="41"/>
  <c r="AW33" i="41"/>
  <c r="AK38" i="41"/>
  <c r="AK107" i="41"/>
  <c r="AW107" i="41" s="1"/>
  <c r="AW111" i="41" s="1"/>
  <c r="AD111" i="41"/>
  <c r="BA118" i="41"/>
  <c r="Y143" i="41"/>
  <c r="BG146" i="41"/>
  <c r="AE147" i="41"/>
  <c r="BA12" i="41"/>
  <c r="AE16" i="41"/>
  <c r="AK156" i="41"/>
  <c r="AK97" i="41"/>
  <c r="AW96" i="41"/>
  <c r="AF154" i="41"/>
  <c r="BB19" i="41"/>
  <c r="BB154" i="41" s="1"/>
  <c r="AE155" i="41"/>
  <c r="AE29" i="41"/>
  <c r="BA28" i="41"/>
  <c r="BE146" i="41"/>
  <c r="BD145" i="41" s="1"/>
  <c r="BB38" i="41"/>
  <c r="AE52" i="41"/>
  <c r="AD81" i="41"/>
  <c r="AK75" i="41"/>
  <c r="AW30" i="41"/>
  <c r="AW32" i="41" s="1"/>
  <c r="AK32" i="41"/>
  <c r="AX148" i="41"/>
  <c r="AX21" i="41"/>
  <c r="AF153" i="41"/>
  <c r="BB15" i="41"/>
  <c r="AW136" i="41"/>
  <c r="AW142" i="41" s="1"/>
  <c r="AK142" i="41"/>
  <c r="BB87" i="41"/>
  <c r="BB89" i="41" s="1"/>
  <c r="AF89" i="41"/>
  <c r="AX147" i="41"/>
  <c r="AX16" i="41"/>
  <c r="AW102" i="41"/>
  <c r="AW104" i="41" s="1"/>
  <c r="AK104" i="41"/>
  <c r="BA156" i="41"/>
  <c r="BA97" i="41"/>
  <c r="AE148" i="41"/>
  <c r="AE21" i="41"/>
  <c r="BA17" i="41"/>
  <c r="BB156" i="41"/>
  <c r="BB97" i="41"/>
  <c r="AE118" i="41"/>
  <c r="AD126" i="41"/>
  <c r="AK119" i="41"/>
  <c r="BC143" i="41"/>
  <c r="AV21" i="47" s="1"/>
  <c r="AK87" i="41"/>
  <c r="AW87" i="41" s="1"/>
  <c r="AD154" i="41"/>
  <c r="AK19" i="41"/>
  <c r="AX155" i="41"/>
  <c r="AX29" i="41"/>
  <c r="BA61" i="41"/>
  <c r="BA63" i="41" s="1"/>
  <c r="AE63" i="41"/>
  <c r="AZ248" i="41"/>
  <c r="BA52" i="41"/>
  <c r="BA75" i="41"/>
  <c r="BA81" i="41" s="1"/>
  <c r="AE81" i="41"/>
  <c r="AK95" i="41"/>
  <c r="AW90" i="41"/>
  <c r="AW95" i="41" s="1"/>
  <c r="AF148" i="41"/>
  <c r="AF21" i="41"/>
  <c r="BB17" i="41"/>
  <c r="AZ143" i="41"/>
  <c r="AS21" i="47" s="1"/>
  <c r="BD147" i="41"/>
  <c r="BD16" i="41"/>
  <c r="AX153" i="41"/>
  <c r="AW86" i="41"/>
  <c r="BD148" i="41"/>
  <c r="BD153" i="41"/>
  <c r="BB119" i="41"/>
  <c r="BB126" i="41" s="1"/>
  <c r="AF126" i="41"/>
  <c r="AW82" i="41"/>
  <c r="AW85" i="41" s="1"/>
  <c r="AK85" i="41"/>
  <c r="AD153" i="41"/>
  <c r="AK15" i="41"/>
  <c r="AW22" i="41"/>
  <c r="AW27" i="41" s="1"/>
  <c r="AK27" i="41"/>
  <c r="BB107" i="41"/>
  <c r="BB111" i="41" s="1"/>
  <c r="AF111" i="41"/>
  <c r="AK48" i="41"/>
  <c r="AW48" i="41" s="1"/>
  <c r="AW112" i="41"/>
  <c r="BA119" i="41"/>
  <c r="BA126" i="41" s="1"/>
  <c r="AE126" i="41"/>
  <c r="BA87" i="41"/>
  <c r="BA89" i="41" s="1"/>
  <c r="AE89" i="41"/>
  <c r="AF147" i="41"/>
  <c r="BB12" i="41"/>
  <c r="AF16" i="41"/>
  <c r="AD147" i="41"/>
  <c r="AD16" i="41"/>
  <c r="AK12" i="41"/>
  <c r="AE154" i="41"/>
  <c r="BA19" i="41"/>
  <c r="BA154" i="41" s="1"/>
  <c r="AF155" i="41"/>
  <c r="AF29" i="41"/>
  <c r="BB28" i="41"/>
  <c r="BB61" i="41"/>
  <c r="BB63" i="41" s="1"/>
  <c r="AF63" i="41"/>
  <c r="AD63" i="41"/>
  <c r="AK61" i="41"/>
  <c r="AK60" i="41"/>
  <c r="AW53" i="41"/>
  <c r="AW60" i="41" s="1"/>
  <c r="AW68" i="41"/>
  <c r="AW74" i="41" s="1"/>
  <c r="AK74" i="41"/>
  <c r="AF81" i="41"/>
  <c r="BB75" i="41"/>
  <c r="BB81" i="41" s="1"/>
  <c r="BD150" i="41"/>
  <c r="BD38" i="41"/>
  <c r="AD148" i="41"/>
  <c r="AD21" i="41"/>
  <c r="AK17" i="41"/>
  <c r="AK101" i="41"/>
  <c r="AW98" i="41"/>
  <c r="AW101" i="41" s="1"/>
  <c r="AV146" i="41"/>
  <c r="AW46" i="41"/>
  <c r="AE153" i="41"/>
  <c r="BA15" i="41"/>
  <c r="AK113" i="41"/>
  <c r="AW113" i="41" s="1"/>
  <c r="AD89" i="41"/>
  <c r="AV145" i="41"/>
  <c r="AK67" i="41"/>
  <c r="AW64" i="41"/>
  <c r="AW67" i="41" s="1"/>
  <c r="AE111" i="41"/>
  <c r="AD176" i="40"/>
  <c r="AK30" i="40"/>
  <c r="AW102" i="40"/>
  <c r="AW107" i="40" s="1"/>
  <c r="AK107" i="40"/>
  <c r="AF169" i="40"/>
  <c r="AF15" i="40"/>
  <c r="BB12" i="40"/>
  <c r="AE173" i="40"/>
  <c r="BA28" i="40"/>
  <c r="BA173" i="40" s="1"/>
  <c r="AK137" i="40"/>
  <c r="AW131" i="40"/>
  <c r="AW137" i="40" s="1"/>
  <c r="BA16" i="40"/>
  <c r="BA19" i="40" s="1"/>
  <c r="AE19" i="40"/>
  <c r="AD19" i="40"/>
  <c r="AK16" i="40"/>
  <c r="BD178" i="40"/>
  <c r="BD25" i="40"/>
  <c r="AE170" i="40"/>
  <c r="AE32" i="40"/>
  <c r="BA26" i="40"/>
  <c r="AF172" i="40"/>
  <c r="BB55" i="40"/>
  <c r="BB172" i="40" s="1"/>
  <c r="AW119" i="40"/>
  <c r="AW124" i="40" s="1"/>
  <c r="AK124" i="40"/>
  <c r="AV165" i="40"/>
  <c r="AO20" i="47" s="1"/>
  <c r="BG168" i="40"/>
  <c r="AX171" i="40"/>
  <c r="AX38" i="40"/>
  <c r="AX177" i="40"/>
  <c r="AX53" i="40"/>
  <c r="AK114" i="40"/>
  <c r="AK146" i="40"/>
  <c r="AW146" i="40" s="1"/>
  <c r="AE176" i="40"/>
  <c r="BA30" i="40"/>
  <c r="BA176" i="40" s="1"/>
  <c r="AK154" i="40"/>
  <c r="AW152" i="40"/>
  <c r="AW154" i="40" s="1"/>
  <c r="AE178" i="40"/>
  <c r="BA24" i="40"/>
  <c r="AE25" i="40"/>
  <c r="AD169" i="40"/>
  <c r="AD15" i="40"/>
  <c r="AK12" i="40"/>
  <c r="Y168" i="40"/>
  <c r="AD167" i="40" s="1"/>
  <c r="AF175" i="40"/>
  <c r="BB14" i="40"/>
  <c r="BB175" i="40" s="1"/>
  <c r="AW61" i="40"/>
  <c r="AW67" i="40" s="1"/>
  <c r="AK67" i="40"/>
  <c r="AW68" i="40"/>
  <c r="AW74" i="40" s="1"/>
  <c r="AK74" i="40"/>
  <c r="BB16" i="40"/>
  <c r="BB19" i="40" s="1"/>
  <c r="AF19" i="40"/>
  <c r="AW54" i="40"/>
  <c r="AV168" i="40"/>
  <c r="AX170" i="40"/>
  <c r="AX32" i="40"/>
  <c r="AD172" i="40"/>
  <c r="AK55" i="40"/>
  <c r="AK144" i="40"/>
  <c r="AW138" i="40"/>
  <c r="AW144" i="40" s="1"/>
  <c r="AW145" i="40"/>
  <c r="AE171" i="40"/>
  <c r="BA33" i="40"/>
  <c r="AE38" i="40"/>
  <c r="AF177" i="40"/>
  <c r="BB52" i="40"/>
  <c r="AF53" i="40"/>
  <c r="AW82" i="40"/>
  <c r="AW88" i="40" s="1"/>
  <c r="AK88" i="40"/>
  <c r="BA146" i="40"/>
  <c r="BA151" i="40" s="1"/>
  <c r="AE151" i="40"/>
  <c r="BA155" i="40"/>
  <c r="BA160" i="40" s="1"/>
  <c r="AE160" i="40"/>
  <c r="AW45" i="40"/>
  <c r="AW51" i="40" s="1"/>
  <c r="AK51" i="40"/>
  <c r="AW75" i="40"/>
  <c r="AW81" i="40" s="1"/>
  <c r="AK81" i="40"/>
  <c r="AW161" i="40"/>
  <c r="AW164" i="40" s="1"/>
  <c r="AK164" i="40"/>
  <c r="AX178" i="40"/>
  <c r="AX25" i="40"/>
  <c r="AD178" i="40"/>
  <c r="AD25" i="40"/>
  <c r="AK24" i="40"/>
  <c r="BD171" i="40"/>
  <c r="BD38" i="40"/>
  <c r="AE169" i="40"/>
  <c r="AE15" i="40"/>
  <c r="BA12" i="40"/>
  <c r="AD175" i="40"/>
  <c r="AK14" i="40"/>
  <c r="AF173" i="40"/>
  <c r="BB28" i="40"/>
  <c r="BB173" i="40" s="1"/>
  <c r="AW125" i="40"/>
  <c r="AW127" i="40" s="1"/>
  <c r="AK127" i="40"/>
  <c r="AF170" i="40"/>
  <c r="AF32" i="40"/>
  <c r="BB26" i="40"/>
  <c r="AE172" i="40"/>
  <c r="BA55" i="40"/>
  <c r="BA144" i="40"/>
  <c r="AF171" i="40"/>
  <c r="BB33" i="40"/>
  <c r="AF38" i="40"/>
  <c r="AF60" i="40"/>
  <c r="BD60" i="40"/>
  <c r="BB155" i="40"/>
  <c r="BB160" i="40" s="1"/>
  <c r="AF160" i="40"/>
  <c r="AF176" i="40"/>
  <c r="BB30" i="40"/>
  <c r="BB176" i="40" s="1"/>
  <c r="AW108" i="40"/>
  <c r="AW109" i="40" s="1"/>
  <c r="AK109" i="40"/>
  <c r="AF178" i="40"/>
  <c r="BB24" i="40"/>
  <c r="AF25" i="40"/>
  <c r="AX169" i="40"/>
  <c r="AX15" i="40"/>
  <c r="AE175" i="40"/>
  <c r="BA14" i="40"/>
  <c r="BA175" i="40" s="1"/>
  <c r="AD173" i="40"/>
  <c r="AK28" i="40"/>
  <c r="AW89" i="40"/>
  <c r="AW91" i="40" s="1"/>
  <c r="AK91" i="40"/>
  <c r="AD170" i="40"/>
  <c r="AD32" i="40"/>
  <c r="AK26" i="40"/>
  <c r="AW20" i="40"/>
  <c r="AW23" i="40" s="1"/>
  <c r="AK23" i="40"/>
  <c r="AD171" i="40"/>
  <c r="AD38" i="40"/>
  <c r="AK33" i="40"/>
  <c r="AZ168" i="40"/>
  <c r="AE177" i="40"/>
  <c r="AE53" i="40"/>
  <c r="BA52" i="40"/>
  <c r="AD177" i="40"/>
  <c r="AD53" i="40"/>
  <c r="AK52" i="40"/>
  <c r="AW98" i="40"/>
  <c r="AW101" i="40" s="1"/>
  <c r="AK101" i="40"/>
  <c r="AD160" i="40"/>
  <c r="AK155" i="40"/>
  <c r="AW59" i="39"/>
  <c r="AK72" i="39"/>
  <c r="AW66" i="39"/>
  <c r="AW72" i="39" s="1"/>
  <c r="AK37" i="39"/>
  <c r="AD42" i="39"/>
  <c r="AD129" i="39"/>
  <c r="BB130" i="39"/>
  <c r="BB30" i="39"/>
  <c r="AD136" i="39"/>
  <c r="AK12" i="39"/>
  <c r="AD13" i="39"/>
  <c r="AW87" i="39"/>
  <c r="AW93" i="39" s="1"/>
  <c r="AK93" i="39"/>
  <c r="BD128" i="39"/>
  <c r="BD24" i="39"/>
  <c r="AE129" i="39"/>
  <c r="BA37" i="39"/>
  <c r="AE42" i="39"/>
  <c r="AK79" i="39"/>
  <c r="AW73" i="39"/>
  <c r="AW79" i="39" s="1"/>
  <c r="AK133" i="39"/>
  <c r="AW17" i="39"/>
  <c r="AW133" i="39" s="1"/>
  <c r="BB133" i="39"/>
  <c r="AX136" i="39"/>
  <c r="AX13" i="39"/>
  <c r="AW108" i="39"/>
  <c r="AW114" i="39" s="1"/>
  <c r="AV126" i="39"/>
  <c r="AK86" i="39"/>
  <c r="AD56" i="39"/>
  <c r="AK51" i="39"/>
  <c r="BA24" i="39"/>
  <c r="AD128" i="39"/>
  <c r="BA135" i="39"/>
  <c r="BA44" i="39"/>
  <c r="BA51" i="39"/>
  <c r="BA56" i="39" s="1"/>
  <c r="AE56" i="39"/>
  <c r="BD135" i="39"/>
  <c r="BD44" i="39"/>
  <c r="AK130" i="39"/>
  <c r="AW25" i="39"/>
  <c r="AK30" i="39"/>
  <c r="AE36" i="39"/>
  <c r="BA31" i="39"/>
  <c r="BA36" i="39" s="1"/>
  <c r="AX129" i="39"/>
  <c r="AX42" i="39"/>
  <c r="BD136" i="39"/>
  <c r="BD13" i="39"/>
  <c r="BA130" i="39"/>
  <c r="BA30" i="39"/>
  <c r="AF136" i="39"/>
  <c r="AF13" i="39"/>
  <c r="BB12" i="39"/>
  <c r="BA127" i="39"/>
  <c r="BA18" i="39"/>
  <c r="AW19" i="39"/>
  <c r="AK24" i="39"/>
  <c r="BD127" i="39"/>
  <c r="AW57" i="39"/>
  <c r="AW58" i="39" s="1"/>
  <c r="AK58" i="39"/>
  <c r="AF56" i="39"/>
  <c r="BB51" i="39"/>
  <c r="BB56" i="39" s="1"/>
  <c r="AK107" i="39"/>
  <c r="AW101" i="39"/>
  <c r="AW107" i="39" s="1"/>
  <c r="AW22" i="39"/>
  <c r="BB31" i="39"/>
  <c r="BB36" i="39" s="1"/>
  <c r="AF36" i="39"/>
  <c r="AK31" i="39"/>
  <c r="AD36" i="39"/>
  <c r="AF129" i="39"/>
  <c r="AF42" i="39"/>
  <c r="BB37" i="39"/>
  <c r="AK135" i="39"/>
  <c r="AW43" i="39"/>
  <c r="AK44" i="39"/>
  <c r="AW47" i="39"/>
  <c r="AW50" i="39" s="1"/>
  <c r="AK50" i="39"/>
  <c r="BD129" i="39"/>
  <c r="BD42" i="39"/>
  <c r="BB79" i="39"/>
  <c r="AW122" i="39"/>
  <c r="AE136" i="39"/>
  <c r="BA12" i="39"/>
  <c r="AE13" i="39"/>
  <c r="BG126" i="39"/>
  <c r="AW14" i="39"/>
  <c r="AK18" i="39"/>
  <c r="BB24" i="39"/>
  <c r="BD200" i="42" l="1"/>
  <c r="BD167" i="40"/>
  <c r="BD125" i="39"/>
  <c r="BB211" i="42"/>
  <c r="AK111" i="41"/>
  <c r="AW92" i="40"/>
  <c r="AW97" i="40" s="1"/>
  <c r="AW209" i="42"/>
  <c r="AK209" i="42"/>
  <c r="AK197" i="42"/>
  <c r="AK34" i="42"/>
  <c r="BB150" i="41"/>
  <c r="AW134" i="39"/>
  <c r="AK134" i="39"/>
  <c r="AW131" i="41"/>
  <c r="AW135" i="41" s="1"/>
  <c r="AK135" i="41"/>
  <c r="AK65" i="39"/>
  <c r="AW115" i="39"/>
  <c r="AW117" i="39" s="1"/>
  <c r="AK127" i="39"/>
  <c r="AW127" i="41"/>
  <c r="AW130" i="41" s="1"/>
  <c r="AX143" i="41"/>
  <c r="AQ21" i="47" s="1"/>
  <c r="BD165" i="40"/>
  <c r="AW20" i="47" s="1"/>
  <c r="AK100" i="39"/>
  <c r="AW94" i="39"/>
  <c r="AW100" i="39" s="1"/>
  <c r="BD123" i="39"/>
  <c r="AW19" i="47" s="1"/>
  <c r="AX123" i="39"/>
  <c r="AQ19" i="47" s="1"/>
  <c r="AK89" i="41"/>
  <c r="AW52" i="41"/>
  <c r="AE143" i="41"/>
  <c r="X21" i="47" s="1"/>
  <c r="AK130" i="40"/>
  <c r="AX126" i="39"/>
  <c r="AF126" i="39"/>
  <c r="AD126" i="39"/>
  <c r="AW65" i="39"/>
  <c r="AW178" i="42"/>
  <c r="AD198" i="42"/>
  <c r="W22" i="47" s="1"/>
  <c r="AF198" i="42"/>
  <c r="Y22" i="47" s="1"/>
  <c r="AF165" i="40"/>
  <c r="Y20" i="47" s="1"/>
  <c r="BA172" i="40"/>
  <c r="AW151" i="40"/>
  <c r="BB60" i="40"/>
  <c r="AD165" i="40"/>
  <c r="W20" i="47" s="1"/>
  <c r="AD123" i="39"/>
  <c r="W19" i="47" s="1"/>
  <c r="AK128" i="39"/>
  <c r="AF123" i="39"/>
  <c r="Y19" i="47" s="1"/>
  <c r="BA128" i="39"/>
  <c r="BB127" i="39"/>
  <c r="BD168" i="40"/>
  <c r="BD198" i="42"/>
  <c r="AW22" i="47" s="1"/>
  <c r="AX198" i="42"/>
  <c r="AQ22" i="47" s="1"/>
  <c r="AD199" i="42"/>
  <c r="R22" i="47"/>
  <c r="AX201" i="42"/>
  <c r="AE198" i="42"/>
  <c r="X22" i="47" s="1"/>
  <c r="AX22" i="47"/>
  <c r="BD248" i="41"/>
  <c r="AX21" i="47"/>
  <c r="AF143" i="41"/>
  <c r="Y21" i="47" s="1"/>
  <c r="AX248" i="41"/>
  <c r="AE248" i="41"/>
  <c r="AD248" i="41"/>
  <c r="AD144" i="41"/>
  <c r="R21" i="47"/>
  <c r="AD146" i="41"/>
  <c r="AF248" i="41"/>
  <c r="AD143" i="41"/>
  <c r="BD143" i="41"/>
  <c r="AW21" i="47" s="1"/>
  <c r="AE165" i="40"/>
  <c r="X20" i="47" s="1"/>
  <c r="AD166" i="40"/>
  <c r="R20" i="47"/>
  <c r="AK151" i="40"/>
  <c r="AX165" i="40"/>
  <c r="AQ20" i="47" s="1"/>
  <c r="AX20" i="47"/>
  <c r="AE123" i="39"/>
  <c r="X19" i="47" s="1"/>
  <c r="AE126" i="39"/>
  <c r="BB128" i="39"/>
  <c r="BD126" i="39"/>
  <c r="AD124" i="39"/>
  <c r="R19" i="47"/>
  <c r="AK190" i="42"/>
  <c r="AW185" i="42"/>
  <c r="AW190" i="42" s="1"/>
  <c r="AW166" i="42"/>
  <c r="AW171" i="42" s="1"/>
  <c r="AK171" i="42"/>
  <c r="BA202" i="42"/>
  <c r="BA18" i="42"/>
  <c r="AK203" i="42"/>
  <c r="AK205" i="42"/>
  <c r="AW59" i="42"/>
  <c r="AK64" i="42"/>
  <c r="AD201" i="42"/>
  <c r="AK131" i="42"/>
  <c r="AW126" i="42"/>
  <c r="AW131" i="42" s="1"/>
  <c r="AW211" i="42"/>
  <c r="AW46" i="42"/>
  <c r="AK155" i="42"/>
  <c r="AW153" i="42"/>
  <c r="AW155" i="42" s="1"/>
  <c r="BA210" i="42"/>
  <c r="BA78" i="42"/>
  <c r="AK161" i="42"/>
  <c r="AW156" i="42"/>
  <c r="AW161" i="42" s="1"/>
  <c r="BB202" i="42"/>
  <c r="BB18" i="42"/>
  <c r="AF201" i="42"/>
  <c r="AK210" i="42"/>
  <c r="AW77" i="42"/>
  <c r="AK78" i="42"/>
  <c r="AW179" i="42"/>
  <c r="AW184" i="42" s="1"/>
  <c r="AK184" i="42"/>
  <c r="BB210" i="42"/>
  <c r="BB78" i="42"/>
  <c r="BB205" i="42"/>
  <c r="BB64" i="42"/>
  <c r="AK204" i="42"/>
  <c r="AW14" i="42"/>
  <c r="AW204" i="42" s="1"/>
  <c r="AE201" i="42"/>
  <c r="BA203" i="42"/>
  <c r="BA205" i="42"/>
  <c r="BA64" i="42"/>
  <c r="AW52" i="42"/>
  <c r="BD201" i="42"/>
  <c r="AK202" i="42"/>
  <c r="AK18" i="42"/>
  <c r="AW12" i="42"/>
  <c r="AK178" i="42"/>
  <c r="BB203" i="42"/>
  <c r="AW19" i="42"/>
  <c r="AW22" i="42" s="1"/>
  <c r="AK22" i="42"/>
  <c r="BB153" i="41"/>
  <c r="AW89" i="41"/>
  <c r="BA155" i="41"/>
  <c r="BA29" i="41"/>
  <c r="AK155" i="41"/>
  <c r="AW28" i="41"/>
  <c r="AK29" i="41"/>
  <c r="AW150" i="41"/>
  <c r="AW38" i="41"/>
  <c r="BB155" i="41"/>
  <c r="BB29" i="41"/>
  <c r="BD146" i="41"/>
  <c r="AK147" i="41"/>
  <c r="AW12" i="41"/>
  <c r="AK16" i="41"/>
  <c r="BB147" i="41"/>
  <c r="BB16" i="41"/>
  <c r="AK118" i="41"/>
  <c r="AK153" i="41"/>
  <c r="AW15" i="41"/>
  <c r="AK154" i="41"/>
  <c r="AW19" i="41"/>
  <c r="AW154" i="41" s="1"/>
  <c r="AK126" i="41"/>
  <c r="AW119" i="41"/>
  <c r="AW126" i="41" s="1"/>
  <c r="AW156" i="41"/>
  <c r="AW97" i="41"/>
  <c r="BA147" i="41"/>
  <c r="BA16" i="41"/>
  <c r="BA153" i="41"/>
  <c r="AK148" i="41"/>
  <c r="AW17" i="41"/>
  <c r="AK21" i="41"/>
  <c r="AW61" i="41"/>
  <c r="AW63" i="41" s="1"/>
  <c r="AK63" i="41"/>
  <c r="AK52" i="41"/>
  <c r="AF146" i="41"/>
  <c r="AW118" i="41"/>
  <c r="BB148" i="41"/>
  <c r="BB21" i="41"/>
  <c r="BA148" i="41"/>
  <c r="BA21" i="41"/>
  <c r="AX146" i="41"/>
  <c r="AK81" i="41"/>
  <c r="AW75" i="41"/>
  <c r="AW81" i="41" s="1"/>
  <c r="AE146" i="41"/>
  <c r="BA177" i="40"/>
  <c r="BA53" i="40"/>
  <c r="AK171" i="40"/>
  <c r="AW33" i="40"/>
  <c r="AK38" i="40"/>
  <c r="AK160" i="40"/>
  <c r="AW155" i="40"/>
  <c r="AW160" i="40" s="1"/>
  <c r="AK177" i="40"/>
  <c r="AW52" i="40"/>
  <c r="AK53" i="40"/>
  <c r="BA60" i="40"/>
  <c r="BA169" i="40"/>
  <c r="BA15" i="40"/>
  <c r="BB177" i="40"/>
  <c r="BB53" i="40"/>
  <c r="BA171" i="40"/>
  <c r="BA38" i="40"/>
  <c r="AK169" i="40"/>
  <c r="AK15" i="40"/>
  <c r="AW12" i="40"/>
  <c r="BA178" i="40"/>
  <c r="BA25" i="40"/>
  <c r="AK176" i="40"/>
  <c r="AW30" i="40"/>
  <c r="AW176" i="40" s="1"/>
  <c r="AF168" i="40"/>
  <c r="AK173" i="40"/>
  <c r="AW28" i="40"/>
  <c r="AW173" i="40" s="1"/>
  <c r="BB178" i="40"/>
  <c r="BB25" i="40"/>
  <c r="BB171" i="40"/>
  <c r="BB38" i="40"/>
  <c r="AK175" i="40"/>
  <c r="AW14" i="40"/>
  <c r="AW175" i="40" s="1"/>
  <c r="AE168" i="40"/>
  <c r="AK172" i="40"/>
  <c r="AW55" i="40"/>
  <c r="AW172" i="40" s="1"/>
  <c r="AD168" i="40"/>
  <c r="BA170" i="40"/>
  <c r="BA32" i="40"/>
  <c r="AK170" i="40"/>
  <c r="AW26" i="40"/>
  <c r="AK32" i="40"/>
  <c r="AK178" i="40"/>
  <c r="AW24" i="40"/>
  <c r="AK25" i="40"/>
  <c r="AX168" i="40"/>
  <c r="BB170" i="40"/>
  <c r="BB32" i="40"/>
  <c r="AK60" i="40"/>
  <c r="AW16" i="40"/>
  <c r="AW19" i="40" s="1"/>
  <c r="AK19" i="40"/>
  <c r="BB169" i="40"/>
  <c r="BB15" i="40"/>
  <c r="AW130" i="39"/>
  <c r="AW30" i="39"/>
  <c r="AW18" i="39"/>
  <c r="BA136" i="39"/>
  <c r="BA13" i="39"/>
  <c r="AW135" i="39"/>
  <c r="AW44" i="39"/>
  <c r="AK56" i="39"/>
  <c r="AW51" i="39"/>
  <c r="AW56" i="39" s="1"/>
  <c r="BA129" i="39"/>
  <c r="BA42" i="39"/>
  <c r="AK136" i="39"/>
  <c r="AK13" i="39"/>
  <c r="AW12" i="39"/>
  <c r="BB129" i="39"/>
  <c r="BB42" i="39"/>
  <c r="AW31" i="39"/>
  <c r="AW36" i="39" s="1"/>
  <c r="AK36" i="39"/>
  <c r="AW24" i="39"/>
  <c r="BB136" i="39"/>
  <c r="BB13" i="39"/>
  <c r="AK129" i="39"/>
  <c r="AK42" i="39"/>
  <c r="AW37" i="39"/>
  <c r="AW127" i="39" l="1"/>
  <c r="BA143" i="41"/>
  <c r="AT21" i="47" s="1"/>
  <c r="BA123" i="39"/>
  <c r="AT19" i="47" s="1"/>
  <c r="BB198" i="42"/>
  <c r="AU22" i="47" s="1"/>
  <c r="AK166" i="40"/>
  <c r="AK125" i="39"/>
  <c r="BB126" i="39"/>
  <c r="AW203" i="42"/>
  <c r="AK124" i="39"/>
  <c r="AK126" i="39"/>
  <c r="BA126" i="39"/>
  <c r="BA198" i="42"/>
  <c r="AK199" i="42"/>
  <c r="AK198" i="42"/>
  <c r="AD22" i="47" s="1"/>
  <c r="BB248" i="41"/>
  <c r="AK248" i="41"/>
  <c r="AK144" i="41"/>
  <c r="W21" i="47"/>
  <c r="BA248" i="41"/>
  <c r="AK143" i="41"/>
  <c r="AD21" i="47" s="1"/>
  <c r="BB143" i="41"/>
  <c r="AU21" i="47" s="1"/>
  <c r="BB165" i="40"/>
  <c r="AU20" i="47" s="1"/>
  <c r="BB168" i="40"/>
  <c r="AK165" i="40"/>
  <c r="AD20" i="47" s="1"/>
  <c r="AK123" i="39"/>
  <c r="AD19" i="47" s="1"/>
  <c r="AK200" i="42"/>
  <c r="AK167" i="40"/>
  <c r="AW202" i="42"/>
  <c r="AW18" i="42"/>
  <c r="AW78" i="42"/>
  <c r="AW210" i="42"/>
  <c r="BB201" i="42"/>
  <c r="AK201" i="42"/>
  <c r="AW205" i="42"/>
  <c r="AW64" i="42"/>
  <c r="AK145" i="41"/>
  <c r="BA201" i="42"/>
  <c r="AW148" i="41"/>
  <c r="AW21" i="41"/>
  <c r="AW147" i="41"/>
  <c r="AW16" i="41"/>
  <c r="AW155" i="41"/>
  <c r="AW29" i="41"/>
  <c r="BA146" i="41"/>
  <c r="AW145" i="41" s="1"/>
  <c r="AW153" i="41"/>
  <c r="AK146" i="41"/>
  <c r="BB146" i="41"/>
  <c r="AW60" i="40"/>
  <c r="AW169" i="40"/>
  <c r="AW15" i="40"/>
  <c r="AW177" i="40"/>
  <c r="AW53" i="40"/>
  <c r="AW170" i="40"/>
  <c r="AW32" i="40"/>
  <c r="BA168" i="40"/>
  <c r="AW167" i="40" s="1"/>
  <c r="AW171" i="40"/>
  <c r="AW38" i="40"/>
  <c r="AW178" i="40"/>
  <c r="AW25" i="40"/>
  <c r="AK168" i="40"/>
  <c r="BA165" i="40"/>
  <c r="BB123" i="39"/>
  <c r="AW136" i="39"/>
  <c r="AW13" i="39"/>
  <c r="AW128" i="39"/>
  <c r="AW129" i="39"/>
  <c r="AW42" i="39"/>
  <c r="AW125" i="39" l="1"/>
  <c r="AW200" i="42"/>
  <c r="AW123" i="39"/>
  <c r="AP19" i="47" s="1"/>
  <c r="AW198" i="42"/>
  <c r="AP22" i="47" s="1"/>
  <c r="AT22" i="47"/>
  <c r="AW248" i="41"/>
  <c r="AT20" i="47"/>
  <c r="AU19" i="47"/>
  <c r="AW126" i="39"/>
  <c r="AW201" i="42"/>
  <c r="AW146" i="41"/>
  <c r="AW143" i="41"/>
  <c r="AP21" i="47" s="1"/>
  <c r="AW168" i="40"/>
  <c r="AW165" i="40"/>
  <c r="AP20" i="47" s="1"/>
  <c r="AF330" i="32" l="1"/>
  <c r="AE330" i="32"/>
  <c r="AD330" i="32"/>
  <c r="AC330" i="32"/>
  <c r="AB330" i="32"/>
  <c r="AA330" i="32"/>
  <c r="Z330" i="32"/>
  <c r="Y330" i="32"/>
  <c r="X330" i="32"/>
  <c r="T330" i="32"/>
  <c r="AS318" i="32"/>
  <c r="AR318" i="32"/>
  <c r="AP318" i="32"/>
  <c r="AO318" i="32"/>
  <c r="AN318" i="32"/>
  <c r="AM318" i="32"/>
  <c r="AL318" i="32"/>
  <c r="AI318" i="32"/>
  <c r="AH318" i="32"/>
  <c r="AG318" i="32"/>
  <c r="AB318" i="32"/>
  <c r="AA318" i="32"/>
  <c r="Z318" i="32"/>
  <c r="X318" i="32"/>
  <c r="V318" i="32"/>
  <c r="U318" i="32"/>
  <c r="T318" i="32"/>
  <c r="S318" i="32"/>
  <c r="Q318" i="32"/>
  <c r="P318" i="32"/>
  <c r="O318" i="32"/>
  <c r="N318" i="32"/>
  <c r="M318" i="32"/>
  <c r="L318" i="32"/>
  <c r="K318" i="32"/>
  <c r="J318" i="32"/>
  <c r="I318" i="32"/>
  <c r="AS317" i="32"/>
  <c r="AR317" i="32"/>
  <c r="AP317" i="32"/>
  <c r="AO317" i="32"/>
  <c r="AN317" i="32"/>
  <c r="AM317" i="32"/>
  <c r="AL317" i="32"/>
  <c r="AI317" i="32"/>
  <c r="AH317" i="32"/>
  <c r="AG317" i="32"/>
  <c r="AB317" i="32"/>
  <c r="AA317" i="32"/>
  <c r="Z317" i="32"/>
  <c r="X317" i="32"/>
  <c r="V317" i="32"/>
  <c r="U317" i="32"/>
  <c r="T317" i="32"/>
  <c r="S317" i="32"/>
  <c r="Q317" i="32"/>
  <c r="P317" i="32"/>
  <c r="O317" i="32"/>
  <c r="N317" i="32"/>
  <c r="M317" i="32"/>
  <c r="L317" i="32"/>
  <c r="K317" i="32"/>
  <c r="J317" i="32"/>
  <c r="I317" i="32"/>
  <c r="AS316" i="32"/>
  <c r="AR316" i="32"/>
  <c r="AP316" i="32"/>
  <c r="AO316" i="32"/>
  <c r="AN316" i="32"/>
  <c r="AM316" i="32"/>
  <c r="AL316" i="32"/>
  <c r="AI316" i="32"/>
  <c r="AH316" i="32"/>
  <c r="AG316" i="32"/>
  <c r="AB316" i="32"/>
  <c r="AA316" i="32"/>
  <c r="Z316" i="32"/>
  <c r="X316" i="32"/>
  <c r="V316" i="32"/>
  <c r="U316" i="32"/>
  <c r="T316" i="32"/>
  <c r="S316" i="32"/>
  <c r="Q316" i="32"/>
  <c r="P316" i="32"/>
  <c r="O316" i="32"/>
  <c r="N316" i="32"/>
  <c r="M316" i="32"/>
  <c r="L316" i="32"/>
  <c r="K316" i="32"/>
  <c r="J316" i="32"/>
  <c r="I316" i="32"/>
  <c r="AS315" i="32"/>
  <c r="AR315" i="32"/>
  <c r="AP315" i="32"/>
  <c r="AO315" i="32"/>
  <c r="AN315" i="32"/>
  <c r="AM315" i="32"/>
  <c r="AL315" i="32"/>
  <c r="AI315" i="32"/>
  <c r="AH315" i="32"/>
  <c r="AG315" i="32"/>
  <c r="AB315" i="32"/>
  <c r="AA315" i="32"/>
  <c r="Z315" i="32"/>
  <c r="X315" i="32"/>
  <c r="V315" i="32"/>
  <c r="U315" i="32"/>
  <c r="T315" i="32"/>
  <c r="S315" i="32"/>
  <c r="Q315" i="32"/>
  <c r="P315" i="32"/>
  <c r="O315" i="32"/>
  <c r="N315" i="32"/>
  <c r="M315" i="32"/>
  <c r="L315" i="32"/>
  <c r="K315" i="32"/>
  <c r="J315" i="32"/>
  <c r="I315" i="32"/>
  <c r="AS314" i="32"/>
  <c r="AR314" i="32"/>
  <c r="AP314" i="32"/>
  <c r="AO314" i="32"/>
  <c r="AN314" i="32"/>
  <c r="AM314" i="32"/>
  <c r="AL314" i="32"/>
  <c r="AI314" i="32"/>
  <c r="AH314" i="32"/>
  <c r="AG314" i="32"/>
  <c r="AB314" i="32"/>
  <c r="AA314" i="32"/>
  <c r="Z314" i="32"/>
  <c r="X314" i="32"/>
  <c r="V314" i="32"/>
  <c r="U314" i="32"/>
  <c r="T314" i="32"/>
  <c r="S314" i="32"/>
  <c r="Q314" i="32"/>
  <c r="P314" i="32"/>
  <c r="O314" i="32"/>
  <c r="N314" i="32"/>
  <c r="M314" i="32"/>
  <c r="L314" i="32"/>
  <c r="K314" i="32"/>
  <c r="J314" i="32"/>
  <c r="I314" i="32"/>
  <c r="BG313" i="32"/>
  <c r="BE313" i="32"/>
  <c r="BD313" i="32"/>
  <c r="BC313" i="32"/>
  <c r="BB313" i="32"/>
  <c r="BA313" i="32"/>
  <c r="AZ313" i="32"/>
  <c r="AX313" i="32"/>
  <c r="AW313" i="32"/>
  <c r="AV313" i="32"/>
  <c r="AU313" i="32"/>
  <c r="AT313" i="32"/>
  <c r="AS313" i="32"/>
  <c r="AR313" i="32"/>
  <c r="AP313" i="32"/>
  <c r="AO313" i="32"/>
  <c r="AN313" i="32"/>
  <c r="AM313" i="32"/>
  <c r="AL313" i="32"/>
  <c r="AK313" i="32"/>
  <c r="AJ313" i="32"/>
  <c r="AI313" i="32"/>
  <c r="AH313" i="32"/>
  <c r="AG313" i="32"/>
  <c r="AF313" i="32"/>
  <c r="AE313" i="32"/>
  <c r="AD313" i="32"/>
  <c r="AC313" i="32"/>
  <c r="AB313" i="32"/>
  <c r="AA313" i="32"/>
  <c r="Z313" i="32"/>
  <c r="Y313" i="32"/>
  <c r="X313" i="32"/>
  <c r="V313" i="32"/>
  <c r="U313" i="32"/>
  <c r="T313" i="32"/>
  <c r="S313" i="32"/>
  <c r="R313" i="32"/>
  <c r="Q313" i="32"/>
  <c r="P313" i="32"/>
  <c r="O313" i="32"/>
  <c r="N313" i="32"/>
  <c r="M313" i="32"/>
  <c r="L313" i="32"/>
  <c r="K313" i="32"/>
  <c r="J313" i="32"/>
  <c r="I313" i="32"/>
  <c r="AS312" i="32"/>
  <c r="AR312" i="32"/>
  <c r="AP312" i="32"/>
  <c r="AO312" i="32"/>
  <c r="AN312" i="32"/>
  <c r="AM312" i="32"/>
  <c r="AL312" i="32"/>
  <c r="AI312" i="32"/>
  <c r="AH312" i="32"/>
  <c r="AG312" i="32"/>
  <c r="AB312" i="32"/>
  <c r="AA312" i="32"/>
  <c r="Z312" i="32"/>
  <c r="X312" i="32"/>
  <c r="V312" i="32"/>
  <c r="U312" i="32"/>
  <c r="T312" i="32"/>
  <c r="S312" i="32"/>
  <c r="Q312" i="32"/>
  <c r="P312" i="32"/>
  <c r="O312" i="32"/>
  <c r="N312" i="32"/>
  <c r="M312" i="32"/>
  <c r="L312" i="32"/>
  <c r="K312" i="32"/>
  <c r="J312" i="32"/>
  <c r="I312" i="32"/>
  <c r="AS311" i="32"/>
  <c r="AR311" i="32"/>
  <c r="AP311" i="32"/>
  <c r="AO311" i="32"/>
  <c r="AN311" i="32"/>
  <c r="AM311" i="32"/>
  <c r="AL311" i="32"/>
  <c r="AI311" i="32"/>
  <c r="AH311" i="32"/>
  <c r="AG311" i="32"/>
  <c r="AB311" i="32"/>
  <c r="AA311" i="32"/>
  <c r="Z311" i="32"/>
  <c r="X311" i="32"/>
  <c r="V311" i="32"/>
  <c r="U311" i="32"/>
  <c r="T311" i="32"/>
  <c r="S311" i="32"/>
  <c r="Q311" i="32"/>
  <c r="P311" i="32"/>
  <c r="O311" i="32"/>
  <c r="N311" i="32"/>
  <c r="M311" i="32"/>
  <c r="L311" i="32"/>
  <c r="K311" i="32"/>
  <c r="J311" i="32"/>
  <c r="I311" i="32"/>
  <c r="AS310" i="32"/>
  <c r="AR310" i="32"/>
  <c r="AP310" i="32"/>
  <c r="AO310" i="32"/>
  <c r="AN310" i="32"/>
  <c r="AM310" i="32"/>
  <c r="AL310" i="32"/>
  <c r="AI310" i="32"/>
  <c r="AH310" i="32"/>
  <c r="AG310" i="32"/>
  <c r="AB310" i="32"/>
  <c r="AA310" i="32"/>
  <c r="Z310" i="32"/>
  <c r="X310" i="32"/>
  <c r="V310" i="32"/>
  <c r="U310" i="32"/>
  <c r="T310" i="32"/>
  <c r="S310" i="32"/>
  <c r="Q310" i="32"/>
  <c r="P310" i="32"/>
  <c r="O310" i="32"/>
  <c r="N310" i="32"/>
  <c r="M310" i="32"/>
  <c r="L310" i="32"/>
  <c r="K310" i="32"/>
  <c r="J310" i="32"/>
  <c r="I310" i="32"/>
  <c r="AS309" i="32"/>
  <c r="AR309" i="32"/>
  <c r="AP309" i="32"/>
  <c r="AO309" i="32"/>
  <c r="AN309" i="32"/>
  <c r="AM309" i="32"/>
  <c r="AL309" i="32"/>
  <c r="AI309" i="32"/>
  <c r="AH309" i="32"/>
  <c r="AG309" i="32"/>
  <c r="AB309" i="32"/>
  <c r="AA309" i="32"/>
  <c r="Z309" i="32"/>
  <c r="X309" i="32"/>
  <c r="V309" i="32"/>
  <c r="U309" i="32"/>
  <c r="T309" i="32"/>
  <c r="S309" i="32"/>
  <c r="Q309" i="32"/>
  <c r="P309" i="32"/>
  <c r="O309" i="32"/>
  <c r="N309" i="32"/>
  <c r="M309" i="32"/>
  <c r="L309" i="32"/>
  <c r="K309" i="32"/>
  <c r="J309" i="32"/>
  <c r="I309" i="32"/>
  <c r="Q305" i="32"/>
  <c r="J18" i="47" s="1"/>
  <c r="P305" i="32"/>
  <c r="O305" i="32"/>
  <c r="H18" i="47" s="1"/>
  <c r="N305" i="32"/>
  <c r="G18" i="47" s="1"/>
  <c r="M305" i="32"/>
  <c r="F18" i="47" s="1"/>
  <c r="L305" i="32"/>
  <c r="E18" i="47" s="1"/>
  <c r="K305" i="32"/>
  <c r="D18" i="47" s="1"/>
  <c r="J305" i="32"/>
  <c r="C18" i="47" s="1"/>
  <c r="I305" i="32"/>
  <c r="B18" i="47" s="1"/>
  <c r="AS304" i="32"/>
  <c r="AR304" i="32"/>
  <c r="AP304" i="32"/>
  <c r="AO304" i="32"/>
  <c r="AN304" i="32"/>
  <c r="AM304" i="32"/>
  <c r="AL304" i="32"/>
  <c r="AI304" i="32"/>
  <c r="AH304" i="32"/>
  <c r="AG304" i="32"/>
  <c r="AB304" i="32"/>
  <c r="AA304" i="32"/>
  <c r="Z304" i="32"/>
  <c r="X304" i="32"/>
  <c r="V304" i="32"/>
  <c r="U304" i="32"/>
  <c r="T304" i="32"/>
  <c r="S304" i="32"/>
  <c r="AU303" i="32"/>
  <c r="AJ303" i="32"/>
  <c r="BC303" i="32" s="1"/>
  <c r="BC304" i="32" s="1"/>
  <c r="AC303" i="32"/>
  <c r="R303" i="32"/>
  <c r="Y303" i="32" s="1"/>
  <c r="AS302" i="32"/>
  <c r="AR302" i="32"/>
  <c r="AP302" i="32"/>
  <c r="AO302" i="32"/>
  <c r="AN302" i="32"/>
  <c r="AM302" i="32"/>
  <c r="AL302" i="32"/>
  <c r="AI302" i="32"/>
  <c r="AH302" i="32"/>
  <c r="AG302" i="32"/>
  <c r="AB302" i="32"/>
  <c r="AA302" i="32"/>
  <c r="Z302" i="32"/>
  <c r="X302" i="32"/>
  <c r="V302" i="32"/>
  <c r="U302" i="32"/>
  <c r="T302" i="32"/>
  <c r="S302" i="32"/>
  <c r="AU301" i="32"/>
  <c r="BG301" i="32" s="1"/>
  <c r="AJ301" i="32"/>
  <c r="BC301" i="32" s="1"/>
  <c r="AC301" i="32"/>
  <c r="AZ301" i="32" s="1"/>
  <c r="R301" i="32"/>
  <c r="Y301" i="32" s="1"/>
  <c r="AF301" i="32" s="1"/>
  <c r="BB301" i="32" s="1"/>
  <c r="AU300" i="32"/>
  <c r="BG300" i="32" s="1"/>
  <c r="AJ300" i="32"/>
  <c r="BC300" i="32" s="1"/>
  <c r="AC300" i="32"/>
  <c r="AZ300" i="32" s="1"/>
  <c r="R300" i="32"/>
  <c r="Y300" i="32" s="1"/>
  <c r="AU299" i="32"/>
  <c r="BG299" i="32" s="1"/>
  <c r="AJ299" i="32"/>
  <c r="BC299" i="32" s="1"/>
  <c r="AC299" i="32"/>
  <c r="AZ299" i="32" s="1"/>
  <c r="R299" i="32"/>
  <c r="Y299" i="32" s="1"/>
  <c r="AF299" i="32" s="1"/>
  <c r="BB299" i="32" s="1"/>
  <c r="AU298" i="32"/>
  <c r="BG298" i="32" s="1"/>
  <c r="AJ298" i="32"/>
  <c r="BC298" i="32" s="1"/>
  <c r="AC298" i="32"/>
  <c r="AZ298" i="32" s="1"/>
  <c r="R298" i="32"/>
  <c r="Y298" i="32" s="1"/>
  <c r="AU297" i="32"/>
  <c r="BG297" i="32" s="1"/>
  <c r="AJ297" i="32"/>
  <c r="BC297" i="32" s="1"/>
  <c r="AC297" i="32"/>
  <c r="AZ297" i="32" s="1"/>
  <c r="R297" i="32"/>
  <c r="Y297" i="32" s="1"/>
  <c r="AF297" i="32" s="1"/>
  <c r="BB297" i="32" s="1"/>
  <c r="AU296" i="32"/>
  <c r="AJ296" i="32"/>
  <c r="BC296" i="32" s="1"/>
  <c r="AC296" i="32"/>
  <c r="AZ296" i="32" s="1"/>
  <c r="R296" i="32"/>
  <c r="Y296" i="32" s="1"/>
  <c r="AF296" i="32" s="1"/>
  <c r="AS295" i="32"/>
  <c r="AR295" i="32"/>
  <c r="AP295" i="32"/>
  <c r="AO295" i="32"/>
  <c r="AN295" i="32"/>
  <c r="AM295" i="32"/>
  <c r="AL295" i="32"/>
  <c r="AI295" i="32"/>
  <c r="AH295" i="32"/>
  <c r="AG295" i="32"/>
  <c r="AB295" i="32"/>
  <c r="AA295" i="32"/>
  <c r="Z295" i="32"/>
  <c r="X295" i="32"/>
  <c r="V295" i="32"/>
  <c r="U295" i="32"/>
  <c r="T295" i="32"/>
  <c r="S295" i="32"/>
  <c r="AU294" i="32"/>
  <c r="BE294" i="32"/>
  <c r="AJ294" i="32"/>
  <c r="BC294" i="32" s="1"/>
  <c r="AC294" i="32"/>
  <c r="AZ294" i="32" s="1"/>
  <c r="R294" i="32"/>
  <c r="Y294" i="32" s="1"/>
  <c r="AF294" i="32" s="1"/>
  <c r="BB294" i="32" s="1"/>
  <c r="AU293" i="32"/>
  <c r="BE293" i="32"/>
  <c r="AJ293" i="32"/>
  <c r="BC293" i="32" s="1"/>
  <c r="AC293" i="32"/>
  <c r="AZ293" i="32" s="1"/>
  <c r="R293" i="32"/>
  <c r="Y293" i="32" s="1"/>
  <c r="AF293" i="32" s="1"/>
  <c r="BB293" i="32" s="1"/>
  <c r="AU292" i="32"/>
  <c r="BG292" i="32" s="1"/>
  <c r="BE292" i="32"/>
  <c r="AJ292" i="32"/>
  <c r="BC292" i="32" s="1"/>
  <c r="AC292" i="32"/>
  <c r="AZ292" i="32" s="1"/>
  <c r="R292" i="32"/>
  <c r="Y292" i="32" s="1"/>
  <c r="AF292" i="32" s="1"/>
  <c r="BB292" i="32" s="1"/>
  <c r="BE291" i="32"/>
  <c r="AU291" i="32"/>
  <c r="BG291" i="32" s="1"/>
  <c r="AJ291" i="32"/>
  <c r="BC291" i="32" s="1"/>
  <c r="AC291" i="32"/>
  <c r="AZ291" i="32" s="1"/>
  <c r="R291" i="32"/>
  <c r="Y291" i="32" s="1"/>
  <c r="AU290" i="32"/>
  <c r="BE290" i="32"/>
  <c r="AJ290" i="32"/>
  <c r="BC290" i="32" s="1"/>
  <c r="AC290" i="32"/>
  <c r="R290" i="32"/>
  <c r="Y290" i="32" s="1"/>
  <c r="AU289" i="32"/>
  <c r="AJ289" i="32"/>
  <c r="AC289" i="32"/>
  <c r="AZ289" i="32" s="1"/>
  <c r="R289" i="32"/>
  <c r="Y289" i="32" s="1"/>
  <c r="AS288" i="32"/>
  <c r="AR288" i="32"/>
  <c r="AP288" i="32"/>
  <c r="AO288" i="32"/>
  <c r="AN288" i="32"/>
  <c r="AM288" i="32"/>
  <c r="AL288" i="32"/>
  <c r="AI288" i="32"/>
  <c r="AH288" i="32"/>
  <c r="AG288" i="32"/>
  <c r="AB288" i="32"/>
  <c r="AA288" i="32"/>
  <c r="Z288" i="32"/>
  <c r="X288" i="32"/>
  <c r="V288" i="32"/>
  <c r="U288" i="32"/>
  <c r="T288" i="32"/>
  <c r="S288" i="32"/>
  <c r="AU287" i="32"/>
  <c r="BG287" i="32" s="1"/>
  <c r="AJ287" i="32"/>
  <c r="BC287" i="32" s="1"/>
  <c r="AC287" i="32"/>
  <c r="AZ287" i="32" s="1"/>
  <c r="R287" i="32"/>
  <c r="Y287" i="32" s="1"/>
  <c r="AU286" i="32"/>
  <c r="BG286" i="32" s="1"/>
  <c r="AJ286" i="32"/>
  <c r="BC286" i="32" s="1"/>
  <c r="AC286" i="32"/>
  <c r="AZ286" i="32" s="1"/>
  <c r="R286" i="32"/>
  <c r="Y286" i="32" s="1"/>
  <c r="AU285" i="32"/>
  <c r="BG285" i="32" s="1"/>
  <c r="BE285" i="32"/>
  <c r="AJ285" i="32"/>
  <c r="BC285" i="32" s="1"/>
  <c r="AC285" i="32"/>
  <c r="AZ285" i="32" s="1"/>
  <c r="R285" i="32"/>
  <c r="Y285" i="32" s="1"/>
  <c r="AF285" i="32" s="1"/>
  <c r="BB285" i="32" s="1"/>
  <c r="AU284" i="32"/>
  <c r="BG284" i="32" s="1"/>
  <c r="AJ284" i="32"/>
  <c r="BC284" i="32" s="1"/>
  <c r="AC284" i="32"/>
  <c r="AZ284" i="32" s="1"/>
  <c r="R284" i="32"/>
  <c r="Y284" i="32" s="1"/>
  <c r="AU283" i="32"/>
  <c r="BG283" i="32" s="1"/>
  <c r="BE283" i="32"/>
  <c r="AJ283" i="32"/>
  <c r="BC283" i="32" s="1"/>
  <c r="AC283" i="32"/>
  <c r="AZ283" i="32" s="1"/>
  <c r="R283" i="32"/>
  <c r="Y283" i="32" s="1"/>
  <c r="AU282" i="32"/>
  <c r="BG282" i="32" s="1"/>
  <c r="BE282" i="32"/>
  <c r="AJ282" i="32"/>
  <c r="BC282" i="32" s="1"/>
  <c r="AC282" i="32"/>
  <c r="AZ282" i="32" s="1"/>
  <c r="R282" i="32"/>
  <c r="Y282" i="32" s="1"/>
  <c r="AS281" i="32"/>
  <c r="AR281" i="32"/>
  <c r="AP281" i="32"/>
  <c r="AO281" i="32"/>
  <c r="AN281" i="32"/>
  <c r="AM281" i="32"/>
  <c r="AL281" i="32"/>
  <c r="AI281" i="32"/>
  <c r="AH281" i="32"/>
  <c r="AG281" i="32"/>
  <c r="AB281" i="32"/>
  <c r="AA281" i="32"/>
  <c r="Z281" i="32"/>
  <c r="X281" i="32"/>
  <c r="V281" i="32"/>
  <c r="U281" i="32"/>
  <c r="T281" i="32"/>
  <c r="S281" i="32"/>
  <c r="AU280" i="32"/>
  <c r="BG280" i="32" s="1"/>
  <c r="AJ280" i="32"/>
  <c r="BC280" i="32" s="1"/>
  <c r="AC280" i="32"/>
  <c r="AZ280" i="32" s="1"/>
  <c r="R280" i="32"/>
  <c r="Y280" i="32" s="1"/>
  <c r="AF280" i="32" s="1"/>
  <c r="BB280" i="32" s="1"/>
  <c r="AU279" i="32"/>
  <c r="BG279" i="32" s="1"/>
  <c r="AJ279" i="32"/>
  <c r="BC279" i="32" s="1"/>
  <c r="AC279" i="32"/>
  <c r="AZ279" i="32" s="1"/>
  <c r="R279" i="32"/>
  <c r="Y279" i="32" s="1"/>
  <c r="AU278" i="32"/>
  <c r="BG278" i="32" s="1"/>
  <c r="AJ278" i="32"/>
  <c r="BC278" i="32" s="1"/>
  <c r="AC278" i="32"/>
  <c r="AZ278" i="32" s="1"/>
  <c r="R278" i="32"/>
  <c r="Y278" i="32" s="1"/>
  <c r="AU277" i="32"/>
  <c r="BG277" i="32" s="1"/>
  <c r="AJ277" i="32"/>
  <c r="BC277" i="32" s="1"/>
  <c r="AC277" i="32"/>
  <c r="AZ277" i="32" s="1"/>
  <c r="R277" i="32"/>
  <c r="Y277" i="32" s="1"/>
  <c r="AU276" i="32"/>
  <c r="BG276" i="32" s="1"/>
  <c r="AJ276" i="32"/>
  <c r="BC276" i="32" s="1"/>
  <c r="AC276" i="32"/>
  <c r="AZ276" i="32" s="1"/>
  <c r="R276" i="32"/>
  <c r="Y276" i="32" s="1"/>
  <c r="AU275" i="32"/>
  <c r="AJ275" i="32"/>
  <c r="BC275" i="32" s="1"/>
  <c r="AC275" i="32"/>
  <c r="R275" i="32"/>
  <c r="Y275" i="32" s="1"/>
  <c r="AS274" i="32"/>
  <c r="AR274" i="32"/>
  <c r="AP274" i="32"/>
  <c r="AO274" i="32"/>
  <c r="AN274" i="32"/>
  <c r="AM274" i="32"/>
  <c r="AL274" i="32"/>
  <c r="AI274" i="32"/>
  <c r="AH274" i="32"/>
  <c r="AG274" i="32"/>
  <c r="AB274" i="32"/>
  <c r="AA274" i="32"/>
  <c r="Z274" i="32"/>
  <c r="X274" i="32"/>
  <c r="V274" i="32"/>
  <c r="U274" i="32"/>
  <c r="T274" i="32"/>
  <c r="S274" i="32"/>
  <c r="AU273" i="32"/>
  <c r="BE273" i="32"/>
  <c r="AJ273" i="32"/>
  <c r="BC273" i="32" s="1"/>
  <c r="AC273" i="32"/>
  <c r="AZ273" i="32" s="1"/>
  <c r="R273" i="32"/>
  <c r="Y273" i="32" s="1"/>
  <c r="AU272" i="32"/>
  <c r="BG272" i="32" s="1"/>
  <c r="BE272" i="32"/>
  <c r="AJ272" i="32"/>
  <c r="BC272" i="32" s="1"/>
  <c r="AC272" i="32"/>
  <c r="AZ272" i="32" s="1"/>
  <c r="R272" i="32"/>
  <c r="Y272" i="32" s="1"/>
  <c r="AU271" i="32"/>
  <c r="BG271" i="32" s="1"/>
  <c r="BE271" i="32"/>
  <c r="AJ271" i="32"/>
  <c r="BC271" i="32" s="1"/>
  <c r="AC271" i="32"/>
  <c r="AZ271" i="32" s="1"/>
  <c r="R271" i="32"/>
  <c r="Y271" i="32" s="1"/>
  <c r="AU270" i="32"/>
  <c r="BE270" i="32"/>
  <c r="AJ270" i="32"/>
  <c r="BC270" i="32" s="1"/>
  <c r="AC270" i="32"/>
  <c r="R270" i="32"/>
  <c r="Y270" i="32" s="1"/>
  <c r="AF270" i="32" s="1"/>
  <c r="BB270" i="32" s="1"/>
  <c r="AU269" i="32"/>
  <c r="BE269" i="32"/>
  <c r="AJ269" i="32"/>
  <c r="BC269" i="32" s="1"/>
  <c r="AC269" i="32"/>
  <c r="R269" i="32"/>
  <c r="Y269" i="32" s="1"/>
  <c r="AF269" i="32" s="1"/>
  <c r="AS268" i="32"/>
  <c r="AR268" i="32"/>
  <c r="AP268" i="32"/>
  <c r="AO268" i="32"/>
  <c r="AN268" i="32"/>
  <c r="AM268" i="32"/>
  <c r="AL268" i="32"/>
  <c r="AI268" i="32"/>
  <c r="AH268" i="32"/>
  <c r="AG268" i="32"/>
  <c r="AB268" i="32"/>
  <c r="AA268" i="32"/>
  <c r="Z268" i="32"/>
  <c r="X268" i="32"/>
  <c r="V268" i="32"/>
  <c r="U268" i="32"/>
  <c r="T268" i="32"/>
  <c r="S268" i="32"/>
  <c r="AU267" i="32"/>
  <c r="BG267" i="32" s="1"/>
  <c r="AJ267" i="32"/>
  <c r="BC267" i="32" s="1"/>
  <c r="AC267" i="32"/>
  <c r="AZ267" i="32" s="1"/>
  <c r="R267" i="32"/>
  <c r="Y267" i="32" s="1"/>
  <c r="AF267" i="32" s="1"/>
  <c r="BB267" i="32" s="1"/>
  <c r="AU266" i="32"/>
  <c r="BG266" i="32" s="1"/>
  <c r="AJ266" i="32"/>
  <c r="BC266" i="32" s="1"/>
  <c r="AC266" i="32"/>
  <c r="AZ266" i="32" s="1"/>
  <c r="R266" i="32"/>
  <c r="Y266" i="32" s="1"/>
  <c r="AU265" i="32"/>
  <c r="BG265" i="32" s="1"/>
  <c r="AJ265" i="32"/>
  <c r="BC265" i="32" s="1"/>
  <c r="AC265" i="32"/>
  <c r="AZ265" i="32" s="1"/>
  <c r="R265" i="32"/>
  <c r="Y265" i="32" s="1"/>
  <c r="AF265" i="32" s="1"/>
  <c r="BB265" i="32" s="1"/>
  <c r="AU264" i="32"/>
  <c r="BG264" i="32" s="1"/>
  <c r="AJ264" i="32"/>
  <c r="BC264" i="32" s="1"/>
  <c r="AC264" i="32"/>
  <c r="AZ264" i="32" s="1"/>
  <c r="R264" i="32"/>
  <c r="Y264" i="32" s="1"/>
  <c r="AU263" i="32"/>
  <c r="BG263" i="32" s="1"/>
  <c r="AJ263" i="32"/>
  <c r="BC263" i="32" s="1"/>
  <c r="AC263" i="32"/>
  <c r="AZ263" i="32" s="1"/>
  <c r="R263" i="32"/>
  <c r="Y263" i="32" s="1"/>
  <c r="AU262" i="32"/>
  <c r="BG262" i="32" s="1"/>
  <c r="AJ262" i="32"/>
  <c r="BC262" i="32" s="1"/>
  <c r="AC262" i="32"/>
  <c r="AZ262" i="32" s="1"/>
  <c r="R262" i="32"/>
  <c r="Y262" i="32" s="1"/>
  <c r="AU261" i="32"/>
  <c r="BG261" i="32" s="1"/>
  <c r="AJ261" i="32"/>
  <c r="BC261" i="32" s="1"/>
  <c r="AC261" i="32"/>
  <c r="AZ261" i="32" s="1"/>
  <c r="R261" i="32"/>
  <c r="Y261" i="32" s="1"/>
  <c r="AS260" i="32"/>
  <c r="AR260" i="32"/>
  <c r="AP260" i="32"/>
  <c r="AO260" i="32"/>
  <c r="AN260" i="32"/>
  <c r="AM260" i="32"/>
  <c r="AL260" i="32"/>
  <c r="AI260" i="32"/>
  <c r="AH260" i="32"/>
  <c r="AG260" i="32"/>
  <c r="AB260" i="32"/>
  <c r="AA260" i="32"/>
  <c r="Z260" i="32"/>
  <c r="X260" i="32"/>
  <c r="V260" i="32"/>
  <c r="U260" i="32"/>
  <c r="T260" i="32"/>
  <c r="S260" i="32"/>
  <c r="AU259" i="32"/>
  <c r="BG259" i="32" s="1"/>
  <c r="BE259" i="32"/>
  <c r="AJ259" i="32"/>
  <c r="BC259" i="32" s="1"/>
  <c r="AC259" i="32"/>
  <c r="AZ259" i="32" s="1"/>
  <c r="R259" i="32"/>
  <c r="Y259" i="32" s="1"/>
  <c r="AF259" i="32" s="1"/>
  <c r="BB259" i="32" s="1"/>
  <c r="AU258" i="32"/>
  <c r="BG258" i="32" s="1"/>
  <c r="BE258" i="32"/>
  <c r="AJ258" i="32"/>
  <c r="BC258" i="32" s="1"/>
  <c r="AC258" i="32"/>
  <c r="AZ258" i="32" s="1"/>
  <c r="R258" i="32"/>
  <c r="Y258" i="32" s="1"/>
  <c r="AU257" i="32"/>
  <c r="BE257" i="32"/>
  <c r="AJ257" i="32"/>
  <c r="BC257" i="32" s="1"/>
  <c r="AC257" i="32"/>
  <c r="AZ257" i="32" s="1"/>
  <c r="R257" i="32"/>
  <c r="Y257" i="32" s="1"/>
  <c r="AU256" i="32"/>
  <c r="BE256" i="32"/>
  <c r="AJ256" i="32"/>
  <c r="BC256" i="32" s="1"/>
  <c r="AC256" i="32"/>
  <c r="AZ256" i="32" s="1"/>
  <c r="R256" i="32"/>
  <c r="Y256" i="32" s="1"/>
  <c r="AU255" i="32"/>
  <c r="BG255" i="32" s="1"/>
  <c r="BE255" i="32"/>
  <c r="AJ255" i="32"/>
  <c r="BC255" i="32" s="1"/>
  <c r="AC255" i="32"/>
  <c r="AZ255" i="32" s="1"/>
  <c r="R255" i="32"/>
  <c r="Y255" i="32" s="1"/>
  <c r="AF255" i="32" s="1"/>
  <c r="BB255" i="32" s="1"/>
  <c r="AU254" i="32"/>
  <c r="BG254" i="32" s="1"/>
  <c r="AJ254" i="32"/>
  <c r="AC254" i="32"/>
  <c r="R254" i="32"/>
  <c r="Y254" i="32" s="1"/>
  <c r="AS253" i="32"/>
  <c r="AR253" i="32"/>
  <c r="AP253" i="32"/>
  <c r="AO253" i="32"/>
  <c r="AN253" i="32"/>
  <c r="AM253" i="32"/>
  <c r="AL253" i="32"/>
  <c r="AI253" i="32"/>
  <c r="AH253" i="32"/>
  <c r="AG253" i="32"/>
  <c r="AB253" i="32"/>
  <c r="AA253" i="32"/>
  <c r="Z253" i="32"/>
  <c r="X253" i="32"/>
  <c r="V253" i="32"/>
  <c r="U253" i="32"/>
  <c r="T253" i="32"/>
  <c r="S253" i="32"/>
  <c r="AU252" i="32"/>
  <c r="BG252" i="32" s="1"/>
  <c r="AJ252" i="32"/>
  <c r="BC252" i="32" s="1"/>
  <c r="AC252" i="32"/>
  <c r="AZ252" i="32" s="1"/>
  <c r="R252" i="32"/>
  <c r="Y252" i="32" s="1"/>
  <c r="AF252" i="32" s="1"/>
  <c r="BB252" i="32" s="1"/>
  <c r="AU251" i="32"/>
  <c r="AJ251" i="32"/>
  <c r="AC251" i="32"/>
  <c r="R251" i="32"/>
  <c r="Y251" i="32" s="1"/>
  <c r="AS250" i="32"/>
  <c r="AR250" i="32"/>
  <c r="AP250" i="32"/>
  <c r="AO250" i="32"/>
  <c r="AN250" i="32"/>
  <c r="AM250" i="32"/>
  <c r="AL250" i="32"/>
  <c r="AI250" i="32"/>
  <c r="AH250" i="32"/>
  <c r="AG250" i="32"/>
  <c r="AB250" i="32"/>
  <c r="AA250" i="32"/>
  <c r="Z250" i="32"/>
  <c r="X250" i="32"/>
  <c r="V250" i="32"/>
  <c r="U250" i="32"/>
  <c r="T250" i="32"/>
  <c r="S250" i="32"/>
  <c r="AU249" i="32"/>
  <c r="BE249" i="32"/>
  <c r="AJ249" i="32"/>
  <c r="BC249" i="32" s="1"/>
  <c r="AC249" i="32"/>
  <c r="AZ249" i="32" s="1"/>
  <c r="R249" i="32"/>
  <c r="Y249" i="32" s="1"/>
  <c r="AF249" i="32" s="1"/>
  <c r="BB249" i="32" s="1"/>
  <c r="AU248" i="32"/>
  <c r="BG248" i="32" s="1"/>
  <c r="BE248" i="32"/>
  <c r="AJ248" i="32"/>
  <c r="BC248" i="32" s="1"/>
  <c r="AC248" i="32"/>
  <c r="AZ248" i="32" s="1"/>
  <c r="R248" i="32"/>
  <c r="Y248" i="32" s="1"/>
  <c r="AU247" i="32"/>
  <c r="BE247" i="32"/>
  <c r="AJ247" i="32"/>
  <c r="BC247" i="32" s="1"/>
  <c r="AC247" i="32"/>
  <c r="AZ247" i="32" s="1"/>
  <c r="R247" i="32"/>
  <c r="Y247" i="32" s="1"/>
  <c r="AF247" i="32" s="1"/>
  <c r="BB247" i="32" s="1"/>
  <c r="AU246" i="32"/>
  <c r="BG246" i="32" s="1"/>
  <c r="AJ246" i="32"/>
  <c r="BC246" i="32" s="1"/>
  <c r="AC246" i="32"/>
  <c r="AZ246" i="32" s="1"/>
  <c r="R246" i="32"/>
  <c r="Y246" i="32" s="1"/>
  <c r="AU245" i="32"/>
  <c r="AV245" i="32" s="1"/>
  <c r="BD245" i="32" s="1"/>
  <c r="BE245" i="32"/>
  <c r="AJ245" i="32"/>
  <c r="BC245" i="32" s="1"/>
  <c r="AC245" i="32"/>
  <c r="AZ245" i="32" s="1"/>
  <c r="R245" i="32"/>
  <c r="Y245" i="32" s="1"/>
  <c r="AF245" i="32" s="1"/>
  <c r="BB245" i="32" s="1"/>
  <c r="AU244" i="32"/>
  <c r="BG244" i="32" s="1"/>
  <c r="AJ244" i="32"/>
  <c r="BC244" i="32" s="1"/>
  <c r="AC244" i="32"/>
  <c r="AZ244" i="32" s="1"/>
  <c r="R244" i="32"/>
  <c r="AS243" i="32"/>
  <c r="AR243" i="32"/>
  <c r="AP243" i="32"/>
  <c r="AO243" i="32"/>
  <c r="AN243" i="32"/>
  <c r="AM243" i="32"/>
  <c r="AL243" i="32"/>
  <c r="AI243" i="32"/>
  <c r="AH243" i="32"/>
  <c r="AG243" i="32"/>
  <c r="AB243" i="32"/>
  <c r="AA243" i="32"/>
  <c r="Z243" i="32"/>
  <c r="X243" i="32"/>
  <c r="V243" i="32"/>
  <c r="U243" i="32"/>
  <c r="T243" i="32"/>
  <c r="S243" i="32"/>
  <c r="AU242" i="32"/>
  <c r="BG242" i="32" s="1"/>
  <c r="AJ242" i="32"/>
  <c r="BC242" i="32" s="1"/>
  <c r="AC242" i="32"/>
  <c r="AZ242" i="32" s="1"/>
  <c r="R242" i="32"/>
  <c r="Y242" i="32" s="1"/>
  <c r="AE242" i="32" s="1"/>
  <c r="BA242" i="32" s="1"/>
  <c r="AU241" i="32"/>
  <c r="BG241" i="32" s="1"/>
  <c r="AJ241" i="32"/>
  <c r="BC241" i="32" s="1"/>
  <c r="AC241" i="32"/>
  <c r="AZ241" i="32" s="1"/>
  <c r="R241" i="32"/>
  <c r="Y241" i="32" s="1"/>
  <c r="AE241" i="32" s="1"/>
  <c r="BA241" i="32" s="1"/>
  <c r="AU240" i="32"/>
  <c r="AJ240" i="32"/>
  <c r="BC240" i="32" s="1"/>
  <c r="AC240" i="32"/>
  <c r="R240" i="32"/>
  <c r="AS239" i="32"/>
  <c r="AR239" i="32"/>
  <c r="AP239" i="32"/>
  <c r="AO239" i="32"/>
  <c r="AN239" i="32"/>
  <c r="AM239" i="32"/>
  <c r="AL239" i="32"/>
  <c r="AI239" i="32"/>
  <c r="AH239" i="32"/>
  <c r="AG239" i="32"/>
  <c r="AB239" i="32"/>
  <c r="AA239" i="32"/>
  <c r="Z239" i="32"/>
  <c r="X239" i="32"/>
  <c r="V239" i="32"/>
  <c r="U239" i="32"/>
  <c r="T239" i="32"/>
  <c r="S239" i="32"/>
  <c r="AU238" i="32"/>
  <c r="BG238" i="32" s="1"/>
  <c r="BE238" i="32"/>
  <c r="AJ238" i="32"/>
  <c r="BC238" i="32" s="1"/>
  <c r="AC238" i="32"/>
  <c r="AZ238" i="32" s="1"/>
  <c r="R238" i="32"/>
  <c r="Y238" i="32" s="1"/>
  <c r="AX238" i="32" s="1"/>
  <c r="AU237" i="32"/>
  <c r="BG237" i="32" s="1"/>
  <c r="BE237" i="32"/>
  <c r="AJ237" i="32"/>
  <c r="BC237" i="32" s="1"/>
  <c r="AC237" i="32"/>
  <c r="AZ237" i="32" s="1"/>
  <c r="R237" i="32"/>
  <c r="Y237" i="32" s="1"/>
  <c r="AU236" i="32"/>
  <c r="BG236" i="32" s="1"/>
  <c r="BE236" i="32"/>
  <c r="AJ236" i="32"/>
  <c r="BC236" i="32" s="1"/>
  <c r="AC236" i="32"/>
  <c r="AZ236" i="32" s="1"/>
  <c r="R236" i="32"/>
  <c r="Y236" i="32" s="1"/>
  <c r="AE236" i="32" s="1"/>
  <c r="BA236" i="32" s="1"/>
  <c r="AU235" i="32"/>
  <c r="BG235" i="32" s="1"/>
  <c r="AJ235" i="32"/>
  <c r="BC235" i="32" s="1"/>
  <c r="AC235" i="32"/>
  <c r="AZ235" i="32" s="1"/>
  <c r="R235" i="32"/>
  <c r="Y235" i="32" s="1"/>
  <c r="AU234" i="32"/>
  <c r="BG234" i="32" s="1"/>
  <c r="BE234" i="32"/>
  <c r="AJ234" i="32"/>
  <c r="BC234" i="32" s="1"/>
  <c r="AC234" i="32"/>
  <c r="AZ234" i="32" s="1"/>
  <c r="R234" i="32"/>
  <c r="Y234" i="32" s="1"/>
  <c r="AU233" i="32"/>
  <c r="BG233" i="32" s="1"/>
  <c r="AJ233" i="32"/>
  <c r="AC233" i="32"/>
  <c r="AZ233" i="32" s="1"/>
  <c r="R233" i="32"/>
  <c r="AS232" i="32"/>
  <c r="AR232" i="32"/>
  <c r="AP232" i="32"/>
  <c r="AO232" i="32"/>
  <c r="AN232" i="32"/>
  <c r="AM232" i="32"/>
  <c r="AL232" i="32"/>
  <c r="AI232" i="32"/>
  <c r="AH232" i="32"/>
  <c r="AG232" i="32"/>
  <c r="AB232" i="32"/>
  <c r="AA232" i="32"/>
  <c r="Z232" i="32"/>
  <c r="X232" i="32"/>
  <c r="V232" i="32"/>
  <c r="U232" i="32"/>
  <c r="T232" i="32"/>
  <c r="S232" i="32"/>
  <c r="AU231" i="32"/>
  <c r="BG231" i="32" s="1"/>
  <c r="BE231" i="32"/>
  <c r="AJ231" i="32"/>
  <c r="BC231" i="32" s="1"/>
  <c r="AC231" i="32"/>
  <c r="AZ231" i="32" s="1"/>
  <c r="R231" i="32"/>
  <c r="Y231" i="32" s="1"/>
  <c r="AU230" i="32"/>
  <c r="BG230" i="32" s="1"/>
  <c r="BE230" i="32"/>
  <c r="AJ230" i="32"/>
  <c r="BC230" i="32" s="1"/>
  <c r="AC230" i="32"/>
  <c r="AZ230" i="32" s="1"/>
  <c r="R230" i="32"/>
  <c r="Y230" i="32" s="1"/>
  <c r="AU229" i="32"/>
  <c r="BG229" i="32" s="1"/>
  <c r="AJ229" i="32"/>
  <c r="BC229" i="32" s="1"/>
  <c r="AC229" i="32"/>
  <c r="AZ229" i="32" s="1"/>
  <c r="R229" i="32"/>
  <c r="Y229" i="32" s="1"/>
  <c r="AU228" i="32"/>
  <c r="BG228" i="32" s="1"/>
  <c r="AJ228" i="32"/>
  <c r="BC228" i="32" s="1"/>
  <c r="AC228" i="32"/>
  <c r="AZ228" i="32" s="1"/>
  <c r="R228" i="32"/>
  <c r="Y228" i="32" s="1"/>
  <c r="AU227" i="32"/>
  <c r="BG227" i="32" s="1"/>
  <c r="AJ227" i="32"/>
  <c r="BC227" i="32" s="1"/>
  <c r="AC227" i="32"/>
  <c r="AZ227" i="32" s="1"/>
  <c r="R227" i="32"/>
  <c r="Y227" i="32" s="1"/>
  <c r="AU226" i="32"/>
  <c r="AJ226" i="32"/>
  <c r="AC226" i="32"/>
  <c r="R226" i="32"/>
  <c r="AS225" i="32"/>
  <c r="AR225" i="32"/>
  <c r="AP225" i="32"/>
  <c r="AO225" i="32"/>
  <c r="AN225" i="32"/>
  <c r="AM225" i="32"/>
  <c r="AL225" i="32"/>
  <c r="AI225" i="32"/>
  <c r="AH225" i="32"/>
  <c r="AG225" i="32"/>
  <c r="AB225" i="32"/>
  <c r="AA225" i="32"/>
  <c r="Z225" i="32"/>
  <c r="X225" i="32"/>
  <c r="V225" i="32"/>
  <c r="U225" i="32"/>
  <c r="T225" i="32"/>
  <c r="S225" i="32"/>
  <c r="AU224" i="32"/>
  <c r="BG224" i="32" s="1"/>
  <c r="BE224" i="32"/>
  <c r="AJ224" i="32"/>
  <c r="BC224" i="32" s="1"/>
  <c r="AC224" i="32"/>
  <c r="AZ224" i="32" s="1"/>
  <c r="R224" i="32"/>
  <c r="Y224" i="32" s="1"/>
  <c r="AU223" i="32"/>
  <c r="BG223" i="32" s="1"/>
  <c r="BE223" i="32"/>
  <c r="AJ223" i="32"/>
  <c r="BC223" i="32" s="1"/>
  <c r="AC223" i="32"/>
  <c r="AZ223" i="32" s="1"/>
  <c r="R223" i="32"/>
  <c r="Y223" i="32" s="1"/>
  <c r="AU222" i="32"/>
  <c r="AJ222" i="32"/>
  <c r="AC222" i="32"/>
  <c r="AZ222" i="32" s="1"/>
  <c r="R222" i="32"/>
  <c r="Y222" i="32" s="1"/>
  <c r="AS221" i="32"/>
  <c r="AR221" i="32"/>
  <c r="AP221" i="32"/>
  <c r="AO221" i="32"/>
  <c r="AN221" i="32"/>
  <c r="AM221" i="32"/>
  <c r="AL221" i="32"/>
  <c r="AI221" i="32"/>
  <c r="AH221" i="32"/>
  <c r="AG221" i="32"/>
  <c r="AB221" i="32"/>
  <c r="AA221" i="32"/>
  <c r="Z221" i="32"/>
  <c r="X221" i="32"/>
  <c r="V221" i="32"/>
  <c r="U221" i="32"/>
  <c r="T221" i="32"/>
  <c r="S221" i="32"/>
  <c r="AU220" i="32"/>
  <c r="AU221" i="32" s="1"/>
  <c r="AJ220" i="32"/>
  <c r="AJ221" i="32" s="1"/>
  <c r="AC220" i="32"/>
  <c r="AC221" i="32" s="1"/>
  <c r="R220" i="32"/>
  <c r="Y220" i="32" s="1"/>
  <c r="AE220" i="32" s="1"/>
  <c r="BA220" i="32" s="1"/>
  <c r="BA221" i="32" s="1"/>
  <c r="AS219" i="32"/>
  <c r="AR219" i="32"/>
  <c r="AP219" i="32"/>
  <c r="AO219" i="32"/>
  <c r="AN219" i="32"/>
  <c r="AM219" i="32"/>
  <c r="AL219" i="32"/>
  <c r="AI219" i="32"/>
  <c r="AH219" i="32"/>
  <c r="AG219" i="32"/>
  <c r="AB219" i="32"/>
  <c r="AA219" i="32"/>
  <c r="Z219" i="32"/>
  <c r="X219" i="32"/>
  <c r="V219" i="32"/>
  <c r="U219" i="32"/>
  <c r="T219" i="32"/>
  <c r="S219" i="32"/>
  <c r="AU218" i="32"/>
  <c r="BG218" i="32" s="1"/>
  <c r="BE218" i="32"/>
  <c r="AJ218" i="32"/>
  <c r="BC218" i="32" s="1"/>
  <c r="AC218" i="32"/>
  <c r="AZ218" i="32" s="1"/>
  <c r="R218" i="32"/>
  <c r="Y218" i="32" s="1"/>
  <c r="AU217" i="32"/>
  <c r="BG217" i="32" s="1"/>
  <c r="BE217" i="32"/>
  <c r="AJ217" i="32"/>
  <c r="BC217" i="32" s="1"/>
  <c r="AC217" i="32"/>
  <c r="AZ217" i="32" s="1"/>
  <c r="R217" i="32"/>
  <c r="Y217" i="32" s="1"/>
  <c r="AU216" i="32"/>
  <c r="BG216" i="32" s="1"/>
  <c r="BE216" i="32"/>
  <c r="AJ216" i="32"/>
  <c r="BC216" i="32" s="1"/>
  <c r="AC216" i="32"/>
  <c r="AZ216" i="32" s="1"/>
  <c r="R216" i="32"/>
  <c r="Y216" i="32" s="1"/>
  <c r="AU215" i="32"/>
  <c r="BG215" i="32" s="1"/>
  <c r="BE215" i="32"/>
  <c r="AJ215" i="32"/>
  <c r="BC215" i="32" s="1"/>
  <c r="AC215" i="32"/>
  <c r="AZ215" i="32" s="1"/>
  <c r="R215" i="32"/>
  <c r="Y215" i="32" s="1"/>
  <c r="AU214" i="32"/>
  <c r="BG214" i="32" s="1"/>
  <c r="BE214" i="32"/>
  <c r="AJ214" i="32"/>
  <c r="BC214" i="32" s="1"/>
  <c r="AC214" i="32"/>
  <c r="AZ214" i="32" s="1"/>
  <c r="R214" i="32"/>
  <c r="Y214" i="32" s="1"/>
  <c r="AU213" i="32"/>
  <c r="BE213" i="32"/>
  <c r="AJ213" i="32"/>
  <c r="AC213" i="32"/>
  <c r="AZ213" i="32" s="1"/>
  <c r="R213" i="32"/>
  <c r="Y213" i="32" s="1"/>
  <c r="AS212" i="32"/>
  <c r="AR212" i="32"/>
  <c r="AP212" i="32"/>
  <c r="AO212" i="32"/>
  <c r="AN212" i="32"/>
  <c r="AM212" i="32"/>
  <c r="AL212" i="32"/>
  <c r="AI212" i="32"/>
  <c r="AH212" i="32"/>
  <c r="AG212" i="32"/>
  <c r="AB212" i="32"/>
  <c r="AA212" i="32"/>
  <c r="Z212" i="32"/>
  <c r="X212" i="32"/>
  <c r="V212" i="32"/>
  <c r="U212" i="32"/>
  <c r="T212" i="32"/>
  <c r="S212" i="32"/>
  <c r="AU211" i="32"/>
  <c r="BG211" i="32" s="1"/>
  <c r="AJ211" i="32"/>
  <c r="BC211" i="32" s="1"/>
  <c r="AC211" i="32"/>
  <c r="AZ211" i="32" s="1"/>
  <c r="R211" i="32"/>
  <c r="Y211" i="32" s="1"/>
  <c r="AX211" i="32" s="1"/>
  <c r="AU210" i="32"/>
  <c r="BG210" i="32" s="1"/>
  <c r="AJ210" i="32"/>
  <c r="BC210" i="32" s="1"/>
  <c r="AC210" i="32"/>
  <c r="AZ210" i="32" s="1"/>
  <c r="R210" i="32"/>
  <c r="Y210" i="32" s="1"/>
  <c r="AX210" i="32" s="1"/>
  <c r="AU209" i="32"/>
  <c r="BG209" i="32" s="1"/>
  <c r="AJ209" i="32"/>
  <c r="BC209" i="32" s="1"/>
  <c r="AC209" i="32"/>
  <c r="AZ209" i="32" s="1"/>
  <c r="R209" i="32"/>
  <c r="Y209" i="32" s="1"/>
  <c r="AX209" i="32" s="1"/>
  <c r="AU208" i="32"/>
  <c r="BG208" i="32" s="1"/>
  <c r="AJ208" i="32"/>
  <c r="BC208" i="32" s="1"/>
  <c r="AC208" i="32"/>
  <c r="AZ208" i="32" s="1"/>
  <c r="R208" i="32"/>
  <c r="Y208" i="32" s="1"/>
  <c r="AX208" i="32" s="1"/>
  <c r="AU207" i="32"/>
  <c r="BG207" i="32" s="1"/>
  <c r="AJ207" i="32"/>
  <c r="BC207" i="32" s="1"/>
  <c r="AC207" i="32"/>
  <c r="AZ207" i="32" s="1"/>
  <c r="R207" i="32"/>
  <c r="Y207" i="32" s="1"/>
  <c r="AX207" i="32" s="1"/>
  <c r="AU206" i="32"/>
  <c r="BG206" i="32" s="1"/>
  <c r="AJ206" i="32"/>
  <c r="BC206" i="32" s="1"/>
  <c r="AC206" i="32"/>
  <c r="AZ206" i="32" s="1"/>
  <c r="R206" i="32"/>
  <c r="Y206" i="32" s="1"/>
  <c r="AX206" i="32" s="1"/>
  <c r="AU205" i="32"/>
  <c r="BG205" i="32" s="1"/>
  <c r="AJ205" i="32"/>
  <c r="BC205" i="32" s="1"/>
  <c r="AC205" i="32"/>
  <c r="AZ205" i="32" s="1"/>
  <c r="R205" i="32"/>
  <c r="Y205" i="32" s="1"/>
  <c r="AX205" i="32" s="1"/>
  <c r="AU204" i="32"/>
  <c r="AJ204" i="32"/>
  <c r="BC204" i="32" s="1"/>
  <c r="AC204" i="32"/>
  <c r="R204" i="32"/>
  <c r="Y204" i="32" s="1"/>
  <c r="AX204" i="32" s="1"/>
  <c r="AS203" i="32"/>
  <c r="AR203" i="32"/>
  <c r="AP203" i="32"/>
  <c r="AO203" i="32"/>
  <c r="AN203" i="32"/>
  <c r="AM203" i="32"/>
  <c r="AL203" i="32"/>
  <c r="AI203" i="32"/>
  <c r="AH203" i="32"/>
  <c r="AG203" i="32"/>
  <c r="AB203" i="32"/>
  <c r="AA203" i="32"/>
  <c r="Z203" i="32"/>
  <c r="X203" i="32"/>
  <c r="V203" i="32"/>
  <c r="U203" i="32"/>
  <c r="T203" i="32"/>
  <c r="S203" i="32"/>
  <c r="AU202" i="32"/>
  <c r="BG202" i="32" s="1"/>
  <c r="BE202" i="32"/>
  <c r="AJ202" i="32"/>
  <c r="BC202" i="32" s="1"/>
  <c r="AC202" i="32"/>
  <c r="AZ202" i="32" s="1"/>
  <c r="R202" i="32"/>
  <c r="Y202" i="32" s="1"/>
  <c r="AU201" i="32"/>
  <c r="BG201" i="32" s="1"/>
  <c r="BE201" i="32"/>
  <c r="AJ201" i="32"/>
  <c r="BC201" i="32" s="1"/>
  <c r="AC201" i="32"/>
  <c r="AZ201" i="32" s="1"/>
  <c r="R201" i="32"/>
  <c r="Y201" i="32" s="1"/>
  <c r="AU200" i="32"/>
  <c r="BG200" i="32" s="1"/>
  <c r="BE200" i="32"/>
  <c r="AJ200" i="32"/>
  <c r="BC200" i="32" s="1"/>
  <c r="AC200" i="32"/>
  <c r="AZ200" i="32" s="1"/>
  <c r="R200" i="32"/>
  <c r="Y200" i="32" s="1"/>
  <c r="AU199" i="32"/>
  <c r="BG199" i="32" s="1"/>
  <c r="BE199" i="32"/>
  <c r="AJ199" i="32"/>
  <c r="BC199" i="32" s="1"/>
  <c r="AC199" i="32"/>
  <c r="AZ199" i="32" s="1"/>
  <c r="R199" i="32"/>
  <c r="Y199" i="32" s="1"/>
  <c r="AU198" i="32"/>
  <c r="BE198" i="32"/>
  <c r="AJ198" i="32"/>
  <c r="AC198" i="32"/>
  <c r="AZ198" i="32" s="1"/>
  <c r="R198" i="32"/>
  <c r="Y198" i="32" s="1"/>
  <c r="AS197" i="32"/>
  <c r="AR197" i="32"/>
  <c r="AP197" i="32"/>
  <c r="AO197" i="32"/>
  <c r="AN197" i="32"/>
  <c r="AM197" i="32"/>
  <c r="AL197" i="32"/>
  <c r="AI197" i="32"/>
  <c r="AH197" i="32"/>
  <c r="AG197" i="32"/>
  <c r="AB197" i="32"/>
  <c r="AA197" i="32"/>
  <c r="Z197" i="32"/>
  <c r="X197" i="32"/>
  <c r="V197" i="32"/>
  <c r="U197" i="32"/>
  <c r="T197" i="32"/>
  <c r="S197" i="32"/>
  <c r="AU196" i="32"/>
  <c r="BG196" i="32" s="1"/>
  <c r="AJ196" i="32"/>
  <c r="BC196" i="32" s="1"/>
  <c r="AC196" i="32"/>
  <c r="AZ196" i="32" s="1"/>
  <c r="R196" i="32"/>
  <c r="Y196" i="32" s="1"/>
  <c r="AX196" i="32" s="1"/>
  <c r="AU195" i="32"/>
  <c r="BG195" i="32" s="1"/>
  <c r="AJ195" i="32"/>
  <c r="BC195" i="32" s="1"/>
  <c r="AC195" i="32"/>
  <c r="AZ195" i="32" s="1"/>
  <c r="R195" i="32"/>
  <c r="Y195" i="32" s="1"/>
  <c r="AX195" i="32" s="1"/>
  <c r="AU194" i="32"/>
  <c r="BE194" i="32"/>
  <c r="AJ194" i="32"/>
  <c r="AC194" i="32"/>
  <c r="R194" i="32"/>
  <c r="Y194" i="32" s="1"/>
  <c r="AF194" i="32" s="1"/>
  <c r="AS193" i="32"/>
  <c r="AR193" i="32"/>
  <c r="AP193" i="32"/>
  <c r="AO193" i="32"/>
  <c r="AN193" i="32"/>
  <c r="AM193" i="32"/>
  <c r="AL193" i="32"/>
  <c r="AI193" i="32"/>
  <c r="AH193" i="32"/>
  <c r="AG193" i="32"/>
  <c r="AB193" i="32"/>
  <c r="AA193" i="32"/>
  <c r="Z193" i="32"/>
  <c r="X193" i="32"/>
  <c r="V193" i="32"/>
  <c r="U193" i="32"/>
  <c r="T193" i="32"/>
  <c r="S193" i="32"/>
  <c r="BE192" i="32"/>
  <c r="AU192" i="32"/>
  <c r="BG192" i="32" s="1"/>
  <c r="AJ192" i="32"/>
  <c r="BC192" i="32" s="1"/>
  <c r="AC192" i="32"/>
  <c r="AZ192" i="32" s="1"/>
  <c r="R192" i="32"/>
  <c r="Y192" i="32" s="1"/>
  <c r="AU191" i="32"/>
  <c r="BG191" i="32" s="1"/>
  <c r="BE191" i="32"/>
  <c r="AJ191" i="32"/>
  <c r="BC191" i="32" s="1"/>
  <c r="AC191" i="32"/>
  <c r="AZ191" i="32" s="1"/>
  <c r="R191" i="32"/>
  <c r="Y191" i="32" s="1"/>
  <c r="AU190" i="32"/>
  <c r="BG190" i="32" s="1"/>
  <c r="BE190" i="32"/>
  <c r="AJ190" i="32"/>
  <c r="BC190" i="32" s="1"/>
  <c r="AC190" i="32"/>
  <c r="AZ190" i="32" s="1"/>
  <c r="R190" i="32"/>
  <c r="Y190" i="32" s="1"/>
  <c r="AU189" i="32"/>
  <c r="BG189" i="32" s="1"/>
  <c r="BE189" i="32"/>
  <c r="AJ189" i="32"/>
  <c r="BC189" i="32" s="1"/>
  <c r="AC189" i="32"/>
  <c r="AZ189" i="32" s="1"/>
  <c r="R189" i="32"/>
  <c r="Y189" i="32" s="1"/>
  <c r="AU188" i="32"/>
  <c r="BG188" i="32" s="1"/>
  <c r="BE188" i="32"/>
  <c r="AJ188" i="32"/>
  <c r="BC188" i="32" s="1"/>
  <c r="AC188" i="32"/>
  <c r="AZ188" i="32" s="1"/>
  <c r="R188" i="32"/>
  <c r="Y188" i="32" s="1"/>
  <c r="AU187" i="32"/>
  <c r="BG187" i="32" s="1"/>
  <c r="AJ187" i="32"/>
  <c r="AC187" i="32"/>
  <c r="R187" i="32"/>
  <c r="AS186" i="32"/>
  <c r="AR186" i="32"/>
  <c r="AP186" i="32"/>
  <c r="AO186" i="32"/>
  <c r="AN186" i="32"/>
  <c r="AM186" i="32"/>
  <c r="AL186" i="32"/>
  <c r="AI186" i="32"/>
  <c r="AH186" i="32"/>
  <c r="AG186" i="32"/>
  <c r="AB186" i="32"/>
  <c r="AA186" i="32"/>
  <c r="Z186" i="32"/>
  <c r="X186" i="32"/>
  <c r="V186" i="32"/>
  <c r="U186" i="32"/>
  <c r="T186" i="32"/>
  <c r="S186" i="32"/>
  <c r="AU185" i="32"/>
  <c r="BG185" i="32" s="1"/>
  <c r="AJ185" i="32"/>
  <c r="BC185" i="32" s="1"/>
  <c r="AC185" i="32"/>
  <c r="AZ185" i="32" s="1"/>
  <c r="R185" i="32"/>
  <c r="Y185" i="32" s="1"/>
  <c r="AF185" i="32" s="1"/>
  <c r="BB185" i="32" s="1"/>
  <c r="AU184" i="32"/>
  <c r="BG184" i="32" s="1"/>
  <c r="AJ184" i="32"/>
  <c r="BC184" i="32" s="1"/>
  <c r="AC184" i="32"/>
  <c r="AZ184" i="32" s="1"/>
  <c r="R184" i="32"/>
  <c r="Y184" i="32" s="1"/>
  <c r="AU183" i="32"/>
  <c r="BG183" i="32" s="1"/>
  <c r="AJ183" i="32"/>
  <c r="AC183" i="32"/>
  <c r="AZ183" i="32" s="1"/>
  <c r="R183" i="32"/>
  <c r="Y183" i="32" s="1"/>
  <c r="AS182" i="32"/>
  <c r="AR182" i="32"/>
  <c r="AP182" i="32"/>
  <c r="AO182" i="32"/>
  <c r="AN182" i="32"/>
  <c r="AM182" i="32"/>
  <c r="AL182" i="32"/>
  <c r="AI182" i="32"/>
  <c r="AH182" i="32"/>
  <c r="AG182" i="32"/>
  <c r="AB182" i="32"/>
  <c r="AA182" i="32"/>
  <c r="Z182" i="32"/>
  <c r="X182" i="32"/>
  <c r="V182" i="32"/>
  <c r="U182" i="32"/>
  <c r="T182" i="32"/>
  <c r="S182" i="32"/>
  <c r="AU181" i="32"/>
  <c r="BG181" i="32" s="1"/>
  <c r="BE181" i="32"/>
  <c r="AJ181" i="32"/>
  <c r="BC181" i="32" s="1"/>
  <c r="AC181" i="32"/>
  <c r="AZ181" i="32" s="1"/>
  <c r="R181" i="32"/>
  <c r="Y181" i="32" s="1"/>
  <c r="AF181" i="32" s="1"/>
  <c r="BB181" i="32" s="1"/>
  <c r="AU180" i="32"/>
  <c r="BG180" i="32" s="1"/>
  <c r="BE180" i="32"/>
  <c r="AJ180" i="32"/>
  <c r="BC180" i="32" s="1"/>
  <c r="AC180" i="32"/>
  <c r="AZ180" i="32" s="1"/>
  <c r="R180" i="32"/>
  <c r="Y180" i="32" s="1"/>
  <c r="AF180" i="32" s="1"/>
  <c r="BB180" i="32" s="1"/>
  <c r="AU179" i="32"/>
  <c r="BG179" i="32" s="1"/>
  <c r="BE179" i="32"/>
  <c r="AJ179" i="32"/>
  <c r="BC179" i="32" s="1"/>
  <c r="AC179" i="32"/>
  <c r="AZ179" i="32" s="1"/>
  <c r="R179" i="32"/>
  <c r="Y179" i="32" s="1"/>
  <c r="AF179" i="32" s="1"/>
  <c r="BB179" i="32" s="1"/>
  <c r="AU178" i="32"/>
  <c r="BG178" i="32" s="1"/>
  <c r="BE178" i="32"/>
  <c r="AJ178" i="32"/>
  <c r="BC178" i="32" s="1"/>
  <c r="AC178" i="32"/>
  <c r="AZ178" i="32" s="1"/>
  <c r="R178" i="32"/>
  <c r="Y178" i="32" s="1"/>
  <c r="AF178" i="32" s="1"/>
  <c r="BB178" i="32" s="1"/>
  <c r="AU177" i="32"/>
  <c r="AJ177" i="32"/>
  <c r="AC177" i="32"/>
  <c r="R177" i="32"/>
  <c r="Y177" i="32" s="1"/>
  <c r="AF177" i="32" s="1"/>
  <c r="AS176" i="32"/>
  <c r="AR176" i="32"/>
  <c r="AP176" i="32"/>
  <c r="AO176" i="32"/>
  <c r="AN176" i="32"/>
  <c r="AM176" i="32"/>
  <c r="AL176" i="32"/>
  <c r="AI176" i="32"/>
  <c r="AH176" i="32"/>
  <c r="AG176" i="32"/>
  <c r="AB176" i="32"/>
  <c r="AA176" i="32"/>
  <c r="Z176" i="32"/>
  <c r="X176" i="32"/>
  <c r="V176" i="32"/>
  <c r="U176" i="32"/>
  <c r="T176" i="32"/>
  <c r="S176" i="32"/>
  <c r="AU175" i="32"/>
  <c r="BG175" i="32" s="1"/>
  <c r="BE175" i="32"/>
  <c r="AJ175" i="32"/>
  <c r="BC175" i="32" s="1"/>
  <c r="AC175" i="32"/>
  <c r="AZ175" i="32" s="1"/>
  <c r="R175" i="32"/>
  <c r="Y175" i="32" s="1"/>
  <c r="AU174" i="32"/>
  <c r="BG174" i="32" s="1"/>
  <c r="BE174" i="32"/>
  <c r="AJ174" i="32"/>
  <c r="BC174" i="32" s="1"/>
  <c r="AC174" i="32"/>
  <c r="AZ174" i="32" s="1"/>
  <c r="R174" i="32"/>
  <c r="Y174" i="32" s="1"/>
  <c r="AU173" i="32"/>
  <c r="BG173" i="32" s="1"/>
  <c r="BE173" i="32"/>
  <c r="AJ173" i="32"/>
  <c r="BC173" i="32" s="1"/>
  <c r="AC173" i="32"/>
  <c r="AZ173" i="32" s="1"/>
  <c r="R173" i="32"/>
  <c r="Y173" i="32" s="1"/>
  <c r="AU172" i="32"/>
  <c r="BG172" i="32" s="1"/>
  <c r="BE172" i="32"/>
  <c r="AJ172" i="32"/>
  <c r="BC172" i="32" s="1"/>
  <c r="AC172" i="32"/>
  <c r="AZ172" i="32" s="1"/>
  <c r="R172" i="32"/>
  <c r="Y172" i="32" s="1"/>
  <c r="AU171" i="32"/>
  <c r="BG171" i="32" s="1"/>
  <c r="BE171" i="32"/>
  <c r="AJ171" i="32"/>
  <c r="BC171" i="32" s="1"/>
  <c r="AC171" i="32"/>
  <c r="AZ171" i="32" s="1"/>
  <c r="R171" i="32"/>
  <c r="Y171" i="32" s="1"/>
  <c r="AU170" i="32"/>
  <c r="BE170" i="32"/>
  <c r="AJ170" i="32"/>
  <c r="AC170" i="32"/>
  <c r="R170" i="32"/>
  <c r="Y170" i="32" s="1"/>
  <c r="AS169" i="32"/>
  <c r="AR169" i="32"/>
  <c r="AP169" i="32"/>
  <c r="AO169" i="32"/>
  <c r="AN169" i="32"/>
  <c r="AM169" i="32"/>
  <c r="AL169" i="32"/>
  <c r="AI169" i="32"/>
  <c r="AH169" i="32"/>
  <c r="AG169" i="32"/>
  <c r="AB169" i="32"/>
  <c r="AA169" i="32"/>
  <c r="Z169" i="32"/>
  <c r="X169" i="32"/>
  <c r="V169" i="32"/>
  <c r="U169" i="32"/>
  <c r="T169" i="32"/>
  <c r="S169" i="32"/>
  <c r="AU168" i="32"/>
  <c r="BG168" i="32" s="1"/>
  <c r="BE168" i="32"/>
  <c r="AJ168" i="32"/>
  <c r="BC168" i="32" s="1"/>
  <c r="AC168" i="32"/>
  <c r="AZ168" i="32" s="1"/>
  <c r="R168" i="32"/>
  <c r="Y168" i="32" s="1"/>
  <c r="AU167" i="32"/>
  <c r="BG167" i="32" s="1"/>
  <c r="BE167" i="32"/>
  <c r="AJ167" i="32"/>
  <c r="BC167" i="32" s="1"/>
  <c r="AC167" i="32"/>
  <c r="AZ167" i="32" s="1"/>
  <c r="R167" i="32"/>
  <c r="Y167" i="32" s="1"/>
  <c r="AU166" i="32"/>
  <c r="BG166" i="32" s="1"/>
  <c r="BE166" i="32"/>
  <c r="AJ166" i="32"/>
  <c r="BC166" i="32" s="1"/>
  <c r="AC166" i="32"/>
  <c r="AZ166" i="32" s="1"/>
  <c r="R166" i="32"/>
  <c r="Y166" i="32" s="1"/>
  <c r="AU165" i="32"/>
  <c r="BG165" i="32" s="1"/>
  <c r="BE165" i="32"/>
  <c r="AJ165" i="32"/>
  <c r="BC165" i="32" s="1"/>
  <c r="AC165" i="32"/>
  <c r="AZ165" i="32" s="1"/>
  <c r="R165" i="32"/>
  <c r="Y165" i="32" s="1"/>
  <c r="AU164" i="32"/>
  <c r="BG164" i="32" s="1"/>
  <c r="BE164" i="32"/>
  <c r="AJ164" i="32"/>
  <c r="BC164" i="32" s="1"/>
  <c r="AC164" i="32"/>
  <c r="AZ164" i="32" s="1"/>
  <c r="R164" i="32"/>
  <c r="Y164" i="32" s="1"/>
  <c r="AU163" i="32"/>
  <c r="AJ163" i="32"/>
  <c r="BC163" i="32" s="1"/>
  <c r="AC163" i="32"/>
  <c r="R163" i="32"/>
  <c r="Y163" i="32" s="1"/>
  <c r="AS162" i="32"/>
  <c r="AR162" i="32"/>
  <c r="AP162" i="32"/>
  <c r="AO162" i="32"/>
  <c r="AN162" i="32"/>
  <c r="AM162" i="32"/>
  <c r="AL162" i="32"/>
  <c r="AI162" i="32"/>
  <c r="AH162" i="32"/>
  <c r="AG162" i="32"/>
  <c r="AB162" i="32"/>
  <c r="AA162" i="32"/>
  <c r="Z162" i="32"/>
  <c r="X162" i="32"/>
  <c r="V162" i="32"/>
  <c r="U162" i="32"/>
  <c r="T162" i="32"/>
  <c r="S162" i="32"/>
  <c r="AU161" i="32"/>
  <c r="BG161" i="32" s="1"/>
  <c r="BE161" i="32"/>
  <c r="AJ161" i="32"/>
  <c r="BC161" i="32" s="1"/>
  <c r="AC161" i="32"/>
  <c r="AZ161" i="32" s="1"/>
  <c r="R161" i="32"/>
  <c r="Y161" i="32" s="1"/>
  <c r="AU160" i="32"/>
  <c r="BG160" i="32" s="1"/>
  <c r="BE160" i="32"/>
  <c r="AJ160" i="32"/>
  <c r="BC160" i="32" s="1"/>
  <c r="AC160" i="32"/>
  <c r="AZ160" i="32" s="1"/>
  <c r="R160" i="32"/>
  <c r="Y160" i="32" s="1"/>
  <c r="AU159" i="32"/>
  <c r="BG159" i="32" s="1"/>
  <c r="AJ159" i="32"/>
  <c r="BC159" i="32" s="1"/>
  <c r="AC159" i="32"/>
  <c r="AZ159" i="32" s="1"/>
  <c r="R159" i="32"/>
  <c r="Y159" i="32" s="1"/>
  <c r="AU158" i="32"/>
  <c r="BG158" i="32" s="1"/>
  <c r="BE158" i="32"/>
  <c r="AJ158" i="32"/>
  <c r="BC158" i="32" s="1"/>
  <c r="AC158" i="32"/>
  <c r="AZ158" i="32" s="1"/>
  <c r="R158" i="32"/>
  <c r="Y158" i="32" s="1"/>
  <c r="AU157" i="32"/>
  <c r="BG157" i="32" s="1"/>
  <c r="BE157" i="32"/>
  <c r="AJ157" i="32"/>
  <c r="BC157" i="32" s="1"/>
  <c r="AC157" i="32"/>
  <c r="AZ157" i="32" s="1"/>
  <c r="R157" i="32"/>
  <c r="Y157" i="32" s="1"/>
  <c r="AU156" i="32"/>
  <c r="BE156" i="32"/>
  <c r="AJ156" i="32"/>
  <c r="AC156" i="32"/>
  <c r="R156" i="32"/>
  <c r="Y156" i="32" s="1"/>
  <c r="AS155" i="32"/>
  <c r="AR155" i="32"/>
  <c r="AP155" i="32"/>
  <c r="AO155" i="32"/>
  <c r="AN155" i="32"/>
  <c r="AM155" i="32"/>
  <c r="AL155" i="32"/>
  <c r="AI155" i="32"/>
  <c r="AH155" i="32"/>
  <c r="AG155" i="32"/>
  <c r="AB155" i="32"/>
  <c r="AA155" i="32"/>
  <c r="Z155" i="32"/>
  <c r="X155" i="32"/>
  <c r="V155" i="32"/>
  <c r="U155" i="32"/>
  <c r="T155" i="32"/>
  <c r="S155" i="32"/>
  <c r="AU154" i="32"/>
  <c r="BG154" i="32" s="1"/>
  <c r="BE154" i="32"/>
  <c r="AJ154" i="32"/>
  <c r="BC154" i="32" s="1"/>
  <c r="AC154" i="32"/>
  <c r="AZ154" i="32" s="1"/>
  <c r="R154" i="32"/>
  <c r="Y154" i="32" s="1"/>
  <c r="AU153" i="32"/>
  <c r="BG153" i="32" s="1"/>
  <c r="BE153" i="32"/>
  <c r="AJ153" i="32"/>
  <c r="BC153" i="32" s="1"/>
  <c r="AC153" i="32"/>
  <c r="AZ153" i="32" s="1"/>
  <c r="R153" i="32"/>
  <c r="Y153" i="32" s="1"/>
  <c r="AU152" i="32"/>
  <c r="BG152" i="32" s="1"/>
  <c r="BE152" i="32"/>
  <c r="AJ152" i="32"/>
  <c r="BC152" i="32" s="1"/>
  <c r="AC152" i="32"/>
  <c r="AZ152" i="32" s="1"/>
  <c r="R152" i="32"/>
  <c r="Y152" i="32" s="1"/>
  <c r="AU151" i="32"/>
  <c r="BG151" i="32" s="1"/>
  <c r="BE151" i="32"/>
  <c r="AJ151" i="32"/>
  <c r="BC151" i="32" s="1"/>
  <c r="AC151" i="32"/>
  <c r="AZ151" i="32" s="1"/>
  <c r="R151" i="32"/>
  <c r="Y151" i="32" s="1"/>
  <c r="AU150" i="32"/>
  <c r="BG150" i="32" s="1"/>
  <c r="BE150" i="32"/>
  <c r="AJ150" i="32"/>
  <c r="BC150" i="32" s="1"/>
  <c r="AC150" i="32"/>
  <c r="AZ150" i="32" s="1"/>
  <c r="R150" i="32"/>
  <c r="Y150" i="32" s="1"/>
  <c r="AU149" i="32"/>
  <c r="AJ149" i="32"/>
  <c r="BC149" i="32" s="1"/>
  <c r="AC149" i="32"/>
  <c r="AZ149" i="32" s="1"/>
  <c r="R149" i="32"/>
  <c r="Y149" i="32" s="1"/>
  <c r="AS148" i="32"/>
  <c r="AR148" i="32"/>
  <c r="AP148" i="32"/>
  <c r="AO148" i="32"/>
  <c r="AN148" i="32"/>
  <c r="AM148" i="32"/>
  <c r="AL148" i="32"/>
  <c r="AI148" i="32"/>
  <c r="AH148" i="32"/>
  <c r="AG148" i="32"/>
  <c r="AB148" i="32"/>
  <c r="AA148" i="32"/>
  <c r="Z148" i="32"/>
  <c r="X148" i="32"/>
  <c r="V148" i="32"/>
  <c r="U148" i="32"/>
  <c r="T148" i="32"/>
  <c r="S148" i="32"/>
  <c r="AU147" i="32"/>
  <c r="BG147" i="32" s="1"/>
  <c r="AJ147" i="32"/>
  <c r="BC147" i="32" s="1"/>
  <c r="AC147" i="32"/>
  <c r="AZ147" i="32" s="1"/>
  <c r="R147" i="32"/>
  <c r="Y147" i="32" s="1"/>
  <c r="AU146" i="32"/>
  <c r="BG146" i="32" s="1"/>
  <c r="AJ146" i="32"/>
  <c r="BC146" i="32" s="1"/>
  <c r="AC146" i="32"/>
  <c r="AZ146" i="32" s="1"/>
  <c r="R146" i="32"/>
  <c r="Y146" i="32" s="1"/>
  <c r="AU145" i="32"/>
  <c r="BG145" i="32" s="1"/>
  <c r="AJ145" i="32"/>
  <c r="AC145" i="32"/>
  <c r="R145" i="32"/>
  <c r="Y145" i="32" s="1"/>
  <c r="AS144" i="32"/>
  <c r="AR144" i="32"/>
  <c r="AP144" i="32"/>
  <c r="AO144" i="32"/>
  <c r="AN144" i="32"/>
  <c r="AM144" i="32"/>
  <c r="AL144" i="32"/>
  <c r="AI144" i="32"/>
  <c r="AH144" i="32"/>
  <c r="AG144" i="32"/>
  <c r="AB144" i="32"/>
  <c r="AA144" i="32"/>
  <c r="Z144" i="32"/>
  <c r="X144" i="32"/>
  <c r="V144" i="32"/>
  <c r="U144" i="32"/>
  <c r="T144" i="32"/>
  <c r="S144" i="32"/>
  <c r="AU143" i="32"/>
  <c r="AJ143" i="32"/>
  <c r="BC143" i="32" s="1"/>
  <c r="BC144" i="32" s="1"/>
  <c r="AC143" i="32"/>
  <c r="AC144" i="32" s="1"/>
  <c r="R143" i="32"/>
  <c r="R144" i="32" s="1"/>
  <c r="AS142" i="32"/>
  <c r="AR142" i="32"/>
  <c r="AP142" i="32"/>
  <c r="AO142" i="32"/>
  <c r="AN142" i="32"/>
  <c r="AM142" i="32"/>
  <c r="AL142" i="32"/>
  <c r="AI142" i="32"/>
  <c r="AH142" i="32"/>
  <c r="AG142" i="32"/>
  <c r="AB142" i="32"/>
  <c r="AA142" i="32"/>
  <c r="Z142" i="32"/>
  <c r="X142" i="32"/>
  <c r="V142" i="32"/>
  <c r="U142" i="32"/>
  <c r="T142" i="32"/>
  <c r="S142" i="32"/>
  <c r="AU141" i="32"/>
  <c r="BG141" i="32" s="1"/>
  <c r="BE141" i="32"/>
  <c r="AJ141" i="32"/>
  <c r="BC141" i="32" s="1"/>
  <c r="AC141" i="32"/>
  <c r="AZ141" i="32" s="1"/>
  <c r="R141" i="32"/>
  <c r="Y141" i="32" s="1"/>
  <c r="AU140" i="32"/>
  <c r="BG140" i="32" s="1"/>
  <c r="AJ140" i="32"/>
  <c r="BC140" i="32" s="1"/>
  <c r="AC140" i="32"/>
  <c r="AZ140" i="32" s="1"/>
  <c r="R140" i="32"/>
  <c r="Y140" i="32" s="1"/>
  <c r="AU139" i="32"/>
  <c r="BG139" i="32" s="1"/>
  <c r="AJ139" i="32"/>
  <c r="BC139" i="32" s="1"/>
  <c r="AC139" i="32"/>
  <c r="AZ139" i="32" s="1"/>
  <c r="R139" i="32"/>
  <c r="Y139" i="32" s="1"/>
  <c r="AU138" i="32"/>
  <c r="BG138" i="32" s="1"/>
  <c r="AJ138" i="32"/>
  <c r="BC138" i="32" s="1"/>
  <c r="AC138" i="32"/>
  <c r="AZ138" i="32" s="1"/>
  <c r="R138" i="32"/>
  <c r="Y138" i="32" s="1"/>
  <c r="AF138" i="32" s="1"/>
  <c r="BB138" i="32" s="1"/>
  <c r="AU137" i="32"/>
  <c r="BG137" i="32" s="1"/>
  <c r="BE137" i="32"/>
  <c r="AJ137" i="32"/>
  <c r="BC137" i="32" s="1"/>
  <c r="AC137" i="32"/>
  <c r="AZ137" i="32" s="1"/>
  <c r="R137" i="32"/>
  <c r="Y137" i="32" s="1"/>
  <c r="AU136" i="32"/>
  <c r="BG136" i="32" s="1"/>
  <c r="BE136" i="32"/>
  <c r="AJ136" i="32"/>
  <c r="AC136" i="32"/>
  <c r="AZ136" i="32" s="1"/>
  <c r="R136" i="32"/>
  <c r="Y136" i="32" s="1"/>
  <c r="AS135" i="32"/>
  <c r="AR135" i="32"/>
  <c r="AP135" i="32"/>
  <c r="AO135" i="32"/>
  <c r="AN135" i="32"/>
  <c r="AM135" i="32"/>
  <c r="AL135" i="32"/>
  <c r="AI135" i="32"/>
  <c r="AH135" i="32"/>
  <c r="AG135" i="32"/>
  <c r="AB135" i="32"/>
  <c r="AA135" i="32"/>
  <c r="Z135" i="32"/>
  <c r="X135" i="32"/>
  <c r="V135" i="32"/>
  <c r="U135" i="32"/>
  <c r="T135" i="32"/>
  <c r="S135" i="32"/>
  <c r="AU134" i="32"/>
  <c r="BG134" i="32" s="1"/>
  <c r="BE134" i="32"/>
  <c r="AJ134" i="32"/>
  <c r="BC134" i="32" s="1"/>
  <c r="AC134" i="32"/>
  <c r="AZ134" i="32" s="1"/>
  <c r="R134" i="32"/>
  <c r="Y134" i="32" s="1"/>
  <c r="AU133" i="32"/>
  <c r="BG133" i="32" s="1"/>
  <c r="BE133" i="32"/>
  <c r="AJ133" i="32"/>
  <c r="BC133" i="32" s="1"/>
  <c r="AC133" i="32"/>
  <c r="AZ133" i="32" s="1"/>
  <c r="R133" i="32"/>
  <c r="Y133" i="32" s="1"/>
  <c r="AU132" i="32"/>
  <c r="BG132" i="32" s="1"/>
  <c r="BE132" i="32"/>
  <c r="AJ132" i="32"/>
  <c r="BC132" i="32" s="1"/>
  <c r="AC132" i="32"/>
  <c r="AZ132" i="32" s="1"/>
  <c r="R132" i="32"/>
  <c r="Y132" i="32" s="1"/>
  <c r="AU131" i="32"/>
  <c r="BG131" i="32" s="1"/>
  <c r="BE131" i="32"/>
  <c r="AJ131" i="32"/>
  <c r="BC131" i="32" s="1"/>
  <c r="AC131" i="32"/>
  <c r="AZ131" i="32" s="1"/>
  <c r="R131" i="32"/>
  <c r="Y131" i="32" s="1"/>
  <c r="AU130" i="32"/>
  <c r="BG130" i="32" s="1"/>
  <c r="BE130" i="32"/>
  <c r="AJ130" i="32"/>
  <c r="BC130" i="32" s="1"/>
  <c r="AC130" i="32"/>
  <c r="AZ130" i="32" s="1"/>
  <c r="R130" i="32"/>
  <c r="Y130" i="32" s="1"/>
  <c r="AU129" i="32"/>
  <c r="BG129" i="32" s="1"/>
  <c r="AJ129" i="32"/>
  <c r="AC129" i="32"/>
  <c r="R129" i="32"/>
  <c r="Y129" i="32" s="1"/>
  <c r="AS128" i="32"/>
  <c r="AR128" i="32"/>
  <c r="AP128" i="32"/>
  <c r="AO128" i="32"/>
  <c r="AN128" i="32"/>
  <c r="AM128" i="32"/>
  <c r="AL128" i="32"/>
  <c r="AI128" i="32"/>
  <c r="AH128" i="32"/>
  <c r="AG128" i="32"/>
  <c r="AB128" i="32"/>
  <c r="AA128" i="32"/>
  <c r="Z128" i="32"/>
  <c r="X128" i="32"/>
  <c r="V128" i="32"/>
  <c r="U128" i="32"/>
  <c r="T128" i="32"/>
  <c r="S128" i="32"/>
  <c r="AU127" i="32"/>
  <c r="BG127" i="32" s="1"/>
  <c r="AJ127" i="32"/>
  <c r="BC127" i="32" s="1"/>
  <c r="AC127" i="32"/>
  <c r="AZ127" i="32" s="1"/>
  <c r="R127" i="32"/>
  <c r="Y127" i="32" s="1"/>
  <c r="AU126" i="32"/>
  <c r="BG126" i="32" s="1"/>
  <c r="BE126" i="32"/>
  <c r="AJ126" i="32"/>
  <c r="BC126" i="32" s="1"/>
  <c r="AC126" i="32"/>
  <c r="AZ126" i="32" s="1"/>
  <c r="R126" i="32"/>
  <c r="Y126" i="32" s="1"/>
  <c r="AU125" i="32"/>
  <c r="BG125" i="32" s="1"/>
  <c r="BE125" i="32"/>
  <c r="AJ125" i="32"/>
  <c r="BC125" i="32" s="1"/>
  <c r="AC125" i="32"/>
  <c r="AZ125" i="32" s="1"/>
  <c r="R125" i="32"/>
  <c r="Y125" i="32" s="1"/>
  <c r="AU124" i="32"/>
  <c r="BG124" i="32" s="1"/>
  <c r="BE124" i="32"/>
  <c r="AJ124" i="32"/>
  <c r="BC124" i="32" s="1"/>
  <c r="AC124" i="32"/>
  <c r="AZ124" i="32" s="1"/>
  <c r="R124" i="32"/>
  <c r="Y124" i="32" s="1"/>
  <c r="AU123" i="32"/>
  <c r="BE123" i="32"/>
  <c r="AJ123" i="32"/>
  <c r="AC123" i="32"/>
  <c r="AZ123" i="32" s="1"/>
  <c r="R123" i="32"/>
  <c r="Y123" i="32" s="1"/>
  <c r="AS122" i="32"/>
  <c r="AR122" i="32"/>
  <c r="AP122" i="32"/>
  <c r="AO122" i="32"/>
  <c r="AN122" i="32"/>
  <c r="AM122" i="32"/>
  <c r="AL122" i="32"/>
  <c r="AI122" i="32"/>
  <c r="AH122" i="32"/>
  <c r="AG122" i="32"/>
  <c r="AB122" i="32"/>
  <c r="AA122" i="32"/>
  <c r="Z122" i="32"/>
  <c r="X122" i="32"/>
  <c r="V122" i="32"/>
  <c r="U122" i="32"/>
  <c r="T122" i="32"/>
  <c r="S122" i="32"/>
  <c r="AU121" i="32"/>
  <c r="BG121" i="32" s="1"/>
  <c r="BE121" i="32"/>
  <c r="AJ121" i="32"/>
  <c r="BC121" i="32" s="1"/>
  <c r="AC121" i="32"/>
  <c r="AZ121" i="32" s="1"/>
  <c r="R121" i="32"/>
  <c r="Y121" i="32" s="1"/>
  <c r="AU120" i="32"/>
  <c r="BG120" i="32" s="1"/>
  <c r="BE120" i="32"/>
  <c r="AJ120" i="32"/>
  <c r="BC120" i="32" s="1"/>
  <c r="AC120" i="32"/>
  <c r="AZ120" i="32" s="1"/>
  <c r="R120" i="32"/>
  <c r="Y120" i="32" s="1"/>
  <c r="AU119" i="32"/>
  <c r="AJ119" i="32"/>
  <c r="AC119" i="32"/>
  <c r="R119" i="32"/>
  <c r="Y119" i="32" s="1"/>
  <c r="AS118" i="32"/>
  <c r="AR118" i="32"/>
  <c r="AP118" i="32"/>
  <c r="AO118" i="32"/>
  <c r="AN118" i="32"/>
  <c r="AM118" i="32"/>
  <c r="AL118" i="32"/>
  <c r="AI118" i="32"/>
  <c r="AH118" i="32"/>
  <c r="AG118" i="32"/>
  <c r="AB118" i="32"/>
  <c r="AA118" i="32"/>
  <c r="Z118" i="32"/>
  <c r="X118" i="32"/>
  <c r="V118" i="32"/>
  <c r="U118" i="32"/>
  <c r="T118" i="32"/>
  <c r="S118" i="32"/>
  <c r="AU117" i="32"/>
  <c r="BG117" i="32" s="1"/>
  <c r="BE117" i="32"/>
  <c r="AJ117" i="32"/>
  <c r="BC117" i="32" s="1"/>
  <c r="AC117" i="32"/>
  <c r="AZ117" i="32" s="1"/>
  <c r="R117" i="32"/>
  <c r="Y117" i="32" s="1"/>
  <c r="AU116" i="32"/>
  <c r="BG116" i="32" s="1"/>
  <c r="BE116" i="32"/>
  <c r="AJ116" i="32"/>
  <c r="BC116" i="32" s="1"/>
  <c r="AC116" i="32"/>
  <c r="AZ116" i="32" s="1"/>
  <c r="R116" i="32"/>
  <c r="Y116" i="32" s="1"/>
  <c r="AU115" i="32"/>
  <c r="BG115" i="32" s="1"/>
  <c r="BE115" i="32"/>
  <c r="AJ115" i="32"/>
  <c r="BC115" i="32" s="1"/>
  <c r="AC115" i="32"/>
  <c r="AZ115" i="32" s="1"/>
  <c r="R115" i="32"/>
  <c r="Y115" i="32" s="1"/>
  <c r="AU114" i="32"/>
  <c r="BG114" i="32" s="1"/>
  <c r="BE114" i="32"/>
  <c r="AJ114" i="32"/>
  <c r="BC114" i="32" s="1"/>
  <c r="AC114" i="32"/>
  <c r="AZ114" i="32" s="1"/>
  <c r="R114" i="32"/>
  <c r="Y114" i="32" s="1"/>
  <c r="AU113" i="32"/>
  <c r="AJ113" i="32"/>
  <c r="AC113" i="32"/>
  <c r="R113" i="32"/>
  <c r="AU112" i="32"/>
  <c r="AJ112" i="32"/>
  <c r="AC112" i="32"/>
  <c r="AZ112" i="32" s="1"/>
  <c r="R112" i="32"/>
  <c r="Y112" i="32" s="1"/>
  <c r="AS111" i="32"/>
  <c r="AR111" i="32"/>
  <c r="AP111" i="32"/>
  <c r="AO111" i="32"/>
  <c r="AN111" i="32"/>
  <c r="AM111" i="32"/>
  <c r="AL111" i="32"/>
  <c r="AI111" i="32"/>
  <c r="AH111" i="32"/>
  <c r="AG111" i="32"/>
  <c r="AB111" i="32"/>
  <c r="AA111" i="32"/>
  <c r="Z111" i="32"/>
  <c r="X111" i="32"/>
  <c r="V111" i="32"/>
  <c r="U111" i="32"/>
  <c r="T111" i="32"/>
  <c r="S111" i="32"/>
  <c r="AU110" i="32"/>
  <c r="BG110" i="32" s="1"/>
  <c r="BE110" i="32"/>
  <c r="AJ110" i="32"/>
  <c r="BC110" i="32" s="1"/>
  <c r="AC110" i="32"/>
  <c r="AZ110" i="32" s="1"/>
  <c r="R110" i="32"/>
  <c r="Y110" i="32" s="1"/>
  <c r="AU109" i="32"/>
  <c r="BG109" i="32" s="1"/>
  <c r="BE109" i="32"/>
  <c r="AJ109" i="32"/>
  <c r="BC109" i="32" s="1"/>
  <c r="AC109" i="32"/>
  <c r="AZ109" i="32" s="1"/>
  <c r="R109" i="32"/>
  <c r="Y109" i="32" s="1"/>
  <c r="AU108" i="32"/>
  <c r="BG108" i="32" s="1"/>
  <c r="AJ108" i="32"/>
  <c r="AC108" i="32"/>
  <c r="R108" i="32"/>
  <c r="Y108" i="32" s="1"/>
  <c r="AS107" i="32"/>
  <c r="AR107" i="32"/>
  <c r="AP107" i="32"/>
  <c r="AO107" i="32"/>
  <c r="AN107" i="32"/>
  <c r="AM107" i="32"/>
  <c r="AL107" i="32"/>
  <c r="AI107" i="32"/>
  <c r="AH107" i="32"/>
  <c r="AG107" i="32"/>
  <c r="AB107" i="32"/>
  <c r="AA107" i="32"/>
  <c r="Z107" i="32"/>
  <c r="X107" i="32"/>
  <c r="V107" i="32"/>
  <c r="U107" i="32"/>
  <c r="T107" i="32"/>
  <c r="S107" i="32"/>
  <c r="AU106" i="32"/>
  <c r="AJ106" i="32"/>
  <c r="AC106" i="32"/>
  <c r="R106" i="32"/>
  <c r="AS105" i="32"/>
  <c r="AR105" i="32"/>
  <c r="AP105" i="32"/>
  <c r="AO105" i="32"/>
  <c r="AN105" i="32"/>
  <c r="AM105" i="32"/>
  <c r="AL105" i="32"/>
  <c r="AI105" i="32"/>
  <c r="AH105" i="32"/>
  <c r="AG105" i="32"/>
  <c r="AB105" i="32"/>
  <c r="AA105" i="32"/>
  <c r="Z105" i="32"/>
  <c r="X105" i="32"/>
  <c r="V105" i="32"/>
  <c r="U105" i="32"/>
  <c r="T105" i="32"/>
  <c r="S105" i="32"/>
  <c r="AU104" i="32"/>
  <c r="BG104" i="32" s="1"/>
  <c r="AJ104" i="32"/>
  <c r="BC104" i="32" s="1"/>
  <c r="AC104" i="32"/>
  <c r="AZ104" i="32" s="1"/>
  <c r="R104" i="32"/>
  <c r="Y104" i="32" s="1"/>
  <c r="AU103" i="32"/>
  <c r="BG103" i="32" s="1"/>
  <c r="BE103" i="32"/>
  <c r="AJ103" i="32"/>
  <c r="BC103" i="32" s="1"/>
  <c r="AC103" i="32"/>
  <c r="AZ103" i="32" s="1"/>
  <c r="R103" i="32"/>
  <c r="Y103" i="32" s="1"/>
  <c r="AU102" i="32"/>
  <c r="BG102" i="32" s="1"/>
  <c r="AJ102" i="32"/>
  <c r="BC102" i="32" s="1"/>
  <c r="AC102" i="32"/>
  <c r="AZ102" i="32" s="1"/>
  <c r="R102" i="32"/>
  <c r="Y102" i="32" s="1"/>
  <c r="AU101" i="32"/>
  <c r="BG101" i="32" s="1"/>
  <c r="AJ101" i="32"/>
  <c r="BC101" i="32" s="1"/>
  <c r="AC101" i="32"/>
  <c r="AZ101" i="32" s="1"/>
  <c r="R101" i="32"/>
  <c r="Y101" i="32" s="1"/>
  <c r="AU100" i="32"/>
  <c r="BG100" i="32" s="1"/>
  <c r="AJ100" i="32"/>
  <c r="BC100" i="32" s="1"/>
  <c r="AC100" i="32"/>
  <c r="AZ100" i="32" s="1"/>
  <c r="R100" i="32"/>
  <c r="Y100" i="32" s="1"/>
  <c r="AU99" i="32"/>
  <c r="AJ99" i="32"/>
  <c r="AC99" i="32"/>
  <c r="R99" i="32"/>
  <c r="AU98" i="32"/>
  <c r="BG98" i="32" s="1"/>
  <c r="BE98" i="32"/>
  <c r="AJ98" i="32"/>
  <c r="BC98" i="32" s="1"/>
  <c r="AC98" i="32"/>
  <c r="AZ98" i="32" s="1"/>
  <c r="R98" i="32"/>
  <c r="Y98" i="32" s="1"/>
  <c r="AX98" i="32" s="1"/>
  <c r="AU97" i="32"/>
  <c r="AJ97" i="32"/>
  <c r="AC97" i="32"/>
  <c r="R97" i="32"/>
  <c r="AU96" i="32"/>
  <c r="BE96" i="32"/>
  <c r="AJ96" i="32"/>
  <c r="AC96" i="32"/>
  <c r="AZ96" i="32" s="1"/>
  <c r="R96" i="32"/>
  <c r="AS95" i="32"/>
  <c r="AR95" i="32"/>
  <c r="AP95" i="32"/>
  <c r="AO95" i="32"/>
  <c r="AN95" i="32"/>
  <c r="AM95" i="32"/>
  <c r="AL95" i="32"/>
  <c r="AI95" i="32"/>
  <c r="AH95" i="32"/>
  <c r="AG95" i="32"/>
  <c r="AB95" i="32"/>
  <c r="AA95" i="32"/>
  <c r="Z95" i="32"/>
  <c r="X95" i="32"/>
  <c r="V95" i="32"/>
  <c r="U95" i="32"/>
  <c r="T95" i="32"/>
  <c r="S95" i="32"/>
  <c r="AU94" i="32"/>
  <c r="BG94" i="32" s="1"/>
  <c r="BE94" i="32"/>
  <c r="AJ94" i="32"/>
  <c r="BC94" i="32" s="1"/>
  <c r="AC94" i="32"/>
  <c r="AZ94" i="32" s="1"/>
  <c r="R94" i="32"/>
  <c r="Y94" i="32" s="1"/>
  <c r="AU93" i="32"/>
  <c r="BG93" i="32" s="1"/>
  <c r="AJ93" i="32"/>
  <c r="BC93" i="32" s="1"/>
  <c r="AC93" i="32"/>
  <c r="AZ93" i="32" s="1"/>
  <c r="R93" i="32"/>
  <c r="Y93" i="32" s="1"/>
  <c r="AU92" i="32"/>
  <c r="BG92" i="32" s="1"/>
  <c r="BE92" i="32"/>
  <c r="AJ92" i="32"/>
  <c r="BC92" i="32" s="1"/>
  <c r="AC92" i="32"/>
  <c r="AZ92" i="32" s="1"/>
  <c r="R92" i="32"/>
  <c r="Y92" i="32" s="1"/>
  <c r="AU91" i="32"/>
  <c r="BG91" i="32" s="1"/>
  <c r="AJ91" i="32"/>
  <c r="BC91" i="32" s="1"/>
  <c r="AC91" i="32"/>
  <c r="R91" i="32"/>
  <c r="AU90" i="32"/>
  <c r="BE90" i="32"/>
  <c r="AJ90" i="32"/>
  <c r="AC90" i="32"/>
  <c r="AZ90" i="32" s="1"/>
  <c r="R90" i="32"/>
  <c r="Y90" i="32" s="1"/>
  <c r="AS89" i="32"/>
  <c r="AR89" i="32"/>
  <c r="AP89" i="32"/>
  <c r="AO89" i="32"/>
  <c r="AN89" i="32"/>
  <c r="AM89" i="32"/>
  <c r="AL89" i="32"/>
  <c r="AI89" i="32"/>
  <c r="AH89" i="32"/>
  <c r="AG89" i="32"/>
  <c r="AB89" i="32"/>
  <c r="AA89" i="32"/>
  <c r="Z89" i="32"/>
  <c r="X89" i="32"/>
  <c r="V89" i="32"/>
  <c r="U89" i="32"/>
  <c r="T89" i="32"/>
  <c r="S89" i="32"/>
  <c r="AU88" i="32"/>
  <c r="BG88" i="32" s="1"/>
  <c r="AJ88" i="32"/>
  <c r="BC88" i="32" s="1"/>
  <c r="AC88" i="32"/>
  <c r="AZ88" i="32" s="1"/>
  <c r="R88" i="32"/>
  <c r="Y88" i="32" s="1"/>
  <c r="AU87" i="32"/>
  <c r="BG87" i="32" s="1"/>
  <c r="AJ87" i="32"/>
  <c r="BC87" i="32" s="1"/>
  <c r="AC87" i="32"/>
  <c r="AZ87" i="32" s="1"/>
  <c r="R87" i="32"/>
  <c r="Y87" i="32" s="1"/>
  <c r="AU86" i="32"/>
  <c r="BG86" i="32" s="1"/>
  <c r="AJ86" i="32"/>
  <c r="BC86" i="32" s="1"/>
  <c r="AC86" i="32"/>
  <c r="AZ86" i="32" s="1"/>
  <c r="R86" i="32"/>
  <c r="Y86" i="32" s="1"/>
  <c r="AU85" i="32"/>
  <c r="BG85" i="32" s="1"/>
  <c r="AJ85" i="32"/>
  <c r="BC85" i="32" s="1"/>
  <c r="AC85" i="32"/>
  <c r="AZ85" i="32" s="1"/>
  <c r="R85" i="32"/>
  <c r="Y85" i="32" s="1"/>
  <c r="AU84" i="32"/>
  <c r="AJ84" i="32"/>
  <c r="AC84" i="32"/>
  <c r="AZ84" i="32" s="1"/>
  <c r="R84" i="32"/>
  <c r="Y84" i="32" s="1"/>
  <c r="AS83" i="32"/>
  <c r="AR83" i="32"/>
  <c r="AP83" i="32"/>
  <c r="AO83" i="32"/>
  <c r="AN83" i="32"/>
  <c r="AM83" i="32"/>
  <c r="AL83" i="32"/>
  <c r="AI83" i="32"/>
  <c r="AH83" i="32"/>
  <c r="AG83" i="32"/>
  <c r="AB83" i="32"/>
  <c r="AA83" i="32"/>
  <c r="Z83" i="32"/>
  <c r="X83" i="32"/>
  <c r="V83" i="32"/>
  <c r="U83" i="32"/>
  <c r="T83" i="32"/>
  <c r="S83" i="32"/>
  <c r="AU82" i="32"/>
  <c r="BG82" i="32" s="1"/>
  <c r="BE82" i="32"/>
  <c r="AJ82" i="32"/>
  <c r="BC82" i="32" s="1"/>
  <c r="AC82" i="32"/>
  <c r="AZ82" i="32" s="1"/>
  <c r="R82" i="32"/>
  <c r="Y82" i="32" s="1"/>
  <c r="AE82" i="32" s="1"/>
  <c r="BA82" i="32" s="1"/>
  <c r="AU81" i="32"/>
  <c r="BG81" i="32" s="1"/>
  <c r="AJ81" i="32"/>
  <c r="BC81" i="32" s="1"/>
  <c r="AC81" i="32"/>
  <c r="AZ81" i="32" s="1"/>
  <c r="R81" i="32"/>
  <c r="Y81" i="32" s="1"/>
  <c r="AU80" i="32"/>
  <c r="BG80" i="32" s="1"/>
  <c r="BE80" i="32"/>
  <c r="AJ80" i="32"/>
  <c r="AC80" i="32"/>
  <c r="AZ80" i="32" s="1"/>
  <c r="R80" i="32"/>
  <c r="Y80" i="32" s="1"/>
  <c r="AU79" i="32"/>
  <c r="BG79" i="32" s="1"/>
  <c r="BE79" i="32"/>
  <c r="AJ79" i="32"/>
  <c r="BC79" i="32" s="1"/>
  <c r="AC79" i="32"/>
  <c r="AZ79" i="32" s="1"/>
  <c r="R79" i="32"/>
  <c r="Y79" i="32" s="1"/>
  <c r="AU78" i="32"/>
  <c r="BG78" i="32" s="1"/>
  <c r="BE78" i="32"/>
  <c r="AJ78" i="32"/>
  <c r="BC78" i="32" s="1"/>
  <c r="AC78" i="32"/>
  <c r="AZ78" i="32" s="1"/>
  <c r="R78" i="32"/>
  <c r="Y78" i="32" s="1"/>
  <c r="AE78" i="32" s="1"/>
  <c r="BA78" i="32" s="1"/>
  <c r="AU77" i="32"/>
  <c r="AJ77" i="32"/>
  <c r="BC77" i="32" s="1"/>
  <c r="AC77" i="32"/>
  <c r="R77" i="32"/>
  <c r="Y77" i="32" s="1"/>
  <c r="AS76" i="32"/>
  <c r="AR76" i="32"/>
  <c r="AP76" i="32"/>
  <c r="AO76" i="32"/>
  <c r="AN76" i="32"/>
  <c r="AM76" i="32"/>
  <c r="AL76" i="32"/>
  <c r="AI76" i="32"/>
  <c r="AH76" i="32"/>
  <c r="AG76" i="32"/>
  <c r="AB76" i="32"/>
  <c r="AA76" i="32"/>
  <c r="Z76" i="32"/>
  <c r="X76" i="32"/>
  <c r="V76" i="32"/>
  <c r="U76" i="32"/>
  <c r="T76" i="32"/>
  <c r="S76" i="32"/>
  <c r="AU75" i="32"/>
  <c r="BG75" i="32" s="1"/>
  <c r="BE75" i="32"/>
  <c r="AJ75" i="32"/>
  <c r="BC75" i="32" s="1"/>
  <c r="AC75" i="32"/>
  <c r="AZ75" i="32" s="1"/>
  <c r="R75" i="32"/>
  <c r="Y75" i="32" s="1"/>
  <c r="AF75" i="32" s="1"/>
  <c r="BB75" i="32" s="1"/>
  <c r="AU74" i="32"/>
  <c r="BG74" i="32" s="1"/>
  <c r="AJ74" i="32"/>
  <c r="BC74" i="32" s="1"/>
  <c r="AC74" i="32"/>
  <c r="AZ74" i="32" s="1"/>
  <c r="R74" i="32"/>
  <c r="Y74" i="32" s="1"/>
  <c r="AF74" i="32" s="1"/>
  <c r="BB74" i="32" s="1"/>
  <c r="AU73" i="32"/>
  <c r="BG73" i="32" s="1"/>
  <c r="BE73" i="32"/>
  <c r="AJ73" i="32"/>
  <c r="BC73" i="32" s="1"/>
  <c r="AC73" i="32"/>
  <c r="AZ73" i="32" s="1"/>
  <c r="R73" i="32"/>
  <c r="Y73" i="32" s="1"/>
  <c r="AF73" i="32" s="1"/>
  <c r="BB73" i="32" s="1"/>
  <c r="AU72" i="32"/>
  <c r="BG72" i="32" s="1"/>
  <c r="BE72" i="32"/>
  <c r="AJ72" i="32"/>
  <c r="BC72" i="32" s="1"/>
  <c r="AC72" i="32"/>
  <c r="AZ72" i="32" s="1"/>
  <c r="R72" i="32"/>
  <c r="Y72" i="32" s="1"/>
  <c r="AF72" i="32" s="1"/>
  <c r="BB72" i="32" s="1"/>
  <c r="AU71" i="32"/>
  <c r="BE71" i="32"/>
  <c r="AJ71" i="32"/>
  <c r="BC71" i="32" s="1"/>
  <c r="AC71" i="32"/>
  <c r="AZ71" i="32" s="1"/>
  <c r="R71" i="32"/>
  <c r="Y71" i="32" s="1"/>
  <c r="AF71" i="32" s="1"/>
  <c r="AS70" i="32"/>
  <c r="AR70" i="32"/>
  <c r="AP70" i="32"/>
  <c r="AO70" i="32"/>
  <c r="AN70" i="32"/>
  <c r="AM70" i="32"/>
  <c r="AL70" i="32"/>
  <c r="AI70" i="32"/>
  <c r="AH70" i="32"/>
  <c r="AG70" i="32"/>
  <c r="AB70" i="32"/>
  <c r="AA70" i="32"/>
  <c r="Z70" i="32"/>
  <c r="X70" i="32"/>
  <c r="V70" i="32"/>
  <c r="U70" i="32"/>
  <c r="T70" i="32"/>
  <c r="S70" i="32"/>
  <c r="AU69" i="32"/>
  <c r="BG69" i="32" s="1"/>
  <c r="BE69" i="32"/>
  <c r="AJ69" i="32"/>
  <c r="BC69" i="32" s="1"/>
  <c r="AC69" i="32"/>
  <c r="AZ69" i="32" s="1"/>
  <c r="R69" i="32"/>
  <c r="Y69" i="32" s="1"/>
  <c r="AU68" i="32"/>
  <c r="BG68" i="32" s="1"/>
  <c r="BE68" i="32"/>
  <c r="AJ68" i="32"/>
  <c r="BC68" i="32" s="1"/>
  <c r="AC68" i="32"/>
  <c r="AZ68" i="32" s="1"/>
  <c r="R68" i="32"/>
  <c r="Y68" i="32" s="1"/>
  <c r="AU67" i="32"/>
  <c r="BG67" i="32" s="1"/>
  <c r="AJ67" i="32"/>
  <c r="BC67" i="32" s="1"/>
  <c r="AC67" i="32"/>
  <c r="AZ67" i="32" s="1"/>
  <c r="R67" i="32"/>
  <c r="Y67" i="32" s="1"/>
  <c r="AU66" i="32"/>
  <c r="BG66" i="32" s="1"/>
  <c r="BE66" i="32"/>
  <c r="AJ66" i="32"/>
  <c r="BC66" i="32" s="1"/>
  <c r="AC66" i="32"/>
  <c r="AZ66" i="32" s="1"/>
  <c r="R66" i="32"/>
  <c r="Y66" i="32" s="1"/>
  <c r="AU65" i="32"/>
  <c r="BG65" i="32" s="1"/>
  <c r="BE65" i="32"/>
  <c r="AJ65" i="32"/>
  <c r="BC65" i="32" s="1"/>
  <c r="AC65" i="32"/>
  <c r="AZ65" i="32" s="1"/>
  <c r="R65" i="32"/>
  <c r="Y65" i="32" s="1"/>
  <c r="AU64" i="32"/>
  <c r="BE64" i="32"/>
  <c r="AJ64" i="32"/>
  <c r="BC64" i="32" s="1"/>
  <c r="AC64" i="32"/>
  <c r="AZ64" i="32" s="1"/>
  <c r="R64" i="32"/>
  <c r="Y64" i="32" s="1"/>
  <c r="AS63" i="32"/>
  <c r="AR63" i="32"/>
  <c r="AP63" i="32"/>
  <c r="AO63" i="32"/>
  <c r="AN63" i="32"/>
  <c r="AM63" i="32"/>
  <c r="AL63" i="32"/>
  <c r="AI63" i="32"/>
  <c r="AH63" i="32"/>
  <c r="AG63" i="32"/>
  <c r="AB63" i="32"/>
  <c r="AA63" i="32"/>
  <c r="Z63" i="32"/>
  <c r="X63" i="32"/>
  <c r="V63" i="32"/>
  <c r="U63" i="32"/>
  <c r="T63" i="32"/>
  <c r="S63" i="32"/>
  <c r="AU62" i="32"/>
  <c r="BG62" i="32" s="1"/>
  <c r="BE62" i="32"/>
  <c r="AJ62" i="32"/>
  <c r="BC62" i="32" s="1"/>
  <c r="AC62" i="32"/>
  <c r="AZ62" i="32" s="1"/>
  <c r="R62" i="32"/>
  <c r="Y62" i="32" s="1"/>
  <c r="AU61" i="32"/>
  <c r="BG61" i="32" s="1"/>
  <c r="BE61" i="32"/>
  <c r="AJ61" i="32"/>
  <c r="BC61" i="32" s="1"/>
  <c r="AC61" i="32"/>
  <c r="AZ61" i="32" s="1"/>
  <c r="R61" i="32"/>
  <c r="Y61" i="32" s="1"/>
  <c r="AU60" i="32"/>
  <c r="BG60" i="32" s="1"/>
  <c r="BE60" i="32"/>
  <c r="AJ60" i="32"/>
  <c r="BC60" i="32" s="1"/>
  <c r="AC60" i="32"/>
  <c r="AZ60" i="32" s="1"/>
  <c r="R60" i="32"/>
  <c r="Y60" i="32" s="1"/>
  <c r="AU59" i="32"/>
  <c r="BG59" i="32" s="1"/>
  <c r="BE59" i="32"/>
  <c r="AJ59" i="32"/>
  <c r="BC59" i="32" s="1"/>
  <c r="AC59" i="32"/>
  <c r="AZ59" i="32" s="1"/>
  <c r="R59" i="32"/>
  <c r="Y59" i="32" s="1"/>
  <c r="AU58" i="32"/>
  <c r="BG58" i="32" s="1"/>
  <c r="BE58" i="32"/>
  <c r="AJ58" i="32"/>
  <c r="BC58" i="32" s="1"/>
  <c r="AC58" i="32"/>
  <c r="AZ58" i="32" s="1"/>
  <c r="R58" i="32"/>
  <c r="Y58" i="32" s="1"/>
  <c r="AU57" i="32"/>
  <c r="BE57" i="32"/>
  <c r="AJ57" i="32"/>
  <c r="BC57" i="32" s="1"/>
  <c r="AC57" i="32"/>
  <c r="AZ57" i="32" s="1"/>
  <c r="R57" i="32"/>
  <c r="Y57" i="32" s="1"/>
  <c r="AS56" i="32"/>
  <c r="AR56" i="32"/>
  <c r="AP56" i="32"/>
  <c r="AO56" i="32"/>
  <c r="AN56" i="32"/>
  <c r="AM56" i="32"/>
  <c r="AL56" i="32"/>
  <c r="AI56" i="32"/>
  <c r="AH56" i="32"/>
  <c r="AG56" i="32"/>
  <c r="AB56" i="32"/>
  <c r="AA56" i="32"/>
  <c r="Z56" i="32"/>
  <c r="X56" i="32"/>
  <c r="V56" i="32"/>
  <c r="U56" i="32"/>
  <c r="T56" i="32"/>
  <c r="S56" i="32"/>
  <c r="AU55" i="32"/>
  <c r="BG55" i="32" s="1"/>
  <c r="BE55" i="32"/>
  <c r="AJ55" i="32"/>
  <c r="BC55" i="32" s="1"/>
  <c r="AC55" i="32"/>
  <c r="AZ55" i="32" s="1"/>
  <c r="R55" i="32"/>
  <c r="Y55" i="32" s="1"/>
  <c r="AU54" i="32"/>
  <c r="BG54" i="32" s="1"/>
  <c r="BE54" i="32"/>
  <c r="AJ54" i="32"/>
  <c r="BC54" i="32" s="1"/>
  <c r="AC54" i="32"/>
  <c r="AZ54" i="32" s="1"/>
  <c r="R54" i="32"/>
  <c r="Y54" i="32" s="1"/>
  <c r="AU53" i="32"/>
  <c r="BG53" i="32" s="1"/>
  <c r="BE53" i="32"/>
  <c r="AJ53" i="32"/>
  <c r="BC53" i="32" s="1"/>
  <c r="AC53" i="32"/>
  <c r="AZ53" i="32" s="1"/>
  <c r="R53" i="32"/>
  <c r="Y53" i="32" s="1"/>
  <c r="AU52" i="32"/>
  <c r="BG52" i="32" s="1"/>
  <c r="BE52" i="32"/>
  <c r="AJ52" i="32"/>
  <c r="BC52" i="32" s="1"/>
  <c r="AC52" i="32"/>
  <c r="AZ52" i="32" s="1"/>
  <c r="R52" i="32"/>
  <c r="Y52" i="32" s="1"/>
  <c r="AU51" i="32"/>
  <c r="AJ51" i="32"/>
  <c r="BC51" i="32" s="1"/>
  <c r="AC51" i="32"/>
  <c r="AZ51" i="32" s="1"/>
  <c r="R51" i="32"/>
  <c r="AS50" i="32"/>
  <c r="AR50" i="32"/>
  <c r="AP50" i="32"/>
  <c r="AO50" i="32"/>
  <c r="AN50" i="32"/>
  <c r="AM50" i="32"/>
  <c r="AL50" i="32"/>
  <c r="AI50" i="32"/>
  <c r="AH50" i="32"/>
  <c r="AG50" i="32"/>
  <c r="AB50" i="32"/>
  <c r="AA50" i="32"/>
  <c r="Z50" i="32"/>
  <c r="X50" i="32"/>
  <c r="V50" i="32"/>
  <c r="U50" i="32"/>
  <c r="T50" i="32"/>
  <c r="S50" i="32"/>
  <c r="AU49" i="32"/>
  <c r="BG49" i="32" s="1"/>
  <c r="BE49" i="32"/>
  <c r="AJ49" i="32"/>
  <c r="BC49" i="32" s="1"/>
  <c r="AC49" i="32"/>
  <c r="AZ49" i="32" s="1"/>
  <c r="R49" i="32"/>
  <c r="Y49" i="32" s="1"/>
  <c r="AU48" i="32"/>
  <c r="BG48" i="32" s="1"/>
  <c r="BE48" i="32"/>
  <c r="AJ48" i="32"/>
  <c r="BC48" i="32" s="1"/>
  <c r="AC48" i="32"/>
  <c r="AZ48" i="32" s="1"/>
  <c r="R48" i="32"/>
  <c r="AU47" i="32"/>
  <c r="BG47" i="32" s="1"/>
  <c r="BE47" i="32"/>
  <c r="AJ47" i="32"/>
  <c r="BC47" i="32" s="1"/>
  <c r="AC47" i="32"/>
  <c r="AZ47" i="32" s="1"/>
  <c r="R47" i="32"/>
  <c r="Y47" i="32" s="1"/>
  <c r="AU46" i="32"/>
  <c r="BG46" i="32" s="1"/>
  <c r="BE46" i="32"/>
  <c r="AJ46" i="32"/>
  <c r="BC46" i="32" s="1"/>
  <c r="AC46" i="32"/>
  <c r="AZ46" i="32" s="1"/>
  <c r="R46" i="32"/>
  <c r="Y46" i="32" s="1"/>
  <c r="AU45" i="32"/>
  <c r="BG45" i="32" s="1"/>
  <c r="AJ45" i="32"/>
  <c r="AC45" i="32"/>
  <c r="R45" i="32"/>
  <c r="AU44" i="32"/>
  <c r="AJ44" i="32"/>
  <c r="BC44" i="32" s="1"/>
  <c r="AC44" i="32"/>
  <c r="AZ44" i="32" s="1"/>
  <c r="R44" i="32"/>
  <c r="Y44" i="32" s="1"/>
  <c r="AS43" i="32"/>
  <c r="AR43" i="32"/>
  <c r="AP43" i="32"/>
  <c r="AO43" i="32"/>
  <c r="AN43" i="32"/>
  <c r="AM43" i="32"/>
  <c r="AL43" i="32"/>
  <c r="AI43" i="32"/>
  <c r="AH43" i="32"/>
  <c r="AG43" i="32"/>
  <c r="AB43" i="32"/>
  <c r="AA43" i="32"/>
  <c r="Z43" i="32"/>
  <c r="X43" i="32"/>
  <c r="V43" i="32"/>
  <c r="U43" i="32"/>
  <c r="T43" i="32"/>
  <c r="S43" i="32"/>
  <c r="AU42" i="32"/>
  <c r="AU43" i="32" s="1"/>
  <c r="BE42" i="32"/>
  <c r="BE43" i="32" s="1"/>
  <c r="AJ42" i="32"/>
  <c r="AJ43" i="32" s="1"/>
  <c r="AC42" i="32"/>
  <c r="AC43" i="32" s="1"/>
  <c r="R42" i="32"/>
  <c r="R43" i="32" s="1"/>
  <c r="AS41" i="32"/>
  <c r="AR41" i="32"/>
  <c r="AP41" i="32"/>
  <c r="AO41" i="32"/>
  <c r="AN41" i="32"/>
  <c r="AM41" i="32"/>
  <c r="AL41" i="32"/>
  <c r="AI41" i="32"/>
  <c r="AH41" i="32"/>
  <c r="AG41" i="32"/>
  <c r="AB41" i="32"/>
  <c r="AA41" i="32"/>
  <c r="Z41" i="32"/>
  <c r="X41" i="32"/>
  <c r="V41" i="32"/>
  <c r="U41" i="32"/>
  <c r="T41" i="32"/>
  <c r="S41" i="32"/>
  <c r="AU40" i="32"/>
  <c r="BG40" i="32" s="1"/>
  <c r="BE40" i="32"/>
  <c r="AJ40" i="32"/>
  <c r="BC40" i="32" s="1"/>
  <c r="AC40" i="32"/>
  <c r="AZ40" i="32" s="1"/>
  <c r="R40" i="32"/>
  <c r="Y40" i="32" s="1"/>
  <c r="AU39" i="32"/>
  <c r="BG39" i="32" s="1"/>
  <c r="BE39" i="32"/>
  <c r="AJ39" i="32"/>
  <c r="BC39" i="32" s="1"/>
  <c r="AC39" i="32"/>
  <c r="AZ39" i="32" s="1"/>
  <c r="R39" i="32"/>
  <c r="Y39" i="32" s="1"/>
  <c r="AU38" i="32"/>
  <c r="AJ38" i="32"/>
  <c r="AC38" i="32"/>
  <c r="AZ38" i="32" s="1"/>
  <c r="R38" i="32"/>
  <c r="Y38" i="32" s="1"/>
  <c r="AS37" i="32"/>
  <c r="AR37" i="32"/>
  <c r="AP37" i="32"/>
  <c r="AO37" i="32"/>
  <c r="AN37" i="32"/>
  <c r="AM37" i="32"/>
  <c r="AL37" i="32"/>
  <c r="AI37" i="32"/>
  <c r="AH37" i="32"/>
  <c r="AG37" i="32"/>
  <c r="AB37" i="32"/>
  <c r="AA37" i="32"/>
  <c r="Z37" i="32"/>
  <c r="X37" i="32"/>
  <c r="V37" i="32"/>
  <c r="U37" i="32"/>
  <c r="T37" i="32"/>
  <c r="S37" i="32"/>
  <c r="AU36" i="32"/>
  <c r="BG36" i="32" s="1"/>
  <c r="BE36" i="32"/>
  <c r="AJ36" i="32"/>
  <c r="BC36" i="32" s="1"/>
  <c r="AC36" i="32"/>
  <c r="AZ36" i="32" s="1"/>
  <c r="R36" i="32"/>
  <c r="Y36" i="32" s="1"/>
  <c r="AU35" i="32"/>
  <c r="BE35" i="32"/>
  <c r="AJ35" i="32"/>
  <c r="AC35" i="32"/>
  <c r="R35" i="32"/>
  <c r="AS34" i="32"/>
  <c r="AR34" i="32"/>
  <c r="AP34" i="32"/>
  <c r="AO34" i="32"/>
  <c r="AN34" i="32"/>
  <c r="AM34" i="32"/>
  <c r="AL34" i="32"/>
  <c r="AI34" i="32"/>
  <c r="AH34" i="32"/>
  <c r="AG34" i="32"/>
  <c r="AB34" i="32"/>
  <c r="AA34" i="32"/>
  <c r="Z34" i="32"/>
  <c r="X34" i="32"/>
  <c r="V34" i="32"/>
  <c r="U34" i="32"/>
  <c r="T34" i="32"/>
  <c r="S34" i="32"/>
  <c r="AU33" i="32"/>
  <c r="BG33" i="32" s="1"/>
  <c r="BE33" i="32"/>
  <c r="AJ33" i="32"/>
  <c r="BC33" i="32" s="1"/>
  <c r="AC33" i="32"/>
  <c r="AZ33" i="32" s="1"/>
  <c r="R33" i="32"/>
  <c r="Y33" i="32" s="1"/>
  <c r="AU32" i="32"/>
  <c r="BG32" i="32" s="1"/>
  <c r="AJ32" i="32"/>
  <c r="BC32" i="32" s="1"/>
  <c r="AC32" i="32"/>
  <c r="AZ32" i="32" s="1"/>
  <c r="R32" i="32"/>
  <c r="Y32" i="32" s="1"/>
  <c r="AS31" i="32"/>
  <c r="AR31" i="32"/>
  <c r="AP31" i="32"/>
  <c r="AO31" i="32"/>
  <c r="AN31" i="32"/>
  <c r="AM31" i="32"/>
  <c r="AL31" i="32"/>
  <c r="AI31" i="32"/>
  <c r="AH31" i="32"/>
  <c r="AG31" i="32"/>
  <c r="AB31" i="32"/>
  <c r="AA31" i="32"/>
  <c r="Z31" i="32"/>
  <c r="X31" i="32"/>
  <c r="V31" i="32"/>
  <c r="U31" i="32"/>
  <c r="T31" i="32"/>
  <c r="S31" i="32"/>
  <c r="AU30" i="32"/>
  <c r="BG30" i="32" s="1"/>
  <c r="BE30" i="32"/>
  <c r="AJ30" i="32"/>
  <c r="BC30" i="32" s="1"/>
  <c r="AC30" i="32"/>
  <c r="AZ30" i="32" s="1"/>
  <c r="R30" i="32"/>
  <c r="Y30" i="32" s="1"/>
  <c r="AU29" i="32"/>
  <c r="BG29" i="32" s="1"/>
  <c r="BE29" i="32"/>
  <c r="AJ29" i="32"/>
  <c r="BC29" i="32" s="1"/>
  <c r="AC29" i="32"/>
  <c r="AZ29" i="32" s="1"/>
  <c r="R29" i="32"/>
  <c r="Y29" i="32" s="1"/>
  <c r="AU28" i="32"/>
  <c r="BE28" i="32"/>
  <c r="AJ28" i="32"/>
  <c r="AC28" i="32"/>
  <c r="R28" i="32"/>
  <c r="Y28" i="32" s="1"/>
  <c r="AS27" i="32"/>
  <c r="AR27" i="32"/>
  <c r="AP27" i="32"/>
  <c r="AO27" i="32"/>
  <c r="AN27" i="32"/>
  <c r="AM27" i="32"/>
  <c r="AL27" i="32"/>
  <c r="AI27" i="32"/>
  <c r="AH27" i="32"/>
  <c r="AG27" i="32"/>
  <c r="AB27" i="32"/>
  <c r="AA27" i="32"/>
  <c r="Z27" i="32"/>
  <c r="X27" i="32"/>
  <c r="V27" i="32"/>
  <c r="U27" i="32"/>
  <c r="T27" i="32"/>
  <c r="S27" i="32"/>
  <c r="AU26" i="32"/>
  <c r="BG26" i="32" s="1"/>
  <c r="BE26" i="32"/>
  <c r="AJ26" i="32"/>
  <c r="BC26" i="32" s="1"/>
  <c r="AC26" i="32"/>
  <c r="AZ26" i="32" s="1"/>
  <c r="R26" i="32"/>
  <c r="Y26" i="32" s="1"/>
  <c r="AU25" i="32"/>
  <c r="BG25" i="32" s="1"/>
  <c r="BE25" i="32"/>
  <c r="AJ25" i="32"/>
  <c r="BC25" i="32" s="1"/>
  <c r="AC25" i="32"/>
  <c r="AZ25" i="32" s="1"/>
  <c r="R25" i="32"/>
  <c r="Y25" i="32" s="1"/>
  <c r="AU24" i="32"/>
  <c r="BG24" i="32" s="1"/>
  <c r="BE24" i="32"/>
  <c r="AJ24" i="32"/>
  <c r="BC24" i="32" s="1"/>
  <c r="AC24" i="32"/>
  <c r="AZ24" i="32" s="1"/>
  <c r="R24" i="32"/>
  <c r="Y24" i="32" s="1"/>
  <c r="AU23" i="32"/>
  <c r="AJ23" i="32"/>
  <c r="BC23" i="32" s="1"/>
  <c r="AC23" i="32"/>
  <c r="AZ23" i="32" s="1"/>
  <c r="R23" i="32"/>
  <c r="Y23" i="32" s="1"/>
  <c r="AS22" i="32"/>
  <c r="AR22" i="32"/>
  <c r="AP22" i="32"/>
  <c r="AO22" i="32"/>
  <c r="AN22" i="32"/>
  <c r="AM22" i="32"/>
  <c r="AL22" i="32"/>
  <c r="AI22" i="32"/>
  <c r="AH22" i="32"/>
  <c r="AG22" i="32"/>
  <c r="AB22" i="32"/>
  <c r="AA22" i="32"/>
  <c r="Z22" i="32"/>
  <c r="X22" i="32"/>
  <c r="V22" i="32"/>
  <c r="U22" i="32"/>
  <c r="T22" i="32"/>
  <c r="S22" i="32"/>
  <c r="AU21" i="32"/>
  <c r="BG21" i="32" s="1"/>
  <c r="BE21" i="32"/>
  <c r="AJ21" i="32"/>
  <c r="BC21" i="32" s="1"/>
  <c r="AC21" i="32"/>
  <c r="AZ21" i="32" s="1"/>
  <c r="R21" i="32"/>
  <c r="Y21" i="32" s="1"/>
  <c r="AU20" i="32"/>
  <c r="BG20" i="32" s="1"/>
  <c r="BE20" i="32"/>
  <c r="AJ20" i="32"/>
  <c r="BC20" i="32" s="1"/>
  <c r="AC20" i="32"/>
  <c r="AZ20" i="32" s="1"/>
  <c r="R20" i="32"/>
  <c r="Y20" i="32" s="1"/>
  <c r="AU19" i="32"/>
  <c r="BG19" i="32" s="1"/>
  <c r="BE19" i="32"/>
  <c r="AJ19" i="32"/>
  <c r="BC19" i="32" s="1"/>
  <c r="AC19" i="32"/>
  <c r="AZ19" i="32" s="1"/>
  <c r="R19" i="32"/>
  <c r="Y19" i="32" s="1"/>
  <c r="AU18" i="32"/>
  <c r="AJ18" i="32"/>
  <c r="AC18" i="32"/>
  <c r="R18" i="32"/>
  <c r="AS17" i="32"/>
  <c r="AR17" i="32"/>
  <c r="AP17" i="32"/>
  <c r="AO17" i="32"/>
  <c r="AN17" i="32"/>
  <c r="AM17" i="32"/>
  <c r="AL17" i="32"/>
  <c r="AI17" i="32"/>
  <c r="AH17" i="32"/>
  <c r="AG17" i="32"/>
  <c r="AB17" i="32"/>
  <c r="AA17" i="32"/>
  <c r="Z17" i="32"/>
  <c r="X17" i="32"/>
  <c r="V17" i="32"/>
  <c r="U17" i="32"/>
  <c r="T17" i="32"/>
  <c r="S17" i="32"/>
  <c r="AU16" i="32"/>
  <c r="BG16" i="32" s="1"/>
  <c r="AJ16" i="32"/>
  <c r="BC16" i="32" s="1"/>
  <c r="AC16" i="32"/>
  <c r="R16" i="32"/>
  <c r="AU15" i="32"/>
  <c r="BG15" i="32" s="1"/>
  <c r="BE15" i="32"/>
  <c r="AJ15" i="32"/>
  <c r="BC15" i="32" s="1"/>
  <c r="AC15" i="32"/>
  <c r="AZ15" i="32" s="1"/>
  <c r="R15" i="32"/>
  <c r="Y15" i="32" s="1"/>
  <c r="AU14" i="32"/>
  <c r="AJ14" i="32"/>
  <c r="BC14" i="32" s="1"/>
  <c r="AC14" i="32"/>
  <c r="R14" i="32"/>
  <c r="AS13" i="32"/>
  <c r="AR13" i="32"/>
  <c r="AP13" i="32"/>
  <c r="AO13" i="32"/>
  <c r="AN13" i="32"/>
  <c r="AM13" i="32"/>
  <c r="AL13" i="32"/>
  <c r="AI13" i="32"/>
  <c r="AH13" i="32"/>
  <c r="AG13" i="32"/>
  <c r="AB13" i="32"/>
  <c r="AA13" i="32"/>
  <c r="Z13" i="32"/>
  <c r="X13" i="32"/>
  <c r="V13" i="32"/>
  <c r="U13" i="32"/>
  <c r="T13" i="32"/>
  <c r="S13" i="32"/>
  <c r="AU12" i="32"/>
  <c r="AT13" i="32"/>
  <c r="AJ12" i="32"/>
  <c r="AC12" i="32"/>
  <c r="R12" i="32"/>
  <c r="Y12" i="32" s="1"/>
  <c r="AS87" i="31"/>
  <c r="AR87" i="31"/>
  <c r="AP87" i="31"/>
  <c r="AO87" i="31"/>
  <c r="AN87" i="31"/>
  <c r="AM87" i="31"/>
  <c r="AL87" i="31"/>
  <c r="AI87" i="31"/>
  <c r="AH87" i="31"/>
  <c r="AG87" i="31"/>
  <c r="AB87" i="31"/>
  <c r="AA87" i="31"/>
  <c r="Z87" i="31"/>
  <c r="X87" i="31"/>
  <c r="V87" i="31"/>
  <c r="U87" i="31"/>
  <c r="T87" i="31"/>
  <c r="S87" i="31"/>
  <c r="Q87" i="31"/>
  <c r="P87" i="31"/>
  <c r="O87" i="31"/>
  <c r="N87" i="31"/>
  <c r="M87" i="31"/>
  <c r="L87" i="31"/>
  <c r="K87" i="31"/>
  <c r="J87" i="31"/>
  <c r="I87" i="31"/>
  <c r="AS86" i="31"/>
  <c r="AR86" i="31"/>
  <c r="AP86" i="31"/>
  <c r="AO86" i="31"/>
  <c r="AN86" i="31"/>
  <c r="AM86" i="31"/>
  <c r="AL86" i="31"/>
  <c r="AI86" i="31"/>
  <c r="AH86" i="31"/>
  <c r="AG86" i="31"/>
  <c r="AB86" i="31"/>
  <c r="AA86" i="31"/>
  <c r="Z86" i="31"/>
  <c r="X86" i="31"/>
  <c r="V86" i="31"/>
  <c r="U86" i="31"/>
  <c r="T86" i="31"/>
  <c r="S86" i="31"/>
  <c r="Q86" i="31"/>
  <c r="P86" i="31"/>
  <c r="O86" i="31"/>
  <c r="N86" i="31"/>
  <c r="M86" i="31"/>
  <c r="L86" i="31"/>
  <c r="K86" i="31"/>
  <c r="J86" i="31"/>
  <c r="I86" i="31"/>
  <c r="AS85" i="31"/>
  <c r="AR85" i="31"/>
  <c r="AP85" i="31"/>
  <c r="AO85" i="31"/>
  <c r="AN85" i="31"/>
  <c r="AM85" i="31"/>
  <c r="AL85" i="31"/>
  <c r="AI85" i="31"/>
  <c r="AH85" i="31"/>
  <c r="AG85" i="31"/>
  <c r="AB85" i="31"/>
  <c r="AA85" i="31"/>
  <c r="Z85" i="31"/>
  <c r="X85" i="31"/>
  <c r="V85" i="31"/>
  <c r="U85" i="31"/>
  <c r="T85" i="31"/>
  <c r="S85" i="31"/>
  <c r="Q85" i="31"/>
  <c r="P85" i="31"/>
  <c r="O85" i="31"/>
  <c r="N85" i="31"/>
  <c r="M85" i="31"/>
  <c r="L85" i="31"/>
  <c r="K85" i="31"/>
  <c r="J85" i="31"/>
  <c r="I85" i="31"/>
  <c r="AS84" i="31"/>
  <c r="AR84" i="31"/>
  <c r="AP84" i="31"/>
  <c r="AO84" i="31"/>
  <c r="AN84" i="31"/>
  <c r="AM84" i="31"/>
  <c r="AL84" i="31"/>
  <c r="AI84" i="31"/>
  <c r="AH84" i="31"/>
  <c r="AG84" i="31"/>
  <c r="AB84" i="31"/>
  <c r="AA84" i="31"/>
  <c r="Z84" i="31"/>
  <c r="X84" i="31"/>
  <c r="V84" i="31"/>
  <c r="U84" i="31"/>
  <c r="T84" i="31"/>
  <c r="S84" i="31"/>
  <c r="Q84" i="31"/>
  <c r="P84" i="31"/>
  <c r="O84" i="31"/>
  <c r="N84" i="31"/>
  <c r="M84" i="31"/>
  <c r="L84" i="31"/>
  <c r="K84" i="31"/>
  <c r="J84" i="31"/>
  <c r="I84" i="31"/>
  <c r="BG83" i="31"/>
  <c r="BE83" i="31"/>
  <c r="BD83" i="31"/>
  <c r="BC83" i="31"/>
  <c r="BB83" i="31"/>
  <c r="BA83" i="31"/>
  <c r="AZ83" i="31"/>
  <c r="AX83" i="31"/>
  <c r="AW83" i="31"/>
  <c r="AV83" i="31"/>
  <c r="AU83" i="31"/>
  <c r="AT83" i="31"/>
  <c r="AS83" i="31"/>
  <c r="AR83" i="31"/>
  <c r="AP83" i="31"/>
  <c r="AO83" i="31"/>
  <c r="AN83" i="31"/>
  <c r="AM83" i="31"/>
  <c r="AL83" i="31"/>
  <c r="AK83" i="31"/>
  <c r="AJ83" i="31"/>
  <c r="AI83" i="31"/>
  <c r="AH83" i="31"/>
  <c r="AG83" i="31"/>
  <c r="AF83" i="31"/>
  <c r="AE83" i="31"/>
  <c r="AD83" i="31"/>
  <c r="AC83" i="31"/>
  <c r="AB83" i="31"/>
  <c r="AA83" i="31"/>
  <c r="Z83" i="31"/>
  <c r="Y83" i="31"/>
  <c r="X83" i="31"/>
  <c r="V83" i="31"/>
  <c r="U83" i="31"/>
  <c r="T83" i="31"/>
  <c r="S83" i="31"/>
  <c r="R83" i="31"/>
  <c r="Q83" i="31"/>
  <c r="P83" i="31"/>
  <c r="O83" i="31"/>
  <c r="N83" i="31"/>
  <c r="M83" i="31"/>
  <c r="L83" i="31"/>
  <c r="K83" i="31"/>
  <c r="J83" i="31"/>
  <c r="I83" i="31"/>
  <c r="BG82" i="31"/>
  <c r="BE82" i="31"/>
  <c r="BD82" i="31"/>
  <c r="BC82" i="31"/>
  <c r="BB82" i="31"/>
  <c r="BA82" i="31"/>
  <c r="AZ82" i="31"/>
  <c r="AX82" i="31"/>
  <c r="AW82" i="31"/>
  <c r="AV82" i="31"/>
  <c r="AU82" i="31"/>
  <c r="AT82" i="31"/>
  <c r="AS82" i="31"/>
  <c r="AR82" i="31"/>
  <c r="AP82" i="31"/>
  <c r="AO82" i="31"/>
  <c r="AN82" i="31"/>
  <c r="AM82" i="31"/>
  <c r="AL82" i="31"/>
  <c r="AK82" i="31"/>
  <c r="AJ82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AS81" i="31"/>
  <c r="AR81" i="31"/>
  <c r="AP81" i="31"/>
  <c r="AO81" i="31"/>
  <c r="AN81" i="31"/>
  <c r="AM81" i="31"/>
  <c r="AL81" i="31"/>
  <c r="AI81" i="31"/>
  <c r="AH81" i="31"/>
  <c r="AG81" i="31"/>
  <c r="AB81" i="31"/>
  <c r="AA81" i="31"/>
  <c r="Z81" i="31"/>
  <c r="X81" i="31"/>
  <c r="V81" i="31"/>
  <c r="U81" i="31"/>
  <c r="T81" i="31"/>
  <c r="S81" i="31"/>
  <c r="Q81" i="31"/>
  <c r="P81" i="31"/>
  <c r="O81" i="31"/>
  <c r="N81" i="31"/>
  <c r="M81" i="31"/>
  <c r="L81" i="31"/>
  <c r="K81" i="31"/>
  <c r="J81" i="31"/>
  <c r="I81" i="31"/>
  <c r="BG80" i="31"/>
  <c r="BE80" i="31"/>
  <c r="BD80" i="31"/>
  <c r="BC80" i="31"/>
  <c r="BB80" i="31"/>
  <c r="BA80" i="31"/>
  <c r="AZ80" i="31"/>
  <c r="AX80" i="31"/>
  <c r="AW80" i="31"/>
  <c r="AV80" i="31"/>
  <c r="AU80" i="31"/>
  <c r="AT80" i="31"/>
  <c r="AS80" i="31"/>
  <c r="AR80" i="31"/>
  <c r="AP80" i="31"/>
  <c r="AO80" i="31"/>
  <c r="AN80" i="31"/>
  <c r="AM80" i="31"/>
  <c r="AL80" i="31"/>
  <c r="AK80" i="31"/>
  <c r="AJ80" i="31"/>
  <c r="AI80" i="31"/>
  <c r="AH80" i="31"/>
  <c r="AG80" i="31"/>
  <c r="AF80" i="31"/>
  <c r="AE80" i="31"/>
  <c r="AD80" i="31"/>
  <c r="AC80" i="31"/>
  <c r="AB80" i="31"/>
  <c r="AA80" i="31"/>
  <c r="Z80" i="31"/>
  <c r="Y80" i="31"/>
  <c r="X80" i="31"/>
  <c r="V80" i="31"/>
  <c r="U80" i="31"/>
  <c r="T80" i="31"/>
  <c r="S80" i="31"/>
  <c r="R80" i="31"/>
  <c r="Q80" i="31"/>
  <c r="P80" i="31"/>
  <c r="O80" i="31"/>
  <c r="N80" i="31"/>
  <c r="M80" i="31"/>
  <c r="L80" i="31"/>
  <c r="K80" i="31"/>
  <c r="J80" i="31"/>
  <c r="I80" i="31"/>
  <c r="AS79" i="31"/>
  <c r="AR79" i="31"/>
  <c r="AP79" i="31"/>
  <c r="AO79" i="31"/>
  <c r="AN79" i="31"/>
  <c r="AM79" i="31"/>
  <c r="AL79" i="31"/>
  <c r="AI79" i="31"/>
  <c r="AH79" i="31"/>
  <c r="AG79" i="31"/>
  <c r="AB79" i="31"/>
  <c r="AA79" i="31"/>
  <c r="Z79" i="31"/>
  <c r="X79" i="31"/>
  <c r="V79" i="31"/>
  <c r="U79" i="31"/>
  <c r="T79" i="31"/>
  <c r="S79" i="31"/>
  <c r="Q79" i="31"/>
  <c r="P79" i="31"/>
  <c r="O79" i="31"/>
  <c r="N79" i="31"/>
  <c r="M79" i="31"/>
  <c r="L79" i="31"/>
  <c r="K79" i="31"/>
  <c r="J79" i="31"/>
  <c r="I79" i="31"/>
  <c r="AS78" i="31"/>
  <c r="AR78" i="31"/>
  <c r="AP78" i="31"/>
  <c r="AO78" i="31"/>
  <c r="AN78" i="31"/>
  <c r="AM78" i="31"/>
  <c r="AL78" i="31"/>
  <c r="AI78" i="31"/>
  <c r="AH78" i="31"/>
  <c r="AG78" i="31"/>
  <c r="AB78" i="31"/>
  <c r="AA78" i="31"/>
  <c r="Z78" i="31"/>
  <c r="X78" i="31"/>
  <c r="V78" i="31"/>
  <c r="U78" i="31"/>
  <c r="T78" i="31"/>
  <c r="S78" i="31"/>
  <c r="Q78" i="31"/>
  <c r="P78" i="31"/>
  <c r="O78" i="31"/>
  <c r="N78" i="31"/>
  <c r="M78" i="31"/>
  <c r="L78" i="31"/>
  <c r="K78" i="31"/>
  <c r="J78" i="31"/>
  <c r="I78" i="31"/>
  <c r="Q74" i="31"/>
  <c r="P74" i="31"/>
  <c r="I17" i="47" s="1"/>
  <c r="O74" i="31"/>
  <c r="H17" i="47" s="1"/>
  <c r="N74" i="31"/>
  <c r="G17" i="47" s="1"/>
  <c r="M74" i="31"/>
  <c r="F17" i="47" s="1"/>
  <c r="L74" i="31"/>
  <c r="E17" i="47" s="1"/>
  <c r="K74" i="31"/>
  <c r="D17" i="47" s="1"/>
  <c r="J74" i="31"/>
  <c r="I74" i="31"/>
  <c r="B17" i="47" s="1"/>
  <c r="AS73" i="31"/>
  <c r="AR73" i="31"/>
  <c r="AP73" i="31"/>
  <c r="AO73" i="31"/>
  <c r="AN73" i="31"/>
  <c r="AM73" i="31"/>
  <c r="AL73" i="31"/>
  <c r="AI73" i="31"/>
  <c r="AH73" i="31"/>
  <c r="AG73" i="31"/>
  <c r="AB73" i="31"/>
  <c r="AA73" i="31"/>
  <c r="Z73" i="31"/>
  <c r="X73" i="31"/>
  <c r="V73" i="31"/>
  <c r="U73" i="31"/>
  <c r="T73" i="31"/>
  <c r="S73" i="31"/>
  <c r="AU72" i="31"/>
  <c r="BG72" i="31" s="1"/>
  <c r="BE72" i="31"/>
  <c r="AJ72" i="31"/>
  <c r="BC72" i="31" s="1"/>
  <c r="AC72" i="31"/>
  <c r="AZ72" i="31" s="1"/>
  <c r="R72" i="31"/>
  <c r="Y72" i="31" s="1"/>
  <c r="AU71" i="31"/>
  <c r="BG71" i="31" s="1"/>
  <c r="BE71" i="31"/>
  <c r="AJ71" i="31"/>
  <c r="BC71" i="31" s="1"/>
  <c r="AC71" i="31"/>
  <c r="AZ71" i="31" s="1"/>
  <c r="R71" i="31"/>
  <c r="Y71" i="31" s="1"/>
  <c r="AU70" i="31"/>
  <c r="BG70" i="31" s="1"/>
  <c r="BE70" i="31"/>
  <c r="AJ70" i="31"/>
  <c r="BC70" i="31" s="1"/>
  <c r="AC70" i="31"/>
  <c r="AZ70" i="31" s="1"/>
  <c r="R70" i="31"/>
  <c r="Y70" i="31" s="1"/>
  <c r="AU69" i="31"/>
  <c r="BG69" i="31" s="1"/>
  <c r="BE69" i="31"/>
  <c r="AJ69" i="31"/>
  <c r="BC69" i="31" s="1"/>
  <c r="AC69" i="31"/>
  <c r="R69" i="31"/>
  <c r="Y69" i="31" s="1"/>
  <c r="AU68" i="31"/>
  <c r="AJ68" i="31"/>
  <c r="AC68" i="31"/>
  <c r="AZ68" i="31" s="1"/>
  <c r="R68" i="31"/>
  <c r="Y68" i="31" s="1"/>
  <c r="AS67" i="31"/>
  <c r="AR67" i="31"/>
  <c r="AP67" i="31"/>
  <c r="AO67" i="31"/>
  <c r="AN67" i="31"/>
  <c r="AM67" i="31"/>
  <c r="AL67" i="31"/>
  <c r="AI67" i="31"/>
  <c r="AH67" i="31"/>
  <c r="AG67" i="31"/>
  <c r="AB67" i="31"/>
  <c r="AA67" i="31"/>
  <c r="Z67" i="31"/>
  <c r="X67" i="31"/>
  <c r="V67" i="31"/>
  <c r="U67" i="31"/>
  <c r="T67" i="31"/>
  <c r="S67" i="31"/>
  <c r="AU66" i="31"/>
  <c r="BE66" i="31"/>
  <c r="AJ66" i="31"/>
  <c r="BC66" i="31" s="1"/>
  <c r="AC66" i="31"/>
  <c r="AZ66" i="31" s="1"/>
  <c r="R66" i="31"/>
  <c r="Y66" i="31" s="1"/>
  <c r="AU65" i="31"/>
  <c r="AJ65" i="31"/>
  <c r="BC65" i="31" s="1"/>
  <c r="AC65" i="31"/>
  <c r="AZ65" i="31" s="1"/>
  <c r="R65" i="31"/>
  <c r="AS64" i="31"/>
  <c r="AR64" i="31"/>
  <c r="AP64" i="31"/>
  <c r="AO64" i="31"/>
  <c r="AN64" i="31"/>
  <c r="AM64" i="31"/>
  <c r="AL64" i="31"/>
  <c r="AI64" i="31"/>
  <c r="AH64" i="31"/>
  <c r="AG64" i="31"/>
  <c r="AB64" i="31"/>
  <c r="AA64" i="31"/>
  <c r="Z64" i="31"/>
  <c r="X64" i="31"/>
  <c r="V64" i="31"/>
  <c r="U64" i="31"/>
  <c r="T64" i="31"/>
  <c r="S64" i="31"/>
  <c r="AU63" i="31"/>
  <c r="BG63" i="31" s="1"/>
  <c r="AJ63" i="31"/>
  <c r="BC63" i="31" s="1"/>
  <c r="AC63" i="31"/>
  <c r="AZ63" i="31" s="1"/>
  <c r="R63" i="31"/>
  <c r="Y63" i="31" s="1"/>
  <c r="AF63" i="31" s="1"/>
  <c r="BB63" i="31" s="1"/>
  <c r="AU62" i="31"/>
  <c r="BG62" i="31" s="1"/>
  <c r="AJ62" i="31"/>
  <c r="BC62" i="31" s="1"/>
  <c r="AC62" i="31"/>
  <c r="AZ62" i="31" s="1"/>
  <c r="R62" i="31"/>
  <c r="Y62" i="31" s="1"/>
  <c r="AF62" i="31" s="1"/>
  <c r="BB62" i="31" s="1"/>
  <c r="AU61" i="31"/>
  <c r="BG61" i="31" s="1"/>
  <c r="AJ61" i="31"/>
  <c r="BC61" i="31" s="1"/>
  <c r="AC61" i="31"/>
  <c r="AZ61" i="31" s="1"/>
  <c r="R61" i="31"/>
  <c r="Y61" i="31" s="1"/>
  <c r="AE61" i="31" s="1"/>
  <c r="BA61" i="31" s="1"/>
  <c r="AU60" i="31"/>
  <c r="BG60" i="31" s="1"/>
  <c r="AJ60" i="31"/>
  <c r="BC60" i="31" s="1"/>
  <c r="AC60" i="31"/>
  <c r="AZ60" i="31" s="1"/>
  <c r="R60" i="31"/>
  <c r="Y60" i="31" s="1"/>
  <c r="AU59" i="31"/>
  <c r="BG59" i="31" s="1"/>
  <c r="AJ59" i="31"/>
  <c r="BC59" i="31" s="1"/>
  <c r="AC59" i="31"/>
  <c r="AZ59" i="31" s="1"/>
  <c r="R59" i="31"/>
  <c r="Y59" i="31" s="1"/>
  <c r="AF59" i="31" s="1"/>
  <c r="BB59" i="31" s="1"/>
  <c r="AU58" i="31"/>
  <c r="BG58" i="31" s="1"/>
  <c r="BE58" i="31"/>
  <c r="AJ58" i="31"/>
  <c r="BC58" i="31" s="1"/>
  <c r="AC58" i="31"/>
  <c r="R58" i="31"/>
  <c r="AS57" i="31"/>
  <c r="AR57" i="31"/>
  <c r="AP57" i="31"/>
  <c r="AO57" i="31"/>
  <c r="AN57" i="31"/>
  <c r="AM57" i="31"/>
  <c r="AL57" i="31"/>
  <c r="AI57" i="31"/>
  <c r="AH57" i="31"/>
  <c r="AG57" i="31"/>
  <c r="AB57" i="31"/>
  <c r="AA57" i="31"/>
  <c r="Z57" i="31"/>
  <c r="X57" i="31"/>
  <c r="V57" i="31"/>
  <c r="U57" i="31"/>
  <c r="T57" i="31"/>
  <c r="S57" i="31"/>
  <c r="AU56" i="31"/>
  <c r="BG56" i="31" s="1"/>
  <c r="BE56" i="31"/>
  <c r="AJ56" i="31"/>
  <c r="BC56" i="31" s="1"/>
  <c r="AC56" i="31"/>
  <c r="AZ56" i="31" s="1"/>
  <c r="R56" i="31"/>
  <c r="Y56" i="31" s="1"/>
  <c r="AU55" i="31"/>
  <c r="BG55" i="31" s="1"/>
  <c r="BE55" i="31"/>
  <c r="AJ55" i="31"/>
  <c r="BC55" i="31" s="1"/>
  <c r="AC55" i="31"/>
  <c r="AZ55" i="31" s="1"/>
  <c r="R55" i="31"/>
  <c r="Y55" i="31" s="1"/>
  <c r="AU54" i="31"/>
  <c r="BG54" i="31" s="1"/>
  <c r="BE54" i="31"/>
  <c r="AJ54" i="31"/>
  <c r="BC54" i="31" s="1"/>
  <c r="AC54" i="31"/>
  <c r="AZ54" i="31" s="1"/>
  <c r="R54" i="31"/>
  <c r="Y54" i="31" s="1"/>
  <c r="AU53" i="31"/>
  <c r="BE53" i="31"/>
  <c r="AJ53" i="31"/>
  <c r="BC53" i="31" s="1"/>
  <c r="AC53" i="31"/>
  <c r="AZ53" i="31" s="1"/>
  <c r="R53" i="31"/>
  <c r="Y53" i="31" s="1"/>
  <c r="AS52" i="31"/>
  <c r="AR52" i="31"/>
  <c r="AP52" i="31"/>
  <c r="AO52" i="31"/>
  <c r="AN52" i="31"/>
  <c r="AM52" i="31"/>
  <c r="AL52" i="31"/>
  <c r="AI52" i="31"/>
  <c r="AH52" i="31"/>
  <c r="AG52" i="31"/>
  <c r="AB52" i="31"/>
  <c r="AA52" i="31"/>
  <c r="Z52" i="31"/>
  <c r="X52" i="31"/>
  <c r="V52" i="31"/>
  <c r="U52" i="31"/>
  <c r="T52" i="31"/>
  <c r="S52" i="31"/>
  <c r="AU51" i="31"/>
  <c r="BG51" i="31" s="1"/>
  <c r="AJ51" i="31"/>
  <c r="BC51" i="31" s="1"/>
  <c r="AC51" i="31"/>
  <c r="AZ51" i="31" s="1"/>
  <c r="R51" i="31"/>
  <c r="Y51" i="31" s="1"/>
  <c r="AF51" i="31" s="1"/>
  <c r="BB51" i="31" s="1"/>
  <c r="AU50" i="31"/>
  <c r="BG50" i="31" s="1"/>
  <c r="AJ50" i="31"/>
  <c r="BC50" i="31" s="1"/>
  <c r="AC50" i="31"/>
  <c r="AZ50" i="31" s="1"/>
  <c r="R50" i="31"/>
  <c r="Y50" i="31" s="1"/>
  <c r="AF50" i="31" s="1"/>
  <c r="BB50" i="31" s="1"/>
  <c r="AU49" i="31"/>
  <c r="BG49" i="31" s="1"/>
  <c r="AJ49" i="31"/>
  <c r="AC49" i="31"/>
  <c r="R49" i="31"/>
  <c r="Y49" i="31" s="1"/>
  <c r="AE49" i="31" s="1"/>
  <c r="AS48" i="31"/>
  <c r="AR48" i="31"/>
  <c r="AP48" i="31"/>
  <c r="AO48" i="31"/>
  <c r="AN48" i="31"/>
  <c r="AM48" i="31"/>
  <c r="AL48" i="31"/>
  <c r="AI48" i="31"/>
  <c r="AH48" i="31"/>
  <c r="AG48" i="31"/>
  <c r="AB48" i="31"/>
  <c r="AA48" i="31"/>
  <c r="Z48" i="31"/>
  <c r="X48" i="31"/>
  <c r="V48" i="31"/>
  <c r="U48" i="31"/>
  <c r="T48" i="31"/>
  <c r="S48" i="31"/>
  <c r="AU47" i="31"/>
  <c r="BG47" i="31" s="1"/>
  <c r="AJ47" i="31"/>
  <c r="BC47" i="31" s="1"/>
  <c r="AC47" i="31"/>
  <c r="AZ47" i="31" s="1"/>
  <c r="R47" i="31"/>
  <c r="Y47" i="31" s="1"/>
  <c r="AU46" i="31"/>
  <c r="BG46" i="31" s="1"/>
  <c r="BE46" i="31"/>
  <c r="AJ46" i="31"/>
  <c r="BC46" i="31" s="1"/>
  <c r="AC46" i="31"/>
  <c r="AZ46" i="31" s="1"/>
  <c r="R46" i="31"/>
  <c r="Y46" i="31" s="1"/>
  <c r="AU45" i="31"/>
  <c r="BG45" i="31" s="1"/>
  <c r="BE45" i="31"/>
  <c r="AJ45" i="31"/>
  <c r="BC45" i="31" s="1"/>
  <c r="AC45" i="31"/>
  <c r="AZ45" i="31" s="1"/>
  <c r="R45" i="31"/>
  <c r="Y45" i="31" s="1"/>
  <c r="AU44" i="31"/>
  <c r="BE44" i="31"/>
  <c r="AJ44" i="31"/>
  <c r="AC44" i="31"/>
  <c r="AZ44" i="31" s="1"/>
  <c r="R44" i="31"/>
  <c r="Y44" i="31" s="1"/>
  <c r="AS43" i="31"/>
  <c r="AR43" i="31"/>
  <c r="AP43" i="31"/>
  <c r="AO43" i="31"/>
  <c r="AN43" i="31"/>
  <c r="AM43" i="31"/>
  <c r="AL43" i="31"/>
  <c r="AI43" i="31"/>
  <c r="AH43" i="31"/>
  <c r="AG43" i="31"/>
  <c r="AB43" i="31"/>
  <c r="AA43" i="31"/>
  <c r="Z43" i="31"/>
  <c r="X43" i="31"/>
  <c r="V43" i="31"/>
  <c r="U43" i="31"/>
  <c r="T43" i="31"/>
  <c r="S43" i="31"/>
  <c r="AU42" i="31"/>
  <c r="BG42" i="31" s="1"/>
  <c r="AJ42" i="31"/>
  <c r="BC42" i="31" s="1"/>
  <c r="AC42" i="31"/>
  <c r="R42" i="31"/>
  <c r="Y42" i="31" s="1"/>
  <c r="AF42" i="31" s="1"/>
  <c r="BB42" i="31" s="1"/>
  <c r="AU41" i="31"/>
  <c r="AJ41" i="31"/>
  <c r="BC41" i="31" s="1"/>
  <c r="AC41" i="31"/>
  <c r="R41" i="31"/>
  <c r="Y41" i="31" s="1"/>
  <c r="AS40" i="31"/>
  <c r="AR40" i="31"/>
  <c r="AP40" i="31"/>
  <c r="AO40" i="31"/>
  <c r="AN40" i="31"/>
  <c r="AM40" i="31"/>
  <c r="AL40" i="31"/>
  <c r="AI40" i="31"/>
  <c r="AH40" i="31"/>
  <c r="AG40" i="31"/>
  <c r="AB40" i="31"/>
  <c r="AA40" i="31"/>
  <c r="Z40" i="31"/>
  <c r="X40" i="31"/>
  <c r="V40" i="31"/>
  <c r="U40" i="31"/>
  <c r="T40" i="31"/>
  <c r="S40" i="31"/>
  <c r="AU39" i="31"/>
  <c r="AT86" i="31"/>
  <c r="AJ39" i="31"/>
  <c r="AJ40" i="31" s="1"/>
  <c r="AC39" i="31"/>
  <c r="AC86" i="31" s="1"/>
  <c r="R39" i="31"/>
  <c r="R86" i="31" s="1"/>
  <c r="AS38" i="31"/>
  <c r="AR38" i="31"/>
  <c r="AP38" i="31"/>
  <c r="AO38" i="31"/>
  <c r="AN38" i="31"/>
  <c r="AM38" i="31"/>
  <c r="AL38" i="31"/>
  <c r="AI38" i="31"/>
  <c r="AH38" i="31"/>
  <c r="AG38" i="31"/>
  <c r="AB38" i="31"/>
  <c r="AA38" i="31"/>
  <c r="Z38" i="31"/>
  <c r="X38" i="31"/>
  <c r="V38" i="31"/>
  <c r="U38" i="31"/>
  <c r="T38" i="31"/>
  <c r="S38" i="31"/>
  <c r="AU37" i="31"/>
  <c r="BG37" i="31" s="1"/>
  <c r="AJ37" i="31"/>
  <c r="BC37" i="31" s="1"/>
  <c r="AC37" i="31"/>
  <c r="AZ37" i="31" s="1"/>
  <c r="R37" i="31"/>
  <c r="Y37" i="31" s="1"/>
  <c r="AF37" i="31" s="1"/>
  <c r="BB37" i="31" s="1"/>
  <c r="AU36" i="31"/>
  <c r="BG36" i="31" s="1"/>
  <c r="AJ36" i="31"/>
  <c r="BC36" i="31" s="1"/>
  <c r="AC36" i="31"/>
  <c r="AZ36" i="31" s="1"/>
  <c r="R36" i="31"/>
  <c r="Y36" i="31" s="1"/>
  <c r="AF36" i="31" s="1"/>
  <c r="BB36" i="31" s="1"/>
  <c r="AU35" i="31"/>
  <c r="BG35" i="31" s="1"/>
  <c r="AJ35" i="31"/>
  <c r="BC35" i="31" s="1"/>
  <c r="AC35" i="31"/>
  <c r="AZ35" i="31" s="1"/>
  <c r="R35" i="31"/>
  <c r="Y35" i="31" s="1"/>
  <c r="AF35" i="31" s="1"/>
  <c r="BB35" i="31" s="1"/>
  <c r="AU34" i="31"/>
  <c r="BG34" i="31" s="1"/>
  <c r="AJ34" i="31"/>
  <c r="BC34" i="31" s="1"/>
  <c r="AC34" i="31"/>
  <c r="AZ34" i="31" s="1"/>
  <c r="R34" i="31"/>
  <c r="Y34" i="31" s="1"/>
  <c r="AF34" i="31" s="1"/>
  <c r="BB34" i="31" s="1"/>
  <c r="AU33" i="31"/>
  <c r="BG33" i="31" s="1"/>
  <c r="AJ33" i="31"/>
  <c r="BC33" i="31" s="1"/>
  <c r="AC33" i="31"/>
  <c r="AZ33" i="31" s="1"/>
  <c r="R33" i="31"/>
  <c r="Y33" i="31" s="1"/>
  <c r="AE33" i="31" s="1"/>
  <c r="AS32" i="31"/>
  <c r="AR32" i="31"/>
  <c r="AP32" i="31"/>
  <c r="AO32" i="31"/>
  <c r="AN32" i="31"/>
  <c r="AM32" i="31"/>
  <c r="AL32" i="31"/>
  <c r="AI32" i="31"/>
  <c r="AH32" i="31"/>
  <c r="AG32" i="31"/>
  <c r="AB32" i="31"/>
  <c r="AA32" i="31"/>
  <c r="Z32" i="31"/>
  <c r="X32" i="31"/>
  <c r="V32" i="31"/>
  <c r="U32" i="31"/>
  <c r="T32" i="31"/>
  <c r="S32" i="31"/>
  <c r="AU31" i="31"/>
  <c r="BG31" i="31" s="1"/>
  <c r="BE31" i="31"/>
  <c r="AJ31" i="31"/>
  <c r="BC31" i="31" s="1"/>
  <c r="AC31" i="31"/>
  <c r="AZ31" i="31" s="1"/>
  <c r="R31" i="31"/>
  <c r="Y31" i="31" s="1"/>
  <c r="AU30" i="31"/>
  <c r="BE30" i="31"/>
  <c r="AJ30" i="31"/>
  <c r="AC30" i="31"/>
  <c r="R30" i="31"/>
  <c r="Y30" i="31" s="1"/>
  <c r="AU29" i="31"/>
  <c r="BG29" i="31" s="1"/>
  <c r="AJ29" i="31"/>
  <c r="BC29" i="31" s="1"/>
  <c r="AC29" i="31"/>
  <c r="AZ29" i="31" s="1"/>
  <c r="R29" i="31"/>
  <c r="Y29" i="31" s="1"/>
  <c r="AU28" i="31"/>
  <c r="BG28" i="31" s="1"/>
  <c r="BE28" i="31"/>
  <c r="AJ28" i="31"/>
  <c r="BC28" i="31" s="1"/>
  <c r="AC28" i="31"/>
  <c r="AZ28" i="31" s="1"/>
  <c r="R28" i="31"/>
  <c r="Y28" i="31" s="1"/>
  <c r="AU27" i="31"/>
  <c r="BG27" i="31" s="1"/>
  <c r="BE27" i="31"/>
  <c r="AJ27" i="31"/>
  <c r="BC27" i="31" s="1"/>
  <c r="AC27" i="31"/>
  <c r="AZ27" i="31" s="1"/>
  <c r="R27" i="31"/>
  <c r="Y27" i="31" s="1"/>
  <c r="AU26" i="31"/>
  <c r="AJ26" i="31"/>
  <c r="AC26" i="31"/>
  <c r="AZ26" i="31" s="1"/>
  <c r="R26" i="31"/>
  <c r="Y26" i="31" s="1"/>
  <c r="AS25" i="31"/>
  <c r="AR25" i="31"/>
  <c r="AP25" i="31"/>
  <c r="AO25" i="31"/>
  <c r="AN25" i="31"/>
  <c r="AM25" i="31"/>
  <c r="AL25" i="31"/>
  <c r="AI25" i="31"/>
  <c r="AH25" i="31"/>
  <c r="AG25" i="31"/>
  <c r="AB25" i="31"/>
  <c r="AA25" i="31"/>
  <c r="Z25" i="31"/>
  <c r="X25" i="31"/>
  <c r="V25" i="31"/>
  <c r="U25" i="31"/>
  <c r="T25" i="31"/>
  <c r="S25" i="31"/>
  <c r="AU24" i="31"/>
  <c r="AU87" i="31" s="1"/>
  <c r="AJ24" i="31"/>
  <c r="AJ87" i="31" s="1"/>
  <c r="AC24" i="31"/>
  <c r="AC87" i="31" s="1"/>
  <c r="R24" i="31"/>
  <c r="R87" i="31" s="1"/>
  <c r="AS23" i="31"/>
  <c r="AR23" i="31"/>
  <c r="AP23" i="31"/>
  <c r="AO23" i="31"/>
  <c r="AN23" i="31"/>
  <c r="AM23" i="31"/>
  <c r="AL23" i="31"/>
  <c r="AI23" i="31"/>
  <c r="AH23" i="31"/>
  <c r="AG23" i="31"/>
  <c r="AB23" i="31"/>
  <c r="AA23" i="31"/>
  <c r="Z23" i="31"/>
  <c r="X23" i="31"/>
  <c r="V23" i="31"/>
  <c r="U23" i="31"/>
  <c r="T23" i="31"/>
  <c r="S23" i="31"/>
  <c r="AU22" i="31"/>
  <c r="BG22" i="31" s="1"/>
  <c r="BE22" i="31"/>
  <c r="AJ22" i="31"/>
  <c r="BC22" i="31" s="1"/>
  <c r="AC22" i="31"/>
  <c r="AZ22" i="31" s="1"/>
  <c r="R22" i="31"/>
  <c r="Y22" i="31" s="1"/>
  <c r="AU21" i="31"/>
  <c r="BG21" i="31" s="1"/>
  <c r="BE21" i="31"/>
  <c r="AJ21" i="31"/>
  <c r="BC21" i="31" s="1"/>
  <c r="AC21" i="31"/>
  <c r="AZ21" i="31" s="1"/>
  <c r="R21" i="31"/>
  <c r="Y21" i="31" s="1"/>
  <c r="AU20" i="31"/>
  <c r="AJ20" i="31"/>
  <c r="BC20" i="31" s="1"/>
  <c r="AC20" i="31"/>
  <c r="R20" i="31"/>
  <c r="AS19" i="31"/>
  <c r="AR19" i="31"/>
  <c r="AP19" i="31"/>
  <c r="AO19" i="31"/>
  <c r="AN19" i="31"/>
  <c r="AM19" i="31"/>
  <c r="AL19" i="31"/>
  <c r="AI19" i="31"/>
  <c r="AH19" i="31"/>
  <c r="AG19" i="31"/>
  <c r="AB19" i="31"/>
  <c r="AA19" i="31"/>
  <c r="Z19" i="31"/>
  <c r="X19" i="31"/>
  <c r="V19" i="31"/>
  <c r="U19" i="31"/>
  <c r="T19" i="31"/>
  <c r="S19" i="31"/>
  <c r="AU18" i="31"/>
  <c r="BG18" i="31" s="1"/>
  <c r="AJ18" i="31"/>
  <c r="BC18" i="31" s="1"/>
  <c r="AC18" i="31"/>
  <c r="AZ18" i="31" s="1"/>
  <c r="R18" i="31"/>
  <c r="Y18" i="31" s="1"/>
  <c r="AU17" i="31"/>
  <c r="BG17" i="31" s="1"/>
  <c r="AJ17" i="31"/>
  <c r="BC17" i="31" s="1"/>
  <c r="AC17" i="31"/>
  <c r="AZ17" i="31" s="1"/>
  <c r="R17" i="31"/>
  <c r="Y17" i="31" s="1"/>
  <c r="AE17" i="31" s="1"/>
  <c r="BA17" i="31" s="1"/>
  <c r="AU16" i="31"/>
  <c r="AJ16" i="31"/>
  <c r="AC16" i="31"/>
  <c r="AZ16" i="31" s="1"/>
  <c r="R16" i="31"/>
  <c r="Y16" i="31" s="1"/>
  <c r="AX16" i="31" s="1"/>
  <c r="AS15" i="31"/>
  <c r="AR15" i="31"/>
  <c r="AP15" i="31"/>
  <c r="AO15" i="31"/>
  <c r="AN15" i="31"/>
  <c r="AM15" i="31"/>
  <c r="AL15" i="31"/>
  <c r="AI15" i="31"/>
  <c r="AH15" i="31"/>
  <c r="AG15" i="31"/>
  <c r="AB15" i="31"/>
  <c r="AA15" i="31"/>
  <c r="Z15" i="31"/>
  <c r="X15" i="31"/>
  <c r="V15" i="31"/>
  <c r="U15" i="31"/>
  <c r="T15" i="31"/>
  <c r="S15" i="31"/>
  <c r="AU14" i="31"/>
  <c r="BG14" i="31" s="1"/>
  <c r="AJ14" i="31"/>
  <c r="AC14" i="31"/>
  <c r="R14" i="31"/>
  <c r="AU13" i="31"/>
  <c r="BG13" i="31" s="1"/>
  <c r="BE13" i="31"/>
  <c r="AJ13" i="31"/>
  <c r="BC13" i="31" s="1"/>
  <c r="AC13" i="31"/>
  <c r="AZ13" i="31" s="1"/>
  <c r="R13" i="31"/>
  <c r="Y13" i="31" s="1"/>
  <c r="AF13" i="31" s="1"/>
  <c r="BB13" i="31" s="1"/>
  <c r="AU12" i="31"/>
  <c r="AJ12" i="31"/>
  <c r="AC12" i="31"/>
  <c r="AZ12" i="31" s="1"/>
  <c r="R12" i="31"/>
  <c r="AS113" i="30"/>
  <c r="AR113" i="30"/>
  <c r="AP113" i="30"/>
  <c r="AO113" i="30"/>
  <c r="AN113" i="30"/>
  <c r="AM113" i="30"/>
  <c r="AL113" i="30"/>
  <c r="AI113" i="30"/>
  <c r="AH113" i="30"/>
  <c r="AG113" i="30"/>
  <c r="AB113" i="30"/>
  <c r="AA113" i="30"/>
  <c r="Z113" i="30"/>
  <c r="X113" i="30"/>
  <c r="V113" i="30"/>
  <c r="U113" i="30"/>
  <c r="T113" i="30"/>
  <c r="S113" i="30"/>
  <c r="Q113" i="30"/>
  <c r="P113" i="30"/>
  <c r="O113" i="30"/>
  <c r="N113" i="30"/>
  <c r="M113" i="30"/>
  <c r="L113" i="30"/>
  <c r="K113" i="30"/>
  <c r="J113" i="30"/>
  <c r="I113" i="30"/>
  <c r="AS112" i="30"/>
  <c r="AR112" i="30"/>
  <c r="AP112" i="30"/>
  <c r="AO112" i="30"/>
  <c r="AN112" i="30"/>
  <c r="AM112" i="30"/>
  <c r="AL112" i="30"/>
  <c r="AI112" i="30"/>
  <c r="AH112" i="30"/>
  <c r="AG112" i="30"/>
  <c r="AB112" i="30"/>
  <c r="AA112" i="30"/>
  <c r="Z112" i="30"/>
  <c r="X112" i="30"/>
  <c r="V112" i="30"/>
  <c r="U112" i="30"/>
  <c r="T112" i="30"/>
  <c r="S112" i="30"/>
  <c r="Q112" i="30"/>
  <c r="P112" i="30"/>
  <c r="O112" i="30"/>
  <c r="N112" i="30"/>
  <c r="M112" i="30"/>
  <c r="L112" i="30"/>
  <c r="K112" i="30"/>
  <c r="J112" i="30"/>
  <c r="I112" i="30"/>
  <c r="AS111" i="30"/>
  <c r="AR111" i="30"/>
  <c r="AP111" i="30"/>
  <c r="AO111" i="30"/>
  <c r="AN111" i="30"/>
  <c r="AM111" i="30"/>
  <c r="AL111" i="30"/>
  <c r="AI111" i="30"/>
  <c r="AH111" i="30"/>
  <c r="AG111" i="30"/>
  <c r="AB111" i="30"/>
  <c r="AA111" i="30"/>
  <c r="Z111" i="30"/>
  <c r="X111" i="30"/>
  <c r="V111" i="30"/>
  <c r="U111" i="30"/>
  <c r="T111" i="30"/>
  <c r="S111" i="30"/>
  <c r="Q111" i="30"/>
  <c r="P111" i="30"/>
  <c r="O111" i="30"/>
  <c r="N111" i="30"/>
  <c r="M111" i="30"/>
  <c r="L111" i="30"/>
  <c r="K111" i="30"/>
  <c r="J111" i="30"/>
  <c r="I111" i="30"/>
  <c r="AS110" i="30"/>
  <c r="AR110" i="30"/>
  <c r="AP110" i="30"/>
  <c r="AO110" i="30"/>
  <c r="AN110" i="30"/>
  <c r="AM110" i="30"/>
  <c r="AL110" i="30"/>
  <c r="AI110" i="30"/>
  <c r="AH110" i="30"/>
  <c r="AG110" i="30"/>
  <c r="AB110" i="30"/>
  <c r="AA110" i="30"/>
  <c r="Z110" i="30"/>
  <c r="X110" i="30"/>
  <c r="V110" i="30"/>
  <c r="U110" i="30"/>
  <c r="T110" i="30"/>
  <c r="S110" i="30"/>
  <c r="Q110" i="30"/>
  <c r="P110" i="30"/>
  <c r="O110" i="30"/>
  <c r="N110" i="30"/>
  <c r="M110" i="30"/>
  <c r="L110" i="30"/>
  <c r="K110" i="30"/>
  <c r="J110" i="30"/>
  <c r="I110" i="30"/>
  <c r="BG109" i="30"/>
  <c r="BE109" i="30"/>
  <c r="BD109" i="30"/>
  <c r="BC109" i="30"/>
  <c r="BB109" i="30"/>
  <c r="BA109" i="30"/>
  <c r="AZ109" i="30"/>
  <c r="AX109" i="30"/>
  <c r="AW109" i="30"/>
  <c r="AV109" i="30"/>
  <c r="AU109" i="30"/>
  <c r="AT109" i="30"/>
  <c r="AS109" i="30"/>
  <c r="AR109" i="30"/>
  <c r="AP109" i="30"/>
  <c r="AO109" i="30"/>
  <c r="AN109" i="30"/>
  <c r="AM109" i="30"/>
  <c r="AL109" i="30"/>
  <c r="AK109" i="30"/>
  <c r="AJ109" i="30"/>
  <c r="AI109" i="30"/>
  <c r="AH109" i="30"/>
  <c r="AG109" i="30"/>
  <c r="AF109" i="30"/>
  <c r="AE109" i="30"/>
  <c r="AD109" i="30"/>
  <c r="AC109" i="30"/>
  <c r="AB109" i="30"/>
  <c r="AA109" i="30"/>
  <c r="Z109" i="30"/>
  <c r="Y109" i="30"/>
  <c r="X109" i="30"/>
  <c r="V109" i="30"/>
  <c r="U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BG108" i="30"/>
  <c r="BE108" i="30"/>
  <c r="BD108" i="30"/>
  <c r="BC108" i="30"/>
  <c r="BB108" i="30"/>
  <c r="BA108" i="30"/>
  <c r="AZ108" i="30"/>
  <c r="AX108" i="30"/>
  <c r="AW108" i="30"/>
  <c r="AV108" i="30"/>
  <c r="AU108" i="30"/>
  <c r="AT108" i="30"/>
  <c r="AS108" i="30"/>
  <c r="AR108" i="30"/>
  <c r="AP108" i="30"/>
  <c r="AO108" i="30"/>
  <c r="AN108" i="30"/>
  <c r="AM108" i="30"/>
  <c r="AL108" i="30"/>
  <c r="AK108" i="30"/>
  <c r="AJ108" i="30"/>
  <c r="AI108" i="30"/>
  <c r="AH108" i="30"/>
  <c r="AG108" i="30"/>
  <c r="AF108" i="30"/>
  <c r="AE108" i="30"/>
  <c r="AD108" i="30"/>
  <c r="AC108" i="30"/>
  <c r="AB108" i="30"/>
  <c r="AA108" i="30"/>
  <c r="Z108" i="30"/>
  <c r="Y108" i="30"/>
  <c r="X108" i="30"/>
  <c r="V108" i="30"/>
  <c r="U108" i="30"/>
  <c r="T108" i="30"/>
  <c r="S108" i="30"/>
  <c r="R108" i="30"/>
  <c r="Q108" i="30"/>
  <c r="P108" i="30"/>
  <c r="O108" i="30"/>
  <c r="N108" i="30"/>
  <c r="M108" i="30"/>
  <c r="L108" i="30"/>
  <c r="K108" i="30"/>
  <c r="J108" i="30"/>
  <c r="I108" i="30"/>
  <c r="AS107" i="30"/>
  <c r="AR107" i="30"/>
  <c r="AP107" i="30"/>
  <c r="AO107" i="30"/>
  <c r="AN107" i="30"/>
  <c r="AM107" i="30"/>
  <c r="AL107" i="30"/>
  <c r="AI107" i="30"/>
  <c r="AH107" i="30"/>
  <c r="AG107" i="30"/>
  <c r="AB107" i="30"/>
  <c r="AA107" i="30"/>
  <c r="Z107" i="30"/>
  <c r="X107" i="30"/>
  <c r="V107" i="30"/>
  <c r="U107" i="30"/>
  <c r="T107" i="30"/>
  <c r="S107" i="30"/>
  <c r="Q107" i="30"/>
  <c r="P107" i="30"/>
  <c r="O107" i="30"/>
  <c r="N107" i="30"/>
  <c r="M107" i="30"/>
  <c r="L107" i="30"/>
  <c r="K107" i="30"/>
  <c r="J107" i="30"/>
  <c r="I107" i="30"/>
  <c r="BG106" i="30"/>
  <c r="BE106" i="30"/>
  <c r="BD106" i="30"/>
  <c r="BC106" i="30"/>
  <c r="BB106" i="30"/>
  <c r="BA106" i="30"/>
  <c r="AZ106" i="30"/>
  <c r="AX106" i="30"/>
  <c r="AW106" i="30"/>
  <c r="AV106" i="30"/>
  <c r="AU106" i="30"/>
  <c r="AT106" i="30"/>
  <c r="AS106" i="30"/>
  <c r="AR106" i="30"/>
  <c r="AP106" i="30"/>
  <c r="AO106" i="30"/>
  <c r="AN106" i="30"/>
  <c r="AM106" i="30"/>
  <c r="AL106" i="30"/>
  <c r="AK106" i="30"/>
  <c r="AJ106" i="30"/>
  <c r="AI106" i="30"/>
  <c r="AH106" i="30"/>
  <c r="AG106" i="30"/>
  <c r="AF106" i="30"/>
  <c r="AE106" i="30"/>
  <c r="AD106" i="30"/>
  <c r="AC106" i="30"/>
  <c r="AB106" i="30"/>
  <c r="AA106" i="30"/>
  <c r="Z106" i="30"/>
  <c r="Y106" i="30"/>
  <c r="X106" i="30"/>
  <c r="V106" i="30"/>
  <c r="U106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AS105" i="30"/>
  <c r="AR105" i="30"/>
  <c r="AP105" i="30"/>
  <c r="AO105" i="30"/>
  <c r="AN105" i="30"/>
  <c r="AM105" i="30"/>
  <c r="AL105" i="30"/>
  <c r="AI105" i="30"/>
  <c r="AH105" i="30"/>
  <c r="AG105" i="30"/>
  <c r="AB105" i="30"/>
  <c r="AA105" i="30"/>
  <c r="Z105" i="30"/>
  <c r="X105" i="30"/>
  <c r="V105" i="30"/>
  <c r="U105" i="30"/>
  <c r="T105" i="30"/>
  <c r="S105" i="30"/>
  <c r="Q105" i="30"/>
  <c r="P105" i="30"/>
  <c r="O105" i="30"/>
  <c r="N105" i="30"/>
  <c r="M105" i="30"/>
  <c r="L105" i="30"/>
  <c r="K105" i="30"/>
  <c r="J105" i="30"/>
  <c r="I105" i="30"/>
  <c r="AS104" i="30"/>
  <c r="AR104" i="30"/>
  <c r="AP104" i="30"/>
  <c r="AO104" i="30"/>
  <c r="AN104" i="30"/>
  <c r="AM104" i="30"/>
  <c r="AL104" i="30"/>
  <c r="AI104" i="30"/>
  <c r="AH104" i="30"/>
  <c r="AG104" i="30"/>
  <c r="AB104" i="30"/>
  <c r="AA104" i="30"/>
  <c r="Z104" i="30"/>
  <c r="X104" i="30"/>
  <c r="V104" i="30"/>
  <c r="U104" i="30"/>
  <c r="T104" i="30"/>
  <c r="S104" i="30"/>
  <c r="Q104" i="30"/>
  <c r="P104" i="30"/>
  <c r="O104" i="30"/>
  <c r="N104" i="30"/>
  <c r="M104" i="30"/>
  <c r="L104" i="30"/>
  <c r="K104" i="30"/>
  <c r="J104" i="30"/>
  <c r="I104" i="30"/>
  <c r="Q100" i="30"/>
  <c r="P100" i="30"/>
  <c r="I16" i="47" s="1"/>
  <c r="O100" i="30"/>
  <c r="H16" i="47" s="1"/>
  <c r="N100" i="30"/>
  <c r="G16" i="47" s="1"/>
  <c r="M100" i="30"/>
  <c r="F16" i="47" s="1"/>
  <c r="L100" i="30"/>
  <c r="E16" i="47" s="1"/>
  <c r="K100" i="30"/>
  <c r="D16" i="47" s="1"/>
  <c r="J100" i="30"/>
  <c r="I100" i="30"/>
  <c r="B16" i="47" s="1"/>
  <c r="AS99" i="30"/>
  <c r="AR99" i="30"/>
  <c r="AP99" i="30"/>
  <c r="AO99" i="30"/>
  <c r="AN99" i="30"/>
  <c r="AM99" i="30"/>
  <c r="AL99" i="30"/>
  <c r="AI99" i="30"/>
  <c r="AH99" i="30"/>
  <c r="AG99" i="30"/>
  <c r="AB99" i="30"/>
  <c r="AA99" i="30"/>
  <c r="Z99" i="30"/>
  <c r="X99" i="30"/>
  <c r="V99" i="30"/>
  <c r="U99" i="30"/>
  <c r="T99" i="30"/>
  <c r="S99" i="30"/>
  <c r="AU98" i="30"/>
  <c r="BG98" i="30" s="1"/>
  <c r="BE98" i="30"/>
  <c r="AJ98" i="30"/>
  <c r="BC98" i="30" s="1"/>
  <c r="AC98" i="30"/>
  <c r="AZ98" i="30" s="1"/>
  <c r="R98" i="30"/>
  <c r="Y98" i="30" s="1"/>
  <c r="AU97" i="30"/>
  <c r="BG97" i="30" s="1"/>
  <c r="BE97" i="30"/>
  <c r="AJ97" i="30"/>
  <c r="BC97" i="30" s="1"/>
  <c r="AC97" i="30"/>
  <c r="AZ97" i="30" s="1"/>
  <c r="R97" i="30"/>
  <c r="Y97" i="30" s="1"/>
  <c r="AU96" i="30"/>
  <c r="BG96" i="30" s="1"/>
  <c r="BE96" i="30"/>
  <c r="AJ96" i="30"/>
  <c r="BC96" i="30" s="1"/>
  <c r="AC96" i="30"/>
  <c r="AZ96" i="30" s="1"/>
  <c r="R96" i="30"/>
  <c r="Y96" i="30" s="1"/>
  <c r="AU95" i="30"/>
  <c r="BG95" i="30" s="1"/>
  <c r="BE95" i="30"/>
  <c r="AJ95" i="30"/>
  <c r="BC95" i="30" s="1"/>
  <c r="AC95" i="30"/>
  <c r="R95" i="30"/>
  <c r="Y95" i="30" s="1"/>
  <c r="AU94" i="30"/>
  <c r="BG94" i="30" s="1"/>
  <c r="BE94" i="30"/>
  <c r="AJ94" i="30"/>
  <c r="BC94" i="30" s="1"/>
  <c r="AC94" i="30"/>
  <c r="AZ94" i="30" s="1"/>
  <c r="R94" i="30"/>
  <c r="Y94" i="30" s="1"/>
  <c r="AU93" i="30"/>
  <c r="AJ93" i="30"/>
  <c r="BC93" i="30" s="1"/>
  <c r="AC93" i="30"/>
  <c r="AZ93" i="30" s="1"/>
  <c r="R93" i="30"/>
  <c r="AS92" i="30"/>
  <c r="AR92" i="30"/>
  <c r="AP92" i="30"/>
  <c r="AO92" i="30"/>
  <c r="AN92" i="30"/>
  <c r="AM92" i="30"/>
  <c r="AL92" i="30"/>
  <c r="AI92" i="30"/>
  <c r="AH92" i="30"/>
  <c r="AG92" i="30"/>
  <c r="AB92" i="30"/>
  <c r="AA92" i="30"/>
  <c r="Z92" i="30"/>
  <c r="X92" i="30"/>
  <c r="V92" i="30"/>
  <c r="U92" i="30"/>
  <c r="T92" i="30"/>
  <c r="S92" i="30"/>
  <c r="AU91" i="30"/>
  <c r="BE91" i="30"/>
  <c r="AJ91" i="30"/>
  <c r="BC91" i="30" s="1"/>
  <c r="AC91" i="30"/>
  <c r="AZ91" i="30" s="1"/>
  <c r="R91" i="30"/>
  <c r="Y91" i="30" s="1"/>
  <c r="AU90" i="30"/>
  <c r="BE90" i="30"/>
  <c r="AJ90" i="30"/>
  <c r="BC90" i="30" s="1"/>
  <c r="AC90" i="30"/>
  <c r="AZ90" i="30" s="1"/>
  <c r="R90" i="30"/>
  <c r="Y90" i="30" s="1"/>
  <c r="AU89" i="30"/>
  <c r="BE89" i="30"/>
  <c r="AJ89" i="30"/>
  <c r="BC89" i="30" s="1"/>
  <c r="AC89" i="30"/>
  <c r="AZ89" i="30" s="1"/>
  <c r="R89" i="30"/>
  <c r="Y89" i="30" s="1"/>
  <c r="AU88" i="30"/>
  <c r="AJ88" i="30"/>
  <c r="BC88" i="30" s="1"/>
  <c r="AC88" i="30"/>
  <c r="AZ88" i="30" s="1"/>
  <c r="R88" i="30"/>
  <c r="Y88" i="30" s="1"/>
  <c r="AU87" i="30"/>
  <c r="BE87" i="30"/>
  <c r="AJ87" i="30"/>
  <c r="BC87" i="30" s="1"/>
  <c r="AC87" i="30"/>
  <c r="AZ87" i="30" s="1"/>
  <c r="R87" i="30"/>
  <c r="Y87" i="30" s="1"/>
  <c r="AU86" i="30"/>
  <c r="BE86" i="30"/>
  <c r="AJ86" i="30"/>
  <c r="BC86" i="30" s="1"/>
  <c r="AC86" i="30"/>
  <c r="AZ86" i="30" s="1"/>
  <c r="R86" i="30"/>
  <c r="AS85" i="30"/>
  <c r="AR85" i="30"/>
  <c r="AP85" i="30"/>
  <c r="AO85" i="30"/>
  <c r="AN85" i="30"/>
  <c r="AM85" i="30"/>
  <c r="AL85" i="30"/>
  <c r="AI85" i="30"/>
  <c r="AH85" i="30"/>
  <c r="AG85" i="30"/>
  <c r="AB85" i="30"/>
  <c r="AA85" i="30"/>
  <c r="Z85" i="30"/>
  <c r="X85" i="30"/>
  <c r="V85" i="30"/>
  <c r="U85" i="30"/>
  <c r="T85" i="30"/>
  <c r="S85" i="30"/>
  <c r="AU84" i="30"/>
  <c r="AJ84" i="30"/>
  <c r="BC84" i="30" s="1"/>
  <c r="AC84" i="30"/>
  <c r="AZ84" i="30" s="1"/>
  <c r="R84" i="30"/>
  <c r="Y84" i="30" s="1"/>
  <c r="AU83" i="30"/>
  <c r="BG83" i="30" s="1"/>
  <c r="AJ83" i="30"/>
  <c r="BC83" i="30" s="1"/>
  <c r="AC83" i="30"/>
  <c r="AZ83" i="30" s="1"/>
  <c r="R83" i="30"/>
  <c r="Y83" i="30" s="1"/>
  <c r="AF83" i="30" s="1"/>
  <c r="BB83" i="30" s="1"/>
  <c r="AU82" i="30"/>
  <c r="BG82" i="30" s="1"/>
  <c r="AJ82" i="30"/>
  <c r="BC82" i="30" s="1"/>
  <c r="AC82" i="30"/>
  <c r="AZ82" i="30" s="1"/>
  <c r="R82" i="30"/>
  <c r="Y82" i="30" s="1"/>
  <c r="AS81" i="30"/>
  <c r="AR81" i="30"/>
  <c r="AP81" i="30"/>
  <c r="AO81" i="30"/>
  <c r="AN81" i="30"/>
  <c r="AM81" i="30"/>
  <c r="AL81" i="30"/>
  <c r="AI81" i="30"/>
  <c r="AH81" i="30"/>
  <c r="AG81" i="30"/>
  <c r="AB81" i="30"/>
  <c r="AA81" i="30"/>
  <c r="Z81" i="30"/>
  <c r="X81" i="30"/>
  <c r="V81" i="30"/>
  <c r="U81" i="30"/>
  <c r="T81" i="30"/>
  <c r="S81" i="30"/>
  <c r="AU80" i="30"/>
  <c r="BE80" i="30"/>
  <c r="AJ80" i="30"/>
  <c r="BC80" i="30" s="1"/>
  <c r="AC80" i="30"/>
  <c r="R80" i="30"/>
  <c r="Y80" i="30" s="1"/>
  <c r="AF80" i="30" s="1"/>
  <c r="BB80" i="30" s="1"/>
  <c r="AU79" i="30"/>
  <c r="BE79" i="30"/>
  <c r="AJ79" i="30"/>
  <c r="BC79" i="30" s="1"/>
  <c r="AC79" i="30"/>
  <c r="AZ79" i="30" s="1"/>
  <c r="R79" i="30"/>
  <c r="Y79" i="30" s="1"/>
  <c r="AU78" i="30"/>
  <c r="AJ78" i="30"/>
  <c r="BC78" i="30" s="1"/>
  <c r="AC78" i="30"/>
  <c r="AZ78" i="30" s="1"/>
  <c r="R78" i="30"/>
  <c r="Y78" i="30" s="1"/>
  <c r="AF78" i="30" s="1"/>
  <c r="BB78" i="30" s="1"/>
  <c r="AU77" i="30"/>
  <c r="BG77" i="30" s="1"/>
  <c r="BE77" i="30"/>
  <c r="AJ77" i="30"/>
  <c r="BC77" i="30" s="1"/>
  <c r="AC77" i="30"/>
  <c r="AZ77" i="30" s="1"/>
  <c r="R77" i="30"/>
  <c r="Y77" i="30" s="1"/>
  <c r="AU76" i="30"/>
  <c r="BE76" i="30"/>
  <c r="AJ76" i="30"/>
  <c r="BC76" i="30" s="1"/>
  <c r="AC76" i="30"/>
  <c r="AZ76" i="30" s="1"/>
  <c r="R76" i="30"/>
  <c r="AS75" i="30"/>
  <c r="AR75" i="30"/>
  <c r="AP75" i="30"/>
  <c r="AO75" i="30"/>
  <c r="AN75" i="30"/>
  <c r="AM75" i="30"/>
  <c r="AL75" i="30"/>
  <c r="AI75" i="30"/>
  <c r="AH75" i="30"/>
  <c r="AG75" i="30"/>
  <c r="AB75" i="30"/>
  <c r="AA75" i="30"/>
  <c r="Z75" i="30"/>
  <c r="X75" i="30"/>
  <c r="V75" i="30"/>
  <c r="U75" i="30"/>
  <c r="T75" i="30"/>
  <c r="S75" i="30"/>
  <c r="AU74" i="30"/>
  <c r="BG74" i="30" s="1"/>
  <c r="AJ74" i="30"/>
  <c r="BC74" i="30" s="1"/>
  <c r="AC74" i="30"/>
  <c r="AZ74" i="30" s="1"/>
  <c r="R74" i="30"/>
  <c r="Y74" i="30" s="1"/>
  <c r="AU73" i="30"/>
  <c r="BG73" i="30" s="1"/>
  <c r="AJ73" i="30"/>
  <c r="BC73" i="30" s="1"/>
  <c r="AC73" i="30"/>
  <c r="AZ73" i="30" s="1"/>
  <c r="R73" i="30"/>
  <c r="AU72" i="30"/>
  <c r="BG72" i="30" s="1"/>
  <c r="AJ72" i="30"/>
  <c r="AC72" i="30"/>
  <c r="R72" i="30"/>
  <c r="Y72" i="30" s="1"/>
  <c r="AF72" i="30" s="1"/>
  <c r="AS71" i="30"/>
  <c r="AR71" i="30"/>
  <c r="AP71" i="30"/>
  <c r="AO71" i="30"/>
  <c r="AN71" i="30"/>
  <c r="AM71" i="30"/>
  <c r="AL71" i="30"/>
  <c r="AI71" i="30"/>
  <c r="AH71" i="30"/>
  <c r="AG71" i="30"/>
  <c r="AB71" i="30"/>
  <c r="AA71" i="30"/>
  <c r="Z71" i="30"/>
  <c r="X71" i="30"/>
  <c r="V71" i="30"/>
  <c r="U71" i="30"/>
  <c r="T71" i="30"/>
  <c r="S71" i="30"/>
  <c r="AU70" i="30"/>
  <c r="BE70" i="30"/>
  <c r="AJ70" i="30"/>
  <c r="BC70" i="30" s="1"/>
  <c r="AC70" i="30"/>
  <c r="AZ70" i="30" s="1"/>
  <c r="R70" i="30"/>
  <c r="Y70" i="30" s="1"/>
  <c r="AU69" i="30"/>
  <c r="BG69" i="30" s="1"/>
  <c r="BE69" i="30"/>
  <c r="AJ69" i="30"/>
  <c r="BC69" i="30" s="1"/>
  <c r="AC69" i="30"/>
  <c r="AZ69" i="30" s="1"/>
  <c r="R69" i="30"/>
  <c r="Y69" i="30" s="1"/>
  <c r="AU68" i="30"/>
  <c r="BG68" i="30" s="1"/>
  <c r="BE68" i="30"/>
  <c r="AJ68" i="30"/>
  <c r="BC68" i="30" s="1"/>
  <c r="AC68" i="30"/>
  <c r="AZ68" i="30" s="1"/>
  <c r="R68" i="30"/>
  <c r="Y68" i="30" s="1"/>
  <c r="AU67" i="30"/>
  <c r="BG67" i="30" s="1"/>
  <c r="BE67" i="30"/>
  <c r="AJ67" i="30"/>
  <c r="BC67" i="30" s="1"/>
  <c r="AC67" i="30"/>
  <c r="AZ67" i="30" s="1"/>
  <c r="R67" i="30"/>
  <c r="Y67" i="30" s="1"/>
  <c r="AU66" i="30"/>
  <c r="BG66" i="30" s="1"/>
  <c r="AJ66" i="30"/>
  <c r="AC66" i="30"/>
  <c r="R66" i="30"/>
  <c r="AS65" i="30"/>
  <c r="AR65" i="30"/>
  <c r="AP65" i="30"/>
  <c r="AO65" i="30"/>
  <c r="AN65" i="30"/>
  <c r="AM65" i="30"/>
  <c r="AL65" i="30"/>
  <c r="AI65" i="30"/>
  <c r="AH65" i="30"/>
  <c r="AG65" i="30"/>
  <c r="AB65" i="30"/>
  <c r="AA65" i="30"/>
  <c r="Z65" i="30"/>
  <c r="X65" i="30"/>
  <c r="V65" i="30"/>
  <c r="U65" i="30"/>
  <c r="T65" i="30"/>
  <c r="S65" i="30"/>
  <c r="AU64" i="30"/>
  <c r="BG64" i="30" s="1"/>
  <c r="AJ64" i="30"/>
  <c r="BC64" i="30" s="1"/>
  <c r="AC64" i="30"/>
  <c r="AZ64" i="30" s="1"/>
  <c r="R64" i="30"/>
  <c r="Y64" i="30" s="1"/>
  <c r="AE64" i="30" s="1"/>
  <c r="BA64" i="30" s="1"/>
  <c r="AU63" i="30"/>
  <c r="BG63" i="30" s="1"/>
  <c r="AJ63" i="30"/>
  <c r="BC63" i="30" s="1"/>
  <c r="AC63" i="30"/>
  <c r="AZ63" i="30" s="1"/>
  <c r="R63" i="30"/>
  <c r="Y63" i="30" s="1"/>
  <c r="AE63" i="30" s="1"/>
  <c r="BA63" i="30" s="1"/>
  <c r="AU62" i="30"/>
  <c r="AJ62" i="30"/>
  <c r="BC62" i="30" s="1"/>
  <c r="AC62" i="30"/>
  <c r="AZ62" i="30" s="1"/>
  <c r="R62" i="30"/>
  <c r="AS61" i="30"/>
  <c r="AR61" i="30"/>
  <c r="AP61" i="30"/>
  <c r="AO61" i="30"/>
  <c r="AN61" i="30"/>
  <c r="AM61" i="30"/>
  <c r="AL61" i="30"/>
  <c r="AI61" i="30"/>
  <c r="AH61" i="30"/>
  <c r="AG61" i="30"/>
  <c r="AB61" i="30"/>
  <c r="AA61" i="30"/>
  <c r="Z61" i="30"/>
  <c r="X61" i="30"/>
  <c r="V61" i="30"/>
  <c r="U61" i="30"/>
  <c r="T61" i="30"/>
  <c r="S61" i="30"/>
  <c r="AU60" i="30"/>
  <c r="BG60" i="30" s="1"/>
  <c r="BE60" i="30"/>
  <c r="AJ60" i="30"/>
  <c r="BC60" i="30" s="1"/>
  <c r="AC60" i="30"/>
  <c r="AZ60" i="30" s="1"/>
  <c r="R60" i="30"/>
  <c r="Y60" i="30" s="1"/>
  <c r="AU59" i="30"/>
  <c r="BG59" i="30" s="1"/>
  <c r="BE59" i="30"/>
  <c r="AJ59" i="30"/>
  <c r="BC59" i="30" s="1"/>
  <c r="AC59" i="30"/>
  <c r="AZ59" i="30" s="1"/>
  <c r="R59" i="30"/>
  <c r="Y59" i="30" s="1"/>
  <c r="AU58" i="30"/>
  <c r="BG58" i="30" s="1"/>
  <c r="BE58" i="30"/>
  <c r="AJ58" i="30"/>
  <c r="BC58" i="30" s="1"/>
  <c r="AC58" i="30"/>
  <c r="AZ58" i="30" s="1"/>
  <c r="R58" i="30"/>
  <c r="Y58" i="30" s="1"/>
  <c r="AU57" i="30"/>
  <c r="BG57" i="30" s="1"/>
  <c r="BE57" i="30"/>
  <c r="AJ57" i="30"/>
  <c r="BC57" i="30" s="1"/>
  <c r="AC57" i="30"/>
  <c r="R57" i="30"/>
  <c r="Y57" i="30" s="1"/>
  <c r="AU56" i="30"/>
  <c r="BG56" i="30" s="1"/>
  <c r="BE56" i="30"/>
  <c r="AJ56" i="30"/>
  <c r="BC56" i="30" s="1"/>
  <c r="AC56" i="30"/>
  <c r="AZ56" i="30" s="1"/>
  <c r="R56" i="30"/>
  <c r="Y56" i="30" s="1"/>
  <c r="AU55" i="30"/>
  <c r="BG55" i="30" s="1"/>
  <c r="BE55" i="30"/>
  <c r="AJ55" i="30"/>
  <c r="AC55" i="30"/>
  <c r="AZ55" i="30" s="1"/>
  <c r="R55" i="30"/>
  <c r="Y55" i="30" s="1"/>
  <c r="AS54" i="30"/>
  <c r="AR54" i="30"/>
  <c r="AP54" i="30"/>
  <c r="AO54" i="30"/>
  <c r="AN54" i="30"/>
  <c r="AM54" i="30"/>
  <c r="AL54" i="30"/>
  <c r="AI54" i="30"/>
  <c r="AH54" i="30"/>
  <c r="AG54" i="30"/>
  <c r="AB54" i="30"/>
  <c r="AA54" i="30"/>
  <c r="Z54" i="30"/>
  <c r="X54" i="30"/>
  <c r="V54" i="30"/>
  <c r="U54" i="30"/>
  <c r="T54" i="30"/>
  <c r="S54" i="30"/>
  <c r="AU53" i="30"/>
  <c r="BG53" i="30" s="1"/>
  <c r="AJ53" i="30"/>
  <c r="BC53" i="30" s="1"/>
  <c r="AC53" i="30"/>
  <c r="AZ53" i="30" s="1"/>
  <c r="R53" i="30"/>
  <c r="Y53" i="30" s="1"/>
  <c r="AF53" i="30" s="1"/>
  <c r="BB53" i="30" s="1"/>
  <c r="AU52" i="30"/>
  <c r="BE52" i="30"/>
  <c r="AJ52" i="30"/>
  <c r="BC52" i="30" s="1"/>
  <c r="AC52" i="30"/>
  <c r="AZ52" i="30" s="1"/>
  <c r="R52" i="30"/>
  <c r="Y52" i="30" s="1"/>
  <c r="AU51" i="30"/>
  <c r="BG51" i="30" s="1"/>
  <c r="BE51" i="30"/>
  <c r="AJ51" i="30"/>
  <c r="BC51" i="30" s="1"/>
  <c r="AC51" i="30"/>
  <c r="AZ51" i="30" s="1"/>
  <c r="R51" i="30"/>
  <c r="Y51" i="30" s="1"/>
  <c r="AF51" i="30" s="1"/>
  <c r="BB51" i="30" s="1"/>
  <c r="AU50" i="30"/>
  <c r="BG50" i="30" s="1"/>
  <c r="AJ50" i="30"/>
  <c r="BC50" i="30" s="1"/>
  <c r="AC50" i="30"/>
  <c r="AZ50" i="30" s="1"/>
  <c r="R50" i="30"/>
  <c r="Y50" i="30" s="1"/>
  <c r="AU49" i="30"/>
  <c r="BE49" i="30"/>
  <c r="AJ49" i="30"/>
  <c r="BC49" i="30" s="1"/>
  <c r="AC49" i="30"/>
  <c r="AZ49" i="30" s="1"/>
  <c r="R49" i="30"/>
  <c r="AS48" i="30"/>
  <c r="AR48" i="30"/>
  <c r="AP48" i="30"/>
  <c r="AO48" i="30"/>
  <c r="AN48" i="30"/>
  <c r="AM48" i="30"/>
  <c r="AL48" i="30"/>
  <c r="AI48" i="30"/>
  <c r="AH48" i="30"/>
  <c r="AG48" i="30"/>
  <c r="AB48" i="30"/>
  <c r="AA48" i="30"/>
  <c r="Z48" i="30"/>
  <c r="X48" i="30"/>
  <c r="V48" i="30"/>
  <c r="U48" i="30"/>
  <c r="T48" i="30"/>
  <c r="S48" i="30"/>
  <c r="AU47" i="30"/>
  <c r="BG47" i="30" s="1"/>
  <c r="BE47" i="30"/>
  <c r="AJ47" i="30"/>
  <c r="BC47" i="30" s="1"/>
  <c r="AC47" i="30"/>
  <c r="AZ47" i="30" s="1"/>
  <c r="R47" i="30"/>
  <c r="Y47" i="30" s="1"/>
  <c r="AU46" i="30"/>
  <c r="BG46" i="30" s="1"/>
  <c r="BE46" i="30"/>
  <c r="AJ46" i="30"/>
  <c r="AC46" i="30"/>
  <c r="AZ46" i="30" s="1"/>
  <c r="R46" i="30"/>
  <c r="Y46" i="30" s="1"/>
  <c r="AF46" i="30" s="1"/>
  <c r="BB46" i="30" s="1"/>
  <c r="AU45" i="30"/>
  <c r="AJ45" i="30"/>
  <c r="BC45" i="30" s="1"/>
  <c r="AC45" i="30"/>
  <c r="AZ45" i="30" s="1"/>
  <c r="R45" i="30"/>
  <c r="Y45" i="30" s="1"/>
  <c r="AS44" i="30"/>
  <c r="AR44" i="30"/>
  <c r="AP44" i="30"/>
  <c r="AO44" i="30"/>
  <c r="AN44" i="30"/>
  <c r="AM44" i="30"/>
  <c r="AL44" i="30"/>
  <c r="AI44" i="30"/>
  <c r="AH44" i="30"/>
  <c r="AG44" i="30"/>
  <c r="AB44" i="30"/>
  <c r="AA44" i="30"/>
  <c r="Z44" i="30"/>
  <c r="X44" i="30"/>
  <c r="V44" i="30"/>
  <c r="U44" i="30"/>
  <c r="T44" i="30"/>
  <c r="S44" i="30"/>
  <c r="AU43" i="30"/>
  <c r="BG43" i="30" s="1"/>
  <c r="BE43" i="30"/>
  <c r="AJ43" i="30"/>
  <c r="BC43" i="30" s="1"/>
  <c r="AC43" i="30"/>
  <c r="AZ43" i="30" s="1"/>
  <c r="R43" i="30"/>
  <c r="Y43" i="30" s="1"/>
  <c r="AU42" i="30"/>
  <c r="BG42" i="30" s="1"/>
  <c r="AJ42" i="30"/>
  <c r="BC42" i="30" s="1"/>
  <c r="AC42" i="30"/>
  <c r="AZ42" i="30" s="1"/>
  <c r="R42" i="30"/>
  <c r="Y42" i="30" s="1"/>
  <c r="AF42" i="30" s="1"/>
  <c r="BB42" i="30" s="1"/>
  <c r="AU41" i="30"/>
  <c r="BG41" i="30" s="1"/>
  <c r="BE41" i="30"/>
  <c r="AJ41" i="30"/>
  <c r="BC41" i="30" s="1"/>
  <c r="AC41" i="30"/>
  <c r="AZ41" i="30" s="1"/>
  <c r="R41" i="30"/>
  <c r="Y41" i="30" s="1"/>
  <c r="AU40" i="30"/>
  <c r="BE40" i="30"/>
  <c r="AJ40" i="30"/>
  <c r="BC40" i="30" s="1"/>
  <c r="AC40" i="30"/>
  <c r="AZ40" i="30" s="1"/>
  <c r="R40" i="30"/>
  <c r="Y40" i="30" s="1"/>
  <c r="AU39" i="30"/>
  <c r="BG39" i="30" s="1"/>
  <c r="BE39" i="30"/>
  <c r="AJ39" i="30"/>
  <c r="BC39" i="30" s="1"/>
  <c r="AC39" i="30"/>
  <c r="AZ39" i="30" s="1"/>
  <c r="R39" i="30"/>
  <c r="Y39" i="30" s="1"/>
  <c r="AU38" i="30"/>
  <c r="BG38" i="30" s="1"/>
  <c r="BE38" i="30"/>
  <c r="AJ38" i="30"/>
  <c r="BC38" i="30" s="1"/>
  <c r="AC38" i="30"/>
  <c r="R38" i="30"/>
  <c r="Y38" i="30" s="1"/>
  <c r="AF38" i="30" s="1"/>
  <c r="AS37" i="30"/>
  <c r="AR37" i="30"/>
  <c r="AP37" i="30"/>
  <c r="AO37" i="30"/>
  <c r="AN37" i="30"/>
  <c r="AM37" i="30"/>
  <c r="AL37" i="30"/>
  <c r="AI37" i="30"/>
  <c r="AH37" i="30"/>
  <c r="AG37" i="30"/>
  <c r="AB37" i="30"/>
  <c r="AA37" i="30"/>
  <c r="Z37" i="30"/>
  <c r="X37" i="30"/>
  <c r="V37" i="30"/>
  <c r="U37" i="30"/>
  <c r="T37" i="30"/>
  <c r="S37" i="30"/>
  <c r="AU36" i="30"/>
  <c r="BG36" i="30" s="1"/>
  <c r="AJ36" i="30"/>
  <c r="BC36" i="30" s="1"/>
  <c r="AC36" i="30"/>
  <c r="AZ36" i="30" s="1"/>
  <c r="R36" i="30"/>
  <c r="Y36" i="30" s="1"/>
  <c r="AU35" i="30"/>
  <c r="BG35" i="30" s="1"/>
  <c r="AJ35" i="30"/>
  <c r="BC35" i="30" s="1"/>
  <c r="AC35" i="30"/>
  <c r="AZ35" i="30" s="1"/>
  <c r="R35" i="30"/>
  <c r="Y35" i="30" s="1"/>
  <c r="AE35" i="30" s="1"/>
  <c r="BA35" i="30" s="1"/>
  <c r="AU34" i="30"/>
  <c r="BG34" i="30" s="1"/>
  <c r="AJ34" i="30"/>
  <c r="BC34" i="30" s="1"/>
  <c r="AC34" i="30"/>
  <c r="AZ34" i="30" s="1"/>
  <c r="R34" i="30"/>
  <c r="Y34" i="30" s="1"/>
  <c r="AF34" i="30" s="1"/>
  <c r="BB34" i="30" s="1"/>
  <c r="AU33" i="30"/>
  <c r="BG33" i="30" s="1"/>
  <c r="AJ33" i="30"/>
  <c r="BC33" i="30" s="1"/>
  <c r="AC33" i="30"/>
  <c r="AZ33" i="30" s="1"/>
  <c r="R33" i="30"/>
  <c r="Y33" i="30" s="1"/>
  <c r="AF33" i="30" s="1"/>
  <c r="BB33" i="30" s="1"/>
  <c r="AU32" i="30"/>
  <c r="BG32" i="30" s="1"/>
  <c r="AJ32" i="30"/>
  <c r="BC32" i="30" s="1"/>
  <c r="AC32" i="30"/>
  <c r="AZ32" i="30" s="1"/>
  <c r="R32" i="30"/>
  <c r="Y32" i="30" s="1"/>
  <c r="AU31" i="30"/>
  <c r="AJ31" i="30"/>
  <c r="AC31" i="30"/>
  <c r="AZ31" i="30" s="1"/>
  <c r="R31" i="30"/>
  <c r="AS30" i="30"/>
  <c r="AR30" i="30"/>
  <c r="AP30" i="30"/>
  <c r="AO30" i="30"/>
  <c r="AN30" i="30"/>
  <c r="AM30" i="30"/>
  <c r="AL30" i="30"/>
  <c r="AI30" i="30"/>
  <c r="AH30" i="30"/>
  <c r="AG30" i="30"/>
  <c r="AB30" i="30"/>
  <c r="AA30" i="30"/>
  <c r="Z30" i="30"/>
  <c r="X30" i="30"/>
  <c r="V30" i="30"/>
  <c r="U30" i="30"/>
  <c r="T30" i="30"/>
  <c r="S30" i="30"/>
  <c r="AU29" i="30"/>
  <c r="AT112" i="30"/>
  <c r="AJ29" i="30"/>
  <c r="AJ112" i="30" s="1"/>
  <c r="AC29" i="30"/>
  <c r="AC112" i="30" s="1"/>
  <c r="R29" i="30"/>
  <c r="R112" i="30" s="1"/>
  <c r="AS28" i="30"/>
  <c r="AR28" i="30"/>
  <c r="AP28" i="30"/>
  <c r="AO28" i="30"/>
  <c r="AN28" i="30"/>
  <c r="AM28" i="30"/>
  <c r="AL28" i="30"/>
  <c r="AI28" i="30"/>
  <c r="AH28" i="30"/>
  <c r="AG28" i="30"/>
  <c r="AB28" i="30"/>
  <c r="AA28" i="30"/>
  <c r="Z28" i="30"/>
  <c r="X28" i="30"/>
  <c r="V28" i="30"/>
  <c r="U28" i="30"/>
  <c r="T28" i="30"/>
  <c r="S28" i="30"/>
  <c r="AU27" i="30"/>
  <c r="BG27" i="30" s="1"/>
  <c r="AJ27" i="30"/>
  <c r="BC27" i="30" s="1"/>
  <c r="AC27" i="30"/>
  <c r="AZ27" i="30" s="1"/>
  <c r="R27" i="30"/>
  <c r="Y27" i="30" s="1"/>
  <c r="AU26" i="30"/>
  <c r="BG26" i="30" s="1"/>
  <c r="BE26" i="30"/>
  <c r="AJ26" i="30"/>
  <c r="BC26" i="30" s="1"/>
  <c r="AC26" i="30"/>
  <c r="AZ26" i="30" s="1"/>
  <c r="R26" i="30"/>
  <c r="Y26" i="30" s="1"/>
  <c r="AU25" i="30"/>
  <c r="BG25" i="30" s="1"/>
  <c r="BE25" i="30"/>
  <c r="AJ25" i="30"/>
  <c r="BC25" i="30" s="1"/>
  <c r="AC25" i="30"/>
  <c r="AZ25" i="30" s="1"/>
  <c r="R25" i="30"/>
  <c r="Y25" i="30" s="1"/>
  <c r="AU24" i="30"/>
  <c r="BG24" i="30" s="1"/>
  <c r="BE24" i="30"/>
  <c r="AJ24" i="30"/>
  <c r="AC24" i="30"/>
  <c r="R24" i="30"/>
  <c r="Y24" i="30" s="1"/>
  <c r="AS23" i="30"/>
  <c r="AR23" i="30"/>
  <c r="AP23" i="30"/>
  <c r="AO23" i="30"/>
  <c r="AN23" i="30"/>
  <c r="AM23" i="30"/>
  <c r="AL23" i="30"/>
  <c r="AI23" i="30"/>
  <c r="AH23" i="30"/>
  <c r="AG23" i="30"/>
  <c r="AB23" i="30"/>
  <c r="AA23" i="30"/>
  <c r="Z23" i="30"/>
  <c r="X23" i="30"/>
  <c r="V23" i="30"/>
  <c r="U23" i="30"/>
  <c r="T23" i="30"/>
  <c r="S23" i="30"/>
  <c r="AU22" i="30"/>
  <c r="BG22" i="30" s="1"/>
  <c r="BE22" i="30"/>
  <c r="AJ22" i="30"/>
  <c r="BC22" i="30" s="1"/>
  <c r="AC22" i="30"/>
  <c r="AZ22" i="30" s="1"/>
  <c r="R22" i="30"/>
  <c r="Y22" i="30" s="1"/>
  <c r="AU21" i="30"/>
  <c r="BG21" i="30" s="1"/>
  <c r="BE21" i="30"/>
  <c r="AJ21" i="30"/>
  <c r="BC21" i="30" s="1"/>
  <c r="AC21" i="30"/>
  <c r="AZ21" i="30" s="1"/>
  <c r="R21" i="30"/>
  <c r="Y21" i="30" s="1"/>
  <c r="AF21" i="30" s="1"/>
  <c r="BB21" i="30" s="1"/>
  <c r="AU20" i="30"/>
  <c r="BE20" i="30"/>
  <c r="AJ20" i="30"/>
  <c r="BC20" i="30" s="1"/>
  <c r="AC20" i="30"/>
  <c r="AZ20" i="30" s="1"/>
  <c r="R20" i="30"/>
  <c r="Y20" i="30" s="1"/>
  <c r="AU19" i="30"/>
  <c r="BG19" i="30" s="1"/>
  <c r="BE19" i="30"/>
  <c r="AJ19" i="30"/>
  <c r="AC19" i="30"/>
  <c r="AZ19" i="30" s="1"/>
  <c r="R19" i="30"/>
  <c r="Y19" i="30" s="1"/>
  <c r="AF19" i="30" s="1"/>
  <c r="BB19" i="30" s="1"/>
  <c r="AU18" i="30"/>
  <c r="AJ18" i="30"/>
  <c r="BC18" i="30" s="1"/>
  <c r="AC18" i="30"/>
  <c r="AZ18" i="30" s="1"/>
  <c r="R18" i="30"/>
  <c r="Y18" i="30" s="1"/>
  <c r="AF18" i="30" s="1"/>
  <c r="AS17" i="30"/>
  <c r="AR17" i="30"/>
  <c r="AP17" i="30"/>
  <c r="AO17" i="30"/>
  <c r="AN17" i="30"/>
  <c r="AM17" i="30"/>
  <c r="AL17" i="30"/>
  <c r="AI17" i="30"/>
  <c r="AH17" i="30"/>
  <c r="AG17" i="30"/>
  <c r="AB17" i="30"/>
  <c r="AA17" i="30"/>
  <c r="Z17" i="30"/>
  <c r="X17" i="30"/>
  <c r="V17" i="30"/>
  <c r="U17" i="30"/>
  <c r="T17" i="30"/>
  <c r="S17" i="30"/>
  <c r="AU16" i="30"/>
  <c r="AU113" i="30" s="1"/>
  <c r="AT113" i="30"/>
  <c r="AJ16" i="30"/>
  <c r="AJ113" i="30" s="1"/>
  <c r="AC16" i="30"/>
  <c r="AC113" i="30" s="1"/>
  <c r="R16" i="30"/>
  <c r="R113" i="30" s="1"/>
  <c r="AS15" i="30"/>
  <c r="AR15" i="30"/>
  <c r="AP15" i="30"/>
  <c r="AO15" i="30"/>
  <c r="AN15" i="30"/>
  <c r="AM15" i="30"/>
  <c r="AL15" i="30"/>
  <c r="AI15" i="30"/>
  <c r="AH15" i="30"/>
  <c r="AG15" i="30"/>
  <c r="AB15" i="30"/>
  <c r="AA15" i="30"/>
  <c r="Z15" i="30"/>
  <c r="X15" i="30"/>
  <c r="V15" i="30"/>
  <c r="U15" i="30"/>
  <c r="T15" i="30"/>
  <c r="S15" i="30"/>
  <c r="AU14" i="30"/>
  <c r="BE14" i="30"/>
  <c r="AJ14" i="30"/>
  <c r="BC14" i="30" s="1"/>
  <c r="AC14" i="30"/>
  <c r="AZ14" i="30" s="1"/>
  <c r="R14" i="30"/>
  <c r="Y14" i="30" s="1"/>
  <c r="AF14" i="30" s="1"/>
  <c r="AU13" i="30"/>
  <c r="BG13" i="30" s="1"/>
  <c r="BE13" i="30"/>
  <c r="AJ13" i="30"/>
  <c r="AC13" i="30"/>
  <c r="AZ13" i="30" s="1"/>
  <c r="R13" i="30"/>
  <c r="Y13" i="30" s="1"/>
  <c r="AF13" i="30" s="1"/>
  <c r="BB13" i="30" s="1"/>
  <c r="AU12" i="30"/>
  <c r="AJ12" i="30"/>
  <c r="BC12" i="30" s="1"/>
  <c r="AC12" i="30"/>
  <c r="R12" i="30"/>
  <c r="Y12" i="30" s="1"/>
  <c r="AF12" i="30" s="1"/>
  <c r="AS200" i="29"/>
  <c r="AR200" i="29"/>
  <c r="AP200" i="29"/>
  <c r="AO200" i="29"/>
  <c r="AN200" i="29"/>
  <c r="AM200" i="29"/>
  <c r="AL200" i="29"/>
  <c r="AI200" i="29"/>
  <c r="AH200" i="29"/>
  <c r="AG200" i="29"/>
  <c r="AB200" i="29"/>
  <c r="AA200" i="29"/>
  <c r="Z200" i="29"/>
  <c r="X200" i="29"/>
  <c r="V200" i="29"/>
  <c r="U200" i="29"/>
  <c r="T200" i="29"/>
  <c r="S200" i="29"/>
  <c r="Q200" i="29"/>
  <c r="P200" i="29"/>
  <c r="O200" i="29"/>
  <c r="N200" i="29"/>
  <c r="M200" i="29"/>
  <c r="L200" i="29"/>
  <c r="K200" i="29"/>
  <c r="J200" i="29"/>
  <c r="I200" i="29"/>
  <c r="AS199" i="29"/>
  <c r="AR199" i="29"/>
  <c r="AP199" i="29"/>
  <c r="AO199" i="29"/>
  <c r="AN199" i="29"/>
  <c r="AM199" i="29"/>
  <c r="AL199" i="29"/>
  <c r="AI199" i="29"/>
  <c r="AH199" i="29"/>
  <c r="AG199" i="29"/>
  <c r="AB199" i="29"/>
  <c r="AA199" i="29"/>
  <c r="Z199" i="29"/>
  <c r="X199" i="29"/>
  <c r="V199" i="29"/>
  <c r="U199" i="29"/>
  <c r="T199" i="29"/>
  <c r="S199" i="29"/>
  <c r="Q199" i="29"/>
  <c r="P199" i="29"/>
  <c r="O199" i="29"/>
  <c r="N199" i="29"/>
  <c r="M199" i="29"/>
  <c r="L199" i="29"/>
  <c r="K199" i="29"/>
  <c r="J199" i="29"/>
  <c r="I199" i="29"/>
  <c r="AS198" i="29"/>
  <c r="AR198" i="29"/>
  <c r="AP198" i="29"/>
  <c r="AO198" i="29"/>
  <c r="AN198" i="29"/>
  <c r="AM198" i="29"/>
  <c r="AL198" i="29"/>
  <c r="AI198" i="29"/>
  <c r="AH198" i="29"/>
  <c r="AG198" i="29"/>
  <c r="AB198" i="29"/>
  <c r="AA198" i="29"/>
  <c r="Z198" i="29"/>
  <c r="X198" i="29"/>
  <c r="V198" i="29"/>
  <c r="U198" i="29"/>
  <c r="T198" i="29"/>
  <c r="S198" i="29"/>
  <c r="Q198" i="29"/>
  <c r="P198" i="29"/>
  <c r="O198" i="29"/>
  <c r="N198" i="29"/>
  <c r="M198" i="29"/>
  <c r="L198" i="29"/>
  <c r="K198" i="29"/>
  <c r="J198" i="29"/>
  <c r="I198" i="29"/>
  <c r="AS197" i="29"/>
  <c r="AR197" i="29"/>
  <c r="AP197" i="29"/>
  <c r="AO197" i="29"/>
  <c r="AN197" i="29"/>
  <c r="AM197" i="29"/>
  <c r="AL197" i="29"/>
  <c r="AI197" i="29"/>
  <c r="AH197" i="29"/>
  <c r="AG197" i="29"/>
  <c r="AB197" i="29"/>
  <c r="AA197" i="29"/>
  <c r="Z197" i="29"/>
  <c r="X197" i="29"/>
  <c r="V197" i="29"/>
  <c r="U197" i="29"/>
  <c r="T197" i="29"/>
  <c r="S197" i="29"/>
  <c r="Q197" i="29"/>
  <c r="P197" i="29"/>
  <c r="O197" i="29"/>
  <c r="N197" i="29"/>
  <c r="M197" i="29"/>
  <c r="L197" i="29"/>
  <c r="K197" i="29"/>
  <c r="J197" i="29"/>
  <c r="I197" i="29"/>
  <c r="BG196" i="29"/>
  <c r="BE196" i="29"/>
  <c r="BD196" i="29"/>
  <c r="BC196" i="29"/>
  <c r="BB196" i="29"/>
  <c r="BA196" i="29"/>
  <c r="AZ196" i="29"/>
  <c r="AX196" i="29"/>
  <c r="AW196" i="29"/>
  <c r="AV196" i="29"/>
  <c r="AU196" i="29"/>
  <c r="AT196" i="29"/>
  <c r="AS196" i="29"/>
  <c r="AR196" i="29"/>
  <c r="AP196" i="29"/>
  <c r="AO196" i="29"/>
  <c r="AN196" i="29"/>
  <c r="AM196" i="29"/>
  <c r="AL196" i="29"/>
  <c r="AK196" i="29"/>
  <c r="AJ196" i="29"/>
  <c r="AI196" i="29"/>
  <c r="AH196" i="29"/>
  <c r="AG196" i="29"/>
  <c r="AF196" i="29"/>
  <c r="AE196" i="29"/>
  <c r="AD196" i="29"/>
  <c r="AC196" i="29"/>
  <c r="AB196" i="29"/>
  <c r="AA196" i="29"/>
  <c r="Z196" i="29"/>
  <c r="Y196" i="29"/>
  <c r="X196" i="29"/>
  <c r="V196" i="29"/>
  <c r="U196" i="29"/>
  <c r="T196" i="29"/>
  <c r="S196" i="29"/>
  <c r="R196" i="29"/>
  <c r="Q196" i="29"/>
  <c r="P196" i="29"/>
  <c r="O196" i="29"/>
  <c r="N196" i="29"/>
  <c r="M196" i="29"/>
  <c r="L196" i="29"/>
  <c r="K196" i="29"/>
  <c r="J196" i="29"/>
  <c r="I196" i="29"/>
  <c r="BG195" i="29"/>
  <c r="BE195" i="29"/>
  <c r="BD195" i="29"/>
  <c r="BC195" i="29"/>
  <c r="BB195" i="29"/>
  <c r="BA195" i="29"/>
  <c r="AZ195" i="29"/>
  <c r="AX195" i="29"/>
  <c r="AW195" i="29"/>
  <c r="AV195" i="29"/>
  <c r="AU195" i="29"/>
  <c r="AT195" i="29"/>
  <c r="AS195" i="29"/>
  <c r="AR195" i="29"/>
  <c r="AP195" i="29"/>
  <c r="AO195" i="29"/>
  <c r="AN195" i="29"/>
  <c r="AM195" i="29"/>
  <c r="AL195" i="29"/>
  <c r="AK195" i="29"/>
  <c r="AJ195" i="29"/>
  <c r="AI195" i="29"/>
  <c r="AH195" i="29"/>
  <c r="AG195" i="29"/>
  <c r="AF195" i="29"/>
  <c r="AE195" i="29"/>
  <c r="AD195" i="29"/>
  <c r="AC195" i="29"/>
  <c r="AB195" i="29"/>
  <c r="AA195" i="29"/>
  <c r="Z195" i="29"/>
  <c r="Y195" i="29"/>
  <c r="X195" i="29"/>
  <c r="V195" i="29"/>
  <c r="U195" i="29"/>
  <c r="T195" i="29"/>
  <c r="S195" i="29"/>
  <c r="R195" i="29"/>
  <c r="Q195" i="29"/>
  <c r="P195" i="29"/>
  <c r="O195" i="29"/>
  <c r="N195" i="29"/>
  <c r="M195" i="29"/>
  <c r="L195" i="29"/>
  <c r="K195" i="29"/>
  <c r="J195" i="29"/>
  <c r="I195" i="29"/>
  <c r="AS194" i="29"/>
  <c r="AR194" i="29"/>
  <c r="AP194" i="29"/>
  <c r="AO194" i="29"/>
  <c r="AN194" i="29"/>
  <c r="AM194" i="29"/>
  <c r="AL194" i="29"/>
  <c r="AI194" i="29"/>
  <c r="AH194" i="29"/>
  <c r="AG194" i="29"/>
  <c r="AB194" i="29"/>
  <c r="AA194" i="29"/>
  <c r="Z194" i="29"/>
  <c r="X194" i="29"/>
  <c r="V194" i="29"/>
  <c r="U194" i="29"/>
  <c r="T194" i="29"/>
  <c r="S194" i="29"/>
  <c r="Q194" i="29"/>
  <c r="P194" i="29"/>
  <c r="O194" i="29"/>
  <c r="N194" i="29"/>
  <c r="M194" i="29"/>
  <c r="L194" i="29"/>
  <c r="K194" i="29"/>
  <c r="J194" i="29"/>
  <c r="I194" i="29"/>
  <c r="BG193" i="29"/>
  <c r="BE193" i="29"/>
  <c r="BD193" i="29"/>
  <c r="BC193" i="29"/>
  <c r="BB193" i="29"/>
  <c r="BA193" i="29"/>
  <c r="AZ193" i="29"/>
  <c r="AX193" i="29"/>
  <c r="AW193" i="29"/>
  <c r="AV193" i="29"/>
  <c r="AU193" i="29"/>
  <c r="AT193" i="29"/>
  <c r="AS193" i="29"/>
  <c r="AR193" i="29"/>
  <c r="AP193" i="29"/>
  <c r="AO193" i="29"/>
  <c r="AN193" i="29"/>
  <c r="AM193" i="29"/>
  <c r="AL193" i="29"/>
  <c r="AK193" i="29"/>
  <c r="AJ193" i="29"/>
  <c r="AI193" i="29"/>
  <c r="AH193" i="29"/>
  <c r="AG193" i="29"/>
  <c r="AF193" i="29"/>
  <c r="AE193" i="29"/>
  <c r="AD193" i="29"/>
  <c r="AC193" i="29"/>
  <c r="AB193" i="29"/>
  <c r="AA193" i="29"/>
  <c r="Z193" i="29"/>
  <c r="Y193" i="29"/>
  <c r="X193" i="29"/>
  <c r="V193" i="29"/>
  <c r="U193" i="29"/>
  <c r="T193" i="29"/>
  <c r="S193" i="29"/>
  <c r="R193" i="29"/>
  <c r="Q193" i="29"/>
  <c r="P193" i="29"/>
  <c r="O193" i="29"/>
  <c r="N193" i="29"/>
  <c r="M193" i="29"/>
  <c r="L193" i="29"/>
  <c r="K193" i="29"/>
  <c r="J193" i="29"/>
  <c r="I193" i="29"/>
  <c r="AS192" i="29"/>
  <c r="AR192" i="29"/>
  <c r="AP192" i="29"/>
  <c r="AO192" i="29"/>
  <c r="AN192" i="29"/>
  <c r="AM192" i="29"/>
  <c r="AL192" i="29"/>
  <c r="AI192" i="29"/>
  <c r="AH192" i="29"/>
  <c r="AG192" i="29"/>
  <c r="AB192" i="29"/>
  <c r="AA192" i="29"/>
  <c r="Z192" i="29"/>
  <c r="X192" i="29"/>
  <c r="V192" i="29"/>
  <c r="U192" i="29"/>
  <c r="T192" i="29"/>
  <c r="S192" i="29"/>
  <c r="Q192" i="29"/>
  <c r="P192" i="29"/>
  <c r="O192" i="29"/>
  <c r="N192" i="29"/>
  <c r="M192" i="29"/>
  <c r="L192" i="29"/>
  <c r="K192" i="29"/>
  <c r="J192" i="29"/>
  <c r="I192" i="29"/>
  <c r="AS191" i="29"/>
  <c r="AR191" i="29"/>
  <c r="AP191" i="29"/>
  <c r="AO191" i="29"/>
  <c r="AN191" i="29"/>
  <c r="AM191" i="29"/>
  <c r="AL191" i="29"/>
  <c r="AI191" i="29"/>
  <c r="AH191" i="29"/>
  <c r="AG191" i="29"/>
  <c r="AB191" i="29"/>
  <c r="AA191" i="29"/>
  <c r="Z191" i="29"/>
  <c r="X191" i="29"/>
  <c r="V191" i="29"/>
  <c r="U191" i="29"/>
  <c r="T191" i="29"/>
  <c r="S191" i="29"/>
  <c r="Q191" i="29"/>
  <c r="P191" i="29"/>
  <c r="O191" i="29"/>
  <c r="N191" i="29"/>
  <c r="M191" i="29"/>
  <c r="L191" i="29"/>
  <c r="K191" i="29"/>
  <c r="J191" i="29"/>
  <c r="I191" i="29"/>
  <c r="Q187" i="29"/>
  <c r="J15" i="47" s="1"/>
  <c r="P187" i="29"/>
  <c r="I15" i="47" s="1"/>
  <c r="O187" i="29"/>
  <c r="H15" i="47" s="1"/>
  <c r="N187" i="29"/>
  <c r="G15" i="47" s="1"/>
  <c r="M187" i="29"/>
  <c r="F15" i="47" s="1"/>
  <c r="L187" i="29"/>
  <c r="E15" i="47" s="1"/>
  <c r="K187" i="29"/>
  <c r="D15" i="47" s="1"/>
  <c r="J187" i="29"/>
  <c r="C15" i="47" s="1"/>
  <c r="I187" i="29"/>
  <c r="B15" i="47" s="1"/>
  <c r="AS186" i="29"/>
  <c r="AR186" i="29"/>
  <c r="AP186" i="29"/>
  <c r="AO186" i="29"/>
  <c r="AN186" i="29"/>
  <c r="AM186" i="29"/>
  <c r="AL186" i="29"/>
  <c r="AI186" i="29"/>
  <c r="AH186" i="29"/>
  <c r="AG186" i="29"/>
  <c r="AB186" i="29"/>
  <c r="AA186" i="29"/>
  <c r="Z186" i="29"/>
  <c r="X186" i="29"/>
  <c r="V186" i="29"/>
  <c r="U186" i="29"/>
  <c r="T186" i="29"/>
  <c r="S186" i="29"/>
  <c r="AU185" i="29"/>
  <c r="BG185" i="29" s="1"/>
  <c r="BE185" i="29"/>
  <c r="AJ185" i="29"/>
  <c r="BC185" i="29" s="1"/>
  <c r="AC185" i="29"/>
  <c r="AZ185" i="29" s="1"/>
  <c r="R185" i="29"/>
  <c r="Y185" i="29" s="1"/>
  <c r="AF185" i="29" s="1"/>
  <c r="BB185" i="29" s="1"/>
  <c r="AU184" i="29"/>
  <c r="BG184" i="29" s="1"/>
  <c r="BE184" i="29"/>
  <c r="AJ184" i="29"/>
  <c r="BC184" i="29" s="1"/>
  <c r="AC184" i="29"/>
  <c r="AZ184" i="29" s="1"/>
  <c r="R184" i="29"/>
  <c r="Y184" i="29" s="1"/>
  <c r="AU183" i="29"/>
  <c r="AJ183" i="29"/>
  <c r="BC183" i="29" s="1"/>
  <c r="AC183" i="29"/>
  <c r="AZ183" i="29" s="1"/>
  <c r="R183" i="29"/>
  <c r="Y183" i="29" s="1"/>
  <c r="AF183" i="29" s="1"/>
  <c r="BB183" i="29" s="1"/>
  <c r="AU182" i="29"/>
  <c r="BE182" i="29"/>
  <c r="AJ182" i="29"/>
  <c r="BC182" i="29" s="1"/>
  <c r="AC182" i="29"/>
  <c r="AZ182" i="29" s="1"/>
  <c r="R182" i="29"/>
  <c r="Y182" i="29" s="1"/>
  <c r="AF182" i="29" s="1"/>
  <c r="BB182" i="29" s="1"/>
  <c r="AU181" i="29"/>
  <c r="BE181" i="29"/>
  <c r="AJ181" i="29"/>
  <c r="BC181" i="29" s="1"/>
  <c r="AC181" i="29"/>
  <c r="AZ181" i="29" s="1"/>
  <c r="R181" i="29"/>
  <c r="Y181" i="29" s="1"/>
  <c r="AF181" i="29" s="1"/>
  <c r="BB181" i="29" s="1"/>
  <c r="AU180" i="29"/>
  <c r="BG180" i="29" s="1"/>
  <c r="BE180" i="29"/>
  <c r="AJ180" i="29"/>
  <c r="BC180" i="29" s="1"/>
  <c r="AC180" i="29"/>
  <c r="AZ180" i="29" s="1"/>
  <c r="R180" i="29"/>
  <c r="AS179" i="29"/>
  <c r="AR179" i="29"/>
  <c r="AP179" i="29"/>
  <c r="AO179" i="29"/>
  <c r="AN179" i="29"/>
  <c r="AM179" i="29"/>
  <c r="AL179" i="29"/>
  <c r="AI179" i="29"/>
  <c r="AH179" i="29"/>
  <c r="AG179" i="29"/>
  <c r="AB179" i="29"/>
  <c r="AA179" i="29"/>
  <c r="Z179" i="29"/>
  <c r="X179" i="29"/>
  <c r="V179" i="29"/>
  <c r="U179" i="29"/>
  <c r="T179" i="29"/>
  <c r="S179" i="29"/>
  <c r="AU178" i="29"/>
  <c r="BG178" i="29" s="1"/>
  <c r="AJ178" i="29"/>
  <c r="BC178" i="29" s="1"/>
  <c r="AC178" i="29"/>
  <c r="AZ178" i="29" s="1"/>
  <c r="R178" i="29"/>
  <c r="Y178" i="29" s="1"/>
  <c r="AE178" i="29" s="1"/>
  <c r="BA178" i="29" s="1"/>
  <c r="AU177" i="29"/>
  <c r="BG177" i="29" s="1"/>
  <c r="AJ177" i="29"/>
  <c r="BC177" i="29" s="1"/>
  <c r="AC177" i="29"/>
  <c r="AZ177" i="29" s="1"/>
  <c r="R177" i="29"/>
  <c r="Y177" i="29" s="1"/>
  <c r="AU176" i="29"/>
  <c r="BG176" i="29" s="1"/>
  <c r="AJ176" i="29"/>
  <c r="BC176" i="29" s="1"/>
  <c r="AC176" i="29"/>
  <c r="AZ176" i="29" s="1"/>
  <c r="R176" i="29"/>
  <c r="Y176" i="29" s="1"/>
  <c r="AU175" i="29"/>
  <c r="BG175" i="29" s="1"/>
  <c r="AJ175" i="29"/>
  <c r="BC175" i="29" s="1"/>
  <c r="AC175" i="29"/>
  <c r="AZ175" i="29" s="1"/>
  <c r="R175" i="29"/>
  <c r="Y175" i="29" s="1"/>
  <c r="AU174" i="29"/>
  <c r="BG174" i="29" s="1"/>
  <c r="AJ174" i="29"/>
  <c r="BC174" i="29" s="1"/>
  <c r="AC174" i="29"/>
  <c r="R174" i="29"/>
  <c r="AS173" i="29"/>
  <c r="AR173" i="29"/>
  <c r="AP173" i="29"/>
  <c r="AO173" i="29"/>
  <c r="AN173" i="29"/>
  <c r="AM173" i="29"/>
  <c r="AL173" i="29"/>
  <c r="AI173" i="29"/>
  <c r="AH173" i="29"/>
  <c r="AG173" i="29"/>
  <c r="AB173" i="29"/>
  <c r="AA173" i="29"/>
  <c r="Z173" i="29"/>
  <c r="X173" i="29"/>
  <c r="V173" i="29"/>
  <c r="U173" i="29"/>
  <c r="T173" i="29"/>
  <c r="S173" i="29"/>
  <c r="AU172" i="29"/>
  <c r="BE172" i="29"/>
  <c r="AJ172" i="29"/>
  <c r="BC172" i="29" s="1"/>
  <c r="AC172" i="29"/>
  <c r="AZ172" i="29" s="1"/>
  <c r="R172" i="29"/>
  <c r="Y172" i="29" s="1"/>
  <c r="AF172" i="29" s="1"/>
  <c r="BB172" i="29" s="1"/>
  <c r="AU171" i="29"/>
  <c r="BE171" i="29"/>
  <c r="AJ171" i="29"/>
  <c r="BC171" i="29" s="1"/>
  <c r="AC171" i="29"/>
  <c r="AZ171" i="29" s="1"/>
  <c r="R171" i="29"/>
  <c r="AS170" i="29"/>
  <c r="AR170" i="29"/>
  <c r="AP170" i="29"/>
  <c r="AO170" i="29"/>
  <c r="AN170" i="29"/>
  <c r="AM170" i="29"/>
  <c r="AL170" i="29"/>
  <c r="AI170" i="29"/>
  <c r="AH170" i="29"/>
  <c r="AG170" i="29"/>
  <c r="AB170" i="29"/>
  <c r="AA170" i="29"/>
  <c r="Z170" i="29"/>
  <c r="X170" i="29"/>
  <c r="V170" i="29"/>
  <c r="U170" i="29"/>
  <c r="T170" i="29"/>
  <c r="S170" i="29"/>
  <c r="AU169" i="29"/>
  <c r="BG169" i="29" s="1"/>
  <c r="BE169" i="29"/>
  <c r="AJ169" i="29"/>
  <c r="BC169" i="29" s="1"/>
  <c r="AC169" i="29"/>
  <c r="AZ169" i="29" s="1"/>
  <c r="R169" i="29"/>
  <c r="Y169" i="29" s="1"/>
  <c r="AU168" i="29"/>
  <c r="BG168" i="29" s="1"/>
  <c r="BE168" i="29"/>
  <c r="AJ168" i="29"/>
  <c r="BC168" i="29" s="1"/>
  <c r="AC168" i="29"/>
  <c r="AZ168" i="29" s="1"/>
  <c r="R168" i="29"/>
  <c r="Y168" i="29" s="1"/>
  <c r="AF168" i="29" s="1"/>
  <c r="BB168" i="29" s="1"/>
  <c r="AU167" i="29"/>
  <c r="BG167" i="29" s="1"/>
  <c r="BE167" i="29"/>
  <c r="AJ167" i="29"/>
  <c r="BC167" i="29" s="1"/>
  <c r="AC167" i="29"/>
  <c r="AZ167" i="29" s="1"/>
  <c r="R167" i="29"/>
  <c r="Y167" i="29" s="1"/>
  <c r="AE167" i="29" s="1"/>
  <c r="BA167" i="29" s="1"/>
  <c r="AU166" i="29"/>
  <c r="BG166" i="29" s="1"/>
  <c r="AJ166" i="29"/>
  <c r="BC166" i="29" s="1"/>
  <c r="AC166" i="29"/>
  <c r="AZ166" i="29" s="1"/>
  <c r="R166" i="29"/>
  <c r="Y166" i="29" s="1"/>
  <c r="AX166" i="29" s="1"/>
  <c r="AU165" i="29"/>
  <c r="AJ165" i="29"/>
  <c r="BC165" i="29" s="1"/>
  <c r="AC165" i="29"/>
  <c r="R165" i="29"/>
  <c r="Y165" i="29" s="1"/>
  <c r="AU164" i="29"/>
  <c r="BG164" i="29" s="1"/>
  <c r="AJ164" i="29"/>
  <c r="BC164" i="29" s="1"/>
  <c r="AC164" i="29"/>
  <c r="AZ164" i="29" s="1"/>
  <c r="R164" i="29"/>
  <c r="AS163" i="29"/>
  <c r="AR163" i="29"/>
  <c r="AP163" i="29"/>
  <c r="AO163" i="29"/>
  <c r="AN163" i="29"/>
  <c r="AM163" i="29"/>
  <c r="AL163" i="29"/>
  <c r="AI163" i="29"/>
  <c r="AH163" i="29"/>
  <c r="AG163" i="29"/>
  <c r="AB163" i="29"/>
  <c r="AA163" i="29"/>
  <c r="Z163" i="29"/>
  <c r="X163" i="29"/>
  <c r="V163" i="29"/>
  <c r="U163" i="29"/>
  <c r="T163" i="29"/>
  <c r="S163" i="29"/>
  <c r="AU162" i="29"/>
  <c r="BE162" i="29"/>
  <c r="AJ162" i="29"/>
  <c r="BC162" i="29" s="1"/>
  <c r="AC162" i="29"/>
  <c r="AZ162" i="29" s="1"/>
  <c r="R162" i="29"/>
  <c r="Y162" i="29" s="1"/>
  <c r="AU161" i="29"/>
  <c r="BG161" i="29" s="1"/>
  <c r="BE161" i="29"/>
  <c r="AJ161" i="29"/>
  <c r="BC161" i="29" s="1"/>
  <c r="AC161" i="29"/>
  <c r="AZ161" i="29" s="1"/>
  <c r="R161" i="29"/>
  <c r="Y161" i="29" s="1"/>
  <c r="AU160" i="29"/>
  <c r="AJ160" i="29"/>
  <c r="AC160" i="29"/>
  <c r="AZ160" i="29" s="1"/>
  <c r="R160" i="29"/>
  <c r="Y160" i="29" s="1"/>
  <c r="AS159" i="29"/>
  <c r="AR159" i="29"/>
  <c r="AP159" i="29"/>
  <c r="AO159" i="29"/>
  <c r="AN159" i="29"/>
  <c r="AM159" i="29"/>
  <c r="AL159" i="29"/>
  <c r="AI159" i="29"/>
  <c r="AH159" i="29"/>
  <c r="AG159" i="29"/>
  <c r="AB159" i="29"/>
  <c r="AA159" i="29"/>
  <c r="Z159" i="29"/>
  <c r="X159" i="29"/>
  <c r="V159" i="29"/>
  <c r="U159" i="29"/>
  <c r="T159" i="29"/>
  <c r="S159" i="29"/>
  <c r="AU158" i="29"/>
  <c r="BG158" i="29" s="1"/>
  <c r="AJ158" i="29"/>
  <c r="BC158" i="29" s="1"/>
  <c r="AC158" i="29"/>
  <c r="AZ158" i="29" s="1"/>
  <c r="R158" i="29"/>
  <c r="Y158" i="29" s="1"/>
  <c r="AU157" i="29"/>
  <c r="BG157" i="29" s="1"/>
  <c r="AJ157" i="29"/>
  <c r="BC157" i="29" s="1"/>
  <c r="AC157" i="29"/>
  <c r="AZ157" i="29" s="1"/>
  <c r="R157" i="29"/>
  <c r="Y157" i="29" s="1"/>
  <c r="AF157" i="29" s="1"/>
  <c r="BB157" i="29" s="1"/>
  <c r="AU156" i="29"/>
  <c r="BG156" i="29" s="1"/>
  <c r="AJ156" i="29"/>
  <c r="BC156" i="29" s="1"/>
  <c r="AC156" i="29"/>
  <c r="AZ156" i="29" s="1"/>
  <c r="R156" i="29"/>
  <c r="Y156" i="29" s="1"/>
  <c r="AU155" i="29"/>
  <c r="AJ155" i="29"/>
  <c r="BC155" i="29" s="1"/>
  <c r="AC155" i="29"/>
  <c r="AZ155" i="29" s="1"/>
  <c r="R155" i="29"/>
  <c r="Y155" i="29" s="1"/>
  <c r="AF155" i="29" s="1"/>
  <c r="AS154" i="29"/>
  <c r="AR154" i="29"/>
  <c r="AP154" i="29"/>
  <c r="AO154" i="29"/>
  <c r="AN154" i="29"/>
  <c r="AM154" i="29"/>
  <c r="AL154" i="29"/>
  <c r="AI154" i="29"/>
  <c r="AH154" i="29"/>
  <c r="AG154" i="29"/>
  <c r="AB154" i="29"/>
  <c r="AA154" i="29"/>
  <c r="Z154" i="29"/>
  <c r="X154" i="29"/>
  <c r="V154" i="29"/>
  <c r="U154" i="29"/>
  <c r="T154" i="29"/>
  <c r="S154" i="29"/>
  <c r="AU153" i="29"/>
  <c r="BE153" i="29"/>
  <c r="AJ153" i="29"/>
  <c r="BC153" i="29" s="1"/>
  <c r="AC153" i="29"/>
  <c r="AZ153" i="29" s="1"/>
  <c r="R153" i="29"/>
  <c r="Y153" i="29" s="1"/>
  <c r="AU152" i="29"/>
  <c r="BG152" i="29" s="1"/>
  <c r="BE152" i="29"/>
  <c r="AJ152" i="29"/>
  <c r="BC152" i="29" s="1"/>
  <c r="AC152" i="29"/>
  <c r="AZ152" i="29" s="1"/>
  <c r="R152" i="29"/>
  <c r="Y152" i="29" s="1"/>
  <c r="AU151" i="29"/>
  <c r="BE151" i="29"/>
  <c r="AJ151" i="29"/>
  <c r="BC151" i="29" s="1"/>
  <c r="AC151" i="29"/>
  <c r="R151" i="29"/>
  <c r="AS150" i="29"/>
  <c r="AR150" i="29"/>
  <c r="AP150" i="29"/>
  <c r="AO150" i="29"/>
  <c r="AN150" i="29"/>
  <c r="AM150" i="29"/>
  <c r="AL150" i="29"/>
  <c r="AI150" i="29"/>
  <c r="AH150" i="29"/>
  <c r="AG150" i="29"/>
  <c r="AB150" i="29"/>
  <c r="AA150" i="29"/>
  <c r="Z150" i="29"/>
  <c r="X150" i="29"/>
  <c r="V150" i="29"/>
  <c r="U150" i="29"/>
  <c r="T150" i="29"/>
  <c r="S150" i="29"/>
  <c r="AU149" i="29"/>
  <c r="BG149" i="29" s="1"/>
  <c r="AJ149" i="29"/>
  <c r="BC149" i="29" s="1"/>
  <c r="AC149" i="29"/>
  <c r="AZ149" i="29" s="1"/>
  <c r="R149" i="29"/>
  <c r="Y149" i="29" s="1"/>
  <c r="AF149" i="29" s="1"/>
  <c r="BB149" i="29" s="1"/>
  <c r="AU148" i="29"/>
  <c r="BG148" i="29" s="1"/>
  <c r="AJ148" i="29"/>
  <c r="BC148" i="29" s="1"/>
  <c r="AC148" i="29"/>
  <c r="AZ148" i="29" s="1"/>
  <c r="R148" i="29"/>
  <c r="Y148" i="29" s="1"/>
  <c r="AU147" i="29"/>
  <c r="BG147" i="29" s="1"/>
  <c r="AJ147" i="29"/>
  <c r="BC147" i="29" s="1"/>
  <c r="AC147" i="29"/>
  <c r="AZ147" i="29" s="1"/>
  <c r="R147" i="29"/>
  <c r="Y147" i="29" s="1"/>
  <c r="AF147" i="29" s="1"/>
  <c r="BB147" i="29" s="1"/>
  <c r="AU146" i="29"/>
  <c r="BG146" i="29" s="1"/>
  <c r="AJ146" i="29"/>
  <c r="BC146" i="29" s="1"/>
  <c r="AC146" i="29"/>
  <c r="AZ146" i="29" s="1"/>
  <c r="R146" i="29"/>
  <c r="Y146" i="29" s="1"/>
  <c r="AF146" i="29" s="1"/>
  <c r="BB146" i="29" s="1"/>
  <c r="AU145" i="29"/>
  <c r="BG145" i="29" s="1"/>
  <c r="AJ145" i="29"/>
  <c r="BC145" i="29" s="1"/>
  <c r="AC145" i="29"/>
  <c r="AZ145" i="29" s="1"/>
  <c r="R145" i="29"/>
  <c r="Y145" i="29" s="1"/>
  <c r="AU144" i="29"/>
  <c r="BG144" i="29" s="1"/>
  <c r="AJ144" i="29"/>
  <c r="BC144" i="29" s="1"/>
  <c r="AC144" i="29"/>
  <c r="AZ144" i="29" s="1"/>
  <c r="R144" i="29"/>
  <c r="AS143" i="29"/>
  <c r="AR143" i="29"/>
  <c r="AP143" i="29"/>
  <c r="AO143" i="29"/>
  <c r="AN143" i="29"/>
  <c r="AM143" i="29"/>
  <c r="AL143" i="29"/>
  <c r="AI143" i="29"/>
  <c r="AH143" i="29"/>
  <c r="AG143" i="29"/>
  <c r="AB143" i="29"/>
  <c r="AA143" i="29"/>
  <c r="Z143" i="29"/>
  <c r="X143" i="29"/>
  <c r="V143" i="29"/>
  <c r="U143" i="29"/>
  <c r="T143" i="29"/>
  <c r="S143" i="29"/>
  <c r="AU142" i="29"/>
  <c r="BG142" i="29" s="1"/>
  <c r="BE142" i="29"/>
  <c r="AJ142" i="29"/>
  <c r="BC142" i="29" s="1"/>
  <c r="AC142" i="29"/>
  <c r="AZ142" i="29" s="1"/>
  <c r="R142" i="29"/>
  <c r="Y142" i="29" s="1"/>
  <c r="AU141" i="29"/>
  <c r="BG141" i="29" s="1"/>
  <c r="AJ141" i="29"/>
  <c r="BC141" i="29" s="1"/>
  <c r="AC141" i="29"/>
  <c r="AZ141" i="29" s="1"/>
  <c r="R141" i="29"/>
  <c r="Y141" i="29" s="1"/>
  <c r="AF141" i="29" s="1"/>
  <c r="BB141" i="29" s="1"/>
  <c r="AU140" i="29"/>
  <c r="BE140" i="29"/>
  <c r="AJ140" i="29"/>
  <c r="BC140" i="29" s="1"/>
  <c r="AC140" i="29"/>
  <c r="AZ140" i="29" s="1"/>
  <c r="R140" i="29"/>
  <c r="Y140" i="29" s="1"/>
  <c r="AU139" i="29"/>
  <c r="BG139" i="29" s="1"/>
  <c r="BE139" i="29"/>
  <c r="AJ139" i="29"/>
  <c r="BC139" i="29" s="1"/>
  <c r="AC139" i="29"/>
  <c r="AZ139" i="29" s="1"/>
  <c r="R139" i="29"/>
  <c r="Y139" i="29" s="1"/>
  <c r="AU138" i="29"/>
  <c r="BG138" i="29" s="1"/>
  <c r="AJ138" i="29"/>
  <c r="BC138" i="29" s="1"/>
  <c r="AC138" i="29"/>
  <c r="AZ138" i="29" s="1"/>
  <c r="R138" i="29"/>
  <c r="Y138" i="29" s="1"/>
  <c r="AU137" i="29"/>
  <c r="BG137" i="29" s="1"/>
  <c r="BE137" i="29"/>
  <c r="AJ137" i="29"/>
  <c r="BC137" i="29" s="1"/>
  <c r="AC137" i="29"/>
  <c r="R137" i="29"/>
  <c r="Y137" i="29" s="1"/>
  <c r="AF137" i="29" s="1"/>
  <c r="BB137" i="29" s="1"/>
  <c r="AU136" i="29"/>
  <c r="BE136" i="29"/>
  <c r="AJ136" i="29"/>
  <c r="BC136" i="29" s="1"/>
  <c r="AC136" i="29"/>
  <c r="AZ136" i="29" s="1"/>
  <c r="R136" i="29"/>
  <c r="AS135" i="29"/>
  <c r="AR135" i="29"/>
  <c r="AP135" i="29"/>
  <c r="AO135" i="29"/>
  <c r="AN135" i="29"/>
  <c r="AM135" i="29"/>
  <c r="AL135" i="29"/>
  <c r="AI135" i="29"/>
  <c r="AH135" i="29"/>
  <c r="AG135" i="29"/>
  <c r="AB135" i="29"/>
  <c r="AA135" i="29"/>
  <c r="Z135" i="29"/>
  <c r="X135" i="29"/>
  <c r="V135" i="29"/>
  <c r="U135" i="29"/>
  <c r="T135" i="29"/>
  <c r="S135" i="29"/>
  <c r="AU134" i="29"/>
  <c r="AU199" i="29" s="1"/>
  <c r="AJ134" i="29"/>
  <c r="AJ135" i="29" s="1"/>
  <c r="AC134" i="29"/>
  <c r="AC199" i="29" s="1"/>
  <c r="R134" i="29"/>
  <c r="AS133" i="29"/>
  <c r="AR133" i="29"/>
  <c r="AP133" i="29"/>
  <c r="AO133" i="29"/>
  <c r="AN133" i="29"/>
  <c r="AM133" i="29"/>
  <c r="AL133" i="29"/>
  <c r="AI133" i="29"/>
  <c r="AH133" i="29"/>
  <c r="AG133" i="29"/>
  <c r="AB133" i="29"/>
  <c r="AA133" i="29"/>
  <c r="Z133" i="29"/>
  <c r="X133" i="29"/>
  <c r="V133" i="29"/>
  <c r="U133" i="29"/>
  <c r="T133" i="29"/>
  <c r="S133" i="29"/>
  <c r="AU132" i="29"/>
  <c r="BG132" i="29" s="1"/>
  <c r="BE132" i="29"/>
  <c r="AJ132" i="29"/>
  <c r="BC132" i="29" s="1"/>
  <c r="AC132" i="29"/>
  <c r="AZ132" i="29" s="1"/>
  <c r="R132" i="29"/>
  <c r="Y132" i="29" s="1"/>
  <c r="AU131" i="29"/>
  <c r="BG131" i="29" s="1"/>
  <c r="AJ131" i="29"/>
  <c r="BC131" i="29" s="1"/>
  <c r="AC131" i="29"/>
  <c r="AZ131" i="29" s="1"/>
  <c r="R131" i="29"/>
  <c r="Y131" i="29" s="1"/>
  <c r="AU130" i="29"/>
  <c r="BE130" i="29"/>
  <c r="AJ130" i="29"/>
  <c r="BC130" i="29" s="1"/>
  <c r="AC130" i="29"/>
  <c r="AZ130" i="29" s="1"/>
  <c r="R130" i="29"/>
  <c r="Y130" i="29" s="1"/>
  <c r="AU129" i="29"/>
  <c r="BG129" i="29" s="1"/>
  <c r="BE129" i="29"/>
  <c r="AJ129" i="29"/>
  <c r="BC129" i="29" s="1"/>
  <c r="AC129" i="29"/>
  <c r="AZ129" i="29" s="1"/>
  <c r="R129" i="29"/>
  <c r="Y129" i="29" s="1"/>
  <c r="AU128" i="29"/>
  <c r="AJ128" i="29"/>
  <c r="AC128" i="29"/>
  <c r="R128" i="29"/>
  <c r="AS127" i="29"/>
  <c r="AR127" i="29"/>
  <c r="AP127" i="29"/>
  <c r="AO127" i="29"/>
  <c r="AN127" i="29"/>
  <c r="AM127" i="29"/>
  <c r="AL127" i="29"/>
  <c r="AI127" i="29"/>
  <c r="AH127" i="29"/>
  <c r="AG127" i="29"/>
  <c r="AB127" i="29"/>
  <c r="AA127" i="29"/>
  <c r="Z127" i="29"/>
  <c r="X127" i="29"/>
  <c r="V127" i="29"/>
  <c r="U127" i="29"/>
  <c r="T127" i="29"/>
  <c r="S127" i="29"/>
  <c r="AU126" i="29"/>
  <c r="BG126" i="29" s="1"/>
  <c r="AJ126" i="29"/>
  <c r="BC126" i="29" s="1"/>
  <c r="AC126" i="29"/>
  <c r="AZ126" i="29" s="1"/>
  <c r="R126" i="29"/>
  <c r="Y126" i="29" s="1"/>
  <c r="AU125" i="29"/>
  <c r="BG125" i="29" s="1"/>
  <c r="AJ125" i="29"/>
  <c r="BC125" i="29" s="1"/>
  <c r="AC125" i="29"/>
  <c r="AZ125" i="29" s="1"/>
  <c r="R125" i="29"/>
  <c r="Y125" i="29" s="1"/>
  <c r="AF125" i="29" s="1"/>
  <c r="BB125" i="29" s="1"/>
  <c r="AU124" i="29"/>
  <c r="BG124" i="29" s="1"/>
  <c r="AJ124" i="29"/>
  <c r="BC124" i="29" s="1"/>
  <c r="AC124" i="29"/>
  <c r="AZ124" i="29" s="1"/>
  <c r="R124" i="29"/>
  <c r="Y124" i="29" s="1"/>
  <c r="AF124" i="29" s="1"/>
  <c r="BB124" i="29" s="1"/>
  <c r="AU123" i="29"/>
  <c r="BG123" i="29" s="1"/>
  <c r="AJ123" i="29"/>
  <c r="BC123" i="29" s="1"/>
  <c r="AC123" i="29"/>
  <c r="AZ123" i="29" s="1"/>
  <c r="R123" i="29"/>
  <c r="Y123" i="29" s="1"/>
  <c r="AF123" i="29" s="1"/>
  <c r="BB123" i="29" s="1"/>
  <c r="AU122" i="29"/>
  <c r="BG122" i="29" s="1"/>
  <c r="AJ122" i="29"/>
  <c r="BC122" i="29" s="1"/>
  <c r="AC122" i="29"/>
  <c r="R122" i="29"/>
  <c r="AS121" i="29"/>
  <c r="AR121" i="29"/>
  <c r="AP121" i="29"/>
  <c r="AO121" i="29"/>
  <c r="AN121" i="29"/>
  <c r="AM121" i="29"/>
  <c r="AL121" i="29"/>
  <c r="AI121" i="29"/>
  <c r="AH121" i="29"/>
  <c r="AG121" i="29"/>
  <c r="AB121" i="29"/>
  <c r="AA121" i="29"/>
  <c r="Z121" i="29"/>
  <c r="X121" i="29"/>
  <c r="V121" i="29"/>
  <c r="U121" i="29"/>
  <c r="T121" i="29"/>
  <c r="S121" i="29"/>
  <c r="AU120" i="29"/>
  <c r="BE120" i="29"/>
  <c r="AJ120" i="29"/>
  <c r="BC120" i="29" s="1"/>
  <c r="AC120" i="29"/>
  <c r="AZ120" i="29" s="1"/>
  <c r="R120" i="29"/>
  <c r="Y120" i="29" s="1"/>
  <c r="AF120" i="29" s="1"/>
  <c r="BB120" i="29" s="1"/>
  <c r="AU119" i="29"/>
  <c r="BE119" i="29"/>
  <c r="AJ119" i="29"/>
  <c r="BC119" i="29" s="1"/>
  <c r="AC119" i="29"/>
  <c r="AZ119" i="29" s="1"/>
  <c r="R119" i="29"/>
  <c r="Y119" i="29" s="1"/>
  <c r="AU118" i="29"/>
  <c r="BE118" i="29"/>
  <c r="AJ118" i="29"/>
  <c r="BC118" i="29" s="1"/>
  <c r="AC118" i="29"/>
  <c r="AZ118" i="29" s="1"/>
  <c r="R118" i="29"/>
  <c r="Y118" i="29" s="1"/>
  <c r="AF118" i="29" s="1"/>
  <c r="BB118" i="29" s="1"/>
  <c r="AU117" i="29"/>
  <c r="BE117" i="29"/>
  <c r="AJ117" i="29"/>
  <c r="BC117" i="29" s="1"/>
  <c r="AC117" i="29"/>
  <c r="AZ117" i="29" s="1"/>
  <c r="R117" i="29"/>
  <c r="Y117" i="29" s="1"/>
  <c r="AU116" i="29"/>
  <c r="BE116" i="29"/>
  <c r="AJ116" i="29"/>
  <c r="AC116" i="29"/>
  <c r="AZ116" i="29" s="1"/>
  <c r="R116" i="29"/>
  <c r="Y116" i="29" s="1"/>
  <c r="AF116" i="29" s="1"/>
  <c r="BB116" i="29" s="1"/>
  <c r="AS115" i="29"/>
  <c r="AR115" i="29"/>
  <c r="AP115" i="29"/>
  <c r="AO115" i="29"/>
  <c r="AN115" i="29"/>
  <c r="AM115" i="29"/>
  <c r="AL115" i="29"/>
  <c r="AI115" i="29"/>
  <c r="AH115" i="29"/>
  <c r="AG115" i="29"/>
  <c r="AB115" i="29"/>
  <c r="AA115" i="29"/>
  <c r="Z115" i="29"/>
  <c r="X115" i="29"/>
  <c r="V115" i="29"/>
  <c r="U115" i="29"/>
  <c r="T115" i="29"/>
  <c r="S115" i="29"/>
  <c r="AU114" i="29"/>
  <c r="BG114" i="29" s="1"/>
  <c r="BE114" i="29"/>
  <c r="AJ114" i="29"/>
  <c r="BC114" i="29" s="1"/>
  <c r="AC114" i="29"/>
  <c r="AZ114" i="29" s="1"/>
  <c r="R114" i="29"/>
  <c r="Y114" i="29" s="1"/>
  <c r="AU113" i="29"/>
  <c r="BG113" i="29" s="1"/>
  <c r="BE113" i="29"/>
  <c r="AJ113" i="29"/>
  <c r="BC113" i="29" s="1"/>
  <c r="AC113" i="29"/>
  <c r="AZ113" i="29" s="1"/>
  <c r="R113" i="29"/>
  <c r="Y113" i="29" s="1"/>
  <c r="AU112" i="29"/>
  <c r="BG112" i="29" s="1"/>
  <c r="BE112" i="29"/>
  <c r="AJ112" i="29"/>
  <c r="BC112" i="29" s="1"/>
  <c r="AC112" i="29"/>
  <c r="AZ112" i="29" s="1"/>
  <c r="R112" i="29"/>
  <c r="Y112" i="29" s="1"/>
  <c r="AU111" i="29"/>
  <c r="BG111" i="29" s="1"/>
  <c r="BE111" i="29"/>
  <c r="AJ111" i="29"/>
  <c r="BC111" i="29" s="1"/>
  <c r="AC111" i="29"/>
  <c r="AZ111" i="29" s="1"/>
  <c r="R111" i="29"/>
  <c r="Y111" i="29" s="1"/>
  <c r="AU110" i="29"/>
  <c r="AJ110" i="29"/>
  <c r="BC110" i="29" s="1"/>
  <c r="AC110" i="29"/>
  <c r="R110" i="29"/>
  <c r="Y110" i="29" s="1"/>
  <c r="AS109" i="29"/>
  <c r="AR109" i="29"/>
  <c r="AP109" i="29"/>
  <c r="AO109" i="29"/>
  <c r="AN109" i="29"/>
  <c r="AM109" i="29"/>
  <c r="AL109" i="29"/>
  <c r="AI109" i="29"/>
  <c r="AH109" i="29"/>
  <c r="AG109" i="29"/>
  <c r="AB109" i="29"/>
  <c r="AA109" i="29"/>
  <c r="Z109" i="29"/>
  <c r="X109" i="29"/>
  <c r="V109" i="29"/>
  <c r="U109" i="29"/>
  <c r="T109" i="29"/>
  <c r="S109" i="29"/>
  <c r="AU108" i="29"/>
  <c r="BE108" i="29"/>
  <c r="AJ108" i="29"/>
  <c r="BC108" i="29" s="1"/>
  <c r="AC108" i="29"/>
  <c r="AZ108" i="29" s="1"/>
  <c r="R108" i="29"/>
  <c r="Y108" i="29" s="1"/>
  <c r="AU107" i="29"/>
  <c r="BE107" i="29"/>
  <c r="AJ107" i="29"/>
  <c r="BC107" i="29" s="1"/>
  <c r="AC107" i="29"/>
  <c r="AZ107" i="29" s="1"/>
  <c r="R107" i="29"/>
  <c r="Y107" i="29" s="1"/>
  <c r="AF107" i="29" s="1"/>
  <c r="BB107" i="29" s="1"/>
  <c r="AU106" i="29"/>
  <c r="BE106" i="29"/>
  <c r="AJ106" i="29"/>
  <c r="BC106" i="29" s="1"/>
  <c r="AC106" i="29"/>
  <c r="AZ106" i="29" s="1"/>
  <c r="R106" i="29"/>
  <c r="Y106" i="29" s="1"/>
  <c r="AU105" i="29"/>
  <c r="BE105" i="29"/>
  <c r="AJ105" i="29"/>
  <c r="BC105" i="29" s="1"/>
  <c r="AC105" i="29"/>
  <c r="AZ105" i="29" s="1"/>
  <c r="R105" i="29"/>
  <c r="Y105" i="29" s="1"/>
  <c r="AF105" i="29" s="1"/>
  <c r="BB105" i="29" s="1"/>
  <c r="AU104" i="29"/>
  <c r="BE104" i="29"/>
  <c r="AJ104" i="29"/>
  <c r="BC104" i="29" s="1"/>
  <c r="AC104" i="29"/>
  <c r="R104" i="29"/>
  <c r="Y104" i="29" s="1"/>
  <c r="AS103" i="29"/>
  <c r="AR103" i="29"/>
  <c r="AP103" i="29"/>
  <c r="AO103" i="29"/>
  <c r="AN103" i="29"/>
  <c r="AM103" i="29"/>
  <c r="AL103" i="29"/>
  <c r="AI103" i="29"/>
  <c r="AH103" i="29"/>
  <c r="AG103" i="29"/>
  <c r="AB103" i="29"/>
  <c r="AA103" i="29"/>
  <c r="Z103" i="29"/>
  <c r="X103" i="29"/>
  <c r="V103" i="29"/>
  <c r="U103" i="29"/>
  <c r="T103" i="29"/>
  <c r="S103" i="29"/>
  <c r="AU102" i="29"/>
  <c r="BG102" i="29" s="1"/>
  <c r="BE102" i="29"/>
  <c r="AJ102" i="29"/>
  <c r="BC102" i="29" s="1"/>
  <c r="AC102" i="29"/>
  <c r="AZ102" i="29" s="1"/>
  <c r="R102" i="29"/>
  <c r="Y102" i="29" s="1"/>
  <c r="AU101" i="29"/>
  <c r="BG101" i="29" s="1"/>
  <c r="BE101" i="29"/>
  <c r="AJ101" i="29"/>
  <c r="BC101" i="29" s="1"/>
  <c r="AC101" i="29"/>
  <c r="AZ101" i="29" s="1"/>
  <c r="R101" i="29"/>
  <c r="Y101" i="29" s="1"/>
  <c r="AU100" i="29"/>
  <c r="BE100" i="29"/>
  <c r="AJ100" i="29"/>
  <c r="BC100" i="29" s="1"/>
  <c r="AC100" i="29"/>
  <c r="AZ100" i="29" s="1"/>
  <c r="R100" i="29"/>
  <c r="Y100" i="29" s="1"/>
  <c r="AU99" i="29"/>
  <c r="BG99" i="29" s="1"/>
  <c r="BE99" i="29"/>
  <c r="AJ99" i="29"/>
  <c r="BC99" i="29" s="1"/>
  <c r="AC99" i="29"/>
  <c r="AZ99" i="29" s="1"/>
  <c r="R99" i="29"/>
  <c r="Y99" i="29" s="1"/>
  <c r="AU98" i="29"/>
  <c r="BG98" i="29" s="1"/>
  <c r="AJ98" i="29"/>
  <c r="AC98" i="29"/>
  <c r="R98" i="29"/>
  <c r="Y98" i="29" s="1"/>
  <c r="AS97" i="29"/>
  <c r="AR97" i="29"/>
  <c r="AP97" i="29"/>
  <c r="AO97" i="29"/>
  <c r="AN97" i="29"/>
  <c r="AM97" i="29"/>
  <c r="AL97" i="29"/>
  <c r="AI97" i="29"/>
  <c r="AH97" i="29"/>
  <c r="AG97" i="29"/>
  <c r="AB97" i="29"/>
  <c r="AA97" i="29"/>
  <c r="Z97" i="29"/>
  <c r="X97" i="29"/>
  <c r="V97" i="29"/>
  <c r="U97" i="29"/>
  <c r="T97" i="29"/>
  <c r="S97" i="29"/>
  <c r="AU96" i="29"/>
  <c r="BE96" i="29"/>
  <c r="AJ96" i="29"/>
  <c r="BC96" i="29" s="1"/>
  <c r="AC96" i="29"/>
  <c r="AZ96" i="29" s="1"/>
  <c r="R96" i="29"/>
  <c r="Y96" i="29" s="1"/>
  <c r="AU95" i="29"/>
  <c r="BE95" i="29"/>
  <c r="AJ95" i="29"/>
  <c r="BC95" i="29" s="1"/>
  <c r="AC95" i="29"/>
  <c r="AZ95" i="29" s="1"/>
  <c r="R95" i="29"/>
  <c r="Y95" i="29" s="1"/>
  <c r="AF95" i="29" s="1"/>
  <c r="BB95" i="29" s="1"/>
  <c r="AU94" i="29"/>
  <c r="BE94" i="29"/>
  <c r="AJ94" i="29"/>
  <c r="BC94" i="29" s="1"/>
  <c r="AC94" i="29"/>
  <c r="AZ94" i="29" s="1"/>
  <c r="R94" i="29"/>
  <c r="Y94" i="29" s="1"/>
  <c r="AU93" i="29"/>
  <c r="BE93" i="29"/>
  <c r="AJ93" i="29"/>
  <c r="BC93" i="29" s="1"/>
  <c r="AC93" i="29"/>
  <c r="AZ93" i="29" s="1"/>
  <c r="R93" i="29"/>
  <c r="Y93" i="29" s="1"/>
  <c r="AF93" i="29" s="1"/>
  <c r="BB93" i="29" s="1"/>
  <c r="AU92" i="29"/>
  <c r="BE92" i="29"/>
  <c r="AJ92" i="29"/>
  <c r="BC92" i="29" s="1"/>
  <c r="AC92" i="29"/>
  <c r="AZ92" i="29" s="1"/>
  <c r="R92" i="29"/>
  <c r="Y92" i="29" s="1"/>
  <c r="AS91" i="29"/>
  <c r="AR91" i="29"/>
  <c r="AP91" i="29"/>
  <c r="AO91" i="29"/>
  <c r="AN91" i="29"/>
  <c r="AM91" i="29"/>
  <c r="AL91" i="29"/>
  <c r="AI91" i="29"/>
  <c r="AH91" i="29"/>
  <c r="AG91" i="29"/>
  <c r="AB91" i="29"/>
  <c r="AA91" i="29"/>
  <c r="Z91" i="29"/>
  <c r="X91" i="29"/>
  <c r="V91" i="29"/>
  <c r="U91" i="29"/>
  <c r="T91" i="29"/>
  <c r="S91" i="29"/>
  <c r="AU90" i="29"/>
  <c r="BG90" i="29" s="1"/>
  <c r="BE90" i="29"/>
  <c r="AJ90" i="29"/>
  <c r="BC90" i="29" s="1"/>
  <c r="AC90" i="29"/>
  <c r="AZ90" i="29" s="1"/>
  <c r="R90" i="29"/>
  <c r="Y90" i="29" s="1"/>
  <c r="AU89" i="29"/>
  <c r="BG89" i="29" s="1"/>
  <c r="BE89" i="29"/>
  <c r="AJ89" i="29"/>
  <c r="BC89" i="29" s="1"/>
  <c r="AC89" i="29"/>
  <c r="AZ89" i="29" s="1"/>
  <c r="R89" i="29"/>
  <c r="Y89" i="29" s="1"/>
  <c r="AU88" i="29"/>
  <c r="BG88" i="29" s="1"/>
  <c r="BE88" i="29"/>
  <c r="AJ88" i="29"/>
  <c r="BC88" i="29" s="1"/>
  <c r="AC88" i="29"/>
  <c r="AZ88" i="29" s="1"/>
  <c r="R88" i="29"/>
  <c r="Y88" i="29" s="1"/>
  <c r="AU87" i="29"/>
  <c r="BG87" i="29" s="1"/>
  <c r="BE87" i="29"/>
  <c r="AJ87" i="29"/>
  <c r="BC87" i="29" s="1"/>
  <c r="AC87" i="29"/>
  <c r="AZ87" i="29" s="1"/>
  <c r="R87" i="29"/>
  <c r="Y87" i="29" s="1"/>
  <c r="AU86" i="29"/>
  <c r="AJ86" i="29"/>
  <c r="AC86" i="29"/>
  <c r="R86" i="29"/>
  <c r="Y86" i="29" s="1"/>
  <c r="AS85" i="29"/>
  <c r="AR85" i="29"/>
  <c r="AP85" i="29"/>
  <c r="AO85" i="29"/>
  <c r="AN85" i="29"/>
  <c r="AM85" i="29"/>
  <c r="AL85" i="29"/>
  <c r="AI85" i="29"/>
  <c r="AH85" i="29"/>
  <c r="AG85" i="29"/>
  <c r="AB85" i="29"/>
  <c r="AA85" i="29"/>
  <c r="Z85" i="29"/>
  <c r="X85" i="29"/>
  <c r="V85" i="29"/>
  <c r="U85" i="29"/>
  <c r="T85" i="29"/>
  <c r="S85" i="29"/>
  <c r="AU84" i="29"/>
  <c r="BE84" i="29"/>
  <c r="AJ84" i="29"/>
  <c r="BC84" i="29" s="1"/>
  <c r="AC84" i="29"/>
  <c r="AZ84" i="29" s="1"/>
  <c r="R84" i="29"/>
  <c r="Y84" i="29" s="1"/>
  <c r="AF84" i="29" s="1"/>
  <c r="BB84" i="29" s="1"/>
  <c r="AU83" i="29"/>
  <c r="BE83" i="29"/>
  <c r="AJ83" i="29"/>
  <c r="AC83" i="29"/>
  <c r="R83" i="29"/>
  <c r="Y83" i="29" s="1"/>
  <c r="AU82" i="29"/>
  <c r="BE82" i="29"/>
  <c r="AJ82" i="29"/>
  <c r="BC82" i="29" s="1"/>
  <c r="AC82" i="29"/>
  <c r="AZ82" i="29" s="1"/>
  <c r="R82" i="29"/>
  <c r="Y82" i="29" s="1"/>
  <c r="AU81" i="29"/>
  <c r="BG81" i="29" s="1"/>
  <c r="AJ81" i="29"/>
  <c r="BC81" i="29" s="1"/>
  <c r="AC81" i="29"/>
  <c r="AZ81" i="29" s="1"/>
  <c r="R81" i="29"/>
  <c r="Y81" i="29" s="1"/>
  <c r="AU80" i="29"/>
  <c r="AJ80" i="29"/>
  <c r="AC80" i="29"/>
  <c r="R80" i="29"/>
  <c r="Y80" i="29" s="1"/>
  <c r="AS79" i="29"/>
  <c r="AR79" i="29"/>
  <c r="AP79" i="29"/>
  <c r="AO79" i="29"/>
  <c r="AN79" i="29"/>
  <c r="AM79" i="29"/>
  <c r="AL79" i="29"/>
  <c r="AI79" i="29"/>
  <c r="AH79" i="29"/>
  <c r="AG79" i="29"/>
  <c r="AB79" i="29"/>
  <c r="AA79" i="29"/>
  <c r="Z79" i="29"/>
  <c r="X79" i="29"/>
  <c r="V79" i="29"/>
  <c r="U79" i="29"/>
  <c r="T79" i="29"/>
  <c r="S79" i="29"/>
  <c r="AU78" i="29"/>
  <c r="BG78" i="29" s="1"/>
  <c r="BE78" i="29"/>
  <c r="AJ78" i="29"/>
  <c r="BC78" i="29" s="1"/>
  <c r="AC78" i="29"/>
  <c r="AZ78" i="29" s="1"/>
  <c r="R78" i="29"/>
  <c r="Y78" i="29" s="1"/>
  <c r="AF78" i="29" s="1"/>
  <c r="BB78" i="29" s="1"/>
  <c r="AU77" i="29"/>
  <c r="BG77" i="29" s="1"/>
  <c r="AJ77" i="29"/>
  <c r="BC77" i="29" s="1"/>
  <c r="AC77" i="29"/>
  <c r="AZ77" i="29" s="1"/>
  <c r="R77" i="29"/>
  <c r="Y77" i="29" s="1"/>
  <c r="AF77" i="29" s="1"/>
  <c r="BB77" i="29" s="1"/>
  <c r="AU76" i="29"/>
  <c r="BG76" i="29" s="1"/>
  <c r="BE76" i="29"/>
  <c r="AJ76" i="29"/>
  <c r="BC76" i="29" s="1"/>
  <c r="AC76" i="29"/>
  <c r="AZ76" i="29" s="1"/>
  <c r="R76" i="29"/>
  <c r="Y76" i="29" s="1"/>
  <c r="AU75" i="29"/>
  <c r="AJ75" i="29"/>
  <c r="AC75" i="29"/>
  <c r="AZ75" i="29" s="1"/>
  <c r="R75" i="29"/>
  <c r="Y75" i="29" s="1"/>
  <c r="AS74" i="29"/>
  <c r="AR74" i="29"/>
  <c r="AP74" i="29"/>
  <c r="AO74" i="29"/>
  <c r="AN74" i="29"/>
  <c r="AM74" i="29"/>
  <c r="AL74" i="29"/>
  <c r="AI74" i="29"/>
  <c r="AH74" i="29"/>
  <c r="AG74" i="29"/>
  <c r="AB74" i="29"/>
  <c r="AA74" i="29"/>
  <c r="Z74" i="29"/>
  <c r="X74" i="29"/>
  <c r="V74" i="29"/>
  <c r="U74" i="29"/>
  <c r="T74" i="29"/>
  <c r="S74" i="29"/>
  <c r="AU73" i="29"/>
  <c r="BE73" i="29"/>
  <c r="AJ73" i="29"/>
  <c r="BC73" i="29" s="1"/>
  <c r="AC73" i="29"/>
  <c r="AZ73" i="29" s="1"/>
  <c r="R73" i="29"/>
  <c r="Y73" i="29" s="1"/>
  <c r="AE73" i="29" s="1"/>
  <c r="BA73" i="29" s="1"/>
  <c r="AU72" i="29"/>
  <c r="BG72" i="29" s="1"/>
  <c r="AJ72" i="29"/>
  <c r="BC72" i="29" s="1"/>
  <c r="AC72" i="29"/>
  <c r="R72" i="29"/>
  <c r="AU71" i="29"/>
  <c r="AJ71" i="29"/>
  <c r="BC71" i="29" s="1"/>
  <c r="AC71" i="29"/>
  <c r="AZ71" i="29" s="1"/>
  <c r="R71" i="29"/>
  <c r="Y71" i="29" s="1"/>
  <c r="AS70" i="29"/>
  <c r="AR70" i="29"/>
  <c r="AP70" i="29"/>
  <c r="AO70" i="29"/>
  <c r="AN70" i="29"/>
  <c r="AM70" i="29"/>
  <c r="AL70" i="29"/>
  <c r="AI70" i="29"/>
  <c r="AH70" i="29"/>
  <c r="AG70" i="29"/>
  <c r="AB70" i="29"/>
  <c r="AA70" i="29"/>
  <c r="Z70" i="29"/>
  <c r="X70" i="29"/>
  <c r="V70" i="29"/>
  <c r="U70" i="29"/>
  <c r="T70" i="29"/>
  <c r="S70" i="29"/>
  <c r="AU69" i="29"/>
  <c r="BG69" i="29" s="1"/>
  <c r="AJ69" i="29"/>
  <c r="BC69" i="29" s="1"/>
  <c r="AC69" i="29"/>
  <c r="AZ69" i="29" s="1"/>
  <c r="R69" i="29"/>
  <c r="Y69" i="29" s="1"/>
  <c r="AF69" i="29" s="1"/>
  <c r="BB69" i="29" s="1"/>
  <c r="AU68" i="29"/>
  <c r="BG68" i="29" s="1"/>
  <c r="BE68" i="29"/>
  <c r="AJ68" i="29"/>
  <c r="BC68" i="29" s="1"/>
  <c r="AC68" i="29"/>
  <c r="AZ68" i="29" s="1"/>
  <c r="R68" i="29"/>
  <c r="Y68" i="29" s="1"/>
  <c r="AU67" i="29"/>
  <c r="BG67" i="29" s="1"/>
  <c r="AJ67" i="29"/>
  <c r="AC67" i="29"/>
  <c r="AZ67" i="29" s="1"/>
  <c r="R67" i="29"/>
  <c r="AS66" i="29"/>
  <c r="AR66" i="29"/>
  <c r="AP66" i="29"/>
  <c r="AO66" i="29"/>
  <c r="AN66" i="29"/>
  <c r="AM66" i="29"/>
  <c r="AL66" i="29"/>
  <c r="AI66" i="29"/>
  <c r="AH66" i="29"/>
  <c r="AG66" i="29"/>
  <c r="AB66" i="29"/>
  <c r="AA66" i="29"/>
  <c r="Z66" i="29"/>
  <c r="X66" i="29"/>
  <c r="V66" i="29"/>
  <c r="U66" i="29"/>
  <c r="T66" i="29"/>
  <c r="S66" i="29"/>
  <c r="AU65" i="29"/>
  <c r="BG65" i="29" s="1"/>
  <c r="BE65" i="29"/>
  <c r="AJ65" i="29"/>
  <c r="BC65" i="29" s="1"/>
  <c r="AC65" i="29"/>
  <c r="AZ65" i="29" s="1"/>
  <c r="R65" i="29"/>
  <c r="Y65" i="29" s="1"/>
  <c r="AU64" i="29"/>
  <c r="BG64" i="29" s="1"/>
  <c r="BE64" i="29"/>
  <c r="AJ64" i="29"/>
  <c r="BC64" i="29" s="1"/>
  <c r="AC64" i="29"/>
  <c r="R64" i="29"/>
  <c r="Y64" i="29" s="1"/>
  <c r="AU63" i="29"/>
  <c r="AJ63" i="29"/>
  <c r="BC63" i="29" s="1"/>
  <c r="AC63" i="29"/>
  <c r="AZ63" i="29" s="1"/>
  <c r="R63" i="29"/>
  <c r="Y63" i="29" s="1"/>
  <c r="AS62" i="29"/>
  <c r="AR62" i="29"/>
  <c r="AP62" i="29"/>
  <c r="AO62" i="29"/>
  <c r="AN62" i="29"/>
  <c r="AM62" i="29"/>
  <c r="AL62" i="29"/>
  <c r="AI62" i="29"/>
  <c r="AH62" i="29"/>
  <c r="AG62" i="29"/>
  <c r="AB62" i="29"/>
  <c r="AA62" i="29"/>
  <c r="Z62" i="29"/>
  <c r="X62" i="29"/>
  <c r="V62" i="29"/>
  <c r="U62" i="29"/>
  <c r="T62" i="29"/>
  <c r="S62" i="29"/>
  <c r="AU61" i="29"/>
  <c r="BG61" i="29" s="1"/>
  <c r="AJ61" i="29"/>
  <c r="BC61" i="29" s="1"/>
  <c r="AC61" i="29"/>
  <c r="AZ61" i="29" s="1"/>
  <c r="R61" i="29"/>
  <c r="Y61" i="29" s="1"/>
  <c r="AU60" i="29"/>
  <c r="BG60" i="29" s="1"/>
  <c r="BE60" i="29"/>
  <c r="AJ60" i="29"/>
  <c r="BC60" i="29" s="1"/>
  <c r="AC60" i="29"/>
  <c r="AZ60" i="29" s="1"/>
  <c r="R60" i="29"/>
  <c r="Y60" i="29" s="1"/>
  <c r="AX60" i="29" s="1"/>
  <c r="AU59" i="29"/>
  <c r="AJ59" i="29"/>
  <c r="AC59" i="29"/>
  <c r="AZ59" i="29" s="1"/>
  <c r="R59" i="29"/>
  <c r="Y59" i="29" s="1"/>
  <c r="AS58" i="29"/>
  <c r="AR58" i="29"/>
  <c r="AP58" i="29"/>
  <c r="AO58" i="29"/>
  <c r="AN58" i="29"/>
  <c r="AM58" i="29"/>
  <c r="AL58" i="29"/>
  <c r="AI58" i="29"/>
  <c r="AH58" i="29"/>
  <c r="AG58" i="29"/>
  <c r="AB58" i="29"/>
  <c r="AA58" i="29"/>
  <c r="Z58" i="29"/>
  <c r="X58" i="29"/>
  <c r="V58" i="29"/>
  <c r="U58" i="29"/>
  <c r="T58" i="29"/>
  <c r="S58" i="29"/>
  <c r="AU57" i="29"/>
  <c r="BG57" i="29" s="1"/>
  <c r="BE57" i="29"/>
  <c r="AJ57" i="29"/>
  <c r="BC57" i="29" s="1"/>
  <c r="AC57" i="29"/>
  <c r="AZ57" i="29" s="1"/>
  <c r="R57" i="29"/>
  <c r="Y57" i="29" s="1"/>
  <c r="AE57" i="29" s="1"/>
  <c r="BA57" i="29" s="1"/>
  <c r="AU56" i="29"/>
  <c r="BG56" i="29" s="1"/>
  <c r="BE56" i="29"/>
  <c r="AJ56" i="29"/>
  <c r="BC56" i="29" s="1"/>
  <c r="AC56" i="29"/>
  <c r="AZ56" i="29" s="1"/>
  <c r="R56" i="29"/>
  <c r="Y56" i="29" s="1"/>
  <c r="AU55" i="29"/>
  <c r="BE55" i="29"/>
  <c r="AJ55" i="29"/>
  <c r="AC55" i="29"/>
  <c r="AZ55" i="29" s="1"/>
  <c r="R55" i="29"/>
  <c r="Y55" i="29" s="1"/>
  <c r="AX55" i="29" s="1"/>
  <c r="AS54" i="29"/>
  <c r="AR54" i="29"/>
  <c r="AP54" i="29"/>
  <c r="AO54" i="29"/>
  <c r="AN54" i="29"/>
  <c r="AM54" i="29"/>
  <c r="AL54" i="29"/>
  <c r="AI54" i="29"/>
  <c r="AH54" i="29"/>
  <c r="AG54" i="29"/>
  <c r="AB54" i="29"/>
  <c r="AA54" i="29"/>
  <c r="Z54" i="29"/>
  <c r="X54" i="29"/>
  <c r="V54" i="29"/>
  <c r="U54" i="29"/>
  <c r="T54" i="29"/>
  <c r="S54" i="29"/>
  <c r="AU53" i="29"/>
  <c r="BG53" i="29" s="1"/>
  <c r="BE53" i="29"/>
  <c r="AJ53" i="29"/>
  <c r="BC53" i="29" s="1"/>
  <c r="AC53" i="29"/>
  <c r="AZ53" i="29" s="1"/>
  <c r="R53" i="29"/>
  <c r="Y53" i="29" s="1"/>
  <c r="AX53" i="29" s="1"/>
  <c r="AU52" i="29"/>
  <c r="AJ52" i="29"/>
  <c r="AC52" i="29"/>
  <c r="AZ52" i="29" s="1"/>
  <c r="R52" i="29"/>
  <c r="Y52" i="29" s="1"/>
  <c r="AX52" i="29" s="1"/>
  <c r="AS51" i="29"/>
  <c r="AR51" i="29"/>
  <c r="AP51" i="29"/>
  <c r="AO51" i="29"/>
  <c r="AN51" i="29"/>
  <c r="AM51" i="29"/>
  <c r="AL51" i="29"/>
  <c r="AI51" i="29"/>
  <c r="AH51" i="29"/>
  <c r="AG51" i="29"/>
  <c r="AB51" i="29"/>
  <c r="AA51" i="29"/>
  <c r="Z51" i="29"/>
  <c r="X51" i="29"/>
  <c r="V51" i="29"/>
  <c r="U51" i="29"/>
  <c r="T51" i="29"/>
  <c r="S51" i="29"/>
  <c r="AU50" i="29"/>
  <c r="BG50" i="29" s="1"/>
  <c r="BE50" i="29"/>
  <c r="AJ50" i="29"/>
  <c r="BC50" i="29" s="1"/>
  <c r="AC50" i="29"/>
  <c r="AZ50" i="29" s="1"/>
  <c r="R50" i="29"/>
  <c r="Y50" i="29" s="1"/>
  <c r="AX50" i="29" s="1"/>
  <c r="AU49" i="29"/>
  <c r="BG49" i="29" s="1"/>
  <c r="BE49" i="29"/>
  <c r="AJ49" i="29"/>
  <c r="BC49" i="29" s="1"/>
  <c r="AC49" i="29"/>
  <c r="AZ49" i="29" s="1"/>
  <c r="R49" i="29"/>
  <c r="Y49" i="29" s="1"/>
  <c r="AU48" i="29"/>
  <c r="BE48" i="29"/>
  <c r="AJ48" i="29"/>
  <c r="BC48" i="29" s="1"/>
  <c r="AC48" i="29"/>
  <c r="AZ48" i="29" s="1"/>
  <c r="R48" i="29"/>
  <c r="Y48" i="29" s="1"/>
  <c r="AE48" i="29" s="1"/>
  <c r="AS47" i="29"/>
  <c r="AR47" i="29"/>
  <c r="AP47" i="29"/>
  <c r="AO47" i="29"/>
  <c r="AN47" i="29"/>
  <c r="AM47" i="29"/>
  <c r="AL47" i="29"/>
  <c r="AI47" i="29"/>
  <c r="AH47" i="29"/>
  <c r="AG47" i="29"/>
  <c r="AB47" i="29"/>
  <c r="AA47" i="29"/>
  <c r="Z47" i="29"/>
  <c r="X47" i="29"/>
  <c r="V47" i="29"/>
  <c r="U47" i="29"/>
  <c r="T47" i="29"/>
  <c r="S47" i="29"/>
  <c r="AU46" i="29"/>
  <c r="BG46" i="29" s="1"/>
  <c r="BE46" i="29"/>
  <c r="AJ46" i="29"/>
  <c r="BC46" i="29" s="1"/>
  <c r="AC46" i="29"/>
  <c r="AZ46" i="29" s="1"/>
  <c r="R46" i="29"/>
  <c r="Y46" i="29" s="1"/>
  <c r="AU45" i="29"/>
  <c r="BG45" i="29" s="1"/>
  <c r="BE45" i="29"/>
  <c r="AJ45" i="29"/>
  <c r="BC45" i="29" s="1"/>
  <c r="AC45" i="29"/>
  <c r="AZ45" i="29" s="1"/>
  <c r="R45" i="29"/>
  <c r="Y45" i="29" s="1"/>
  <c r="AX45" i="29" s="1"/>
  <c r="AU44" i="29"/>
  <c r="AJ44" i="29"/>
  <c r="AC44" i="29"/>
  <c r="AZ44" i="29" s="1"/>
  <c r="R44" i="29"/>
  <c r="Y44" i="29" s="1"/>
  <c r="AS43" i="29"/>
  <c r="AR43" i="29"/>
  <c r="AP43" i="29"/>
  <c r="AO43" i="29"/>
  <c r="AN43" i="29"/>
  <c r="AM43" i="29"/>
  <c r="AL43" i="29"/>
  <c r="AI43" i="29"/>
  <c r="AH43" i="29"/>
  <c r="AG43" i="29"/>
  <c r="AB43" i="29"/>
  <c r="AA43" i="29"/>
  <c r="Z43" i="29"/>
  <c r="X43" i="29"/>
  <c r="V43" i="29"/>
  <c r="U43" i="29"/>
  <c r="T43" i="29"/>
  <c r="S43" i="29"/>
  <c r="AU42" i="29"/>
  <c r="BG42" i="29" s="1"/>
  <c r="BE42" i="29"/>
  <c r="AJ42" i="29"/>
  <c r="BC42" i="29" s="1"/>
  <c r="AC42" i="29"/>
  <c r="AZ42" i="29" s="1"/>
  <c r="R42" i="29"/>
  <c r="Y42" i="29" s="1"/>
  <c r="AX42" i="29" s="1"/>
  <c r="AU41" i="29"/>
  <c r="BG41" i="29" s="1"/>
  <c r="BE41" i="29"/>
  <c r="AJ41" i="29"/>
  <c r="BC41" i="29" s="1"/>
  <c r="AC41" i="29"/>
  <c r="AZ41" i="29" s="1"/>
  <c r="R41" i="29"/>
  <c r="Y41" i="29" s="1"/>
  <c r="AX41" i="29" s="1"/>
  <c r="AU40" i="29"/>
  <c r="AJ40" i="29"/>
  <c r="BC40" i="29" s="1"/>
  <c r="AC40" i="29"/>
  <c r="R40" i="29"/>
  <c r="AS39" i="29"/>
  <c r="AR39" i="29"/>
  <c r="AP39" i="29"/>
  <c r="AO39" i="29"/>
  <c r="AN39" i="29"/>
  <c r="AM39" i="29"/>
  <c r="AL39" i="29"/>
  <c r="AI39" i="29"/>
  <c r="AH39" i="29"/>
  <c r="AG39" i="29"/>
  <c r="AB39" i="29"/>
  <c r="AA39" i="29"/>
  <c r="Z39" i="29"/>
  <c r="X39" i="29"/>
  <c r="V39" i="29"/>
  <c r="U39" i="29"/>
  <c r="T39" i="29"/>
  <c r="S39" i="29"/>
  <c r="AU38" i="29"/>
  <c r="BG38" i="29" s="1"/>
  <c r="BE38" i="29"/>
  <c r="AJ38" i="29"/>
  <c r="BC38" i="29" s="1"/>
  <c r="AC38" i="29"/>
  <c r="AZ38" i="29" s="1"/>
  <c r="R38" i="29"/>
  <c r="Y38" i="29" s="1"/>
  <c r="AF38" i="29" s="1"/>
  <c r="BB38" i="29" s="1"/>
  <c r="AU37" i="29"/>
  <c r="BG37" i="29" s="1"/>
  <c r="BE37" i="29"/>
  <c r="AJ37" i="29"/>
  <c r="BC37" i="29" s="1"/>
  <c r="AC37" i="29"/>
  <c r="AZ37" i="29" s="1"/>
  <c r="R37" i="29"/>
  <c r="Y37" i="29" s="1"/>
  <c r="AU36" i="29"/>
  <c r="AJ36" i="29"/>
  <c r="BC36" i="29" s="1"/>
  <c r="AC36" i="29"/>
  <c r="R36" i="29"/>
  <c r="AS35" i="29"/>
  <c r="AR35" i="29"/>
  <c r="AP35" i="29"/>
  <c r="AO35" i="29"/>
  <c r="AN35" i="29"/>
  <c r="AM35" i="29"/>
  <c r="AL35" i="29"/>
  <c r="AI35" i="29"/>
  <c r="AH35" i="29"/>
  <c r="AG35" i="29"/>
  <c r="AB35" i="29"/>
  <c r="AA35" i="29"/>
  <c r="Z35" i="29"/>
  <c r="X35" i="29"/>
  <c r="V35" i="29"/>
  <c r="U35" i="29"/>
  <c r="T35" i="29"/>
  <c r="S35" i="29"/>
  <c r="AU34" i="29"/>
  <c r="BG34" i="29" s="1"/>
  <c r="BE34" i="29"/>
  <c r="AJ34" i="29"/>
  <c r="BC34" i="29" s="1"/>
  <c r="AC34" i="29"/>
  <c r="AZ34" i="29" s="1"/>
  <c r="R34" i="29"/>
  <c r="Y34" i="29" s="1"/>
  <c r="AX34" i="29" s="1"/>
  <c r="AU33" i="29"/>
  <c r="AJ33" i="29"/>
  <c r="BC33" i="29" s="1"/>
  <c r="AC33" i="29"/>
  <c r="AZ33" i="29" s="1"/>
  <c r="R33" i="29"/>
  <c r="AS32" i="29"/>
  <c r="AR32" i="29"/>
  <c r="AP32" i="29"/>
  <c r="AO32" i="29"/>
  <c r="AN32" i="29"/>
  <c r="AM32" i="29"/>
  <c r="AL32" i="29"/>
  <c r="AI32" i="29"/>
  <c r="AH32" i="29"/>
  <c r="AG32" i="29"/>
  <c r="AB32" i="29"/>
  <c r="AA32" i="29"/>
  <c r="Z32" i="29"/>
  <c r="X32" i="29"/>
  <c r="V32" i="29"/>
  <c r="U32" i="29"/>
  <c r="T32" i="29"/>
  <c r="S32" i="29"/>
  <c r="AU31" i="29"/>
  <c r="BE31" i="29"/>
  <c r="AJ31" i="29"/>
  <c r="BC31" i="29" s="1"/>
  <c r="AC31" i="29"/>
  <c r="AZ31" i="29" s="1"/>
  <c r="R31" i="29"/>
  <c r="Y31" i="29" s="1"/>
  <c r="AU30" i="29"/>
  <c r="BG30" i="29" s="1"/>
  <c r="AJ30" i="29"/>
  <c r="AC30" i="29"/>
  <c r="R30" i="29"/>
  <c r="AS29" i="29"/>
  <c r="AR29" i="29"/>
  <c r="AP29" i="29"/>
  <c r="AO29" i="29"/>
  <c r="AN29" i="29"/>
  <c r="AM29" i="29"/>
  <c r="AL29" i="29"/>
  <c r="AI29" i="29"/>
  <c r="AH29" i="29"/>
  <c r="AG29" i="29"/>
  <c r="AB29" i="29"/>
  <c r="AA29" i="29"/>
  <c r="Z29" i="29"/>
  <c r="X29" i="29"/>
  <c r="V29" i="29"/>
  <c r="U29" i="29"/>
  <c r="T29" i="29"/>
  <c r="S29" i="29"/>
  <c r="AU28" i="29"/>
  <c r="BG28" i="29" s="1"/>
  <c r="BE28" i="29"/>
  <c r="AJ28" i="29"/>
  <c r="BC28" i="29" s="1"/>
  <c r="AC28" i="29"/>
  <c r="AZ28" i="29" s="1"/>
  <c r="R28" i="29"/>
  <c r="Y28" i="29" s="1"/>
  <c r="AX28" i="29" s="1"/>
  <c r="AU27" i="29"/>
  <c r="AJ27" i="29"/>
  <c r="BC27" i="29" s="1"/>
  <c r="AC27" i="29"/>
  <c r="R27" i="29"/>
  <c r="AS26" i="29"/>
  <c r="AR26" i="29"/>
  <c r="AP26" i="29"/>
  <c r="AO26" i="29"/>
  <c r="AN26" i="29"/>
  <c r="AM26" i="29"/>
  <c r="AL26" i="29"/>
  <c r="AI26" i="29"/>
  <c r="AH26" i="29"/>
  <c r="AG26" i="29"/>
  <c r="AB26" i="29"/>
  <c r="AA26" i="29"/>
  <c r="Z26" i="29"/>
  <c r="X26" i="29"/>
  <c r="V26" i="29"/>
  <c r="U26" i="29"/>
  <c r="T26" i="29"/>
  <c r="S26" i="29"/>
  <c r="AU25" i="29"/>
  <c r="BG25" i="29" s="1"/>
  <c r="BE25" i="29"/>
  <c r="AJ25" i="29"/>
  <c r="BC25" i="29" s="1"/>
  <c r="AC25" i="29"/>
  <c r="AZ25" i="29" s="1"/>
  <c r="R25" i="29"/>
  <c r="Y25" i="29" s="1"/>
  <c r="AF25" i="29" s="1"/>
  <c r="BB25" i="29" s="1"/>
  <c r="AU24" i="29"/>
  <c r="BG24" i="29" s="1"/>
  <c r="AJ24" i="29"/>
  <c r="AC24" i="29"/>
  <c r="R24" i="29"/>
  <c r="AS23" i="29"/>
  <c r="AR23" i="29"/>
  <c r="AP23" i="29"/>
  <c r="AO23" i="29"/>
  <c r="AN23" i="29"/>
  <c r="AM23" i="29"/>
  <c r="AL23" i="29"/>
  <c r="AI23" i="29"/>
  <c r="AH23" i="29"/>
  <c r="AG23" i="29"/>
  <c r="AB23" i="29"/>
  <c r="AA23" i="29"/>
  <c r="Z23" i="29"/>
  <c r="X23" i="29"/>
  <c r="V23" i="29"/>
  <c r="U23" i="29"/>
  <c r="T23" i="29"/>
  <c r="S23" i="29"/>
  <c r="AU22" i="29"/>
  <c r="BG22" i="29" s="1"/>
  <c r="BE22" i="29"/>
  <c r="AJ22" i="29"/>
  <c r="BC22" i="29" s="1"/>
  <c r="AC22" i="29"/>
  <c r="AZ22" i="29" s="1"/>
  <c r="R22" i="29"/>
  <c r="Y22" i="29" s="1"/>
  <c r="AX22" i="29" s="1"/>
  <c r="AU21" i="29"/>
  <c r="BG21" i="29" s="1"/>
  <c r="BE21" i="29"/>
  <c r="AJ21" i="29"/>
  <c r="BC21" i="29" s="1"/>
  <c r="AC21" i="29"/>
  <c r="AZ21" i="29" s="1"/>
  <c r="R21" i="29"/>
  <c r="Y21" i="29" s="1"/>
  <c r="AX21" i="29" s="1"/>
  <c r="AU20" i="29"/>
  <c r="AJ20" i="29"/>
  <c r="AC20" i="29"/>
  <c r="AZ20" i="29" s="1"/>
  <c r="R20" i="29"/>
  <c r="AS19" i="29"/>
  <c r="AR19" i="29"/>
  <c r="AP19" i="29"/>
  <c r="AO19" i="29"/>
  <c r="AN19" i="29"/>
  <c r="AM19" i="29"/>
  <c r="AL19" i="29"/>
  <c r="AI19" i="29"/>
  <c r="AH19" i="29"/>
  <c r="AG19" i="29"/>
  <c r="AB19" i="29"/>
  <c r="AA19" i="29"/>
  <c r="Z19" i="29"/>
  <c r="X19" i="29"/>
  <c r="V19" i="29"/>
  <c r="U19" i="29"/>
  <c r="T19" i="29"/>
  <c r="S19" i="29"/>
  <c r="AU18" i="29"/>
  <c r="BG18" i="29" s="1"/>
  <c r="BE18" i="29"/>
  <c r="AJ18" i="29"/>
  <c r="BC18" i="29" s="1"/>
  <c r="AC18" i="29"/>
  <c r="AZ18" i="29" s="1"/>
  <c r="R18" i="29"/>
  <c r="Y18" i="29" s="1"/>
  <c r="AU17" i="29"/>
  <c r="AJ17" i="29"/>
  <c r="AC17" i="29"/>
  <c r="R17" i="29"/>
  <c r="AS16" i="29"/>
  <c r="AR16" i="29"/>
  <c r="AP16" i="29"/>
  <c r="AO16" i="29"/>
  <c r="AN16" i="29"/>
  <c r="AM16" i="29"/>
  <c r="AL16" i="29"/>
  <c r="AI16" i="29"/>
  <c r="AH16" i="29"/>
  <c r="AG16" i="29"/>
  <c r="AB16" i="29"/>
  <c r="AA16" i="29"/>
  <c r="Z16" i="29"/>
  <c r="X16" i="29"/>
  <c r="V16" i="29"/>
  <c r="U16" i="29"/>
  <c r="T16" i="29"/>
  <c r="S16" i="29"/>
  <c r="AU15" i="29"/>
  <c r="BE15" i="29"/>
  <c r="AJ15" i="29"/>
  <c r="AC15" i="29"/>
  <c r="AZ15" i="29" s="1"/>
  <c r="R15" i="29"/>
  <c r="Y15" i="29" s="1"/>
  <c r="AU14" i="29"/>
  <c r="AJ14" i="29"/>
  <c r="AC14" i="29"/>
  <c r="AZ14" i="29" s="1"/>
  <c r="R14" i="29"/>
  <c r="Y14" i="29" s="1"/>
  <c r="AS13" i="29"/>
  <c r="AR13" i="29"/>
  <c r="AP13" i="29"/>
  <c r="AO13" i="29"/>
  <c r="AN13" i="29"/>
  <c r="AM13" i="29"/>
  <c r="AL13" i="29"/>
  <c r="AI13" i="29"/>
  <c r="AH13" i="29"/>
  <c r="AG13" i="29"/>
  <c r="AB13" i="29"/>
  <c r="AA13" i="29"/>
  <c r="Z13" i="29"/>
  <c r="X13" i="29"/>
  <c r="V13" i="29"/>
  <c r="U13" i="29"/>
  <c r="T13" i="29"/>
  <c r="S13" i="29"/>
  <c r="AU12" i="29"/>
  <c r="AU200" i="29" s="1"/>
  <c r="AT200" i="29"/>
  <c r="AJ12" i="29"/>
  <c r="AJ200" i="29" s="1"/>
  <c r="AC12" i="29"/>
  <c r="AC200" i="29" s="1"/>
  <c r="R12" i="29"/>
  <c r="R200" i="29" s="1"/>
  <c r="AV104" i="32" l="1"/>
  <c r="BD104" i="32" s="1"/>
  <c r="AD189" i="32"/>
  <c r="AD82" i="29"/>
  <c r="Y318" i="32"/>
  <c r="AD36" i="32"/>
  <c r="AD55" i="32"/>
  <c r="AD190" i="32"/>
  <c r="AC37" i="32"/>
  <c r="BC134" i="29"/>
  <c r="BC199" i="29" s="1"/>
  <c r="AD183" i="32"/>
  <c r="AD86" i="32"/>
  <c r="AV87" i="32"/>
  <c r="BD87" i="32" s="1"/>
  <c r="AV246" i="32"/>
  <c r="BD246" i="32" s="1"/>
  <c r="AC318" i="32"/>
  <c r="AD29" i="32"/>
  <c r="R317" i="32"/>
  <c r="AU318" i="32"/>
  <c r="AV53" i="30"/>
  <c r="BD53" i="30" s="1"/>
  <c r="AD69" i="30"/>
  <c r="AJ75" i="30"/>
  <c r="AC179" i="29"/>
  <c r="AD101" i="29"/>
  <c r="AT182" i="32"/>
  <c r="Y42" i="32"/>
  <c r="Y43" i="32" s="1"/>
  <c r="AV161" i="32"/>
  <c r="BD161" i="32" s="1"/>
  <c r="AV159" i="32"/>
  <c r="BD159" i="32" s="1"/>
  <c r="AT73" i="31"/>
  <c r="AD72" i="31"/>
  <c r="AD102" i="29"/>
  <c r="AV160" i="29"/>
  <c r="BD160" i="29" s="1"/>
  <c r="AT186" i="29"/>
  <c r="AJ16" i="29"/>
  <c r="AD90" i="29"/>
  <c r="AV140" i="29"/>
  <c r="BD140" i="29" s="1"/>
  <c r="AV100" i="32"/>
  <c r="BD100" i="32" s="1"/>
  <c r="AC111" i="32"/>
  <c r="AT317" i="32"/>
  <c r="AT193" i="32"/>
  <c r="AU314" i="32"/>
  <c r="BE159" i="32"/>
  <c r="BE162" i="32" s="1"/>
  <c r="AC243" i="32"/>
  <c r="AU41" i="32"/>
  <c r="AD66" i="32"/>
  <c r="AD85" i="32"/>
  <c r="AD141" i="32"/>
  <c r="AV158" i="32"/>
  <c r="BD158" i="32" s="1"/>
  <c r="BC220" i="32"/>
  <c r="BC221" i="32" s="1"/>
  <c r="AD28" i="32"/>
  <c r="AF279" i="32"/>
  <c r="BB279" i="32" s="1"/>
  <c r="AD279" i="32"/>
  <c r="AU162" i="32"/>
  <c r="AT162" i="32"/>
  <c r="AU34" i="32"/>
  <c r="AV156" i="32"/>
  <c r="BD156" i="32" s="1"/>
  <c r="AX241" i="32"/>
  <c r="AV284" i="32"/>
  <c r="BD284" i="32" s="1"/>
  <c r="AV290" i="32"/>
  <c r="BD290" i="32" s="1"/>
  <c r="AJ318" i="32"/>
  <c r="BG34" i="32"/>
  <c r="AD191" i="32"/>
  <c r="AZ203" i="32"/>
  <c r="AV214" i="32"/>
  <c r="BD214" i="32" s="1"/>
  <c r="BE246" i="32"/>
  <c r="BE284" i="32"/>
  <c r="AD291" i="32"/>
  <c r="R22" i="32"/>
  <c r="AZ63" i="32"/>
  <c r="AJ176" i="32"/>
  <c r="R193" i="32"/>
  <c r="AT203" i="32"/>
  <c r="AV75" i="32"/>
  <c r="BD75" i="32" s="1"/>
  <c r="N308" i="32"/>
  <c r="AV12" i="32"/>
  <c r="BD12" i="32" s="1"/>
  <c r="BD13" i="32" s="1"/>
  <c r="AU17" i="32"/>
  <c r="AJ37" i="32"/>
  <c r="AZ143" i="32"/>
  <c r="AZ144" i="32" s="1"/>
  <c r="AC162" i="32"/>
  <c r="AV160" i="32"/>
  <c r="BD160" i="32" s="1"/>
  <c r="AU203" i="32"/>
  <c r="AT225" i="32"/>
  <c r="BC281" i="32"/>
  <c r="AV157" i="32"/>
  <c r="BD157" i="32" s="1"/>
  <c r="AV291" i="32"/>
  <c r="BD291" i="32" s="1"/>
  <c r="BE12" i="32"/>
  <c r="BE13" i="32" s="1"/>
  <c r="AU50" i="32"/>
  <c r="AV140" i="32"/>
  <c r="BD140" i="32" s="1"/>
  <c r="AJ162" i="32"/>
  <c r="AE37" i="31"/>
  <c r="BA37" i="31" s="1"/>
  <c r="AD68" i="31"/>
  <c r="AU43" i="31"/>
  <c r="R67" i="31"/>
  <c r="AU23" i="31"/>
  <c r="AD63" i="31"/>
  <c r="AU73" i="31"/>
  <c r="AV14" i="31"/>
  <c r="BD14" i="31" s="1"/>
  <c r="AV68" i="31"/>
  <c r="AV72" i="31"/>
  <c r="BD72" i="31" s="1"/>
  <c r="AV69" i="31"/>
  <c r="BD69" i="31" s="1"/>
  <c r="AC52" i="31"/>
  <c r="AT67" i="31"/>
  <c r="AJ52" i="31"/>
  <c r="AV71" i="31"/>
  <c r="BD71" i="31" s="1"/>
  <c r="Y39" i="31"/>
  <c r="Y40" i="31" s="1"/>
  <c r="AV70" i="31"/>
  <c r="BD70" i="31" s="1"/>
  <c r="AD67" i="30"/>
  <c r="AC15" i="30"/>
  <c r="AV50" i="30"/>
  <c r="BD50" i="30" s="1"/>
  <c r="AM100" i="30"/>
  <c r="AF16" i="47" s="1"/>
  <c r="AV42" i="30"/>
  <c r="BD42" i="30" s="1"/>
  <c r="AV49" i="30"/>
  <c r="BE53" i="30"/>
  <c r="AV55" i="30"/>
  <c r="BD55" i="30" s="1"/>
  <c r="R71" i="30"/>
  <c r="AT92" i="30"/>
  <c r="AT28" i="30"/>
  <c r="AJ85" i="30"/>
  <c r="AV76" i="30"/>
  <c r="BD76" i="30" s="1"/>
  <c r="AV98" i="30"/>
  <c r="BD98" i="30" s="1"/>
  <c r="AJ37" i="30"/>
  <c r="AC75" i="30"/>
  <c r="AT81" i="30"/>
  <c r="AC43" i="29"/>
  <c r="AV138" i="29"/>
  <c r="BD138" i="29" s="1"/>
  <c r="AT26" i="29"/>
  <c r="AC19" i="29"/>
  <c r="AC115" i="29"/>
  <c r="AJ19" i="29"/>
  <c r="AT43" i="29"/>
  <c r="AD112" i="29"/>
  <c r="AV78" i="29"/>
  <c r="BD78" i="29" s="1"/>
  <c r="AV165" i="29"/>
  <c r="BD165" i="29" s="1"/>
  <c r="AU13" i="29"/>
  <c r="AT19" i="29"/>
  <c r="AT62" i="29"/>
  <c r="AZ70" i="29"/>
  <c r="AV77" i="29"/>
  <c r="BD77" i="29" s="1"/>
  <c r="AD86" i="29"/>
  <c r="BE97" i="29"/>
  <c r="AD113" i="29"/>
  <c r="AV50" i="29"/>
  <c r="BD50" i="29" s="1"/>
  <c r="AZ79" i="29"/>
  <c r="AV81" i="29"/>
  <c r="BD81" i="29" s="1"/>
  <c r="AD98" i="29"/>
  <c r="AC26" i="29"/>
  <c r="AC32" i="29"/>
  <c r="AD68" i="29"/>
  <c r="AV71" i="29"/>
  <c r="BD71" i="29" s="1"/>
  <c r="AU91" i="29"/>
  <c r="R173" i="29"/>
  <c r="AV184" i="29"/>
  <c r="BD184" i="29" s="1"/>
  <c r="AJ26" i="29"/>
  <c r="BE51" i="29"/>
  <c r="AV137" i="29"/>
  <c r="BD137" i="29" s="1"/>
  <c r="BC154" i="29"/>
  <c r="R43" i="29"/>
  <c r="AX69" i="29"/>
  <c r="AZ134" i="29"/>
  <c r="AZ199" i="29" s="1"/>
  <c r="AV136" i="29"/>
  <c r="AX279" i="32"/>
  <c r="AF76" i="32"/>
  <c r="AX36" i="31"/>
  <c r="AE16" i="31"/>
  <c r="BA16" i="31" s="1"/>
  <c r="AD34" i="31"/>
  <c r="AE63" i="31"/>
  <c r="BA63" i="31" s="1"/>
  <c r="AE62" i="31"/>
  <c r="BA62" i="31" s="1"/>
  <c r="AE83" i="30"/>
  <c r="BA83" i="30" s="1"/>
  <c r="AX57" i="29"/>
  <c r="AX68" i="29"/>
  <c r="AF283" i="32"/>
  <c r="BB283" i="32" s="1"/>
  <c r="AD283" i="32"/>
  <c r="BC169" i="32"/>
  <c r="R318" i="32"/>
  <c r="Y18" i="32"/>
  <c r="Y22" i="32" s="1"/>
  <c r="R31" i="32"/>
  <c r="AT37" i="32"/>
  <c r="AV67" i="32"/>
  <c r="BD67" i="32" s="1"/>
  <c r="AZ89" i="32"/>
  <c r="AV85" i="32"/>
  <c r="BD85" i="32" s="1"/>
  <c r="AJ95" i="32"/>
  <c r="AV101" i="32"/>
  <c r="BD101" i="32" s="1"/>
  <c r="BG156" i="32"/>
  <c r="BG162" i="32" s="1"/>
  <c r="AT176" i="32"/>
  <c r="AU182" i="32"/>
  <c r="AJ197" i="32"/>
  <c r="AV218" i="32"/>
  <c r="BD218" i="32" s="1"/>
  <c r="AX220" i="32"/>
  <c r="AX221" i="32" s="1"/>
  <c r="AU225" i="32"/>
  <c r="AV235" i="32"/>
  <c r="BD235" i="32" s="1"/>
  <c r="AV244" i="32"/>
  <c r="BD244" i="32" s="1"/>
  <c r="R253" i="32"/>
  <c r="BG290" i="32"/>
  <c r="AD293" i="32"/>
  <c r="BE274" i="32"/>
  <c r="AC22" i="32"/>
  <c r="AU37" i="32"/>
  <c r="AE72" i="32"/>
  <c r="BA72" i="32" s="1"/>
  <c r="AU176" i="32"/>
  <c r="Y219" i="32"/>
  <c r="BE222" i="32"/>
  <c r="BE225" i="32" s="1"/>
  <c r="AX242" i="32"/>
  <c r="AV258" i="32"/>
  <c r="BD258" i="32" s="1"/>
  <c r="AD265" i="32"/>
  <c r="AJ304" i="32"/>
  <c r="AA308" i="32"/>
  <c r="AO308" i="32"/>
  <c r="AJ22" i="32"/>
  <c r="AC31" i="32"/>
  <c r="BE37" i="32"/>
  <c r="AT56" i="32"/>
  <c r="AV138" i="32"/>
  <c r="BD138" i="32" s="1"/>
  <c r="Y143" i="32"/>
  <c r="AX143" i="32" s="1"/>
  <c r="AX144" i="32" s="1"/>
  <c r="AV146" i="32"/>
  <c r="BD146" i="32" s="1"/>
  <c r="BE176" i="32"/>
  <c r="AJ232" i="32"/>
  <c r="AV257" i="32"/>
  <c r="BD257" i="32" s="1"/>
  <c r="AE265" i="32"/>
  <c r="BA265" i="32" s="1"/>
  <c r="AV294" i="32"/>
  <c r="BD294" i="32" s="1"/>
  <c r="AT22" i="32"/>
  <c r="AU22" i="32"/>
  <c r="AT31" i="32"/>
  <c r="AZ41" i="32"/>
  <c r="AD54" i="32"/>
  <c r="AV71" i="32"/>
  <c r="BD71" i="32" s="1"/>
  <c r="AD80" i="32"/>
  <c r="AV81" i="32"/>
  <c r="BD81" i="32" s="1"/>
  <c r="AV97" i="32"/>
  <c r="BD97" i="32" s="1"/>
  <c r="AC317" i="32"/>
  <c r="AU312" i="32"/>
  <c r="AC122" i="32"/>
  <c r="BE138" i="32"/>
  <c r="BE187" i="32"/>
  <c r="BE193" i="32" s="1"/>
  <c r="AV198" i="32"/>
  <c r="BD198" i="32" s="1"/>
  <c r="AV199" i="32"/>
  <c r="BD199" i="32" s="1"/>
  <c r="AV200" i="32"/>
  <c r="BD200" i="32" s="1"/>
  <c r="AV201" i="32"/>
  <c r="BD201" i="32" s="1"/>
  <c r="AV202" i="32"/>
  <c r="BD202" i="32" s="1"/>
  <c r="AD258" i="32"/>
  <c r="AC268" i="32"/>
  <c r="AV271" i="32"/>
  <c r="BD271" i="32" s="1"/>
  <c r="R281" i="32"/>
  <c r="AD298" i="32"/>
  <c r="BC27" i="32"/>
  <c r="AJ31" i="32"/>
  <c r="AU56" i="32"/>
  <c r="AU76" i="32"/>
  <c r="AU89" i="32"/>
  <c r="AJ135" i="32"/>
  <c r="AU148" i="32"/>
  <c r="R182" i="32"/>
  <c r="AT309" i="32"/>
  <c r="AU27" i="32"/>
  <c r="AU31" i="32"/>
  <c r="AD30" i="32"/>
  <c r="R37" i="32"/>
  <c r="AJ41" i="32"/>
  <c r="BG44" i="32"/>
  <c r="BG50" i="32" s="1"/>
  <c r="BE51" i="32"/>
  <c r="BE56" i="32" s="1"/>
  <c r="AD53" i="32"/>
  <c r="AV65" i="32"/>
  <c r="BD65" i="32" s="1"/>
  <c r="AD94" i="32"/>
  <c r="AV102" i="32"/>
  <c r="BD102" i="32" s="1"/>
  <c r="AJ122" i="32"/>
  <c r="AV145" i="32"/>
  <c r="BD145" i="32" s="1"/>
  <c r="AC182" i="32"/>
  <c r="AD192" i="32"/>
  <c r="AJ268" i="32"/>
  <c r="AO305" i="32"/>
  <c r="AH18" i="47" s="1"/>
  <c r="AD52" i="32"/>
  <c r="BE63" i="32"/>
  <c r="BG71" i="32"/>
  <c r="BG76" i="32" s="1"/>
  <c r="AV77" i="32"/>
  <c r="BD77" i="32" s="1"/>
  <c r="AT314" i="32"/>
  <c r="AT118" i="32"/>
  <c r="AT122" i="32"/>
  <c r="AD139" i="32"/>
  <c r="BG148" i="32"/>
  <c r="BC155" i="32"/>
  <c r="AC169" i="32"/>
  <c r="AC176" i="32"/>
  <c r="AJ182" i="32"/>
  <c r="AU186" i="32"/>
  <c r="BG198" i="32"/>
  <c r="BG203" i="32" s="1"/>
  <c r="AT239" i="32"/>
  <c r="AX18" i="31"/>
  <c r="AE18" i="31"/>
  <c r="BA18" i="31" s="1"/>
  <c r="BC57" i="31"/>
  <c r="AJ19" i="31"/>
  <c r="AC43" i="31"/>
  <c r="AC48" i="31"/>
  <c r="AZ49" i="31"/>
  <c r="AZ52" i="31" s="1"/>
  <c r="AT57" i="31"/>
  <c r="BE68" i="31"/>
  <c r="BE73" i="31" s="1"/>
  <c r="AT48" i="31"/>
  <c r="AV13" i="31"/>
  <c r="BD13" i="31" s="1"/>
  <c r="AP74" i="31"/>
  <c r="AI17" i="47" s="1"/>
  <c r="AT23" i="31"/>
  <c r="AC85" i="31"/>
  <c r="BC43" i="31"/>
  <c r="BC49" i="31"/>
  <c r="BC52" i="31" s="1"/>
  <c r="AX50" i="31"/>
  <c r="AE59" i="31"/>
  <c r="BA59" i="31" s="1"/>
  <c r="BG68" i="31"/>
  <c r="AU15" i="31"/>
  <c r="R19" i="31"/>
  <c r="BG24" i="31"/>
  <c r="BG87" i="31" s="1"/>
  <c r="AV29" i="31"/>
  <c r="BD29" i="31" s="1"/>
  <c r="AV31" i="31"/>
  <c r="BD31" i="31" s="1"/>
  <c r="BE39" i="31"/>
  <c r="BE86" i="31" s="1"/>
  <c r="BG41" i="31"/>
  <c r="BG43" i="31" s="1"/>
  <c r="AV44" i="31"/>
  <c r="BD44" i="31" s="1"/>
  <c r="AV45" i="31"/>
  <c r="BD45" i="31" s="1"/>
  <c r="Y65" i="31"/>
  <c r="O75" i="31"/>
  <c r="AV30" i="31"/>
  <c r="BD30" i="31" s="1"/>
  <c r="AD50" i="31"/>
  <c r="AE51" i="31"/>
  <c r="BA51" i="31" s="1"/>
  <c r="AX59" i="31"/>
  <c r="AU79" i="31"/>
  <c r="AD62" i="31"/>
  <c r="R23" i="31"/>
  <c r="BE29" i="31"/>
  <c r="AD42" i="31"/>
  <c r="AZ57" i="31"/>
  <c r="AC57" i="31"/>
  <c r="BC67" i="31"/>
  <c r="J77" i="31"/>
  <c r="AJ15" i="30"/>
  <c r="AV39" i="30"/>
  <c r="BD39" i="30" s="1"/>
  <c r="AU48" i="30"/>
  <c r="BE78" i="30"/>
  <c r="BE81" i="30" s="1"/>
  <c r="AU99" i="30"/>
  <c r="AT15" i="30"/>
  <c r="AV16" i="30"/>
  <c r="AV113" i="30" s="1"/>
  <c r="AJ23" i="30"/>
  <c r="BE27" i="30"/>
  <c r="BE28" i="30" s="1"/>
  <c r="R65" i="30"/>
  <c r="AT71" i="30"/>
  <c r="AV67" i="30"/>
  <c r="BD67" i="30" s="1"/>
  <c r="AV68" i="30"/>
  <c r="BD68" i="30" s="1"/>
  <c r="AV69" i="30"/>
  <c r="BD69" i="30" s="1"/>
  <c r="AZ72" i="30"/>
  <c r="AZ75" i="30" s="1"/>
  <c r="AU85" i="30"/>
  <c r="AD98" i="30"/>
  <c r="AI103" i="30"/>
  <c r="AZ29" i="30"/>
  <c r="AZ30" i="30" s="1"/>
  <c r="AZ12" i="30"/>
  <c r="AZ15" i="30" s="1"/>
  <c r="AC28" i="30"/>
  <c r="BE42" i="30"/>
  <c r="BE44" i="30" s="1"/>
  <c r="AT17" i="30"/>
  <c r="AJ28" i="30"/>
  <c r="BG75" i="30"/>
  <c r="AV40" i="30"/>
  <c r="BD40" i="30" s="1"/>
  <c r="AD56" i="30"/>
  <c r="AU17" i="30"/>
  <c r="AJ48" i="30"/>
  <c r="AV51" i="30"/>
  <c r="BD51" i="30" s="1"/>
  <c r="BC81" i="30"/>
  <c r="AV79" i="30"/>
  <c r="BD79" i="30" s="1"/>
  <c r="AD84" i="30"/>
  <c r="AX165" i="29"/>
  <c r="AF165" i="29"/>
  <c r="BB165" i="29" s="1"/>
  <c r="BC39" i="29"/>
  <c r="U187" i="29"/>
  <c r="N15" i="47" s="1"/>
  <c r="R35" i="29"/>
  <c r="AJ35" i="29"/>
  <c r="AV60" i="29"/>
  <c r="BD60" i="29" s="1"/>
  <c r="BG86" i="29"/>
  <c r="BG91" i="29" s="1"/>
  <c r="AT109" i="29"/>
  <c r="AT163" i="29"/>
  <c r="AD14" i="29"/>
  <c r="AJ29" i="29"/>
  <c r="R32" i="29"/>
  <c r="Y33" i="29"/>
  <c r="AX33" i="29" s="1"/>
  <c r="AX35" i="29" s="1"/>
  <c r="AC39" i="29"/>
  <c r="BC43" i="29"/>
  <c r="AU62" i="29"/>
  <c r="AT70" i="29"/>
  <c r="AC133" i="29"/>
  <c r="BE138" i="29"/>
  <c r="BC159" i="29"/>
  <c r="AV161" i="29"/>
  <c r="BD161" i="29" s="1"/>
  <c r="I190" i="29"/>
  <c r="AJ199" i="29"/>
  <c r="R23" i="29"/>
  <c r="AU43" i="29"/>
  <c r="AT133" i="29"/>
  <c r="AV129" i="29"/>
  <c r="BD129" i="29" s="1"/>
  <c r="BE173" i="29"/>
  <c r="AV172" i="29"/>
  <c r="BD172" i="29" s="1"/>
  <c r="AJ79" i="29"/>
  <c r="AJ150" i="29"/>
  <c r="AT16" i="29"/>
  <c r="AT32" i="29"/>
  <c r="AU39" i="29"/>
  <c r="BE40" i="29"/>
  <c r="BE43" i="29" s="1"/>
  <c r="AE60" i="29"/>
  <c r="BA60" i="29" s="1"/>
  <c r="AV61" i="29"/>
  <c r="BD61" i="29" s="1"/>
  <c r="AV63" i="29"/>
  <c r="AV72" i="29"/>
  <c r="BD72" i="29" s="1"/>
  <c r="AU79" i="29"/>
  <c r="BG26" i="29"/>
  <c r="AZ150" i="29"/>
  <c r="AJ32" i="29"/>
  <c r="BG12" i="29"/>
  <c r="BG200" i="29" s="1"/>
  <c r="AU58" i="29"/>
  <c r="Y62" i="29"/>
  <c r="AC97" i="29"/>
  <c r="BE121" i="29"/>
  <c r="AZ128" i="29"/>
  <c r="AZ133" i="29" s="1"/>
  <c r="R154" i="29"/>
  <c r="AU179" i="29"/>
  <c r="AT39" i="29"/>
  <c r="BC66" i="29"/>
  <c r="AD87" i="29"/>
  <c r="AJ85" i="29"/>
  <c r="AU135" i="29"/>
  <c r="AV169" i="29"/>
  <c r="BD169" i="29" s="1"/>
  <c r="AJ179" i="29"/>
  <c r="R19" i="29"/>
  <c r="R26" i="29"/>
  <c r="AU29" i="29"/>
  <c r="AZ30" i="29"/>
  <c r="AZ32" i="29" s="1"/>
  <c r="BG36" i="29"/>
  <c r="BG39" i="29" s="1"/>
  <c r="AV49" i="29"/>
  <c r="BD49" i="29" s="1"/>
  <c r="R54" i="29"/>
  <c r="AJ66" i="29"/>
  <c r="AV69" i="29"/>
  <c r="BD69" i="29" s="1"/>
  <c r="BC97" i="29"/>
  <c r="AE124" i="29"/>
  <c r="BA124" i="29" s="1"/>
  <c r="AV132" i="29"/>
  <c r="BD132" i="29" s="1"/>
  <c r="AX149" i="29"/>
  <c r="AV168" i="29"/>
  <c r="BD168" i="29" s="1"/>
  <c r="AD182" i="29"/>
  <c r="AF290" i="32"/>
  <c r="BB290" i="32" s="1"/>
  <c r="AD290" i="32"/>
  <c r="BE31" i="32"/>
  <c r="AF257" i="32"/>
  <c r="BB257" i="32" s="1"/>
  <c r="AD257" i="32"/>
  <c r="AE266" i="32"/>
  <c r="BA266" i="32" s="1"/>
  <c r="AD266" i="32"/>
  <c r="AF271" i="32"/>
  <c r="BB271" i="32" s="1"/>
  <c r="AD271" i="32"/>
  <c r="AF246" i="32"/>
  <c r="BB246" i="32" s="1"/>
  <c r="AD246" i="32"/>
  <c r="AD92" i="32"/>
  <c r="AE92" i="32"/>
  <c r="BA92" i="32" s="1"/>
  <c r="AJ144" i="32"/>
  <c r="AF184" i="32"/>
  <c r="BB184" i="32" s="1"/>
  <c r="AX184" i="32"/>
  <c r="AF256" i="32"/>
  <c r="BB256" i="32" s="1"/>
  <c r="AD256" i="32"/>
  <c r="AE261" i="32"/>
  <c r="BA261" i="32" s="1"/>
  <c r="AD261" i="32"/>
  <c r="AF284" i="32"/>
  <c r="BB284" i="32" s="1"/>
  <c r="AD284" i="32"/>
  <c r="O306" i="32"/>
  <c r="I18" i="47"/>
  <c r="S305" i="32"/>
  <c r="L18" i="47" s="1"/>
  <c r="AB305" i="32"/>
  <c r="U18" i="47" s="1"/>
  <c r="AV35" i="32"/>
  <c r="BD35" i="32" s="1"/>
  <c r="AV36" i="32"/>
  <c r="BD36" i="32" s="1"/>
  <c r="AT41" i="32"/>
  <c r="AT43" i="32"/>
  <c r="R310" i="32"/>
  <c r="AZ56" i="32"/>
  <c r="AU63" i="32"/>
  <c r="BC70" i="32"/>
  <c r="BC76" i="32"/>
  <c r="AV72" i="32"/>
  <c r="BD72" i="32" s="1"/>
  <c r="AV73" i="32"/>
  <c r="BD73" i="32" s="1"/>
  <c r="AC83" i="32"/>
  <c r="AV79" i="32"/>
  <c r="BD79" i="32" s="1"/>
  <c r="AD84" i="32"/>
  <c r="AV86" i="32"/>
  <c r="BD86" i="32" s="1"/>
  <c r="AD90" i="32"/>
  <c r="AV91" i="32"/>
  <c r="BD91" i="32" s="1"/>
  <c r="AJ311" i="32"/>
  <c r="AJ317" i="32"/>
  <c r="AJ111" i="32"/>
  <c r="AJ118" i="32"/>
  <c r="AV127" i="32"/>
  <c r="BD127" i="32" s="1"/>
  <c r="AT135" i="32"/>
  <c r="AZ142" i="32"/>
  <c r="AC148" i="32"/>
  <c r="AV147" i="32"/>
  <c r="BD147" i="32" s="1"/>
  <c r="AV170" i="32"/>
  <c r="BD170" i="32" s="1"/>
  <c r="AV171" i="32"/>
  <c r="BD171" i="32" s="1"/>
  <c r="AV172" i="32"/>
  <c r="BD172" i="32" s="1"/>
  <c r="AV173" i="32"/>
  <c r="BD173" i="32" s="1"/>
  <c r="AV174" i="32"/>
  <c r="BD174" i="32" s="1"/>
  <c r="AV175" i="32"/>
  <c r="BD175" i="32" s="1"/>
  <c r="AV187" i="32"/>
  <c r="AV188" i="32"/>
  <c r="BD188" i="32" s="1"/>
  <c r="AV189" i="32"/>
  <c r="BD189" i="32" s="1"/>
  <c r="AV190" i="32"/>
  <c r="BD190" i="32" s="1"/>
  <c r="AV191" i="32"/>
  <c r="BD191" i="32" s="1"/>
  <c r="AV192" i="32"/>
  <c r="BD192" i="32" s="1"/>
  <c r="AU212" i="32"/>
  <c r="AU219" i="32"/>
  <c r="BG213" i="32"/>
  <c r="BG219" i="32" s="1"/>
  <c r="AC232" i="32"/>
  <c r="BG239" i="32"/>
  <c r="AV238" i="32"/>
  <c r="BD238" i="32" s="1"/>
  <c r="AU243" i="32"/>
  <c r="AT250" i="32"/>
  <c r="AV259" i="32"/>
  <c r="BD259" i="32" s="1"/>
  <c r="Y260" i="32"/>
  <c r="Z308" i="32"/>
  <c r="AC274" i="32"/>
  <c r="AZ269" i="32"/>
  <c r="AE275" i="32"/>
  <c r="BA275" i="32" s="1"/>
  <c r="AX275" i="32"/>
  <c r="AD275" i="32"/>
  <c r="T305" i="32"/>
  <c r="M18" i="47" s="1"/>
  <c r="BC63" i="32"/>
  <c r="AV103" i="32"/>
  <c r="BD103" i="32" s="1"/>
  <c r="AT111" i="32"/>
  <c r="AJ148" i="32"/>
  <c r="AV213" i="32"/>
  <c r="BD213" i="32" s="1"/>
  <c r="AV217" i="32"/>
  <c r="BD217" i="32" s="1"/>
  <c r="AV233" i="32"/>
  <c r="AV237" i="32"/>
  <c r="BD237" i="32" s="1"/>
  <c r="AS305" i="32"/>
  <c r="AL18" i="47" s="1"/>
  <c r="BG14" i="32"/>
  <c r="BG17" i="32" s="1"/>
  <c r="R315" i="32"/>
  <c r="AV18" i="32"/>
  <c r="BD18" i="32" s="1"/>
  <c r="AV19" i="32"/>
  <c r="BD19" i="32" s="1"/>
  <c r="AV20" i="32"/>
  <c r="BD20" i="32" s="1"/>
  <c r="AV21" i="32"/>
  <c r="BD21" i="32" s="1"/>
  <c r="AT27" i="32"/>
  <c r="AZ34" i="32"/>
  <c r="BC38" i="32"/>
  <c r="BC41" i="32" s="1"/>
  <c r="AJ310" i="32"/>
  <c r="R56" i="32"/>
  <c r="BG57" i="32"/>
  <c r="BG63" i="32" s="1"/>
  <c r="AT89" i="32"/>
  <c r="AF88" i="32"/>
  <c r="BB88" i="32" s="1"/>
  <c r="AX88" i="32"/>
  <c r="AC89" i="32"/>
  <c r="AJ105" i="32"/>
  <c r="AU311" i="32"/>
  <c r="BE99" i="32"/>
  <c r="BE100" i="32"/>
  <c r="BE101" i="32"/>
  <c r="BE102" i="32"/>
  <c r="BE104" i="32"/>
  <c r="AU317" i="32"/>
  <c r="BG111" i="32"/>
  <c r="AV109" i="32"/>
  <c r="BD109" i="32" s="1"/>
  <c r="AU118" i="32"/>
  <c r="AU122" i="32"/>
  <c r="BG119" i="32"/>
  <c r="BG122" i="32" s="1"/>
  <c r="BE127" i="32"/>
  <c r="BE128" i="32" s="1"/>
  <c r="BC129" i="32"/>
  <c r="BC135" i="32" s="1"/>
  <c r="AD138" i="32"/>
  <c r="AT142" i="32"/>
  <c r="BE147" i="32"/>
  <c r="AT169" i="32"/>
  <c r="BG170" i="32"/>
  <c r="BG176" i="32" s="1"/>
  <c r="AE183" i="32"/>
  <c r="BA183" i="32" s="1"/>
  <c r="AV194" i="32"/>
  <c r="BD194" i="32" s="1"/>
  <c r="AT219" i="32"/>
  <c r="AV222" i="32"/>
  <c r="BD222" i="32" s="1"/>
  <c r="AV223" i="32"/>
  <c r="BD223" i="32" s="1"/>
  <c r="AV224" i="32"/>
  <c r="BD224" i="32" s="1"/>
  <c r="BE233" i="32"/>
  <c r="BG240" i="32"/>
  <c r="BG243" i="32" s="1"/>
  <c r="AC253" i="32"/>
  <c r="AZ251" i="32"/>
  <c r="AZ253" i="32" s="1"/>
  <c r="AD269" i="32"/>
  <c r="AC281" i="32"/>
  <c r="BE289" i="32"/>
  <c r="BE295" i="32" s="1"/>
  <c r="AV289" i="32"/>
  <c r="BD289" i="32" s="1"/>
  <c r="AZ302" i="32"/>
  <c r="BC17" i="32"/>
  <c r="AV99" i="32"/>
  <c r="BE18" i="32"/>
  <c r="BE22" i="32" s="1"/>
  <c r="AJ34" i="32"/>
  <c r="Y35" i="32"/>
  <c r="AD35" i="32" s="1"/>
  <c r="AD37" i="32" s="1"/>
  <c r="BG38" i="32"/>
  <c r="BG41" i="32" s="1"/>
  <c r="AV42" i="32"/>
  <c r="BD42" i="32" s="1"/>
  <c r="BD43" i="32" s="1"/>
  <c r="AJ50" i="32"/>
  <c r="AT310" i="32"/>
  <c r="Y51" i="32"/>
  <c r="AD51" i="32" s="1"/>
  <c r="AJ56" i="32"/>
  <c r="AE71" i="32"/>
  <c r="BA71" i="32" s="1"/>
  <c r="AF87" i="32"/>
  <c r="BB87" i="32" s="1"/>
  <c r="AX87" i="32"/>
  <c r="BG99" i="32"/>
  <c r="BG314" i="32" s="1"/>
  <c r="BC106" i="32"/>
  <c r="AV108" i="32"/>
  <c r="BD108" i="32" s="1"/>
  <c r="AJ128" i="32"/>
  <c r="AV126" i="32"/>
  <c r="BD126" i="32" s="1"/>
  <c r="BG135" i="32"/>
  <c r="AU142" i="32"/>
  <c r="BE146" i="32"/>
  <c r="AT155" i="32"/>
  <c r="AJ155" i="32"/>
  <c r="AU169" i="32"/>
  <c r="AJ169" i="32"/>
  <c r="AJ186" i="32"/>
  <c r="BC183" i="32"/>
  <c r="BC186" i="32" s="1"/>
  <c r="Y187" i="32"/>
  <c r="AD187" i="32" s="1"/>
  <c r="AV216" i="32"/>
  <c r="BD216" i="32" s="1"/>
  <c r="AU232" i="32"/>
  <c r="BE244" i="32"/>
  <c r="AV247" i="32"/>
  <c r="BD247" i="32" s="1"/>
  <c r="AV248" i="32"/>
  <c r="BD248" i="32" s="1"/>
  <c r="BC251" i="32"/>
  <c r="BC253" i="32" s="1"/>
  <c r="AJ253" i="32"/>
  <c r="BG268" i="32"/>
  <c r="AJ281" i="32"/>
  <c r="BG288" i="32"/>
  <c r="AG305" i="32"/>
  <c r="Z18" i="47" s="1"/>
  <c r="AT63" i="32"/>
  <c r="BC212" i="32"/>
  <c r="AT318" i="32"/>
  <c r="X305" i="32"/>
  <c r="Q18" i="47" s="1"/>
  <c r="R309" i="32"/>
  <c r="AV28" i="32"/>
  <c r="BD28" i="32" s="1"/>
  <c r="AV29" i="32"/>
  <c r="BD29" i="32" s="1"/>
  <c r="AV30" i="32"/>
  <c r="BD30" i="32" s="1"/>
  <c r="AT34" i="32"/>
  <c r="AT50" i="32"/>
  <c r="AC56" i="32"/>
  <c r="AJ76" i="32"/>
  <c r="AE73" i="32"/>
  <c r="BA73" i="32" s="1"/>
  <c r="AE74" i="32"/>
  <c r="BA74" i="32" s="1"/>
  <c r="AE75" i="32"/>
  <c r="BA75" i="32" s="1"/>
  <c r="BG84" i="32"/>
  <c r="BG89" i="32" s="1"/>
  <c r="AF86" i="32"/>
  <c r="BB86" i="32" s="1"/>
  <c r="AX86" i="32"/>
  <c r="AD88" i="32"/>
  <c r="AU105" i="32"/>
  <c r="BG96" i="32"/>
  <c r="BG97" i="32"/>
  <c r="BG311" i="32" s="1"/>
  <c r="BE108" i="32"/>
  <c r="BE111" i="32" s="1"/>
  <c r="AC312" i="32"/>
  <c r="AT128" i="32"/>
  <c r="AV125" i="32"/>
  <c r="BD125" i="32" s="1"/>
  <c r="AV136" i="32"/>
  <c r="BD136" i="32" s="1"/>
  <c r="AV137" i="32"/>
  <c r="BD137" i="32" s="1"/>
  <c r="AV139" i="32"/>
  <c r="BD139" i="32" s="1"/>
  <c r="BE145" i="32"/>
  <c r="AU155" i="32"/>
  <c r="AZ163" i="32"/>
  <c r="AZ169" i="32" s="1"/>
  <c r="AZ177" i="32"/>
  <c r="AZ182" i="32" s="1"/>
  <c r="BG222" i="32"/>
  <c r="BG225" i="32" s="1"/>
  <c r="BC226" i="32"/>
  <c r="BC232" i="32" s="1"/>
  <c r="AV249" i="32"/>
  <c r="BD249" i="32" s="1"/>
  <c r="BG249" i="32"/>
  <c r="AD254" i="32"/>
  <c r="AC260" i="32"/>
  <c r="AX261" i="32"/>
  <c r="AV273" i="32"/>
  <c r="BD273" i="32" s="1"/>
  <c r="BG273" i="32"/>
  <c r="AV282" i="32"/>
  <c r="BD282" i="32" s="1"/>
  <c r="AT295" i="32"/>
  <c r="AJ27" i="32"/>
  <c r="AJ89" i="32"/>
  <c r="Y13" i="32"/>
  <c r="AT315" i="32"/>
  <c r="AD19" i="32"/>
  <c r="AD20" i="32"/>
  <c r="AD21" i="32"/>
  <c r="BG23" i="32"/>
  <c r="BG27" i="32" s="1"/>
  <c r="BC45" i="32"/>
  <c r="BC56" i="32"/>
  <c r="R63" i="32"/>
  <c r="AJ70" i="32"/>
  <c r="AV69" i="32"/>
  <c r="BD69" i="32" s="1"/>
  <c r="AT76" i="32"/>
  <c r="AD78" i="32"/>
  <c r="AF85" i="32"/>
  <c r="BB85" i="32" s="1"/>
  <c r="AX85" i="32"/>
  <c r="AD87" i="32"/>
  <c r="R95" i="32"/>
  <c r="BE93" i="32"/>
  <c r="AV93" i="32"/>
  <c r="BD93" i="32" s="1"/>
  <c r="AV96" i="32"/>
  <c r="BD96" i="32" s="1"/>
  <c r="AU111" i="32"/>
  <c r="AJ312" i="32"/>
  <c r="AU128" i="32"/>
  <c r="AV124" i="32"/>
  <c r="BD124" i="32" s="1"/>
  <c r="BE140" i="32"/>
  <c r="AV141" i="32"/>
  <c r="BD141" i="32" s="1"/>
  <c r="AZ155" i="32"/>
  <c r="BC177" i="32"/>
  <c r="BC182" i="32" s="1"/>
  <c r="AZ219" i="32"/>
  <c r="AV215" i="32"/>
  <c r="BD215" i="32" s="1"/>
  <c r="R250" i="32"/>
  <c r="AT274" i="32"/>
  <c r="AV272" i="32"/>
  <c r="BD272" i="32" s="1"/>
  <c r="AV285" i="32"/>
  <c r="BD285" i="32" s="1"/>
  <c r="AF287" i="32"/>
  <c r="BB287" i="32" s="1"/>
  <c r="AE287" i="32"/>
  <c r="BA287" i="32" s="1"/>
  <c r="AD294" i="32"/>
  <c r="AC310" i="32"/>
  <c r="AV110" i="32"/>
  <c r="BD110" i="32" s="1"/>
  <c r="AD184" i="32"/>
  <c r="AV292" i="32"/>
  <c r="BD292" i="32" s="1"/>
  <c r="AC304" i="32"/>
  <c r="AZ303" i="32"/>
  <c r="AZ304" i="32" s="1"/>
  <c r="AN305" i="32"/>
  <c r="AG18" i="47" s="1"/>
  <c r="BC34" i="32"/>
  <c r="BC50" i="32"/>
  <c r="AJ63" i="32"/>
  <c r="AC63" i="32"/>
  <c r="BE74" i="32"/>
  <c r="BE76" i="32" s="1"/>
  <c r="AV74" i="32"/>
  <c r="BD74" i="32" s="1"/>
  <c r="AD82" i="32"/>
  <c r="AF84" i="32"/>
  <c r="BB84" i="32" s="1"/>
  <c r="AX84" i="32"/>
  <c r="AV88" i="32"/>
  <c r="BD88" i="32" s="1"/>
  <c r="Y89" i="32"/>
  <c r="AC95" i="32"/>
  <c r="AT312" i="32"/>
  <c r="AV123" i="32"/>
  <c r="BD123" i="32" s="1"/>
  <c r="AC135" i="32"/>
  <c r="BE139" i="32"/>
  <c r="AT148" i="32"/>
  <c r="AJ212" i="32"/>
  <c r="Y244" i="32"/>
  <c r="AD244" i="32" s="1"/>
  <c r="BE254" i="32"/>
  <c r="AV254" i="32"/>
  <c r="BD254" i="32" s="1"/>
  <c r="AT260" i="32"/>
  <c r="AZ275" i="32"/>
  <c r="AZ281" i="32" s="1"/>
  <c r="AF278" i="32"/>
  <c r="BB278" i="32" s="1"/>
  <c r="AE278" i="32"/>
  <c r="BA278" i="32" s="1"/>
  <c r="AD278" i="32"/>
  <c r="BC268" i="32"/>
  <c r="AD270" i="32"/>
  <c r="R288" i="32"/>
  <c r="AU295" i="32"/>
  <c r="I308" i="32"/>
  <c r="Q308" i="32"/>
  <c r="AP308" i="32"/>
  <c r="I306" i="32"/>
  <c r="J308" i="32"/>
  <c r="AG308" i="32"/>
  <c r="AR308" i="32"/>
  <c r="AZ76" i="32"/>
  <c r="AJ83" i="32"/>
  <c r="R312" i="32"/>
  <c r="AU135" i="32"/>
  <c r="AD136" i="32"/>
  <c r="AC155" i="32"/>
  <c r="AX212" i="32"/>
  <c r="AU253" i="32"/>
  <c r="AV255" i="32"/>
  <c r="BD255" i="32" s="1"/>
  <c r="AX265" i="32"/>
  <c r="AC302" i="32"/>
  <c r="AD297" i="32"/>
  <c r="T308" i="32"/>
  <c r="AH308" i="32"/>
  <c r="AC212" i="32"/>
  <c r="R260" i="32"/>
  <c r="R274" i="32"/>
  <c r="AV269" i="32"/>
  <c r="BD269" i="32" s="1"/>
  <c r="AU281" i="32"/>
  <c r="R295" i="32"/>
  <c r="AJ302" i="32"/>
  <c r="AI308" i="32"/>
  <c r="AJ239" i="32"/>
  <c r="AD236" i="32"/>
  <c r="AJ243" i="32"/>
  <c r="BC288" i="32"/>
  <c r="BG289" i="32"/>
  <c r="M308" i="32"/>
  <c r="V308" i="32"/>
  <c r="AL308" i="32"/>
  <c r="AZ38" i="31"/>
  <c r="BC38" i="31"/>
  <c r="AT78" i="31"/>
  <c r="AA74" i="31"/>
  <c r="T17" i="47" s="1"/>
  <c r="AO74" i="31"/>
  <c r="AH17" i="47" s="1"/>
  <c r="AT79" i="31"/>
  <c r="AZ42" i="31"/>
  <c r="AJ43" i="31"/>
  <c r="R73" i="31"/>
  <c r="I75" i="31"/>
  <c r="AB77" i="31"/>
  <c r="AV12" i="31"/>
  <c r="BD12" i="31" s="1"/>
  <c r="AG74" i="31"/>
  <c r="Z17" i="47" s="1"/>
  <c r="AV20" i="31"/>
  <c r="BD20" i="31" s="1"/>
  <c r="AV21" i="31"/>
  <c r="BD21" i="31" s="1"/>
  <c r="AV22" i="31"/>
  <c r="BD22" i="31" s="1"/>
  <c r="AV26" i="31"/>
  <c r="BD26" i="31" s="1"/>
  <c r="AC32" i="31"/>
  <c r="AJ38" i="31"/>
  <c r="AU38" i="31"/>
  <c r="AV46" i="31"/>
  <c r="BD46" i="31" s="1"/>
  <c r="AU52" i="31"/>
  <c r="BE57" i="31"/>
  <c r="K77" i="31"/>
  <c r="T77" i="31"/>
  <c r="AS77" i="31"/>
  <c r="BG12" i="31"/>
  <c r="BG15" i="31" s="1"/>
  <c r="T74" i="31"/>
  <c r="M17" i="47" s="1"/>
  <c r="BE20" i="31"/>
  <c r="BE23" i="31" s="1"/>
  <c r="AJ25" i="31"/>
  <c r="AV27" i="31"/>
  <c r="BD27" i="31" s="1"/>
  <c r="AE35" i="31"/>
  <c r="BA35" i="31" s="1"/>
  <c r="AC40" i="31"/>
  <c r="AE42" i="31"/>
  <c r="BA42" i="31" s="1"/>
  <c r="AV47" i="31"/>
  <c r="BD47" i="31" s="1"/>
  <c r="BE65" i="31"/>
  <c r="BE67" i="31" s="1"/>
  <c r="AI77" i="31"/>
  <c r="U74" i="31"/>
  <c r="N17" i="47" s="1"/>
  <c r="AZ19" i="31"/>
  <c r="BG20" i="31"/>
  <c r="BE26" i="31"/>
  <c r="AV28" i="31"/>
  <c r="BD28" i="31" s="1"/>
  <c r="R43" i="31"/>
  <c r="R57" i="31"/>
  <c r="AJ57" i="31"/>
  <c r="AU64" i="31"/>
  <c r="V77" i="31"/>
  <c r="AJ84" i="31"/>
  <c r="V74" i="31"/>
  <c r="O17" i="47" s="1"/>
  <c r="AL74" i="31"/>
  <c r="AE17" i="47" s="1"/>
  <c r="BC16" i="31"/>
  <c r="BC19" i="31" s="1"/>
  <c r="AZ24" i="31"/>
  <c r="AT32" i="31"/>
  <c r="AX34" i="31"/>
  <c r="AD36" i="31"/>
  <c r="AZ41" i="31"/>
  <c r="BE47" i="31"/>
  <c r="BE48" i="31" s="1"/>
  <c r="N77" i="31"/>
  <c r="AM77" i="31"/>
  <c r="C17" i="47"/>
  <c r="AT84" i="31"/>
  <c r="BC24" i="31"/>
  <c r="BC87" i="31" s="1"/>
  <c r="AX63" i="31"/>
  <c r="AJ67" i="31"/>
  <c r="O77" i="31"/>
  <c r="J17" i="47"/>
  <c r="Z74" i="31"/>
  <c r="S17" i="47" s="1"/>
  <c r="AC19" i="31"/>
  <c r="AD17" i="31"/>
  <c r="AZ30" i="31"/>
  <c r="AZ32" i="31" s="1"/>
  <c r="AC38" i="31"/>
  <c r="AT40" i="31"/>
  <c r="AX42" i="31"/>
  <c r="AJ64" i="31"/>
  <c r="AZ37" i="30"/>
  <c r="BE61" i="30"/>
  <c r="AF47" i="30"/>
  <c r="BB47" i="30" s="1"/>
  <c r="AD47" i="30"/>
  <c r="AD79" i="30"/>
  <c r="AF79" i="30"/>
  <c r="BB79" i="30" s="1"/>
  <c r="AE32" i="30"/>
  <c r="BA32" i="30" s="1"/>
  <c r="AX32" i="30"/>
  <c r="AD32" i="30"/>
  <c r="AF40" i="30"/>
  <c r="BB40" i="30" s="1"/>
  <c r="AD40" i="30"/>
  <c r="AD70" i="30"/>
  <c r="AF70" i="30"/>
  <c r="BB70" i="30" s="1"/>
  <c r="AE45" i="30"/>
  <c r="BA45" i="30" s="1"/>
  <c r="AD45" i="30"/>
  <c r="AX45" i="30"/>
  <c r="AF36" i="30"/>
  <c r="BB36" i="30" s="1"/>
  <c r="AX36" i="30"/>
  <c r="AD36" i="30"/>
  <c r="BG28" i="30"/>
  <c r="AF41" i="30"/>
  <c r="BB41" i="30" s="1"/>
  <c r="AD41" i="30"/>
  <c r="AZ110" i="30"/>
  <c r="AN100" i="30"/>
  <c r="AG16" i="47" s="1"/>
  <c r="AT61" i="30"/>
  <c r="R81" i="30"/>
  <c r="AV77" i="30"/>
  <c r="BD77" i="30" s="1"/>
  <c r="AX84" i="30"/>
  <c r="R92" i="30"/>
  <c r="AD94" i="30"/>
  <c r="V103" i="30"/>
  <c r="BC13" i="30"/>
  <c r="BC15" i="30" s="1"/>
  <c r="AB100" i="30"/>
  <c r="U16" i="47" s="1"/>
  <c r="R105" i="30"/>
  <c r="BC19" i="30"/>
  <c r="BC23" i="30" s="1"/>
  <c r="AU28" i="30"/>
  <c r="BC29" i="30"/>
  <c r="BC112" i="30" s="1"/>
  <c r="AU37" i="30"/>
  <c r="AV41" i="30"/>
  <c r="BD41" i="30" s="1"/>
  <c r="AT44" i="30"/>
  <c r="AU61" i="30"/>
  <c r="AZ65" i="30"/>
  <c r="Y76" i="30"/>
  <c r="AE76" i="30" s="1"/>
  <c r="R85" i="30"/>
  <c r="Y86" i="30"/>
  <c r="AX86" i="30" s="1"/>
  <c r="N103" i="30"/>
  <c r="AM103" i="30"/>
  <c r="AJ65" i="30"/>
  <c r="AD80" i="30"/>
  <c r="S100" i="30"/>
  <c r="L16" i="47" s="1"/>
  <c r="O103" i="30"/>
  <c r="AR100" i="30"/>
  <c r="AK16" i="47" s="1"/>
  <c r="BE16" i="30"/>
  <c r="BE113" i="30" s="1"/>
  <c r="AV24" i="30"/>
  <c r="BD24" i="30" s="1"/>
  <c r="AV25" i="30"/>
  <c r="BD25" i="30" s="1"/>
  <c r="AV26" i="30"/>
  <c r="BD26" i="30" s="1"/>
  <c r="AV27" i="30"/>
  <c r="BD27" i="30" s="1"/>
  <c r="Y29" i="30"/>
  <c r="AF29" i="30" s="1"/>
  <c r="AF30" i="30" s="1"/>
  <c r="BC31" i="30"/>
  <c r="BC37" i="30" s="1"/>
  <c r="BG107" i="30"/>
  <c r="BC46" i="30"/>
  <c r="BC48" i="30" s="1"/>
  <c r="AC54" i="30"/>
  <c r="AV56" i="30"/>
  <c r="BD56" i="30" s="1"/>
  <c r="AV57" i="30"/>
  <c r="BD57" i="30" s="1"/>
  <c r="AV58" i="30"/>
  <c r="BD58" i="30" s="1"/>
  <c r="AV59" i="30"/>
  <c r="BD59" i="30" s="1"/>
  <c r="AV60" i="30"/>
  <c r="BD60" i="30" s="1"/>
  <c r="Y62" i="30"/>
  <c r="AE62" i="30" s="1"/>
  <c r="BA62" i="30" s="1"/>
  <c r="AU71" i="30"/>
  <c r="BC72" i="30"/>
  <c r="BC75" i="30" s="1"/>
  <c r="AV80" i="30"/>
  <c r="BD80" i="30" s="1"/>
  <c r="AC85" i="30"/>
  <c r="BG84" i="30"/>
  <c r="BG85" i="30" s="1"/>
  <c r="BC92" i="30"/>
  <c r="O101" i="30"/>
  <c r="AJ104" i="30"/>
  <c r="AI100" i="30"/>
  <c r="AB16" i="47" s="1"/>
  <c r="AS100" i="30"/>
  <c r="AL16" i="47" s="1"/>
  <c r="BG16" i="30"/>
  <c r="BG113" i="30" s="1"/>
  <c r="BG31" i="30"/>
  <c r="BG37" i="30" s="1"/>
  <c r="AV38" i="30"/>
  <c r="BD38" i="30" s="1"/>
  <c r="AV43" i="30"/>
  <c r="BD43" i="30" s="1"/>
  <c r="AC48" i="30"/>
  <c r="AJ54" i="30"/>
  <c r="AC65" i="30"/>
  <c r="AV66" i="30"/>
  <c r="BD66" i="30" s="1"/>
  <c r="BE88" i="30"/>
  <c r="BE92" i="30" s="1"/>
  <c r="AV94" i="30"/>
  <c r="BD94" i="30" s="1"/>
  <c r="AV95" i="30"/>
  <c r="BD95" i="30" s="1"/>
  <c r="AV96" i="30"/>
  <c r="BD96" i="30" s="1"/>
  <c r="AV97" i="30"/>
  <c r="BD97" i="30" s="1"/>
  <c r="I101" i="30"/>
  <c r="AB103" i="30"/>
  <c r="BC65" i="30"/>
  <c r="AT99" i="30"/>
  <c r="V100" i="30"/>
  <c r="O16" i="47" s="1"/>
  <c r="AT105" i="30"/>
  <c r="AJ30" i="30"/>
  <c r="AT54" i="30"/>
  <c r="BE66" i="30"/>
  <c r="BE71" i="30" s="1"/>
  <c r="AJ92" i="30"/>
  <c r="BG93" i="30"/>
  <c r="BG99" i="30" s="1"/>
  <c r="J103" i="30"/>
  <c r="C16" i="47"/>
  <c r="X100" i="30"/>
  <c r="Q16" i="47" s="1"/>
  <c r="AD27" i="30"/>
  <c r="AC37" i="30"/>
  <c r="R44" i="30"/>
  <c r="AD58" i="30"/>
  <c r="AV70" i="30"/>
  <c r="BD70" i="30" s="1"/>
  <c r="AU75" i="30"/>
  <c r="K103" i="30"/>
  <c r="T103" i="30"/>
  <c r="J16" i="47"/>
  <c r="AF76" i="29"/>
  <c r="BB76" i="29" s="1"/>
  <c r="AX76" i="29"/>
  <c r="AD76" i="29"/>
  <c r="AJ103" i="29"/>
  <c r="BC98" i="29"/>
  <c r="BC103" i="29" s="1"/>
  <c r="BC20" i="29"/>
  <c r="BC23" i="29" s="1"/>
  <c r="AJ23" i="29"/>
  <c r="BG70" i="29"/>
  <c r="AU103" i="29"/>
  <c r="BG100" i="29"/>
  <c r="AU115" i="29"/>
  <c r="BG110" i="29"/>
  <c r="BG115" i="29" s="1"/>
  <c r="AF153" i="29"/>
  <c r="BB153" i="29" s="1"/>
  <c r="AD153" i="29"/>
  <c r="BC116" i="29"/>
  <c r="BC121" i="29" s="1"/>
  <c r="AJ121" i="29"/>
  <c r="R29" i="29"/>
  <c r="Y27" i="29"/>
  <c r="AX27" i="29" s="1"/>
  <c r="AX29" i="29" s="1"/>
  <c r="Y72" i="29"/>
  <c r="AE72" i="29" s="1"/>
  <c r="BA72" i="29" s="1"/>
  <c r="R74" i="29"/>
  <c r="BE131" i="29"/>
  <c r="AV131" i="29"/>
  <c r="BD131" i="29" s="1"/>
  <c r="Y197" i="29"/>
  <c r="AD25" i="29"/>
  <c r="AU32" i="29"/>
  <c r="BG31" i="29"/>
  <c r="BG32" i="29" s="1"/>
  <c r="AE49" i="29"/>
  <c r="BA49" i="29" s="1"/>
  <c r="AX49" i="29"/>
  <c r="BG130" i="29"/>
  <c r="AV130" i="29"/>
  <c r="BD130" i="29" s="1"/>
  <c r="AF140" i="29"/>
  <c r="BB140" i="29" s="1"/>
  <c r="AD140" i="29"/>
  <c r="AJ173" i="29"/>
  <c r="AT173" i="29"/>
  <c r="AF145" i="29"/>
  <c r="BB145" i="29" s="1"/>
  <c r="AD145" i="29"/>
  <c r="AX145" i="29"/>
  <c r="AF37" i="29"/>
  <c r="BB37" i="29" s="1"/>
  <c r="AD37" i="29"/>
  <c r="AT47" i="29"/>
  <c r="BE44" i="29"/>
  <c r="AV44" i="29"/>
  <c r="BD44" i="29" s="1"/>
  <c r="AT54" i="29"/>
  <c r="BE52" i="29"/>
  <c r="BE54" i="29" s="1"/>
  <c r="AV52" i="29"/>
  <c r="BD52" i="29" s="1"/>
  <c r="AC109" i="29"/>
  <c r="AZ104" i="29"/>
  <c r="AZ109" i="29" s="1"/>
  <c r="BE141" i="29"/>
  <c r="AV141" i="29"/>
  <c r="BD141" i="29" s="1"/>
  <c r="AU19" i="29"/>
  <c r="BG17" i="29"/>
  <c r="BG19" i="29" s="1"/>
  <c r="AF31" i="29"/>
  <c r="BB31" i="29" s="1"/>
  <c r="AD31" i="29"/>
  <c r="R39" i="29"/>
  <c r="Y36" i="29"/>
  <c r="AE36" i="29" s="1"/>
  <c r="AJ62" i="29"/>
  <c r="BC59" i="29"/>
  <c r="BC62" i="29" s="1"/>
  <c r="AF158" i="29"/>
  <c r="BB158" i="29" s="1"/>
  <c r="AD158" i="29"/>
  <c r="AX158" i="29"/>
  <c r="AF18" i="29"/>
  <c r="BB18" i="29" s="1"/>
  <c r="AD18" i="29"/>
  <c r="AF75" i="29"/>
  <c r="BB75" i="29" s="1"/>
  <c r="AX75" i="29"/>
  <c r="AD75" i="29"/>
  <c r="Y79" i="29"/>
  <c r="AU127" i="29"/>
  <c r="AF162" i="29"/>
  <c r="BB162" i="29" s="1"/>
  <c r="AD162" i="29"/>
  <c r="AZ35" i="29"/>
  <c r="AC66" i="29"/>
  <c r="BE109" i="29"/>
  <c r="AJ127" i="29"/>
  <c r="R143" i="29"/>
  <c r="BC170" i="29"/>
  <c r="AH187" i="29"/>
  <c r="AA15" i="47" s="1"/>
  <c r="AC23" i="29"/>
  <c r="AU26" i="29"/>
  <c r="AZ36" i="29"/>
  <c r="AZ39" i="29" s="1"/>
  <c r="AD38" i="29"/>
  <c r="AZ40" i="29"/>
  <c r="AZ43" i="29" s="1"/>
  <c r="AJ58" i="29"/>
  <c r="AV57" i="29"/>
  <c r="BD57" i="29" s="1"/>
  <c r="AE59" i="29"/>
  <c r="BA59" i="29" s="1"/>
  <c r="AV64" i="29"/>
  <c r="BD64" i="29" s="1"/>
  <c r="AV68" i="29"/>
  <c r="BD68" i="29" s="1"/>
  <c r="AU70" i="29"/>
  <c r="AD73" i="29"/>
  <c r="BG75" i="29"/>
  <c r="BG79" i="29" s="1"/>
  <c r="AX77" i="29"/>
  <c r="AX78" i="29"/>
  <c r="AE82" i="29"/>
  <c r="BA82" i="29" s="1"/>
  <c r="AT198" i="29"/>
  <c r="AC91" i="29"/>
  <c r="R97" i="29"/>
  <c r="AT115" i="29"/>
  <c r="AD125" i="29"/>
  <c r="AV128" i="29"/>
  <c r="BD128" i="29" s="1"/>
  <c r="AT143" i="29"/>
  <c r="AV151" i="29"/>
  <c r="BD151" i="29" s="1"/>
  <c r="AJ154" i="29"/>
  <c r="AT154" i="29"/>
  <c r="AZ159" i="29"/>
  <c r="AJ159" i="29"/>
  <c r="R163" i="29"/>
  <c r="BC173" i="29"/>
  <c r="P190" i="29"/>
  <c r="AT23" i="29"/>
  <c r="AC35" i="29"/>
  <c r="AU47" i="29"/>
  <c r="AU54" i="29"/>
  <c r="AZ64" i="29"/>
  <c r="AZ66" i="29" s="1"/>
  <c r="AC74" i="29"/>
  <c r="AJ91" i="29"/>
  <c r="AT103" i="29"/>
  <c r="BC115" i="29"/>
  <c r="BG127" i="29"/>
  <c r="AX124" i="29"/>
  <c r="R133" i="29"/>
  <c r="BE128" i="29"/>
  <c r="AC150" i="29"/>
  <c r="AV153" i="29"/>
  <c r="BD153" i="29" s="1"/>
  <c r="BE183" i="29"/>
  <c r="BE186" i="29" s="1"/>
  <c r="AV185" i="29"/>
  <c r="BD185" i="29" s="1"/>
  <c r="J190" i="29"/>
  <c r="AR190" i="29"/>
  <c r="AC29" i="29"/>
  <c r="Y30" i="29"/>
  <c r="AE30" i="29" s="1"/>
  <c r="Y40" i="29"/>
  <c r="AX40" i="29" s="1"/>
  <c r="AX43" i="29" s="1"/>
  <c r="AT91" i="29"/>
  <c r="AT121" i="29"/>
  <c r="Y128" i="29"/>
  <c r="AX128" i="29" s="1"/>
  <c r="Y151" i="29"/>
  <c r="AE151" i="29" s="1"/>
  <c r="AD183" i="29"/>
  <c r="AZ23" i="29"/>
  <c r="BC29" i="29"/>
  <c r="AT35" i="29"/>
  <c r="AV59" i="29"/>
  <c r="BD59" i="29" s="1"/>
  <c r="AD77" i="29"/>
  <c r="AD78" i="29"/>
  <c r="AC79" i="29"/>
  <c r="AJ109" i="29"/>
  <c r="AZ121" i="29"/>
  <c r="AX125" i="29"/>
  <c r="AV142" i="29"/>
  <c r="BD142" i="29" s="1"/>
  <c r="AC159" i="29"/>
  <c r="AE157" i="29"/>
  <c r="BA157" i="29" s="1"/>
  <c r="AC163" i="29"/>
  <c r="Y171" i="29"/>
  <c r="Y173" i="29" s="1"/>
  <c r="AV180" i="29"/>
  <c r="BD180" i="29" s="1"/>
  <c r="L190" i="29"/>
  <c r="U190" i="29"/>
  <c r="AI190" i="29"/>
  <c r="AL187" i="29"/>
  <c r="AE15" i="47" s="1"/>
  <c r="AU23" i="29"/>
  <c r="Z187" i="29"/>
  <c r="S15" i="47" s="1"/>
  <c r="Y17" i="29"/>
  <c r="AX17" i="29" s="1"/>
  <c r="BC12" i="29"/>
  <c r="BC200" i="29" s="1"/>
  <c r="AT29" i="29"/>
  <c r="AU35" i="29"/>
  <c r="AJ39" i="29"/>
  <c r="AJ43" i="29"/>
  <c r="Y47" i="29"/>
  <c r="AE50" i="29"/>
  <c r="BA50" i="29" s="1"/>
  <c r="AX54" i="29"/>
  <c r="AX59" i="29"/>
  <c r="AC70" i="29"/>
  <c r="BC74" i="29"/>
  <c r="AV76" i="29"/>
  <c r="BD76" i="29" s="1"/>
  <c r="BC86" i="29"/>
  <c r="BC91" i="29" s="1"/>
  <c r="AJ97" i="29"/>
  <c r="AT97" i="29"/>
  <c r="R121" i="29"/>
  <c r="AC127" i="29"/>
  <c r="AE123" i="29"/>
  <c r="BA123" i="29" s="1"/>
  <c r="AD124" i="29"/>
  <c r="BG172" i="29"/>
  <c r="AP187" i="29"/>
  <c r="AI15" i="47" s="1"/>
  <c r="R186" i="29"/>
  <c r="N190" i="29"/>
  <c r="AM190" i="29"/>
  <c r="AU197" i="29"/>
  <c r="AC198" i="29"/>
  <c r="AU191" i="29"/>
  <c r="Y20" i="29"/>
  <c r="AX20" i="29" s="1"/>
  <c r="Y24" i="29"/>
  <c r="AE24" i="29" s="1"/>
  <c r="AZ27" i="29"/>
  <c r="AZ29" i="29" s="1"/>
  <c r="AE44" i="29"/>
  <c r="BA44" i="29" s="1"/>
  <c r="AU51" i="29"/>
  <c r="AE52" i="29"/>
  <c r="BA52" i="29" s="1"/>
  <c r="AZ62" i="29"/>
  <c r="BE59" i="29"/>
  <c r="AD69" i="29"/>
  <c r="AC103" i="29"/>
  <c r="R109" i="29"/>
  <c r="AJ115" i="29"/>
  <c r="AC121" i="29"/>
  <c r="Y136" i="29"/>
  <c r="AD141" i="29"/>
  <c r="AD149" i="29"/>
  <c r="AU154" i="29"/>
  <c r="BE160" i="29"/>
  <c r="BE163" i="29" s="1"/>
  <c r="AZ174" i="29"/>
  <c r="AZ179" i="29" s="1"/>
  <c r="Y180" i="29"/>
  <c r="AX180" i="29" s="1"/>
  <c r="AV183" i="29"/>
  <c r="BD183" i="29" s="1"/>
  <c r="AU186" i="29"/>
  <c r="O188" i="29"/>
  <c r="Z190" i="29"/>
  <c r="AN77" i="31"/>
  <c r="S308" i="32"/>
  <c r="X308" i="32"/>
  <c r="K308" i="32"/>
  <c r="O308" i="32"/>
  <c r="AN308" i="32"/>
  <c r="AS308" i="32"/>
  <c r="L308" i="32"/>
  <c r="P308" i="32"/>
  <c r="AZ27" i="32"/>
  <c r="AF26" i="32"/>
  <c r="BB26" i="32" s="1"/>
  <c r="AX26" i="32"/>
  <c r="AE26" i="32"/>
  <c r="BA26" i="32" s="1"/>
  <c r="AD26" i="32"/>
  <c r="AF33" i="32"/>
  <c r="BB33" i="32" s="1"/>
  <c r="AX33" i="32"/>
  <c r="AE33" i="32"/>
  <c r="BA33" i="32" s="1"/>
  <c r="AD33" i="32"/>
  <c r="AF39" i="32"/>
  <c r="BB39" i="32" s="1"/>
  <c r="AX39" i="32"/>
  <c r="AE39" i="32"/>
  <c r="BA39" i="32" s="1"/>
  <c r="AD39" i="32"/>
  <c r="AZ70" i="32"/>
  <c r="AD68" i="32"/>
  <c r="AX68" i="32"/>
  <c r="AF68" i="32"/>
  <c r="BB68" i="32" s="1"/>
  <c r="AE68" i="32"/>
  <c r="BA68" i="32" s="1"/>
  <c r="AD77" i="32"/>
  <c r="Y83" i="32"/>
  <c r="AF77" i="32"/>
  <c r="AE77" i="32"/>
  <c r="AX77" i="32"/>
  <c r="AF25" i="32"/>
  <c r="BB25" i="32" s="1"/>
  <c r="AX25" i="32"/>
  <c r="AE25" i="32"/>
  <c r="BA25" i="32" s="1"/>
  <c r="AD25" i="32"/>
  <c r="AF32" i="32"/>
  <c r="AX32" i="32"/>
  <c r="AE32" i="32"/>
  <c r="AD32" i="32"/>
  <c r="Y34" i="32"/>
  <c r="AF38" i="32"/>
  <c r="AX38" i="32"/>
  <c r="AE38" i="32"/>
  <c r="AD38" i="32"/>
  <c r="Y41" i="32"/>
  <c r="AF44" i="32"/>
  <c r="AX44" i="32"/>
  <c r="AE44" i="32"/>
  <c r="AD44" i="32"/>
  <c r="AD65" i="32"/>
  <c r="AX65" i="32"/>
  <c r="AF65" i="32"/>
  <c r="BB65" i="32" s="1"/>
  <c r="AE65" i="32"/>
  <c r="BA65" i="32" s="1"/>
  <c r="AD69" i="32"/>
  <c r="AX69" i="32"/>
  <c r="AF69" i="32"/>
  <c r="BB69" i="32" s="1"/>
  <c r="AE69" i="32"/>
  <c r="BA69" i="32" s="1"/>
  <c r="AD79" i="32"/>
  <c r="AX79" i="32"/>
  <c r="AF79" i="32"/>
  <c r="BB79" i="32" s="1"/>
  <c r="AE79" i="32"/>
  <c r="BA79" i="32" s="1"/>
  <c r="AF24" i="32"/>
  <c r="BB24" i="32" s="1"/>
  <c r="AX24" i="32"/>
  <c r="AE24" i="32"/>
  <c r="BA24" i="32" s="1"/>
  <c r="AD24" i="32"/>
  <c r="Y63" i="32"/>
  <c r="AF57" i="32"/>
  <c r="AX57" i="32"/>
  <c r="AE57" i="32"/>
  <c r="AD57" i="32"/>
  <c r="AF58" i="32"/>
  <c r="BB58" i="32" s="1"/>
  <c r="AX58" i="32"/>
  <c r="AE58" i="32"/>
  <c r="BA58" i="32" s="1"/>
  <c r="AD58" i="32"/>
  <c r="AF59" i="32"/>
  <c r="BB59" i="32" s="1"/>
  <c r="AX59" i="32"/>
  <c r="AE59" i="32"/>
  <c r="BA59" i="32" s="1"/>
  <c r="AD59" i="32"/>
  <c r="AF60" i="32"/>
  <c r="BB60" i="32" s="1"/>
  <c r="AX60" i="32"/>
  <c r="AE60" i="32"/>
  <c r="BA60" i="32" s="1"/>
  <c r="AD60" i="32"/>
  <c r="AF61" i="32"/>
  <c r="BB61" i="32" s="1"/>
  <c r="AX61" i="32"/>
  <c r="AE61" i="32"/>
  <c r="BA61" i="32" s="1"/>
  <c r="AD61" i="32"/>
  <c r="AF62" i="32"/>
  <c r="BB62" i="32" s="1"/>
  <c r="AX62" i="32"/>
  <c r="AE62" i="32"/>
  <c r="BA62" i="32" s="1"/>
  <c r="AD62" i="32"/>
  <c r="AD67" i="32"/>
  <c r="AF67" i="32"/>
  <c r="BB67" i="32" s="1"/>
  <c r="AE67" i="32"/>
  <c r="BA67" i="32" s="1"/>
  <c r="AX67" i="32"/>
  <c r="AD81" i="32"/>
  <c r="AF81" i="32"/>
  <c r="BB81" i="32" s="1"/>
  <c r="AE81" i="32"/>
  <c r="BA81" i="32" s="1"/>
  <c r="AX81" i="32"/>
  <c r="AD93" i="32"/>
  <c r="AX93" i="32"/>
  <c r="AF93" i="32"/>
  <c r="BB93" i="32" s="1"/>
  <c r="AE93" i="32"/>
  <c r="BA93" i="32" s="1"/>
  <c r="AF15" i="32"/>
  <c r="BB15" i="32" s="1"/>
  <c r="AX15" i="32"/>
  <c r="AE15" i="32"/>
  <c r="BA15" i="32" s="1"/>
  <c r="AD15" i="32"/>
  <c r="AF23" i="32"/>
  <c r="AX23" i="32"/>
  <c r="AE23" i="32"/>
  <c r="AD23" i="32"/>
  <c r="Y27" i="32"/>
  <c r="AF40" i="32"/>
  <c r="BB40" i="32" s="1"/>
  <c r="AX40" i="32"/>
  <c r="AE40" i="32"/>
  <c r="BA40" i="32" s="1"/>
  <c r="AD40" i="32"/>
  <c r="AF46" i="32"/>
  <c r="BB46" i="32" s="1"/>
  <c r="AX46" i="32"/>
  <c r="AE46" i="32"/>
  <c r="BA46" i="32" s="1"/>
  <c r="AD46" i="32"/>
  <c r="AF47" i="32"/>
  <c r="BB47" i="32" s="1"/>
  <c r="AX47" i="32"/>
  <c r="AE47" i="32"/>
  <c r="BA47" i="32" s="1"/>
  <c r="AD47" i="32"/>
  <c r="AF49" i="32"/>
  <c r="BB49" i="32" s="1"/>
  <c r="AX49" i="32"/>
  <c r="AE49" i="32"/>
  <c r="BA49" i="32" s="1"/>
  <c r="AD49" i="32"/>
  <c r="AD64" i="32"/>
  <c r="AX64" i="32"/>
  <c r="Y70" i="32"/>
  <c r="AF64" i="32"/>
  <c r="AE64" i="32"/>
  <c r="I77" i="31"/>
  <c r="M77" i="31"/>
  <c r="Q77" i="31"/>
  <c r="AL77" i="31"/>
  <c r="AP77" i="31"/>
  <c r="S77" i="31"/>
  <c r="AE12" i="32"/>
  <c r="AX12" i="32"/>
  <c r="BC12" i="32"/>
  <c r="R13" i="32"/>
  <c r="V305" i="32"/>
  <c r="O18" i="47" s="1"/>
  <c r="AA305" i="32"/>
  <c r="T18" i="47" s="1"/>
  <c r="AI305" i="32"/>
  <c r="AB18" i="47" s="1"/>
  <c r="AM305" i="32"/>
  <c r="AF18" i="47" s="1"/>
  <c r="AR305" i="32"/>
  <c r="AK18" i="47" s="1"/>
  <c r="AC309" i="32"/>
  <c r="AJ309" i="32"/>
  <c r="AV14" i="32"/>
  <c r="BE14" i="32"/>
  <c r="AV15" i="32"/>
  <c r="BD15" i="32" s="1"/>
  <c r="AC315" i="32"/>
  <c r="AJ315" i="32"/>
  <c r="AV16" i="32"/>
  <c r="BE16" i="32"/>
  <c r="AC17" i="32"/>
  <c r="AT17" i="32"/>
  <c r="BC18" i="32"/>
  <c r="BC22" i="32" s="1"/>
  <c r="AE19" i="32"/>
  <c r="BA19" i="32" s="1"/>
  <c r="AX19" i="32"/>
  <c r="AE20" i="32"/>
  <c r="BA20" i="32" s="1"/>
  <c r="AX20" i="32"/>
  <c r="AE21" i="32"/>
  <c r="BA21" i="32" s="1"/>
  <c r="AX21" i="32"/>
  <c r="AV23" i="32"/>
  <c r="BE23" i="32"/>
  <c r="BE27" i="32" s="1"/>
  <c r="AV24" i="32"/>
  <c r="BD24" i="32" s="1"/>
  <c r="AV25" i="32"/>
  <c r="BD25" i="32" s="1"/>
  <c r="AV26" i="32"/>
  <c r="BD26" i="32" s="1"/>
  <c r="AC27" i="32"/>
  <c r="AE28" i="32"/>
  <c r="AX28" i="32"/>
  <c r="BC28" i="32"/>
  <c r="BC31" i="32" s="1"/>
  <c r="AE29" i="32"/>
  <c r="BA29" i="32" s="1"/>
  <c r="AX29" i="32"/>
  <c r="AE30" i="32"/>
  <c r="BA30" i="32" s="1"/>
  <c r="AX30" i="32"/>
  <c r="AV32" i="32"/>
  <c r="BE32" i="32"/>
  <c r="BE34" i="32" s="1"/>
  <c r="AV33" i="32"/>
  <c r="BD33" i="32" s="1"/>
  <c r="AC34" i="32"/>
  <c r="BC35" i="32"/>
  <c r="BC37" i="32" s="1"/>
  <c r="AE36" i="32"/>
  <c r="BA36" i="32" s="1"/>
  <c r="AX36" i="32"/>
  <c r="AV38" i="32"/>
  <c r="BE38" i="32"/>
  <c r="BE41" i="32" s="1"/>
  <c r="AV39" i="32"/>
  <c r="BD39" i="32" s="1"/>
  <c r="AV40" i="32"/>
  <c r="BD40" i="32" s="1"/>
  <c r="AC41" i="32"/>
  <c r="BC42" i="32"/>
  <c r="BC43" i="32" s="1"/>
  <c r="AV44" i="32"/>
  <c r="BE44" i="32"/>
  <c r="AV45" i="32"/>
  <c r="BE45" i="32"/>
  <c r="AV46" i="32"/>
  <c r="BD46" i="32" s="1"/>
  <c r="AV47" i="32"/>
  <c r="BD47" i="32" s="1"/>
  <c r="AC316" i="32"/>
  <c r="AJ316" i="32"/>
  <c r="AV48" i="32"/>
  <c r="AV49" i="32"/>
  <c r="BD49" i="32" s="1"/>
  <c r="AC50" i="32"/>
  <c r="AE52" i="32"/>
  <c r="BA52" i="32" s="1"/>
  <c r="AX52" i="32"/>
  <c r="AE53" i="32"/>
  <c r="BA53" i="32" s="1"/>
  <c r="AX53" i="32"/>
  <c r="AE54" i="32"/>
  <c r="BA54" i="32" s="1"/>
  <c r="AX54" i="32"/>
  <c r="AE55" i="32"/>
  <c r="BA55" i="32" s="1"/>
  <c r="AX55" i="32"/>
  <c r="AV57" i="32"/>
  <c r="AV58" i="32"/>
  <c r="BD58" i="32" s="1"/>
  <c r="AV59" i="32"/>
  <c r="BD59" i="32" s="1"/>
  <c r="AV60" i="32"/>
  <c r="BD60" i="32" s="1"/>
  <c r="AV61" i="32"/>
  <c r="BD61" i="32" s="1"/>
  <c r="AV62" i="32"/>
  <c r="BD62" i="32" s="1"/>
  <c r="AF66" i="32"/>
  <c r="BB66" i="32" s="1"/>
  <c r="AV66" i="32"/>
  <c r="BD66" i="32" s="1"/>
  <c r="R70" i="32"/>
  <c r="AD71" i="32"/>
  <c r="AX71" i="32"/>
  <c r="AD72" i="32"/>
  <c r="AK72" i="32" s="1"/>
  <c r="AW72" i="32" s="1"/>
  <c r="AX72" i="32"/>
  <c r="AD73" i="32"/>
  <c r="AX73" i="32"/>
  <c r="AD74" i="32"/>
  <c r="AX74" i="32"/>
  <c r="AD75" i="32"/>
  <c r="AX75" i="32"/>
  <c r="Y76" i="32"/>
  <c r="AC76" i="32"/>
  <c r="AF80" i="32"/>
  <c r="BB80" i="32" s="1"/>
  <c r="AV80" i="32"/>
  <c r="BD80" i="32" s="1"/>
  <c r="BC80" i="32"/>
  <c r="BC83" i="32" s="1"/>
  <c r="BC84" i="32"/>
  <c r="BC89" i="32" s="1"/>
  <c r="AF90" i="32"/>
  <c r="AV90" i="32"/>
  <c r="BC90" i="32"/>
  <c r="BC95" i="32" s="1"/>
  <c r="Y91" i="32"/>
  <c r="Y95" i="32" s="1"/>
  <c r="AF94" i="32"/>
  <c r="BB94" i="32" s="1"/>
  <c r="AV94" i="32"/>
  <c r="BD94" i="32" s="1"/>
  <c r="AT95" i="32"/>
  <c r="AJ314" i="32"/>
  <c r="BC99" i="32"/>
  <c r="BC314" i="32" s="1"/>
  <c r="AD101" i="32"/>
  <c r="AF101" i="32"/>
  <c r="BB101" i="32" s="1"/>
  <c r="AX101" i="32"/>
  <c r="AE101" i="32"/>
  <c r="BA101" i="32" s="1"/>
  <c r="AD108" i="32"/>
  <c r="Y111" i="32"/>
  <c r="AF108" i="32"/>
  <c r="AX108" i="32"/>
  <c r="AE108" i="32"/>
  <c r="AD109" i="32"/>
  <c r="AF109" i="32"/>
  <c r="BB109" i="32" s="1"/>
  <c r="AX109" i="32"/>
  <c r="AE109" i="32"/>
  <c r="BA109" i="32" s="1"/>
  <c r="AD110" i="32"/>
  <c r="AF110" i="32"/>
  <c r="BB110" i="32" s="1"/>
  <c r="AX110" i="32"/>
  <c r="AE110" i="32"/>
  <c r="BA110" i="32" s="1"/>
  <c r="AF114" i="32"/>
  <c r="BB114" i="32" s="1"/>
  <c r="AX114" i="32"/>
  <c r="AE114" i="32"/>
  <c r="BA114" i="32" s="1"/>
  <c r="AD114" i="32"/>
  <c r="AD120" i="32"/>
  <c r="AF120" i="32"/>
  <c r="BB120" i="32" s="1"/>
  <c r="AX120" i="32"/>
  <c r="AE120" i="32"/>
  <c r="BA120" i="32" s="1"/>
  <c r="AF125" i="32"/>
  <c r="BB125" i="32" s="1"/>
  <c r="AX125" i="32"/>
  <c r="AE125" i="32"/>
  <c r="BA125" i="32" s="1"/>
  <c r="AD125" i="32"/>
  <c r="AD132" i="32"/>
  <c r="AF132" i="32"/>
  <c r="BB132" i="32" s="1"/>
  <c r="AX132" i="32"/>
  <c r="AE132" i="32"/>
  <c r="BA132" i="32" s="1"/>
  <c r="AF12" i="32"/>
  <c r="AZ12" i="32"/>
  <c r="AJ13" i="32"/>
  <c r="AF18" i="32"/>
  <c r="AZ18" i="32"/>
  <c r="AZ22" i="32" s="1"/>
  <c r="AF19" i="32"/>
  <c r="BB19" i="32" s="1"/>
  <c r="AF20" i="32"/>
  <c r="BB20" i="32" s="1"/>
  <c r="AF21" i="32"/>
  <c r="BB21" i="32" s="1"/>
  <c r="AF28" i="32"/>
  <c r="AZ28" i="32"/>
  <c r="AZ31" i="32" s="1"/>
  <c r="AF29" i="32"/>
  <c r="BB29" i="32" s="1"/>
  <c r="AF30" i="32"/>
  <c r="BB30" i="32" s="1"/>
  <c r="AZ35" i="32"/>
  <c r="AZ37" i="32" s="1"/>
  <c r="AF36" i="32"/>
  <c r="BB36" i="32" s="1"/>
  <c r="AZ42" i="32"/>
  <c r="AZ43" i="32" s="1"/>
  <c r="AF52" i="32"/>
  <c r="BB52" i="32" s="1"/>
  <c r="AF53" i="32"/>
  <c r="BB53" i="32" s="1"/>
  <c r="AF54" i="32"/>
  <c r="BB54" i="32" s="1"/>
  <c r="AF55" i="32"/>
  <c r="BB55" i="32" s="1"/>
  <c r="AU70" i="32"/>
  <c r="BG64" i="32"/>
  <c r="BG70" i="32" s="1"/>
  <c r="AX66" i="32"/>
  <c r="BE67" i="32"/>
  <c r="BE70" i="32" s="1"/>
  <c r="AT70" i="32"/>
  <c r="AZ77" i="32"/>
  <c r="AZ83" i="32" s="1"/>
  <c r="BE77" i="32"/>
  <c r="AX80" i="32"/>
  <c r="BE81" i="32"/>
  <c r="R83" i="32"/>
  <c r="BE84" i="32"/>
  <c r="BE85" i="32"/>
  <c r="BE86" i="32"/>
  <c r="BE87" i="32"/>
  <c r="BE88" i="32"/>
  <c r="AX90" i="32"/>
  <c r="AZ91" i="32"/>
  <c r="AZ95" i="32" s="1"/>
  <c r="BE91" i="32"/>
  <c r="AX94" i="32"/>
  <c r="Y96" i="32"/>
  <c r="R105" i="32"/>
  <c r="R311" i="32"/>
  <c r="Y97" i="32"/>
  <c r="AD98" i="32"/>
  <c r="AF98" i="32"/>
  <c r="BB98" i="32" s="1"/>
  <c r="R314" i="32"/>
  <c r="Y99" i="32"/>
  <c r="AD102" i="32"/>
  <c r="AF102" i="32"/>
  <c r="BB102" i="32" s="1"/>
  <c r="AX102" i="32"/>
  <c r="AE102" i="32"/>
  <c r="BA102" i="32" s="1"/>
  <c r="AC105" i="32"/>
  <c r="AT105" i="32"/>
  <c r="AF115" i="32"/>
  <c r="BB115" i="32" s="1"/>
  <c r="AX115" i="32"/>
  <c r="AE115" i="32"/>
  <c r="BA115" i="32" s="1"/>
  <c r="AD115" i="32"/>
  <c r="AF124" i="32"/>
  <c r="BB124" i="32" s="1"/>
  <c r="AX124" i="32"/>
  <c r="AE124" i="32"/>
  <c r="BA124" i="32" s="1"/>
  <c r="AD124" i="32"/>
  <c r="AD131" i="32"/>
  <c r="AF131" i="32"/>
  <c r="BB131" i="32" s="1"/>
  <c r="AX131" i="32"/>
  <c r="AE131" i="32"/>
  <c r="BA131" i="32" s="1"/>
  <c r="AC13" i="32"/>
  <c r="R17" i="32"/>
  <c r="R27" i="32"/>
  <c r="Y31" i="32"/>
  <c r="R34" i="32"/>
  <c r="R41" i="32"/>
  <c r="R316" i="32"/>
  <c r="AT316" i="32"/>
  <c r="R50" i="32"/>
  <c r="AV51" i="32"/>
  <c r="AV52" i="32"/>
  <c r="BD52" i="32" s="1"/>
  <c r="AV53" i="32"/>
  <c r="BD53" i="32" s="1"/>
  <c r="AV54" i="32"/>
  <c r="BD54" i="32" s="1"/>
  <c r="AV55" i="32"/>
  <c r="BD55" i="32" s="1"/>
  <c r="AV64" i="32"/>
  <c r="AV68" i="32"/>
  <c r="BD68" i="32" s="1"/>
  <c r="AC70" i="32"/>
  <c r="BB71" i="32"/>
  <c r="BB76" i="32" s="1"/>
  <c r="R76" i="32"/>
  <c r="AU83" i="32"/>
  <c r="BG77" i="32"/>
  <c r="BG83" i="32" s="1"/>
  <c r="AF78" i="32"/>
  <c r="BB78" i="32" s="1"/>
  <c r="AV78" i="32"/>
  <c r="BD78" i="32" s="1"/>
  <c r="AF82" i="32"/>
  <c r="BB82" i="32" s="1"/>
  <c r="AV82" i="32"/>
  <c r="BD82" i="32" s="1"/>
  <c r="AT83" i="32"/>
  <c r="AE84" i="32"/>
  <c r="AE85" i="32"/>
  <c r="BA85" i="32" s="1"/>
  <c r="AE86" i="32"/>
  <c r="BA86" i="32" s="1"/>
  <c r="AE87" i="32"/>
  <c r="BA87" i="32" s="1"/>
  <c r="AE88" i="32"/>
  <c r="BA88" i="32" s="1"/>
  <c r="AF92" i="32"/>
  <c r="BB92" i="32" s="1"/>
  <c r="AV92" i="32"/>
  <c r="BD92" i="32" s="1"/>
  <c r="BC96" i="32"/>
  <c r="AC311" i="32"/>
  <c r="AZ97" i="32"/>
  <c r="AZ311" i="32" s="1"/>
  <c r="BC97" i="32"/>
  <c r="BC311" i="32" s="1"/>
  <c r="AC314" i="32"/>
  <c r="AZ99" i="32"/>
  <c r="AZ314" i="32" s="1"/>
  <c r="AD103" i="32"/>
  <c r="AF103" i="32"/>
  <c r="BB103" i="32" s="1"/>
  <c r="AX103" i="32"/>
  <c r="AE103" i="32"/>
  <c r="BA103" i="32" s="1"/>
  <c r="AF112" i="32"/>
  <c r="AX112" i="32"/>
  <c r="AE112" i="32"/>
  <c r="AD112" i="32"/>
  <c r="AF116" i="32"/>
  <c r="BB116" i="32" s="1"/>
  <c r="AX116" i="32"/>
  <c r="AE116" i="32"/>
  <c r="BA116" i="32" s="1"/>
  <c r="AD116" i="32"/>
  <c r="AD119" i="32"/>
  <c r="Y122" i="32"/>
  <c r="AF119" i="32"/>
  <c r="AX119" i="32"/>
  <c r="AE119" i="32"/>
  <c r="AD121" i="32"/>
  <c r="AF121" i="32"/>
  <c r="BB121" i="32" s="1"/>
  <c r="AX121" i="32"/>
  <c r="AE121" i="32"/>
  <c r="BA121" i="32" s="1"/>
  <c r="AF123" i="32"/>
  <c r="AX123" i="32"/>
  <c r="AE123" i="32"/>
  <c r="AD123" i="32"/>
  <c r="Y128" i="32"/>
  <c r="AF127" i="32"/>
  <c r="BB127" i="32" s="1"/>
  <c r="AX127" i="32"/>
  <c r="AE127" i="32"/>
  <c r="BA127" i="32" s="1"/>
  <c r="AD127" i="32"/>
  <c r="AD130" i="32"/>
  <c r="AF130" i="32"/>
  <c r="BB130" i="32" s="1"/>
  <c r="AX130" i="32"/>
  <c r="AE130" i="32"/>
  <c r="BA130" i="32" s="1"/>
  <c r="AD134" i="32"/>
  <c r="AF134" i="32"/>
  <c r="BB134" i="32" s="1"/>
  <c r="AX134" i="32"/>
  <c r="AE134" i="32"/>
  <c r="BA134" i="32" s="1"/>
  <c r="AD12" i="32"/>
  <c r="BG12" i="32"/>
  <c r="U305" i="32"/>
  <c r="N18" i="47" s="1"/>
  <c r="Z305" i="32"/>
  <c r="AH305" i="32"/>
  <c r="AA18" i="47" s="1"/>
  <c r="AL305" i="32"/>
  <c r="AP305" i="32"/>
  <c r="AI18" i="47" s="1"/>
  <c r="AU13" i="32"/>
  <c r="Y14" i="32"/>
  <c r="AU309" i="32"/>
  <c r="AZ14" i="32"/>
  <c r="Y16" i="32"/>
  <c r="AU315" i="32"/>
  <c r="AZ16" i="32"/>
  <c r="AJ17" i="32"/>
  <c r="BG18" i="32"/>
  <c r="BG22" i="32" s="1"/>
  <c r="BG28" i="32"/>
  <c r="BG31" i="32" s="1"/>
  <c r="BG35" i="32"/>
  <c r="BG37" i="32" s="1"/>
  <c r="BG42" i="32"/>
  <c r="BG43" i="32" s="1"/>
  <c r="Y45" i="32"/>
  <c r="AU310" i="32"/>
  <c r="AZ45" i="32"/>
  <c r="Y48" i="32"/>
  <c r="AU316" i="32"/>
  <c r="AZ316" i="32"/>
  <c r="BG51" i="32"/>
  <c r="BG56" i="32" s="1"/>
  <c r="AE66" i="32"/>
  <c r="BA66" i="32" s="1"/>
  <c r="AX78" i="32"/>
  <c r="AE80" i="32"/>
  <c r="BA80" i="32" s="1"/>
  <c r="AX82" i="32"/>
  <c r="AV84" i="32"/>
  <c r="R89" i="32"/>
  <c r="AE90" i="32"/>
  <c r="AU95" i="32"/>
  <c r="BG90" i="32"/>
  <c r="BG95" i="32" s="1"/>
  <c r="AX92" i="32"/>
  <c r="AE94" i="32"/>
  <c r="BA94" i="32" s="1"/>
  <c r="AT311" i="32"/>
  <c r="BE97" i="32"/>
  <c r="BE311" i="32" s="1"/>
  <c r="AE98" i="32"/>
  <c r="BA98" i="32" s="1"/>
  <c r="AV98" i="32"/>
  <c r="BD98" i="32" s="1"/>
  <c r="AD100" i="32"/>
  <c r="AF100" i="32"/>
  <c r="BB100" i="32" s="1"/>
  <c r="AX100" i="32"/>
  <c r="AE100" i="32"/>
  <c r="BA100" i="32" s="1"/>
  <c r="AD104" i="32"/>
  <c r="AF104" i="32"/>
  <c r="BB104" i="32" s="1"/>
  <c r="AX104" i="32"/>
  <c r="AE104" i="32"/>
  <c r="BA104" i="32" s="1"/>
  <c r="AF117" i="32"/>
  <c r="BB117" i="32" s="1"/>
  <c r="AX117" i="32"/>
  <c r="AE117" i="32"/>
  <c r="BA117" i="32" s="1"/>
  <c r="AD117" i="32"/>
  <c r="AZ128" i="32"/>
  <c r="AF126" i="32"/>
  <c r="BB126" i="32" s="1"/>
  <c r="AX126" i="32"/>
  <c r="AE126" i="32"/>
  <c r="BA126" i="32" s="1"/>
  <c r="AD126" i="32"/>
  <c r="AD129" i="32"/>
  <c r="Y135" i="32"/>
  <c r="AF129" i="32"/>
  <c r="AX129" i="32"/>
  <c r="AE129" i="32"/>
  <c r="AD133" i="32"/>
  <c r="AF133" i="32"/>
  <c r="BB133" i="32" s="1"/>
  <c r="AX133" i="32"/>
  <c r="AE133" i="32"/>
  <c r="BA133" i="32" s="1"/>
  <c r="AV106" i="32"/>
  <c r="BE106" i="32"/>
  <c r="AC107" i="32"/>
  <c r="AT107" i="32"/>
  <c r="BC108" i="32"/>
  <c r="BC111" i="32" s="1"/>
  <c r="R111" i="32"/>
  <c r="AV112" i="32"/>
  <c r="BE112" i="32"/>
  <c r="AV113" i="32"/>
  <c r="BE113" i="32"/>
  <c r="AV114" i="32"/>
  <c r="BD114" i="32" s="1"/>
  <c r="AV115" i="32"/>
  <c r="BD115" i="32" s="1"/>
  <c r="AV116" i="32"/>
  <c r="BD116" i="32" s="1"/>
  <c r="AV117" i="32"/>
  <c r="BD117" i="32" s="1"/>
  <c r="AC118" i="32"/>
  <c r="BC119" i="32"/>
  <c r="BC122" i="32" s="1"/>
  <c r="R122" i="32"/>
  <c r="AC128" i="32"/>
  <c r="R135" i="32"/>
  <c r="AF137" i="32"/>
  <c r="BB137" i="32" s="1"/>
  <c r="AX137" i="32"/>
  <c r="AE137" i="32"/>
  <c r="BA137" i="32" s="1"/>
  <c r="AF140" i="32"/>
  <c r="BB140" i="32" s="1"/>
  <c r="AX140" i="32"/>
  <c r="AE140" i="32"/>
  <c r="BA140" i="32" s="1"/>
  <c r="AT144" i="32"/>
  <c r="BE143" i="32"/>
  <c r="BE144" i="32" s="1"/>
  <c r="AV143" i="32"/>
  <c r="AF151" i="32"/>
  <c r="BB151" i="32" s="1"/>
  <c r="AX151" i="32"/>
  <c r="AE151" i="32"/>
  <c r="BA151" i="32" s="1"/>
  <c r="AD151" i="32"/>
  <c r="AF166" i="32"/>
  <c r="BB166" i="32" s="1"/>
  <c r="AX166" i="32"/>
  <c r="AE166" i="32"/>
  <c r="BA166" i="32" s="1"/>
  <c r="AD166" i="32"/>
  <c r="AD170" i="32"/>
  <c r="Y176" i="32"/>
  <c r="AF170" i="32"/>
  <c r="AX170" i="32"/>
  <c r="AE170" i="32"/>
  <c r="AD171" i="32"/>
  <c r="AF171" i="32"/>
  <c r="BB171" i="32" s="1"/>
  <c r="AX171" i="32"/>
  <c r="AE171" i="32"/>
  <c r="BA171" i="32" s="1"/>
  <c r="AD172" i="32"/>
  <c r="AF172" i="32"/>
  <c r="BB172" i="32" s="1"/>
  <c r="AX172" i="32"/>
  <c r="AE172" i="32"/>
  <c r="BA172" i="32" s="1"/>
  <c r="AD173" i="32"/>
  <c r="AF173" i="32"/>
  <c r="BB173" i="32" s="1"/>
  <c r="AX173" i="32"/>
  <c r="AE173" i="32"/>
  <c r="BA173" i="32" s="1"/>
  <c r="AD174" i="32"/>
  <c r="AF174" i="32"/>
  <c r="BB174" i="32" s="1"/>
  <c r="AX174" i="32"/>
  <c r="AE174" i="32"/>
  <c r="BA174" i="32" s="1"/>
  <c r="AD175" i="32"/>
  <c r="AF175" i="32"/>
  <c r="BB175" i="32" s="1"/>
  <c r="AX175" i="32"/>
  <c r="AE175" i="32"/>
  <c r="BA175" i="32" s="1"/>
  <c r="AF182" i="32"/>
  <c r="BB177" i="32"/>
  <c r="BB182" i="32" s="1"/>
  <c r="BG106" i="32"/>
  <c r="AU107" i="32"/>
  <c r="AZ108" i="32"/>
  <c r="AZ111" i="32" s="1"/>
  <c r="BG112" i="32"/>
  <c r="BG113" i="32"/>
  <c r="AZ119" i="32"/>
  <c r="AZ122" i="32" s="1"/>
  <c r="BG123" i="32"/>
  <c r="BG128" i="32" s="1"/>
  <c r="AZ129" i="32"/>
  <c r="AZ135" i="32" s="1"/>
  <c r="AF141" i="32"/>
  <c r="BB141" i="32" s="1"/>
  <c r="AX141" i="32"/>
  <c r="AE141" i="32"/>
  <c r="BA141" i="32" s="1"/>
  <c r="AE143" i="32"/>
  <c r="AU144" i="32"/>
  <c r="BG143" i="32"/>
  <c r="BG144" i="32" s="1"/>
  <c r="AF150" i="32"/>
  <c r="BB150" i="32" s="1"/>
  <c r="AX150" i="32"/>
  <c r="AE150" i="32"/>
  <c r="BA150" i="32" s="1"/>
  <c r="AD150" i="32"/>
  <c r="AF154" i="32"/>
  <c r="BB154" i="32" s="1"/>
  <c r="AX154" i="32"/>
  <c r="AE154" i="32"/>
  <c r="BA154" i="32" s="1"/>
  <c r="AD154" i="32"/>
  <c r="AF165" i="32"/>
  <c r="BB165" i="32" s="1"/>
  <c r="AX165" i="32"/>
  <c r="AE165" i="32"/>
  <c r="BA165" i="32" s="1"/>
  <c r="AD165" i="32"/>
  <c r="R107" i="32"/>
  <c r="BC112" i="32"/>
  <c r="BC113" i="32"/>
  <c r="BC312" i="32" s="1"/>
  <c r="R118" i="32"/>
  <c r="AV119" i="32"/>
  <c r="BE119" i="32"/>
  <c r="BE122" i="32" s="1"/>
  <c r="AV120" i="32"/>
  <c r="BD120" i="32" s="1"/>
  <c r="AV121" i="32"/>
  <c r="BD121" i="32" s="1"/>
  <c r="BC123" i="32"/>
  <c r="BC128" i="32" s="1"/>
  <c r="R128" i="32"/>
  <c r="AV129" i="32"/>
  <c r="BE129" i="32"/>
  <c r="BE135" i="32" s="1"/>
  <c r="AV130" i="32"/>
  <c r="BD130" i="32" s="1"/>
  <c r="AV131" i="32"/>
  <c r="BD131" i="32" s="1"/>
  <c r="AV132" i="32"/>
  <c r="BD132" i="32" s="1"/>
  <c r="AV133" i="32"/>
  <c r="BD133" i="32" s="1"/>
  <c r="AV134" i="32"/>
  <c r="BD134" i="32" s="1"/>
  <c r="AJ142" i="32"/>
  <c r="BC136" i="32"/>
  <c r="BC142" i="32" s="1"/>
  <c r="AD137" i="32"/>
  <c r="AD140" i="32"/>
  <c r="AF143" i="32"/>
  <c r="AD145" i="32"/>
  <c r="Y148" i="32"/>
  <c r="AF145" i="32"/>
  <c r="AX145" i="32"/>
  <c r="AE145" i="32"/>
  <c r="AD146" i="32"/>
  <c r="AF146" i="32"/>
  <c r="BB146" i="32" s="1"/>
  <c r="AX146" i="32"/>
  <c r="AE146" i="32"/>
  <c r="BA146" i="32" s="1"/>
  <c r="AD147" i="32"/>
  <c r="AF147" i="32"/>
  <c r="BB147" i="32" s="1"/>
  <c r="AX147" i="32"/>
  <c r="AE147" i="32"/>
  <c r="BA147" i="32" s="1"/>
  <c r="AF149" i="32"/>
  <c r="AX149" i="32"/>
  <c r="AE149" i="32"/>
  <c r="AD149" i="32"/>
  <c r="Y155" i="32"/>
  <c r="AF153" i="32"/>
  <c r="BB153" i="32" s="1"/>
  <c r="AX153" i="32"/>
  <c r="AE153" i="32"/>
  <c r="BA153" i="32" s="1"/>
  <c r="AD153" i="32"/>
  <c r="AF164" i="32"/>
  <c r="BB164" i="32" s="1"/>
  <c r="AX164" i="32"/>
  <c r="AE164" i="32"/>
  <c r="BA164" i="32" s="1"/>
  <c r="AD164" i="32"/>
  <c r="AF168" i="32"/>
  <c r="BB168" i="32" s="1"/>
  <c r="AX168" i="32"/>
  <c r="AE168" i="32"/>
  <c r="BA168" i="32" s="1"/>
  <c r="AD168" i="32"/>
  <c r="Y106" i="32"/>
  <c r="AZ106" i="32"/>
  <c r="AJ107" i="32"/>
  <c r="Y113" i="32"/>
  <c r="AZ113" i="32"/>
  <c r="AF136" i="32"/>
  <c r="AX136" i="32"/>
  <c r="AE136" i="32"/>
  <c r="BG142" i="32"/>
  <c r="AF139" i="32"/>
  <c r="BB139" i="32" s="1"/>
  <c r="AX139" i="32"/>
  <c r="AE139" i="32"/>
  <c r="BA139" i="32" s="1"/>
  <c r="Y142" i="32"/>
  <c r="AC142" i="32"/>
  <c r="AD143" i="32"/>
  <c r="Y144" i="32"/>
  <c r="AF152" i="32"/>
  <c r="BB152" i="32" s="1"/>
  <c r="AX152" i="32"/>
  <c r="AE152" i="32"/>
  <c r="BA152" i="32" s="1"/>
  <c r="AD152" i="32"/>
  <c r="AD156" i="32"/>
  <c r="Y162" i="32"/>
  <c r="AF156" i="32"/>
  <c r="AX156" i="32"/>
  <c r="AE156" i="32"/>
  <c r="AD157" i="32"/>
  <c r="AF157" i="32"/>
  <c r="BB157" i="32" s="1"/>
  <c r="AX157" i="32"/>
  <c r="AE157" i="32"/>
  <c r="BA157" i="32" s="1"/>
  <c r="AD158" i="32"/>
  <c r="AF158" i="32"/>
  <c r="BB158" i="32" s="1"/>
  <c r="AX158" i="32"/>
  <c r="AE158" i="32"/>
  <c r="BA158" i="32" s="1"/>
  <c r="AD159" i="32"/>
  <c r="AF159" i="32"/>
  <c r="BB159" i="32" s="1"/>
  <c r="AX159" i="32"/>
  <c r="AE159" i="32"/>
  <c r="BA159" i="32" s="1"/>
  <c r="AD160" i="32"/>
  <c r="AF160" i="32"/>
  <c r="BB160" i="32" s="1"/>
  <c r="AX160" i="32"/>
  <c r="AE160" i="32"/>
  <c r="BA160" i="32" s="1"/>
  <c r="AD161" i="32"/>
  <c r="AF161" i="32"/>
  <c r="BB161" i="32" s="1"/>
  <c r="AX161" i="32"/>
  <c r="AE161" i="32"/>
  <c r="BA161" i="32" s="1"/>
  <c r="AF163" i="32"/>
  <c r="AX163" i="32"/>
  <c r="AE163" i="32"/>
  <c r="AD163" i="32"/>
  <c r="Y169" i="32"/>
  <c r="AF167" i="32"/>
  <c r="BB167" i="32" s="1"/>
  <c r="AX167" i="32"/>
  <c r="AE167" i="32"/>
  <c r="BA167" i="32" s="1"/>
  <c r="AD167" i="32"/>
  <c r="AE138" i="32"/>
  <c r="BA138" i="32" s="1"/>
  <c r="AX138" i="32"/>
  <c r="R142" i="32"/>
  <c r="BC145" i="32"/>
  <c r="BC148" i="32" s="1"/>
  <c r="R148" i="32"/>
  <c r="AV149" i="32"/>
  <c r="BE149" i="32"/>
  <c r="BE155" i="32" s="1"/>
  <c r="AV150" i="32"/>
  <c r="BD150" i="32" s="1"/>
  <c r="AV151" i="32"/>
  <c r="BD151" i="32" s="1"/>
  <c r="AV152" i="32"/>
  <c r="BD152" i="32" s="1"/>
  <c r="AV153" i="32"/>
  <c r="BD153" i="32" s="1"/>
  <c r="AV154" i="32"/>
  <c r="BD154" i="32" s="1"/>
  <c r="BC156" i="32"/>
  <c r="BC162" i="32" s="1"/>
  <c r="R162" i="32"/>
  <c r="AV163" i="32"/>
  <c r="BE163" i="32"/>
  <c r="BE169" i="32" s="1"/>
  <c r="AV164" i="32"/>
  <c r="BD164" i="32" s="1"/>
  <c r="AV165" i="32"/>
  <c r="BD165" i="32" s="1"/>
  <c r="AV166" i="32"/>
  <c r="BD166" i="32" s="1"/>
  <c r="AV167" i="32"/>
  <c r="BD167" i="32" s="1"/>
  <c r="AV168" i="32"/>
  <c r="BD168" i="32" s="1"/>
  <c r="BC170" i="32"/>
  <c r="BC176" i="32" s="1"/>
  <c r="R176" i="32"/>
  <c r="AV177" i="32"/>
  <c r="BE177" i="32"/>
  <c r="BE182" i="32" s="1"/>
  <c r="AV178" i="32"/>
  <c r="BD178" i="32" s="1"/>
  <c r="AV179" i="32"/>
  <c r="BD179" i="32" s="1"/>
  <c r="AV180" i="32"/>
  <c r="BD180" i="32" s="1"/>
  <c r="AV181" i="32"/>
  <c r="BD181" i="32" s="1"/>
  <c r="Y182" i="32"/>
  <c r="AF183" i="32"/>
  <c r="Y186" i="32"/>
  <c r="BG186" i="32"/>
  <c r="AE184" i="32"/>
  <c r="AD185" i="32"/>
  <c r="BE185" i="32"/>
  <c r="AV185" i="32"/>
  <c r="BD185" i="32" s="1"/>
  <c r="BG193" i="32"/>
  <c r="BB194" i="32"/>
  <c r="AZ145" i="32"/>
  <c r="AZ148" i="32" s="1"/>
  <c r="BG149" i="32"/>
  <c r="BG155" i="32" s="1"/>
  <c r="AZ156" i="32"/>
  <c r="AZ162" i="32" s="1"/>
  <c r="BG163" i="32"/>
  <c r="BG169" i="32" s="1"/>
  <c r="AZ170" i="32"/>
  <c r="AZ176" i="32" s="1"/>
  <c r="AD177" i="32"/>
  <c r="BG177" i="32"/>
  <c r="BG182" i="32" s="1"/>
  <c r="AD178" i="32"/>
  <c r="AD179" i="32"/>
  <c r="AD180" i="32"/>
  <c r="AD181" i="32"/>
  <c r="AZ186" i="32"/>
  <c r="AX183" i="32"/>
  <c r="AE185" i="32"/>
  <c r="BA185" i="32" s="1"/>
  <c r="AC193" i="32"/>
  <c r="AZ187" i="32"/>
  <c r="AZ193" i="32" s="1"/>
  <c r="BD187" i="32"/>
  <c r="AD188" i="32"/>
  <c r="R155" i="32"/>
  <c r="R169" i="32"/>
  <c r="AE177" i="32"/>
  <c r="AX177" i="32"/>
  <c r="AE178" i="32"/>
  <c r="BA178" i="32" s="1"/>
  <c r="AX178" i="32"/>
  <c r="AE179" i="32"/>
  <c r="BA179" i="32" s="1"/>
  <c r="AX179" i="32"/>
  <c r="AE180" i="32"/>
  <c r="BA180" i="32" s="1"/>
  <c r="AX180" i="32"/>
  <c r="AE181" i="32"/>
  <c r="BA181" i="32" s="1"/>
  <c r="AX181" i="32"/>
  <c r="AT186" i="32"/>
  <c r="BE183" i="32"/>
  <c r="AV183" i="32"/>
  <c r="AJ193" i="32"/>
  <c r="BC187" i="32"/>
  <c r="BC193" i="32" s="1"/>
  <c r="BE184" i="32"/>
  <c r="AV184" i="32"/>
  <c r="BD184" i="32" s="1"/>
  <c r="AX185" i="32"/>
  <c r="R186" i="32"/>
  <c r="AC186" i="32"/>
  <c r="AE187" i="32"/>
  <c r="AX187" i="32"/>
  <c r="AE188" i="32"/>
  <c r="BA188" i="32" s="1"/>
  <c r="AX188" i="32"/>
  <c r="AE189" i="32"/>
  <c r="BA189" i="32" s="1"/>
  <c r="AX189" i="32"/>
  <c r="AE190" i="32"/>
  <c r="BA190" i="32" s="1"/>
  <c r="AX190" i="32"/>
  <c r="AE191" i="32"/>
  <c r="BA191" i="32" s="1"/>
  <c r="AX191" i="32"/>
  <c r="AE192" i="32"/>
  <c r="BA192" i="32" s="1"/>
  <c r="AX192" i="32"/>
  <c r="AE194" i="32"/>
  <c r="AU197" i="32"/>
  <c r="BG194" i="32"/>
  <c r="BG197" i="32" s="1"/>
  <c r="BC194" i="32"/>
  <c r="BC197" i="32" s="1"/>
  <c r="AE195" i="32"/>
  <c r="BA195" i="32" s="1"/>
  <c r="AE196" i="32"/>
  <c r="BA196" i="32" s="1"/>
  <c r="BE203" i="32"/>
  <c r="AF201" i="32"/>
  <c r="BB201" i="32" s="1"/>
  <c r="AX201" i="32"/>
  <c r="AE201" i="32"/>
  <c r="BA201" i="32" s="1"/>
  <c r="AD201" i="32"/>
  <c r="AE204" i="32"/>
  <c r="AE205" i="32"/>
  <c r="BA205" i="32" s="1"/>
  <c r="AE206" i="32"/>
  <c r="BA206" i="32" s="1"/>
  <c r="AE207" i="32"/>
  <c r="BA207" i="32" s="1"/>
  <c r="AE208" i="32"/>
  <c r="BA208" i="32" s="1"/>
  <c r="AE209" i="32"/>
  <c r="BA209" i="32" s="1"/>
  <c r="AE210" i="32"/>
  <c r="BA210" i="32" s="1"/>
  <c r="AE211" i="32"/>
  <c r="BA211" i="32" s="1"/>
  <c r="BE219" i="32"/>
  <c r="AF216" i="32"/>
  <c r="BB216" i="32" s="1"/>
  <c r="AX216" i="32"/>
  <c r="AE216" i="32"/>
  <c r="BA216" i="32" s="1"/>
  <c r="AD216" i="32"/>
  <c r="AC219" i="32"/>
  <c r="AE221" i="32"/>
  <c r="AJ225" i="32"/>
  <c r="BC222" i="32"/>
  <c r="BC225" i="32" s="1"/>
  <c r="AF224" i="32"/>
  <c r="BB224" i="32" s="1"/>
  <c r="AX224" i="32"/>
  <c r="AE224" i="32"/>
  <c r="BA224" i="32" s="1"/>
  <c r="AD224" i="32"/>
  <c r="AZ239" i="32"/>
  <c r="AF188" i="32"/>
  <c r="BB188" i="32" s="1"/>
  <c r="AF189" i="32"/>
  <c r="BB189" i="32" s="1"/>
  <c r="AF190" i="32"/>
  <c r="BB190" i="32" s="1"/>
  <c r="AF191" i="32"/>
  <c r="BB191" i="32" s="1"/>
  <c r="AF192" i="32"/>
  <c r="BB192" i="32" s="1"/>
  <c r="AU193" i="32"/>
  <c r="AF198" i="32"/>
  <c r="AX198" i="32"/>
  <c r="AE198" i="32"/>
  <c r="AD198" i="32"/>
  <c r="AF202" i="32"/>
  <c r="BB202" i="32" s="1"/>
  <c r="AX202" i="32"/>
  <c r="AE202" i="32"/>
  <c r="BA202" i="32" s="1"/>
  <c r="AD202" i="32"/>
  <c r="AF213" i="32"/>
  <c r="AX213" i="32"/>
  <c r="AE213" i="32"/>
  <c r="AD213" i="32"/>
  <c r="AF217" i="32"/>
  <c r="BB217" i="32" s="1"/>
  <c r="AX217" i="32"/>
  <c r="AE217" i="32"/>
  <c r="BA217" i="32" s="1"/>
  <c r="AD217" i="32"/>
  <c r="Y226" i="32"/>
  <c r="R232" i="32"/>
  <c r="AT232" i="32"/>
  <c r="BE226" i="32"/>
  <c r="AV226" i="32"/>
  <c r="AD227" i="32"/>
  <c r="AF227" i="32"/>
  <c r="BB227" i="32" s="1"/>
  <c r="BE227" i="32"/>
  <c r="AV227" i="32"/>
  <c r="BD227" i="32" s="1"/>
  <c r="AD228" i="32"/>
  <c r="AF228" i="32"/>
  <c r="BB228" i="32" s="1"/>
  <c r="BE228" i="32"/>
  <c r="AV228" i="32"/>
  <c r="BD228" i="32" s="1"/>
  <c r="AD229" i="32"/>
  <c r="AF229" i="32"/>
  <c r="BB229" i="32" s="1"/>
  <c r="BE229" i="32"/>
  <c r="AV229" i="32"/>
  <c r="BD229" i="32" s="1"/>
  <c r="AD230" i="32"/>
  <c r="AF230" i="32"/>
  <c r="BB230" i="32" s="1"/>
  <c r="AX230" i="32"/>
  <c r="AE230" i="32"/>
  <c r="BA230" i="32" s="1"/>
  <c r="Y193" i="32"/>
  <c r="AD194" i="32"/>
  <c r="Y197" i="32"/>
  <c r="AX194" i="32"/>
  <c r="AX197" i="32" s="1"/>
  <c r="AD195" i="32"/>
  <c r="AF195" i="32"/>
  <c r="BB195" i="32" s="1"/>
  <c r="BE195" i="32"/>
  <c r="AV195" i="32"/>
  <c r="AD196" i="32"/>
  <c r="AF196" i="32"/>
  <c r="BB196" i="32" s="1"/>
  <c r="BE196" i="32"/>
  <c r="AV196" i="32"/>
  <c r="BD196" i="32" s="1"/>
  <c r="R197" i="32"/>
  <c r="AF199" i="32"/>
  <c r="BB199" i="32" s="1"/>
  <c r="AX199" i="32"/>
  <c r="AE199" i="32"/>
  <c r="BA199" i="32" s="1"/>
  <c r="AD199" i="32"/>
  <c r="AD204" i="32"/>
  <c r="Y212" i="32"/>
  <c r="AF204" i="32"/>
  <c r="AT212" i="32"/>
  <c r="BE204" i="32"/>
  <c r="AV204" i="32"/>
  <c r="AD205" i="32"/>
  <c r="AF205" i="32"/>
  <c r="BB205" i="32" s="1"/>
  <c r="BE205" i="32"/>
  <c r="AV205" i="32"/>
  <c r="BD205" i="32" s="1"/>
  <c r="AD206" i="32"/>
  <c r="AF206" i="32"/>
  <c r="BB206" i="32" s="1"/>
  <c r="BE206" i="32"/>
  <c r="AV206" i="32"/>
  <c r="BD206" i="32" s="1"/>
  <c r="AD207" i="32"/>
  <c r="AF207" i="32"/>
  <c r="BB207" i="32" s="1"/>
  <c r="BE207" i="32"/>
  <c r="AV207" i="32"/>
  <c r="BD207" i="32" s="1"/>
  <c r="AD208" i="32"/>
  <c r="AF208" i="32"/>
  <c r="BB208" i="32" s="1"/>
  <c r="BE208" i="32"/>
  <c r="AV208" i="32"/>
  <c r="BD208" i="32" s="1"/>
  <c r="AD209" i="32"/>
  <c r="AF209" i="32"/>
  <c r="BB209" i="32" s="1"/>
  <c r="BE209" i="32"/>
  <c r="AV209" i="32"/>
  <c r="BD209" i="32" s="1"/>
  <c r="AD210" i="32"/>
  <c r="AF210" i="32"/>
  <c r="BB210" i="32" s="1"/>
  <c r="BE210" i="32"/>
  <c r="AV210" i="32"/>
  <c r="BD210" i="32" s="1"/>
  <c r="AD211" i="32"/>
  <c r="AF211" i="32"/>
  <c r="BB211" i="32" s="1"/>
  <c r="BE211" i="32"/>
  <c r="BE318" i="32" s="1"/>
  <c r="AV211" i="32"/>
  <c r="BD211" i="32" s="1"/>
  <c r="R212" i="32"/>
  <c r="AF214" i="32"/>
  <c r="BB214" i="32" s="1"/>
  <c r="AX214" i="32"/>
  <c r="AE214" i="32"/>
  <c r="BA214" i="32" s="1"/>
  <c r="AD214" i="32"/>
  <c r="AF218" i="32"/>
  <c r="BB218" i="32" s="1"/>
  <c r="AX218" i="32"/>
  <c r="AE218" i="32"/>
  <c r="BA218" i="32" s="1"/>
  <c r="AD218" i="32"/>
  <c r="AF222" i="32"/>
  <c r="AX222" i="32"/>
  <c r="AE222" i="32"/>
  <c r="AD222" i="32"/>
  <c r="Y225" i="32"/>
  <c r="AC225" i="32"/>
  <c r="AF234" i="32"/>
  <c r="BB234" i="32" s="1"/>
  <c r="AE234" i="32"/>
  <c r="BA234" i="32" s="1"/>
  <c r="AD234" i="32"/>
  <c r="AX234" i="32"/>
  <c r="AC197" i="32"/>
  <c r="AZ194" i="32"/>
  <c r="AZ197" i="32" s="1"/>
  <c r="AT197" i="32"/>
  <c r="AJ203" i="32"/>
  <c r="BC198" i="32"/>
  <c r="BC203" i="32" s="1"/>
  <c r="AF200" i="32"/>
  <c r="BB200" i="32" s="1"/>
  <c r="AX200" i="32"/>
  <c r="AE200" i="32"/>
  <c r="BA200" i="32" s="1"/>
  <c r="AD200" i="32"/>
  <c r="Y203" i="32"/>
  <c r="AC203" i="32"/>
  <c r="AJ219" i="32"/>
  <c r="BC213" i="32"/>
  <c r="BC219" i="32" s="1"/>
  <c r="AF215" i="32"/>
  <c r="BB215" i="32" s="1"/>
  <c r="AX215" i="32"/>
  <c r="AE215" i="32"/>
  <c r="BA215" i="32" s="1"/>
  <c r="AD215" i="32"/>
  <c r="AD220" i="32"/>
  <c r="Y221" i="32"/>
  <c r="AF220" i="32"/>
  <c r="AT221" i="32"/>
  <c r="BE220" i="32"/>
  <c r="BE221" i="32" s="1"/>
  <c r="AV220" i="32"/>
  <c r="R221" i="32"/>
  <c r="AZ225" i="32"/>
  <c r="AF223" i="32"/>
  <c r="BB223" i="32" s="1"/>
  <c r="AX223" i="32"/>
  <c r="AE223" i="32"/>
  <c r="BA223" i="32" s="1"/>
  <c r="AD223" i="32"/>
  <c r="AE227" i="32"/>
  <c r="BA227" i="32" s="1"/>
  <c r="AX227" i="32"/>
  <c r="AE228" i="32"/>
  <c r="BA228" i="32" s="1"/>
  <c r="AX228" i="32"/>
  <c r="AE229" i="32"/>
  <c r="BA229" i="32" s="1"/>
  <c r="AX229" i="32"/>
  <c r="AD231" i="32"/>
  <c r="AF231" i="32"/>
  <c r="BB231" i="32" s="1"/>
  <c r="AX231" i="32"/>
  <c r="AE231" i="32"/>
  <c r="BA231" i="32" s="1"/>
  <c r="AD235" i="32"/>
  <c r="AX235" i="32"/>
  <c r="AF235" i="32"/>
  <c r="BB235" i="32" s="1"/>
  <c r="AE235" i="32"/>
  <c r="BA235" i="32" s="1"/>
  <c r="AD237" i="32"/>
  <c r="AE237" i="32"/>
  <c r="BA237" i="32" s="1"/>
  <c r="AX237" i="32"/>
  <c r="AF237" i="32"/>
  <c r="BB237" i="32" s="1"/>
  <c r="BE235" i="32"/>
  <c r="R243" i="32"/>
  <c r="Y240" i="32"/>
  <c r="AT243" i="32"/>
  <c r="BE240" i="32"/>
  <c r="AV240" i="32"/>
  <c r="Y253" i="32"/>
  <c r="AF251" i="32"/>
  <c r="AE251" i="32"/>
  <c r="AX251" i="32"/>
  <c r="AD251" i="32"/>
  <c r="AE264" i="32"/>
  <c r="BA264" i="32" s="1"/>
  <c r="AD264" i="32"/>
  <c r="AX264" i="32"/>
  <c r="AX300" i="32"/>
  <c r="AD300" i="32"/>
  <c r="AF300" i="32"/>
  <c r="BB300" i="32" s="1"/>
  <c r="AE300" i="32"/>
  <c r="BA300" i="32" s="1"/>
  <c r="AZ204" i="32"/>
  <c r="AZ212" i="32" s="1"/>
  <c r="AZ220" i="32"/>
  <c r="AZ221" i="32" s="1"/>
  <c r="AZ226" i="32"/>
  <c r="AZ232" i="32" s="1"/>
  <c r="AF236" i="32"/>
  <c r="BB236" i="32" s="1"/>
  <c r="AV236" i="32"/>
  <c r="BD236" i="32" s="1"/>
  <c r="AF238" i="32"/>
  <c r="BB238" i="32" s="1"/>
  <c r="AD238" i="32"/>
  <c r="AC239" i="32"/>
  <c r="AD241" i="32"/>
  <c r="AF241" i="32"/>
  <c r="BB241" i="32" s="1"/>
  <c r="BE241" i="32"/>
  <c r="AV241" i="32"/>
  <c r="BD241" i="32" s="1"/>
  <c r="AJ250" i="32"/>
  <c r="AE252" i="32"/>
  <c r="BA252" i="32" s="1"/>
  <c r="AX252" i="32"/>
  <c r="AD252" i="32"/>
  <c r="BG256" i="32"/>
  <c r="AV256" i="32"/>
  <c r="BD256" i="32" s="1"/>
  <c r="BE263" i="32"/>
  <c r="AV263" i="32"/>
  <c r="BD263" i="32" s="1"/>
  <c r="AX267" i="32"/>
  <c r="AD267" i="32"/>
  <c r="AE267" i="32"/>
  <c r="BA267" i="32" s="1"/>
  <c r="AX277" i="32"/>
  <c r="AD277" i="32"/>
  <c r="AF277" i="32"/>
  <c r="BB277" i="32" s="1"/>
  <c r="AE277" i="32"/>
  <c r="BA277" i="32" s="1"/>
  <c r="AE286" i="32"/>
  <c r="BA286" i="32" s="1"/>
  <c r="AF286" i="32"/>
  <c r="BB286" i="32" s="1"/>
  <c r="AD286" i="32"/>
  <c r="AX286" i="32"/>
  <c r="AD303" i="32"/>
  <c r="Y304" i="32"/>
  <c r="AX303" i="32"/>
  <c r="AX304" i="32" s="1"/>
  <c r="AF303" i="32"/>
  <c r="AE303" i="32"/>
  <c r="R203" i="32"/>
  <c r="R219" i="32"/>
  <c r="R225" i="32"/>
  <c r="AV230" i="32"/>
  <c r="BD230" i="32" s="1"/>
  <c r="AV231" i="32"/>
  <c r="BD231" i="32" s="1"/>
  <c r="R239" i="32"/>
  <c r="BC233" i="32"/>
  <c r="BC239" i="32" s="1"/>
  <c r="AX236" i="32"/>
  <c r="AD242" i="32"/>
  <c r="AF242" i="32"/>
  <c r="BB242" i="32" s="1"/>
  <c r="BE242" i="32"/>
  <c r="AV242" i="32"/>
  <c r="BD242" i="32" s="1"/>
  <c r="AC250" i="32"/>
  <c r="AX248" i="32"/>
  <c r="AE248" i="32"/>
  <c r="BA248" i="32" s="1"/>
  <c r="AF248" i="32"/>
  <c r="BB248" i="32" s="1"/>
  <c r="AD248" i="32"/>
  <c r="AU260" i="32"/>
  <c r="AE262" i="32"/>
  <c r="BA262" i="32" s="1"/>
  <c r="AF262" i="32"/>
  <c r="BB262" i="32" s="1"/>
  <c r="AD262" i="32"/>
  <c r="AX262" i="32"/>
  <c r="AX263" i="32"/>
  <c r="AD263" i="32"/>
  <c r="AF263" i="32"/>
  <c r="BB263" i="32" s="1"/>
  <c r="AE263" i="32"/>
  <c r="BA263" i="32" s="1"/>
  <c r="AF264" i="32"/>
  <c r="BB264" i="32" s="1"/>
  <c r="AV270" i="32"/>
  <c r="BD270" i="32" s="1"/>
  <c r="BG270" i="32"/>
  <c r="AV283" i="32"/>
  <c r="BD283" i="32" s="1"/>
  <c r="AU288" i="32"/>
  <c r="BG204" i="32"/>
  <c r="BG212" i="32" s="1"/>
  <c r="BG220" i="32"/>
  <c r="BG221" i="32" s="1"/>
  <c r="BG226" i="32"/>
  <c r="BG232" i="32" s="1"/>
  <c r="Y233" i="32"/>
  <c r="AU239" i="32"/>
  <c r="BD233" i="32"/>
  <c r="AV234" i="32"/>
  <c r="BD234" i="32" s="1"/>
  <c r="AE238" i="32"/>
  <c r="BA238" i="32" s="1"/>
  <c r="BC243" i="32"/>
  <c r="BC250" i="32"/>
  <c r="AZ250" i="32"/>
  <c r="BG245" i="32"/>
  <c r="AD247" i="32"/>
  <c r="BC254" i="32"/>
  <c r="BC260" i="32" s="1"/>
  <c r="AJ260" i="32"/>
  <c r="Y288" i="32"/>
  <c r="AX282" i="32"/>
  <c r="AE282" i="32"/>
  <c r="AF282" i="32"/>
  <c r="AD282" i="32"/>
  <c r="AX289" i="32"/>
  <c r="AE289" i="32"/>
  <c r="Y295" i="32"/>
  <c r="AF289" i="32"/>
  <c r="AD289" i="32"/>
  <c r="AZ240" i="32"/>
  <c r="AZ243" i="32" s="1"/>
  <c r="AX245" i="32"/>
  <c r="AE245" i="32"/>
  <c r="BA245" i="32" s="1"/>
  <c r="AX249" i="32"/>
  <c r="AE249" i="32"/>
  <c r="BA249" i="32" s="1"/>
  <c r="AX254" i="32"/>
  <c r="AE254" i="32"/>
  <c r="AF254" i="32"/>
  <c r="BE260" i="32"/>
  <c r="BG257" i="32"/>
  <c r="AX259" i="32"/>
  <c r="AE259" i="32"/>
  <c r="BA259" i="32" s="1"/>
  <c r="AD259" i="32"/>
  <c r="Y268" i="32"/>
  <c r="AF261" i="32"/>
  <c r="BE265" i="32"/>
  <c r="AV265" i="32"/>
  <c r="BD265" i="32" s="1"/>
  <c r="AF266" i="32"/>
  <c r="BB266" i="32" s="1"/>
  <c r="R268" i="32"/>
  <c r="AU274" i="32"/>
  <c r="BB269" i="32"/>
  <c r="AX272" i="32"/>
  <c r="AE272" i="32"/>
  <c r="BA272" i="32" s="1"/>
  <c r="AF272" i="32"/>
  <c r="BB272" i="32" s="1"/>
  <c r="AD272" i="32"/>
  <c r="AX273" i="32"/>
  <c r="AE273" i="32"/>
  <c r="BA273" i="32" s="1"/>
  <c r="AD273" i="32"/>
  <c r="AJ274" i="32"/>
  <c r="AE276" i="32"/>
  <c r="BA276" i="32" s="1"/>
  <c r="AX276" i="32"/>
  <c r="AD276" i="32"/>
  <c r="BE277" i="32"/>
  <c r="AV277" i="32"/>
  <c r="BD277" i="32" s="1"/>
  <c r="BE278" i="32"/>
  <c r="AV278" i="32"/>
  <c r="BD278" i="32" s="1"/>
  <c r="AJ288" i="32"/>
  <c r="BE296" i="32"/>
  <c r="AV296" i="32"/>
  <c r="AT302" i="32"/>
  <c r="BE297" i="32"/>
  <c r="AV297" i="32"/>
  <c r="BD297" i="32" s="1"/>
  <c r="AX246" i="32"/>
  <c r="AE246" i="32"/>
  <c r="BA246" i="32" s="1"/>
  <c r="BG247" i="32"/>
  <c r="AU250" i="32"/>
  <c r="AT253" i="32"/>
  <c r="BE251" i="32"/>
  <c r="AV251" i="32"/>
  <c r="BG251" i="32"/>
  <c r="BG253" i="32" s="1"/>
  <c r="AZ254" i="32"/>
  <c r="AZ260" i="32" s="1"/>
  <c r="AX256" i="32"/>
  <c r="AE256" i="32"/>
  <c r="BA256" i="32" s="1"/>
  <c r="BE267" i="32"/>
  <c r="AV267" i="32"/>
  <c r="BD267" i="32" s="1"/>
  <c r="AZ270" i="32"/>
  <c r="AZ274" i="32" s="1"/>
  <c r="AE280" i="32"/>
  <c r="BA280" i="32" s="1"/>
  <c r="AX280" i="32"/>
  <c r="AD280" i="32"/>
  <c r="BC289" i="32"/>
  <c r="BC295" i="32" s="1"/>
  <c r="AJ295" i="32"/>
  <c r="BG293" i="32"/>
  <c r="AV293" i="32"/>
  <c r="BD293" i="32" s="1"/>
  <c r="BB296" i="32"/>
  <c r="AD245" i="32"/>
  <c r="AX247" i="32"/>
  <c r="AE247" i="32"/>
  <c r="BA247" i="32" s="1"/>
  <c r="AD249" i="32"/>
  <c r="BE252" i="32"/>
  <c r="AV252" i="32"/>
  <c r="BD252" i="32" s="1"/>
  <c r="AX255" i="32"/>
  <c r="AE255" i="32"/>
  <c r="BA255" i="32" s="1"/>
  <c r="AD255" i="32"/>
  <c r="AX258" i="32"/>
  <c r="AE258" i="32"/>
  <c r="BA258" i="32" s="1"/>
  <c r="AF258" i="32"/>
  <c r="BB258" i="32" s="1"/>
  <c r="AT268" i="32"/>
  <c r="BE261" i="32"/>
  <c r="AV261" i="32"/>
  <c r="AZ268" i="32"/>
  <c r="BE264" i="32"/>
  <c r="AV264" i="32"/>
  <c r="BD264" i="32" s="1"/>
  <c r="AX266" i="32"/>
  <c r="AU268" i="32"/>
  <c r="AX269" i="32"/>
  <c r="AE269" i="32"/>
  <c r="Y274" i="32"/>
  <c r="BC274" i="32"/>
  <c r="BG269" i="32"/>
  <c r="AF273" i="32"/>
  <c r="BB273" i="32" s="1"/>
  <c r="AF276" i="32"/>
  <c r="BB276" i="32" s="1"/>
  <c r="AX278" i="32"/>
  <c r="AC295" i="32"/>
  <c r="AX257" i="32"/>
  <c r="AE257" i="32"/>
  <c r="BA257" i="32" s="1"/>
  <c r="BE262" i="32"/>
  <c r="AV262" i="32"/>
  <c r="BD262" i="32" s="1"/>
  <c r="BE266" i="32"/>
  <c r="AV266" i="32"/>
  <c r="BD266" i="32" s="1"/>
  <c r="AX270" i="32"/>
  <c r="AE270" i="32"/>
  <c r="BA270" i="32" s="1"/>
  <c r="AT281" i="32"/>
  <c r="BE275" i="32"/>
  <c r="AV275" i="32"/>
  <c r="BG275" i="32"/>
  <c r="BG281" i="32" s="1"/>
  <c r="AE279" i="32"/>
  <c r="BE279" i="32"/>
  <c r="AV279" i="32"/>
  <c r="BD279" i="32" s="1"/>
  <c r="AC288" i="32"/>
  <c r="AX283" i="32"/>
  <c r="AE283" i="32"/>
  <c r="BA283" i="32" s="1"/>
  <c r="AD285" i="32"/>
  <c r="AX291" i="32"/>
  <c r="AE291" i="32"/>
  <c r="BA291" i="32" s="1"/>
  <c r="AF291" i="32"/>
  <c r="BB291" i="32" s="1"/>
  <c r="BG294" i="32"/>
  <c r="AE296" i="32"/>
  <c r="AU302" i="32"/>
  <c r="BG296" i="32"/>
  <c r="BG302" i="32" s="1"/>
  <c r="AE297" i="32"/>
  <c r="BA297" i="32" s="1"/>
  <c r="AE299" i="32"/>
  <c r="BA299" i="32" s="1"/>
  <c r="AX299" i="32"/>
  <c r="AD299" i="32"/>
  <c r="BE300" i="32"/>
  <c r="AV300" i="32"/>
  <c r="BD300" i="32" s="1"/>
  <c r="AD301" i="32"/>
  <c r="BE301" i="32"/>
  <c r="AV301" i="32"/>
  <c r="BD301" i="32" s="1"/>
  <c r="AU304" i="32"/>
  <c r="BG303" i="32"/>
  <c r="BG304" i="32" s="1"/>
  <c r="AX271" i="32"/>
  <c r="AE271" i="32"/>
  <c r="Y281" i="32"/>
  <c r="AF275" i="32"/>
  <c r="BE276" i="32"/>
  <c r="AV276" i="32"/>
  <c r="BD276" i="32" s="1"/>
  <c r="BE280" i="32"/>
  <c r="AV280" i="32"/>
  <c r="BD280" i="32" s="1"/>
  <c r="AZ288" i="32"/>
  <c r="AX284" i="32"/>
  <c r="AE284" i="32"/>
  <c r="BA284" i="32" s="1"/>
  <c r="AX287" i="32"/>
  <c r="AD287" i="32"/>
  <c r="AX293" i="32"/>
  <c r="AE293" i="32"/>
  <c r="BA293" i="32" s="1"/>
  <c r="R302" i="32"/>
  <c r="AX297" i="32"/>
  <c r="AE301" i="32"/>
  <c r="BA301" i="32" s="1"/>
  <c r="AM308" i="32"/>
  <c r="AX285" i="32"/>
  <c r="AE285" i="32"/>
  <c r="BA285" i="32" s="1"/>
  <c r="BE287" i="32"/>
  <c r="AV287" i="32"/>
  <c r="BD287" i="32" s="1"/>
  <c r="AZ290" i="32"/>
  <c r="AZ295" i="32" s="1"/>
  <c r="AX292" i="32"/>
  <c r="AE292" i="32"/>
  <c r="BA292" i="32" s="1"/>
  <c r="AD292" i="32"/>
  <c r="Y302" i="32"/>
  <c r="AX296" i="32"/>
  <c r="AD296" i="32"/>
  <c r="AF298" i="32"/>
  <c r="BB298" i="32" s="1"/>
  <c r="AE298" i="32"/>
  <c r="BA298" i="32" s="1"/>
  <c r="AX298" i="32"/>
  <c r="AX301" i="32"/>
  <c r="U308" i="32"/>
  <c r="BC302" i="32"/>
  <c r="BE298" i="32"/>
  <c r="AV298" i="32"/>
  <c r="BD298" i="32" s="1"/>
  <c r="R304" i="32"/>
  <c r="AT288" i="32"/>
  <c r="BE286" i="32"/>
  <c r="AV286" i="32"/>
  <c r="BD286" i="32" s="1"/>
  <c r="AX290" i="32"/>
  <c r="AE290" i="32"/>
  <c r="BA290" i="32" s="1"/>
  <c r="AX294" i="32"/>
  <c r="AE294" i="32"/>
  <c r="BA294" i="32" s="1"/>
  <c r="BE299" i="32"/>
  <c r="AV299" i="32"/>
  <c r="BD299" i="32" s="1"/>
  <c r="AT304" i="32"/>
  <c r="BE303" i="32"/>
  <c r="BE304" i="32" s="1"/>
  <c r="AV303" i="32"/>
  <c r="AB308" i="32"/>
  <c r="AR77" i="31"/>
  <c r="Z77" i="31"/>
  <c r="AJ78" i="31"/>
  <c r="AJ15" i="31"/>
  <c r="AF21" i="31"/>
  <c r="BB21" i="31" s="1"/>
  <c r="AX21" i="31"/>
  <c r="AE21" i="31"/>
  <c r="BA21" i="31" s="1"/>
  <c r="AD21" i="31"/>
  <c r="BA49" i="31"/>
  <c r="AC78" i="31"/>
  <c r="BC12" i="31"/>
  <c r="AC84" i="31"/>
  <c r="AZ14" i="31"/>
  <c r="BC14" i="31"/>
  <c r="BC84" i="31" s="1"/>
  <c r="AH74" i="31"/>
  <c r="AA17" i="47" s="1"/>
  <c r="AF16" i="31"/>
  <c r="AF17" i="31"/>
  <c r="BB17" i="31" s="1"/>
  <c r="AX17" i="31"/>
  <c r="BC23" i="31"/>
  <c r="AF22" i="31"/>
  <c r="BB22" i="31" s="1"/>
  <c r="AX22" i="31"/>
  <c r="AE22" i="31"/>
  <c r="BA22" i="31" s="1"/>
  <c r="AD22" i="31"/>
  <c r="AJ23" i="31"/>
  <c r="BA33" i="31"/>
  <c r="Y43" i="31"/>
  <c r="AF41" i="31"/>
  <c r="AE41" i="31"/>
  <c r="AD41" i="31"/>
  <c r="AX41" i="31"/>
  <c r="AX53" i="31"/>
  <c r="AE53" i="31"/>
  <c r="AD53" i="31"/>
  <c r="AF53" i="31"/>
  <c r="AX54" i="31"/>
  <c r="AE54" i="31"/>
  <c r="BA54" i="31" s="1"/>
  <c r="AD54" i="31"/>
  <c r="AF54" i="31"/>
  <c r="BB54" i="31" s="1"/>
  <c r="AX55" i="31"/>
  <c r="AE55" i="31"/>
  <c r="BA55" i="31" s="1"/>
  <c r="AD55" i="31"/>
  <c r="AF55" i="31"/>
  <c r="BB55" i="31" s="1"/>
  <c r="AX56" i="31"/>
  <c r="AE56" i="31"/>
  <c r="BA56" i="31" s="1"/>
  <c r="AD56" i="31"/>
  <c r="AF56" i="31"/>
  <c r="BB56" i="31" s="1"/>
  <c r="Y57" i="31"/>
  <c r="AF60" i="31"/>
  <c r="BB60" i="31" s="1"/>
  <c r="AE60" i="31"/>
  <c r="BA60" i="31" s="1"/>
  <c r="AD60" i="31"/>
  <c r="AX60" i="31"/>
  <c r="R84" i="31"/>
  <c r="Y14" i="31"/>
  <c r="R15" i="31"/>
  <c r="AU19" i="31"/>
  <c r="BG16" i="31"/>
  <c r="BG19" i="31" s="1"/>
  <c r="U103" i="30"/>
  <c r="S103" i="30"/>
  <c r="R78" i="31"/>
  <c r="BE12" i="31"/>
  <c r="AD13" i="31"/>
  <c r="AX13" i="31"/>
  <c r="BE14" i="31"/>
  <c r="AC15" i="31"/>
  <c r="AI74" i="31"/>
  <c r="AD16" i="31"/>
  <c r="Y19" i="31"/>
  <c r="AD18" i="31"/>
  <c r="AF18" i="31"/>
  <c r="BB18" i="31" s="1"/>
  <c r="BE18" i="31"/>
  <c r="AV18" i="31"/>
  <c r="BD18" i="31" s="1"/>
  <c r="AJ79" i="31"/>
  <c r="BC26" i="31"/>
  <c r="AJ32" i="31"/>
  <c r="AJ85" i="31"/>
  <c r="BC30" i="31"/>
  <c r="BC85" i="31" s="1"/>
  <c r="AZ85" i="31"/>
  <c r="BE62" i="31"/>
  <c r="AV62" i="31"/>
  <c r="BD62" i="31" s="1"/>
  <c r="AJ73" i="31"/>
  <c r="BC68" i="31"/>
  <c r="BC73" i="31" s="1"/>
  <c r="AZ69" i="31"/>
  <c r="AZ73" i="31" s="1"/>
  <c r="AC73" i="31"/>
  <c r="AD69" i="31"/>
  <c r="AZ20" i="31"/>
  <c r="AZ23" i="31" s="1"/>
  <c r="AC23" i="31"/>
  <c r="Y12" i="31"/>
  <c r="AE13" i="31"/>
  <c r="BA13" i="31" s="1"/>
  <c r="AT15" i="31"/>
  <c r="AT19" i="31"/>
  <c r="BE16" i="31"/>
  <c r="AV16" i="31"/>
  <c r="BE17" i="31"/>
  <c r="AV17" i="31"/>
  <c r="BD17" i="31" s="1"/>
  <c r="BG23" i="31"/>
  <c r="BE42" i="31"/>
  <c r="AV42" i="31"/>
  <c r="BD42" i="31" s="1"/>
  <c r="AJ81" i="31"/>
  <c r="BC44" i="31"/>
  <c r="AJ48" i="31"/>
  <c r="AZ81" i="31"/>
  <c r="AZ48" i="31"/>
  <c r="Y58" i="31"/>
  <c r="R64" i="31"/>
  <c r="Y79" i="31"/>
  <c r="AX26" i="31"/>
  <c r="AE26" i="31"/>
  <c r="AD26" i="31"/>
  <c r="AX27" i="31"/>
  <c r="AE27" i="31"/>
  <c r="BA27" i="31" s="1"/>
  <c r="AD27" i="31"/>
  <c r="AX28" i="31"/>
  <c r="AE28" i="31"/>
  <c r="BA28" i="31" s="1"/>
  <c r="AD28" i="31"/>
  <c r="AX29" i="31"/>
  <c r="AE29" i="31"/>
  <c r="BA29" i="31" s="1"/>
  <c r="AD29" i="31"/>
  <c r="Y85" i="31"/>
  <c r="AX30" i="31"/>
  <c r="AE30" i="31"/>
  <c r="AD30" i="31"/>
  <c r="AX31" i="31"/>
  <c r="AE31" i="31"/>
  <c r="BA31" i="31" s="1"/>
  <c r="AD31" i="31"/>
  <c r="Y32" i="31"/>
  <c r="Y38" i="31"/>
  <c r="AF33" i="31"/>
  <c r="BE34" i="31"/>
  <c r="AV34" i="31"/>
  <c r="BD34" i="31" s="1"/>
  <c r="BE36" i="31"/>
  <c r="AV36" i="31"/>
  <c r="BD36" i="31" s="1"/>
  <c r="AU86" i="31"/>
  <c r="AU40" i="31"/>
  <c r="BG39" i="31"/>
  <c r="Y81" i="31"/>
  <c r="AX44" i="31"/>
  <c r="AE44" i="31"/>
  <c r="AD44" i="31"/>
  <c r="AX45" i="31"/>
  <c r="AE45" i="31"/>
  <c r="BA45" i="31" s="1"/>
  <c r="AD45" i="31"/>
  <c r="AX46" i="31"/>
  <c r="AE46" i="31"/>
  <c r="BA46" i="31" s="1"/>
  <c r="AD46" i="31"/>
  <c r="AX47" i="31"/>
  <c r="AE47" i="31"/>
  <c r="BA47" i="31" s="1"/>
  <c r="AD47" i="31"/>
  <c r="Y48" i="31"/>
  <c r="Y52" i="31"/>
  <c r="AF49" i="31"/>
  <c r="BE50" i="31"/>
  <c r="AV50" i="31"/>
  <c r="BD50" i="31" s="1"/>
  <c r="AU57" i="31"/>
  <c r="BG53" i="31"/>
  <c r="BG57" i="31" s="1"/>
  <c r="AX65" i="31"/>
  <c r="AE65" i="31"/>
  <c r="AD65" i="31"/>
  <c r="AF65" i="31"/>
  <c r="AU67" i="31"/>
  <c r="BG65" i="31"/>
  <c r="AV65" i="31"/>
  <c r="AM74" i="31"/>
  <c r="AF17" i="47" s="1"/>
  <c r="AR74" i="31"/>
  <c r="AK17" i="47" s="1"/>
  <c r="AT87" i="31"/>
  <c r="AT25" i="31"/>
  <c r="BE24" i="31"/>
  <c r="AV24" i="31"/>
  <c r="AU25" i="31"/>
  <c r="AC79" i="31"/>
  <c r="AU32" i="31"/>
  <c r="BG26" i="31"/>
  <c r="AU85" i="31"/>
  <c r="BG30" i="31"/>
  <c r="BG85" i="31" s="1"/>
  <c r="AX33" i="31"/>
  <c r="BG38" i="31"/>
  <c r="AE34" i="31"/>
  <c r="AX35" i="31"/>
  <c r="AE36" i="31"/>
  <c r="AX37" i="31"/>
  <c r="AV39" i="31"/>
  <c r="AT43" i="31"/>
  <c r="BE41" i="31"/>
  <c r="AV41" i="31"/>
  <c r="AC81" i="31"/>
  <c r="AU81" i="31"/>
  <c r="AU48" i="31"/>
  <c r="BG44" i="31"/>
  <c r="AX49" i="31"/>
  <c r="BG52" i="31"/>
  <c r="AE50" i="31"/>
  <c r="AX51" i="31"/>
  <c r="AV53" i="31"/>
  <c r="AV54" i="31"/>
  <c r="BD54" i="31" s="1"/>
  <c r="AV55" i="31"/>
  <c r="BD55" i="31" s="1"/>
  <c r="AV56" i="31"/>
  <c r="BD56" i="31" s="1"/>
  <c r="AT64" i="31"/>
  <c r="AV58" i="31"/>
  <c r="BC64" i="31"/>
  <c r="AD59" i="31"/>
  <c r="BE59" i="31"/>
  <c r="AV59" i="31"/>
  <c r="BD59" i="31" s="1"/>
  <c r="AF61" i="31"/>
  <c r="BB61" i="31" s="1"/>
  <c r="AD61" i="31"/>
  <c r="AX61" i="31"/>
  <c r="AZ67" i="31"/>
  <c r="AX66" i="31"/>
  <c r="AE66" i="31"/>
  <c r="BA66" i="31" s="1"/>
  <c r="AD66" i="31"/>
  <c r="AF66" i="31"/>
  <c r="BB66" i="31" s="1"/>
  <c r="BG66" i="31"/>
  <c r="BG84" i="31" s="1"/>
  <c r="AV66" i="31"/>
  <c r="BD66" i="31" s="1"/>
  <c r="AF71" i="31"/>
  <c r="BB71" i="31" s="1"/>
  <c r="AX71" i="31"/>
  <c r="AE71" i="31"/>
  <c r="BA71" i="31" s="1"/>
  <c r="AD71" i="31"/>
  <c r="AU78" i="31"/>
  <c r="AU84" i="31"/>
  <c r="S74" i="31"/>
  <c r="L17" i="47" s="1"/>
  <c r="X74" i="31"/>
  <c r="Q17" i="47" s="1"/>
  <c r="AB74" i="31"/>
  <c r="AN74" i="31"/>
  <c r="AS74" i="31"/>
  <c r="AL17" i="47" s="1"/>
  <c r="Y20" i="31"/>
  <c r="Y24" i="31"/>
  <c r="R25" i="31"/>
  <c r="AF26" i="31"/>
  <c r="AF27" i="31"/>
  <c r="BB27" i="31" s="1"/>
  <c r="AF28" i="31"/>
  <c r="BB28" i="31" s="1"/>
  <c r="AF29" i="31"/>
  <c r="BB29" i="31" s="1"/>
  <c r="AF30" i="31"/>
  <c r="AF31" i="31"/>
  <c r="BB31" i="31" s="1"/>
  <c r="AD33" i="31"/>
  <c r="AT38" i="31"/>
  <c r="BE33" i="31"/>
  <c r="AV33" i="31"/>
  <c r="AD35" i="31"/>
  <c r="AK35" i="31" s="1"/>
  <c r="AW35" i="31" s="1"/>
  <c r="BE35" i="31"/>
  <c r="AV35" i="31"/>
  <c r="BD35" i="31" s="1"/>
  <c r="AD37" i="31"/>
  <c r="AK37" i="31" s="1"/>
  <c r="AW37" i="31" s="1"/>
  <c r="BE37" i="31"/>
  <c r="AV37" i="31"/>
  <c r="BD37" i="31" s="1"/>
  <c r="R38" i="31"/>
  <c r="AJ86" i="31"/>
  <c r="BC39" i="31"/>
  <c r="AZ39" i="31"/>
  <c r="AF44" i="31"/>
  <c r="AF45" i="31"/>
  <c r="BB45" i="31" s="1"/>
  <c r="AF46" i="31"/>
  <c r="BB46" i="31" s="1"/>
  <c r="AF47" i="31"/>
  <c r="BB47" i="31" s="1"/>
  <c r="AD49" i="31"/>
  <c r="AT52" i="31"/>
  <c r="BE49" i="31"/>
  <c r="AV49" i="31"/>
  <c r="AD51" i="31"/>
  <c r="BE51" i="31"/>
  <c r="AV51" i="31"/>
  <c r="BD51" i="31" s="1"/>
  <c r="R52" i="31"/>
  <c r="BG64" i="31"/>
  <c r="BE63" i="31"/>
  <c r="AV63" i="31"/>
  <c r="BD63" i="31" s="1"/>
  <c r="Y67" i="31"/>
  <c r="AC67" i="31"/>
  <c r="U77" i="31"/>
  <c r="AA77" i="31"/>
  <c r="BE60" i="31"/>
  <c r="AV60" i="31"/>
  <c r="BD60" i="31" s="1"/>
  <c r="AF70" i="31"/>
  <c r="BB70" i="31" s="1"/>
  <c r="AX70" i="31"/>
  <c r="AE70" i="31"/>
  <c r="BA70" i="31" s="1"/>
  <c r="AD70" i="31"/>
  <c r="Y73" i="31"/>
  <c r="AC25" i="31"/>
  <c r="R79" i="31"/>
  <c r="R85" i="31"/>
  <c r="AT85" i="31"/>
  <c r="R32" i="31"/>
  <c r="R40" i="31"/>
  <c r="R81" i="31"/>
  <c r="AT81" i="31"/>
  <c r="R48" i="31"/>
  <c r="AC64" i="31"/>
  <c r="AZ58" i="31"/>
  <c r="AZ64" i="31" s="1"/>
  <c r="BE61" i="31"/>
  <c r="AV61" i="31"/>
  <c r="BD61" i="31" s="1"/>
  <c r="AX62" i="31"/>
  <c r="BD68" i="31"/>
  <c r="X77" i="31"/>
  <c r="AF68" i="31"/>
  <c r="AX68" i="31"/>
  <c r="AE68" i="31"/>
  <c r="BG73" i="31"/>
  <c r="AF72" i="31"/>
  <c r="BB72" i="31" s="1"/>
  <c r="AX72" i="31"/>
  <c r="AE72" i="31"/>
  <c r="BA72" i="31" s="1"/>
  <c r="L77" i="31"/>
  <c r="P77" i="31"/>
  <c r="AH77" i="31"/>
  <c r="AF69" i="31"/>
  <c r="BB69" i="31" s="1"/>
  <c r="AX69" i="31"/>
  <c r="AE69" i="31"/>
  <c r="BA69" i="31" s="1"/>
  <c r="AG77" i="31"/>
  <c r="AO77" i="31"/>
  <c r="AN103" i="30"/>
  <c r="AS103" i="30"/>
  <c r="I103" i="30"/>
  <c r="AL103" i="30"/>
  <c r="AP103" i="30"/>
  <c r="AR103" i="30"/>
  <c r="Z103" i="30"/>
  <c r="BB12" i="30"/>
  <c r="AF15" i="30"/>
  <c r="BB18" i="30"/>
  <c r="BB14" i="30"/>
  <c r="Y111" i="30"/>
  <c r="AX20" i="30"/>
  <c r="AE20" i="30"/>
  <c r="AD20" i="30"/>
  <c r="AC104" i="30"/>
  <c r="AC44" i="30"/>
  <c r="AZ38" i="30"/>
  <c r="AZ44" i="30" s="1"/>
  <c r="AF60" i="30"/>
  <c r="BB60" i="30" s="1"/>
  <c r="AX60" i="30"/>
  <c r="AE60" i="30"/>
  <c r="BA60" i="30" s="1"/>
  <c r="AD60" i="30"/>
  <c r="AU104" i="30"/>
  <c r="AU15" i="30"/>
  <c r="BG12" i="30"/>
  <c r="AU110" i="30"/>
  <c r="BG14" i="30"/>
  <c r="AU105" i="30"/>
  <c r="AU23" i="30"/>
  <c r="BG18" i="30"/>
  <c r="AU111" i="30"/>
  <c r="BG20" i="30"/>
  <c r="AU112" i="30"/>
  <c r="AU30" i="30"/>
  <c r="BG29" i="30"/>
  <c r="BC44" i="30"/>
  <c r="AZ54" i="30"/>
  <c r="AD50" i="30"/>
  <c r="AF50" i="30"/>
  <c r="BB50" i="30" s="1"/>
  <c r="AX50" i="30"/>
  <c r="AE50" i="30"/>
  <c r="BA50" i="30" s="1"/>
  <c r="Y61" i="30"/>
  <c r="AX22" i="30"/>
  <c r="AE22" i="30"/>
  <c r="BA22" i="30" s="1"/>
  <c r="AD22" i="30"/>
  <c r="Y28" i="30"/>
  <c r="AF24" i="30"/>
  <c r="AX24" i="30"/>
  <c r="AE24" i="30"/>
  <c r="AF25" i="30"/>
  <c r="BB25" i="30" s="1"/>
  <c r="AX25" i="30"/>
  <c r="AE25" i="30"/>
  <c r="BA25" i="30" s="1"/>
  <c r="AF26" i="30"/>
  <c r="BB26" i="30" s="1"/>
  <c r="AX26" i="30"/>
  <c r="AE26" i="30"/>
  <c r="BA26" i="30" s="1"/>
  <c r="AX13" i="30"/>
  <c r="AE13" i="30"/>
  <c r="BA13" i="30" s="1"/>
  <c r="AD13" i="30"/>
  <c r="AZ23" i="30"/>
  <c r="AX19" i="30"/>
  <c r="AE19" i="30"/>
  <c r="BA19" i="30" s="1"/>
  <c r="AD19" i="30"/>
  <c r="AF20" i="30"/>
  <c r="AX21" i="30"/>
  <c r="AE21" i="30"/>
  <c r="BA21" i="30" s="1"/>
  <c r="AD21" i="30"/>
  <c r="AF22" i="30"/>
  <c r="BB22" i="30" s="1"/>
  <c r="AD24" i="30"/>
  <c r="AD25" i="30"/>
  <c r="AD26" i="30"/>
  <c r="AZ112" i="30"/>
  <c r="AE34" i="30"/>
  <c r="BA34" i="30" s="1"/>
  <c r="AX34" i="30"/>
  <c r="AD34" i="30"/>
  <c r="AX39" i="30"/>
  <c r="AE39" i="30"/>
  <c r="BA39" i="30" s="1"/>
  <c r="AF39" i="30"/>
  <c r="BB39" i="30" s="1"/>
  <c r="AD39" i="30"/>
  <c r="BG40" i="30"/>
  <c r="BG44" i="30" s="1"/>
  <c r="AX43" i="30"/>
  <c r="AE43" i="30"/>
  <c r="BA43" i="30" s="1"/>
  <c r="AF43" i="30"/>
  <c r="BB43" i="30" s="1"/>
  <c r="AD43" i="30"/>
  <c r="AD52" i="30"/>
  <c r="AF52" i="30"/>
  <c r="BB52" i="30" s="1"/>
  <c r="AX52" i="30"/>
  <c r="AE52" i="30"/>
  <c r="BA52" i="30" s="1"/>
  <c r="AX12" i="30"/>
  <c r="AE12" i="30"/>
  <c r="AD12" i="30"/>
  <c r="Y15" i="30"/>
  <c r="Y110" i="30"/>
  <c r="AX14" i="30"/>
  <c r="AE14" i="30"/>
  <c r="AD14" i="30"/>
  <c r="AX18" i="30"/>
  <c r="AE18" i="30"/>
  <c r="AD18" i="30"/>
  <c r="Y23" i="30"/>
  <c r="AF27" i="30"/>
  <c r="BB27" i="30" s="1"/>
  <c r="AX27" i="30"/>
  <c r="AE27" i="30"/>
  <c r="BA27" i="30" s="1"/>
  <c r="R37" i="30"/>
  <c r="Y31" i="30"/>
  <c r="AT37" i="30"/>
  <c r="BE31" i="30"/>
  <c r="AV31" i="30"/>
  <c r="AX35" i="30"/>
  <c r="AD35" i="30"/>
  <c r="AF35" i="30"/>
  <c r="BB35" i="30" s="1"/>
  <c r="BE35" i="30"/>
  <c r="AV35" i="30"/>
  <c r="BD35" i="30" s="1"/>
  <c r="BB38" i="30"/>
  <c r="AF74" i="30"/>
  <c r="BB74" i="30" s="1"/>
  <c r="AE74" i="30"/>
  <c r="BA74" i="30" s="1"/>
  <c r="Y85" i="30"/>
  <c r="AX82" i="30"/>
  <c r="AD82" i="30"/>
  <c r="AF82" i="30"/>
  <c r="AV12" i="30"/>
  <c r="BE12" i="30"/>
  <c r="AV13" i="30"/>
  <c r="BD13" i="30" s="1"/>
  <c r="AC110" i="30"/>
  <c r="AJ110" i="30"/>
  <c r="AV14" i="30"/>
  <c r="T100" i="30"/>
  <c r="M16" i="47" s="1"/>
  <c r="AG100" i="30"/>
  <c r="Z16" i="47" s="1"/>
  <c r="AO100" i="30"/>
  <c r="AH16" i="47" s="1"/>
  <c r="BC16" i="30"/>
  <c r="R17" i="30"/>
  <c r="AC105" i="30"/>
  <c r="AJ105" i="30"/>
  <c r="AV18" i="30"/>
  <c r="BE18" i="30"/>
  <c r="AV19" i="30"/>
  <c r="BD19" i="30" s="1"/>
  <c r="AC111" i="30"/>
  <c r="AJ111" i="30"/>
  <c r="AV20" i="30"/>
  <c r="AV21" i="30"/>
  <c r="BD21" i="30" s="1"/>
  <c r="AV22" i="30"/>
  <c r="BD22" i="30" s="1"/>
  <c r="AC23" i="30"/>
  <c r="AT23" i="30"/>
  <c r="BC24" i="30"/>
  <c r="BC28" i="30" s="1"/>
  <c r="R28" i="30"/>
  <c r="AV29" i="30"/>
  <c r="BE29" i="30"/>
  <c r="AC30" i="30"/>
  <c r="AT30" i="30"/>
  <c r="R107" i="30"/>
  <c r="AT107" i="30"/>
  <c r="BE32" i="30"/>
  <c r="AV32" i="30"/>
  <c r="AD33" i="30"/>
  <c r="AX33" i="30"/>
  <c r="AE36" i="30"/>
  <c r="BA36" i="30" s="1"/>
  <c r="BE36" i="30"/>
  <c r="AV36" i="30"/>
  <c r="BD36" i="30" s="1"/>
  <c r="AD38" i="30"/>
  <c r="AX40" i="30"/>
  <c r="AE40" i="30"/>
  <c r="BA40" i="30" s="1"/>
  <c r="AD42" i="30"/>
  <c r="Y44" i="30"/>
  <c r="AU44" i="30"/>
  <c r="R48" i="30"/>
  <c r="AT48" i="30"/>
  <c r="BE45" i="30"/>
  <c r="BE48" i="30" s="1"/>
  <c r="AV45" i="30"/>
  <c r="AZ48" i="30"/>
  <c r="BG45" i="30"/>
  <c r="BG48" i="30" s="1"/>
  <c r="AD46" i="30"/>
  <c r="R54" i="30"/>
  <c r="Y49" i="30"/>
  <c r="BC54" i="30"/>
  <c r="AD51" i="30"/>
  <c r="AX51" i="30"/>
  <c r="AE51" i="30"/>
  <c r="BA51" i="30" s="1"/>
  <c r="BG52" i="30"/>
  <c r="AV52" i="30"/>
  <c r="BD52" i="30" s="1"/>
  <c r="AD53" i="30"/>
  <c r="AE53" i="30"/>
  <c r="BA53" i="30" s="1"/>
  <c r="AX53" i="30"/>
  <c r="AC61" i="30"/>
  <c r="AF62" i="30"/>
  <c r="AD64" i="30"/>
  <c r="AX64" i="30"/>
  <c r="AF64" i="30"/>
  <c r="BB64" i="30" s="1"/>
  <c r="AU81" i="30"/>
  <c r="BG78" i="30"/>
  <c r="AV78" i="30"/>
  <c r="BD78" i="30" s="1"/>
  <c r="AC81" i="30"/>
  <c r="AF84" i="30"/>
  <c r="BB84" i="30" s="1"/>
  <c r="AE84" i="30"/>
  <c r="BA84" i="30" s="1"/>
  <c r="R99" i="30"/>
  <c r="Y93" i="30"/>
  <c r="AZ95" i="30"/>
  <c r="AZ99" i="30" s="1"/>
  <c r="AC99" i="30"/>
  <c r="AD95" i="30"/>
  <c r="R75" i="30"/>
  <c r="Y73" i="30"/>
  <c r="Y75" i="30" s="1"/>
  <c r="BE73" i="30"/>
  <c r="AV73" i="30"/>
  <c r="BD73" i="30" s="1"/>
  <c r="BE74" i="30"/>
  <c r="AV74" i="30"/>
  <c r="BD74" i="30" s="1"/>
  <c r="U100" i="30"/>
  <c r="N16" i="47" s="1"/>
  <c r="Z100" i="30"/>
  <c r="S16" i="47" s="1"/>
  <c r="AH100" i="30"/>
  <c r="AA16" i="47" s="1"/>
  <c r="AL100" i="30"/>
  <c r="AP100" i="30"/>
  <c r="AI16" i="47" s="1"/>
  <c r="Y16" i="30"/>
  <c r="AZ16" i="30"/>
  <c r="AJ17" i="30"/>
  <c r="AZ24" i="30"/>
  <c r="AZ28" i="30" s="1"/>
  <c r="AF32" i="30"/>
  <c r="AU107" i="30"/>
  <c r="AE33" i="30"/>
  <c r="BA33" i="30" s="1"/>
  <c r="BE33" i="30"/>
  <c r="AV33" i="30"/>
  <c r="BD33" i="30" s="1"/>
  <c r="AX41" i="30"/>
  <c r="AE41" i="30"/>
  <c r="BA41" i="30" s="1"/>
  <c r="Y48" i="30"/>
  <c r="AF45" i="30"/>
  <c r="AX47" i="30"/>
  <c r="AE47" i="30"/>
  <c r="BA47" i="30" s="1"/>
  <c r="AF56" i="30"/>
  <c r="BB56" i="30" s="1"/>
  <c r="AX56" i="30"/>
  <c r="AE56" i="30"/>
  <c r="BA56" i="30" s="1"/>
  <c r="AU65" i="30"/>
  <c r="BG62" i="30"/>
  <c r="BG65" i="30" s="1"/>
  <c r="AC71" i="30"/>
  <c r="AZ66" i="30"/>
  <c r="AZ71" i="30" s="1"/>
  <c r="AF67" i="30"/>
  <c r="BB67" i="30" s="1"/>
  <c r="AX67" i="30"/>
  <c r="AE67" i="30"/>
  <c r="BA67" i="30" s="1"/>
  <c r="AE72" i="30"/>
  <c r="AX72" i="30"/>
  <c r="AD72" i="30"/>
  <c r="BB72" i="30"/>
  <c r="AD74" i="30"/>
  <c r="AX74" i="30"/>
  <c r="AZ80" i="30"/>
  <c r="AZ81" i="30" s="1"/>
  <c r="AE82" i="30"/>
  <c r="M190" i="29"/>
  <c r="Q190" i="29"/>
  <c r="AL190" i="29"/>
  <c r="AP190" i="29"/>
  <c r="V190" i="29"/>
  <c r="R104" i="30"/>
  <c r="AT104" i="30"/>
  <c r="R110" i="30"/>
  <c r="AT110" i="30"/>
  <c r="BC110" i="30"/>
  <c r="R15" i="30"/>
  <c r="AA100" i="30"/>
  <c r="T16" i="47" s="1"/>
  <c r="AC17" i="30"/>
  <c r="R111" i="30"/>
  <c r="AT111" i="30"/>
  <c r="BC111" i="30"/>
  <c r="R23" i="30"/>
  <c r="R30" i="30"/>
  <c r="AJ107" i="30"/>
  <c r="BE34" i="30"/>
  <c r="AV34" i="30"/>
  <c r="BD34" i="30" s="1"/>
  <c r="AX38" i="30"/>
  <c r="AE38" i="30"/>
  <c r="AX42" i="30"/>
  <c r="AE42" i="30"/>
  <c r="BA42" i="30" s="1"/>
  <c r="AJ44" i="30"/>
  <c r="AX46" i="30"/>
  <c r="AE46" i="30"/>
  <c r="BA46" i="30" s="1"/>
  <c r="BD49" i="30"/>
  <c r="AJ61" i="30"/>
  <c r="BC55" i="30"/>
  <c r="BC61" i="30" s="1"/>
  <c r="AZ57" i="30"/>
  <c r="AD57" i="30"/>
  <c r="AF58" i="30"/>
  <c r="BB58" i="30" s="1"/>
  <c r="AX58" i="30"/>
  <c r="AE58" i="30"/>
  <c r="BA58" i="30" s="1"/>
  <c r="BA65" i="30"/>
  <c r="AD63" i="30"/>
  <c r="AX63" i="30"/>
  <c r="AF63" i="30"/>
  <c r="BB63" i="30" s="1"/>
  <c r="BC66" i="30"/>
  <c r="BC71" i="30" s="1"/>
  <c r="AJ71" i="30"/>
  <c r="AF69" i="30"/>
  <c r="BB69" i="30" s="1"/>
  <c r="AX69" i="30"/>
  <c r="AE69" i="30"/>
  <c r="BA69" i="30" s="1"/>
  <c r="AU92" i="30"/>
  <c r="BG86" i="30"/>
  <c r="AV86" i="30"/>
  <c r="AX88" i="30"/>
  <c r="AE88" i="30"/>
  <c r="BA88" i="30" s="1"/>
  <c r="AD88" i="30"/>
  <c r="AF88" i="30"/>
  <c r="BB88" i="30" s="1"/>
  <c r="BG88" i="30"/>
  <c r="AV88" i="30"/>
  <c r="BD88" i="30" s="1"/>
  <c r="AX90" i="30"/>
  <c r="AE90" i="30"/>
  <c r="BA90" i="30" s="1"/>
  <c r="AD90" i="30"/>
  <c r="AF90" i="30"/>
  <c r="BB90" i="30" s="1"/>
  <c r="BG90" i="30"/>
  <c r="AV90" i="30"/>
  <c r="BD90" i="30" s="1"/>
  <c r="AC92" i="30"/>
  <c r="BE50" i="30"/>
  <c r="AF55" i="30"/>
  <c r="AX55" i="30"/>
  <c r="AE55" i="30"/>
  <c r="BG61" i="30"/>
  <c r="AF59" i="30"/>
  <c r="BB59" i="30" s="1"/>
  <c r="AX59" i="30"/>
  <c r="AE59" i="30"/>
  <c r="BA59" i="30" s="1"/>
  <c r="AT65" i="30"/>
  <c r="BE62" i="30"/>
  <c r="AV62" i="30"/>
  <c r="BE63" i="30"/>
  <c r="AV63" i="30"/>
  <c r="BD63" i="30" s="1"/>
  <c r="BE64" i="30"/>
  <c r="AV64" i="30"/>
  <c r="BD64" i="30" s="1"/>
  <c r="AF68" i="30"/>
  <c r="BB68" i="30" s="1"/>
  <c r="AX68" i="30"/>
  <c r="AE68" i="30"/>
  <c r="BA68" i="30" s="1"/>
  <c r="BG70" i="30"/>
  <c r="BG71" i="30" s="1"/>
  <c r="BG79" i="30"/>
  <c r="AZ85" i="30"/>
  <c r="AX83" i="30"/>
  <c r="AZ92" i="30"/>
  <c r="AX87" i="30"/>
  <c r="AE87" i="30"/>
  <c r="BA87" i="30" s="1"/>
  <c r="AD87" i="30"/>
  <c r="AF87" i="30"/>
  <c r="BB87" i="30" s="1"/>
  <c r="BG87" i="30"/>
  <c r="AV87" i="30"/>
  <c r="BD87" i="30" s="1"/>
  <c r="AX91" i="30"/>
  <c r="AE91" i="30"/>
  <c r="BA91" i="30" s="1"/>
  <c r="AD91" i="30"/>
  <c r="AF91" i="30"/>
  <c r="BB91" i="30" s="1"/>
  <c r="BG91" i="30"/>
  <c r="AV91" i="30"/>
  <c r="BD91" i="30" s="1"/>
  <c r="AC107" i="30"/>
  <c r="AV46" i="30"/>
  <c r="BD46" i="30" s="1"/>
  <c r="AV47" i="30"/>
  <c r="BD47" i="30" s="1"/>
  <c r="AU54" i="30"/>
  <c r="BG49" i="30"/>
  <c r="AD55" i="30"/>
  <c r="AF57" i="30"/>
  <c r="BB57" i="30" s="1"/>
  <c r="AX57" i="30"/>
  <c r="AE57" i="30"/>
  <c r="BA57" i="30" s="1"/>
  <c r="AD59" i="30"/>
  <c r="AD68" i="30"/>
  <c r="AX77" i="30"/>
  <c r="AE77" i="30"/>
  <c r="BA77" i="30" s="1"/>
  <c r="AF77" i="30"/>
  <c r="BB77" i="30" s="1"/>
  <c r="AD77" i="30"/>
  <c r="AX78" i="30"/>
  <c r="AE78" i="30"/>
  <c r="BA78" i="30" s="1"/>
  <c r="AD78" i="30"/>
  <c r="AT85" i="30"/>
  <c r="BE82" i="30"/>
  <c r="AV82" i="30"/>
  <c r="AD83" i="30"/>
  <c r="AK83" i="30" s="1"/>
  <c r="AW83" i="30" s="1"/>
  <c r="BE83" i="30"/>
  <c r="AV83" i="30"/>
  <c r="BD83" i="30" s="1"/>
  <c r="AX89" i="30"/>
  <c r="AE89" i="30"/>
  <c r="BA89" i="30" s="1"/>
  <c r="AD89" i="30"/>
  <c r="AF89" i="30"/>
  <c r="BB89" i="30" s="1"/>
  <c r="BG89" i="30"/>
  <c r="AV89" i="30"/>
  <c r="BD89" i="30" s="1"/>
  <c r="BC99" i="30"/>
  <c r="R61" i="30"/>
  <c r="AX70" i="30"/>
  <c r="AE70" i="30"/>
  <c r="BA70" i="30" s="1"/>
  <c r="BG76" i="30"/>
  <c r="AX79" i="30"/>
  <c r="AE79" i="30"/>
  <c r="BA79" i="30" s="1"/>
  <c r="BG80" i="30"/>
  <c r="AJ81" i="30"/>
  <c r="BC85" i="30"/>
  <c r="BE84" i="30"/>
  <c r="AV84" i="30"/>
  <c r="BD84" i="30" s="1"/>
  <c r="BE93" i="30"/>
  <c r="BE99" i="30" s="1"/>
  <c r="AV93" i="30"/>
  <c r="AF94" i="30"/>
  <c r="BB94" i="30" s="1"/>
  <c r="AX94" i="30"/>
  <c r="AE94" i="30"/>
  <c r="BA94" i="30" s="1"/>
  <c r="AF97" i="30"/>
  <c r="BB97" i="30" s="1"/>
  <c r="AX97" i="30"/>
  <c r="AE97" i="30"/>
  <c r="BA97" i="30" s="1"/>
  <c r="AD97" i="30"/>
  <c r="Y66" i="30"/>
  <c r="Y107" i="30" s="1"/>
  <c r="AT75" i="30"/>
  <c r="BE72" i="30"/>
  <c r="AV72" i="30"/>
  <c r="AX76" i="30"/>
  <c r="AX80" i="30"/>
  <c r="AE80" i="30"/>
  <c r="BA80" i="30" s="1"/>
  <c r="AF96" i="30"/>
  <c r="BB96" i="30" s="1"/>
  <c r="AX96" i="30"/>
  <c r="AE96" i="30"/>
  <c r="BA96" i="30" s="1"/>
  <c r="AD96" i="30"/>
  <c r="X103" i="30"/>
  <c r="AA103" i="30"/>
  <c r="M103" i="30"/>
  <c r="Q103" i="30"/>
  <c r="AF98" i="30"/>
  <c r="BB98" i="30" s="1"/>
  <c r="AX98" i="30"/>
  <c r="AE98" i="30"/>
  <c r="BA98" i="30" s="1"/>
  <c r="L103" i="30"/>
  <c r="P103" i="30"/>
  <c r="AH103" i="30"/>
  <c r="AJ99" i="30"/>
  <c r="AF95" i="30"/>
  <c r="BB95" i="30" s="1"/>
  <c r="AX95" i="30"/>
  <c r="AE95" i="30"/>
  <c r="BA95" i="30" s="1"/>
  <c r="AG103" i="30"/>
  <c r="AO103" i="30"/>
  <c r="AA190" i="29"/>
  <c r="AH190" i="29"/>
  <c r="K190" i="29"/>
  <c r="O190" i="29"/>
  <c r="AB190" i="29"/>
  <c r="BC51" i="29"/>
  <c r="BE58" i="29"/>
  <c r="BE47" i="29"/>
  <c r="AX23" i="29"/>
  <c r="BC35" i="29"/>
  <c r="BA48" i="29"/>
  <c r="AZ197" i="29"/>
  <c r="AF40" i="29"/>
  <c r="AD46" i="29"/>
  <c r="AF46" i="29"/>
  <c r="BB46" i="29" s="1"/>
  <c r="AC58" i="29"/>
  <c r="AF61" i="29"/>
  <c r="BB61" i="29" s="1"/>
  <c r="AE61" i="29"/>
  <c r="BA61" i="29" s="1"/>
  <c r="AD63" i="29"/>
  <c r="AF63" i="29"/>
  <c r="BD63" i="29"/>
  <c r="AD65" i="29"/>
  <c r="AF65" i="29"/>
  <c r="BB65" i="29" s="1"/>
  <c r="BE72" i="29"/>
  <c r="AT79" i="29"/>
  <c r="AV75" i="29"/>
  <c r="AF100" i="29"/>
  <c r="BB100" i="29" s="1"/>
  <c r="AX100" i="29"/>
  <c r="AE100" i="29"/>
  <c r="BA100" i="29" s="1"/>
  <c r="AD100" i="29"/>
  <c r="R13" i="29"/>
  <c r="V187" i="29"/>
  <c r="O15" i="47" s="1"/>
  <c r="AA187" i="29"/>
  <c r="AI187" i="29"/>
  <c r="AB15" i="47" s="1"/>
  <c r="AM187" i="29"/>
  <c r="AF15" i="47" s="1"/>
  <c r="AR187" i="29"/>
  <c r="AK15" i="47" s="1"/>
  <c r="AC191" i="29"/>
  <c r="AJ191" i="29"/>
  <c r="AV14" i="29"/>
  <c r="BE14" i="29"/>
  <c r="AC197" i="29"/>
  <c r="AJ197" i="29"/>
  <c r="AV15" i="29"/>
  <c r="Y16" i="29"/>
  <c r="AC16" i="29"/>
  <c r="BC17" i="29"/>
  <c r="BC19" i="29" s="1"/>
  <c r="AE18" i="29"/>
  <c r="BA18" i="29" s="1"/>
  <c r="AX18" i="29"/>
  <c r="AV20" i="29"/>
  <c r="BE20" i="29"/>
  <c r="BE23" i="29" s="1"/>
  <c r="AV21" i="29"/>
  <c r="BD21" i="29" s="1"/>
  <c r="AV22" i="29"/>
  <c r="BD22" i="29" s="1"/>
  <c r="Y23" i="29"/>
  <c r="BC24" i="29"/>
  <c r="BC26" i="29" s="1"/>
  <c r="AE25" i="29"/>
  <c r="BA25" i="29" s="1"/>
  <c r="AX25" i="29"/>
  <c r="AV27" i="29"/>
  <c r="BE27" i="29"/>
  <c r="BE29" i="29" s="1"/>
  <c r="AV28" i="29"/>
  <c r="BD28" i="29" s="1"/>
  <c r="BC30" i="29"/>
  <c r="BC32" i="29" s="1"/>
  <c r="AE31" i="29"/>
  <c r="BA31" i="29" s="1"/>
  <c r="AX31" i="29"/>
  <c r="AV33" i="29"/>
  <c r="BE33" i="29"/>
  <c r="BE35" i="29" s="1"/>
  <c r="AV34" i="29"/>
  <c r="BD34" i="29" s="1"/>
  <c r="AE37" i="29"/>
  <c r="BA37" i="29" s="1"/>
  <c r="AX37" i="29"/>
  <c r="AE38" i="29"/>
  <c r="BA38" i="29" s="1"/>
  <c r="AX38" i="29"/>
  <c r="AV40" i="29"/>
  <c r="AV41" i="29"/>
  <c r="BD41" i="29" s="1"/>
  <c r="AV42" i="29"/>
  <c r="BD42" i="29" s="1"/>
  <c r="Y43" i="29"/>
  <c r="AJ47" i="29"/>
  <c r="AX44" i="29"/>
  <c r="AD45" i="29"/>
  <c r="AF45" i="29"/>
  <c r="BB45" i="29" s="1"/>
  <c r="AC47" i="29"/>
  <c r="AZ51" i="29"/>
  <c r="R51" i="29"/>
  <c r="AJ54" i="29"/>
  <c r="AD53" i="29"/>
  <c r="AF53" i="29"/>
  <c r="BB53" i="29" s="1"/>
  <c r="AF55" i="29"/>
  <c r="AD55" i="29"/>
  <c r="AT58" i="29"/>
  <c r="BE61" i="29"/>
  <c r="AC62" i="29"/>
  <c r="AU66" i="29"/>
  <c r="BG63" i="29"/>
  <c r="BG66" i="29" s="1"/>
  <c r="AD64" i="29"/>
  <c r="AX64" i="29"/>
  <c r="AE64" i="29"/>
  <c r="BA64" i="29" s="1"/>
  <c r="R66" i="29"/>
  <c r="BE67" i="29"/>
  <c r="BE77" i="29"/>
  <c r="AD80" i="29"/>
  <c r="Y85" i="29"/>
  <c r="AF80" i="29"/>
  <c r="AE80" i="29"/>
  <c r="BG93" i="29"/>
  <c r="AV93" i="29"/>
  <c r="BD93" i="29" s="1"/>
  <c r="AX104" i="29"/>
  <c r="AE104" i="29"/>
  <c r="AD104" i="29"/>
  <c r="Y109" i="29"/>
  <c r="AF104" i="29"/>
  <c r="BG118" i="29"/>
  <c r="AV118" i="29"/>
  <c r="BD118" i="29" s="1"/>
  <c r="AX152" i="29"/>
  <c r="AE152" i="29"/>
  <c r="BA152" i="29" s="1"/>
  <c r="AD152" i="29"/>
  <c r="AF152" i="29"/>
  <c r="BB152" i="29" s="1"/>
  <c r="AX175" i="29"/>
  <c r="AF175" i="29"/>
  <c r="BB175" i="29" s="1"/>
  <c r="AE175" i="29"/>
  <c r="BA175" i="29" s="1"/>
  <c r="AD175" i="29"/>
  <c r="AF15" i="29"/>
  <c r="AF20" i="29"/>
  <c r="AF28" i="29"/>
  <c r="BB28" i="29" s="1"/>
  <c r="AF41" i="29"/>
  <c r="BB41" i="29" s="1"/>
  <c r="AF42" i="29"/>
  <c r="BB42" i="29" s="1"/>
  <c r="AT51" i="29"/>
  <c r="AF56" i="29"/>
  <c r="BB56" i="29" s="1"/>
  <c r="AD56" i="29"/>
  <c r="Y58" i="29"/>
  <c r="Y67" i="29"/>
  <c r="R70" i="29"/>
  <c r="Y12" i="29"/>
  <c r="AZ12" i="29"/>
  <c r="S187" i="29"/>
  <c r="L15" i="47" s="1"/>
  <c r="X187" i="29"/>
  <c r="Q15" i="47" s="1"/>
  <c r="AB187" i="29"/>
  <c r="U15" i="47" s="1"/>
  <c r="AJ13" i="29"/>
  <c r="AN187" i="29"/>
  <c r="AS187" i="29"/>
  <c r="AL15" i="47" s="1"/>
  <c r="BG13" i="29"/>
  <c r="BG14" i="29"/>
  <c r="AD15" i="29"/>
  <c r="BG15" i="29"/>
  <c r="AU16" i="29"/>
  <c r="AZ16" i="29"/>
  <c r="AZ17" i="29"/>
  <c r="AZ19" i="29" s="1"/>
  <c r="AD20" i="29"/>
  <c r="BG20" i="29"/>
  <c r="BG23" i="29" s="1"/>
  <c r="AD21" i="29"/>
  <c r="AD22" i="29"/>
  <c r="AZ24" i="29"/>
  <c r="AZ26" i="29" s="1"/>
  <c r="BG27" i="29"/>
  <c r="BG29" i="29" s="1"/>
  <c r="AD28" i="29"/>
  <c r="BG33" i="29"/>
  <c r="BG35" i="29" s="1"/>
  <c r="AD34" i="29"/>
  <c r="AD40" i="29"/>
  <c r="BG40" i="29"/>
  <c r="BG43" i="29" s="1"/>
  <c r="AD41" i="29"/>
  <c r="AD42" i="29"/>
  <c r="AD44" i="29"/>
  <c r="AF44" i="29"/>
  <c r="AE46" i="29"/>
  <c r="BA46" i="29" s="1"/>
  <c r="AV46" i="29"/>
  <c r="BD46" i="29" s="1"/>
  <c r="AV48" i="29"/>
  <c r="AF50" i="29"/>
  <c r="BB50" i="29" s="1"/>
  <c r="AD50" i="29"/>
  <c r="AD52" i="29"/>
  <c r="AF52" i="29"/>
  <c r="Y54" i="29"/>
  <c r="AC54" i="29"/>
  <c r="AZ58" i="29"/>
  <c r="BC55" i="29"/>
  <c r="BC58" i="29" s="1"/>
  <c r="AE56" i="29"/>
  <c r="BA56" i="29" s="1"/>
  <c r="AV56" i="29"/>
  <c r="BD56" i="29" s="1"/>
  <c r="R58" i="29"/>
  <c r="AD60" i="29"/>
  <c r="AF60" i="29"/>
  <c r="BB60" i="29" s="1"/>
  <c r="AD61" i="29"/>
  <c r="AE63" i="29"/>
  <c r="AX63" i="29"/>
  <c r="AE65" i="29"/>
  <c r="BA65" i="29" s="1"/>
  <c r="AX65" i="29"/>
  <c r="AV67" i="29"/>
  <c r="AD71" i="29"/>
  <c r="AF71" i="29"/>
  <c r="AE71" i="29"/>
  <c r="AZ72" i="29"/>
  <c r="AZ74" i="29" s="1"/>
  <c r="AJ74" i="29"/>
  <c r="AX80" i="29"/>
  <c r="BG82" i="29"/>
  <c r="AV82" i="29"/>
  <c r="BD82" i="29" s="1"/>
  <c r="BG84" i="29"/>
  <c r="AV84" i="29"/>
  <c r="BD84" i="29" s="1"/>
  <c r="AF89" i="29"/>
  <c r="BB89" i="29" s="1"/>
  <c r="AX89" i="29"/>
  <c r="AE89" i="29"/>
  <c r="BA89" i="29" s="1"/>
  <c r="AD89" i="29"/>
  <c r="AX106" i="29"/>
  <c r="AE106" i="29"/>
  <c r="BA106" i="29" s="1"/>
  <c r="AD106" i="29"/>
  <c r="AF106" i="29"/>
  <c r="BB106" i="29" s="1"/>
  <c r="AC143" i="29"/>
  <c r="AD137" i="29"/>
  <c r="AZ137" i="29"/>
  <c r="AZ143" i="29" s="1"/>
  <c r="AD169" i="29"/>
  <c r="AE169" i="29"/>
  <c r="BA169" i="29" s="1"/>
  <c r="AX169" i="29"/>
  <c r="AF169" i="29"/>
  <c r="BB169" i="29" s="1"/>
  <c r="AF14" i="29"/>
  <c r="AF21" i="29"/>
  <c r="BB21" i="29" s="1"/>
  <c r="AF22" i="29"/>
  <c r="BB22" i="29" s="1"/>
  <c r="AF34" i="29"/>
  <c r="BB34" i="29" s="1"/>
  <c r="AF48" i="29"/>
  <c r="AD48" i="29"/>
  <c r="AD81" i="29"/>
  <c r="AX81" i="29"/>
  <c r="AF81" i="29"/>
  <c r="BB81" i="29" s="1"/>
  <c r="AE81" i="29"/>
  <c r="BA81" i="29" s="1"/>
  <c r="AV12" i="29"/>
  <c r="BE12" i="29"/>
  <c r="T187" i="29"/>
  <c r="M15" i="47" s="1"/>
  <c r="AC13" i="29"/>
  <c r="AG187" i="29"/>
  <c r="Z15" i="47" s="1"/>
  <c r="AO187" i="29"/>
  <c r="AH15" i="47" s="1"/>
  <c r="AT13" i="29"/>
  <c r="R191" i="29"/>
  <c r="AE14" i="29"/>
  <c r="AT191" i="29"/>
  <c r="AX14" i="29"/>
  <c r="BC14" i="29"/>
  <c r="R197" i="29"/>
  <c r="AE15" i="29"/>
  <c r="AT197" i="29"/>
  <c r="AX15" i="29"/>
  <c r="BC15" i="29"/>
  <c r="BC197" i="29" s="1"/>
  <c r="R16" i="29"/>
  <c r="AV17" i="29"/>
  <c r="BE17" i="29"/>
  <c r="BE19" i="29" s="1"/>
  <c r="AV18" i="29"/>
  <c r="BD18" i="29" s="1"/>
  <c r="AE20" i="29"/>
  <c r="AE21" i="29"/>
  <c r="BA21" i="29" s="1"/>
  <c r="AE22" i="29"/>
  <c r="BA22" i="29" s="1"/>
  <c r="AV24" i="29"/>
  <c r="BE24" i="29"/>
  <c r="BE26" i="29" s="1"/>
  <c r="AV25" i="29"/>
  <c r="BD25" i="29" s="1"/>
  <c r="AE28" i="29"/>
  <c r="BA28" i="29" s="1"/>
  <c r="AV30" i="29"/>
  <c r="BE30" i="29"/>
  <c r="BE32" i="29" s="1"/>
  <c r="AV31" i="29"/>
  <c r="BD31" i="29" s="1"/>
  <c r="AE34" i="29"/>
  <c r="BA34" i="29" s="1"/>
  <c r="AV36" i="29"/>
  <c r="BE36" i="29"/>
  <c r="BE39" i="29" s="1"/>
  <c r="AV37" i="29"/>
  <c r="BD37" i="29" s="1"/>
  <c r="AV38" i="29"/>
  <c r="BD38" i="29" s="1"/>
  <c r="AE40" i="29"/>
  <c r="AE41" i="29"/>
  <c r="BA41" i="29" s="1"/>
  <c r="AE42" i="29"/>
  <c r="BA42" i="29" s="1"/>
  <c r="AZ47" i="29"/>
  <c r="BC44" i="29"/>
  <c r="BC47" i="29" s="1"/>
  <c r="AE45" i="29"/>
  <c r="BA45" i="29" s="1"/>
  <c r="AV45" i="29"/>
  <c r="BD45" i="29" s="1"/>
  <c r="AX46" i="29"/>
  <c r="R47" i="29"/>
  <c r="AJ51" i="29"/>
  <c r="AX48" i="29"/>
  <c r="AF49" i="29"/>
  <c r="BB49" i="29" s="1"/>
  <c r="AD49" i="29"/>
  <c r="Y51" i="29"/>
  <c r="AC51" i="29"/>
  <c r="AZ54" i="29"/>
  <c r="BC52" i="29"/>
  <c r="BC54" i="29" s="1"/>
  <c r="AE53" i="29"/>
  <c r="BA53" i="29" s="1"/>
  <c r="AV53" i="29"/>
  <c r="BD53" i="29" s="1"/>
  <c r="AE55" i="29"/>
  <c r="AV55" i="29"/>
  <c r="AX56" i="29"/>
  <c r="AX58" i="29" s="1"/>
  <c r="AF57" i="29"/>
  <c r="BB57" i="29" s="1"/>
  <c r="AD57" i="29"/>
  <c r="AD59" i="29"/>
  <c r="AF59" i="29"/>
  <c r="AX61" i="29"/>
  <c r="R62" i="29"/>
  <c r="AF64" i="29"/>
  <c r="BB64" i="29" s="1"/>
  <c r="Y66" i="29"/>
  <c r="AJ70" i="29"/>
  <c r="BC67" i="29"/>
  <c r="BC70" i="29" s="1"/>
  <c r="AF68" i="29"/>
  <c r="BB68" i="29" s="1"/>
  <c r="AE68" i="29"/>
  <c r="BA68" i="29" s="1"/>
  <c r="BE69" i="29"/>
  <c r="AX71" i="29"/>
  <c r="BG73" i="29"/>
  <c r="AV73" i="29"/>
  <c r="BD73" i="29" s="1"/>
  <c r="BE75" i="29"/>
  <c r="AJ192" i="29"/>
  <c r="BC80" i="29"/>
  <c r="BE81" i="29"/>
  <c r="BG95" i="29"/>
  <c r="AV95" i="29"/>
  <c r="BD95" i="29" s="1"/>
  <c r="BG103" i="29"/>
  <c r="AX108" i="29"/>
  <c r="AE108" i="29"/>
  <c r="BA108" i="29" s="1"/>
  <c r="AD108" i="29"/>
  <c r="AF108" i="29"/>
  <c r="BB108" i="29" s="1"/>
  <c r="AF111" i="29"/>
  <c r="BB111" i="29" s="1"/>
  <c r="AX111" i="29"/>
  <c r="AE111" i="29"/>
  <c r="BA111" i="29" s="1"/>
  <c r="AD111" i="29"/>
  <c r="AU121" i="29"/>
  <c r="BG116" i="29"/>
  <c r="AV116" i="29"/>
  <c r="BG120" i="29"/>
  <c r="AV120" i="29"/>
  <c r="BD120" i="29" s="1"/>
  <c r="AF126" i="29"/>
  <c r="BB126" i="29" s="1"/>
  <c r="AE126" i="29"/>
  <c r="BA126" i="29" s="1"/>
  <c r="AD126" i="29"/>
  <c r="AX126" i="29"/>
  <c r="BG48" i="29"/>
  <c r="BG51" i="29" s="1"/>
  <c r="BG55" i="29"/>
  <c r="BG58" i="29" s="1"/>
  <c r="BE63" i="29"/>
  <c r="BE66" i="29" s="1"/>
  <c r="AV65" i="29"/>
  <c r="BD65" i="29" s="1"/>
  <c r="AT66" i="29"/>
  <c r="AE69" i="29"/>
  <c r="BA69" i="29" s="1"/>
  <c r="BE71" i="29"/>
  <c r="AF73" i="29"/>
  <c r="BB73" i="29" s="1"/>
  <c r="AT74" i="29"/>
  <c r="AE75" i="29"/>
  <c r="AE76" i="29"/>
  <c r="BA76" i="29" s="1"/>
  <c r="AE77" i="29"/>
  <c r="BA77" i="29" s="1"/>
  <c r="AE78" i="29"/>
  <c r="BA78" i="29" s="1"/>
  <c r="AC192" i="29"/>
  <c r="AC85" i="29"/>
  <c r="AT192" i="29"/>
  <c r="AT85" i="29"/>
  <c r="AZ80" i="29"/>
  <c r="BE80" i="29"/>
  <c r="AF82" i="29"/>
  <c r="BB82" i="29" s="1"/>
  <c r="Y198" i="29"/>
  <c r="AX83" i="29"/>
  <c r="AE83" i="29"/>
  <c r="AD83" i="29"/>
  <c r="AF88" i="29"/>
  <c r="BB88" i="29" s="1"/>
  <c r="AX88" i="29"/>
  <c r="AE88" i="29"/>
  <c r="BA88" i="29" s="1"/>
  <c r="AX92" i="29"/>
  <c r="AE92" i="29"/>
  <c r="AD92" i="29"/>
  <c r="Y97" i="29"/>
  <c r="AX94" i="29"/>
  <c r="AE94" i="29"/>
  <c r="BA94" i="29" s="1"/>
  <c r="AD94" i="29"/>
  <c r="AX96" i="29"/>
  <c r="AE96" i="29"/>
  <c r="BA96" i="29" s="1"/>
  <c r="AD96" i="29"/>
  <c r="AF99" i="29"/>
  <c r="BB99" i="29" s="1"/>
  <c r="AX99" i="29"/>
  <c r="AE99" i="29"/>
  <c r="BA99" i="29" s="1"/>
  <c r="AU109" i="29"/>
  <c r="BG104" i="29"/>
  <c r="AV104" i="29"/>
  <c r="BG106" i="29"/>
  <c r="AV106" i="29"/>
  <c r="BD106" i="29" s="1"/>
  <c r="BG108" i="29"/>
  <c r="AV108" i="29"/>
  <c r="BD108" i="29" s="1"/>
  <c r="Y115" i="29"/>
  <c r="AF110" i="29"/>
  <c r="AX110" i="29"/>
  <c r="AE110" i="29"/>
  <c r="AF114" i="29"/>
  <c r="BB114" i="29" s="1"/>
  <c r="AX114" i="29"/>
  <c r="AE114" i="29"/>
  <c r="BA114" i="29" s="1"/>
  <c r="AX117" i="29"/>
  <c r="AE117" i="29"/>
  <c r="BA117" i="29" s="1"/>
  <c r="AD117" i="29"/>
  <c r="AX119" i="29"/>
  <c r="AE119" i="29"/>
  <c r="BA119" i="29" s="1"/>
  <c r="AD119" i="29"/>
  <c r="AX138" i="29"/>
  <c r="AE138" i="29"/>
  <c r="BA138" i="29" s="1"/>
  <c r="AF138" i="29"/>
  <c r="BB138" i="29" s="1"/>
  <c r="AD138" i="29"/>
  <c r="AX156" i="29"/>
  <c r="AD156" i="29"/>
  <c r="AF156" i="29"/>
  <c r="BB156" i="29" s="1"/>
  <c r="R170" i="29"/>
  <c r="Y164" i="29"/>
  <c r="AE177" i="29"/>
  <c r="BA177" i="29" s="1"/>
  <c r="AF177" i="29"/>
  <c r="BB177" i="29" s="1"/>
  <c r="AD177" i="29"/>
  <c r="AX177" i="29"/>
  <c r="AU74" i="29"/>
  <c r="BG71" i="29"/>
  <c r="AX73" i="29"/>
  <c r="R79" i="29"/>
  <c r="AU192" i="29"/>
  <c r="AU85" i="29"/>
  <c r="BG80" i="29"/>
  <c r="AX82" i="29"/>
  <c r="AU198" i="29"/>
  <c r="BG83" i="29"/>
  <c r="AV83" i="29"/>
  <c r="AF87" i="29"/>
  <c r="BB87" i="29" s="1"/>
  <c r="AX87" i="29"/>
  <c r="AE87" i="29"/>
  <c r="BA87" i="29" s="1"/>
  <c r="AU97" i="29"/>
  <c r="BG92" i="29"/>
  <c r="AV92" i="29"/>
  <c r="BG94" i="29"/>
  <c r="AV94" i="29"/>
  <c r="BD94" i="29" s="1"/>
  <c r="BG96" i="29"/>
  <c r="AV96" i="29"/>
  <c r="BD96" i="29" s="1"/>
  <c r="Y103" i="29"/>
  <c r="AF98" i="29"/>
  <c r="AX98" i="29"/>
  <c r="AE98" i="29"/>
  <c r="AF102" i="29"/>
  <c r="BB102" i="29" s="1"/>
  <c r="AX102" i="29"/>
  <c r="AE102" i="29"/>
  <c r="BA102" i="29" s="1"/>
  <c r="AX105" i="29"/>
  <c r="AE105" i="29"/>
  <c r="BA105" i="29" s="1"/>
  <c r="AD105" i="29"/>
  <c r="AX107" i="29"/>
  <c r="AE107" i="29"/>
  <c r="BA107" i="29" s="1"/>
  <c r="AD107" i="29"/>
  <c r="AF113" i="29"/>
  <c r="BB113" i="29" s="1"/>
  <c r="AX113" i="29"/>
  <c r="AE113" i="29"/>
  <c r="BA113" i="29" s="1"/>
  <c r="BG117" i="29"/>
  <c r="AV117" i="29"/>
  <c r="BD117" i="29" s="1"/>
  <c r="BG119" i="29"/>
  <c r="AV119" i="29"/>
  <c r="BD119" i="29" s="1"/>
  <c r="Y122" i="29"/>
  <c r="R127" i="29"/>
  <c r="R199" i="29"/>
  <c r="Y134" i="29"/>
  <c r="R135" i="29"/>
  <c r="AX147" i="29"/>
  <c r="AD147" i="29"/>
  <c r="AE147" i="29"/>
  <c r="BA147" i="29" s="1"/>
  <c r="AF148" i="29"/>
  <c r="BB148" i="29" s="1"/>
  <c r="AE148" i="29"/>
  <c r="BA148" i="29" s="1"/>
  <c r="AD148" i="29"/>
  <c r="BG155" i="29"/>
  <c r="BG159" i="29" s="1"/>
  <c r="AU159" i="29"/>
  <c r="BG162" i="29"/>
  <c r="AV162" i="29"/>
  <c r="BD162" i="29" s="1"/>
  <c r="AV166" i="29"/>
  <c r="BD166" i="29" s="1"/>
  <c r="BE166" i="29"/>
  <c r="BG44" i="29"/>
  <c r="BG47" i="29" s="1"/>
  <c r="BG52" i="29"/>
  <c r="BG54" i="29" s="1"/>
  <c r="BG59" i="29"/>
  <c r="BG62" i="29" s="1"/>
  <c r="BC75" i="29"/>
  <c r="BC79" i="29" s="1"/>
  <c r="R192" i="29"/>
  <c r="R85" i="29"/>
  <c r="AV80" i="29"/>
  <c r="AF83" i="29"/>
  <c r="AZ83" i="29"/>
  <c r="AZ198" i="29" s="1"/>
  <c r="AX84" i="29"/>
  <c r="AE84" i="29"/>
  <c r="BA84" i="29" s="1"/>
  <c r="AD84" i="29"/>
  <c r="Y91" i="29"/>
  <c r="AF86" i="29"/>
  <c r="AX86" i="29"/>
  <c r="AE86" i="29"/>
  <c r="AD88" i="29"/>
  <c r="AF90" i="29"/>
  <c r="BB90" i="29" s="1"/>
  <c r="AX90" i="29"/>
  <c r="AE90" i="29"/>
  <c r="BA90" i="29" s="1"/>
  <c r="AF92" i="29"/>
  <c r="AZ97" i="29"/>
  <c r="AX93" i="29"/>
  <c r="AE93" i="29"/>
  <c r="BA93" i="29" s="1"/>
  <c r="AD93" i="29"/>
  <c r="AF94" i="29"/>
  <c r="BB94" i="29" s="1"/>
  <c r="AX95" i="29"/>
  <c r="AE95" i="29"/>
  <c r="BA95" i="29" s="1"/>
  <c r="AD95" i="29"/>
  <c r="AF96" i="29"/>
  <c r="BB96" i="29" s="1"/>
  <c r="AD99" i="29"/>
  <c r="AF101" i="29"/>
  <c r="BB101" i="29" s="1"/>
  <c r="AX101" i="29"/>
  <c r="AE101" i="29"/>
  <c r="BA101" i="29" s="1"/>
  <c r="BC109" i="29"/>
  <c r="BG105" i="29"/>
  <c r="AV105" i="29"/>
  <c r="BD105" i="29" s="1"/>
  <c r="BG107" i="29"/>
  <c r="AV107" i="29"/>
  <c r="BD107" i="29" s="1"/>
  <c r="AD110" i="29"/>
  <c r="AF112" i="29"/>
  <c r="BB112" i="29" s="1"/>
  <c r="AX112" i="29"/>
  <c r="AE112" i="29"/>
  <c r="BA112" i="29" s="1"/>
  <c r="AD114" i="29"/>
  <c r="AX116" i="29"/>
  <c r="AE116" i="29"/>
  <c r="AD116" i="29"/>
  <c r="Y121" i="29"/>
  <c r="AF117" i="29"/>
  <c r="AX118" i="29"/>
  <c r="AE118" i="29"/>
  <c r="BA118" i="29" s="1"/>
  <c r="AD118" i="29"/>
  <c r="AF119" i="29"/>
  <c r="BB119" i="29" s="1"/>
  <c r="AX120" i="29"/>
  <c r="AE120" i="29"/>
  <c r="BA120" i="29" s="1"/>
  <c r="AD120" i="29"/>
  <c r="BE124" i="29"/>
  <c r="AV124" i="29"/>
  <c r="BD124" i="29" s="1"/>
  <c r="BC128" i="29"/>
  <c r="BC133" i="29" s="1"/>
  <c r="AJ133" i="29"/>
  <c r="AX139" i="29"/>
  <c r="AE139" i="29"/>
  <c r="BA139" i="29" s="1"/>
  <c r="AD139" i="29"/>
  <c r="AF139" i="29"/>
  <c r="BB139" i="29" s="1"/>
  <c r="AX148" i="29"/>
  <c r="AE156" i="29"/>
  <c r="BA156" i="29" s="1"/>
  <c r="AX184" i="29"/>
  <c r="AE184" i="29"/>
  <c r="BA184" i="29" s="1"/>
  <c r="AF184" i="29"/>
  <c r="BB184" i="29" s="1"/>
  <c r="AD184" i="29"/>
  <c r="AJ198" i="29"/>
  <c r="R91" i="29"/>
  <c r="R103" i="29"/>
  <c r="R115" i="29"/>
  <c r="BE125" i="29"/>
  <c r="AV125" i="29"/>
  <c r="BD125" i="29" s="1"/>
  <c r="AX129" i="29"/>
  <c r="AE129" i="29"/>
  <c r="BA129" i="29" s="1"/>
  <c r="AD129" i="29"/>
  <c r="AX130" i="29"/>
  <c r="AE130" i="29"/>
  <c r="BA130" i="29" s="1"/>
  <c r="AD130" i="29"/>
  <c r="AX131" i="29"/>
  <c r="AE131" i="29"/>
  <c r="BA131" i="29" s="1"/>
  <c r="AD131" i="29"/>
  <c r="AX132" i="29"/>
  <c r="AE132" i="29"/>
  <c r="BA132" i="29" s="1"/>
  <c r="AD132" i="29"/>
  <c r="BD136" i="29"/>
  <c r="BG136" i="29"/>
  <c r="AT150" i="29"/>
  <c r="BE144" i="29"/>
  <c r="AV144" i="29"/>
  <c r="AC154" i="29"/>
  <c r="AZ151" i="29"/>
  <c r="AZ154" i="29" s="1"/>
  <c r="AX157" i="29"/>
  <c r="AX160" i="29"/>
  <c r="AE160" i="29"/>
  <c r="AF160" i="29"/>
  <c r="AD160" i="29"/>
  <c r="AX161" i="29"/>
  <c r="AE161" i="29"/>
  <c r="BA161" i="29" s="1"/>
  <c r="AD161" i="29"/>
  <c r="Y163" i="29"/>
  <c r="AV181" i="29"/>
  <c r="BD181" i="29" s="1"/>
  <c r="BG181" i="29"/>
  <c r="AZ86" i="29"/>
  <c r="AZ91" i="29" s="1"/>
  <c r="AZ98" i="29"/>
  <c r="AZ103" i="29" s="1"/>
  <c r="AZ110" i="29"/>
  <c r="AZ115" i="29" s="1"/>
  <c r="AT127" i="29"/>
  <c r="BE122" i="29"/>
  <c r="AV122" i="29"/>
  <c r="AX123" i="29"/>
  <c r="AE125" i="29"/>
  <c r="BE126" i="29"/>
  <c r="AV126" i="29"/>
  <c r="BD126" i="29" s="1"/>
  <c r="AU133" i="29"/>
  <c r="BG128" i="29"/>
  <c r="AT199" i="29"/>
  <c r="AT135" i="29"/>
  <c r="BE134" i="29"/>
  <c r="AV134" i="29"/>
  <c r="AV139" i="29"/>
  <c r="BD139" i="29" s="1"/>
  <c r="AX142" i="29"/>
  <c r="AE142" i="29"/>
  <c r="BA142" i="29" s="1"/>
  <c r="AF142" i="29"/>
  <c r="BB142" i="29" s="1"/>
  <c r="AD142" i="29"/>
  <c r="AU150" i="29"/>
  <c r="AE146" i="29"/>
  <c r="BA146" i="29" s="1"/>
  <c r="AX146" i="29"/>
  <c r="AD146" i="29"/>
  <c r="BE147" i="29"/>
  <c r="AV147" i="29"/>
  <c r="BD147" i="29" s="1"/>
  <c r="BE148" i="29"/>
  <c r="AV148" i="29"/>
  <c r="BD148" i="29" s="1"/>
  <c r="AV152" i="29"/>
  <c r="BD152" i="29" s="1"/>
  <c r="R159" i="29"/>
  <c r="AZ163" i="29"/>
  <c r="AD168" i="29"/>
  <c r="AX168" i="29"/>
  <c r="AE168" i="29"/>
  <c r="BA168" i="29" s="1"/>
  <c r="AU173" i="29"/>
  <c r="BG171" i="29"/>
  <c r="BG173" i="29" s="1"/>
  <c r="R179" i="29"/>
  <c r="Y174" i="29"/>
  <c r="Y194" i="29" s="1"/>
  <c r="AF176" i="29"/>
  <c r="BB176" i="29" s="1"/>
  <c r="AD176" i="29"/>
  <c r="AX176" i="29"/>
  <c r="AE176" i="29"/>
  <c r="BA176" i="29" s="1"/>
  <c r="R198" i="29"/>
  <c r="BC83" i="29"/>
  <c r="BC198" i="29" s="1"/>
  <c r="AV86" i="29"/>
  <c r="BE86" i="29"/>
  <c r="BE91" i="29" s="1"/>
  <c r="AV87" i="29"/>
  <c r="BD87" i="29" s="1"/>
  <c r="AV88" i="29"/>
  <c r="BD88" i="29" s="1"/>
  <c r="AV89" i="29"/>
  <c r="BD89" i="29" s="1"/>
  <c r="AV90" i="29"/>
  <c r="BD90" i="29" s="1"/>
  <c r="AV98" i="29"/>
  <c r="BE98" i="29"/>
  <c r="BE103" i="29" s="1"/>
  <c r="AV99" i="29"/>
  <c r="BD99" i="29" s="1"/>
  <c r="AV100" i="29"/>
  <c r="BD100" i="29" s="1"/>
  <c r="AV101" i="29"/>
  <c r="BD101" i="29" s="1"/>
  <c r="AV102" i="29"/>
  <c r="BD102" i="29" s="1"/>
  <c r="AV110" i="29"/>
  <c r="BE110" i="29"/>
  <c r="BE115" i="29" s="1"/>
  <c r="AV111" i="29"/>
  <c r="BD111" i="29" s="1"/>
  <c r="AV112" i="29"/>
  <c r="BD112" i="29" s="1"/>
  <c r="AV113" i="29"/>
  <c r="BD113" i="29" s="1"/>
  <c r="AV114" i="29"/>
  <c r="BD114" i="29" s="1"/>
  <c r="BC127" i="29"/>
  <c r="AD123" i="29"/>
  <c r="BE123" i="29"/>
  <c r="AV123" i="29"/>
  <c r="BD123" i="29" s="1"/>
  <c r="AF129" i="29"/>
  <c r="BB129" i="29" s="1"/>
  <c r="AF130" i="29"/>
  <c r="BB130" i="29" s="1"/>
  <c r="AF131" i="29"/>
  <c r="BB131" i="29" s="1"/>
  <c r="AF132" i="29"/>
  <c r="BB132" i="29" s="1"/>
  <c r="BG134" i="29"/>
  <c r="BC143" i="29"/>
  <c r="BG140" i="29"/>
  <c r="AU143" i="29"/>
  <c r="R150" i="29"/>
  <c r="Y144" i="29"/>
  <c r="BG150" i="29"/>
  <c r="BG153" i="29"/>
  <c r="Y159" i="29"/>
  <c r="AE155" i="29"/>
  <c r="AX155" i="29"/>
  <c r="AD155" i="29"/>
  <c r="BB155" i="29"/>
  <c r="BE156" i="29"/>
  <c r="AV156" i="29"/>
  <c r="BD156" i="29" s="1"/>
  <c r="AD157" i="29"/>
  <c r="BE157" i="29"/>
  <c r="AV157" i="29"/>
  <c r="BD157" i="29" s="1"/>
  <c r="BC160" i="29"/>
  <c r="BC163" i="29" s="1"/>
  <c r="AJ163" i="29"/>
  <c r="AF161" i="29"/>
  <c r="BB161" i="29" s="1"/>
  <c r="AV171" i="29"/>
  <c r="S190" i="29"/>
  <c r="X190" i="29"/>
  <c r="AZ122" i="29"/>
  <c r="AZ127" i="29" s="1"/>
  <c r="AX140" i="29"/>
  <c r="AE140" i="29"/>
  <c r="BA140" i="29" s="1"/>
  <c r="AE145" i="29"/>
  <c r="BE145" i="29"/>
  <c r="AV145" i="29"/>
  <c r="BD145" i="29" s="1"/>
  <c r="AE149" i="29"/>
  <c r="BA149" i="29" s="1"/>
  <c r="BE149" i="29"/>
  <c r="AV149" i="29"/>
  <c r="BD149" i="29" s="1"/>
  <c r="BE154" i="29"/>
  <c r="AX153" i="29"/>
  <c r="AE153" i="29"/>
  <c r="BA153" i="29" s="1"/>
  <c r="AE158" i="29"/>
  <c r="BA158" i="29" s="1"/>
  <c r="BE158" i="29"/>
  <c r="AV158" i="29"/>
  <c r="BD158" i="29" s="1"/>
  <c r="AX162" i="29"/>
  <c r="AE162" i="29"/>
  <c r="BA162" i="29" s="1"/>
  <c r="R194" i="29"/>
  <c r="AJ194" i="29"/>
  <c r="AJ170" i="29"/>
  <c r="AD166" i="29"/>
  <c r="AF166" i="29"/>
  <c r="BB166" i="29" s="1"/>
  <c r="AE166" i="29"/>
  <c r="BA166" i="29" s="1"/>
  <c r="BE175" i="29"/>
  <c r="AV175" i="29"/>
  <c r="BD175" i="29" s="1"/>
  <c r="AZ186" i="29"/>
  <c r="T190" i="29"/>
  <c r="AX137" i="29"/>
  <c r="AE137" i="29"/>
  <c r="BA137" i="29" s="1"/>
  <c r="AX141" i="29"/>
  <c r="AE141" i="29"/>
  <c r="AJ143" i="29"/>
  <c r="BC150" i="29"/>
  <c r="BE146" i="29"/>
  <c r="AV146" i="29"/>
  <c r="BD146" i="29" s="1"/>
  <c r="BG151" i="29"/>
  <c r="AT159" i="29"/>
  <c r="BE155" i="29"/>
  <c r="AV155" i="29"/>
  <c r="AU163" i="29"/>
  <c r="BG160" i="29"/>
  <c r="AT170" i="29"/>
  <c r="BE164" i="29"/>
  <c r="AV164" i="29"/>
  <c r="AD165" i="29"/>
  <c r="AE165" i="29"/>
  <c r="BC194" i="29"/>
  <c r="AD167" i="29"/>
  <c r="AX167" i="29"/>
  <c r="AF167" i="29"/>
  <c r="BB167" i="29" s="1"/>
  <c r="AV167" i="29"/>
  <c r="BD167" i="29" s="1"/>
  <c r="AC173" i="29"/>
  <c r="AD172" i="29"/>
  <c r="BG179" i="29"/>
  <c r="AX178" i="29"/>
  <c r="AD178" i="29"/>
  <c r="AF178" i="29"/>
  <c r="BB178" i="29" s="1"/>
  <c r="BE178" i="29"/>
  <c r="AV178" i="29"/>
  <c r="BD178" i="29" s="1"/>
  <c r="BC186" i="29"/>
  <c r="BG182" i="29"/>
  <c r="AV182" i="29"/>
  <c r="BD182" i="29" s="1"/>
  <c r="AJ186" i="29"/>
  <c r="AC194" i="29"/>
  <c r="AT194" i="29"/>
  <c r="AZ165" i="29"/>
  <c r="AZ170" i="29" s="1"/>
  <c r="BE165" i="29"/>
  <c r="AU170" i="29"/>
  <c r="AZ173" i="29"/>
  <c r="AT179" i="29"/>
  <c r="BE174" i="29"/>
  <c r="AV174" i="29"/>
  <c r="AX181" i="29"/>
  <c r="AE181" i="29"/>
  <c r="BA181" i="29" s="1"/>
  <c r="AD181" i="29"/>
  <c r="AX185" i="29"/>
  <c r="AE185" i="29"/>
  <c r="BA185" i="29" s="1"/>
  <c r="AD185" i="29"/>
  <c r="AN190" i="29"/>
  <c r="AS190" i="29"/>
  <c r="AC135" i="29"/>
  <c r="AC170" i="29"/>
  <c r="AU194" i="29"/>
  <c r="BG165" i="29"/>
  <c r="BC179" i="29"/>
  <c r="BE176" i="29"/>
  <c r="AV176" i="29"/>
  <c r="BD176" i="29" s="1"/>
  <c r="BG183" i="29"/>
  <c r="AC186" i="29"/>
  <c r="AG190" i="29"/>
  <c r="AO190" i="29"/>
  <c r="AX172" i="29"/>
  <c r="AE172" i="29"/>
  <c r="BA172" i="29" s="1"/>
  <c r="BE177" i="29"/>
  <c r="AV177" i="29"/>
  <c r="BD177" i="29" s="1"/>
  <c r="AX182" i="29"/>
  <c r="AE182" i="29"/>
  <c r="BA182" i="29" s="1"/>
  <c r="I188" i="29"/>
  <c r="AX183" i="29"/>
  <c r="AE183" i="29"/>
  <c r="BE250" i="32" l="1"/>
  <c r="BC317" i="32"/>
  <c r="AD39" i="31"/>
  <c r="AF112" i="30"/>
  <c r="AE29" i="30"/>
  <c r="Y112" i="30"/>
  <c r="AD29" i="30"/>
  <c r="BB29" i="30"/>
  <c r="AX29" i="30"/>
  <c r="AX62" i="30"/>
  <c r="AE65" i="30"/>
  <c r="Y65" i="30"/>
  <c r="AD62" i="30"/>
  <c r="AK62" i="30" s="1"/>
  <c r="Y30" i="30"/>
  <c r="AF24" i="29"/>
  <c r="AX24" i="29"/>
  <c r="AF30" i="29"/>
  <c r="Y29" i="29"/>
  <c r="BD62" i="29"/>
  <c r="AF72" i="29"/>
  <c r="BB72" i="29" s="1"/>
  <c r="BG154" i="29"/>
  <c r="AE27" i="29"/>
  <c r="AE29" i="29" s="1"/>
  <c r="AD27" i="29"/>
  <c r="AD29" i="29" s="1"/>
  <c r="AX72" i="29"/>
  <c r="BD23" i="31"/>
  <c r="AK62" i="31"/>
  <c r="AW62" i="31" s="1"/>
  <c r="AV17" i="30"/>
  <c r="BD16" i="30"/>
  <c r="BD17" i="30" s="1"/>
  <c r="AZ135" i="29"/>
  <c r="BD154" i="29"/>
  <c r="AV62" i="29"/>
  <c r="Y35" i="29"/>
  <c r="Y133" i="29"/>
  <c r="AF128" i="29"/>
  <c r="Y186" i="29"/>
  <c r="AX51" i="29"/>
  <c r="AE33" i="29"/>
  <c r="AE35" i="29" s="1"/>
  <c r="AK124" i="29"/>
  <c r="AW124" i="29" s="1"/>
  <c r="AF33" i="29"/>
  <c r="BB33" i="29" s="1"/>
  <c r="BB35" i="29" s="1"/>
  <c r="AD33" i="29"/>
  <c r="BD163" i="29"/>
  <c r="BA62" i="29"/>
  <c r="AX30" i="29"/>
  <c r="BC135" i="29"/>
  <c r="BB79" i="29"/>
  <c r="AV43" i="32"/>
  <c r="AE18" i="32"/>
  <c r="AE22" i="32" s="1"/>
  <c r="BE43" i="31"/>
  <c r="AF39" i="31"/>
  <c r="AE39" i="31"/>
  <c r="AE86" i="31" s="1"/>
  <c r="AX39" i="31"/>
  <c r="Y86" i="31"/>
  <c r="AK19" i="30"/>
  <c r="AW19" i="30" s="1"/>
  <c r="AF36" i="29"/>
  <c r="BB36" i="29" s="1"/>
  <c r="BB39" i="29" s="1"/>
  <c r="AX42" i="32"/>
  <c r="AX43" i="32" s="1"/>
  <c r="AK265" i="32"/>
  <c r="AW265" i="32" s="1"/>
  <c r="AD31" i="32"/>
  <c r="AF42" i="32"/>
  <c r="AK75" i="32"/>
  <c r="AW75" i="32" s="1"/>
  <c r="AE42" i="32"/>
  <c r="BA42" i="32" s="1"/>
  <c r="BA43" i="32" s="1"/>
  <c r="BC315" i="32"/>
  <c r="AD42" i="32"/>
  <c r="AD43" i="32" s="1"/>
  <c r="AV314" i="32"/>
  <c r="AV13" i="32"/>
  <c r="BD225" i="32"/>
  <c r="AV73" i="31"/>
  <c r="BG17" i="30"/>
  <c r="AD151" i="29"/>
  <c r="AD154" i="29" s="1"/>
  <c r="BE74" i="29"/>
  <c r="AD16" i="29"/>
  <c r="BE143" i="29"/>
  <c r="AX79" i="29"/>
  <c r="AD103" i="29"/>
  <c r="AK28" i="32"/>
  <c r="AF187" i="32"/>
  <c r="AK187" i="32" s="1"/>
  <c r="AW187" i="32" s="1"/>
  <c r="AV225" i="32"/>
  <c r="AD186" i="32"/>
  <c r="AV111" i="32"/>
  <c r="AX35" i="32"/>
  <c r="AK74" i="32"/>
  <c r="AW74" i="32" s="1"/>
  <c r="AX18" i="32"/>
  <c r="AK60" i="31"/>
  <c r="AW60" i="31" s="1"/>
  <c r="AK61" i="31"/>
  <c r="AW61" i="31" s="1"/>
  <c r="BG54" i="30"/>
  <c r="AK39" i="30"/>
  <c r="AW39" i="30" s="1"/>
  <c r="BG163" i="29"/>
  <c r="Y74" i="29"/>
  <c r="AD72" i="29"/>
  <c r="BD133" i="29"/>
  <c r="AE171" i="29"/>
  <c r="AE173" i="29" s="1"/>
  <c r="AX159" i="29"/>
  <c r="BD47" i="29"/>
  <c r="AK157" i="29"/>
  <c r="AW157" i="29" s="1"/>
  <c r="AZ194" i="29"/>
  <c r="AV203" i="32"/>
  <c r="BD203" i="32"/>
  <c r="BE148" i="32"/>
  <c r="BD318" i="32"/>
  <c r="AZ315" i="32"/>
  <c r="BD76" i="32"/>
  <c r="BE95" i="32"/>
  <c r="BE239" i="32"/>
  <c r="BD142" i="32"/>
  <c r="AK211" i="32"/>
  <c r="AW211" i="32" s="1"/>
  <c r="AK209" i="32"/>
  <c r="AW209" i="32" s="1"/>
  <c r="AK207" i="32"/>
  <c r="AW207" i="32" s="1"/>
  <c r="AD142" i="32"/>
  <c r="AK275" i="32"/>
  <c r="AW275" i="32" s="1"/>
  <c r="AD193" i="32"/>
  <c r="BE83" i="32"/>
  <c r="AX37" i="32"/>
  <c r="BE142" i="32"/>
  <c r="BD148" i="32"/>
  <c r="BD162" i="32"/>
  <c r="AV142" i="32"/>
  <c r="AV162" i="32"/>
  <c r="BD260" i="32"/>
  <c r="AD18" i="32"/>
  <c r="BD128" i="32"/>
  <c r="AK292" i="32"/>
  <c r="AW292" i="32" s="1"/>
  <c r="AK287" i="32"/>
  <c r="AW287" i="32" s="1"/>
  <c r="BG260" i="32"/>
  <c r="AV148" i="32"/>
  <c r="AV128" i="32"/>
  <c r="BC316" i="32"/>
  <c r="AF51" i="32"/>
  <c r="BB89" i="32"/>
  <c r="Y56" i="32"/>
  <c r="AK205" i="32"/>
  <c r="AW205" i="32" s="1"/>
  <c r="BG105" i="32"/>
  <c r="BA19" i="31"/>
  <c r="AV23" i="31"/>
  <c r="BD73" i="31"/>
  <c r="AK51" i="31"/>
  <c r="AW51" i="31" s="1"/>
  <c r="AZ84" i="31"/>
  <c r="AZ43" i="31"/>
  <c r="BE40" i="31"/>
  <c r="AX19" i="31"/>
  <c r="BE79" i="31"/>
  <c r="BC25" i="31"/>
  <c r="BD48" i="31"/>
  <c r="BE32" i="31"/>
  <c r="BD32" i="31"/>
  <c r="AK45" i="30"/>
  <c r="BD81" i="30"/>
  <c r="BE54" i="30"/>
  <c r="AC100" i="30"/>
  <c r="V16" i="47" s="1"/>
  <c r="BD44" i="30"/>
  <c r="AX171" i="29"/>
  <c r="AX173" i="29" s="1"/>
  <c r="AX151" i="29"/>
  <c r="AF17" i="29"/>
  <c r="AF19" i="29" s="1"/>
  <c r="BG133" i="29"/>
  <c r="AE62" i="29"/>
  <c r="BD54" i="29"/>
  <c r="AE17" i="29"/>
  <c r="BA17" i="29" s="1"/>
  <c r="BA19" i="29" s="1"/>
  <c r="AK123" i="29"/>
  <c r="AW123" i="29" s="1"/>
  <c r="AF151" i="29"/>
  <c r="AF154" i="29" s="1"/>
  <c r="AX36" i="29"/>
  <c r="AX39" i="29" s="1"/>
  <c r="AD79" i="29"/>
  <c r="BG74" i="29"/>
  <c r="AX121" i="29"/>
  <c r="BC13" i="29"/>
  <c r="BD74" i="29"/>
  <c r="BE133" i="29"/>
  <c r="AD56" i="32"/>
  <c r="AK236" i="32"/>
  <c r="AW236" i="32" s="1"/>
  <c r="AX128" i="32"/>
  <c r="AF89" i="32"/>
  <c r="AK73" i="32"/>
  <c r="AW73" i="32" s="1"/>
  <c r="AK59" i="31"/>
  <c r="AW59" i="31" s="1"/>
  <c r="AE19" i="31"/>
  <c r="AD73" i="31"/>
  <c r="AK17" i="31"/>
  <c r="AW17" i="31" s="1"/>
  <c r="AK63" i="31"/>
  <c r="AW63" i="31" s="1"/>
  <c r="Y154" i="29"/>
  <c r="AF27" i="29"/>
  <c r="AX26" i="29"/>
  <c r="AK73" i="29"/>
  <c r="AW73" i="29" s="1"/>
  <c r="AX74" i="29"/>
  <c r="AK81" i="29"/>
  <c r="AW81" i="29" s="1"/>
  <c r="AK61" i="29"/>
  <c r="AW61" i="29" s="1"/>
  <c r="AK82" i="29"/>
  <c r="AW82" i="29" s="1"/>
  <c r="AK72" i="29"/>
  <c r="AW72" i="29" s="1"/>
  <c r="AV260" i="32"/>
  <c r="AK277" i="32"/>
  <c r="AW277" i="32" s="1"/>
  <c r="AV76" i="32"/>
  <c r="BG274" i="32"/>
  <c r="AK255" i="32"/>
  <c r="AW255" i="32" s="1"/>
  <c r="AK245" i="32"/>
  <c r="AW245" i="32" s="1"/>
  <c r="BD239" i="32"/>
  <c r="AX253" i="32"/>
  <c r="BE288" i="32"/>
  <c r="AK126" i="32"/>
  <c r="AW126" i="32" s="1"/>
  <c r="AV37" i="32"/>
  <c r="AK270" i="32"/>
  <c r="AW270" i="32" s="1"/>
  <c r="BD250" i="32"/>
  <c r="AX225" i="32"/>
  <c r="BD99" i="32"/>
  <c r="BD314" i="32" s="1"/>
  <c r="AX89" i="32"/>
  <c r="BE314" i="32"/>
  <c r="AV250" i="32"/>
  <c r="AX281" i="32"/>
  <c r="BD193" i="32"/>
  <c r="AX51" i="32"/>
  <c r="BG295" i="32"/>
  <c r="AK249" i="32"/>
  <c r="AW249" i="32" s="1"/>
  <c r="BE197" i="32"/>
  <c r="AV193" i="32"/>
  <c r="AK179" i="32"/>
  <c r="AW179" i="32" s="1"/>
  <c r="AE51" i="32"/>
  <c r="BA51" i="32" s="1"/>
  <c r="BA56" i="32" s="1"/>
  <c r="O189" i="29"/>
  <c r="BE81" i="31"/>
  <c r="BG25" i="31"/>
  <c r="BG67" i="31"/>
  <c r="AV32" i="31"/>
  <c r="AX43" i="31"/>
  <c r="AV48" i="31"/>
  <c r="AV61" i="30"/>
  <c r="AZ104" i="30"/>
  <c r="AK77" i="30"/>
  <c r="AW77" i="30" s="1"/>
  <c r="BD61" i="30"/>
  <c r="AZ107" i="30"/>
  <c r="AK43" i="30"/>
  <c r="AW43" i="30" s="1"/>
  <c r="BD71" i="30"/>
  <c r="BD28" i="30"/>
  <c r="AK94" i="30"/>
  <c r="AW94" i="30" s="1"/>
  <c r="AF44" i="30"/>
  <c r="AK58" i="30"/>
  <c r="AW58" i="30" s="1"/>
  <c r="BE85" i="30"/>
  <c r="AV44" i="30"/>
  <c r="BG81" i="30"/>
  <c r="BD54" i="30"/>
  <c r="AK78" i="30"/>
  <c r="AW78" i="30" s="1"/>
  <c r="AV54" i="30"/>
  <c r="R103" i="30"/>
  <c r="Y102" i="30" s="1"/>
  <c r="BC105" i="30"/>
  <c r="AK60" i="29"/>
  <c r="AW60" i="29" s="1"/>
  <c r="Y191" i="29"/>
  <c r="AX62" i="29"/>
  <c r="AF79" i="29"/>
  <c r="AK84" i="29"/>
  <c r="AW84" i="29" s="1"/>
  <c r="BE197" i="29"/>
  <c r="AX32" i="29"/>
  <c r="AK178" i="29"/>
  <c r="AW178" i="29" s="1"/>
  <c r="BA47" i="29"/>
  <c r="AK41" i="29"/>
  <c r="AW41" i="29" s="1"/>
  <c r="AK166" i="29"/>
  <c r="AW166" i="29" s="1"/>
  <c r="BA51" i="29"/>
  <c r="AK176" i="29"/>
  <c r="AW176" i="29" s="1"/>
  <c r="AV133" i="29"/>
  <c r="AC307" i="32"/>
  <c r="AJ307" i="32"/>
  <c r="Y250" i="32"/>
  <c r="AK138" i="32"/>
  <c r="AW138" i="32" s="1"/>
  <c r="AK130" i="32"/>
  <c r="AW130" i="32" s="1"/>
  <c r="AK285" i="32"/>
  <c r="AW285" i="32" s="1"/>
  <c r="AK273" i="32"/>
  <c r="AW273" i="32" s="1"/>
  <c r="AK263" i="32"/>
  <c r="AW263" i="32" s="1"/>
  <c r="AF244" i="32"/>
  <c r="AF250" i="32" s="1"/>
  <c r="AK210" i="32"/>
  <c r="AW210" i="32" s="1"/>
  <c r="AK208" i="32"/>
  <c r="AW208" i="32" s="1"/>
  <c r="AK206" i="32"/>
  <c r="AW206" i="32" s="1"/>
  <c r="BC118" i="32"/>
  <c r="BG118" i="32"/>
  <c r="BC107" i="32"/>
  <c r="AK67" i="32"/>
  <c r="AW67" i="32" s="1"/>
  <c r="AX34" i="32"/>
  <c r="AE76" i="32"/>
  <c r="AK192" i="32"/>
  <c r="AW192" i="32" s="1"/>
  <c r="AK300" i="32"/>
  <c r="AW300" i="32" s="1"/>
  <c r="AT305" i="32"/>
  <c r="AM18" i="47" s="1"/>
  <c r="AT306" i="32"/>
  <c r="AE18" i="47"/>
  <c r="AJ306" i="32"/>
  <c r="AT307" i="32"/>
  <c r="BD176" i="32"/>
  <c r="AE244" i="32"/>
  <c r="AE250" i="32" s="1"/>
  <c r="BG316" i="32"/>
  <c r="AX268" i="32"/>
  <c r="AK267" i="32"/>
  <c r="AW267" i="32" s="1"/>
  <c r="AV239" i="32"/>
  <c r="AK78" i="32"/>
  <c r="AW78" i="32" s="1"/>
  <c r="Y50" i="32"/>
  <c r="Y37" i="32"/>
  <c r="AE35" i="32"/>
  <c r="AE37" i="32" s="1"/>
  <c r="AK301" i="32"/>
  <c r="AW301" i="32" s="1"/>
  <c r="AK252" i="32"/>
  <c r="AW252" i="32" s="1"/>
  <c r="AX244" i="32"/>
  <c r="AX250" i="32" s="1"/>
  <c r="AX274" i="32"/>
  <c r="AK276" i="32"/>
  <c r="AW276" i="32" s="1"/>
  <c r="BG250" i="32"/>
  <c r="AK217" i="32"/>
  <c r="AW217" i="32" s="1"/>
  <c r="AK202" i="32"/>
  <c r="AW202" i="32" s="1"/>
  <c r="AV176" i="32"/>
  <c r="AC306" i="32"/>
  <c r="S18" i="47"/>
  <c r="AK134" i="32"/>
  <c r="AW134" i="32" s="1"/>
  <c r="BC105" i="32"/>
  <c r="AK81" i="32"/>
  <c r="AW81" i="32" s="1"/>
  <c r="BD111" i="32"/>
  <c r="BD37" i="32"/>
  <c r="BE243" i="32"/>
  <c r="AV22" i="32"/>
  <c r="AU76" i="31"/>
  <c r="AK278" i="32"/>
  <c r="AW278" i="32" s="1"/>
  <c r="AK299" i="32"/>
  <c r="AW299" i="32" s="1"/>
  <c r="AE268" i="32"/>
  <c r="AK258" i="32"/>
  <c r="AW258" i="32" s="1"/>
  <c r="AV219" i="32"/>
  <c r="AT308" i="32"/>
  <c r="R308" i="32"/>
  <c r="Y307" i="32" s="1"/>
  <c r="BA76" i="32"/>
  <c r="AF35" i="32"/>
  <c r="BB35" i="32" s="1"/>
  <c r="BB37" i="32" s="1"/>
  <c r="AX27" i="32"/>
  <c r="O307" i="32"/>
  <c r="BD31" i="32"/>
  <c r="BD22" i="32"/>
  <c r="AD89" i="32"/>
  <c r="BD219" i="32"/>
  <c r="AK185" i="32"/>
  <c r="AW185" i="32" s="1"/>
  <c r="AV31" i="32"/>
  <c r="BD81" i="31"/>
  <c r="BE19" i="31"/>
  <c r="AJ75" i="31"/>
  <c r="AB17" i="47"/>
  <c r="AZ87" i="31"/>
  <c r="AZ25" i="31"/>
  <c r="BE64" i="31"/>
  <c r="AK71" i="31"/>
  <c r="AW71" i="31" s="1"/>
  <c r="AV78" i="31"/>
  <c r="BD85" i="31"/>
  <c r="AT77" i="31"/>
  <c r="AT75" i="31"/>
  <c r="AG17" i="47"/>
  <c r="AK13" i="31"/>
  <c r="AW13" i="31" s="1"/>
  <c r="AV15" i="31"/>
  <c r="AC75" i="31"/>
  <c r="U17" i="47"/>
  <c r="AK46" i="31"/>
  <c r="AW46" i="31" s="1"/>
  <c r="AU74" i="31"/>
  <c r="AN17" i="47" s="1"/>
  <c r="BE85" i="31"/>
  <c r="AV81" i="31"/>
  <c r="AZ15" i="31"/>
  <c r="AK42" i="31"/>
  <c r="AW42" i="31" s="1"/>
  <c r="AT101" i="30"/>
  <c r="AE16" i="47"/>
  <c r="BC30" i="30"/>
  <c r="AX48" i="30"/>
  <c r="AU101" i="30"/>
  <c r="AK35" i="30"/>
  <c r="AW35" i="30" s="1"/>
  <c r="AF86" i="30"/>
  <c r="BB86" i="30" s="1"/>
  <c r="BB92" i="30" s="1"/>
  <c r="AD86" i="30"/>
  <c r="AV71" i="30"/>
  <c r="AD48" i="30"/>
  <c r="AT100" i="30"/>
  <c r="AM16" i="47" s="1"/>
  <c r="AK52" i="30"/>
  <c r="AW52" i="30" s="1"/>
  <c r="Y81" i="30"/>
  <c r="AF76" i="30"/>
  <c r="AD76" i="30"/>
  <c r="AD81" i="30" s="1"/>
  <c r="Y92" i="30"/>
  <c r="AE86" i="30"/>
  <c r="AE92" i="30" s="1"/>
  <c r="AX65" i="30"/>
  <c r="AK42" i="30"/>
  <c r="AW42" i="30" s="1"/>
  <c r="BA48" i="30"/>
  <c r="AJ100" i="30"/>
  <c r="AC16" i="47" s="1"/>
  <c r="AK95" i="30"/>
  <c r="AW95" i="30" s="1"/>
  <c r="AK50" i="30"/>
  <c r="AW50" i="30" s="1"/>
  <c r="BE110" i="30"/>
  <c r="AK87" i="30"/>
  <c r="AW87" i="30" s="1"/>
  <c r="AK34" i="30"/>
  <c r="AW34" i="30" s="1"/>
  <c r="AV28" i="30"/>
  <c r="BE17" i="30"/>
  <c r="AJ103" i="30"/>
  <c r="BE111" i="30"/>
  <c r="AZ61" i="30"/>
  <c r="AK21" i="30"/>
  <c r="AW21" i="30" s="1"/>
  <c r="AD180" i="29"/>
  <c r="BE198" i="29"/>
  <c r="AK118" i="29"/>
  <c r="AW118" i="29" s="1"/>
  <c r="AK95" i="29"/>
  <c r="AW95" i="29" s="1"/>
  <c r="AK148" i="29"/>
  <c r="AW148" i="29" s="1"/>
  <c r="AK156" i="29"/>
  <c r="AW156" i="29" s="1"/>
  <c r="AK49" i="29"/>
  <c r="AW49" i="29" s="1"/>
  <c r="AC188" i="29"/>
  <c r="T15" i="47"/>
  <c r="AE51" i="29"/>
  <c r="Y19" i="29"/>
  <c r="AD17" i="29"/>
  <c r="AD19" i="29" s="1"/>
  <c r="AF171" i="29"/>
  <c r="AD171" i="29"/>
  <c r="AD173" i="29" s="1"/>
  <c r="Y39" i="29"/>
  <c r="AD36" i="29"/>
  <c r="AD39" i="29" s="1"/>
  <c r="AE136" i="29"/>
  <c r="AF180" i="29"/>
  <c r="AF186" i="29" s="1"/>
  <c r="Y192" i="29"/>
  <c r="AU190" i="29"/>
  <c r="Y143" i="29"/>
  <c r="AX115" i="29"/>
  <c r="AK14" i="29"/>
  <c r="AW14" i="29" s="1"/>
  <c r="AK169" i="29"/>
  <c r="AW169" i="29" s="1"/>
  <c r="AK89" i="29"/>
  <c r="AW89" i="29" s="1"/>
  <c r="AT188" i="29"/>
  <c r="AG15" i="47"/>
  <c r="AK167" i="29"/>
  <c r="AW167" i="29" s="1"/>
  <c r="AK77" i="29"/>
  <c r="AW77" i="29" s="1"/>
  <c r="BE194" i="29"/>
  <c r="AK182" i="29"/>
  <c r="AW182" i="29" s="1"/>
  <c r="AX136" i="29"/>
  <c r="AX143" i="29" s="1"/>
  <c r="AK153" i="29"/>
  <c r="AW153" i="29" s="1"/>
  <c r="AE180" i="29"/>
  <c r="AE186" i="29" s="1"/>
  <c r="AK138" i="29"/>
  <c r="AW138" i="29" s="1"/>
  <c r="AK45" i="29"/>
  <c r="AW45" i="29" s="1"/>
  <c r="Y26" i="29"/>
  <c r="AD24" i="29"/>
  <c r="AD26" i="29" s="1"/>
  <c r="AD128" i="29"/>
  <c r="AD133" i="29" s="1"/>
  <c r="AK120" i="29"/>
  <c r="AW120" i="29" s="1"/>
  <c r="AK93" i="29"/>
  <c r="AW93" i="29" s="1"/>
  <c r="AK88" i="29"/>
  <c r="AW88" i="29" s="1"/>
  <c r="AK147" i="29"/>
  <c r="AW147" i="29" s="1"/>
  <c r="AU187" i="29"/>
  <c r="AN15" i="47" s="1"/>
  <c r="AK56" i="29"/>
  <c r="AW56" i="29" s="1"/>
  <c r="AK175" i="29"/>
  <c r="AW175" i="29" s="1"/>
  <c r="AK31" i="29"/>
  <c r="AW31" i="29" s="1"/>
  <c r="BB159" i="29"/>
  <c r="AE128" i="29"/>
  <c r="AK184" i="29"/>
  <c r="AW184" i="29" s="1"/>
  <c r="AK86" i="29"/>
  <c r="AW86" i="29" s="1"/>
  <c r="Y32" i="29"/>
  <c r="AD30" i="29"/>
  <c r="AK185" i="29"/>
  <c r="AW185" i="29" s="1"/>
  <c r="AF159" i="29"/>
  <c r="AK130" i="29"/>
  <c r="AW130" i="29" s="1"/>
  <c r="AK105" i="29"/>
  <c r="AW105" i="29" s="1"/>
  <c r="AK126" i="29"/>
  <c r="AW126" i="29" s="1"/>
  <c r="AK111" i="29"/>
  <c r="AW111" i="29" s="1"/>
  <c r="AF136" i="29"/>
  <c r="BB136" i="29" s="1"/>
  <c r="BB143" i="29" s="1"/>
  <c r="AD136" i="29"/>
  <c r="AD143" i="29" s="1"/>
  <c r="AJ76" i="31"/>
  <c r="I307" i="32"/>
  <c r="AU102" i="30"/>
  <c r="O76" i="31"/>
  <c r="AU189" i="29"/>
  <c r="I76" i="31"/>
  <c r="AU307" i="32"/>
  <c r="AT76" i="31"/>
  <c r="AC76" i="31"/>
  <c r="AW28" i="32"/>
  <c r="BE281" i="32"/>
  <c r="AK291" i="32"/>
  <c r="AW291" i="32" s="1"/>
  <c r="AE274" i="32"/>
  <c r="BA269" i="32"/>
  <c r="BE268" i="32"/>
  <c r="BB302" i="32"/>
  <c r="BE253" i="32"/>
  <c r="AK294" i="32"/>
  <c r="AW294" i="32" s="1"/>
  <c r="AK272" i="32"/>
  <c r="AW272" i="32" s="1"/>
  <c r="BB274" i="32"/>
  <c r="BB261" i="32"/>
  <c r="BB268" i="32" s="1"/>
  <c r="AF268" i="32"/>
  <c r="AE260" i="32"/>
  <c r="BA254" i="32"/>
  <c r="BA260" i="32" s="1"/>
  <c r="AE295" i="32"/>
  <c r="BA289" i="32"/>
  <c r="BA295" i="32" s="1"/>
  <c r="AE288" i="32"/>
  <c r="BA282" i="32"/>
  <c r="BA288" i="32" s="1"/>
  <c r="AK246" i="32"/>
  <c r="AW246" i="32" s="1"/>
  <c r="AK262" i="32"/>
  <c r="AW262" i="32" s="1"/>
  <c r="AK248" i="32"/>
  <c r="AW248" i="32" s="1"/>
  <c r="BA303" i="32"/>
  <c r="BA304" i="32" s="1"/>
  <c r="AE304" i="32"/>
  <c r="AD304" i="32"/>
  <c r="AK303" i="32"/>
  <c r="AK261" i="32"/>
  <c r="AK238" i="32"/>
  <c r="AW238" i="32" s="1"/>
  <c r="AF274" i="32"/>
  <c r="AD268" i="32"/>
  <c r="AV243" i="32"/>
  <c r="BD240" i="32"/>
  <c r="BD243" i="32" s="1"/>
  <c r="AK215" i="32"/>
  <c r="AW215" i="32" s="1"/>
  <c r="AK200" i="32"/>
  <c r="AW200" i="32" s="1"/>
  <c r="AE225" i="32"/>
  <c r="BA222" i="32"/>
  <c r="BA225" i="32" s="1"/>
  <c r="AK199" i="32"/>
  <c r="AW199" i="32" s="1"/>
  <c r="BD226" i="32"/>
  <c r="BD232" i="32" s="1"/>
  <c r="AV232" i="32"/>
  <c r="AD226" i="32"/>
  <c r="Y232" i="32"/>
  <c r="AF226" i="32"/>
  <c r="AX226" i="32"/>
  <c r="AX232" i="32" s="1"/>
  <c r="AE226" i="32"/>
  <c r="AF219" i="32"/>
  <c r="BB213" i="32"/>
  <c r="BB219" i="32" s="1"/>
  <c r="AF203" i="32"/>
  <c r="BB198" i="32"/>
  <c r="BB203" i="32" s="1"/>
  <c r="BB187" i="32"/>
  <c r="BB193" i="32" s="1"/>
  <c r="AX193" i="32"/>
  <c r="AX186" i="32"/>
  <c r="AV182" i="32"/>
  <c r="BD177" i="32"/>
  <c r="BD182" i="32" s="1"/>
  <c r="BD149" i="32"/>
  <c r="BD155" i="32" s="1"/>
  <c r="AV155" i="32"/>
  <c r="AK167" i="32"/>
  <c r="AW167" i="32" s="1"/>
  <c r="AF169" i="32"/>
  <c r="BB163" i="32"/>
  <c r="BB169" i="32" s="1"/>
  <c r="AK161" i="32"/>
  <c r="AW161" i="32" s="1"/>
  <c r="AK160" i="32"/>
  <c r="AW160" i="32" s="1"/>
  <c r="AK159" i="32"/>
  <c r="AW159" i="32" s="1"/>
  <c r="AK158" i="32"/>
  <c r="AW158" i="32" s="1"/>
  <c r="AK157" i="32"/>
  <c r="AW157" i="32" s="1"/>
  <c r="AF142" i="32"/>
  <c r="BB136" i="32"/>
  <c r="BB142" i="32" s="1"/>
  <c r="AZ317" i="32"/>
  <c r="AZ107" i="32"/>
  <c r="AD155" i="32"/>
  <c r="AK149" i="32"/>
  <c r="BA145" i="32"/>
  <c r="BA148" i="32" s="1"/>
  <c r="AE148" i="32"/>
  <c r="AD148" i="32"/>
  <c r="AK145" i="32"/>
  <c r="AE144" i="32"/>
  <c r="BA143" i="32"/>
  <c r="BA144" i="32" s="1"/>
  <c r="BB170" i="32"/>
  <c r="BB176" i="32" s="1"/>
  <c r="AF176" i="32"/>
  <c r="BD112" i="32"/>
  <c r="AV118" i="32"/>
  <c r="AV317" i="32"/>
  <c r="BD106" i="32"/>
  <c r="AV107" i="32"/>
  <c r="AX135" i="32"/>
  <c r="AZ310" i="32"/>
  <c r="AZ309" i="32"/>
  <c r="AZ17" i="32"/>
  <c r="BB119" i="32"/>
  <c r="BB122" i="32" s="1"/>
  <c r="AF122" i="32"/>
  <c r="AK112" i="32"/>
  <c r="BC310" i="32"/>
  <c r="Y314" i="32"/>
  <c r="AD99" i="32"/>
  <c r="AF99" i="32"/>
  <c r="AX99" i="32"/>
  <c r="AX314" i="32" s="1"/>
  <c r="AE99" i="32"/>
  <c r="BD311" i="32"/>
  <c r="AV105" i="32"/>
  <c r="BE89" i="32"/>
  <c r="AK80" i="32"/>
  <c r="AW80" i="32" s="1"/>
  <c r="BG315" i="32"/>
  <c r="AF318" i="32"/>
  <c r="BB12" i="32"/>
  <c r="AF13" i="32"/>
  <c r="BB108" i="32"/>
  <c r="BB111" i="32" s="1"/>
  <c r="AF111" i="32"/>
  <c r="AD91" i="32"/>
  <c r="AF91" i="32"/>
  <c r="BB91" i="32" s="1"/>
  <c r="AE91" i="32"/>
  <c r="BA91" i="32" s="1"/>
  <c r="AX91" i="32"/>
  <c r="AX95" i="32" s="1"/>
  <c r="AX76" i="32"/>
  <c r="BE310" i="32"/>
  <c r="BD38" i="32"/>
  <c r="BD41" i="32" s="1"/>
  <c r="AV41" i="32"/>
  <c r="BD23" i="32"/>
  <c r="BD27" i="32" s="1"/>
  <c r="AV27" i="32"/>
  <c r="AJ308" i="32"/>
  <c r="AU306" i="32"/>
  <c r="R305" i="32"/>
  <c r="AK87" i="32"/>
  <c r="AW87" i="32" s="1"/>
  <c r="AV83" i="32"/>
  <c r="AX70" i="32"/>
  <c r="AK53" i="32"/>
  <c r="AW53" i="32" s="1"/>
  <c r="AK49" i="32"/>
  <c r="AW49" i="32" s="1"/>
  <c r="AK47" i="32"/>
  <c r="AW47" i="32" s="1"/>
  <c r="AK46" i="32"/>
  <c r="AW46" i="32" s="1"/>
  <c r="AK40" i="32"/>
  <c r="AW40" i="32" s="1"/>
  <c r="AK36" i="32"/>
  <c r="AW36" i="32" s="1"/>
  <c r="AK29" i="32"/>
  <c r="AW29" i="32" s="1"/>
  <c r="AD27" i="32"/>
  <c r="AK23" i="32"/>
  <c r="AK15" i="32"/>
  <c r="AW15" i="32" s="1"/>
  <c r="AK93" i="32"/>
  <c r="AW93" i="32" s="1"/>
  <c r="AE63" i="32"/>
  <c r="BA57" i="32"/>
  <c r="BA63" i="32" s="1"/>
  <c r="BE316" i="32"/>
  <c r="AK24" i="32"/>
  <c r="AW24" i="32" s="1"/>
  <c r="BB44" i="32"/>
  <c r="AX41" i="32"/>
  <c r="AE34" i="32"/>
  <c r="BA32" i="32"/>
  <c r="BA34" i="32" s="1"/>
  <c r="AK20" i="32"/>
  <c r="AW20" i="32" s="1"/>
  <c r="BE105" i="32"/>
  <c r="AF281" i="32"/>
  <c r="BB275" i="32"/>
  <c r="BB281" i="32" s="1"/>
  <c r="BA279" i="32"/>
  <c r="BA281" i="32" s="1"/>
  <c r="AK279" i="32"/>
  <c r="AW279" i="32" s="1"/>
  <c r="AX260" i="32"/>
  <c r="AK289" i="32"/>
  <c r="AD295" i="32"/>
  <c r="AX295" i="32"/>
  <c r="AX288" i="32"/>
  <c r="AF233" i="32"/>
  <c r="AX233" i="32"/>
  <c r="AX239" i="32" s="1"/>
  <c r="AE233" i="32"/>
  <c r="Y239" i="32"/>
  <c r="AD233" i="32"/>
  <c r="AE281" i="32"/>
  <c r="BB303" i="32"/>
  <c r="BB304" i="32" s="1"/>
  <c r="AF304" i="32"/>
  <c r="AK284" i="32"/>
  <c r="AW284" i="32" s="1"/>
  <c r="BA251" i="32"/>
  <c r="BA253" i="32" s="1"/>
  <c r="AE253" i="32"/>
  <c r="BB220" i="32"/>
  <c r="BB221" i="32" s="1"/>
  <c r="AF221" i="32"/>
  <c r="BB204" i="32"/>
  <c r="BB212" i="32" s="1"/>
  <c r="AF212" i="32"/>
  <c r="AD197" i="32"/>
  <c r="AK194" i="32"/>
  <c r="BE232" i="32"/>
  <c r="AD219" i="32"/>
  <c r="AK213" i="32"/>
  <c r="AD203" i="32"/>
  <c r="AK198" i="32"/>
  <c r="AE197" i="32"/>
  <c r="BA194" i="32"/>
  <c r="BA197" i="32" s="1"/>
  <c r="AE193" i="32"/>
  <c r="BA187" i="32"/>
  <c r="BA193" i="32" s="1"/>
  <c r="AK191" i="32"/>
  <c r="AW191" i="32" s="1"/>
  <c r="AK178" i="32"/>
  <c r="AW178" i="32" s="1"/>
  <c r="AF197" i="32"/>
  <c r="AF186" i="32"/>
  <c r="BB183" i="32"/>
  <c r="BB186" i="32" s="1"/>
  <c r="AD169" i="32"/>
  <c r="AK163" i="32"/>
  <c r="BA156" i="32"/>
  <c r="BA162" i="32" s="1"/>
  <c r="AE162" i="32"/>
  <c r="AD162" i="32"/>
  <c r="AK156" i="32"/>
  <c r="AZ312" i="32"/>
  <c r="Y317" i="32"/>
  <c r="AF106" i="32"/>
  <c r="AX106" i="32"/>
  <c r="AE106" i="32"/>
  <c r="AD106" i="32"/>
  <c r="Y107" i="32"/>
  <c r="AE155" i="32"/>
  <c r="BA149" i="32"/>
  <c r="BA155" i="32" s="1"/>
  <c r="AX148" i="32"/>
  <c r="AF144" i="32"/>
  <c r="BB143" i="32"/>
  <c r="BB144" i="32" s="1"/>
  <c r="BD119" i="32"/>
  <c r="BD122" i="32" s="1"/>
  <c r="AV122" i="32"/>
  <c r="AK175" i="32"/>
  <c r="AW175" i="32" s="1"/>
  <c r="AK174" i="32"/>
  <c r="AW174" i="32" s="1"/>
  <c r="AK173" i="32"/>
  <c r="AW173" i="32" s="1"/>
  <c r="AK172" i="32"/>
  <c r="AW172" i="32" s="1"/>
  <c r="AK171" i="32"/>
  <c r="AW171" i="32" s="1"/>
  <c r="BE312" i="32"/>
  <c r="BB129" i="32"/>
  <c r="BB135" i="32" s="1"/>
  <c r="AF135" i="32"/>
  <c r="BD84" i="32"/>
  <c r="BD89" i="32" s="1"/>
  <c r="AV89" i="32"/>
  <c r="AU308" i="32"/>
  <c r="BG318" i="32"/>
  <c r="BG13" i="32"/>
  <c r="AK127" i="32"/>
  <c r="AW127" i="32" s="1"/>
  <c r="AF128" i="32"/>
  <c r="BB123" i="32"/>
  <c r="BB128" i="32" s="1"/>
  <c r="AK121" i="32"/>
  <c r="AW121" i="32" s="1"/>
  <c r="BA112" i="32"/>
  <c r="AE89" i="32"/>
  <c r="BA84" i="32"/>
  <c r="BA89" i="32" s="1"/>
  <c r="BD64" i="32"/>
  <c r="BD70" i="32" s="1"/>
  <c r="AV70" i="32"/>
  <c r="BC309" i="32"/>
  <c r="AV318" i="32"/>
  <c r="AK131" i="32"/>
  <c r="AW131" i="32" s="1"/>
  <c r="AV311" i="32"/>
  <c r="BG310" i="32"/>
  <c r="BG309" i="32"/>
  <c r="AK141" i="32"/>
  <c r="AW141" i="32" s="1"/>
  <c r="AK132" i="32"/>
  <c r="AW132" i="32" s="1"/>
  <c r="AK120" i="32"/>
  <c r="AW120" i="32" s="1"/>
  <c r="AK110" i="32"/>
  <c r="AW110" i="32" s="1"/>
  <c r="AK109" i="32"/>
  <c r="AW109" i="32" s="1"/>
  <c r="AK84" i="32"/>
  <c r="AK71" i="32"/>
  <c r="AD76" i="32"/>
  <c r="AV310" i="32"/>
  <c r="BD45" i="32"/>
  <c r="AX31" i="32"/>
  <c r="AX22" i="32"/>
  <c r="BE315" i="32"/>
  <c r="AC308" i="32"/>
  <c r="BC318" i="32"/>
  <c r="BC13" i="32"/>
  <c r="AK86" i="32"/>
  <c r="AW86" i="32" s="1"/>
  <c r="AE70" i="32"/>
  <c r="BA64" i="32"/>
  <c r="BA70" i="32" s="1"/>
  <c r="AD70" i="32"/>
  <c r="AK64" i="32"/>
  <c r="AK52" i="32"/>
  <c r="AW52" i="32" s="1"/>
  <c r="AE27" i="32"/>
  <c r="BA23" i="32"/>
  <c r="BA27" i="32" s="1"/>
  <c r="AX63" i="32"/>
  <c r="AZ50" i="32"/>
  <c r="AK44" i="32"/>
  <c r="AF41" i="32"/>
  <c r="BB38" i="32"/>
  <c r="BB41" i="32" s="1"/>
  <c r="AK19" i="32"/>
  <c r="AW19" i="32" s="1"/>
  <c r="AX83" i="32"/>
  <c r="AD83" i="32"/>
  <c r="AK77" i="32"/>
  <c r="AK68" i="32"/>
  <c r="AW68" i="32" s="1"/>
  <c r="AT102" i="30"/>
  <c r="AD302" i="32"/>
  <c r="AK296" i="32"/>
  <c r="BD295" i="32"/>
  <c r="BA296" i="32"/>
  <c r="BA302" i="32" s="1"/>
  <c r="AE302" i="32"/>
  <c r="AK297" i="32"/>
  <c r="AW297" i="32" s="1"/>
  <c r="AK298" i="32"/>
  <c r="AW298" i="32" s="1"/>
  <c r="AK280" i="32"/>
  <c r="AW280" i="32" s="1"/>
  <c r="BD274" i="32"/>
  <c r="BD296" i="32"/>
  <c r="BD302" i="32" s="1"/>
  <c r="AV302" i="32"/>
  <c r="BD288" i="32"/>
  <c r="AK269" i="32"/>
  <c r="AK259" i="32"/>
  <c r="AW259" i="32" s="1"/>
  <c r="BB289" i="32"/>
  <c r="BB295" i="32" s="1"/>
  <c r="AF295" i="32"/>
  <c r="AD288" i="32"/>
  <c r="AK282" i="32"/>
  <c r="AK254" i="32"/>
  <c r="AK242" i="32"/>
  <c r="AW242" i="32" s="1"/>
  <c r="AK286" i="32"/>
  <c r="AW286" i="32" s="1"/>
  <c r="BA268" i="32"/>
  <c r="AD250" i="32"/>
  <c r="AK241" i="32"/>
  <c r="AW241" i="32" s="1"/>
  <c r="AK264" i="32"/>
  <c r="AW264" i="32" s="1"/>
  <c r="AK257" i="32"/>
  <c r="AW257" i="32" s="1"/>
  <c r="AF253" i="32"/>
  <c r="BB251" i="32"/>
  <c r="BB253" i="32" s="1"/>
  <c r="AK223" i="32"/>
  <c r="AW223" i="32" s="1"/>
  <c r="BD220" i="32"/>
  <c r="BD221" i="32" s="1"/>
  <c r="AV221" i="32"/>
  <c r="AK234" i="32"/>
  <c r="AW234" i="32" s="1"/>
  <c r="AF225" i="32"/>
  <c r="BB222" i="32"/>
  <c r="BB225" i="32" s="1"/>
  <c r="BD204" i="32"/>
  <c r="BD212" i="32" s="1"/>
  <c r="AV212" i="32"/>
  <c r="AK196" i="32"/>
  <c r="AW196" i="32" s="1"/>
  <c r="AK195" i="32"/>
  <c r="AW195" i="32" s="1"/>
  <c r="AE219" i="32"/>
  <c r="BA213" i="32"/>
  <c r="BA219" i="32" s="1"/>
  <c r="AE203" i="32"/>
  <c r="BA198" i="32"/>
  <c r="BA203" i="32" s="1"/>
  <c r="AK224" i="32"/>
  <c r="AW224" i="32" s="1"/>
  <c r="AK216" i="32"/>
  <c r="AW216" i="32" s="1"/>
  <c r="BA204" i="32"/>
  <c r="BA212" i="32" s="1"/>
  <c r="AE212" i="32"/>
  <c r="AK190" i="32"/>
  <c r="AW190" i="32" s="1"/>
  <c r="BD183" i="32"/>
  <c r="BD186" i="32" s="1"/>
  <c r="AV186" i="32"/>
  <c r="AX182" i="32"/>
  <c r="AK188" i="32"/>
  <c r="AW188" i="32" s="1"/>
  <c r="AK181" i="32"/>
  <c r="AW181" i="32" s="1"/>
  <c r="BB197" i="32"/>
  <c r="AE186" i="32"/>
  <c r="BA184" i="32"/>
  <c r="BA186" i="32" s="1"/>
  <c r="AK184" i="32"/>
  <c r="AW184" i="32" s="1"/>
  <c r="BD163" i="32"/>
  <c r="BD169" i="32" s="1"/>
  <c r="AV169" i="32"/>
  <c r="AE169" i="32"/>
  <c r="BA163" i="32"/>
  <c r="BA169" i="32" s="1"/>
  <c r="AX162" i="32"/>
  <c r="AK152" i="32"/>
  <c r="AW152" i="32" s="1"/>
  <c r="AE142" i="32"/>
  <c r="BA136" i="32"/>
  <c r="BA142" i="32" s="1"/>
  <c r="Y312" i="32"/>
  <c r="AF113" i="32"/>
  <c r="AF118" i="32" s="1"/>
  <c r="AX113" i="32"/>
  <c r="AX312" i="32" s="1"/>
  <c r="AE113" i="32"/>
  <c r="AD113" i="32"/>
  <c r="AD118" i="32" s="1"/>
  <c r="AK183" i="32"/>
  <c r="AX155" i="32"/>
  <c r="BB145" i="32"/>
  <c r="BB148" i="32" s="1"/>
  <c r="AF148" i="32"/>
  <c r="AK140" i="32"/>
  <c r="AW140" i="32" s="1"/>
  <c r="AV135" i="32"/>
  <c r="BD129" i="32"/>
  <c r="BD135" i="32" s="1"/>
  <c r="AK165" i="32"/>
  <c r="AW165" i="32" s="1"/>
  <c r="AK154" i="32"/>
  <c r="AW154" i="32" s="1"/>
  <c r="AK150" i="32"/>
  <c r="AW150" i="32" s="1"/>
  <c r="BA170" i="32"/>
  <c r="BA176" i="32" s="1"/>
  <c r="AE176" i="32"/>
  <c r="AD176" i="32"/>
  <c r="AK170" i="32"/>
  <c r="AV312" i="32"/>
  <c r="BD113" i="32"/>
  <c r="BD312" i="32" s="1"/>
  <c r="AK136" i="32"/>
  <c r="AK133" i="32"/>
  <c r="AW133" i="32" s="1"/>
  <c r="AK117" i="32"/>
  <c r="AW117" i="32" s="1"/>
  <c r="AZ118" i="32"/>
  <c r="AK104" i="32"/>
  <c r="AW104" i="32" s="1"/>
  <c r="AK100" i="32"/>
  <c r="AW100" i="32" s="1"/>
  <c r="BA90" i="32"/>
  <c r="Y310" i="32"/>
  <c r="AF45" i="32"/>
  <c r="AX45" i="32"/>
  <c r="AE45" i="32"/>
  <c r="AD45" i="32"/>
  <c r="Y309" i="32"/>
  <c r="AF14" i="32"/>
  <c r="AX14" i="32"/>
  <c r="AE14" i="32"/>
  <c r="AD14" i="32"/>
  <c r="Y17" i="32"/>
  <c r="AD318" i="32"/>
  <c r="AD13" i="32"/>
  <c r="AK12" i="32"/>
  <c r="AD128" i="32"/>
  <c r="AK123" i="32"/>
  <c r="BA119" i="32"/>
  <c r="BA122" i="32" s="1"/>
  <c r="AE122" i="32"/>
  <c r="AD122" i="32"/>
  <c r="AK119" i="32"/>
  <c r="AZ105" i="32"/>
  <c r="AC305" i="32"/>
  <c r="V18" i="47" s="1"/>
  <c r="AK124" i="32"/>
  <c r="AW124" i="32" s="1"/>
  <c r="AK115" i="32"/>
  <c r="AW115" i="32" s="1"/>
  <c r="Y311" i="32"/>
  <c r="AF97" i="32"/>
  <c r="AX97" i="32"/>
  <c r="AX311" i="32" s="1"/>
  <c r="AD97" i="32"/>
  <c r="AE97" i="32"/>
  <c r="AK94" i="32"/>
  <c r="AW94" i="32" s="1"/>
  <c r="AK90" i="32"/>
  <c r="AF37" i="32"/>
  <c r="BB28" i="32"/>
  <c r="BB31" i="32" s="1"/>
  <c r="AF31" i="32"/>
  <c r="AJ305" i="32"/>
  <c r="AC18" i="47" s="1"/>
  <c r="AK125" i="32"/>
  <c r="AW125" i="32" s="1"/>
  <c r="AK114" i="32"/>
  <c r="AW114" i="32" s="1"/>
  <c r="BA108" i="32"/>
  <c r="BA111" i="32" s="1"/>
  <c r="AE111" i="32"/>
  <c r="AD111" i="32"/>
  <c r="AK108" i="32"/>
  <c r="AK101" i="32"/>
  <c r="AW101" i="32" s="1"/>
  <c r="AV95" i="32"/>
  <c r="BD90" i="32"/>
  <c r="BD95" i="32" s="1"/>
  <c r="AV63" i="32"/>
  <c r="BD57" i="32"/>
  <c r="BD63" i="32" s="1"/>
  <c r="BE50" i="32"/>
  <c r="BA35" i="32"/>
  <c r="BA37" i="32" s="1"/>
  <c r="BD32" i="32"/>
  <c r="BD34" i="32" s="1"/>
  <c r="AV34" i="32"/>
  <c r="BA28" i="32"/>
  <c r="BA31" i="32" s="1"/>
  <c r="AE31" i="32"/>
  <c r="AV315" i="32"/>
  <c r="BD16" i="32"/>
  <c r="BD315" i="32" s="1"/>
  <c r="BE309" i="32"/>
  <c r="BE17" i="32"/>
  <c r="AX318" i="32"/>
  <c r="AX13" i="32"/>
  <c r="AK85" i="32"/>
  <c r="AW85" i="32" s="1"/>
  <c r="BB64" i="32"/>
  <c r="BB70" i="32" s="1"/>
  <c r="AF70" i="32"/>
  <c r="AK55" i="32"/>
  <c r="AW55" i="32" s="1"/>
  <c r="AF63" i="32"/>
  <c r="BB57" i="32"/>
  <c r="BB63" i="32" s="1"/>
  <c r="AK79" i="32"/>
  <c r="AW79" i="32" s="1"/>
  <c r="BA44" i="32"/>
  <c r="AD41" i="32"/>
  <c r="AK38" i="32"/>
  <c r="AF34" i="32"/>
  <c r="BB32" i="32"/>
  <c r="BB34" i="32" s="1"/>
  <c r="BA77" i="32"/>
  <c r="BA83" i="32" s="1"/>
  <c r="AE83" i="32"/>
  <c r="AJ189" i="29"/>
  <c r="AV304" i="32"/>
  <c r="BD303" i="32"/>
  <c r="BD304" i="32" s="1"/>
  <c r="AX302" i="32"/>
  <c r="AV295" i="32"/>
  <c r="BA271" i="32"/>
  <c r="AK271" i="32"/>
  <c r="AW271" i="32" s="1"/>
  <c r="AV281" i="32"/>
  <c r="BD275" i="32"/>
  <c r="BD281" i="32" s="1"/>
  <c r="AK293" i="32"/>
  <c r="AW293" i="32" s="1"/>
  <c r="BD261" i="32"/>
  <c r="BD268" i="32" s="1"/>
  <c r="AV268" i="32"/>
  <c r="AF302" i="32"/>
  <c r="AV274" i="32"/>
  <c r="BD251" i="32"/>
  <c r="BD253" i="32" s="1"/>
  <c r="AV253" i="32"/>
  <c r="BE302" i="32"/>
  <c r="AV288" i="32"/>
  <c r="AD274" i="32"/>
  <c r="BB254" i="32"/>
  <c r="BB260" i="32" s="1"/>
  <c r="AF260" i="32"/>
  <c r="AK290" i="32"/>
  <c r="AW290" i="32" s="1"/>
  <c r="BB282" i="32"/>
  <c r="BB288" i="32" s="1"/>
  <c r="AF288" i="32"/>
  <c r="AK266" i="32"/>
  <c r="AW266" i="32" s="1"/>
  <c r="AK247" i="32"/>
  <c r="AW247" i="32" s="1"/>
  <c r="AK283" i="32"/>
  <c r="AW283" i="32" s="1"/>
  <c r="AK256" i="32"/>
  <c r="AW256" i="32" s="1"/>
  <c r="AD260" i="32"/>
  <c r="AD281" i="32"/>
  <c r="AD253" i="32"/>
  <c r="AK251" i="32"/>
  <c r="Y243" i="32"/>
  <c r="AD240" i="32"/>
  <c r="AF240" i="32"/>
  <c r="AX240" i="32"/>
  <c r="AX243" i="32" s="1"/>
  <c r="AE240" i="32"/>
  <c r="AK237" i="32"/>
  <c r="AW237" i="32" s="1"/>
  <c r="AK235" i="32"/>
  <c r="AW235" i="32" s="1"/>
  <c r="AK231" i="32"/>
  <c r="AW231" i="32" s="1"/>
  <c r="AD221" i="32"/>
  <c r="AK220" i="32"/>
  <c r="AD225" i="32"/>
  <c r="AK222" i="32"/>
  <c r="AK218" i="32"/>
  <c r="AW218" i="32" s="1"/>
  <c r="AK214" i="32"/>
  <c r="AW214" i="32" s="1"/>
  <c r="BE212" i="32"/>
  <c r="AD212" i="32"/>
  <c r="AK204" i="32"/>
  <c r="BD195" i="32"/>
  <c r="BD197" i="32" s="1"/>
  <c r="AV197" i="32"/>
  <c r="AK230" i="32"/>
  <c r="AW230" i="32" s="1"/>
  <c r="AK229" i="32"/>
  <c r="AW229" i="32" s="1"/>
  <c r="AK228" i="32"/>
  <c r="AW228" i="32" s="1"/>
  <c r="AK227" i="32"/>
  <c r="AW227" i="32" s="1"/>
  <c r="AX219" i="32"/>
  <c r="AX203" i="32"/>
  <c r="AK201" i="32"/>
  <c r="AW201" i="32" s="1"/>
  <c r="AK189" i="32"/>
  <c r="AW189" i="32" s="1"/>
  <c r="BE186" i="32"/>
  <c r="AE182" i="32"/>
  <c r="BA177" i="32"/>
  <c r="BA182" i="32" s="1"/>
  <c r="AK180" i="32"/>
  <c r="AW180" i="32" s="1"/>
  <c r="AD182" i="32"/>
  <c r="AK177" i="32"/>
  <c r="AX169" i="32"/>
  <c r="BB156" i="32"/>
  <c r="BB162" i="32" s="1"/>
  <c r="AF162" i="32"/>
  <c r="AD144" i="32"/>
  <c r="AK143" i="32"/>
  <c r="AX142" i="32"/>
  <c r="AK168" i="32"/>
  <c r="AW168" i="32" s="1"/>
  <c r="AK164" i="32"/>
  <c r="AW164" i="32" s="1"/>
  <c r="AK153" i="32"/>
  <c r="AW153" i="32" s="1"/>
  <c r="AF155" i="32"/>
  <c r="BB149" i="32"/>
  <c r="BB155" i="32" s="1"/>
  <c r="AK147" i="32"/>
  <c r="AW147" i="32" s="1"/>
  <c r="AK146" i="32"/>
  <c r="AW146" i="32" s="1"/>
  <c r="AK137" i="32"/>
  <c r="AW137" i="32" s="1"/>
  <c r="BG312" i="32"/>
  <c r="BG317" i="32"/>
  <c r="BG107" i="32"/>
  <c r="AX176" i="32"/>
  <c r="AK166" i="32"/>
  <c r="AW166" i="32" s="1"/>
  <c r="AK151" i="32"/>
  <c r="AW151" i="32" s="1"/>
  <c r="AV144" i="32"/>
  <c r="BD143" i="32"/>
  <c r="BD144" i="32" s="1"/>
  <c r="BE118" i="32"/>
  <c r="BE317" i="32"/>
  <c r="BE107" i="32"/>
  <c r="BA129" i="32"/>
  <c r="BA135" i="32" s="1"/>
  <c r="AE135" i="32"/>
  <c r="AD135" i="32"/>
  <c r="AK129" i="32"/>
  <c r="AK92" i="32"/>
  <c r="AW92" i="32" s="1"/>
  <c r="AK82" i="32"/>
  <c r="AW82" i="32" s="1"/>
  <c r="Y316" i="32"/>
  <c r="AF48" i="32"/>
  <c r="AX48" i="32"/>
  <c r="AX316" i="32" s="1"/>
  <c r="AE48" i="32"/>
  <c r="AD48" i="32"/>
  <c r="Y315" i="32"/>
  <c r="AF16" i="32"/>
  <c r="AX16" i="32"/>
  <c r="AE16" i="32"/>
  <c r="AD16" i="32"/>
  <c r="AU305" i="32"/>
  <c r="AK139" i="32"/>
  <c r="AW139" i="32" s="1"/>
  <c r="AE128" i="32"/>
  <c r="BA123" i="32"/>
  <c r="BA128" i="32" s="1"/>
  <c r="AX122" i="32"/>
  <c r="AK116" i="32"/>
  <c r="AW116" i="32" s="1"/>
  <c r="Y118" i="32"/>
  <c r="BB112" i="32"/>
  <c r="AK103" i="32"/>
  <c r="AW103" i="32" s="1"/>
  <c r="BD51" i="32"/>
  <c r="BD56" i="32" s="1"/>
  <c r="AV56" i="32"/>
  <c r="AK102" i="32"/>
  <c r="AW102" i="32" s="1"/>
  <c r="AK98" i="32"/>
  <c r="AW98" i="32" s="1"/>
  <c r="AF96" i="32"/>
  <c r="AX96" i="32"/>
  <c r="AD96" i="32"/>
  <c r="Y105" i="32"/>
  <c r="AE96" i="32"/>
  <c r="AK66" i="32"/>
  <c r="AW66" i="32" s="1"/>
  <c r="BB42" i="32"/>
  <c r="BB43" i="32" s="1"/>
  <c r="AF43" i="32"/>
  <c r="BB18" i="32"/>
  <c r="BB22" i="32" s="1"/>
  <c r="AF22" i="32"/>
  <c r="AZ318" i="32"/>
  <c r="AZ13" i="32"/>
  <c r="AX111" i="32"/>
  <c r="BB90" i="32"/>
  <c r="AX56" i="32"/>
  <c r="AV316" i="32"/>
  <c r="BD48" i="32"/>
  <c r="BD316" i="32" s="1"/>
  <c r="BD44" i="32"/>
  <c r="AV50" i="32"/>
  <c r="AV309" i="32"/>
  <c r="BD14" i="32"/>
  <c r="AV17" i="32"/>
  <c r="AE318" i="32"/>
  <c r="BA12" i="32"/>
  <c r="AE13" i="32"/>
  <c r="AK88" i="32"/>
  <c r="AW88" i="32" s="1"/>
  <c r="BD83" i="32"/>
  <c r="AK54" i="32"/>
  <c r="AW54" i="32" s="1"/>
  <c r="AK30" i="32"/>
  <c r="AW30" i="32" s="1"/>
  <c r="AF27" i="32"/>
  <c r="BB23" i="32"/>
  <c r="BB27" i="32" s="1"/>
  <c r="AK62" i="32"/>
  <c r="AW62" i="32" s="1"/>
  <c r="AK61" i="32"/>
  <c r="AW61" i="32" s="1"/>
  <c r="AK60" i="32"/>
  <c r="AW60" i="32" s="1"/>
  <c r="AK59" i="32"/>
  <c r="AW59" i="32" s="1"/>
  <c r="AK58" i="32"/>
  <c r="AW58" i="32" s="1"/>
  <c r="AK57" i="32"/>
  <c r="AD63" i="32"/>
  <c r="AK69" i="32"/>
  <c r="AW69" i="32" s="1"/>
  <c r="AK65" i="32"/>
  <c r="AW65" i="32" s="1"/>
  <c r="AE41" i="32"/>
  <c r="BA38" i="32"/>
  <c r="BA41" i="32" s="1"/>
  <c r="AD34" i="32"/>
  <c r="AK32" i="32"/>
  <c r="AK25" i="32"/>
  <c r="AW25" i="32" s="1"/>
  <c r="AK21" i="32"/>
  <c r="AW21" i="32" s="1"/>
  <c r="BB77" i="32"/>
  <c r="BB83" i="32" s="1"/>
  <c r="AF83" i="32"/>
  <c r="AK39" i="32"/>
  <c r="AW39" i="32" s="1"/>
  <c r="AK33" i="32"/>
  <c r="AW33" i="32" s="1"/>
  <c r="AK26" i="32"/>
  <c r="AW26" i="32" s="1"/>
  <c r="AC189" i="29"/>
  <c r="BD33" i="31"/>
  <c r="AV38" i="31"/>
  <c r="AV87" i="31"/>
  <c r="AV25" i="31"/>
  <c r="BD24" i="31"/>
  <c r="AE67" i="31"/>
  <c r="BA65" i="31"/>
  <c r="BA67" i="31" s="1"/>
  <c r="AX81" i="31"/>
  <c r="AX48" i="31"/>
  <c r="AK31" i="31"/>
  <c r="AW31" i="31" s="1"/>
  <c r="AE85" i="31"/>
  <c r="BA30" i="31"/>
  <c r="AD79" i="31"/>
  <c r="AD32" i="31"/>
  <c r="AK26" i="31"/>
  <c r="BG78" i="31"/>
  <c r="AD86" i="31"/>
  <c r="AD40" i="31"/>
  <c r="Y84" i="31"/>
  <c r="AF14" i="31"/>
  <c r="AE14" i="31"/>
  <c r="AX14" i="31"/>
  <c r="AX84" i="31" s="1"/>
  <c r="AD14" i="31"/>
  <c r="BB53" i="31"/>
  <c r="BB57" i="31" s="1"/>
  <c r="AF57" i="31"/>
  <c r="AC77" i="31"/>
  <c r="I189" i="29"/>
  <c r="AJ102" i="30"/>
  <c r="AX73" i="31"/>
  <c r="AK49" i="31"/>
  <c r="AD52" i="31"/>
  <c r="AF81" i="31"/>
  <c r="BB44" i="31"/>
  <c r="AF48" i="31"/>
  <c r="BE38" i="31"/>
  <c r="Y87" i="31"/>
  <c r="Y25" i="31"/>
  <c r="AF24" i="31"/>
  <c r="AE24" i="31"/>
  <c r="AX24" i="31"/>
  <c r="AD24" i="31"/>
  <c r="AU77" i="31"/>
  <c r="BA50" i="31"/>
  <c r="BA52" i="31" s="1"/>
  <c r="AK50" i="31"/>
  <c r="AW50" i="31" s="1"/>
  <c r="AV86" i="31"/>
  <c r="AV40" i="31"/>
  <c r="BD39" i="31"/>
  <c r="BA34" i="31"/>
  <c r="AK34" i="31"/>
  <c r="AW34" i="31" s="1"/>
  <c r="BE87" i="31"/>
  <c r="BE25" i="31"/>
  <c r="AU75" i="31"/>
  <c r="AX67" i="31"/>
  <c r="AK47" i="31"/>
  <c r="AW47" i="31" s="1"/>
  <c r="AF38" i="31"/>
  <c r="BB33" i="31"/>
  <c r="BB38" i="31" s="1"/>
  <c r="AX85" i="31"/>
  <c r="AK27" i="31"/>
  <c r="AW27" i="31" s="1"/>
  <c r="AE79" i="31"/>
  <c r="AE32" i="31"/>
  <c r="BA26" i="31"/>
  <c r="BC79" i="31"/>
  <c r="BC32" i="31"/>
  <c r="AC74" i="31"/>
  <c r="V17" i="47" s="1"/>
  <c r="BE78" i="31"/>
  <c r="BE15" i="31"/>
  <c r="R74" i="31"/>
  <c r="AK56" i="31"/>
  <c r="AW56" i="31" s="1"/>
  <c r="AK55" i="31"/>
  <c r="AW55" i="31" s="1"/>
  <c r="AK54" i="31"/>
  <c r="AW54" i="31" s="1"/>
  <c r="AD57" i="31"/>
  <c r="AK53" i="31"/>
  <c r="AD43" i="31"/>
  <c r="AK41" i="31"/>
  <c r="AE38" i="31"/>
  <c r="AE52" i="31"/>
  <c r="AK21" i="31"/>
  <c r="AW21" i="31" s="1"/>
  <c r="AJ74" i="31"/>
  <c r="AC17" i="47" s="1"/>
  <c r="BG81" i="31"/>
  <c r="BG48" i="31"/>
  <c r="AC102" i="30"/>
  <c r="AF73" i="31"/>
  <c r="BB68" i="31"/>
  <c r="BB73" i="31" s="1"/>
  <c r="BD49" i="31"/>
  <c r="BD52" i="31" s="1"/>
  <c r="AV52" i="31"/>
  <c r="AZ86" i="31"/>
  <c r="AZ40" i="31"/>
  <c r="AV85" i="31"/>
  <c r="AV79" i="31"/>
  <c r="AF20" i="31"/>
  <c r="Y23" i="31"/>
  <c r="AX20" i="31"/>
  <c r="AX23" i="31" s="1"/>
  <c r="AE20" i="31"/>
  <c r="AD20" i="31"/>
  <c r="BD58" i="31"/>
  <c r="BD64" i="31" s="1"/>
  <c r="AV64" i="31"/>
  <c r="BG79" i="31"/>
  <c r="BG32" i="31"/>
  <c r="BB65" i="31"/>
  <c r="BB67" i="31" s="1"/>
  <c r="AF67" i="31"/>
  <c r="AF52" i="31"/>
  <c r="BB49" i="31"/>
  <c r="BB52" i="31" s="1"/>
  <c r="AD81" i="31"/>
  <c r="AD48" i="31"/>
  <c r="AK44" i="31"/>
  <c r="BG86" i="31"/>
  <c r="BG40" i="31"/>
  <c r="AK28" i="31"/>
  <c r="AW28" i="31" s="1"/>
  <c r="AX79" i="31"/>
  <c r="AX32" i="31"/>
  <c r="Y64" i="31"/>
  <c r="AF58" i="31"/>
  <c r="AE58" i="31"/>
  <c r="AD58" i="31"/>
  <c r="AX58" i="31"/>
  <c r="AX64" i="31" s="1"/>
  <c r="BC81" i="31"/>
  <c r="BC48" i="31"/>
  <c r="AX86" i="31"/>
  <c r="AX40" i="31"/>
  <c r="AT74" i="31"/>
  <c r="AK69" i="31"/>
  <c r="AW69" i="31" s="1"/>
  <c r="AD19" i="31"/>
  <c r="AK16" i="31"/>
  <c r="BE84" i="31"/>
  <c r="BD84" i="31"/>
  <c r="AZ78" i="31"/>
  <c r="AE57" i="31"/>
  <c r="BA53" i="31"/>
  <c r="BA57" i="31" s="1"/>
  <c r="BA41" i="31"/>
  <c r="BA43" i="31" s="1"/>
  <c r="AE43" i="31"/>
  <c r="BB16" i="31"/>
  <c r="BB19" i="31" s="1"/>
  <c r="AF19" i="31"/>
  <c r="AJ77" i="31"/>
  <c r="AE73" i="31"/>
  <c r="BA68" i="31"/>
  <c r="BA73" i="31" s="1"/>
  <c r="BD41" i="31"/>
  <c r="BD43" i="31" s="1"/>
  <c r="AV43" i="31"/>
  <c r="O102" i="30"/>
  <c r="AK68" i="31"/>
  <c r="AK70" i="31"/>
  <c r="AW70" i="31" s="1"/>
  <c r="BE52" i="31"/>
  <c r="BC86" i="31"/>
  <c r="BC40" i="31"/>
  <c r="AK33" i="31"/>
  <c r="AD38" i="31"/>
  <c r="AF85" i="31"/>
  <c r="BB30" i="31"/>
  <c r="BB85" i="31" s="1"/>
  <c r="AF79" i="31"/>
  <c r="BB26" i="31"/>
  <c r="AF32" i="31"/>
  <c r="AK72" i="31"/>
  <c r="AW72" i="31" s="1"/>
  <c r="AK66" i="31"/>
  <c r="AW66" i="31" s="1"/>
  <c r="AV57" i="31"/>
  <c r="BD53" i="31"/>
  <c r="BD57" i="31" s="1"/>
  <c r="AX52" i="31"/>
  <c r="BA36" i="31"/>
  <c r="AK36" i="31"/>
  <c r="AW36" i="31" s="1"/>
  <c r="AX38" i="31"/>
  <c r="AV67" i="31"/>
  <c r="BD65" i="31"/>
  <c r="BD67" i="31" s="1"/>
  <c r="AD67" i="31"/>
  <c r="AK65" i="31"/>
  <c r="AK45" i="31"/>
  <c r="AW45" i="31" s="1"/>
  <c r="AE81" i="31"/>
  <c r="AE48" i="31"/>
  <c r="BA44" i="31"/>
  <c r="AD85" i="31"/>
  <c r="AK30" i="31"/>
  <c r="AK29" i="31"/>
  <c r="AW29" i="31" s="1"/>
  <c r="AF86" i="31"/>
  <c r="BB39" i="31"/>
  <c r="AF40" i="31"/>
  <c r="AV19" i="31"/>
  <c r="BD16" i="31"/>
  <c r="BD19" i="31" s="1"/>
  <c r="AF12" i="31"/>
  <c r="Y78" i="31"/>
  <c r="Y15" i="31"/>
  <c r="AX12" i="31"/>
  <c r="AE12" i="31"/>
  <c r="AD12" i="31"/>
  <c r="AZ79" i="31"/>
  <c r="AK18" i="31"/>
  <c r="AW18" i="31" s="1"/>
  <c r="R77" i="31"/>
  <c r="Y76" i="31" s="1"/>
  <c r="AV84" i="31"/>
  <c r="AX57" i="31"/>
  <c r="AF43" i="31"/>
  <c r="BB41" i="31"/>
  <c r="BB43" i="31" s="1"/>
  <c r="AK22" i="31"/>
  <c r="AW22" i="31" s="1"/>
  <c r="BC78" i="31"/>
  <c r="BC15" i="31"/>
  <c r="BD15" i="31"/>
  <c r="I102" i="30"/>
  <c r="AT189" i="29"/>
  <c r="AW45" i="30"/>
  <c r="BG111" i="30"/>
  <c r="BG104" i="30"/>
  <c r="BG15" i="30"/>
  <c r="AK84" i="30"/>
  <c r="AW84" i="30" s="1"/>
  <c r="AC103" i="30"/>
  <c r="AX111" i="30"/>
  <c r="AK36" i="30"/>
  <c r="AW36" i="30" s="1"/>
  <c r="BB110" i="30"/>
  <c r="BC107" i="30"/>
  <c r="BE107" i="30"/>
  <c r="AV111" i="30"/>
  <c r="BD20" i="30"/>
  <c r="BD111" i="30" s="1"/>
  <c r="BE105" i="30"/>
  <c r="BE23" i="30"/>
  <c r="AX112" i="30"/>
  <c r="AX30" i="30"/>
  <c r="AX23" i="30"/>
  <c r="AD15" i="30"/>
  <c r="AK12" i="30"/>
  <c r="AF28" i="30"/>
  <c r="BB24" i="30"/>
  <c r="BB28" i="30" s="1"/>
  <c r="AF23" i="30"/>
  <c r="Y71" i="30"/>
  <c r="AF66" i="30"/>
  <c r="AF107" i="30" s="1"/>
  <c r="AX66" i="30"/>
  <c r="AX71" i="30" s="1"/>
  <c r="AE66" i="30"/>
  <c r="AD66" i="30"/>
  <c r="AK56" i="30"/>
  <c r="AW56" i="30" s="1"/>
  <c r="AK41" i="30"/>
  <c r="AW41" i="30" s="1"/>
  <c r="AF111" i="30"/>
  <c r="BB20" i="30"/>
  <c r="BB111" i="30" s="1"/>
  <c r="AK96" i="30"/>
  <c r="AW96" i="30" s="1"/>
  <c r="AV75" i="30"/>
  <c r="BD72" i="30"/>
  <c r="BD75" i="30" s="1"/>
  <c r="AK98" i="30"/>
  <c r="AW98" i="30" s="1"/>
  <c r="AV99" i="30"/>
  <c r="BD93" i="30"/>
  <c r="BD99" i="30" s="1"/>
  <c r="AK91" i="30"/>
  <c r="AW91" i="30" s="1"/>
  <c r="AE61" i="30"/>
  <c r="BA55" i="30"/>
  <c r="BA61" i="30" s="1"/>
  <c r="AX92" i="30"/>
  <c r="R100" i="30"/>
  <c r="BC104" i="30"/>
  <c r="Y113" i="30"/>
  <c r="Y17" i="30"/>
  <c r="AF16" i="30"/>
  <c r="AX16" i="30"/>
  <c r="AE16" i="30"/>
  <c r="AD16" i="30"/>
  <c r="AC101" i="30"/>
  <c r="AX73" i="30"/>
  <c r="AX75" i="30" s="1"/>
  <c r="AD73" i="30"/>
  <c r="AD75" i="30" s="1"/>
  <c r="AE73" i="30"/>
  <c r="BA73" i="30" s="1"/>
  <c r="AF73" i="30"/>
  <c r="AK64" i="30"/>
  <c r="AW64" i="30" s="1"/>
  <c r="AK53" i="30"/>
  <c r="AW53" i="30" s="1"/>
  <c r="AV48" i="30"/>
  <c r="BD45" i="30"/>
  <c r="BD48" i="30" s="1"/>
  <c r="BE112" i="30"/>
  <c r="BE30" i="30"/>
  <c r="AK82" i="30"/>
  <c r="AD85" i="30"/>
  <c r="Y37" i="30"/>
  <c r="AX31" i="30"/>
  <c r="AX37" i="30" s="1"/>
  <c r="AD31" i="30"/>
  <c r="AF31" i="30"/>
  <c r="AE31" i="30"/>
  <c r="AD112" i="30"/>
  <c r="AD30" i="30"/>
  <c r="AK29" i="30"/>
  <c r="AD23" i="30"/>
  <c r="AK18" i="30"/>
  <c r="AD110" i="30"/>
  <c r="AK14" i="30"/>
  <c r="AX15" i="30"/>
  <c r="AK25" i="30"/>
  <c r="AW25" i="30" s="1"/>
  <c r="AZ105" i="30"/>
  <c r="BA24" i="30"/>
  <c r="BA28" i="30" s="1"/>
  <c r="AE28" i="30"/>
  <c r="AK22" i="30"/>
  <c r="AW22" i="30" s="1"/>
  <c r="BG112" i="30"/>
  <c r="BG30" i="30"/>
  <c r="AU100" i="30"/>
  <c r="AK69" i="30"/>
  <c r="AW69" i="30" s="1"/>
  <c r="AF110" i="30"/>
  <c r="AE81" i="30"/>
  <c r="BA76" i="30"/>
  <c r="BA81" i="30" s="1"/>
  <c r="BE65" i="30"/>
  <c r="AF61" i="30"/>
  <c r="BB55" i="30"/>
  <c r="BB61" i="30" s="1"/>
  <c r="AV92" i="30"/>
  <c r="BD86" i="30"/>
  <c r="BD92" i="30" s="1"/>
  <c r="AK57" i="30"/>
  <c r="AW57" i="30" s="1"/>
  <c r="AE44" i="30"/>
  <c r="BA38" i="30"/>
  <c r="BA44" i="30" s="1"/>
  <c r="AD44" i="30"/>
  <c r="AK38" i="30"/>
  <c r="AV104" i="30"/>
  <c r="AV15" i="30"/>
  <c r="BD12" i="30"/>
  <c r="BE37" i="30"/>
  <c r="AX110" i="30"/>
  <c r="AZ111" i="30"/>
  <c r="AE111" i="30"/>
  <c r="BA20" i="30"/>
  <c r="BA111" i="30" s="1"/>
  <c r="BB15" i="30"/>
  <c r="AX81" i="30"/>
  <c r="AK89" i="30"/>
  <c r="AW89" i="30" s="1"/>
  <c r="AK68" i="30"/>
  <c r="AW68" i="30" s="1"/>
  <c r="AV81" i="30"/>
  <c r="AK88" i="30"/>
  <c r="AW88" i="30" s="1"/>
  <c r="BG92" i="30"/>
  <c r="AX44" i="30"/>
  <c r="AK72" i="30"/>
  <c r="AZ113" i="30"/>
  <c r="AZ17" i="30"/>
  <c r="AD49" i="30"/>
  <c r="AE49" i="30"/>
  <c r="Y54" i="30"/>
  <c r="AX49" i="30"/>
  <c r="AX54" i="30" s="1"/>
  <c r="AF49" i="30"/>
  <c r="AK33" i="30"/>
  <c r="AW33" i="30" s="1"/>
  <c r="AV105" i="30"/>
  <c r="AV23" i="30"/>
  <c r="BD18" i="30"/>
  <c r="AJ101" i="30"/>
  <c r="AF85" i="30"/>
  <c r="BB82" i="30"/>
  <c r="BB85" i="30" s="1"/>
  <c r="Y105" i="30"/>
  <c r="AE15" i="30"/>
  <c r="BA12" i="30"/>
  <c r="AK47" i="30"/>
  <c r="AW47" i="30" s="1"/>
  <c r="AK26" i="30"/>
  <c r="AW26" i="30" s="1"/>
  <c r="BE75" i="30"/>
  <c r="AK97" i="30"/>
  <c r="AW97" i="30" s="1"/>
  <c r="BD82" i="30"/>
  <c r="BD85" i="30" s="1"/>
  <c r="AV85" i="30"/>
  <c r="AK59" i="30"/>
  <c r="AW59" i="30" s="1"/>
  <c r="AD61" i="30"/>
  <c r="AK55" i="30"/>
  <c r="AK79" i="30"/>
  <c r="AW79" i="30" s="1"/>
  <c r="AK70" i="30"/>
  <c r="AW70" i="30" s="1"/>
  <c r="AV65" i="30"/>
  <c r="BD62" i="30"/>
  <c r="BD65" i="30" s="1"/>
  <c r="AX61" i="30"/>
  <c r="AK90" i="30"/>
  <c r="AW90" i="30" s="1"/>
  <c r="AK63" i="30"/>
  <c r="AW63" i="30" s="1"/>
  <c r="AT103" i="30"/>
  <c r="BA82" i="30"/>
  <c r="BA85" i="30" s="1"/>
  <c r="AE85" i="30"/>
  <c r="AK74" i="30"/>
  <c r="AW74" i="30" s="1"/>
  <c r="BA72" i="30"/>
  <c r="BB45" i="30"/>
  <c r="BB48" i="30" s="1"/>
  <c r="AF48" i="30"/>
  <c r="BB32" i="30"/>
  <c r="AF93" i="30"/>
  <c r="Y99" i="30"/>
  <c r="AE93" i="30"/>
  <c r="AD93" i="30"/>
  <c r="AX93" i="30"/>
  <c r="AX99" i="30" s="1"/>
  <c r="BB62" i="30"/>
  <c r="BB65" i="30" s="1"/>
  <c r="AF65" i="30"/>
  <c r="AK51" i="30"/>
  <c r="AW51" i="30" s="1"/>
  <c r="AK46" i="30"/>
  <c r="AW46" i="30" s="1"/>
  <c r="AV107" i="30"/>
  <c r="BD32" i="30"/>
  <c r="BD107" i="30" s="1"/>
  <c r="AV112" i="30"/>
  <c r="AV30" i="30"/>
  <c r="BD29" i="30"/>
  <c r="BC113" i="30"/>
  <c r="BC17" i="30"/>
  <c r="AV110" i="30"/>
  <c r="BD14" i="30"/>
  <c r="BD110" i="30" s="1"/>
  <c r="BE104" i="30"/>
  <c r="BE15" i="30"/>
  <c r="AX85" i="30"/>
  <c r="AK80" i="30"/>
  <c r="AW80" i="30" s="1"/>
  <c r="BB44" i="30"/>
  <c r="BD31" i="30"/>
  <c r="AV37" i="30"/>
  <c r="AE112" i="30"/>
  <c r="AE30" i="30"/>
  <c r="BA29" i="30"/>
  <c r="AE23" i="30"/>
  <c r="BA18" i="30"/>
  <c r="AE110" i="30"/>
  <c r="BA14" i="30"/>
  <c r="BA110" i="30" s="1"/>
  <c r="Y104" i="30"/>
  <c r="AE48" i="30"/>
  <c r="AK40" i="30"/>
  <c r="AW40" i="30" s="1"/>
  <c r="AD28" i="30"/>
  <c r="AK24" i="30"/>
  <c r="AK13" i="30"/>
  <c r="AW13" i="30" s="1"/>
  <c r="AX28" i="30"/>
  <c r="AK67" i="30"/>
  <c r="AW67" i="30" s="1"/>
  <c r="BG105" i="30"/>
  <c r="BG23" i="30"/>
  <c r="BG110" i="30"/>
  <c r="AU103" i="30"/>
  <c r="AK60" i="30"/>
  <c r="AW60" i="30" s="1"/>
  <c r="AD111" i="30"/>
  <c r="AK20" i="30"/>
  <c r="BB112" i="30"/>
  <c r="BB30" i="30"/>
  <c r="AK27" i="30"/>
  <c r="AW27" i="30" s="1"/>
  <c r="AK32" i="30"/>
  <c r="BG192" i="29"/>
  <c r="BG85" i="29"/>
  <c r="AK117" i="29"/>
  <c r="AW117" i="29" s="1"/>
  <c r="AK94" i="29"/>
  <c r="AW94" i="29" s="1"/>
  <c r="AK102" i="29"/>
  <c r="AW102" i="29" s="1"/>
  <c r="AF62" i="29"/>
  <c r="BB59" i="29"/>
  <c r="BB62" i="29" s="1"/>
  <c r="BE200" i="29"/>
  <c r="BE13" i="29"/>
  <c r="AK113" i="29"/>
  <c r="AW113" i="29" s="1"/>
  <c r="BB71" i="29"/>
  <c r="BB74" i="29" s="1"/>
  <c r="AF74" i="29"/>
  <c r="BA54" i="29"/>
  <c r="AK34" i="29"/>
  <c r="AW34" i="29" s="1"/>
  <c r="AK28" i="29"/>
  <c r="AW28" i="29" s="1"/>
  <c r="AF26" i="29"/>
  <c r="BB24" i="29"/>
  <c r="BB26" i="29" s="1"/>
  <c r="AD23" i="29"/>
  <c r="AK20" i="29"/>
  <c r="Y200" i="29"/>
  <c r="Y13" i="29"/>
  <c r="AD12" i="29"/>
  <c r="AF12" i="29"/>
  <c r="AX12" i="29"/>
  <c r="AE12" i="29"/>
  <c r="AD109" i="29"/>
  <c r="AK104" i="29"/>
  <c r="AF58" i="29"/>
  <c r="BB55" i="29"/>
  <c r="BB58" i="29" s="1"/>
  <c r="BA36" i="29"/>
  <c r="BA39" i="29" s="1"/>
  <c r="AE39" i="29"/>
  <c r="AV35" i="29"/>
  <c r="BD33" i="29"/>
  <c r="BD35" i="29" s="1"/>
  <c r="AJ190" i="29"/>
  <c r="BB63" i="29"/>
  <c r="BB66" i="29" s="1"/>
  <c r="AF66" i="29"/>
  <c r="AF43" i="29"/>
  <c r="BB40" i="29"/>
  <c r="BB43" i="29" s="1"/>
  <c r="AZ191" i="29"/>
  <c r="BE62" i="29"/>
  <c r="AV170" i="29"/>
  <c r="BD164" i="29"/>
  <c r="BD170" i="29" s="1"/>
  <c r="AE143" i="29"/>
  <c r="BA136" i="29"/>
  <c r="BA155" i="29"/>
  <c r="BA159" i="29" s="1"/>
  <c r="AE159" i="29"/>
  <c r="BB128" i="29"/>
  <c r="BB133" i="29" s="1"/>
  <c r="AF133" i="29"/>
  <c r="BD98" i="29"/>
  <c r="BD103" i="29" s="1"/>
  <c r="AV103" i="29"/>
  <c r="AF143" i="29"/>
  <c r="BD122" i="29"/>
  <c r="BD127" i="29" s="1"/>
  <c r="AV127" i="29"/>
  <c r="BG186" i="29"/>
  <c r="AX163" i="29"/>
  <c r="BG143" i="29"/>
  <c r="AX133" i="29"/>
  <c r="AK158" i="29"/>
  <c r="AW158" i="29" s="1"/>
  <c r="AK139" i="29"/>
  <c r="AW139" i="29" s="1"/>
  <c r="AK114" i="29"/>
  <c r="AW114" i="29" s="1"/>
  <c r="BB92" i="29"/>
  <c r="BB97" i="29" s="1"/>
  <c r="AF97" i="29"/>
  <c r="AE154" i="29"/>
  <c r="BA151" i="29"/>
  <c r="BA154" i="29" s="1"/>
  <c r="BA98" i="29"/>
  <c r="BA103" i="29" s="1"/>
  <c r="AE103" i="29"/>
  <c r="AV97" i="29"/>
  <c r="BD92" i="29"/>
  <c r="BD97" i="29" s="1"/>
  <c r="AF164" i="29"/>
  <c r="Y170" i="29"/>
  <c r="AD164" i="29"/>
  <c r="AX164" i="29"/>
  <c r="AX170" i="29" s="1"/>
  <c r="AE164" i="29"/>
  <c r="AK119" i="29"/>
  <c r="AW119" i="29" s="1"/>
  <c r="AF115" i="29"/>
  <c r="BB110" i="29"/>
  <c r="BB115" i="29" s="1"/>
  <c r="AK96" i="29"/>
  <c r="AW96" i="29" s="1"/>
  <c r="AE97" i="29"/>
  <c r="BA92" i="29"/>
  <c r="BA97" i="29" s="1"/>
  <c r="AX198" i="29"/>
  <c r="AZ192" i="29"/>
  <c r="AZ85" i="29"/>
  <c r="AE79" i="29"/>
  <c r="BA75" i="29"/>
  <c r="BA79" i="29" s="1"/>
  <c r="AV121" i="29"/>
  <c r="BD116" i="29"/>
  <c r="BD121" i="29" s="1"/>
  <c r="AK108" i="29"/>
  <c r="AW108" i="29" s="1"/>
  <c r="AK101" i="29"/>
  <c r="AW101" i="29" s="1"/>
  <c r="BE79" i="29"/>
  <c r="AK59" i="29"/>
  <c r="AD62" i="29"/>
  <c r="BD55" i="29"/>
  <c r="BD58" i="29" s="1"/>
  <c r="AV58" i="29"/>
  <c r="AV47" i="29"/>
  <c r="BA27" i="29"/>
  <c r="BA29" i="29" s="1"/>
  <c r="AX197" i="29"/>
  <c r="BC191" i="29"/>
  <c r="BC16" i="29"/>
  <c r="R190" i="29"/>
  <c r="Y189" i="29" s="1"/>
  <c r="AJ188" i="29"/>
  <c r="AV200" i="29"/>
  <c r="BD12" i="29"/>
  <c r="AV13" i="29"/>
  <c r="AK112" i="29"/>
  <c r="AW112" i="29" s="1"/>
  <c r="AD74" i="29"/>
  <c r="AK71" i="29"/>
  <c r="BB52" i="29"/>
  <c r="BB54" i="29" s="1"/>
  <c r="AF54" i="29"/>
  <c r="BD48" i="29"/>
  <c r="BD51" i="29" s="1"/>
  <c r="AV51" i="29"/>
  <c r="BB44" i="29"/>
  <c r="BB47" i="29" s="1"/>
  <c r="AF47" i="29"/>
  <c r="AK22" i="29"/>
  <c r="AW22" i="29" s="1"/>
  <c r="BG197" i="29"/>
  <c r="BB20" i="29"/>
  <c r="BB23" i="29" s="1"/>
  <c r="AF23" i="29"/>
  <c r="AK152" i="29"/>
  <c r="AW152" i="29" s="1"/>
  <c r="AE109" i="29"/>
  <c r="BA104" i="29"/>
  <c r="BA109" i="29" s="1"/>
  <c r="AK90" i="29"/>
  <c r="AW90" i="29" s="1"/>
  <c r="AV74" i="29"/>
  <c r="AX47" i="29"/>
  <c r="BA30" i="29"/>
  <c r="BA32" i="29" s="1"/>
  <c r="AE32" i="29"/>
  <c r="AV29" i="29"/>
  <c r="BD27" i="29"/>
  <c r="BD29" i="29" s="1"/>
  <c r="AC190" i="29"/>
  <c r="BD75" i="29"/>
  <c r="BD79" i="29" s="1"/>
  <c r="AV79" i="29"/>
  <c r="AD66" i="29"/>
  <c r="AK63" i="29"/>
  <c r="AE47" i="29"/>
  <c r="AK25" i="29"/>
  <c r="AW25" i="29" s="1"/>
  <c r="BA183" i="29"/>
  <c r="AK183" i="29"/>
  <c r="AW183" i="29" s="1"/>
  <c r="AV173" i="29"/>
  <c r="BD171" i="29"/>
  <c r="BD173" i="29" s="1"/>
  <c r="AE163" i="29"/>
  <c r="BA160" i="29"/>
  <c r="BA163" i="29" s="1"/>
  <c r="AK129" i="29"/>
  <c r="AW129" i="29" s="1"/>
  <c r="AE133" i="29"/>
  <c r="BA128" i="29"/>
  <c r="BA133" i="29" s="1"/>
  <c r="BB117" i="29"/>
  <c r="BB121" i="29" s="1"/>
  <c r="AF121" i="29"/>
  <c r="AF91" i="29"/>
  <c r="BB86" i="29"/>
  <c r="BB91" i="29" s="1"/>
  <c r="BG109" i="29"/>
  <c r="AD97" i="29"/>
  <c r="AK92" i="29"/>
  <c r="BE192" i="29"/>
  <c r="BE85" i="29"/>
  <c r="AK76" i="29"/>
  <c r="AW76" i="29" s="1"/>
  <c r="AE16" i="29"/>
  <c r="BA14" i="29"/>
  <c r="BB27" i="29"/>
  <c r="BB29" i="29" s="1"/>
  <c r="AF29" i="29"/>
  <c r="BG194" i="29"/>
  <c r="BG170" i="29"/>
  <c r="BD174" i="29"/>
  <c r="BD179" i="29" s="1"/>
  <c r="AV179" i="29"/>
  <c r="BD186" i="29"/>
  <c r="BA165" i="29"/>
  <c r="BE170" i="29"/>
  <c r="AV159" i="29"/>
  <c r="BD155" i="29"/>
  <c r="BD159" i="29" s="1"/>
  <c r="BA141" i="29"/>
  <c r="AK141" i="29"/>
  <c r="AW141" i="29" s="1"/>
  <c r="BA145" i="29"/>
  <c r="AK145" i="29"/>
  <c r="AW145" i="29" s="1"/>
  <c r="AV163" i="29"/>
  <c r="Y150" i="29"/>
  <c r="AF144" i="29"/>
  <c r="AX144" i="29"/>
  <c r="AX150" i="29" s="1"/>
  <c r="AE144" i="29"/>
  <c r="AD144" i="29"/>
  <c r="AK140" i="29"/>
  <c r="AW140" i="29" s="1"/>
  <c r="AD186" i="29"/>
  <c r="AX186" i="29"/>
  <c r="AK168" i="29"/>
  <c r="AW168" i="29" s="1"/>
  <c r="AV154" i="29"/>
  <c r="AV199" i="29"/>
  <c r="BD134" i="29"/>
  <c r="AV135" i="29"/>
  <c r="BE127" i="29"/>
  <c r="AD163" i="29"/>
  <c r="AK160" i="29"/>
  <c r="AV150" i="29"/>
  <c r="BD144" i="29"/>
  <c r="BD150" i="29" s="1"/>
  <c r="BD143" i="29"/>
  <c r="AK131" i="29"/>
  <c r="AW131" i="29" s="1"/>
  <c r="AD121" i="29"/>
  <c r="AK116" i="29"/>
  <c r="AK110" i="29"/>
  <c r="AD115" i="29"/>
  <c r="BA86" i="29"/>
  <c r="BA91" i="29" s="1"/>
  <c r="AE91" i="29"/>
  <c r="AF198" i="29"/>
  <c r="BB83" i="29"/>
  <c r="BB198" i="29" s="1"/>
  <c r="AK162" i="29"/>
  <c r="AW162" i="29" s="1"/>
  <c r="AX154" i="29"/>
  <c r="Y127" i="29"/>
  <c r="AF122" i="29"/>
  <c r="AE122" i="29"/>
  <c r="AD122" i="29"/>
  <c r="AX122" i="29"/>
  <c r="AX127" i="29" s="1"/>
  <c r="AX103" i="29"/>
  <c r="BG97" i="29"/>
  <c r="AK177" i="29"/>
  <c r="AW177" i="29" s="1"/>
  <c r="AX97" i="29"/>
  <c r="BG121" i="29"/>
  <c r="BC192" i="29"/>
  <c r="BC85" i="29"/>
  <c r="AK57" i="29"/>
  <c r="AW57" i="29" s="1"/>
  <c r="AE58" i="29"/>
  <c r="BA55" i="29"/>
  <c r="BA58" i="29" s="1"/>
  <c r="AE43" i="29"/>
  <c r="BA40" i="29"/>
  <c r="BA43" i="29" s="1"/>
  <c r="BD36" i="29"/>
  <c r="BD39" i="29" s="1"/>
  <c r="AV39" i="29"/>
  <c r="BD17" i="29"/>
  <c r="BD19" i="29" s="1"/>
  <c r="AV19" i="29"/>
  <c r="AX16" i="29"/>
  <c r="AC187" i="29"/>
  <c r="V15" i="47" s="1"/>
  <c r="AD51" i="29"/>
  <c r="AK48" i="29"/>
  <c r="AK137" i="29"/>
  <c r="AW137" i="29" s="1"/>
  <c r="AE74" i="29"/>
  <c r="BA71" i="29"/>
  <c r="BA74" i="29" s="1"/>
  <c r="AK69" i="29"/>
  <c r="AW69" i="29" s="1"/>
  <c r="AX66" i="29"/>
  <c r="AD54" i="29"/>
  <c r="AK52" i="29"/>
  <c r="AD47" i="29"/>
  <c r="AK44" i="29"/>
  <c r="AD43" i="29"/>
  <c r="AK40" i="29"/>
  <c r="AD35" i="29"/>
  <c r="AK27" i="29"/>
  <c r="AK21" i="29"/>
  <c r="AW21" i="29" s="1"/>
  <c r="AD197" i="29"/>
  <c r="AK15" i="29"/>
  <c r="AF197" i="29"/>
  <c r="BB15" i="29"/>
  <c r="BB197" i="29" s="1"/>
  <c r="BB104" i="29"/>
  <c r="BB109" i="29" s="1"/>
  <c r="AF109" i="29"/>
  <c r="AX109" i="29"/>
  <c r="AE192" i="29"/>
  <c r="AE85" i="29"/>
  <c r="BA80" i="29"/>
  <c r="AD85" i="29"/>
  <c r="AK80" i="29"/>
  <c r="AK68" i="29"/>
  <c r="AW68" i="29" s="1"/>
  <c r="AK53" i="29"/>
  <c r="AW53" i="29" s="1"/>
  <c r="AV43" i="29"/>
  <c r="BD40" i="29"/>
  <c r="BD43" i="29" s="1"/>
  <c r="BA24" i="29"/>
  <c r="BA26" i="29" s="1"/>
  <c r="AE26" i="29"/>
  <c r="BE191" i="29"/>
  <c r="BE16" i="29"/>
  <c r="AK100" i="29"/>
  <c r="AW100" i="29" s="1"/>
  <c r="AK87" i="29"/>
  <c r="AW87" i="29" s="1"/>
  <c r="AK65" i="29"/>
  <c r="AW65" i="29" s="1"/>
  <c r="AE54" i="29"/>
  <c r="BG199" i="29"/>
  <c r="BG135" i="29"/>
  <c r="BG198" i="29"/>
  <c r="AE198" i="29"/>
  <c r="BA83" i="29"/>
  <c r="BD24" i="29"/>
  <c r="BD26" i="29" s="1"/>
  <c r="AV26" i="29"/>
  <c r="AX85" i="29"/>
  <c r="AK181" i="29"/>
  <c r="AW181" i="29" s="1"/>
  <c r="BE179" i="29"/>
  <c r="AV186" i="29"/>
  <c r="AK172" i="29"/>
  <c r="AW172" i="29" s="1"/>
  <c r="AK165" i="29"/>
  <c r="BE159" i="29"/>
  <c r="AK155" i="29"/>
  <c r="AD159" i="29"/>
  <c r="BD110" i="29"/>
  <c r="BD115" i="29" s="1"/>
  <c r="AV115" i="29"/>
  <c r="BD86" i="29"/>
  <c r="BD91" i="29" s="1"/>
  <c r="AV91" i="29"/>
  <c r="Y179" i="29"/>
  <c r="AX174" i="29"/>
  <c r="AD174" i="29"/>
  <c r="AE174" i="29"/>
  <c r="AE194" i="29" s="1"/>
  <c r="AF174" i="29"/>
  <c r="AK146" i="29"/>
  <c r="AW146" i="29" s="1"/>
  <c r="AK142" i="29"/>
  <c r="AW142" i="29" s="1"/>
  <c r="BE199" i="29"/>
  <c r="BE135" i="29"/>
  <c r="BA125" i="29"/>
  <c r="AK125" i="29"/>
  <c r="AW125" i="29" s="1"/>
  <c r="AV194" i="29"/>
  <c r="AK161" i="29"/>
  <c r="AW161" i="29" s="1"/>
  <c r="AF163" i="29"/>
  <c r="BB160" i="29"/>
  <c r="BB163" i="29" s="1"/>
  <c r="BE150" i="29"/>
  <c r="AV143" i="29"/>
  <c r="AK132" i="29"/>
  <c r="AW132" i="29" s="1"/>
  <c r="AE121" i="29"/>
  <c r="BA116" i="29"/>
  <c r="BA121" i="29" s="1"/>
  <c r="AK99" i="29"/>
  <c r="AW99" i="29" s="1"/>
  <c r="AX91" i="29"/>
  <c r="AV192" i="29"/>
  <c r="AV85" i="29"/>
  <c r="BD80" i="29"/>
  <c r="AK149" i="29"/>
  <c r="AW149" i="29" s="1"/>
  <c r="Y199" i="29"/>
  <c r="Y135" i="29"/>
  <c r="AX134" i="29"/>
  <c r="AD134" i="29"/>
  <c r="AE134" i="29"/>
  <c r="AF134" i="29"/>
  <c r="AK107" i="29"/>
  <c r="AW107" i="29" s="1"/>
  <c r="AF103" i="29"/>
  <c r="BB98" i="29"/>
  <c r="BB103" i="29" s="1"/>
  <c r="AV198" i="29"/>
  <c r="BD83" i="29"/>
  <c r="BD198" i="29" s="1"/>
  <c r="BA110" i="29"/>
  <c r="BA115" i="29" s="1"/>
  <c r="AE115" i="29"/>
  <c r="AV109" i="29"/>
  <c r="BD104" i="29"/>
  <c r="BD109" i="29" s="1"/>
  <c r="AD198" i="29"/>
  <c r="AK83" i="29"/>
  <c r="BD30" i="29"/>
  <c r="BD32" i="29" s="1"/>
  <c r="AV32" i="29"/>
  <c r="AE23" i="29"/>
  <c r="BA20" i="29"/>
  <c r="BA23" i="29" s="1"/>
  <c r="AE197" i="29"/>
  <c r="BA15" i="29"/>
  <c r="AT190" i="29"/>
  <c r="AT187" i="29"/>
  <c r="AF51" i="29"/>
  <c r="BB48" i="29"/>
  <c r="BB51" i="29" s="1"/>
  <c r="AF16" i="29"/>
  <c r="BB14" i="29"/>
  <c r="AK106" i="29"/>
  <c r="AW106" i="29" s="1"/>
  <c r="AK98" i="29"/>
  <c r="AK75" i="29"/>
  <c r="BD67" i="29"/>
  <c r="BD70" i="29" s="1"/>
  <c r="AV70" i="29"/>
  <c r="AE66" i="29"/>
  <c r="BA63" i="29"/>
  <c r="BA66" i="29" s="1"/>
  <c r="AK50" i="29"/>
  <c r="AW50" i="29" s="1"/>
  <c r="AK42" i="29"/>
  <c r="AW42" i="29" s="1"/>
  <c r="AF32" i="29"/>
  <c r="BB30" i="29"/>
  <c r="BB32" i="29" s="1"/>
  <c r="BG191" i="29"/>
  <c r="BG16" i="29"/>
  <c r="AJ187" i="29"/>
  <c r="AC15" i="47" s="1"/>
  <c r="AZ200" i="29"/>
  <c r="AZ13" i="29"/>
  <c r="AF67" i="29"/>
  <c r="AE67" i="29"/>
  <c r="AX67" i="29"/>
  <c r="AX70" i="29" s="1"/>
  <c r="Y70" i="29"/>
  <c r="AD67" i="29"/>
  <c r="AV54" i="29"/>
  <c r="AF192" i="29"/>
  <c r="BB80" i="29"/>
  <c r="AF85" i="29"/>
  <c r="AK78" i="29"/>
  <c r="AW78" i="29" s="1"/>
  <c r="BE70" i="29"/>
  <c r="AK64" i="29"/>
  <c r="AW64" i="29" s="1"/>
  <c r="AD58" i="29"/>
  <c r="AK55" i="29"/>
  <c r="AV23" i="29"/>
  <c r="BD20" i="29"/>
  <c r="BD23" i="29" s="1"/>
  <c r="AX19" i="29"/>
  <c r="AV197" i="29"/>
  <c r="BD15" i="29"/>
  <c r="BD197" i="29" s="1"/>
  <c r="AV191" i="29"/>
  <c r="AV16" i="29"/>
  <c r="BD14" i="29"/>
  <c r="AU188" i="29"/>
  <c r="R187" i="29"/>
  <c r="AD91" i="29"/>
  <c r="BD66" i="29"/>
  <c r="AK46" i="29"/>
  <c r="AW46" i="29" s="1"/>
  <c r="AV66" i="29"/>
  <c r="AK18" i="29"/>
  <c r="AW18" i="29" s="1"/>
  <c r="AK37" i="29"/>
  <c r="AW37" i="29" s="1"/>
  <c r="AK38" i="29"/>
  <c r="AW38" i="29" s="1"/>
  <c r="BA39" i="31" l="1"/>
  <c r="AK39" i="31"/>
  <c r="AE40" i="31"/>
  <c r="AD65" i="30"/>
  <c r="BD113" i="30"/>
  <c r="BA75" i="30"/>
  <c r="AK33" i="29"/>
  <c r="AZ187" i="29"/>
  <c r="AS15" i="47" s="1"/>
  <c r="AF39" i="29"/>
  <c r="BA197" i="29"/>
  <c r="BA33" i="29"/>
  <c r="BA35" i="29" s="1"/>
  <c r="AF35" i="29"/>
  <c r="AD192" i="29"/>
  <c r="BB17" i="29"/>
  <c r="BB19" i="29" s="1"/>
  <c r="BA18" i="32"/>
  <c r="BA22" i="32" s="1"/>
  <c r="AX315" i="32"/>
  <c r="AE43" i="32"/>
  <c r="AK18" i="32"/>
  <c r="BC100" i="30"/>
  <c r="AV16" i="47" s="1"/>
  <c r="AK244" i="32"/>
  <c r="AE56" i="32"/>
  <c r="AF193" i="32"/>
  <c r="BA95" i="32"/>
  <c r="AK42" i="32"/>
  <c r="AW42" i="32" s="1"/>
  <c r="AW43" i="32" s="1"/>
  <c r="AZ74" i="31"/>
  <c r="AS17" i="47" s="1"/>
  <c r="AK171" i="29"/>
  <c r="BA171" i="29"/>
  <c r="BA173" i="29" s="1"/>
  <c r="BB180" i="29"/>
  <c r="BB186" i="29" s="1"/>
  <c r="AK180" i="29"/>
  <c r="AW180" i="29" s="1"/>
  <c r="AW186" i="29" s="1"/>
  <c r="BD194" i="29"/>
  <c r="BC305" i="32"/>
  <c r="AV18" i="47" s="1"/>
  <c r="BA86" i="30"/>
  <c r="BA92" i="30" s="1"/>
  <c r="AK151" i="29"/>
  <c r="AK36" i="29"/>
  <c r="BB151" i="29"/>
  <c r="BB154" i="29" s="1"/>
  <c r="AK51" i="32"/>
  <c r="AF95" i="32"/>
  <c r="AZ305" i="32"/>
  <c r="AS18" i="47" s="1"/>
  <c r="BB95" i="32"/>
  <c r="AF56" i="32"/>
  <c r="BD105" i="32"/>
  <c r="AD22" i="32"/>
  <c r="BB51" i="32"/>
  <c r="BB56" i="32" s="1"/>
  <c r="BE77" i="31"/>
  <c r="BC77" i="31"/>
  <c r="AK17" i="29"/>
  <c r="AW17" i="29" s="1"/>
  <c r="AW19" i="29" s="1"/>
  <c r="AE19" i="29"/>
  <c r="BG190" i="29"/>
  <c r="AX310" i="32"/>
  <c r="AK24" i="29"/>
  <c r="AW24" i="29" s="1"/>
  <c r="AW26" i="29" s="1"/>
  <c r="AE191" i="29"/>
  <c r="BA180" i="29"/>
  <c r="AV307" i="32"/>
  <c r="BA244" i="32"/>
  <c r="BA250" i="32" s="1"/>
  <c r="AK35" i="32"/>
  <c r="AW35" i="32" s="1"/>
  <c r="AW37" i="32" s="1"/>
  <c r="AX118" i="32"/>
  <c r="AX50" i="32"/>
  <c r="BB244" i="32"/>
  <c r="BB250" i="32" s="1"/>
  <c r="BD50" i="32"/>
  <c r="AK86" i="30"/>
  <c r="AE75" i="30"/>
  <c r="BC187" i="29"/>
  <c r="AV15" i="47" s="1"/>
  <c r="Y190" i="29"/>
  <c r="AD189" i="29" s="1"/>
  <c r="AK136" i="29"/>
  <c r="AV77" i="31"/>
  <c r="AV76" i="31"/>
  <c r="AV189" i="29"/>
  <c r="AV306" i="32"/>
  <c r="AN18" i="47"/>
  <c r="AX105" i="32"/>
  <c r="Y306" i="32"/>
  <c r="K18" i="47"/>
  <c r="AV305" i="32"/>
  <c r="AO18" i="47" s="1"/>
  <c r="AV308" i="32"/>
  <c r="AE95" i="32"/>
  <c r="BC308" i="32"/>
  <c r="AV74" i="31"/>
  <c r="AO17" i="47" s="1"/>
  <c r="BA38" i="31"/>
  <c r="Y75" i="31"/>
  <c r="K17" i="47"/>
  <c r="Y74" i="31"/>
  <c r="BG74" i="31"/>
  <c r="AZ17" i="47" s="1"/>
  <c r="AV75" i="31"/>
  <c r="AM17" i="47"/>
  <c r="Y100" i="30"/>
  <c r="AD92" i="30"/>
  <c r="AZ103" i="30"/>
  <c r="AX105" i="30"/>
  <c r="BB76" i="30"/>
  <c r="BB81" i="30" s="1"/>
  <c r="AF81" i="30"/>
  <c r="Y101" i="30"/>
  <c r="K16" i="47"/>
  <c r="Y103" i="30"/>
  <c r="AD102" i="30" s="1"/>
  <c r="AV101" i="30"/>
  <c r="AN16" i="47"/>
  <c r="AF92" i="30"/>
  <c r="AK76" i="30"/>
  <c r="AK81" i="30" s="1"/>
  <c r="AX104" i="30"/>
  <c r="BB23" i="30"/>
  <c r="AZ100" i="30"/>
  <c r="AS16" i="47" s="1"/>
  <c r="AW48" i="30"/>
  <c r="BE103" i="30"/>
  <c r="AK48" i="30"/>
  <c r="AV188" i="29"/>
  <c r="AM15" i="47"/>
  <c r="Y188" i="29"/>
  <c r="K15" i="47"/>
  <c r="AK128" i="29"/>
  <c r="AW128" i="29" s="1"/>
  <c r="AW133" i="29" s="1"/>
  <c r="BE190" i="29"/>
  <c r="AD32" i="29"/>
  <c r="AK30" i="29"/>
  <c r="BB171" i="29"/>
  <c r="BB173" i="29" s="1"/>
  <c r="AF173" i="29"/>
  <c r="BG187" i="29"/>
  <c r="AZ15" i="47" s="1"/>
  <c r="BA318" i="32"/>
  <c r="BA13" i="32"/>
  <c r="AE105" i="32"/>
  <c r="BA96" i="32"/>
  <c r="AF105" i="32"/>
  <c r="BB96" i="32"/>
  <c r="AE315" i="32"/>
  <c r="BA16" i="32"/>
  <c r="BA315" i="32" s="1"/>
  <c r="AD316" i="32"/>
  <c r="AK48" i="32"/>
  <c r="AK182" i="32"/>
  <c r="AW177" i="32"/>
  <c r="AW182" i="32" s="1"/>
  <c r="AW204" i="32"/>
  <c r="AW212" i="32" s="1"/>
  <c r="AK212" i="32"/>
  <c r="BA240" i="32"/>
  <c r="BA243" i="32" s="1"/>
  <c r="AE243" i="32"/>
  <c r="AE311" i="32"/>
  <c r="BA97" i="32"/>
  <c r="BA311" i="32" s="1"/>
  <c r="AK318" i="32"/>
  <c r="AW12" i="32"/>
  <c r="AK13" i="32"/>
  <c r="AD309" i="32"/>
  <c r="AD17" i="32"/>
  <c r="AK14" i="32"/>
  <c r="Y308" i="32"/>
  <c r="AD307" i="32" s="1"/>
  <c r="AF310" i="32"/>
  <c r="BB45" i="32"/>
  <c r="BB310" i="32" s="1"/>
  <c r="AW170" i="32"/>
  <c r="AW176" i="32" s="1"/>
  <c r="AK176" i="32"/>
  <c r="AK288" i="32"/>
  <c r="AW282" i="32"/>
  <c r="AW288" i="32" s="1"/>
  <c r="AW296" i="32"/>
  <c r="AW302" i="32" s="1"/>
  <c r="AK302" i="32"/>
  <c r="AW77" i="32"/>
  <c r="AW83" i="32" s="1"/>
  <c r="AK83" i="32"/>
  <c r="BD310" i="32"/>
  <c r="AK89" i="32"/>
  <c r="AW84" i="32"/>
  <c r="AW89" i="32" s="1"/>
  <c r="BG305" i="32"/>
  <c r="AZ18" i="47" s="1"/>
  <c r="AF317" i="32"/>
  <c r="AF107" i="32"/>
  <c r="BB106" i="32"/>
  <c r="AW213" i="32"/>
  <c r="AW219" i="32" s="1"/>
  <c r="AK219" i="32"/>
  <c r="AF314" i="32"/>
  <c r="BB99" i="32"/>
  <c r="BB314" i="32" s="1"/>
  <c r="AW112" i="32"/>
  <c r="BD118" i="32"/>
  <c r="BA274" i="32"/>
  <c r="AK281" i="32"/>
  <c r="AE316" i="32"/>
  <c r="BA48" i="32"/>
  <c r="BA316" i="32" s="1"/>
  <c r="AW222" i="32"/>
  <c r="AW225" i="32" s="1"/>
  <c r="AK225" i="32"/>
  <c r="AK253" i="32"/>
  <c r="AW251" i="32"/>
  <c r="AW253" i="32" s="1"/>
  <c r="AE50" i="32"/>
  <c r="AW51" i="32"/>
  <c r="AW56" i="32" s="1"/>
  <c r="AK56" i="32"/>
  <c r="BE305" i="32"/>
  <c r="AD311" i="32"/>
  <c r="AK97" i="32"/>
  <c r="AE309" i="32"/>
  <c r="AE17" i="32"/>
  <c r="BA14" i="32"/>
  <c r="AD310" i="32"/>
  <c r="AK45" i="32"/>
  <c r="AW136" i="32"/>
  <c r="AW142" i="32" s="1"/>
  <c r="AK142" i="32"/>
  <c r="AK186" i="32"/>
  <c r="AW183" i="32"/>
  <c r="AW186" i="32" s="1"/>
  <c r="AF312" i="32"/>
  <c r="BB113" i="32"/>
  <c r="BB312" i="32" s="1"/>
  <c r="AK250" i="32"/>
  <c r="AW244" i="32"/>
  <c r="AW250" i="32" s="1"/>
  <c r="AW269" i="32"/>
  <c r="AW274" i="32" s="1"/>
  <c r="AK274" i="32"/>
  <c r="AW64" i="32"/>
  <c r="AW70" i="32" s="1"/>
  <c r="AK70" i="32"/>
  <c r="AD317" i="32"/>
  <c r="AD107" i="32"/>
  <c r="AK106" i="32"/>
  <c r="AD239" i="32"/>
  <c r="AK233" i="32"/>
  <c r="AF239" i="32"/>
  <c r="BB233" i="32"/>
  <c r="BB239" i="32" s="1"/>
  <c r="AK295" i="32"/>
  <c r="AW289" i="32"/>
  <c r="AW295" i="32" s="1"/>
  <c r="AF50" i="32"/>
  <c r="AW23" i="32"/>
  <c r="AW27" i="32" s="1"/>
  <c r="AK27" i="32"/>
  <c r="AD314" i="32"/>
  <c r="AK99" i="32"/>
  <c r="AZ308" i="32"/>
  <c r="BD317" i="32"/>
  <c r="BD107" i="32"/>
  <c r="AW145" i="32"/>
  <c r="AW148" i="32" s="1"/>
  <c r="AK148" i="32"/>
  <c r="AW149" i="32"/>
  <c r="AW155" i="32" s="1"/>
  <c r="AK155" i="32"/>
  <c r="BB226" i="32"/>
  <c r="BB232" i="32" s="1"/>
  <c r="AF232" i="32"/>
  <c r="AK31" i="32"/>
  <c r="AD105" i="32"/>
  <c r="AK96" i="32"/>
  <c r="AF315" i="32"/>
  <c r="BB16" i="32"/>
  <c r="BB315" i="32" s="1"/>
  <c r="BB240" i="32"/>
  <c r="BB243" i="32" s="1"/>
  <c r="AF243" i="32"/>
  <c r="AW38" i="32"/>
  <c r="AW41" i="32" s="1"/>
  <c r="AK41" i="32"/>
  <c r="BE308" i="32"/>
  <c r="AW90" i="32"/>
  <c r="AW119" i="32"/>
  <c r="AW122" i="32" s="1"/>
  <c r="AK122" i="32"/>
  <c r="AW123" i="32"/>
  <c r="AW128" i="32" s="1"/>
  <c r="AK128" i="32"/>
  <c r="AX309" i="32"/>
  <c r="AX17" i="32"/>
  <c r="AE310" i="32"/>
  <c r="BA45" i="32"/>
  <c r="BA310" i="32" s="1"/>
  <c r="AD312" i="32"/>
  <c r="AK113" i="32"/>
  <c r="AK260" i="32"/>
  <c r="AW254" i="32"/>
  <c r="AW260" i="32" s="1"/>
  <c r="AW44" i="32"/>
  <c r="BG308" i="32"/>
  <c r="AE317" i="32"/>
  <c r="AE107" i="32"/>
  <c r="BA106" i="32"/>
  <c r="AW198" i="32"/>
  <c r="AW203" i="32" s="1"/>
  <c r="AK203" i="32"/>
  <c r="AE314" i="32"/>
  <c r="BA99" i="32"/>
  <c r="BA314" i="32" s="1"/>
  <c r="AK268" i="32"/>
  <c r="AW261" i="32"/>
  <c r="AW268" i="32" s="1"/>
  <c r="AW31" i="32"/>
  <c r="AK193" i="32"/>
  <c r="AW32" i="32"/>
  <c r="AW34" i="32" s="1"/>
  <c r="AK34" i="32"/>
  <c r="AK63" i="32"/>
  <c r="AW57" i="32"/>
  <c r="AW63" i="32" s="1"/>
  <c r="BD309" i="32"/>
  <c r="BD17" i="32"/>
  <c r="AD315" i="32"/>
  <c r="AK16" i="32"/>
  <c r="AF316" i="32"/>
  <c r="BB48" i="32"/>
  <c r="BB316" i="32" s="1"/>
  <c r="AK135" i="32"/>
  <c r="AW129" i="32"/>
  <c r="AW135" i="32" s="1"/>
  <c r="AW143" i="32"/>
  <c r="AW144" i="32" s="1"/>
  <c r="AK144" i="32"/>
  <c r="AW220" i="32"/>
  <c r="AW221" i="32" s="1"/>
  <c r="AK221" i="32"/>
  <c r="AK240" i="32"/>
  <c r="AD243" i="32"/>
  <c r="AW18" i="32"/>
  <c r="AW22" i="32" s="1"/>
  <c r="AK22" i="32"/>
  <c r="AW108" i="32"/>
  <c r="AW111" i="32" s="1"/>
  <c r="AK111" i="32"/>
  <c r="AF311" i="32"/>
  <c r="BB97" i="32"/>
  <c r="BB311" i="32" s="1"/>
  <c r="Y305" i="32"/>
  <c r="AF309" i="32"/>
  <c r="AF17" i="32"/>
  <c r="BB14" i="32"/>
  <c r="AE312" i="32"/>
  <c r="BA113" i="32"/>
  <c r="BA312" i="32" s="1"/>
  <c r="AD50" i="32"/>
  <c r="AW71" i="32"/>
  <c r="AW76" i="32" s="1"/>
  <c r="AK76" i="32"/>
  <c r="AE118" i="32"/>
  <c r="AX317" i="32"/>
  <c r="AX107" i="32"/>
  <c r="AW156" i="32"/>
  <c r="AW162" i="32" s="1"/>
  <c r="AK162" i="32"/>
  <c r="AW163" i="32"/>
  <c r="AW169" i="32" s="1"/>
  <c r="AK169" i="32"/>
  <c r="AW194" i="32"/>
  <c r="AW197" i="32" s="1"/>
  <c r="AK197" i="32"/>
  <c r="AE239" i="32"/>
  <c r="BA233" i="32"/>
  <c r="BA239" i="32" s="1"/>
  <c r="AK91" i="32"/>
  <c r="AW91" i="32" s="1"/>
  <c r="AD95" i="32"/>
  <c r="BB318" i="32"/>
  <c r="BB13" i="32"/>
  <c r="BA226" i="32"/>
  <c r="BA232" i="32" s="1"/>
  <c r="AE232" i="32"/>
  <c r="AD232" i="32"/>
  <c r="AK226" i="32"/>
  <c r="AW303" i="32"/>
  <c r="AW304" i="32" s="1"/>
  <c r="AK304" i="32"/>
  <c r="AW281" i="32"/>
  <c r="AW193" i="32"/>
  <c r="AE23" i="31"/>
  <c r="BA20" i="31"/>
  <c r="BA23" i="31" s="1"/>
  <c r="BD38" i="31"/>
  <c r="BD79" i="31"/>
  <c r="AV102" i="30"/>
  <c r="BB79" i="31"/>
  <c r="BB32" i="31"/>
  <c r="AF64" i="31"/>
  <c r="BB58" i="31"/>
  <c r="BB64" i="31" s="1"/>
  <c r="AW53" i="31"/>
  <c r="AW57" i="31" s="1"/>
  <c r="AK57" i="31"/>
  <c r="BD86" i="31"/>
  <c r="BD40" i="31"/>
  <c r="AE87" i="31"/>
  <c r="BA24" i="31"/>
  <c r="AE25" i="31"/>
  <c r="AD84" i="31"/>
  <c r="AK14" i="31"/>
  <c r="BG77" i="31"/>
  <c r="BA85" i="31"/>
  <c r="AK81" i="31"/>
  <c r="AW44" i="31"/>
  <c r="AK48" i="31"/>
  <c r="BA86" i="31"/>
  <c r="BA40" i="31"/>
  <c r="AX87" i="31"/>
  <c r="AX25" i="31"/>
  <c r="AF84" i="31"/>
  <c r="BB14" i="31"/>
  <c r="BB84" i="31" s="1"/>
  <c r="BD78" i="31"/>
  <c r="AD78" i="31"/>
  <c r="AD15" i="31"/>
  <c r="AK12" i="31"/>
  <c r="Y77" i="31"/>
  <c r="AD76" i="31" s="1"/>
  <c r="AK85" i="31"/>
  <c r="AW30" i="31"/>
  <c r="AW85" i="31" s="1"/>
  <c r="AK38" i="31"/>
  <c r="AW33" i="31"/>
  <c r="AW38" i="31" s="1"/>
  <c r="AW16" i="31"/>
  <c r="AW19" i="31" s="1"/>
  <c r="AK19" i="31"/>
  <c r="AF87" i="31"/>
  <c r="BB24" i="31"/>
  <c r="AF25" i="31"/>
  <c r="AK52" i="31"/>
  <c r="AW49" i="31"/>
  <c r="AW52" i="31" s="1"/>
  <c r="AK86" i="31"/>
  <c r="AW39" i="31"/>
  <c r="AK40" i="31"/>
  <c r="AK79" i="31"/>
  <c r="AW26" i="31"/>
  <c r="AK32" i="31"/>
  <c r="AX78" i="31"/>
  <c r="AX15" i="31"/>
  <c r="BA81" i="31"/>
  <c r="BA48" i="31"/>
  <c r="AW65" i="31"/>
  <c r="AW67" i="31" s="1"/>
  <c r="AK67" i="31"/>
  <c r="AE64" i="31"/>
  <c r="BA58" i="31"/>
  <c r="BA64" i="31" s="1"/>
  <c r="BD87" i="31"/>
  <c r="BD25" i="31"/>
  <c r="BC74" i="31"/>
  <c r="AV17" i="47" s="1"/>
  <c r="AE78" i="31"/>
  <c r="AE15" i="31"/>
  <c r="BA12" i="31"/>
  <c r="AF78" i="31"/>
  <c r="AF15" i="31"/>
  <c r="BB12" i="31"/>
  <c r="BB86" i="31"/>
  <c r="BB40" i="31"/>
  <c r="AW68" i="31"/>
  <c r="AW73" i="31" s="1"/>
  <c r="AK73" i="31"/>
  <c r="AZ77" i="31"/>
  <c r="AD64" i="31"/>
  <c r="AK58" i="31"/>
  <c r="AD23" i="31"/>
  <c r="AK20" i="31"/>
  <c r="BB20" i="31"/>
  <c r="BB23" i="31" s="1"/>
  <c r="AF23" i="31"/>
  <c r="AK43" i="31"/>
  <c r="AW41" i="31"/>
  <c r="AW43" i="31" s="1"/>
  <c r="BE74" i="31"/>
  <c r="BA79" i="31"/>
  <c r="BA32" i="31"/>
  <c r="AD87" i="31"/>
  <c r="AK24" i="31"/>
  <c r="AD25" i="31"/>
  <c r="BB81" i="31"/>
  <c r="BB48" i="31"/>
  <c r="AE84" i="31"/>
  <c r="BA14" i="31"/>
  <c r="BA84" i="31" s="1"/>
  <c r="AE99" i="30"/>
  <c r="BA93" i="30"/>
  <c r="BA99" i="30" s="1"/>
  <c r="AW18" i="30"/>
  <c r="AK23" i="30"/>
  <c r="AD37" i="30"/>
  <c r="AK31" i="30"/>
  <c r="AK85" i="30"/>
  <c r="AW82" i="30"/>
  <c r="AW85" i="30" s="1"/>
  <c r="AX113" i="30"/>
  <c r="AX17" i="30"/>
  <c r="AX100" i="30" s="1"/>
  <c r="AQ16" i="47" s="1"/>
  <c r="AF71" i="30"/>
  <c r="BB66" i="30"/>
  <c r="BB71" i="30" s="1"/>
  <c r="BG103" i="30"/>
  <c r="BD112" i="30"/>
  <c r="BD30" i="30"/>
  <c r="AE104" i="30"/>
  <c r="BA49" i="30"/>
  <c r="BA54" i="30" s="1"/>
  <c r="AE54" i="30"/>
  <c r="BB73" i="30"/>
  <c r="BB75" i="30" s="1"/>
  <c r="AF75" i="30"/>
  <c r="AF113" i="30"/>
  <c r="AF17" i="30"/>
  <c r="BB16" i="30"/>
  <c r="AK66" i="30"/>
  <c r="AK107" i="30" s="1"/>
  <c r="AD71" i="30"/>
  <c r="AW12" i="30"/>
  <c r="AK15" i="30"/>
  <c r="AK111" i="30"/>
  <c r="AW20" i="30"/>
  <c r="AW111" i="30" s="1"/>
  <c r="AE105" i="30"/>
  <c r="AF99" i="30"/>
  <c r="BB93" i="30"/>
  <c r="BB99" i="30" s="1"/>
  <c r="AK61" i="30"/>
  <c r="AW55" i="30"/>
  <c r="AW61" i="30" s="1"/>
  <c r="BD105" i="30"/>
  <c r="BD23" i="30"/>
  <c r="BB49" i="30"/>
  <c r="AF54" i="30"/>
  <c r="AD54" i="30"/>
  <c r="AK49" i="30"/>
  <c r="AW72" i="30"/>
  <c r="AV100" i="30"/>
  <c r="AO16" i="47" s="1"/>
  <c r="AW86" i="30"/>
  <c r="AW92" i="30" s="1"/>
  <c r="AK92" i="30"/>
  <c r="AK110" i="30"/>
  <c r="AW14" i="30"/>
  <c r="AW110" i="30" s="1"/>
  <c r="AD105" i="30"/>
  <c r="BA31" i="30"/>
  <c r="BA37" i="30" s="1"/>
  <c r="AE37" i="30"/>
  <c r="AW62" i="30"/>
  <c r="AW65" i="30" s="1"/>
  <c r="AK65" i="30"/>
  <c r="AD113" i="30"/>
  <c r="AD17" i="30"/>
  <c r="AK16" i="30"/>
  <c r="AE71" i="30"/>
  <c r="BA66" i="30"/>
  <c r="AE107" i="30"/>
  <c r="AX107" i="30"/>
  <c r="BA23" i="30"/>
  <c r="AK44" i="30"/>
  <c r="AW38" i="30"/>
  <c r="AW44" i="30" s="1"/>
  <c r="AW32" i="30"/>
  <c r="AK28" i="30"/>
  <c r="AW24" i="30"/>
  <c r="AW28" i="30" s="1"/>
  <c r="BD104" i="30"/>
  <c r="BD15" i="30"/>
  <c r="BC103" i="30"/>
  <c r="BA112" i="30"/>
  <c r="BA30" i="30"/>
  <c r="BD37" i="30"/>
  <c r="BE100" i="30"/>
  <c r="AX16" i="47" s="1"/>
  <c r="AD99" i="30"/>
  <c r="AK93" i="30"/>
  <c r="BA15" i="30"/>
  <c r="AV103" i="30"/>
  <c r="AF105" i="30"/>
  <c r="AK112" i="30"/>
  <c r="AW29" i="30"/>
  <c r="AK30" i="30"/>
  <c r="AF37" i="30"/>
  <c r="BB31" i="30"/>
  <c r="AF104" i="30"/>
  <c r="AK73" i="30"/>
  <c r="AW73" i="30" s="1"/>
  <c r="AE113" i="30"/>
  <c r="BA16" i="30"/>
  <c r="AE17" i="30"/>
  <c r="AD104" i="30"/>
  <c r="BG100" i="30"/>
  <c r="AZ16" i="47" s="1"/>
  <c r="AD107" i="30"/>
  <c r="BD191" i="29"/>
  <c r="BD16" i="29"/>
  <c r="AX199" i="29"/>
  <c r="AX135" i="29"/>
  <c r="AK173" i="29"/>
  <c r="AW171" i="29"/>
  <c r="AW173" i="29" s="1"/>
  <c r="AX179" i="29"/>
  <c r="AX194" i="29"/>
  <c r="AW63" i="29"/>
  <c r="AW66" i="29" s="1"/>
  <c r="AK66" i="29"/>
  <c r="AV187" i="29"/>
  <c r="AO15" i="47" s="1"/>
  <c r="AW55" i="29"/>
  <c r="AW58" i="29" s="1"/>
  <c r="AK58" i="29"/>
  <c r="AE70" i="29"/>
  <c r="BA67" i="29"/>
  <c r="BA70" i="29" s="1"/>
  <c r="BB16" i="29"/>
  <c r="AF135" i="29"/>
  <c r="BB134" i="29"/>
  <c r="AF199" i="29"/>
  <c r="BB174" i="29"/>
  <c r="AF179" i="29"/>
  <c r="AF194" i="29"/>
  <c r="BA198" i="29"/>
  <c r="AW33" i="29"/>
  <c r="AW35" i="29" s="1"/>
  <c r="AK35" i="29"/>
  <c r="AW44" i="29"/>
  <c r="AW47" i="29" s="1"/>
  <c r="AK47" i="29"/>
  <c r="AD127" i="29"/>
  <c r="AK122" i="29"/>
  <c r="AK192" i="29" s="1"/>
  <c r="AK163" i="29"/>
  <c r="AW160" i="29"/>
  <c r="AW163" i="29" s="1"/>
  <c r="BD199" i="29"/>
  <c r="BD135" i="29"/>
  <c r="AD150" i="29"/>
  <c r="AK144" i="29"/>
  <c r="AW71" i="29"/>
  <c r="AW74" i="29" s="1"/>
  <c r="AK74" i="29"/>
  <c r="BD200" i="29"/>
  <c r="BD13" i="29"/>
  <c r="AD170" i="29"/>
  <c r="AK164" i="29"/>
  <c r="AD200" i="29"/>
  <c r="AK12" i="29"/>
  <c r="AD13" i="29"/>
  <c r="AW20" i="29"/>
  <c r="AW23" i="29" s="1"/>
  <c r="AK23" i="29"/>
  <c r="AF150" i="29"/>
  <c r="BB144" i="29"/>
  <c r="BB150" i="29" s="1"/>
  <c r="AW92" i="29"/>
  <c r="AW97" i="29" s="1"/>
  <c r="AK97" i="29"/>
  <c r="AW136" i="29"/>
  <c r="AW143" i="29" s="1"/>
  <c r="AK143" i="29"/>
  <c r="AW104" i="29"/>
  <c r="AW109" i="29" s="1"/>
  <c r="AK109" i="29"/>
  <c r="AF200" i="29"/>
  <c r="BB12" i="29"/>
  <c r="AF13" i="29"/>
  <c r="AV190" i="29"/>
  <c r="AK67" i="29"/>
  <c r="AD70" i="29"/>
  <c r="AF70" i="29"/>
  <c r="BB67" i="29"/>
  <c r="BB70" i="29" s="1"/>
  <c r="AW75" i="29"/>
  <c r="AW79" i="29" s="1"/>
  <c r="AK79" i="29"/>
  <c r="AK198" i="29"/>
  <c r="AW83" i="29"/>
  <c r="AW198" i="29" s="1"/>
  <c r="AE199" i="29"/>
  <c r="BA134" i="29"/>
  <c r="AE135" i="29"/>
  <c r="BD85" i="29"/>
  <c r="BD192" i="29"/>
  <c r="BA174" i="29"/>
  <c r="BA179" i="29" s="1"/>
  <c r="AE179" i="29"/>
  <c r="AW165" i="29"/>
  <c r="AK26" i="29"/>
  <c r="BA85" i="29"/>
  <c r="AK197" i="29"/>
  <c r="AW15" i="29"/>
  <c r="AW197" i="29" s="1"/>
  <c r="AW48" i="29"/>
  <c r="AW51" i="29" s="1"/>
  <c r="AK51" i="29"/>
  <c r="BA122" i="29"/>
  <c r="BA127" i="29" s="1"/>
  <c r="AE127" i="29"/>
  <c r="AK115" i="29"/>
  <c r="AW110" i="29"/>
  <c r="AW115" i="29" s="1"/>
  <c r="AK186" i="29"/>
  <c r="BA144" i="29"/>
  <c r="BA150" i="29" s="1"/>
  <c r="AE150" i="29"/>
  <c r="BA16" i="29"/>
  <c r="AK39" i="29"/>
  <c r="AW36" i="29"/>
  <c r="AW39" i="29" s="1"/>
  <c r="BC190" i="29"/>
  <c r="AW59" i="29"/>
  <c r="AW62" i="29" s="1"/>
  <c r="AK62" i="29"/>
  <c r="AZ190" i="29"/>
  <c r="AE200" i="29"/>
  <c r="BA12" i="29"/>
  <c r="AE13" i="29"/>
  <c r="Y187" i="29"/>
  <c r="AW91" i="29"/>
  <c r="BB85" i="29"/>
  <c r="AK103" i="29"/>
  <c r="AW98" i="29"/>
  <c r="AW103" i="29" s="1"/>
  <c r="AF191" i="29"/>
  <c r="AD199" i="29"/>
  <c r="AK134" i="29"/>
  <c r="AD135" i="29"/>
  <c r="AK174" i="29"/>
  <c r="AK194" i="29" s="1"/>
  <c r="AD179" i="29"/>
  <c r="AK159" i="29"/>
  <c r="AW155" i="29"/>
  <c r="AW159" i="29" s="1"/>
  <c r="AD194" i="29"/>
  <c r="AX192" i="29"/>
  <c r="AD191" i="29"/>
  <c r="AW80" i="29"/>
  <c r="AK85" i="29"/>
  <c r="AW27" i="29"/>
  <c r="AW29" i="29" s="1"/>
  <c r="AK29" i="29"/>
  <c r="AW40" i="29"/>
  <c r="AW43" i="29" s="1"/>
  <c r="AK43" i="29"/>
  <c r="AW52" i="29"/>
  <c r="AW54" i="29" s="1"/>
  <c r="AK54" i="29"/>
  <c r="AX191" i="29"/>
  <c r="AF127" i="29"/>
  <c r="BB122" i="29"/>
  <c r="BB127" i="29" s="1"/>
  <c r="AK154" i="29"/>
  <c r="AW151" i="29"/>
  <c r="AW154" i="29" s="1"/>
  <c r="AW116" i="29"/>
  <c r="AW121" i="29" s="1"/>
  <c r="AK121" i="29"/>
  <c r="AE170" i="29"/>
  <c r="BA164" i="29"/>
  <c r="BA170" i="29" s="1"/>
  <c r="AF170" i="29"/>
  <c r="BB164" i="29"/>
  <c r="BB170" i="29" s="1"/>
  <c r="BA186" i="29"/>
  <c r="BA143" i="29"/>
  <c r="AX200" i="29"/>
  <c r="AX13" i="29"/>
  <c r="BE187" i="29"/>
  <c r="AK16" i="29"/>
  <c r="AK91" i="29"/>
  <c r="BD76" i="31" l="1"/>
  <c r="BD307" i="32"/>
  <c r="BD102" i="30"/>
  <c r="BD189" i="29"/>
  <c r="AK43" i="32"/>
  <c r="AW76" i="30"/>
  <c r="AW81" i="30" s="1"/>
  <c r="AK37" i="32"/>
  <c r="AK19" i="29"/>
  <c r="BD187" i="29"/>
  <c r="AW15" i="47" s="1"/>
  <c r="AK133" i="29"/>
  <c r="BA194" i="29"/>
  <c r="AK50" i="32"/>
  <c r="BA192" i="29"/>
  <c r="BB118" i="32"/>
  <c r="AF305" i="32"/>
  <c r="Y18" i="47" s="1"/>
  <c r="BD77" i="31"/>
  <c r="BD103" i="30"/>
  <c r="AX305" i="32"/>
  <c r="AQ18" i="47" s="1"/>
  <c r="AD306" i="32"/>
  <c r="R18" i="47"/>
  <c r="AX18" i="47"/>
  <c r="AD305" i="32"/>
  <c r="AE305" i="32"/>
  <c r="X18" i="47" s="1"/>
  <c r="BD305" i="32"/>
  <c r="AW18" i="47" s="1"/>
  <c r="BD308" i="32"/>
  <c r="BD74" i="31"/>
  <c r="AW17" i="47" s="1"/>
  <c r="AX74" i="31"/>
  <c r="AQ17" i="47" s="1"/>
  <c r="AX17" i="47"/>
  <c r="AF77" i="31"/>
  <c r="AD75" i="31"/>
  <c r="R17" i="47"/>
  <c r="AE100" i="30"/>
  <c r="X16" i="47" s="1"/>
  <c r="AD100" i="30"/>
  <c r="W16" i="47" s="1"/>
  <c r="BB107" i="30"/>
  <c r="AX103" i="30"/>
  <c r="AD101" i="30"/>
  <c r="R16" i="47"/>
  <c r="AW30" i="29"/>
  <c r="AW32" i="29" s="1"/>
  <c r="AK32" i="29"/>
  <c r="AD190" i="29"/>
  <c r="AE190" i="29"/>
  <c r="BB191" i="29"/>
  <c r="AD188" i="29"/>
  <c r="R15" i="47"/>
  <c r="AX15" i="47"/>
  <c r="AF308" i="32"/>
  <c r="BA317" i="32"/>
  <c r="BA107" i="32"/>
  <c r="AW95" i="32"/>
  <c r="AK310" i="32"/>
  <c r="AW45" i="32"/>
  <c r="AW310" i="32" s="1"/>
  <c r="AE308" i="32"/>
  <c r="BA105" i="32"/>
  <c r="AK243" i="32"/>
  <c r="AW240" i="32"/>
  <c r="AW243" i="32" s="1"/>
  <c r="AK312" i="32"/>
  <c r="AW113" i="32"/>
  <c r="AW312" i="32" s="1"/>
  <c r="AK317" i="32"/>
  <c r="AW106" i="32"/>
  <c r="AK107" i="32"/>
  <c r="BB317" i="32"/>
  <c r="BB107" i="32"/>
  <c r="AD308" i="32"/>
  <c r="AW226" i="32"/>
  <c r="AW232" i="32" s="1"/>
  <c r="AK232" i="32"/>
  <c r="BB309" i="32"/>
  <c r="BB17" i="32"/>
  <c r="AK315" i="32"/>
  <c r="AW16" i="32"/>
  <c r="AW315" i="32" s="1"/>
  <c r="AX308" i="32"/>
  <c r="AW96" i="32"/>
  <c r="AK105" i="32"/>
  <c r="AK314" i="32"/>
  <c r="AW99" i="32"/>
  <c r="AW314" i="32" s="1"/>
  <c r="BA309" i="32"/>
  <c r="BA17" i="32"/>
  <c r="AK311" i="32"/>
  <c r="AW97" i="32"/>
  <c r="AW311" i="32" s="1"/>
  <c r="AK118" i="32"/>
  <c r="BB50" i="32"/>
  <c r="AK316" i="32"/>
  <c r="AW48" i="32"/>
  <c r="AW316" i="32" s="1"/>
  <c r="BB105" i="32"/>
  <c r="BA118" i="32"/>
  <c r="AK95" i="32"/>
  <c r="AK239" i="32"/>
  <c r="AW233" i="32"/>
  <c r="AW239" i="32" s="1"/>
  <c r="AW118" i="32"/>
  <c r="AK309" i="32"/>
  <c r="AW14" i="32"/>
  <c r="AK17" i="32"/>
  <c r="AW318" i="32"/>
  <c r="AW13" i="32"/>
  <c r="BA50" i="32"/>
  <c r="BB87" i="31"/>
  <c r="BB25" i="31"/>
  <c r="AK23" i="31"/>
  <c r="AW20" i="31"/>
  <c r="AW23" i="31" s="1"/>
  <c r="BA78" i="31"/>
  <c r="BA15" i="31"/>
  <c r="AK78" i="31"/>
  <c r="AK15" i="31"/>
  <c r="AW12" i="31"/>
  <c r="AW81" i="31"/>
  <c r="AW48" i="31"/>
  <c r="AK84" i="31"/>
  <c r="AW14" i="31"/>
  <c r="AW84" i="31" s="1"/>
  <c r="BB78" i="31"/>
  <c r="BB15" i="31"/>
  <c r="AE74" i="31"/>
  <c r="X17" i="47" s="1"/>
  <c r="AX77" i="31"/>
  <c r="AD74" i="31"/>
  <c r="W17" i="47" s="1"/>
  <c r="AK87" i="31"/>
  <c r="AK25" i="31"/>
  <c r="AW24" i="31"/>
  <c r="AW79" i="31"/>
  <c r="AW32" i="31"/>
  <c r="BA87" i="31"/>
  <c r="BA25" i="31"/>
  <c r="AK64" i="31"/>
  <c r="AW58" i="31"/>
  <c r="AW64" i="31" s="1"/>
  <c r="AF74" i="31"/>
  <c r="Y17" i="47" s="1"/>
  <c r="AE77" i="31"/>
  <c r="AW86" i="31"/>
  <c r="AW40" i="31"/>
  <c r="AD77" i="31"/>
  <c r="AK113" i="30"/>
  <c r="AK17" i="30"/>
  <c r="AW16" i="30"/>
  <c r="AE103" i="30"/>
  <c r="AD103" i="30"/>
  <c r="AW75" i="30"/>
  <c r="AW15" i="30"/>
  <c r="BB113" i="30"/>
  <c r="BB17" i="30"/>
  <c r="AW105" i="30"/>
  <c r="AW23" i="30"/>
  <c r="BA113" i="30"/>
  <c r="BA17" i="30"/>
  <c r="BB37" i="30"/>
  <c r="BB104" i="30"/>
  <c r="BD100" i="30"/>
  <c r="AW16" i="47" s="1"/>
  <c r="AW49" i="30"/>
  <c r="AW54" i="30" s="1"/>
  <c r="AK54" i="30"/>
  <c r="AK99" i="30"/>
  <c r="AW93" i="30"/>
  <c r="AW99" i="30" s="1"/>
  <c r="AK71" i="30"/>
  <c r="AW66" i="30"/>
  <c r="AW71" i="30" s="1"/>
  <c r="AF103" i="30"/>
  <c r="AW112" i="30"/>
  <c r="AW30" i="30"/>
  <c r="BA104" i="30"/>
  <c r="BA105" i="30"/>
  <c r="BA71" i="30"/>
  <c r="BA107" i="30"/>
  <c r="AK75" i="30"/>
  <c r="BB54" i="30"/>
  <c r="BB105" i="30"/>
  <c r="AK104" i="30"/>
  <c r="AF100" i="30"/>
  <c r="AK37" i="30"/>
  <c r="AW31" i="30"/>
  <c r="AW37" i="30" s="1"/>
  <c r="AK105" i="30"/>
  <c r="AK199" i="29"/>
  <c r="AK135" i="29"/>
  <c r="AW134" i="29"/>
  <c r="AW67" i="29"/>
  <c r="AW70" i="29" s="1"/>
  <c r="AK70" i="29"/>
  <c r="AK191" i="29"/>
  <c r="AK200" i="29"/>
  <c r="AK13" i="29"/>
  <c r="AW12" i="29"/>
  <c r="BB179" i="29"/>
  <c r="BB194" i="29"/>
  <c r="BB199" i="29"/>
  <c r="BB135" i="29"/>
  <c r="AX190" i="29"/>
  <c r="AW85" i="29"/>
  <c r="AK179" i="29"/>
  <c r="AW174" i="29"/>
  <c r="AW179" i="29" s="1"/>
  <c r="AF190" i="29"/>
  <c r="BB192" i="29"/>
  <c r="BA200" i="29"/>
  <c r="BA13" i="29"/>
  <c r="AW16" i="29"/>
  <c r="AK170" i="29"/>
  <c r="AW164" i="29"/>
  <c r="AW170" i="29" s="1"/>
  <c r="AK127" i="29"/>
  <c r="AW122" i="29"/>
  <c r="AW127" i="29" s="1"/>
  <c r="AF187" i="29"/>
  <c r="Y15" i="47" s="1"/>
  <c r="AK150" i="29"/>
  <c r="AW144" i="29"/>
  <c r="AW150" i="29" s="1"/>
  <c r="AE187" i="29"/>
  <c r="X15" i="47" s="1"/>
  <c r="BB200" i="29"/>
  <c r="BB13" i="29"/>
  <c r="AX187" i="29"/>
  <c r="AQ15" i="47" s="1"/>
  <c r="BA191" i="29"/>
  <c r="BA199" i="29"/>
  <c r="BA135" i="29"/>
  <c r="AD187" i="29"/>
  <c r="BD190" i="29"/>
  <c r="AW194" i="29" l="1"/>
  <c r="AK308" i="32"/>
  <c r="BB74" i="31"/>
  <c r="AU17" i="47" s="1"/>
  <c r="AW107" i="30"/>
  <c r="BB77" i="31"/>
  <c r="BA100" i="30"/>
  <c r="AT16" i="47" s="1"/>
  <c r="BB187" i="29"/>
  <c r="AU15" i="47" s="1"/>
  <c r="BA305" i="32"/>
  <c r="AT18" i="47" s="1"/>
  <c r="AK305" i="32"/>
  <c r="AD18" i="47" s="1"/>
  <c r="BA308" i="32"/>
  <c r="AK306" i="32"/>
  <c r="W18" i="47"/>
  <c r="BB305" i="32"/>
  <c r="AU18" i="47" s="1"/>
  <c r="AW105" i="32"/>
  <c r="AK101" i="30"/>
  <c r="Y16" i="47"/>
  <c r="AK100" i="30"/>
  <c r="AD16" i="47" s="1"/>
  <c r="BA190" i="29"/>
  <c r="AK188" i="29"/>
  <c r="W15" i="47"/>
  <c r="BB190" i="29"/>
  <c r="AK189" i="29"/>
  <c r="AK307" i="32"/>
  <c r="AW50" i="32"/>
  <c r="BB308" i="32"/>
  <c r="AW317" i="32"/>
  <c r="AW107" i="32"/>
  <c r="AW309" i="32"/>
  <c r="AW17" i="32"/>
  <c r="AK76" i="31"/>
  <c r="AK77" i="31"/>
  <c r="AK75" i="31"/>
  <c r="AK102" i="30"/>
  <c r="AW87" i="31"/>
  <c r="AW25" i="31"/>
  <c r="AW78" i="31"/>
  <c r="AW15" i="31"/>
  <c r="BA74" i="31"/>
  <c r="AK74" i="31"/>
  <c r="AD17" i="47" s="1"/>
  <c r="BA77" i="31"/>
  <c r="AW76" i="31" s="1"/>
  <c r="AW104" i="30"/>
  <c r="BB103" i="30"/>
  <c r="AK103" i="30"/>
  <c r="BA103" i="30"/>
  <c r="AW102" i="30" s="1"/>
  <c r="BB100" i="30"/>
  <c r="AW113" i="30"/>
  <c r="AW17" i="30"/>
  <c r="AW100" i="30" s="1"/>
  <c r="AP16" i="47" s="1"/>
  <c r="AW135" i="29"/>
  <c r="AW199" i="29"/>
  <c r="BA187" i="29"/>
  <c r="AT15" i="47" s="1"/>
  <c r="AK190" i="29"/>
  <c r="AW200" i="29"/>
  <c r="AW13" i="29"/>
  <c r="AW192" i="29"/>
  <c r="AW191" i="29"/>
  <c r="AK187" i="29"/>
  <c r="AD15" i="47" s="1"/>
  <c r="AW189" i="29" l="1"/>
  <c r="AW307" i="32"/>
  <c r="AW305" i="32"/>
  <c r="AP18" i="47" s="1"/>
  <c r="AW308" i="32"/>
  <c r="AT17" i="47"/>
  <c r="AW74" i="31"/>
  <c r="AP17" i="47" s="1"/>
  <c r="AU16" i="47"/>
  <c r="AW187" i="29"/>
  <c r="AP15" i="47" s="1"/>
  <c r="AW77" i="31"/>
  <c r="AW103" i="30"/>
  <c r="AW190" i="29"/>
  <c r="AL144" i="43" l="1"/>
  <c r="AT144" i="43" s="1"/>
  <c r="Z144" i="43"/>
  <c r="R144" i="43"/>
  <c r="Z282" i="43" l="1"/>
  <c r="R282" i="43"/>
  <c r="AU324" i="43"/>
  <c r="BG324" i="43" s="1"/>
  <c r="BE324" i="43"/>
  <c r="AJ324" i="43"/>
  <c r="BC324" i="43" s="1"/>
  <c r="AC324" i="43"/>
  <c r="AZ324" i="43" s="1"/>
  <c r="Y324" i="43"/>
  <c r="AD324" i="43" s="1"/>
  <c r="AE324" i="43" l="1"/>
  <c r="BA324" i="43" s="1"/>
  <c r="AX324" i="43"/>
  <c r="AF324" i="43"/>
  <c r="BB324" i="43" s="1"/>
  <c r="AV324" i="43"/>
  <c r="BD324" i="43" s="1"/>
  <c r="AU14" i="43"/>
  <c r="AU15" i="43"/>
  <c r="AU16" i="43"/>
  <c r="AU17" i="43"/>
  <c r="AU19" i="43"/>
  <c r="AU20" i="43"/>
  <c r="AU21" i="43"/>
  <c r="AU23" i="43"/>
  <c r="AU24" i="43"/>
  <c r="AU25" i="43"/>
  <c r="AU26" i="43"/>
  <c r="AU28" i="43"/>
  <c r="AU29" i="43"/>
  <c r="AU31" i="43"/>
  <c r="AU32" i="43"/>
  <c r="AU33" i="43"/>
  <c r="AU35" i="43"/>
  <c r="AU36" i="43"/>
  <c r="AU37" i="43"/>
  <c r="AU39" i="43"/>
  <c r="AU40" i="43"/>
  <c r="AU42" i="43"/>
  <c r="AU43" i="43"/>
  <c r="AU44" i="43"/>
  <c r="AU46" i="43"/>
  <c r="AU47" i="43"/>
  <c r="AU49" i="43"/>
  <c r="AU50" i="43"/>
  <c r="AU52" i="43"/>
  <c r="AU53" i="43"/>
  <c r="AU55" i="43"/>
  <c r="AU56" i="43"/>
  <c r="AU57" i="43"/>
  <c r="AU59" i="43"/>
  <c r="AU60" i="43"/>
  <c r="AU61" i="43"/>
  <c r="AU63" i="43"/>
  <c r="AU64" i="43"/>
  <c r="AU65" i="43"/>
  <c r="AU67" i="43"/>
  <c r="AU68" i="43"/>
  <c r="AU70" i="43"/>
  <c r="AU71" i="43"/>
  <c r="AU72" i="43"/>
  <c r="AU73" i="43"/>
  <c r="AU75" i="43"/>
  <c r="AU76" i="43"/>
  <c r="AU77" i="43"/>
  <c r="AU79" i="43"/>
  <c r="AU80" i="43"/>
  <c r="AU82" i="43"/>
  <c r="AU83" i="43"/>
  <c r="AU84" i="43"/>
  <c r="AU86" i="43"/>
  <c r="AU87" i="43"/>
  <c r="AU88" i="43"/>
  <c r="AU90" i="43"/>
  <c r="AU91" i="43"/>
  <c r="AU93" i="43"/>
  <c r="AU94" i="43"/>
  <c r="AU95" i="43"/>
  <c r="AU97" i="43"/>
  <c r="AU98" i="43"/>
  <c r="AU99" i="43"/>
  <c r="AU101" i="43"/>
  <c r="AU102" i="43"/>
  <c r="AU104" i="43"/>
  <c r="AU105" i="43"/>
  <c r="AU106" i="43"/>
  <c r="AU108" i="43"/>
  <c r="AU109" i="43"/>
  <c r="AU110" i="43"/>
  <c r="AU112" i="43"/>
  <c r="AU113" i="43"/>
  <c r="AU115" i="43"/>
  <c r="AU116" i="43"/>
  <c r="AU117" i="43"/>
  <c r="AU119" i="43"/>
  <c r="AU120" i="43"/>
  <c r="AU121" i="43"/>
  <c r="AU122" i="43"/>
  <c r="AU124" i="43"/>
  <c r="AU125" i="43"/>
  <c r="AU126" i="43"/>
  <c r="AU127" i="43"/>
  <c r="AU128" i="43"/>
  <c r="AU129" i="43"/>
  <c r="AU131" i="43"/>
  <c r="AU132" i="43"/>
  <c r="AU133" i="43"/>
  <c r="AU134" i="43"/>
  <c r="AU135" i="43"/>
  <c r="AU136" i="43"/>
  <c r="AU138" i="43"/>
  <c r="AU139" i="43"/>
  <c r="AU140" i="43"/>
  <c r="AU141" i="43"/>
  <c r="AU142" i="43"/>
  <c r="AU144" i="43"/>
  <c r="AU145" i="43"/>
  <c r="AU146" i="43"/>
  <c r="AU147" i="43"/>
  <c r="AU148" i="43"/>
  <c r="AU150" i="43"/>
  <c r="AU151" i="43"/>
  <c r="AU152" i="43"/>
  <c r="AU153" i="43"/>
  <c r="AU154" i="43"/>
  <c r="AU156" i="43"/>
  <c r="AU157" i="43"/>
  <c r="AU158" i="43"/>
  <c r="AU159" i="43"/>
  <c r="AU161" i="43"/>
  <c r="AU162" i="43"/>
  <c r="AU163" i="43"/>
  <c r="AU164" i="43"/>
  <c r="AU165" i="43"/>
  <c r="AU167" i="43"/>
  <c r="AU168" i="43"/>
  <c r="AU169" i="43"/>
  <c r="AU170" i="43"/>
  <c r="AU171" i="43"/>
  <c r="AU173" i="43"/>
  <c r="AU174" i="43"/>
  <c r="AU175" i="43"/>
  <c r="AU176" i="43"/>
  <c r="AU177" i="43"/>
  <c r="AU179" i="43"/>
  <c r="AU180" i="43"/>
  <c r="AU181" i="43"/>
  <c r="AU182" i="43"/>
  <c r="AU183" i="43"/>
  <c r="AU184" i="43"/>
  <c r="AU186" i="43"/>
  <c r="AU187" i="43"/>
  <c r="AU188" i="43"/>
  <c r="AU189" i="43"/>
  <c r="AU190" i="43"/>
  <c r="AU191" i="43"/>
  <c r="AU193" i="43"/>
  <c r="AU194" i="43"/>
  <c r="AU195" i="43"/>
  <c r="AU196" i="43"/>
  <c r="AU197" i="43"/>
  <c r="AU199" i="43"/>
  <c r="AU200" i="43"/>
  <c r="AU201" i="43"/>
  <c r="AU202" i="43"/>
  <c r="AU203" i="43"/>
  <c r="AU205" i="43"/>
  <c r="AU206" i="43"/>
  <c r="AU207" i="43"/>
  <c r="AU208" i="43"/>
  <c r="AU209" i="43"/>
  <c r="AU210" i="43"/>
  <c r="AU212" i="43"/>
  <c r="AU213" i="43"/>
  <c r="AU214" i="43"/>
  <c r="AU215" i="43"/>
  <c r="AU216" i="43"/>
  <c r="AU218" i="43"/>
  <c r="AU219" i="43"/>
  <c r="AU220" i="43"/>
  <c r="AU221" i="43"/>
  <c r="AU222" i="43"/>
  <c r="AU224" i="43"/>
  <c r="AU225" i="43"/>
  <c r="AU226" i="43"/>
  <c r="AU227" i="43"/>
  <c r="AU228" i="43"/>
  <c r="AU230" i="43"/>
  <c r="AU231" i="43"/>
  <c r="AU232" i="43"/>
  <c r="AU233" i="43"/>
  <c r="AU234" i="43"/>
  <c r="AU236" i="43"/>
  <c r="AU237" i="43"/>
  <c r="AU238" i="43"/>
  <c r="AU239" i="43"/>
  <c r="AU240" i="43"/>
  <c r="AU242" i="43"/>
  <c r="AU243" i="43"/>
  <c r="AU244" i="43"/>
  <c r="AU245" i="43"/>
  <c r="AU246" i="43"/>
  <c r="AU248" i="43"/>
  <c r="AU249" i="43"/>
  <c r="AU250" i="43"/>
  <c r="AU251" i="43"/>
  <c r="AU252" i="43"/>
  <c r="AU253" i="43"/>
  <c r="AT256" i="43"/>
  <c r="AU255" i="43"/>
  <c r="AU257" i="43"/>
  <c r="AU258" i="43"/>
  <c r="AU259" i="43"/>
  <c r="AU261" i="43"/>
  <c r="AU262" i="43"/>
  <c r="AU263" i="43"/>
  <c r="AU265" i="43"/>
  <c r="AU266" i="43"/>
  <c r="AU267" i="43"/>
  <c r="AU268" i="43"/>
  <c r="AU269" i="43"/>
  <c r="AU271" i="43"/>
  <c r="AU272" i="43"/>
  <c r="AU273" i="43"/>
  <c r="AU275" i="43"/>
  <c r="AU276" i="43"/>
  <c r="AU277" i="43"/>
  <c r="AU278" i="43"/>
  <c r="AU279" i="43"/>
  <c r="AU280" i="43"/>
  <c r="AU282" i="43"/>
  <c r="AU283" i="43"/>
  <c r="AU284" i="43"/>
  <c r="AU285" i="43"/>
  <c r="AU287" i="43"/>
  <c r="AU288" i="43"/>
  <c r="AU289" i="43"/>
  <c r="AU290" i="43"/>
  <c r="AU291" i="43"/>
  <c r="AU292" i="43"/>
  <c r="AU293" i="43"/>
  <c r="AT296" i="43"/>
  <c r="AU295" i="43"/>
  <c r="AU297" i="43"/>
  <c r="AU298" i="43"/>
  <c r="AU299" i="43"/>
  <c r="AU300" i="43"/>
  <c r="AU301" i="43"/>
  <c r="AU302" i="43"/>
  <c r="AU304" i="43"/>
  <c r="AU305" i="43"/>
  <c r="AU306" i="43"/>
  <c r="AU307" i="43"/>
  <c r="AU308" i="43"/>
  <c r="AU309" i="43"/>
  <c r="AU311" i="43"/>
  <c r="AU312" i="43"/>
  <c r="AU313" i="43"/>
  <c r="AU315" i="43"/>
  <c r="AU316" i="43"/>
  <c r="AU317" i="43"/>
  <c r="AU318" i="43"/>
  <c r="AU319" i="43"/>
  <c r="AU321" i="43"/>
  <c r="AU322" i="43" s="1"/>
  <c r="AU323" i="43"/>
  <c r="AU325" i="43"/>
  <c r="AU327" i="43"/>
  <c r="AU328" i="43"/>
  <c r="AU329" i="43"/>
  <c r="AU331" i="43"/>
  <c r="AU332" i="43"/>
  <c r="AU334" i="43"/>
  <c r="AU335" i="43"/>
  <c r="AU336" i="43"/>
  <c r="AU337" i="43"/>
  <c r="AU338" i="43"/>
  <c r="AU339" i="43"/>
  <c r="AU340" i="43"/>
  <c r="AU341" i="43"/>
  <c r="AU343" i="43"/>
  <c r="AU344" i="43"/>
  <c r="AU345" i="43"/>
  <c r="AU346" i="43"/>
  <c r="AU347" i="43"/>
  <c r="AU349" i="43"/>
  <c r="AU350" i="43"/>
  <c r="AU351" i="43"/>
  <c r="AU352" i="43"/>
  <c r="AU353" i="43"/>
  <c r="AU354" i="43"/>
  <c r="AU356" i="43"/>
  <c r="AU357" i="43"/>
  <c r="AU358" i="43"/>
  <c r="AU359" i="43"/>
  <c r="AU361" i="43"/>
  <c r="AU362" i="43"/>
  <c r="AU363" i="43"/>
  <c r="AU364" i="43"/>
  <c r="AU365" i="43"/>
  <c r="AU366" i="43"/>
  <c r="AU368" i="43"/>
  <c r="AU369" i="43"/>
  <c r="AU370" i="43"/>
  <c r="AT373" i="43"/>
  <c r="AU372" i="43"/>
  <c r="AU373" i="43" s="1"/>
  <c r="AU374" i="43"/>
  <c r="AU375" i="43"/>
  <c r="AU376" i="43"/>
  <c r="AU377" i="43"/>
  <c r="AU378" i="43"/>
  <c r="AU379" i="43"/>
  <c r="AU381" i="43"/>
  <c r="AU382" i="43"/>
  <c r="AU383" i="43"/>
  <c r="AU384" i="43"/>
  <c r="AU385" i="43"/>
  <c r="AU387" i="43"/>
  <c r="AU388" i="43"/>
  <c r="AU389" i="43"/>
  <c r="AU391" i="43"/>
  <c r="AU392" i="43"/>
  <c r="AU393" i="43"/>
  <c r="AU394" i="43"/>
  <c r="AU395" i="43"/>
  <c r="AU396" i="43"/>
  <c r="AU398" i="43"/>
  <c r="AU399" i="43"/>
  <c r="AU400" i="43"/>
  <c r="AU401" i="43"/>
  <c r="AU402" i="43"/>
  <c r="AU403" i="43"/>
  <c r="AU405" i="43"/>
  <c r="AU406" i="43"/>
  <c r="AU408" i="43"/>
  <c r="AU409" i="43"/>
  <c r="AU410" i="43"/>
  <c r="AU411" i="43"/>
  <c r="AU412" i="43"/>
  <c r="AU414" i="43"/>
  <c r="AU415" i="43"/>
  <c r="AU416" i="43"/>
  <c r="AU417" i="43"/>
  <c r="AU418" i="43"/>
  <c r="AV418" i="43" s="1"/>
  <c r="AU419" i="43"/>
  <c r="AU421" i="43"/>
  <c r="AU422" i="43"/>
  <c r="AU423" i="43"/>
  <c r="AU424" i="43"/>
  <c r="AU425" i="43"/>
  <c r="AU426" i="43"/>
  <c r="AU428" i="43"/>
  <c r="AU429" i="43"/>
  <c r="AU430" i="43"/>
  <c r="AU431" i="43"/>
  <c r="AU432" i="43"/>
  <c r="AU433" i="43"/>
  <c r="AU435" i="43"/>
  <c r="AU436" i="43"/>
  <c r="AU437" i="43"/>
  <c r="AU438" i="43"/>
  <c r="AU439" i="43"/>
  <c r="AU440" i="43"/>
  <c r="AU442" i="43"/>
  <c r="AU443" i="43"/>
  <c r="AU444" i="43"/>
  <c r="AU445" i="43"/>
  <c r="AU446" i="43"/>
  <c r="AU447" i="43"/>
  <c r="AU449" i="43"/>
  <c r="AU450" i="43"/>
  <c r="AU451" i="43"/>
  <c r="AU452" i="43"/>
  <c r="AU453" i="43"/>
  <c r="AU454" i="43"/>
  <c r="AU456" i="43"/>
  <c r="AU457" i="43"/>
  <c r="AU459" i="43"/>
  <c r="AU460" i="43"/>
  <c r="AU461" i="43"/>
  <c r="AS462" i="43"/>
  <c r="AS458" i="43"/>
  <c r="AS455" i="43"/>
  <c r="AS448" i="43"/>
  <c r="AS441" i="43"/>
  <c r="AS434" i="43"/>
  <c r="AS427" i="43"/>
  <c r="AS420" i="43"/>
  <c r="AS413" i="43"/>
  <c r="AS407" i="43"/>
  <c r="AS404" i="43"/>
  <c r="AS397" i="43"/>
  <c r="AS390" i="43"/>
  <c r="AS386" i="43"/>
  <c r="AS380" i="43"/>
  <c r="AS373" i="43"/>
  <c r="AS371" i="43"/>
  <c r="AS367" i="43"/>
  <c r="AS360" i="43"/>
  <c r="AS355" i="43"/>
  <c r="AS348" i="43"/>
  <c r="AS342" i="43"/>
  <c r="AS333" i="43"/>
  <c r="AS330" i="43"/>
  <c r="AS326" i="43"/>
  <c r="AS322" i="43"/>
  <c r="AS320" i="43"/>
  <c r="AS314" i="43"/>
  <c r="AS310" i="43"/>
  <c r="AS303" i="43"/>
  <c r="AS296" i="43"/>
  <c r="AS294" i="43"/>
  <c r="AS286" i="43"/>
  <c r="AS281" i="43"/>
  <c r="AS274" i="43"/>
  <c r="AS270" i="43"/>
  <c r="AS264" i="43"/>
  <c r="AS260" i="43"/>
  <c r="AS256" i="43"/>
  <c r="AS254" i="43"/>
  <c r="AS247" i="43"/>
  <c r="AS241" i="43"/>
  <c r="AS235" i="43"/>
  <c r="AS229" i="43"/>
  <c r="AS223" i="43"/>
  <c r="AS217" i="43"/>
  <c r="AS211" i="43"/>
  <c r="AS204" i="43"/>
  <c r="AS198" i="43"/>
  <c r="AS192" i="43"/>
  <c r="AS185" i="43"/>
  <c r="AS178" i="43"/>
  <c r="AS172" i="43"/>
  <c r="AS166" i="43"/>
  <c r="AS160" i="43"/>
  <c r="AS155" i="43"/>
  <c r="AS149" i="43"/>
  <c r="AS143" i="43"/>
  <c r="AS137" i="43"/>
  <c r="AS130" i="43"/>
  <c r="AS123" i="43"/>
  <c r="AS118" i="43"/>
  <c r="AS114" i="43"/>
  <c r="AS111" i="43"/>
  <c r="AS107" i="43"/>
  <c r="AS103" i="43"/>
  <c r="AS100" i="43"/>
  <c r="AS96" i="43"/>
  <c r="AS92" i="43"/>
  <c r="AS89" i="43"/>
  <c r="AS85" i="43"/>
  <c r="AS81" i="43"/>
  <c r="AS78" i="43"/>
  <c r="AS74" i="43"/>
  <c r="AS69" i="43"/>
  <c r="AS66" i="43"/>
  <c r="AS62" i="43"/>
  <c r="AS58" i="43"/>
  <c r="AS54" i="43"/>
  <c r="AS51" i="43"/>
  <c r="AS48" i="43"/>
  <c r="AS45" i="43"/>
  <c r="AS41" i="43"/>
  <c r="AS38" i="43"/>
  <c r="AS34" i="43"/>
  <c r="AS30" i="43"/>
  <c r="AS27" i="43"/>
  <c r="AS22" i="43"/>
  <c r="AS18" i="43"/>
  <c r="AS13" i="43"/>
  <c r="AV328" i="43" l="1"/>
  <c r="AV132" i="43"/>
  <c r="AV127" i="43"/>
  <c r="AT41" i="43"/>
  <c r="AT30" i="43"/>
  <c r="AT38" i="43"/>
  <c r="AV359" i="43"/>
  <c r="AV354" i="43"/>
  <c r="AV340" i="43"/>
  <c r="AV336" i="43"/>
  <c r="AV279" i="43"/>
  <c r="AV215" i="43"/>
  <c r="AV187" i="43"/>
  <c r="AV163" i="43"/>
  <c r="AV40" i="43"/>
  <c r="AK324" i="43"/>
  <c r="AW324" i="43" s="1"/>
  <c r="AV395" i="43"/>
  <c r="AV385" i="43"/>
  <c r="AV383" i="43"/>
  <c r="AV376" i="43"/>
  <c r="AV365" i="43"/>
  <c r="AV363" i="43"/>
  <c r="AV309" i="43"/>
  <c r="AV292" i="43"/>
  <c r="AV288" i="43"/>
  <c r="AV276" i="43"/>
  <c r="AV240" i="43"/>
  <c r="AV233" i="43"/>
  <c r="AV228" i="43"/>
  <c r="AV226" i="43"/>
  <c r="AV205" i="43"/>
  <c r="AV200" i="43"/>
  <c r="AV181" i="43"/>
  <c r="AV164" i="43"/>
  <c r="AV162" i="43"/>
  <c r="AV157" i="43"/>
  <c r="AV133" i="43"/>
  <c r="AV128" i="43"/>
  <c r="AV56" i="43"/>
  <c r="AV439" i="43"/>
  <c r="AV139" i="43"/>
  <c r="AT130" i="43"/>
  <c r="AV461" i="43"/>
  <c r="AV403" i="43"/>
  <c r="AV401" i="43"/>
  <c r="AV399" i="43"/>
  <c r="AV394" i="43"/>
  <c r="AV379" i="43"/>
  <c r="AV120" i="43"/>
  <c r="AV117" i="43"/>
  <c r="AV112" i="43"/>
  <c r="AV93" i="43"/>
  <c r="AT81" i="43"/>
  <c r="AV68" i="43"/>
  <c r="AU58" i="43"/>
  <c r="AU54" i="43"/>
  <c r="AU51" i="43"/>
  <c r="AU48" i="43"/>
  <c r="AV44" i="43"/>
  <c r="AV426" i="43"/>
  <c r="AV295" i="43"/>
  <c r="AV296" i="43" s="1"/>
  <c r="AU114" i="43"/>
  <c r="AU100" i="43"/>
  <c r="AV83" i="43"/>
  <c r="AV75" i="43"/>
  <c r="AV67" i="43"/>
  <c r="AT51" i="43"/>
  <c r="AV452" i="43"/>
  <c r="AV447" i="43"/>
  <c r="AV445" i="43"/>
  <c r="AV443" i="43"/>
  <c r="AV438" i="43"/>
  <c r="AT407" i="43"/>
  <c r="AU404" i="43"/>
  <c r="AV352" i="43"/>
  <c r="AV325" i="43"/>
  <c r="AV316" i="43"/>
  <c r="AV308" i="43"/>
  <c r="AU235" i="43"/>
  <c r="AU160" i="43"/>
  <c r="AT123" i="43"/>
  <c r="AT111" i="43"/>
  <c r="AV102" i="43"/>
  <c r="AV94" i="43"/>
  <c r="AV88" i="43"/>
  <c r="AV32" i="43"/>
  <c r="AV24" i="43"/>
  <c r="AV21" i="43"/>
  <c r="AU360" i="43"/>
  <c r="AU320" i="43"/>
  <c r="AU103" i="43"/>
  <c r="AV76" i="43"/>
  <c r="AU41" i="43"/>
  <c r="AU30" i="43"/>
  <c r="AU27" i="43"/>
  <c r="AV20" i="43"/>
  <c r="AU69" i="43"/>
  <c r="AT458" i="43"/>
  <c r="AV375" i="43"/>
  <c r="AV366" i="43"/>
  <c r="AV362" i="43"/>
  <c r="AV271" i="43"/>
  <c r="AV263" i="43"/>
  <c r="AV195" i="43"/>
  <c r="AU185" i="43"/>
  <c r="AV171" i="43"/>
  <c r="AV152" i="43"/>
  <c r="AV147" i="43"/>
  <c r="AU137" i="43"/>
  <c r="AV124" i="43"/>
  <c r="AT66" i="43"/>
  <c r="AV43" i="43"/>
  <c r="AU427" i="43"/>
  <c r="AT397" i="43"/>
  <c r="AU355" i="43"/>
  <c r="AT34" i="43"/>
  <c r="AV435" i="43"/>
  <c r="AV423" i="43"/>
  <c r="AT427" i="43"/>
  <c r="AT420" i="43"/>
  <c r="AV396" i="43"/>
  <c r="AT360" i="43"/>
  <c r="AV353" i="43"/>
  <c r="AV341" i="43"/>
  <c r="AV337" i="43"/>
  <c r="AT330" i="43"/>
  <c r="AU326" i="43"/>
  <c r="AV289" i="43"/>
  <c r="AV272" i="43"/>
  <c r="AV265" i="43"/>
  <c r="AV249" i="43"/>
  <c r="AV244" i="43"/>
  <c r="AV234" i="43"/>
  <c r="AT235" i="43"/>
  <c r="AV222" i="43"/>
  <c r="AV213" i="43"/>
  <c r="AV208" i="43"/>
  <c r="AV196" i="43"/>
  <c r="AV189" i="43"/>
  <c r="AV184" i="43"/>
  <c r="AV182" i="43"/>
  <c r="AV173" i="43"/>
  <c r="AV158" i="43"/>
  <c r="AV153" i="43"/>
  <c r="AV148" i="43"/>
  <c r="AV144" i="43"/>
  <c r="AV141" i="43"/>
  <c r="AV136" i="43"/>
  <c r="AU96" i="43"/>
  <c r="AU92" i="43"/>
  <c r="AT89" i="43"/>
  <c r="AV80" i="43"/>
  <c r="AT78" i="43"/>
  <c r="AV72" i="43"/>
  <c r="AT58" i="43"/>
  <c r="AT54" i="43"/>
  <c r="AT390" i="43"/>
  <c r="AU333" i="43"/>
  <c r="AT326" i="43"/>
  <c r="AT320" i="43"/>
  <c r="AV231" i="43"/>
  <c r="AU211" i="43"/>
  <c r="AU172" i="43"/>
  <c r="AV131" i="43"/>
  <c r="AT118" i="43"/>
  <c r="AT92" i="43"/>
  <c r="AU85" i="43"/>
  <c r="AU81" i="43"/>
  <c r="AT69" i="43"/>
  <c r="AT62" i="43"/>
  <c r="AU45" i="43"/>
  <c r="AT448" i="43"/>
  <c r="AT314" i="43"/>
  <c r="AU178" i="43"/>
  <c r="AV451" i="43"/>
  <c r="AU455" i="43"/>
  <c r="AV446" i="43"/>
  <c r="AV419" i="43"/>
  <c r="AV415" i="43"/>
  <c r="AU397" i="43"/>
  <c r="AU380" i="43"/>
  <c r="AV345" i="43"/>
  <c r="AV273" i="43"/>
  <c r="AT254" i="43"/>
  <c r="AT229" i="43"/>
  <c r="AV197" i="43"/>
  <c r="AT192" i="43"/>
  <c r="AT185" i="43"/>
  <c r="AV176" i="43"/>
  <c r="AV174" i="43"/>
  <c r="AT172" i="43"/>
  <c r="AT155" i="43"/>
  <c r="AT143" i="43"/>
  <c r="AT137" i="43"/>
  <c r="AV126" i="43"/>
  <c r="AU123" i="43"/>
  <c r="AV99" i="43"/>
  <c r="AV91" i="43"/>
  <c r="AT85" i="43"/>
  <c r="AU66" i="43"/>
  <c r="AV60" i="43"/>
  <c r="AT45" i="43"/>
  <c r="AV255" i="43"/>
  <c r="AV256" i="43" s="1"/>
  <c r="AT348" i="43"/>
  <c r="AV248" i="43"/>
  <c r="AU254" i="43"/>
  <c r="AV242" i="43"/>
  <c r="AT247" i="43"/>
  <c r="AV212" i="43"/>
  <c r="AT217" i="43"/>
  <c r="AV449" i="43"/>
  <c r="AT455" i="43"/>
  <c r="AV431" i="43"/>
  <c r="AV429" i="43"/>
  <c r="AV411" i="43"/>
  <c r="AU386" i="43"/>
  <c r="AV369" i="43"/>
  <c r="AV349" i="43"/>
  <c r="AV346" i="43"/>
  <c r="AT342" i="43"/>
  <c r="AT333" i="43"/>
  <c r="AV311" i="43"/>
  <c r="AU314" i="43"/>
  <c r="AV305" i="43"/>
  <c r="AV300" i="43"/>
  <c r="AV284" i="43"/>
  <c r="AV282" i="43"/>
  <c r="AT286" i="43"/>
  <c r="AV277" i="43"/>
  <c r="AU281" i="43"/>
  <c r="AT274" i="43"/>
  <c r="AV268" i="43"/>
  <c r="AV266" i="43"/>
  <c r="AV261" i="43"/>
  <c r="AT264" i="43"/>
  <c r="AV258" i="43"/>
  <c r="AV252" i="43"/>
  <c r="AV250" i="43"/>
  <c r="AV245" i="43"/>
  <c r="AU241" i="43"/>
  <c r="AV225" i="43"/>
  <c r="AU223" i="43"/>
  <c r="AU204" i="43"/>
  <c r="AU166" i="43"/>
  <c r="AU149" i="43"/>
  <c r="AV116" i="43"/>
  <c r="AT100" i="43"/>
  <c r="AU89" i="43"/>
  <c r="AU74" i="43"/>
  <c r="AV36" i="43"/>
  <c r="AT27" i="43"/>
  <c r="AT96" i="43"/>
  <c r="AT178" i="43"/>
  <c r="AT270" i="43"/>
  <c r="AU296" i="43"/>
  <c r="AT355" i="43"/>
  <c r="AV459" i="43"/>
  <c r="AT462" i="43"/>
  <c r="AV442" i="43"/>
  <c r="AU448" i="43"/>
  <c r="AT404" i="43"/>
  <c r="AU342" i="43"/>
  <c r="AV287" i="43"/>
  <c r="AU294" i="43"/>
  <c r="AU264" i="43"/>
  <c r="AT198" i="43"/>
  <c r="AU111" i="43"/>
  <c r="AV31" i="43"/>
  <c r="AU34" i="43"/>
  <c r="AV450" i="43"/>
  <c r="AV440" i="43"/>
  <c r="AU441" i="43"/>
  <c r="AV430" i="43"/>
  <c r="AV428" i="43"/>
  <c r="AU434" i="43"/>
  <c r="AV410" i="43"/>
  <c r="AV408" i="43"/>
  <c r="AU413" i="43"/>
  <c r="AU407" i="43"/>
  <c r="AV387" i="43"/>
  <c r="AV381" i="43"/>
  <c r="AT386" i="43"/>
  <c r="AV368" i="43"/>
  <c r="AU371" i="43"/>
  <c r="AU367" i="43"/>
  <c r="AV329" i="43"/>
  <c r="AU330" i="43"/>
  <c r="AV321" i="43"/>
  <c r="AV322" i="43" s="1"/>
  <c r="AT322" i="43"/>
  <c r="AV313" i="43"/>
  <c r="AV304" i="43"/>
  <c r="AU310" i="43"/>
  <c r="AU303" i="43"/>
  <c r="AV290" i="43"/>
  <c r="AV283" i="43"/>
  <c r="AV280" i="43"/>
  <c r="AT281" i="43"/>
  <c r="AU270" i="43"/>
  <c r="AU260" i="43"/>
  <c r="AV251" i="43"/>
  <c r="AV236" i="43"/>
  <c r="AT241" i="43"/>
  <c r="AV224" i="43"/>
  <c r="AV220" i="43"/>
  <c r="AV218" i="43"/>
  <c r="AT223" i="43"/>
  <c r="AV206" i="43"/>
  <c r="AV168" i="43"/>
  <c r="AT166" i="43"/>
  <c r="AT160" i="43"/>
  <c r="AU107" i="43"/>
  <c r="AT74" i="43"/>
  <c r="AU62" i="43"/>
  <c r="AU38" i="43"/>
  <c r="AT22" i="43"/>
  <c r="AU274" i="43"/>
  <c r="AV414" i="43"/>
  <c r="AU420" i="43"/>
  <c r="AU286" i="43"/>
  <c r="AT204" i="43"/>
  <c r="AT294" i="43"/>
  <c r="AU462" i="43"/>
  <c r="AV456" i="43"/>
  <c r="AU458" i="43"/>
  <c r="AT441" i="43"/>
  <c r="AT434" i="43"/>
  <c r="AT413" i="43"/>
  <c r="AV398" i="43"/>
  <c r="AV391" i="43"/>
  <c r="AU390" i="43"/>
  <c r="AV382" i="43"/>
  <c r="AT380" i="43"/>
  <c r="AT371" i="43"/>
  <c r="AT367" i="43"/>
  <c r="AU348" i="43"/>
  <c r="AV319" i="43"/>
  <c r="AV312" i="43"/>
  <c r="AT310" i="43"/>
  <c r="AV297" i="43"/>
  <c r="AT303" i="43"/>
  <c r="AV257" i="43"/>
  <c r="AT260" i="43"/>
  <c r="AU247" i="43"/>
  <c r="AV239" i="43"/>
  <c r="AV232" i="43"/>
  <c r="AU229" i="43"/>
  <c r="AV219" i="43"/>
  <c r="AU217" i="43"/>
  <c r="AU198" i="43"/>
  <c r="AU192" i="43"/>
  <c r="AU155" i="43"/>
  <c r="AU143" i="43"/>
  <c r="AV104" i="43"/>
  <c r="AT107" i="43"/>
  <c r="AV101" i="43"/>
  <c r="AT103" i="43"/>
  <c r="AV19" i="43"/>
  <c r="AU22" i="43"/>
  <c r="AU18" i="43"/>
  <c r="AU256" i="43"/>
  <c r="AV201" i="43"/>
  <c r="AV190" i="43"/>
  <c r="AV188" i="43"/>
  <c r="AV179" i="43"/>
  <c r="AV165" i="43"/>
  <c r="AV156" i="43"/>
  <c r="AV150" i="43"/>
  <c r="AV142" i="43"/>
  <c r="AV125" i="43"/>
  <c r="AV110" i="43"/>
  <c r="AV84" i="43"/>
  <c r="AV64" i="43"/>
  <c r="AV61" i="43"/>
  <c r="AV46" i="43"/>
  <c r="AV25" i="43"/>
  <c r="AV16" i="43"/>
  <c r="AV14" i="43"/>
  <c r="AT18" i="43"/>
  <c r="AT48" i="43"/>
  <c r="AU130" i="43"/>
  <c r="AT149" i="43"/>
  <c r="AV169" i="43"/>
  <c r="AV115" i="43"/>
  <c r="AV53" i="43"/>
  <c r="AV47" i="43"/>
  <c r="AV37" i="43"/>
  <c r="AV35" i="43"/>
  <c r="AU78" i="43"/>
  <c r="AV180" i="43"/>
  <c r="AV121" i="43"/>
  <c r="AV109" i="43"/>
  <c r="AV86" i="43"/>
  <c r="AV77" i="43"/>
  <c r="AV57" i="43"/>
  <c r="AV52" i="43"/>
  <c r="AT114" i="43"/>
  <c r="AU118" i="43"/>
  <c r="AT211" i="43"/>
  <c r="AV457" i="43"/>
  <c r="AV432" i="43"/>
  <c r="AV409" i="43"/>
  <c r="AV400" i="43"/>
  <c r="AV384" i="43"/>
  <c r="AV361" i="43"/>
  <c r="AV347" i="43"/>
  <c r="AV460" i="43"/>
  <c r="AV453" i="43"/>
  <c r="AV444" i="43"/>
  <c r="AV437" i="43"/>
  <c r="AV421" i="43"/>
  <c r="AV412" i="43"/>
  <c r="AV405" i="43"/>
  <c r="AV392" i="43"/>
  <c r="AV389" i="43"/>
  <c r="AV378" i="43"/>
  <c r="AV364" i="43"/>
  <c r="AV357" i="43"/>
  <c r="AV350" i="43"/>
  <c r="AV334" i="43"/>
  <c r="AV332" i="43"/>
  <c r="AV216" i="43"/>
  <c r="AV140" i="43"/>
  <c r="AV108" i="43"/>
  <c r="AV425" i="43"/>
  <c r="AV416" i="43"/>
  <c r="AV402" i="43"/>
  <c r="AV393" i="43"/>
  <c r="AV377" i="43"/>
  <c r="AV370" i="43"/>
  <c r="AV338" i="43"/>
  <c r="AV454" i="43"/>
  <c r="AV436" i="43"/>
  <c r="AV433" i="43"/>
  <c r="AV424" i="43"/>
  <c r="AV422" i="43"/>
  <c r="AV417" i="43"/>
  <c r="AV406" i="43"/>
  <c r="AV388" i="43"/>
  <c r="AV374" i="43"/>
  <c r="AV372" i="43"/>
  <c r="AV373" i="43" s="1"/>
  <c r="AV358" i="43"/>
  <c r="AV356" i="43"/>
  <c r="AV344" i="43"/>
  <c r="AV28" i="43"/>
  <c r="AV317" i="43"/>
  <c r="AV315" i="43"/>
  <c r="AV301" i="43"/>
  <c r="AV299" i="43"/>
  <c r="AV285" i="43"/>
  <c r="AV278" i="43"/>
  <c r="AV269" i="43"/>
  <c r="AV267" i="43"/>
  <c r="AV262" i="43"/>
  <c r="AV253" i="43"/>
  <c r="AV246" i="43"/>
  <c r="AV237" i="43"/>
  <c r="AV230" i="43"/>
  <c r="AV221" i="43"/>
  <c r="AV214" i="43"/>
  <c r="AV209" i="43"/>
  <c r="AV207" i="43"/>
  <c r="AV202" i="43"/>
  <c r="AV193" i="43"/>
  <c r="AV191" i="43"/>
  <c r="AV186" i="43"/>
  <c r="AV177" i="43"/>
  <c r="AV175" i="43"/>
  <c r="AV170" i="43"/>
  <c r="AV161" i="43"/>
  <c r="AV159" i="43"/>
  <c r="AV154" i="43"/>
  <c r="AV145" i="43"/>
  <c r="AV138" i="43"/>
  <c r="AV129" i="43"/>
  <c r="AV122" i="43"/>
  <c r="AV113" i="43"/>
  <c r="AV106" i="43"/>
  <c r="AV97" i="43"/>
  <c r="AV95" i="43"/>
  <c r="AV90" i="43"/>
  <c r="AV79" i="43"/>
  <c r="AV65" i="43"/>
  <c r="AV63" i="43"/>
  <c r="AV49" i="43"/>
  <c r="AV42" i="43"/>
  <c r="AV33" i="43"/>
  <c r="AV26" i="43"/>
  <c r="AV17" i="43"/>
  <c r="AV203" i="43"/>
  <c r="AV134" i="43"/>
  <c r="AV70" i="43"/>
  <c r="AV59" i="43"/>
  <c r="AV29" i="43"/>
  <c r="AV323" i="43"/>
  <c r="AV307" i="43"/>
  <c r="AV293" i="43"/>
  <c r="AV291" i="43"/>
  <c r="AV275" i="43"/>
  <c r="AV259" i="43"/>
  <c r="AV243" i="43"/>
  <c r="AV238" i="43"/>
  <c r="AV227" i="43"/>
  <c r="AV210" i="43"/>
  <c r="AV199" i="43"/>
  <c r="AV194" i="43"/>
  <c r="AV183" i="43"/>
  <c r="AV167" i="43"/>
  <c r="AV151" i="43"/>
  <c r="AV146" i="43"/>
  <c r="AV135" i="43"/>
  <c r="AV119" i="43"/>
  <c r="AV105" i="43"/>
  <c r="AV98" i="43"/>
  <c r="AV87" i="43"/>
  <c r="AV82" i="43"/>
  <c r="AV73" i="43"/>
  <c r="AV71" i="43"/>
  <c r="AV55" i="43"/>
  <c r="AV50" i="43"/>
  <c r="AV39" i="43"/>
  <c r="AV23" i="43"/>
  <c r="AV351" i="43"/>
  <c r="AV343" i="43"/>
  <c r="AV335" i="43"/>
  <c r="AV327" i="43"/>
  <c r="AV318" i="43"/>
  <c r="AV302" i="43"/>
  <c r="AV15" i="43"/>
  <c r="AV339" i="43"/>
  <c r="AV331" i="43"/>
  <c r="AV306" i="43"/>
  <c r="AV298" i="43"/>
  <c r="AM462" i="43"/>
  <c r="AL462" i="43"/>
  <c r="AM458" i="43"/>
  <c r="AL458" i="43"/>
  <c r="AM455" i="43"/>
  <c r="AL455" i="43"/>
  <c r="AM448" i="43"/>
  <c r="AL448" i="43"/>
  <c r="AM441" i="43"/>
  <c r="AL441" i="43"/>
  <c r="AM434" i="43"/>
  <c r="AL434" i="43"/>
  <c r="AM427" i="43"/>
  <c r="AL427" i="43"/>
  <c r="AM420" i="43"/>
  <c r="AL420" i="43"/>
  <c r="AM413" i="43"/>
  <c r="AL413" i="43"/>
  <c r="AM407" i="43"/>
  <c r="AL407" i="43"/>
  <c r="AM404" i="43"/>
  <c r="AL404" i="43"/>
  <c r="AM397" i="43"/>
  <c r="AL397" i="43"/>
  <c r="AM390" i="43"/>
  <c r="AL390" i="43"/>
  <c r="AM386" i="43"/>
  <c r="AL386" i="43"/>
  <c r="AM380" i="43"/>
  <c r="AL380" i="43"/>
  <c r="AM373" i="43"/>
  <c r="AL373" i="43"/>
  <c r="AM371" i="43"/>
  <c r="AL371" i="43"/>
  <c r="AM367" i="43"/>
  <c r="AL367" i="43"/>
  <c r="AM360" i="43"/>
  <c r="AL360" i="43"/>
  <c r="AM355" i="43"/>
  <c r="AL355" i="43"/>
  <c r="AM348" i="43"/>
  <c r="AL348" i="43"/>
  <c r="AM342" i="43"/>
  <c r="AL342" i="43"/>
  <c r="AM333" i="43"/>
  <c r="AL333" i="43"/>
  <c r="AM330" i="43"/>
  <c r="AL330" i="43"/>
  <c r="AM326" i="43"/>
  <c r="AL326" i="43"/>
  <c r="AM322" i="43"/>
  <c r="AL322" i="43"/>
  <c r="AM320" i="43"/>
  <c r="AL320" i="43"/>
  <c r="AM314" i="43"/>
  <c r="AL314" i="43"/>
  <c r="AM310" i="43"/>
  <c r="AL310" i="43"/>
  <c r="AM303" i="43"/>
  <c r="AL303" i="43"/>
  <c r="AM296" i="43"/>
  <c r="AL296" i="43"/>
  <c r="AM294" i="43"/>
  <c r="AL294" i="43"/>
  <c r="AM286" i="43"/>
  <c r="AL286" i="43"/>
  <c r="AM281" i="43"/>
  <c r="AL281" i="43"/>
  <c r="AM274" i="43"/>
  <c r="AL274" i="43"/>
  <c r="AM270" i="43"/>
  <c r="AL270" i="43"/>
  <c r="AM264" i="43"/>
  <c r="AL264" i="43"/>
  <c r="AM260" i="43"/>
  <c r="AL260" i="43"/>
  <c r="AM256" i="43"/>
  <c r="AL256" i="43"/>
  <c r="AM254" i="43"/>
  <c r="AL254" i="43"/>
  <c r="AM247" i="43"/>
  <c r="AL247" i="43"/>
  <c r="AM241" i="43"/>
  <c r="AL241" i="43"/>
  <c r="AM235" i="43"/>
  <c r="AL235" i="43"/>
  <c r="AM229" i="43"/>
  <c r="AL229" i="43"/>
  <c r="AM223" i="43"/>
  <c r="AL223" i="43"/>
  <c r="AM217" i="43"/>
  <c r="AL217" i="43"/>
  <c r="AM211" i="43"/>
  <c r="AL211" i="43"/>
  <c r="AM204" i="43"/>
  <c r="AL204" i="43"/>
  <c r="AM198" i="43"/>
  <c r="AL198" i="43"/>
  <c r="AM192" i="43"/>
  <c r="AL192" i="43"/>
  <c r="AM185" i="43"/>
  <c r="AL185" i="43"/>
  <c r="AM178" i="43"/>
  <c r="AL178" i="43"/>
  <c r="AM172" i="43"/>
  <c r="AL172" i="43"/>
  <c r="AM166" i="43"/>
  <c r="AL166" i="43"/>
  <c r="AM160" i="43"/>
  <c r="AL160" i="43"/>
  <c r="AM155" i="43"/>
  <c r="AL155" i="43"/>
  <c r="AM149" i="43"/>
  <c r="AL149" i="43"/>
  <c r="AM143" i="43"/>
  <c r="AL143" i="43"/>
  <c r="AM137" i="43"/>
  <c r="AL137" i="43"/>
  <c r="AM130" i="43"/>
  <c r="AL130" i="43"/>
  <c r="AM123" i="43"/>
  <c r="AL123" i="43"/>
  <c r="AM118" i="43"/>
  <c r="AL118" i="43"/>
  <c r="AM114" i="43"/>
  <c r="AL114" i="43"/>
  <c r="AM111" i="43"/>
  <c r="AL111" i="43"/>
  <c r="AM107" i="43"/>
  <c r="AL107" i="43"/>
  <c r="AM103" i="43"/>
  <c r="AL103" i="43"/>
  <c r="AM100" i="43"/>
  <c r="AL100" i="43"/>
  <c r="AM96" i="43"/>
  <c r="AL96" i="43"/>
  <c r="AM92" i="43"/>
  <c r="AL92" i="43"/>
  <c r="AM89" i="43"/>
  <c r="AL89" i="43"/>
  <c r="AM85" i="43"/>
  <c r="AL85" i="43"/>
  <c r="AM81" i="43"/>
  <c r="AL81" i="43"/>
  <c r="AM78" i="43"/>
  <c r="AL78" i="43"/>
  <c r="AM74" i="43"/>
  <c r="AL74" i="43"/>
  <c r="AM69" i="43"/>
  <c r="AL69" i="43"/>
  <c r="AM66" i="43"/>
  <c r="AL66" i="43"/>
  <c r="AM62" i="43"/>
  <c r="AL62" i="43"/>
  <c r="AM58" i="43"/>
  <c r="AL58" i="43"/>
  <c r="AM54" i="43"/>
  <c r="AL54" i="43"/>
  <c r="AM51" i="43"/>
  <c r="AL51" i="43"/>
  <c r="AM48" i="43"/>
  <c r="AL48" i="43"/>
  <c r="AM45" i="43"/>
  <c r="AL45" i="43"/>
  <c r="AM41" i="43"/>
  <c r="AL41" i="43"/>
  <c r="AM38" i="43"/>
  <c r="AL38" i="43"/>
  <c r="AM34" i="43"/>
  <c r="AL34" i="43"/>
  <c r="AM30" i="43"/>
  <c r="AL30" i="43"/>
  <c r="AM27" i="43"/>
  <c r="AL27" i="43"/>
  <c r="AM22" i="43"/>
  <c r="AL22" i="43"/>
  <c r="AM18" i="43"/>
  <c r="AL18" i="43"/>
  <c r="AM13" i="43"/>
  <c r="AL13" i="43"/>
  <c r="Z462" i="43"/>
  <c r="Z458" i="43"/>
  <c r="Z455" i="43"/>
  <c r="Z448" i="43"/>
  <c r="Z441" i="43"/>
  <c r="Z434" i="43"/>
  <c r="Z427" i="43"/>
  <c r="Z420" i="43"/>
  <c r="Z413" i="43"/>
  <c r="Z407" i="43"/>
  <c r="Z404" i="43"/>
  <c r="Z397" i="43"/>
  <c r="Z390" i="43"/>
  <c r="Z386" i="43"/>
  <c r="Z380" i="43"/>
  <c r="Z373" i="43"/>
  <c r="Z371" i="43"/>
  <c r="Z367" i="43"/>
  <c r="Z360" i="43"/>
  <c r="Z355" i="43"/>
  <c r="Z348" i="43"/>
  <c r="Z342" i="43"/>
  <c r="Z333" i="43"/>
  <c r="Z330" i="43"/>
  <c r="Z326" i="43"/>
  <c r="Z322" i="43"/>
  <c r="Z320" i="43"/>
  <c r="Z314" i="43"/>
  <c r="Z310" i="43"/>
  <c r="Z303" i="43"/>
  <c r="Z296" i="43"/>
  <c r="Z294" i="43"/>
  <c r="Z286" i="43"/>
  <c r="Z281" i="43"/>
  <c r="Z274" i="43"/>
  <c r="Z270" i="43"/>
  <c r="Z264" i="43"/>
  <c r="Z260" i="43"/>
  <c r="Z256" i="43"/>
  <c r="Z254" i="43"/>
  <c r="Z247" i="43"/>
  <c r="Z241" i="43"/>
  <c r="Z235" i="43"/>
  <c r="Z229" i="43"/>
  <c r="Z223" i="43"/>
  <c r="Z217" i="43"/>
  <c r="Z211" i="43"/>
  <c r="Z204" i="43"/>
  <c r="Z198" i="43"/>
  <c r="Z192" i="43"/>
  <c r="Z185" i="43"/>
  <c r="Z178" i="43"/>
  <c r="Z172" i="43"/>
  <c r="Z166" i="43"/>
  <c r="Z160" i="43"/>
  <c r="Z155" i="43"/>
  <c r="Z149" i="43"/>
  <c r="Z143" i="43"/>
  <c r="Z137" i="43"/>
  <c r="Z130" i="43"/>
  <c r="Z123" i="43"/>
  <c r="Z118" i="43"/>
  <c r="Z114" i="43"/>
  <c r="Z111" i="43"/>
  <c r="Z107" i="43"/>
  <c r="Z103" i="43"/>
  <c r="Z100" i="43"/>
  <c r="Z96" i="43"/>
  <c r="Z92" i="43"/>
  <c r="Z89" i="43"/>
  <c r="Z85" i="43"/>
  <c r="Z81" i="43"/>
  <c r="Z78" i="43"/>
  <c r="Z74" i="43"/>
  <c r="Z69" i="43"/>
  <c r="Z66" i="43"/>
  <c r="Z62" i="43"/>
  <c r="Z58" i="43"/>
  <c r="Z54" i="43"/>
  <c r="Z51" i="43"/>
  <c r="Z48" i="43"/>
  <c r="Z45" i="43"/>
  <c r="Z41" i="43"/>
  <c r="Z38" i="43"/>
  <c r="Z34" i="43"/>
  <c r="Z30" i="43"/>
  <c r="Z27" i="43"/>
  <c r="Z22" i="43"/>
  <c r="Z18" i="43"/>
  <c r="Z13" i="43"/>
  <c r="AB462" i="43"/>
  <c r="AB458" i="43"/>
  <c r="AB455" i="43"/>
  <c r="AB448" i="43"/>
  <c r="AB441" i="43"/>
  <c r="AB434" i="43"/>
  <c r="AB427" i="43"/>
  <c r="AB420" i="43"/>
  <c r="AB413" i="43"/>
  <c r="AB407" i="43"/>
  <c r="AB404" i="43"/>
  <c r="AB397" i="43"/>
  <c r="AB390" i="43"/>
  <c r="AB386" i="43"/>
  <c r="AB380" i="43"/>
  <c r="AB373" i="43"/>
  <c r="AB371" i="43"/>
  <c r="AB367" i="43"/>
  <c r="AB360" i="43"/>
  <c r="AB355" i="43"/>
  <c r="AB348" i="43"/>
  <c r="AB342" i="43"/>
  <c r="AB333" i="43"/>
  <c r="AB330" i="43"/>
  <c r="AB326" i="43"/>
  <c r="AB322" i="43"/>
  <c r="AB320" i="43"/>
  <c r="AB314" i="43"/>
  <c r="AB310" i="43"/>
  <c r="AB303" i="43"/>
  <c r="AB296" i="43"/>
  <c r="AB294" i="43"/>
  <c r="AB286" i="43"/>
  <c r="AB281" i="43"/>
  <c r="AB274" i="43"/>
  <c r="AB270" i="43"/>
  <c r="AB264" i="43"/>
  <c r="AB260" i="43"/>
  <c r="AB256" i="43"/>
  <c r="AB254" i="43"/>
  <c r="AB247" i="43"/>
  <c r="AB241" i="43"/>
  <c r="AB235" i="43"/>
  <c r="AB229" i="43"/>
  <c r="AB223" i="43"/>
  <c r="AB217" i="43"/>
  <c r="AB211" i="43"/>
  <c r="AB204" i="43"/>
  <c r="AB198" i="43"/>
  <c r="AB192" i="43"/>
  <c r="AB185" i="43"/>
  <c r="AB178" i="43"/>
  <c r="AB172" i="43"/>
  <c r="AB166" i="43"/>
  <c r="AB160" i="43"/>
  <c r="AB155" i="43"/>
  <c r="AB149" i="43"/>
  <c r="AB143" i="43"/>
  <c r="AB137" i="43"/>
  <c r="AB130" i="43"/>
  <c r="AB123" i="43"/>
  <c r="AB118" i="43"/>
  <c r="AB114" i="43"/>
  <c r="AB111" i="43"/>
  <c r="AB107" i="43"/>
  <c r="AB103" i="43"/>
  <c r="AB100" i="43"/>
  <c r="AB96" i="43"/>
  <c r="AB92" i="43"/>
  <c r="AB89" i="43"/>
  <c r="AB85" i="43"/>
  <c r="AB81" i="43"/>
  <c r="AB78" i="43"/>
  <c r="AB74" i="43"/>
  <c r="AB69" i="43"/>
  <c r="AB66" i="43"/>
  <c r="AB62" i="43"/>
  <c r="AB58" i="43"/>
  <c r="AB54" i="43"/>
  <c r="AB51" i="43"/>
  <c r="AB48" i="43"/>
  <c r="AB45" i="43"/>
  <c r="AB41" i="43"/>
  <c r="AB38" i="43"/>
  <c r="AB34" i="43"/>
  <c r="AB30" i="43"/>
  <c r="AB27" i="43"/>
  <c r="AB22" i="43"/>
  <c r="AB18" i="43"/>
  <c r="AB13" i="43"/>
  <c r="R462" i="43"/>
  <c r="R458" i="43"/>
  <c r="R455" i="43"/>
  <c r="R448" i="43"/>
  <c r="R441" i="43"/>
  <c r="R434" i="43"/>
  <c r="R427" i="43"/>
  <c r="R420" i="43"/>
  <c r="R413" i="43"/>
  <c r="R407" i="43"/>
  <c r="R404" i="43"/>
  <c r="R397" i="43"/>
  <c r="R390" i="43"/>
  <c r="R386" i="43"/>
  <c r="R380" i="43"/>
  <c r="R373" i="43"/>
  <c r="R371" i="43"/>
  <c r="R367" i="43"/>
  <c r="R360" i="43"/>
  <c r="R355" i="43"/>
  <c r="R348" i="43"/>
  <c r="R342" i="43"/>
  <c r="R333" i="43"/>
  <c r="R330" i="43"/>
  <c r="R326" i="43"/>
  <c r="R322" i="43"/>
  <c r="R320" i="43"/>
  <c r="R314" i="43"/>
  <c r="R310" i="43"/>
  <c r="R303" i="43"/>
  <c r="R296" i="43"/>
  <c r="R294" i="43"/>
  <c r="R286" i="43"/>
  <c r="R281" i="43"/>
  <c r="R274" i="43"/>
  <c r="R270" i="43"/>
  <c r="R264" i="43"/>
  <c r="R260" i="43"/>
  <c r="R256" i="43"/>
  <c r="R254" i="43"/>
  <c r="R247" i="43"/>
  <c r="R241" i="43"/>
  <c r="R235" i="43"/>
  <c r="R229" i="43"/>
  <c r="R223" i="43"/>
  <c r="R217" i="43"/>
  <c r="R211" i="43"/>
  <c r="R204" i="43"/>
  <c r="R198" i="43"/>
  <c r="R192" i="43"/>
  <c r="R185" i="43"/>
  <c r="R178" i="43"/>
  <c r="R172" i="43"/>
  <c r="R166" i="43"/>
  <c r="R160" i="43"/>
  <c r="R155" i="43"/>
  <c r="R149" i="43"/>
  <c r="R143" i="43"/>
  <c r="R137" i="43"/>
  <c r="R130" i="43"/>
  <c r="R123" i="43"/>
  <c r="R118" i="43"/>
  <c r="R114" i="43"/>
  <c r="R111" i="43"/>
  <c r="R107" i="43"/>
  <c r="R103" i="43"/>
  <c r="R100" i="43"/>
  <c r="R96" i="43"/>
  <c r="R92" i="43"/>
  <c r="R89" i="43"/>
  <c r="R85" i="43"/>
  <c r="R81" i="43"/>
  <c r="R78" i="43"/>
  <c r="R74" i="43"/>
  <c r="R69" i="43"/>
  <c r="R66" i="43"/>
  <c r="R62" i="43"/>
  <c r="R58" i="43"/>
  <c r="R54" i="43"/>
  <c r="R51" i="43"/>
  <c r="R48" i="43"/>
  <c r="R45" i="43"/>
  <c r="R41" i="43"/>
  <c r="R38" i="43"/>
  <c r="R34" i="43"/>
  <c r="R30" i="43"/>
  <c r="R27" i="43"/>
  <c r="R22" i="43"/>
  <c r="R18" i="43"/>
  <c r="R13" i="43"/>
  <c r="Z130" i="44"/>
  <c r="Z124" i="44"/>
  <c r="Z115" i="44"/>
  <c r="Z113" i="44"/>
  <c r="Z107" i="44"/>
  <c r="Z105" i="44"/>
  <c r="Z101" i="44"/>
  <c r="Z95" i="44"/>
  <c r="Z91" i="44"/>
  <c r="Z84" i="44"/>
  <c r="Z77" i="44"/>
  <c r="Z70" i="44"/>
  <c r="Z63" i="44"/>
  <c r="Z56" i="44"/>
  <c r="Z49" i="44"/>
  <c r="Z42" i="44"/>
  <c r="Z35" i="44"/>
  <c r="Z28" i="44"/>
  <c r="Z19" i="44"/>
  <c r="Z13" i="44"/>
  <c r="AM130" i="44"/>
  <c r="AL130" i="44"/>
  <c r="AM124" i="44"/>
  <c r="AL124" i="44"/>
  <c r="AM115" i="44"/>
  <c r="AL115" i="44"/>
  <c r="AM113" i="44"/>
  <c r="AL113" i="44"/>
  <c r="AM107" i="44"/>
  <c r="AL107" i="44"/>
  <c r="AM105" i="44"/>
  <c r="AL105" i="44"/>
  <c r="AM101" i="44"/>
  <c r="AL101" i="44"/>
  <c r="AM95" i="44"/>
  <c r="AL95" i="44"/>
  <c r="AM91" i="44"/>
  <c r="AL91" i="44"/>
  <c r="AM84" i="44"/>
  <c r="AL84" i="44"/>
  <c r="AM77" i="44"/>
  <c r="AL77" i="44"/>
  <c r="AM70" i="44"/>
  <c r="AL70" i="44"/>
  <c r="AM63" i="44"/>
  <c r="AL63" i="44"/>
  <c r="AM56" i="44"/>
  <c r="AL56" i="44"/>
  <c r="AM49" i="44"/>
  <c r="AL49" i="44"/>
  <c r="AM42" i="44"/>
  <c r="AL42" i="44"/>
  <c r="AM35" i="44"/>
  <c r="AL35" i="44"/>
  <c r="AM28" i="44"/>
  <c r="AL28" i="44"/>
  <c r="AM19" i="44"/>
  <c r="AL19" i="44"/>
  <c r="AM13" i="44"/>
  <c r="AL13" i="44"/>
  <c r="R130" i="44"/>
  <c r="R124" i="44"/>
  <c r="R115" i="44"/>
  <c r="R113" i="44"/>
  <c r="R107" i="44"/>
  <c r="R105" i="44"/>
  <c r="R101" i="44"/>
  <c r="R95" i="44"/>
  <c r="R91" i="44"/>
  <c r="R84" i="44"/>
  <c r="R77" i="44"/>
  <c r="R70" i="44"/>
  <c r="R63" i="44"/>
  <c r="R56" i="44"/>
  <c r="R49" i="44"/>
  <c r="R42" i="44"/>
  <c r="R35" i="44"/>
  <c r="R28" i="44"/>
  <c r="R19" i="44"/>
  <c r="R13" i="44"/>
  <c r="AV41" i="43" l="1"/>
  <c r="AV58" i="43"/>
  <c r="AV69" i="43"/>
  <c r="AV85" i="43"/>
  <c r="AV96" i="43"/>
  <c r="AV166" i="43"/>
  <c r="AV114" i="43"/>
  <c r="AV326" i="43"/>
  <c r="AV45" i="43"/>
  <c r="AV81" i="43"/>
  <c r="AV211" i="43"/>
  <c r="AV235" i="43"/>
  <c r="AV78" i="43"/>
  <c r="AV22" i="43"/>
  <c r="AV92" i="43"/>
  <c r="AV149" i="43"/>
  <c r="AV330" i="43"/>
  <c r="AV130" i="43"/>
  <c r="AV123" i="43"/>
  <c r="AV172" i="43"/>
  <c r="AV66" i="43"/>
  <c r="AV178" i="43"/>
  <c r="AV270" i="43"/>
  <c r="AV380" i="43"/>
  <c r="AV111" i="43"/>
  <c r="AV38" i="43"/>
  <c r="AV103" i="43"/>
  <c r="AV274" i="43"/>
  <c r="AV204" i="43"/>
  <c r="AV62" i="43"/>
  <c r="AV441" i="43"/>
  <c r="AV407" i="43"/>
  <c r="AV89" i="43"/>
  <c r="AV185" i="43"/>
  <c r="AV264" i="43"/>
  <c r="AV355" i="43"/>
  <c r="AV348" i="43"/>
  <c r="AV74" i="43"/>
  <c r="AV198" i="43"/>
  <c r="AV390" i="43"/>
  <c r="AV34" i="43"/>
  <c r="AV462" i="43"/>
  <c r="AV107" i="43"/>
  <c r="AV397" i="43"/>
  <c r="AV137" i="43"/>
  <c r="AV360" i="43"/>
  <c r="AV314" i="43"/>
  <c r="AV333" i="43"/>
  <c r="AV281" i="43"/>
  <c r="AV100" i="43"/>
  <c r="AV320" i="43"/>
  <c r="AV342" i="43"/>
  <c r="AV54" i="43"/>
  <c r="AV118" i="43"/>
  <c r="AV155" i="43"/>
  <c r="AV404" i="43"/>
  <c r="AV420" i="43"/>
  <c r="AV229" i="43"/>
  <c r="AV310" i="43"/>
  <c r="AV371" i="43"/>
  <c r="AV217" i="43"/>
  <c r="AV254" i="43"/>
  <c r="AV367" i="43"/>
  <c r="AV27" i="43"/>
  <c r="AV143" i="43"/>
  <c r="AV192" i="43"/>
  <c r="AV427" i="43"/>
  <c r="AV48" i="43"/>
  <c r="AV160" i="43"/>
  <c r="AV303" i="43"/>
  <c r="AV458" i="43"/>
  <c r="AV434" i="43"/>
  <c r="AV294" i="43"/>
  <c r="AV448" i="43"/>
  <c r="AV51" i="43"/>
  <c r="AV30" i="43"/>
  <c r="AV18" i="43"/>
  <c r="AV260" i="43"/>
  <c r="AV223" i="43"/>
  <c r="AV241" i="43"/>
  <c r="AV386" i="43"/>
  <c r="AV413" i="43"/>
  <c r="AV286" i="43"/>
  <c r="AV455" i="43"/>
  <c r="AV247" i="43"/>
  <c r="AL463" i="43"/>
  <c r="AM463" i="43"/>
  <c r="BG335" i="43"/>
  <c r="BE335" i="43"/>
  <c r="AJ335" i="43"/>
  <c r="BC335" i="43" s="1"/>
  <c r="AC335" i="43"/>
  <c r="AZ335" i="43" s="1"/>
  <c r="Y335" i="43"/>
  <c r="AF13" i="47" l="1"/>
  <c r="AE13" i="47"/>
  <c r="AD335" i="43"/>
  <c r="AX335" i="43"/>
  <c r="AE335" i="43"/>
  <c r="BA335" i="43" s="1"/>
  <c r="AF335" i="43"/>
  <c r="BB335" i="43" s="1"/>
  <c r="BD335" i="43"/>
  <c r="AK335" i="43" l="1"/>
  <c r="AW335" i="43" s="1"/>
  <c r="AH130" i="44" l="1"/>
  <c r="AH124" i="44"/>
  <c r="AH115" i="44"/>
  <c r="AH113" i="44"/>
  <c r="AH107" i="44"/>
  <c r="AH105" i="44"/>
  <c r="AH101" i="44"/>
  <c r="AH95" i="44"/>
  <c r="AH91" i="44"/>
  <c r="AH84" i="44"/>
  <c r="AH77" i="44"/>
  <c r="AH70" i="44"/>
  <c r="AH63" i="44"/>
  <c r="AH56" i="44"/>
  <c r="AH49" i="44"/>
  <c r="AH42" i="44"/>
  <c r="AH35" i="44"/>
  <c r="AH28" i="44"/>
  <c r="AH19" i="44"/>
  <c r="AH13" i="44"/>
  <c r="V130" i="44"/>
  <c r="V124" i="44"/>
  <c r="V115" i="44"/>
  <c r="V113" i="44"/>
  <c r="V107" i="44"/>
  <c r="V105" i="44"/>
  <c r="V101" i="44"/>
  <c r="V95" i="44"/>
  <c r="V91" i="44"/>
  <c r="V84" i="44"/>
  <c r="V77" i="44"/>
  <c r="V70" i="44"/>
  <c r="V63" i="44"/>
  <c r="V56" i="44"/>
  <c r="V49" i="44"/>
  <c r="V42" i="44"/>
  <c r="V35" i="44"/>
  <c r="V28" i="44"/>
  <c r="V19" i="44"/>
  <c r="V13" i="44"/>
  <c r="V462" i="43" l="1"/>
  <c r="V458" i="43"/>
  <c r="V455" i="43"/>
  <c r="V448" i="43"/>
  <c r="V441" i="43"/>
  <c r="V434" i="43"/>
  <c r="V427" i="43"/>
  <c r="V420" i="43"/>
  <c r="V413" i="43"/>
  <c r="V407" i="43"/>
  <c r="V404" i="43"/>
  <c r="V397" i="43"/>
  <c r="V390" i="43"/>
  <c r="V386" i="43"/>
  <c r="V380" i="43"/>
  <c r="V373" i="43"/>
  <c r="V371" i="43"/>
  <c r="V367" i="43"/>
  <c r="V360" i="43"/>
  <c r="V355" i="43"/>
  <c r="V348" i="43"/>
  <c r="V342" i="43"/>
  <c r="V333" i="43"/>
  <c r="V330" i="43"/>
  <c r="V326" i="43"/>
  <c r="V322" i="43"/>
  <c r="V320" i="43"/>
  <c r="V314" i="43"/>
  <c r="V310" i="43"/>
  <c r="V303" i="43"/>
  <c r="V296" i="43"/>
  <c r="V294" i="43"/>
  <c r="V286" i="43"/>
  <c r="V281" i="43"/>
  <c r="V274" i="43"/>
  <c r="V270" i="43"/>
  <c r="V264" i="43"/>
  <c r="V260" i="43"/>
  <c r="V256" i="43"/>
  <c r="V254" i="43"/>
  <c r="V247" i="43"/>
  <c r="V241" i="43"/>
  <c r="V235" i="43"/>
  <c r="V229" i="43"/>
  <c r="V223" i="43"/>
  <c r="V217" i="43"/>
  <c r="V211" i="43"/>
  <c r="V204" i="43"/>
  <c r="V198" i="43"/>
  <c r="V192" i="43"/>
  <c r="V185" i="43"/>
  <c r="V178" i="43"/>
  <c r="V172" i="43"/>
  <c r="V166" i="43"/>
  <c r="V160" i="43"/>
  <c r="V155" i="43"/>
  <c r="V149" i="43"/>
  <c r="V143" i="43"/>
  <c r="V137" i="43"/>
  <c r="V130" i="43"/>
  <c r="V123" i="43"/>
  <c r="V118" i="43"/>
  <c r="V114" i="43"/>
  <c r="V111" i="43"/>
  <c r="V107" i="43"/>
  <c r="V103" i="43"/>
  <c r="V100" i="43"/>
  <c r="V96" i="43"/>
  <c r="V92" i="43"/>
  <c r="V89" i="43"/>
  <c r="V85" i="43"/>
  <c r="V81" i="43"/>
  <c r="V78" i="43"/>
  <c r="V74" i="43"/>
  <c r="V69" i="43"/>
  <c r="V66" i="43"/>
  <c r="V62" i="43"/>
  <c r="V58" i="43"/>
  <c r="V54" i="43"/>
  <c r="V51" i="43"/>
  <c r="V48" i="43"/>
  <c r="V45" i="43"/>
  <c r="V41" i="43"/>
  <c r="V38" i="43"/>
  <c r="V34" i="43"/>
  <c r="V30" i="43"/>
  <c r="V27" i="43"/>
  <c r="V22" i="43"/>
  <c r="V18" i="43"/>
  <c r="V13" i="43"/>
  <c r="AH462" i="43"/>
  <c r="AH458" i="43"/>
  <c r="AH455" i="43"/>
  <c r="AH448" i="43"/>
  <c r="AH441" i="43"/>
  <c r="AH434" i="43"/>
  <c r="AH427" i="43"/>
  <c r="AH420" i="43"/>
  <c r="AH413" i="43"/>
  <c r="AH407" i="43"/>
  <c r="AH404" i="43"/>
  <c r="AH397" i="43"/>
  <c r="AH390" i="43"/>
  <c r="AH386" i="43"/>
  <c r="AH380" i="43"/>
  <c r="AH373" i="43"/>
  <c r="AH371" i="43"/>
  <c r="AH367" i="43"/>
  <c r="AH360" i="43"/>
  <c r="AH355" i="43"/>
  <c r="AH348" i="43"/>
  <c r="AH342" i="43"/>
  <c r="AH333" i="43"/>
  <c r="AH330" i="43"/>
  <c r="AH326" i="43"/>
  <c r="AH322" i="43"/>
  <c r="AH320" i="43"/>
  <c r="AH314" i="43"/>
  <c r="AH310" i="43"/>
  <c r="AH303" i="43"/>
  <c r="AH296" i="43"/>
  <c r="AH294" i="43"/>
  <c r="AH286" i="43"/>
  <c r="AH281" i="43"/>
  <c r="AH274" i="43"/>
  <c r="AH270" i="43"/>
  <c r="AH264" i="43"/>
  <c r="AH260" i="43"/>
  <c r="AH256" i="43"/>
  <c r="AH254" i="43"/>
  <c r="AH247" i="43"/>
  <c r="AH241" i="43"/>
  <c r="AH235" i="43"/>
  <c r="AH229" i="43"/>
  <c r="AH223" i="43"/>
  <c r="AH217" i="43"/>
  <c r="AH211" i="43"/>
  <c r="AH204" i="43"/>
  <c r="AH198" i="43"/>
  <c r="AH192" i="43"/>
  <c r="AH185" i="43"/>
  <c r="AH178" i="43"/>
  <c r="AH172" i="43"/>
  <c r="AH166" i="43"/>
  <c r="AH160" i="43"/>
  <c r="AH155" i="43"/>
  <c r="AH149" i="43"/>
  <c r="AH143" i="43"/>
  <c r="AH137" i="43"/>
  <c r="AH130" i="43"/>
  <c r="AH123" i="43"/>
  <c r="AH118" i="43"/>
  <c r="AH114" i="43"/>
  <c r="AH111" i="43"/>
  <c r="AH107" i="43"/>
  <c r="AH103" i="43"/>
  <c r="AH100" i="43"/>
  <c r="AH96" i="43"/>
  <c r="AH92" i="43"/>
  <c r="AH89" i="43"/>
  <c r="AH85" i="43"/>
  <c r="AH81" i="43"/>
  <c r="AH78" i="43"/>
  <c r="AH74" i="43"/>
  <c r="AH69" i="43"/>
  <c r="AH66" i="43"/>
  <c r="AH62" i="43"/>
  <c r="AH58" i="43"/>
  <c r="AH54" i="43"/>
  <c r="AH51" i="43"/>
  <c r="AH48" i="43"/>
  <c r="AH45" i="43"/>
  <c r="AH41" i="43"/>
  <c r="AH38" i="43"/>
  <c r="AH34" i="43"/>
  <c r="AH30" i="43"/>
  <c r="AH27" i="43"/>
  <c r="AH22" i="43"/>
  <c r="AH18" i="43"/>
  <c r="AH13" i="43"/>
  <c r="AT13" i="43"/>
  <c r="AH135" i="44"/>
  <c r="AH136" i="44"/>
  <c r="AH137" i="44"/>
  <c r="AH138" i="44"/>
  <c r="AH139" i="44"/>
  <c r="AH140" i="44"/>
  <c r="AH141" i="44"/>
  <c r="AH142" i="44"/>
  <c r="AH143" i="44"/>
  <c r="AH144" i="44"/>
  <c r="U135" i="44"/>
  <c r="U136" i="44"/>
  <c r="U137" i="44"/>
  <c r="U138" i="44"/>
  <c r="U139" i="44"/>
  <c r="U140" i="44"/>
  <c r="U141" i="44"/>
  <c r="U142" i="44"/>
  <c r="U143" i="44"/>
  <c r="U144" i="44"/>
  <c r="U13" i="44"/>
  <c r="U19" i="44"/>
  <c r="U28" i="44"/>
  <c r="U35" i="44"/>
  <c r="U42" i="44"/>
  <c r="U49" i="44"/>
  <c r="U56" i="44"/>
  <c r="U63" i="44"/>
  <c r="U70" i="44"/>
  <c r="U77" i="44"/>
  <c r="U84" i="44"/>
  <c r="U91" i="44"/>
  <c r="U95" i="44"/>
  <c r="U101" i="44"/>
  <c r="U105" i="44"/>
  <c r="U107" i="44"/>
  <c r="U113" i="44"/>
  <c r="U115" i="44"/>
  <c r="U124" i="44"/>
  <c r="U130" i="44"/>
  <c r="AH467" i="43"/>
  <c r="AA27" i="47" s="1"/>
  <c r="AH468" i="43"/>
  <c r="AH469" i="43"/>
  <c r="AH470" i="43"/>
  <c r="AA30" i="47" s="1"/>
  <c r="AH471" i="43"/>
  <c r="AH472" i="43"/>
  <c r="AH473" i="43"/>
  <c r="AH474" i="43"/>
  <c r="AH475" i="43"/>
  <c r="AA35" i="47" s="1"/>
  <c r="AH476" i="43"/>
  <c r="U467" i="43"/>
  <c r="N27" i="47" s="1"/>
  <c r="U468" i="43"/>
  <c r="N28" i="47" s="1"/>
  <c r="U469" i="43"/>
  <c r="U470" i="43"/>
  <c r="U471" i="43"/>
  <c r="U472" i="43"/>
  <c r="U473" i="43"/>
  <c r="N33" i="47" s="1"/>
  <c r="U474" i="43"/>
  <c r="U475" i="43"/>
  <c r="U476" i="43"/>
  <c r="U13" i="43"/>
  <c r="U18" i="43"/>
  <c r="U22" i="43"/>
  <c r="U27" i="43"/>
  <c r="U30" i="43"/>
  <c r="U34" i="43"/>
  <c r="U38" i="43"/>
  <c r="U41" i="43"/>
  <c r="U45" i="43"/>
  <c r="U48" i="43"/>
  <c r="U51" i="43"/>
  <c r="U54" i="43"/>
  <c r="U58" i="43"/>
  <c r="U62" i="43"/>
  <c r="U66" i="43"/>
  <c r="U69" i="43"/>
  <c r="U74" i="43"/>
  <c r="U78" i="43"/>
  <c r="U81" i="43"/>
  <c r="U85" i="43"/>
  <c r="U89" i="43"/>
  <c r="U92" i="43"/>
  <c r="U96" i="43"/>
  <c r="U100" i="43"/>
  <c r="U103" i="43"/>
  <c r="U107" i="43"/>
  <c r="U111" i="43"/>
  <c r="U114" i="43"/>
  <c r="U118" i="43"/>
  <c r="U123" i="43"/>
  <c r="U130" i="43"/>
  <c r="U137" i="43"/>
  <c r="U143" i="43"/>
  <c r="U149" i="43"/>
  <c r="U155" i="43"/>
  <c r="U160" i="43"/>
  <c r="U166" i="43"/>
  <c r="U172" i="43"/>
  <c r="U178" i="43"/>
  <c r="U185" i="43"/>
  <c r="U192" i="43"/>
  <c r="U198" i="43"/>
  <c r="U204" i="43"/>
  <c r="U211" i="43"/>
  <c r="U217" i="43"/>
  <c r="U223" i="43"/>
  <c r="U229" i="43"/>
  <c r="U235" i="43"/>
  <c r="U241" i="43"/>
  <c r="U247" i="43"/>
  <c r="U254" i="43"/>
  <c r="U256" i="43"/>
  <c r="U260" i="43"/>
  <c r="U264" i="43"/>
  <c r="U270" i="43"/>
  <c r="U274" i="43"/>
  <c r="U281" i="43"/>
  <c r="U286" i="43"/>
  <c r="U294" i="43"/>
  <c r="U296" i="43"/>
  <c r="U303" i="43"/>
  <c r="U310" i="43"/>
  <c r="U314" i="43"/>
  <c r="U320" i="43"/>
  <c r="U322" i="43"/>
  <c r="U326" i="43"/>
  <c r="U330" i="43"/>
  <c r="U333" i="43"/>
  <c r="U342" i="43"/>
  <c r="U348" i="43"/>
  <c r="U355" i="43"/>
  <c r="U360" i="43"/>
  <c r="U367" i="43"/>
  <c r="U371" i="43"/>
  <c r="U373" i="43"/>
  <c r="U380" i="43"/>
  <c r="U386" i="43"/>
  <c r="U390" i="43"/>
  <c r="U397" i="43"/>
  <c r="U404" i="43"/>
  <c r="U407" i="43"/>
  <c r="U413" i="43"/>
  <c r="U420" i="43"/>
  <c r="U427" i="43"/>
  <c r="U434" i="43"/>
  <c r="U441" i="43"/>
  <c r="U448" i="43"/>
  <c r="U455" i="43"/>
  <c r="U458" i="43"/>
  <c r="U462" i="43"/>
  <c r="N29" i="47" l="1"/>
  <c r="AA29" i="47"/>
  <c r="N35" i="47"/>
  <c r="AA31" i="47"/>
  <c r="AA28" i="47"/>
  <c r="N36" i="47"/>
  <c r="N34" i="47"/>
  <c r="AA36" i="47"/>
  <c r="AA34" i="47"/>
  <c r="N32" i="47"/>
  <c r="N31" i="47"/>
  <c r="AA33" i="47"/>
  <c r="N30" i="47"/>
  <c r="AA32" i="47"/>
  <c r="AH134" i="44"/>
  <c r="AH131" i="44"/>
  <c r="AA14" i="47" s="1"/>
  <c r="U131" i="44"/>
  <c r="N14" i="47" s="1"/>
  <c r="U134" i="44"/>
  <c r="AH463" i="43"/>
  <c r="AH466" i="43"/>
  <c r="U466" i="43"/>
  <c r="U463" i="43"/>
  <c r="N26" i="47" l="1"/>
  <c r="AA26" i="47"/>
  <c r="N13" i="47"/>
  <c r="N23" i="47" s="1"/>
  <c r="AA13" i="47"/>
  <c r="AA23" i="47" s="1"/>
  <c r="Y460" i="43" l="1"/>
  <c r="AC460" i="43"/>
  <c r="AZ460" i="43" s="1"/>
  <c r="AJ460" i="43"/>
  <c r="BC460" i="43" s="1"/>
  <c r="BG460" i="43"/>
  <c r="BD460" i="43" l="1"/>
  <c r="BE460" i="43"/>
  <c r="AD460" i="43"/>
  <c r="AF460" i="43"/>
  <c r="BB460" i="43" s="1"/>
  <c r="AE460" i="43"/>
  <c r="BA460" i="43" s="1"/>
  <c r="AX460" i="43"/>
  <c r="AR462" i="43"/>
  <c r="AP462" i="43"/>
  <c r="AO462" i="43"/>
  <c r="AN462" i="43"/>
  <c r="AI462" i="43"/>
  <c r="AG462" i="43"/>
  <c r="AA462" i="43"/>
  <c r="X462" i="43"/>
  <c r="T462" i="43"/>
  <c r="S462" i="43"/>
  <c r="AR458" i="43"/>
  <c r="AP458" i="43"/>
  <c r="AO458" i="43"/>
  <c r="AN458" i="43"/>
  <c r="AI458" i="43"/>
  <c r="AG458" i="43"/>
  <c r="AA458" i="43"/>
  <c r="X458" i="43"/>
  <c r="T458" i="43"/>
  <c r="S458" i="43"/>
  <c r="AR455" i="43"/>
  <c r="AP455" i="43"/>
  <c r="AO455" i="43"/>
  <c r="AN455" i="43"/>
  <c r="AI455" i="43"/>
  <c r="AG455" i="43"/>
  <c r="AA455" i="43"/>
  <c r="X455" i="43"/>
  <c r="T455" i="43"/>
  <c r="S455" i="43"/>
  <c r="AR448" i="43"/>
  <c r="AP448" i="43"/>
  <c r="AO448" i="43"/>
  <c r="AN448" i="43"/>
  <c r="AI448" i="43"/>
  <c r="AG448" i="43"/>
  <c r="AA448" i="43"/>
  <c r="X448" i="43"/>
  <c r="T448" i="43"/>
  <c r="S448" i="43"/>
  <c r="AR441" i="43"/>
  <c r="AP441" i="43"/>
  <c r="AO441" i="43"/>
  <c r="AN441" i="43"/>
  <c r="AI441" i="43"/>
  <c r="AG441" i="43"/>
  <c r="AA441" i="43"/>
  <c r="X441" i="43"/>
  <c r="T441" i="43"/>
  <c r="S441" i="43"/>
  <c r="AR434" i="43"/>
  <c r="AP434" i="43"/>
  <c r="AO434" i="43"/>
  <c r="AN434" i="43"/>
  <c r="AI434" i="43"/>
  <c r="AG434" i="43"/>
  <c r="AA434" i="43"/>
  <c r="X434" i="43"/>
  <c r="T434" i="43"/>
  <c r="S434" i="43"/>
  <c r="AR427" i="43"/>
  <c r="AP427" i="43"/>
  <c r="AO427" i="43"/>
  <c r="AN427" i="43"/>
  <c r="AI427" i="43"/>
  <c r="AG427" i="43"/>
  <c r="AA427" i="43"/>
  <c r="X427" i="43"/>
  <c r="T427" i="43"/>
  <c r="S427" i="43"/>
  <c r="AR420" i="43"/>
  <c r="AP420" i="43"/>
  <c r="AO420" i="43"/>
  <c r="AN420" i="43"/>
  <c r="AI420" i="43"/>
  <c r="AG420" i="43"/>
  <c r="AA420" i="43"/>
  <c r="X420" i="43"/>
  <c r="T420" i="43"/>
  <c r="S420" i="43"/>
  <c r="AR413" i="43"/>
  <c r="AP413" i="43"/>
  <c r="AO413" i="43"/>
  <c r="AN413" i="43"/>
  <c r="AI413" i="43"/>
  <c r="AG413" i="43"/>
  <c r="AA413" i="43"/>
  <c r="X413" i="43"/>
  <c r="T413" i="43"/>
  <c r="S413" i="43"/>
  <c r="AR407" i="43"/>
  <c r="AP407" i="43"/>
  <c r="AO407" i="43"/>
  <c r="AN407" i="43"/>
  <c r="AI407" i="43"/>
  <c r="AG407" i="43"/>
  <c r="AA407" i="43"/>
  <c r="X407" i="43"/>
  <c r="T407" i="43"/>
  <c r="S407" i="43"/>
  <c r="AR404" i="43"/>
  <c r="AP404" i="43"/>
  <c r="AO404" i="43"/>
  <c r="AN404" i="43"/>
  <c r="AI404" i="43"/>
  <c r="AG404" i="43"/>
  <c r="AA404" i="43"/>
  <c r="X404" i="43"/>
  <c r="T404" i="43"/>
  <c r="S404" i="43"/>
  <c r="AR397" i="43"/>
  <c r="AP397" i="43"/>
  <c r="AO397" i="43"/>
  <c r="AN397" i="43"/>
  <c r="AI397" i="43"/>
  <c r="AG397" i="43"/>
  <c r="AA397" i="43"/>
  <c r="X397" i="43"/>
  <c r="T397" i="43"/>
  <c r="S397" i="43"/>
  <c r="AR390" i="43"/>
  <c r="AP390" i="43"/>
  <c r="AO390" i="43"/>
  <c r="AN390" i="43"/>
  <c r="AI390" i="43"/>
  <c r="AG390" i="43"/>
  <c r="AA390" i="43"/>
  <c r="X390" i="43"/>
  <c r="T390" i="43"/>
  <c r="S390" i="43"/>
  <c r="AR386" i="43"/>
  <c r="AP386" i="43"/>
  <c r="AO386" i="43"/>
  <c r="AN386" i="43"/>
  <c r="AI386" i="43"/>
  <c r="AG386" i="43"/>
  <c r="AA386" i="43"/>
  <c r="X386" i="43"/>
  <c r="T386" i="43"/>
  <c r="S386" i="43"/>
  <c r="AR380" i="43"/>
  <c r="AP380" i="43"/>
  <c r="AO380" i="43"/>
  <c r="AN380" i="43"/>
  <c r="AI380" i="43"/>
  <c r="AG380" i="43"/>
  <c r="AA380" i="43"/>
  <c r="X380" i="43"/>
  <c r="T380" i="43"/>
  <c r="S380" i="43"/>
  <c r="AR373" i="43"/>
  <c r="AP373" i="43"/>
  <c r="AO373" i="43"/>
  <c r="AN373" i="43"/>
  <c r="AI373" i="43"/>
  <c r="AG373" i="43"/>
  <c r="AA373" i="43"/>
  <c r="X373" i="43"/>
  <c r="T373" i="43"/>
  <c r="S373" i="43"/>
  <c r="AR371" i="43"/>
  <c r="AP371" i="43"/>
  <c r="AO371" i="43"/>
  <c r="AN371" i="43"/>
  <c r="AI371" i="43"/>
  <c r="AG371" i="43"/>
  <c r="AA371" i="43"/>
  <c r="X371" i="43"/>
  <c r="T371" i="43"/>
  <c r="S371" i="43"/>
  <c r="AR367" i="43"/>
  <c r="AP367" i="43"/>
  <c r="AO367" i="43"/>
  <c r="AN367" i="43"/>
  <c r="AI367" i="43"/>
  <c r="AG367" i="43"/>
  <c r="AA367" i="43"/>
  <c r="X367" i="43"/>
  <c r="T367" i="43"/>
  <c r="S367" i="43"/>
  <c r="AR360" i="43"/>
  <c r="AP360" i="43"/>
  <c r="AO360" i="43"/>
  <c r="AN360" i="43"/>
  <c r="AI360" i="43"/>
  <c r="AG360" i="43"/>
  <c r="AA360" i="43"/>
  <c r="X360" i="43"/>
  <c r="T360" i="43"/>
  <c r="S360" i="43"/>
  <c r="AR355" i="43"/>
  <c r="AP355" i="43"/>
  <c r="AO355" i="43"/>
  <c r="AN355" i="43"/>
  <c r="AI355" i="43"/>
  <c r="AG355" i="43"/>
  <c r="AA355" i="43"/>
  <c r="X355" i="43"/>
  <c r="T355" i="43"/>
  <c r="S355" i="43"/>
  <c r="AR348" i="43"/>
  <c r="AP348" i="43"/>
  <c r="AO348" i="43"/>
  <c r="AN348" i="43"/>
  <c r="AI348" i="43"/>
  <c r="AG348" i="43"/>
  <c r="AA348" i="43"/>
  <c r="X348" i="43"/>
  <c r="T348" i="43"/>
  <c r="S348" i="43"/>
  <c r="AR342" i="43"/>
  <c r="AP342" i="43"/>
  <c r="AO342" i="43"/>
  <c r="AN342" i="43"/>
  <c r="AI342" i="43"/>
  <c r="AG342" i="43"/>
  <c r="AA342" i="43"/>
  <c r="X342" i="43"/>
  <c r="T342" i="43"/>
  <c r="S342" i="43"/>
  <c r="AR333" i="43"/>
  <c r="AP333" i="43"/>
  <c r="AO333" i="43"/>
  <c r="AN333" i="43"/>
  <c r="AI333" i="43"/>
  <c r="AG333" i="43"/>
  <c r="AA333" i="43"/>
  <c r="X333" i="43"/>
  <c r="T333" i="43"/>
  <c r="S333" i="43"/>
  <c r="AR330" i="43"/>
  <c r="AP330" i="43"/>
  <c r="AO330" i="43"/>
  <c r="AN330" i="43"/>
  <c r="AI330" i="43"/>
  <c r="AG330" i="43"/>
  <c r="AA330" i="43"/>
  <c r="X330" i="43"/>
  <c r="T330" i="43"/>
  <c r="S330" i="43"/>
  <c r="AR326" i="43"/>
  <c r="AP326" i="43"/>
  <c r="AO326" i="43"/>
  <c r="AN326" i="43"/>
  <c r="AI326" i="43"/>
  <c r="AG326" i="43"/>
  <c r="AA326" i="43"/>
  <c r="X326" i="43"/>
  <c r="T326" i="43"/>
  <c r="S326" i="43"/>
  <c r="AR322" i="43"/>
  <c r="AP322" i="43"/>
  <c r="AO322" i="43"/>
  <c r="AN322" i="43"/>
  <c r="AI322" i="43"/>
  <c r="AG322" i="43"/>
  <c r="AA322" i="43"/>
  <c r="X322" i="43"/>
  <c r="T322" i="43"/>
  <c r="S322" i="43"/>
  <c r="AR320" i="43"/>
  <c r="AP320" i="43"/>
  <c r="AO320" i="43"/>
  <c r="AN320" i="43"/>
  <c r="AI320" i="43"/>
  <c r="AG320" i="43"/>
  <c r="AA320" i="43"/>
  <c r="X320" i="43"/>
  <c r="T320" i="43"/>
  <c r="S320" i="43"/>
  <c r="AR314" i="43"/>
  <c r="AP314" i="43"/>
  <c r="AO314" i="43"/>
  <c r="AN314" i="43"/>
  <c r="AI314" i="43"/>
  <c r="AG314" i="43"/>
  <c r="AA314" i="43"/>
  <c r="X314" i="43"/>
  <c r="T314" i="43"/>
  <c r="S314" i="43"/>
  <c r="AR310" i="43"/>
  <c r="AP310" i="43"/>
  <c r="AO310" i="43"/>
  <c r="AN310" i="43"/>
  <c r="AI310" i="43"/>
  <c r="AG310" i="43"/>
  <c r="AA310" i="43"/>
  <c r="X310" i="43"/>
  <c r="T310" i="43"/>
  <c r="S310" i="43"/>
  <c r="AR303" i="43"/>
  <c r="AP303" i="43"/>
  <c r="AO303" i="43"/>
  <c r="AN303" i="43"/>
  <c r="AI303" i="43"/>
  <c r="AG303" i="43"/>
  <c r="AA303" i="43"/>
  <c r="X303" i="43"/>
  <c r="T303" i="43"/>
  <c r="S303" i="43"/>
  <c r="AR296" i="43"/>
  <c r="AP296" i="43"/>
  <c r="AO296" i="43"/>
  <c r="AN296" i="43"/>
  <c r="AI296" i="43"/>
  <c r="AG296" i="43"/>
  <c r="AA296" i="43"/>
  <c r="X296" i="43"/>
  <c r="T296" i="43"/>
  <c r="S296" i="43"/>
  <c r="AR294" i="43"/>
  <c r="AP294" i="43"/>
  <c r="AO294" i="43"/>
  <c r="AN294" i="43"/>
  <c r="AI294" i="43"/>
  <c r="AG294" i="43"/>
  <c r="AA294" i="43"/>
  <c r="X294" i="43"/>
  <c r="T294" i="43"/>
  <c r="S294" i="43"/>
  <c r="AR286" i="43"/>
  <c r="AP286" i="43"/>
  <c r="AO286" i="43"/>
  <c r="AN286" i="43"/>
  <c r="AI286" i="43"/>
  <c r="AG286" i="43"/>
  <c r="AA286" i="43"/>
  <c r="X286" i="43"/>
  <c r="T286" i="43"/>
  <c r="S286" i="43"/>
  <c r="AR281" i="43"/>
  <c r="AP281" i="43"/>
  <c r="AO281" i="43"/>
  <c r="AN281" i="43"/>
  <c r="AI281" i="43"/>
  <c r="AG281" i="43"/>
  <c r="AA281" i="43"/>
  <c r="X281" i="43"/>
  <c r="T281" i="43"/>
  <c r="S281" i="43"/>
  <c r="AR274" i="43"/>
  <c r="AP274" i="43"/>
  <c r="AO274" i="43"/>
  <c r="AN274" i="43"/>
  <c r="AI274" i="43"/>
  <c r="AG274" i="43"/>
  <c r="AA274" i="43"/>
  <c r="X274" i="43"/>
  <c r="T274" i="43"/>
  <c r="S274" i="43"/>
  <c r="AR270" i="43"/>
  <c r="AP270" i="43"/>
  <c r="AO270" i="43"/>
  <c r="AN270" i="43"/>
  <c r="AI270" i="43"/>
  <c r="AG270" i="43"/>
  <c r="AA270" i="43"/>
  <c r="X270" i="43"/>
  <c r="T270" i="43"/>
  <c r="S270" i="43"/>
  <c r="AR264" i="43"/>
  <c r="AP264" i="43"/>
  <c r="AO264" i="43"/>
  <c r="AN264" i="43"/>
  <c r="AI264" i="43"/>
  <c r="AG264" i="43"/>
  <c r="AA264" i="43"/>
  <c r="X264" i="43"/>
  <c r="T264" i="43"/>
  <c r="S264" i="43"/>
  <c r="AR260" i="43"/>
  <c r="AP260" i="43"/>
  <c r="AO260" i="43"/>
  <c r="AN260" i="43"/>
  <c r="AI260" i="43"/>
  <c r="AG260" i="43"/>
  <c r="AA260" i="43"/>
  <c r="X260" i="43"/>
  <c r="T260" i="43"/>
  <c r="S260" i="43"/>
  <c r="AR256" i="43"/>
  <c r="AP256" i="43"/>
  <c r="AO256" i="43"/>
  <c r="AN256" i="43"/>
  <c r="AI256" i="43"/>
  <c r="AG256" i="43"/>
  <c r="AA256" i="43"/>
  <c r="X256" i="43"/>
  <c r="T256" i="43"/>
  <c r="S256" i="43"/>
  <c r="AR254" i="43"/>
  <c r="AP254" i="43"/>
  <c r="AO254" i="43"/>
  <c r="AN254" i="43"/>
  <c r="AI254" i="43"/>
  <c r="AG254" i="43"/>
  <c r="AA254" i="43"/>
  <c r="X254" i="43"/>
  <c r="T254" i="43"/>
  <c r="S254" i="43"/>
  <c r="AR247" i="43"/>
  <c r="AP247" i="43"/>
  <c r="AO247" i="43"/>
  <c r="AN247" i="43"/>
  <c r="AI247" i="43"/>
  <c r="AG247" i="43"/>
  <c r="AA247" i="43"/>
  <c r="X247" i="43"/>
  <c r="T247" i="43"/>
  <c r="S247" i="43"/>
  <c r="AR241" i="43"/>
  <c r="AP241" i="43"/>
  <c r="AO241" i="43"/>
  <c r="AN241" i="43"/>
  <c r="AI241" i="43"/>
  <c r="AG241" i="43"/>
  <c r="AA241" i="43"/>
  <c r="X241" i="43"/>
  <c r="T241" i="43"/>
  <c r="S241" i="43"/>
  <c r="AR235" i="43"/>
  <c r="AP235" i="43"/>
  <c r="AO235" i="43"/>
  <c r="AN235" i="43"/>
  <c r="AI235" i="43"/>
  <c r="AG235" i="43"/>
  <c r="AA235" i="43"/>
  <c r="X235" i="43"/>
  <c r="T235" i="43"/>
  <c r="S235" i="43"/>
  <c r="AR229" i="43"/>
  <c r="AP229" i="43"/>
  <c r="AO229" i="43"/>
  <c r="AN229" i="43"/>
  <c r="AI229" i="43"/>
  <c r="AG229" i="43"/>
  <c r="AA229" i="43"/>
  <c r="X229" i="43"/>
  <c r="T229" i="43"/>
  <c r="S229" i="43"/>
  <c r="AR223" i="43"/>
  <c r="AP223" i="43"/>
  <c r="AO223" i="43"/>
  <c r="AN223" i="43"/>
  <c r="AI223" i="43"/>
  <c r="AG223" i="43"/>
  <c r="AA223" i="43"/>
  <c r="X223" i="43"/>
  <c r="T223" i="43"/>
  <c r="S223" i="43"/>
  <c r="AR217" i="43"/>
  <c r="AP217" i="43"/>
  <c r="AO217" i="43"/>
  <c r="AN217" i="43"/>
  <c r="AI217" i="43"/>
  <c r="AG217" i="43"/>
  <c r="AA217" i="43"/>
  <c r="X217" i="43"/>
  <c r="T217" i="43"/>
  <c r="S217" i="43"/>
  <c r="AR211" i="43"/>
  <c r="AP211" i="43"/>
  <c r="AO211" i="43"/>
  <c r="AN211" i="43"/>
  <c r="AI211" i="43"/>
  <c r="AG211" i="43"/>
  <c r="AA211" i="43"/>
  <c r="X211" i="43"/>
  <c r="T211" i="43"/>
  <c r="S211" i="43"/>
  <c r="AR204" i="43"/>
  <c r="AP204" i="43"/>
  <c r="AO204" i="43"/>
  <c r="AN204" i="43"/>
  <c r="AI204" i="43"/>
  <c r="AG204" i="43"/>
  <c r="AA204" i="43"/>
  <c r="X204" i="43"/>
  <c r="T204" i="43"/>
  <c r="S204" i="43"/>
  <c r="AR198" i="43"/>
  <c r="AP198" i="43"/>
  <c r="AO198" i="43"/>
  <c r="AN198" i="43"/>
  <c r="AI198" i="43"/>
  <c r="AG198" i="43"/>
  <c r="AA198" i="43"/>
  <c r="X198" i="43"/>
  <c r="T198" i="43"/>
  <c r="S198" i="43"/>
  <c r="AR192" i="43"/>
  <c r="AP192" i="43"/>
  <c r="AO192" i="43"/>
  <c r="AN192" i="43"/>
  <c r="AI192" i="43"/>
  <c r="AG192" i="43"/>
  <c r="AA192" i="43"/>
  <c r="X192" i="43"/>
  <c r="T192" i="43"/>
  <c r="S192" i="43"/>
  <c r="AR185" i="43"/>
  <c r="AP185" i="43"/>
  <c r="AO185" i="43"/>
  <c r="AN185" i="43"/>
  <c r="AI185" i="43"/>
  <c r="AG185" i="43"/>
  <c r="AA185" i="43"/>
  <c r="X185" i="43"/>
  <c r="T185" i="43"/>
  <c r="S185" i="43"/>
  <c r="AR178" i="43"/>
  <c r="AP178" i="43"/>
  <c r="AO178" i="43"/>
  <c r="AN178" i="43"/>
  <c r="AI178" i="43"/>
  <c r="AG178" i="43"/>
  <c r="AA178" i="43"/>
  <c r="X178" i="43"/>
  <c r="T178" i="43"/>
  <c r="S178" i="43"/>
  <c r="AR172" i="43"/>
  <c r="AP172" i="43"/>
  <c r="AO172" i="43"/>
  <c r="AN172" i="43"/>
  <c r="AI172" i="43"/>
  <c r="AG172" i="43"/>
  <c r="AA172" i="43"/>
  <c r="X172" i="43"/>
  <c r="T172" i="43"/>
  <c r="S172" i="43"/>
  <c r="AR166" i="43"/>
  <c r="AP166" i="43"/>
  <c r="AO166" i="43"/>
  <c r="AN166" i="43"/>
  <c r="AI166" i="43"/>
  <c r="AG166" i="43"/>
  <c r="AA166" i="43"/>
  <c r="X166" i="43"/>
  <c r="T166" i="43"/>
  <c r="S166" i="43"/>
  <c r="AR160" i="43"/>
  <c r="AP160" i="43"/>
  <c r="AO160" i="43"/>
  <c r="AN160" i="43"/>
  <c r="AI160" i="43"/>
  <c r="AG160" i="43"/>
  <c r="AA160" i="43"/>
  <c r="X160" i="43"/>
  <c r="T160" i="43"/>
  <c r="S160" i="43"/>
  <c r="AR155" i="43"/>
  <c r="AP155" i="43"/>
  <c r="AO155" i="43"/>
  <c r="AN155" i="43"/>
  <c r="AI155" i="43"/>
  <c r="AG155" i="43"/>
  <c r="AA155" i="43"/>
  <c r="X155" i="43"/>
  <c r="T155" i="43"/>
  <c r="S155" i="43"/>
  <c r="AR149" i="43"/>
  <c r="AP149" i="43"/>
  <c r="AO149" i="43"/>
  <c r="AN149" i="43"/>
  <c r="AI149" i="43"/>
  <c r="AG149" i="43"/>
  <c r="AA149" i="43"/>
  <c r="X149" i="43"/>
  <c r="T149" i="43"/>
  <c r="S149" i="43"/>
  <c r="AR143" i="43"/>
  <c r="AP143" i="43"/>
  <c r="AO143" i="43"/>
  <c r="AN143" i="43"/>
  <c r="AI143" i="43"/>
  <c r="AG143" i="43"/>
  <c r="AA143" i="43"/>
  <c r="X143" i="43"/>
  <c r="T143" i="43"/>
  <c r="S143" i="43"/>
  <c r="AR137" i="43"/>
  <c r="AP137" i="43"/>
  <c r="AO137" i="43"/>
  <c r="AN137" i="43"/>
  <c r="AI137" i="43"/>
  <c r="AG137" i="43"/>
  <c r="AA137" i="43"/>
  <c r="X137" i="43"/>
  <c r="T137" i="43"/>
  <c r="S137" i="43"/>
  <c r="AR130" i="43"/>
  <c r="AP130" i="43"/>
  <c r="AO130" i="43"/>
  <c r="AN130" i="43"/>
  <c r="AI130" i="43"/>
  <c r="AG130" i="43"/>
  <c r="AA130" i="43"/>
  <c r="X130" i="43"/>
  <c r="T130" i="43"/>
  <c r="S130" i="43"/>
  <c r="AR123" i="43"/>
  <c r="AP123" i="43"/>
  <c r="AO123" i="43"/>
  <c r="AN123" i="43"/>
  <c r="AI123" i="43"/>
  <c r="AG123" i="43"/>
  <c r="AA123" i="43"/>
  <c r="X123" i="43"/>
  <c r="T123" i="43"/>
  <c r="S123" i="43"/>
  <c r="AR118" i="43"/>
  <c r="AP118" i="43"/>
  <c r="AO118" i="43"/>
  <c r="AN118" i="43"/>
  <c r="AI118" i="43"/>
  <c r="AG118" i="43"/>
  <c r="AA118" i="43"/>
  <c r="X118" i="43"/>
  <c r="T118" i="43"/>
  <c r="S118" i="43"/>
  <c r="AR114" i="43"/>
  <c r="AP114" i="43"/>
  <c r="AO114" i="43"/>
  <c r="AN114" i="43"/>
  <c r="AI114" i="43"/>
  <c r="AG114" i="43"/>
  <c r="AA114" i="43"/>
  <c r="X114" i="43"/>
  <c r="T114" i="43"/>
  <c r="S114" i="43"/>
  <c r="AR111" i="43"/>
  <c r="AP111" i="43"/>
  <c r="AO111" i="43"/>
  <c r="AN111" i="43"/>
  <c r="AI111" i="43"/>
  <c r="AG111" i="43"/>
  <c r="AA111" i="43"/>
  <c r="X111" i="43"/>
  <c r="T111" i="43"/>
  <c r="S111" i="43"/>
  <c r="AR107" i="43"/>
  <c r="AP107" i="43"/>
  <c r="AO107" i="43"/>
  <c r="AN107" i="43"/>
  <c r="AI107" i="43"/>
  <c r="AG107" i="43"/>
  <c r="AA107" i="43"/>
  <c r="X107" i="43"/>
  <c r="T107" i="43"/>
  <c r="S107" i="43"/>
  <c r="AR103" i="43"/>
  <c r="AP103" i="43"/>
  <c r="AO103" i="43"/>
  <c r="AN103" i="43"/>
  <c r="AI103" i="43"/>
  <c r="AG103" i="43"/>
  <c r="AA103" i="43"/>
  <c r="X103" i="43"/>
  <c r="T103" i="43"/>
  <c r="S103" i="43"/>
  <c r="AR100" i="43"/>
  <c r="AP100" i="43"/>
  <c r="AO100" i="43"/>
  <c r="AN100" i="43"/>
  <c r="AI100" i="43"/>
  <c r="AG100" i="43"/>
  <c r="AA100" i="43"/>
  <c r="X100" i="43"/>
  <c r="T100" i="43"/>
  <c r="S100" i="43"/>
  <c r="AR96" i="43"/>
  <c r="AP96" i="43"/>
  <c r="AO96" i="43"/>
  <c r="AN96" i="43"/>
  <c r="AI96" i="43"/>
  <c r="AG96" i="43"/>
  <c r="AA96" i="43"/>
  <c r="X96" i="43"/>
  <c r="T96" i="43"/>
  <c r="S96" i="43"/>
  <c r="AR92" i="43"/>
  <c r="AP92" i="43"/>
  <c r="AO92" i="43"/>
  <c r="AN92" i="43"/>
  <c r="AI92" i="43"/>
  <c r="AG92" i="43"/>
  <c r="AA92" i="43"/>
  <c r="X92" i="43"/>
  <c r="T92" i="43"/>
  <c r="S92" i="43"/>
  <c r="AR89" i="43"/>
  <c r="AP89" i="43"/>
  <c r="AO89" i="43"/>
  <c r="AN89" i="43"/>
  <c r="AI89" i="43"/>
  <c r="AG89" i="43"/>
  <c r="AA89" i="43"/>
  <c r="X89" i="43"/>
  <c r="T89" i="43"/>
  <c r="S89" i="43"/>
  <c r="AR85" i="43"/>
  <c r="AP85" i="43"/>
  <c r="AO85" i="43"/>
  <c r="AN85" i="43"/>
  <c r="AI85" i="43"/>
  <c r="AG85" i="43"/>
  <c r="AA85" i="43"/>
  <c r="X85" i="43"/>
  <c r="T85" i="43"/>
  <c r="S85" i="43"/>
  <c r="AR81" i="43"/>
  <c r="AP81" i="43"/>
  <c r="AO81" i="43"/>
  <c r="AN81" i="43"/>
  <c r="AI81" i="43"/>
  <c r="AG81" i="43"/>
  <c r="AA81" i="43"/>
  <c r="X81" i="43"/>
  <c r="T81" i="43"/>
  <c r="S81" i="43"/>
  <c r="AR78" i="43"/>
  <c r="AP78" i="43"/>
  <c r="AO78" i="43"/>
  <c r="AN78" i="43"/>
  <c r="AI78" i="43"/>
  <c r="AG78" i="43"/>
  <c r="AA78" i="43"/>
  <c r="X78" i="43"/>
  <c r="T78" i="43"/>
  <c r="S78" i="43"/>
  <c r="AR74" i="43"/>
  <c r="AP74" i="43"/>
  <c r="AO74" i="43"/>
  <c r="AN74" i="43"/>
  <c r="AI74" i="43"/>
  <c r="AG74" i="43"/>
  <c r="AA74" i="43"/>
  <c r="X74" i="43"/>
  <c r="T74" i="43"/>
  <c r="S74" i="43"/>
  <c r="AR69" i="43"/>
  <c r="AP69" i="43"/>
  <c r="AO69" i="43"/>
  <c r="AN69" i="43"/>
  <c r="AI69" i="43"/>
  <c r="AG69" i="43"/>
  <c r="AA69" i="43"/>
  <c r="X69" i="43"/>
  <c r="T69" i="43"/>
  <c r="S69" i="43"/>
  <c r="AR66" i="43"/>
  <c r="AP66" i="43"/>
  <c r="AO66" i="43"/>
  <c r="AN66" i="43"/>
  <c r="AI66" i="43"/>
  <c r="AG66" i="43"/>
  <c r="AA66" i="43"/>
  <c r="X66" i="43"/>
  <c r="T66" i="43"/>
  <c r="S66" i="43"/>
  <c r="AR62" i="43"/>
  <c r="AP62" i="43"/>
  <c r="AO62" i="43"/>
  <c r="AN62" i="43"/>
  <c r="AI62" i="43"/>
  <c r="AG62" i="43"/>
  <c r="AA62" i="43"/>
  <c r="X62" i="43"/>
  <c r="T62" i="43"/>
  <c r="S62" i="43"/>
  <c r="AR58" i="43"/>
  <c r="AP58" i="43"/>
  <c r="AO58" i="43"/>
  <c r="AN58" i="43"/>
  <c r="AI58" i="43"/>
  <c r="AG58" i="43"/>
  <c r="AA58" i="43"/>
  <c r="X58" i="43"/>
  <c r="T58" i="43"/>
  <c r="S58" i="43"/>
  <c r="AR54" i="43"/>
  <c r="AP54" i="43"/>
  <c r="AO54" i="43"/>
  <c r="AN54" i="43"/>
  <c r="AI54" i="43"/>
  <c r="AG54" i="43"/>
  <c r="AA54" i="43"/>
  <c r="X54" i="43"/>
  <c r="T54" i="43"/>
  <c r="S54" i="43"/>
  <c r="AR51" i="43"/>
  <c r="AP51" i="43"/>
  <c r="AO51" i="43"/>
  <c r="AN51" i="43"/>
  <c r="AI51" i="43"/>
  <c r="AG51" i="43"/>
  <c r="AA51" i="43"/>
  <c r="X51" i="43"/>
  <c r="T51" i="43"/>
  <c r="S51" i="43"/>
  <c r="AR48" i="43"/>
  <c r="AP48" i="43"/>
  <c r="AO48" i="43"/>
  <c r="AN48" i="43"/>
  <c r="AI48" i="43"/>
  <c r="AG48" i="43"/>
  <c r="AA48" i="43"/>
  <c r="X48" i="43"/>
  <c r="T48" i="43"/>
  <c r="S48" i="43"/>
  <c r="AR45" i="43"/>
  <c r="AP45" i="43"/>
  <c r="AO45" i="43"/>
  <c r="AN45" i="43"/>
  <c r="AI45" i="43"/>
  <c r="AG45" i="43"/>
  <c r="AA45" i="43"/>
  <c r="X45" i="43"/>
  <c r="T45" i="43"/>
  <c r="S45" i="43"/>
  <c r="AR41" i="43"/>
  <c r="AP41" i="43"/>
  <c r="AO41" i="43"/>
  <c r="AN41" i="43"/>
  <c r="AI41" i="43"/>
  <c r="AG41" i="43"/>
  <c r="AA41" i="43"/>
  <c r="X41" i="43"/>
  <c r="T41" i="43"/>
  <c r="S41" i="43"/>
  <c r="AR38" i="43"/>
  <c r="AP38" i="43"/>
  <c r="AO38" i="43"/>
  <c r="AN38" i="43"/>
  <c r="AI38" i="43"/>
  <c r="AG38" i="43"/>
  <c r="AA38" i="43"/>
  <c r="X38" i="43"/>
  <c r="T38" i="43"/>
  <c r="S38" i="43"/>
  <c r="AR34" i="43"/>
  <c r="AP34" i="43"/>
  <c r="AO34" i="43"/>
  <c r="AN34" i="43"/>
  <c r="AI34" i="43"/>
  <c r="AG34" i="43"/>
  <c r="AA34" i="43"/>
  <c r="X34" i="43"/>
  <c r="T34" i="43"/>
  <c r="S34" i="43"/>
  <c r="AR30" i="43"/>
  <c r="AP30" i="43"/>
  <c r="AO30" i="43"/>
  <c r="AN30" i="43"/>
  <c r="AI30" i="43"/>
  <c r="AG30" i="43"/>
  <c r="AA30" i="43"/>
  <c r="X30" i="43"/>
  <c r="T30" i="43"/>
  <c r="S30" i="43"/>
  <c r="AR27" i="43"/>
  <c r="AP27" i="43"/>
  <c r="AO27" i="43"/>
  <c r="AN27" i="43"/>
  <c r="AI27" i="43"/>
  <c r="AG27" i="43"/>
  <c r="AA27" i="43"/>
  <c r="X27" i="43"/>
  <c r="T27" i="43"/>
  <c r="S27" i="43"/>
  <c r="AR22" i="43"/>
  <c r="AP22" i="43"/>
  <c r="AO22" i="43"/>
  <c r="AN22" i="43"/>
  <c r="AI22" i="43"/>
  <c r="AG22" i="43"/>
  <c r="AA22" i="43"/>
  <c r="X22" i="43"/>
  <c r="T22" i="43"/>
  <c r="S22" i="43"/>
  <c r="AR18" i="43"/>
  <c r="AP18" i="43"/>
  <c r="AO18" i="43"/>
  <c r="AN18" i="43"/>
  <c r="AI18" i="43"/>
  <c r="AG18" i="43"/>
  <c r="AA18" i="43"/>
  <c r="X18" i="43"/>
  <c r="T18" i="43"/>
  <c r="S18" i="43"/>
  <c r="AR13" i="43"/>
  <c r="AP13" i="43"/>
  <c r="AO13" i="43"/>
  <c r="AN13" i="43"/>
  <c r="AI13" i="43"/>
  <c r="AG13" i="43"/>
  <c r="AA13" i="43"/>
  <c r="X13" i="43"/>
  <c r="T13" i="43"/>
  <c r="S13" i="43"/>
  <c r="AN463" i="43" l="1"/>
  <c r="AS463" i="43"/>
  <c r="AL13" i="47" s="1"/>
  <c r="AO463" i="43"/>
  <c r="AH13" i="47" s="1"/>
  <c r="AR463" i="43"/>
  <c r="AK13" i="47" s="1"/>
  <c r="AP463" i="43"/>
  <c r="AK460" i="43"/>
  <c r="AW460" i="43" s="1"/>
  <c r="BG116" i="43"/>
  <c r="BE116" i="43"/>
  <c r="AJ116" i="43"/>
  <c r="BC116" i="43" s="1"/>
  <c r="AC116" i="43"/>
  <c r="AZ116" i="43" s="1"/>
  <c r="Y116" i="43"/>
  <c r="AU16" i="44"/>
  <c r="BG16" i="44" s="1"/>
  <c r="BE16" i="44"/>
  <c r="AJ16" i="44"/>
  <c r="BC16" i="44" s="1"/>
  <c r="AC16" i="44"/>
  <c r="AZ16" i="44" s="1"/>
  <c r="Y16" i="44"/>
  <c r="AI13" i="47" l="1"/>
  <c r="AU464" i="43"/>
  <c r="AG13" i="47"/>
  <c r="AT464" i="43"/>
  <c r="AD16" i="44"/>
  <c r="AE16" i="44"/>
  <c r="BA16" i="44" s="1"/>
  <c r="AX16" i="44"/>
  <c r="AD116" i="43"/>
  <c r="AE116" i="43"/>
  <c r="BA116" i="43" s="1"/>
  <c r="AX116" i="43"/>
  <c r="AF116" i="43"/>
  <c r="BB116" i="43" s="1"/>
  <c r="BD116" i="43"/>
  <c r="AF16" i="44"/>
  <c r="BB16" i="44" s="1"/>
  <c r="AV16" i="44"/>
  <c r="BD16" i="44" s="1"/>
  <c r="AS130" i="44"/>
  <c r="AR130" i="44"/>
  <c r="AP130" i="44"/>
  <c r="AO130" i="44"/>
  <c r="AN130" i="44"/>
  <c r="AI130" i="44"/>
  <c r="AG130" i="44"/>
  <c r="AB130" i="44"/>
  <c r="AA130" i="44"/>
  <c r="X130" i="44"/>
  <c r="T130" i="44"/>
  <c r="S130" i="44"/>
  <c r="AS124" i="44"/>
  <c r="AR124" i="44"/>
  <c r="AP124" i="44"/>
  <c r="AO124" i="44"/>
  <c r="AN124" i="44"/>
  <c r="AI124" i="44"/>
  <c r="AG124" i="44"/>
  <c r="AB124" i="44"/>
  <c r="AA124" i="44"/>
  <c r="X124" i="44"/>
  <c r="T124" i="44"/>
  <c r="S124" i="44"/>
  <c r="AS115" i="44"/>
  <c r="AR115" i="44"/>
  <c r="AP115" i="44"/>
  <c r="AO115" i="44"/>
  <c r="AN115" i="44"/>
  <c r="AI115" i="44"/>
  <c r="AG115" i="44"/>
  <c r="AB115" i="44"/>
  <c r="AA115" i="44"/>
  <c r="X115" i="44"/>
  <c r="T115" i="44"/>
  <c r="S115" i="44"/>
  <c r="AS113" i="44"/>
  <c r="AR113" i="44"/>
  <c r="AP113" i="44"/>
  <c r="AO113" i="44"/>
  <c r="AN113" i="44"/>
  <c r="AI113" i="44"/>
  <c r="AG113" i="44"/>
  <c r="AB113" i="44"/>
  <c r="AA113" i="44"/>
  <c r="X113" i="44"/>
  <c r="T113" i="44"/>
  <c r="S113" i="44"/>
  <c r="AS107" i="44"/>
  <c r="AR107" i="44"/>
  <c r="AP107" i="44"/>
  <c r="AO107" i="44"/>
  <c r="AN107" i="44"/>
  <c r="AI107" i="44"/>
  <c r="AG107" i="44"/>
  <c r="AB107" i="44"/>
  <c r="AA107" i="44"/>
  <c r="X107" i="44"/>
  <c r="T107" i="44"/>
  <c r="S107" i="44"/>
  <c r="AS105" i="44"/>
  <c r="AR105" i="44"/>
  <c r="AP105" i="44"/>
  <c r="AO105" i="44"/>
  <c r="AN105" i="44"/>
  <c r="AI105" i="44"/>
  <c r="AG105" i="44"/>
  <c r="AB105" i="44"/>
  <c r="AA105" i="44"/>
  <c r="X105" i="44"/>
  <c r="T105" i="44"/>
  <c r="S105" i="44"/>
  <c r="AS101" i="44"/>
  <c r="AR101" i="44"/>
  <c r="AP101" i="44"/>
  <c r="AO101" i="44"/>
  <c r="AN101" i="44"/>
  <c r="AI101" i="44"/>
  <c r="AG101" i="44"/>
  <c r="AB101" i="44"/>
  <c r="AA101" i="44"/>
  <c r="X101" i="44"/>
  <c r="T101" i="44"/>
  <c r="S101" i="44"/>
  <c r="AS95" i="44"/>
  <c r="AR95" i="44"/>
  <c r="AP95" i="44"/>
  <c r="AO95" i="44"/>
  <c r="AN95" i="44"/>
  <c r="AI95" i="44"/>
  <c r="AG95" i="44"/>
  <c r="AB95" i="44"/>
  <c r="AA95" i="44"/>
  <c r="X95" i="44"/>
  <c r="T95" i="44"/>
  <c r="S95" i="44"/>
  <c r="AS91" i="44"/>
  <c r="AR91" i="44"/>
  <c r="AP91" i="44"/>
  <c r="AO91" i="44"/>
  <c r="AN91" i="44"/>
  <c r="AI91" i="44"/>
  <c r="AG91" i="44"/>
  <c r="AB91" i="44"/>
  <c r="AA91" i="44"/>
  <c r="X91" i="44"/>
  <c r="T91" i="44"/>
  <c r="S91" i="44"/>
  <c r="AS84" i="44"/>
  <c r="AR84" i="44"/>
  <c r="AP84" i="44"/>
  <c r="AO84" i="44"/>
  <c r="AN84" i="44"/>
  <c r="AI84" i="44"/>
  <c r="AG84" i="44"/>
  <c r="AB84" i="44"/>
  <c r="AA84" i="44"/>
  <c r="X84" i="44"/>
  <c r="T84" i="44"/>
  <c r="S84" i="44"/>
  <c r="AS77" i="44"/>
  <c r="AR77" i="44"/>
  <c r="AP77" i="44"/>
  <c r="AO77" i="44"/>
  <c r="AN77" i="44"/>
  <c r="AI77" i="44"/>
  <c r="AG77" i="44"/>
  <c r="AB77" i="44"/>
  <c r="AA77" i="44"/>
  <c r="X77" i="44"/>
  <c r="T77" i="44"/>
  <c r="S77" i="44"/>
  <c r="AS70" i="44"/>
  <c r="AR70" i="44"/>
  <c r="AP70" i="44"/>
  <c r="AO70" i="44"/>
  <c r="AN70" i="44"/>
  <c r="AI70" i="44"/>
  <c r="AG70" i="44"/>
  <c r="AB70" i="44"/>
  <c r="AA70" i="44"/>
  <c r="X70" i="44"/>
  <c r="T70" i="44"/>
  <c r="S70" i="44"/>
  <c r="AS63" i="44"/>
  <c r="AR63" i="44"/>
  <c r="AP63" i="44"/>
  <c r="AO63" i="44"/>
  <c r="AN63" i="44"/>
  <c r="AI63" i="44"/>
  <c r="AG63" i="44"/>
  <c r="AB63" i="44"/>
  <c r="AA63" i="44"/>
  <c r="X63" i="44"/>
  <c r="T63" i="44"/>
  <c r="S63" i="44"/>
  <c r="AS56" i="44"/>
  <c r="AR56" i="44"/>
  <c r="AP56" i="44"/>
  <c r="AO56" i="44"/>
  <c r="AN56" i="44"/>
  <c r="AI56" i="44"/>
  <c r="AG56" i="44"/>
  <c r="AB56" i="44"/>
  <c r="AA56" i="44"/>
  <c r="X56" i="44"/>
  <c r="T56" i="44"/>
  <c r="S56" i="44"/>
  <c r="AS49" i="44"/>
  <c r="AR49" i="44"/>
  <c r="AP49" i="44"/>
  <c r="AO49" i="44"/>
  <c r="AN49" i="44"/>
  <c r="AI49" i="44"/>
  <c r="AG49" i="44"/>
  <c r="AB49" i="44"/>
  <c r="AA49" i="44"/>
  <c r="X49" i="44"/>
  <c r="T49" i="44"/>
  <c r="S49" i="44"/>
  <c r="AS42" i="44"/>
  <c r="AR42" i="44"/>
  <c r="AP42" i="44"/>
  <c r="AO42" i="44"/>
  <c r="AN42" i="44"/>
  <c r="AI42" i="44"/>
  <c r="AG42" i="44"/>
  <c r="AB42" i="44"/>
  <c r="AA42" i="44"/>
  <c r="X42" i="44"/>
  <c r="T42" i="44"/>
  <c r="S42" i="44"/>
  <c r="AS35" i="44"/>
  <c r="AR35" i="44"/>
  <c r="AP35" i="44"/>
  <c r="AO35" i="44"/>
  <c r="AN35" i="44"/>
  <c r="AI35" i="44"/>
  <c r="AG35" i="44"/>
  <c r="AB35" i="44"/>
  <c r="AA35" i="44"/>
  <c r="X35" i="44"/>
  <c r="T35" i="44"/>
  <c r="S35" i="44"/>
  <c r="AS28" i="44"/>
  <c r="AR28" i="44"/>
  <c r="AP28" i="44"/>
  <c r="AO28" i="44"/>
  <c r="AN28" i="44"/>
  <c r="AI28" i="44"/>
  <c r="AG28" i="44"/>
  <c r="AB28" i="44"/>
  <c r="AA28" i="44"/>
  <c r="X28" i="44"/>
  <c r="T28" i="44"/>
  <c r="S28" i="44"/>
  <c r="AS19" i="44"/>
  <c r="AR19" i="44"/>
  <c r="AP19" i="44"/>
  <c r="AO19" i="44"/>
  <c r="AN19" i="44"/>
  <c r="AI19" i="44"/>
  <c r="AG19" i="44"/>
  <c r="AB19" i="44"/>
  <c r="AA19" i="44"/>
  <c r="X19" i="44"/>
  <c r="T19" i="44"/>
  <c r="S19" i="44"/>
  <c r="AS13" i="44"/>
  <c r="AR13" i="44"/>
  <c r="AP13" i="44"/>
  <c r="AO13" i="44"/>
  <c r="AN13" i="44"/>
  <c r="AI13" i="44"/>
  <c r="AG13" i="44"/>
  <c r="AB13" i="44"/>
  <c r="AA13" i="44"/>
  <c r="X13" i="44"/>
  <c r="T13" i="44"/>
  <c r="S13" i="44"/>
  <c r="Y14" i="44"/>
  <c r="AE14" i="44" s="1"/>
  <c r="AC14" i="44"/>
  <c r="AJ14" i="44"/>
  <c r="AU14" i="44"/>
  <c r="Y15" i="44"/>
  <c r="AF15" i="44" s="1"/>
  <c r="AC15" i="44"/>
  <c r="AJ15" i="44"/>
  <c r="AU15" i="44"/>
  <c r="Y17" i="44"/>
  <c r="AC17" i="44"/>
  <c r="AJ17" i="44"/>
  <c r="AU17" i="44"/>
  <c r="Y18" i="44"/>
  <c r="AF18" i="44" s="1"/>
  <c r="AC18" i="44"/>
  <c r="AJ18" i="44"/>
  <c r="AU18" i="44"/>
  <c r="Y20" i="44"/>
  <c r="AF20" i="44" s="1"/>
  <c r="AC20" i="44"/>
  <c r="AJ20" i="44"/>
  <c r="AU20" i="44"/>
  <c r="Y21" i="44"/>
  <c r="AC21" i="44"/>
  <c r="AJ21" i="44"/>
  <c r="AU21" i="44"/>
  <c r="Y22" i="44"/>
  <c r="AF22" i="44" s="1"/>
  <c r="AC22" i="44"/>
  <c r="AJ22" i="44"/>
  <c r="AU22" i="44"/>
  <c r="Y23" i="44"/>
  <c r="AE23" i="44" s="1"/>
  <c r="AC23" i="44"/>
  <c r="AJ23" i="44"/>
  <c r="AU23" i="44"/>
  <c r="Y24" i="44"/>
  <c r="AF24" i="44" s="1"/>
  <c r="AC24" i="44"/>
  <c r="AJ24" i="44"/>
  <c r="AU24" i="44"/>
  <c r="Y25" i="44"/>
  <c r="AC25" i="44"/>
  <c r="AJ25" i="44"/>
  <c r="AU25" i="44"/>
  <c r="Y26" i="44"/>
  <c r="AE26" i="44" s="1"/>
  <c r="AC26" i="44"/>
  <c r="AJ26" i="44"/>
  <c r="AU26" i="44"/>
  <c r="Y27" i="44"/>
  <c r="AE27" i="44" s="1"/>
  <c r="AC27" i="44"/>
  <c r="AJ27" i="44"/>
  <c r="AU27" i="44"/>
  <c r="Y29" i="44"/>
  <c r="AC29" i="44"/>
  <c r="AJ29" i="44"/>
  <c r="AU29" i="44"/>
  <c r="Y30" i="44"/>
  <c r="AE30" i="44" s="1"/>
  <c r="AC30" i="44"/>
  <c r="AJ30" i="44"/>
  <c r="AU30" i="44"/>
  <c r="Y31" i="44"/>
  <c r="AE31" i="44" s="1"/>
  <c r="AC31" i="44"/>
  <c r="AJ31" i="44"/>
  <c r="AU31" i="44"/>
  <c r="Y32" i="44"/>
  <c r="AF32" i="44" s="1"/>
  <c r="AC32" i="44"/>
  <c r="AJ32" i="44"/>
  <c r="AU32" i="44"/>
  <c r="Y33" i="44"/>
  <c r="AC33" i="44"/>
  <c r="AJ33" i="44"/>
  <c r="AU33" i="44"/>
  <c r="Y34" i="44"/>
  <c r="AE34" i="44" s="1"/>
  <c r="AC34" i="44"/>
  <c r="AJ34" i="44"/>
  <c r="AU34" i="44"/>
  <c r="Y36" i="44"/>
  <c r="AF36" i="44" s="1"/>
  <c r="AC36" i="44"/>
  <c r="AJ36" i="44"/>
  <c r="AU36" i="44"/>
  <c r="Y37" i="44"/>
  <c r="AC37" i="44"/>
  <c r="AJ37" i="44"/>
  <c r="AU37" i="44"/>
  <c r="Y38" i="44"/>
  <c r="AE38" i="44" s="1"/>
  <c r="AC38" i="44"/>
  <c r="AJ38" i="44"/>
  <c r="AU38" i="44"/>
  <c r="Y39" i="44"/>
  <c r="AC39" i="44"/>
  <c r="AJ39" i="44"/>
  <c r="AU39" i="44"/>
  <c r="Y40" i="44"/>
  <c r="AF40" i="44" s="1"/>
  <c r="AC40" i="44"/>
  <c r="AJ40" i="44"/>
  <c r="AU40" i="44"/>
  <c r="Y41" i="44"/>
  <c r="AC41" i="44"/>
  <c r="AJ41" i="44"/>
  <c r="AU41" i="44"/>
  <c r="Y43" i="44"/>
  <c r="AC43" i="44"/>
  <c r="AJ43" i="44"/>
  <c r="AU43" i="44"/>
  <c r="Y44" i="44"/>
  <c r="AF44" i="44" s="1"/>
  <c r="AC44" i="44"/>
  <c r="AJ44" i="44"/>
  <c r="AU44" i="44"/>
  <c r="Y45" i="44"/>
  <c r="AC45" i="44"/>
  <c r="AJ45" i="44"/>
  <c r="AU45" i="44"/>
  <c r="Y46" i="44"/>
  <c r="AE46" i="44" s="1"/>
  <c r="AC46" i="44"/>
  <c r="AJ46" i="44"/>
  <c r="AU46" i="44"/>
  <c r="Y47" i="44"/>
  <c r="AC47" i="44"/>
  <c r="AJ47" i="44"/>
  <c r="AU47" i="44"/>
  <c r="Y48" i="44"/>
  <c r="AF48" i="44" s="1"/>
  <c r="AC48" i="44"/>
  <c r="AJ48" i="44"/>
  <c r="AU48" i="44"/>
  <c r="Y50" i="44"/>
  <c r="AC50" i="44"/>
  <c r="AJ50" i="44"/>
  <c r="AU50" i="44"/>
  <c r="Y51" i="44"/>
  <c r="AC51" i="44"/>
  <c r="AJ51" i="44"/>
  <c r="AU51" i="44"/>
  <c r="Y52" i="44"/>
  <c r="AF52" i="44" s="1"/>
  <c r="AC52" i="44"/>
  <c r="AJ52" i="44"/>
  <c r="AU52" i="44"/>
  <c r="Y53" i="44"/>
  <c r="AC53" i="44"/>
  <c r="AJ53" i="44"/>
  <c r="AU53" i="44"/>
  <c r="Y54" i="44"/>
  <c r="AF54" i="44" s="1"/>
  <c r="AC54" i="44"/>
  <c r="AJ54" i="44"/>
  <c r="AU54" i="44"/>
  <c r="Y55" i="44"/>
  <c r="AC55" i="44"/>
  <c r="AJ55" i="44"/>
  <c r="AU55" i="44"/>
  <c r="Y57" i="44"/>
  <c r="AC57" i="44"/>
  <c r="AJ57" i="44"/>
  <c r="AU57" i="44"/>
  <c r="Y58" i="44"/>
  <c r="AE58" i="44" s="1"/>
  <c r="AC58" i="44"/>
  <c r="AJ58" i="44"/>
  <c r="AU58" i="44"/>
  <c r="Y59" i="44"/>
  <c r="AE59" i="44" s="1"/>
  <c r="AC59" i="44"/>
  <c r="AJ59" i="44"/>
  <c r="AU59" i="44"/>
  <c r="Y60" i="44"/>
  <c r="AF60" i="44" s="1"/>
  <c r="AC60" i="44"/>
  <c r="AJ60" i="44"/>
  <c r="AU60" i="44"/>
  <c r="Y61" i="44"/>
  <c r="AC61" i="44"/>
  <c r="AJ61" i="44"/>
  <c r="AU61" i="44"/>
  <c r="Y62" i="44"/>
  <c r="AC62" i="44"/>
  <c r="AJ62" i="44"/>
  <c r="AU62" i="44"/>
  <c r="Y64" i="44"/>
  <c r="AF64" i="44" s="1"/>
  <c r="AC64" i="44"/>
  <c r="AJ64" i="44"/>
  <c r="AU64" i="44"/>
  <c r="Y65" i="44"/>
  <c r="AC65" i="44"/>
  <c r="AJ65" i="44"/>
  <c r="AU65" i="44"/>
  <c r="Y66" i="44"/>
  <c r="AE66" i="44" s="1"/>
  <c r="AC66" i="44"/>
  <c r="AJ66" i="44"/>
  <c r="AU66" i="44"/>
  <c r="Y67" i="44"/>
  <c r="AC67" i="44"/>
  <c r="AJ67" i="44"/>
  <c r="AU67" i="44"/>
  <c r="Y68" i="44"/>
  <c r="AF68" i="44" s="1"/>
  <c r="AC68" i="44"/>
  <c r="AJ68" i="44"/>
  <c r="AU68" i="44"/>
  <c r="Y69" i="44"/>
  <c r="AC69" i="44"/>
  <c r="AJ69" i="44"/>
  <c r="AU69" i="44"/>
  <c r="Y71" i="44"/>
  <c r="AF71" i="44" s="1"/>
  <c r="AC71" i="44"/>
  <c r="AJ71" i="44"/>
  <c r="AU71" i="44"/>
  <c r="Y72" i="44"/>
  <c r="AF72" i="44" s="1"/>
  <c r="AC72" i="44"/>
  <c r="AJ72" i="44"/>
  <c r="AU72" i="44"/>
  <c r="Y73" i="44"/>
  <c r="AC73" i="44"/>
  <c r="AJ73" i="44"/>
  <c r="AU73" i="44"/>
  <c r="Y74" i="44"/>
  <c r="AE74" i="44" s="1"/>
  <c r="AC74" i="44"/>
  <c r="AJ74" i="44"/>
  <c r="AU74" i="44"/>
  <c r="Y75" i="44"/>
  <c r="AE75" i="44" s="1"/>
  <c r="AC75" i="44"/>
  <c r="AJ75" i="44"/>
  <c r="AU75" i="44"/>
  <c r="Y76" i="44"/>
  <c r="AF76" i="44" s="1"/>
  <c r="AC76" i="44"/>
  <c r="AJ76" i="44"/>
  <c r="AU76" i="44"/>
  <c r="Y78" i="44"/>
  <c r="AC78" i="44"/>
  <c r="AJ78" i="44"/>
  <c r="AU78" i="44"/>
  <c r="Y79" i="44"/>
  <c r="AE79" i="44" s="1"/>
  <c r="AC79" i="44"/>
  <c r="AJ79" i="44"/>
  <c r="AU79" i="44"/>
  <c r="Y80" i="44"/>
  <c r="AF80" i="44" s="1"/>
  <c r="AC80" i="44"/>
  <c r="AJ80" i="44"/>
  <c r="AU80" i="44"/>
  <c r="Y81" i="44"/>
  <c r="AC81" i="44"/>
  <c r="AJ81" i="44"/>
  <c r="AU81" i="44"/>
  <c r="Y82" i="44"/>
  <c r="AC82" i="44"/>
  <c r="AJ82" i="44"/>
  <c r="AU82" i="44"/>
  <c r="Y83" i="44"/>
  <c r="AF83" i="44" s="1"/>
  <c r="AC83" i="44"/>
  <c r="AJ83" i="44"/>
  <c r="AU83" i="44"/>
  <c r="Y85" i="44"/>
  <c r="AC85" i="44"/>
  <c r="AJ85" i="44"/>
  <c r="AU85" i="44"/>
  <c r="Y86" i="44"/>
  <c r="AC86" i="44"/>
  <c r="AJ86" i="44"/>
  <c r="AU86" i="44"/>
  <c r="Y87" i="44"/>
  <c r="AE87" i="44" s="1"/>
  <c r="AC87" i="44"/>
  <c r="AJ87" i="44"/>
  <c r="AU87" i="44"/>
  <c r="Y88" i="44"/>
  <c r="AF88" i="44" s="1"/>
  <c r="AC88" i="44"/>
  <c r="AJ88" i="44"/>
  <c r="AU88" i="44"/>
  <c r="Y89" i="44"/>
  <c r="AC89" i="44"/>
  <c r="AJ89" i="44"/>
  <c r="AU89" i="44"/>
  <c r="Y90" i="44"/>
  <c r="AE90" i="44" s="1"/>
  <c r="AC90" i="44"/>
  <c r="AJ90" i="44"/>
  <c r="AU90" i="44"/>
  <c r="Y92" i="44"/>
  <c r="AF92" i="44" s="1"/>
  <c r="AC92" i="44"/>
  <c r="AJ92" i="44"/>
  <c r="AU92" i="44"/>
  <c r="Y93" i="44"/>
  <c r="AC93" i="44"/>
  <c r="AJ93" i="44"/>
  <c r="AU93" i="44"/>
  <c r="Y94" i="44"/>
  <c r="AE94" i="44" s="1"/>
  <c r="AC94" i="44"/>
  <c r="AJ94" i="44"/>
  <c r="AU94" i="44"/>
  <c r="Y96" i="44"/>
  <c r="AF96" i="44" s="1"/>
  <c r="AC96" i="44"/>
  <c r="AJ96" i="44"/>
  <c r="AU96" i="44"/>
  <c r="Y97" i="44"/>
  <c r="AC97" i="44"/>
  <c r="AJ97" i="44"/>
  <c r="AU97" i="44"/>
  <c r="Y98" i="44"/>
  <c r="AC98" i="44"/>
  <c r="AJ98" i="44"/>
  <c r="AU98" i="44"/>
  <c r="Y99" i="44"/>
  <c r="AC99" i="44"/>
  <c r="AJ99" i="44"/>
  <c r="AU99" i="44"/>
  <c r="Y100" i="44"/>
  <c r="AF100" i="44" s="1"/>
  <c r="AC100" i="44"/>
  <c r="AJ100" i="44"/>
  <c r="AU100" i="44"/>
  <c r="Y102" i="44"/>
  <c r="AE102" i="44" s="1"/>
  <c r="AC102" i="44"/>
  <c r="AJ102" i="44"/>
  <c r="AU102" i="44"/>
  <c r="Y103" i="44"/>
  <c r="AC103" i="44"/>
  <c r="AJ103" i="44"/>
  <c r="AU103" i="44"/>
  <c r="Y104" i="44"/>
  <c r="AF104" i="44" s="1"/>
  <c r="AC104" i="44"/>
  <c r="AJ104" i="44"/>
  <c r="AU104" i="44"/>
  <c r="Y106" i="44"/>
  <c r="Y107" i="44" s="1"/>
  <c r="AC106" i="44"/>
  <c r="AJ106" i="44"/>
  <c r="AJ107" i="44" s="1"/>
  <c r="AT107" i="44"/>
  <c r="AU106" i="44"/>
  <c r="AU107" i="44" s="1"/>
  <c r="Y108" i="44"/>
  <c r="AF108" i="44" s="1"/>
  <c r="AC108" i="44"/>
  <c r="AJ108" i="44"/>
  <c r="AU108" i="44"/>
  <c r="Y109" i="44"/>
  <c r="AC109" i="44"/>
  <c r="AJ109" i="44"/>
  <c r="AU109" i="44"/>
  <c r="Y110" i="44"/>
  <c r="AF110" i="44" s="1"/>
  <c r="AC110" i="44"/>
  <c r="AJ110" i="44"/>
  <c r="AU110" i="44"/>
  <c r="Y111" i="44"/>
  <c r="AC111" i="44"/>
  <c r="AJ111" i="44"/>
  <c r="AU111" i="44"/>
  <c r="Y112" i="44"/>
  <c r="AF112" i="44" s="1"/>
  <c r="AC112" i="44"/>
  <c r="AJ112" i="44"/>
  <c r="AU112" i="44"/>
  <c r="Y114" i="44"/>
  <c r="Y115" i="44" s="1"/>
  <c r="AC114" i="44"/>
  <c r="AC115" i="44" s="1"/>
  <c r="AJ114" i="44"/>
  <c r="AJ115" i="44" s="1"/>
  <c r="AT115" i="44"/>
  <c r="AU114" i="44"/>
  <c r="AU115" i="44" s="1"/>
  <c r="Y116" i="44"/>
  <c r="AF116" i="44" s="1"/>
  <c r="AC116" i="44"/>
  <c r="AJ116" i="44"/>
  <c r="AU116" i="44"/>
  <c r="Y117" i="44"/>
  <c r="AC117" i="44"/>
  <c r="AJ117" i="44"/>
  <c r="AU117" i="44"/>
  <c r="Y118" i="44"/>
  <c r="AF118" i="44" s="1"/>
  <c r="AC118" i="44"/>
  <c r="AJ118" i="44"/>
  <c r="AU118" i="44"/>
  <c r="Y119" i="44"/>
  <c r="AC119" i="44"/>
  <c r="AJ119" i="44"/>
  <c r="AU119" i="44"/>
  <c r="Y120" i="44"/>
  <c r="AF120" i="44" s="1"/>
  <c r="AC120" i="44"/>
  <c r="AJ120" i="44"/>
  <c r="AU120" i="44"/>
  <c r="Y121" i="44"/>
  <c r="AC121" i="44"/>
  <c r="AJ121" i="44"/>
  <c r="AU121" i="44"/>
  <c r="Y122" i="44"/>
  <c r="AF122" i="44" s="1"/>
  <c r="AC122" i="44"/>
  <c r="AJ122" i="44"/>
  <c r="AU122" i="44"/>
  <c r="Y123" i="44"/>
  <c r="AC123" i="44"/>
  <c r="AJ123" i="44"/>
  <c r="AU123" i="44"/>
  <c r="Y125" i="44"/>
  <c r="AC125" i="44"/>
  <c r="AJ125" i="44"/>
  <c r="AU125" i="44"/>
  <c r="Y126" i="44"/>
  <c r="AC126" i="44"/>
  <c r="AJ126" i="44"/>
  <c r="AU126" i="44"/>
  <c r="Y127" i="44"/>
  <c r="AF127" i="44" s="1"/>
  <c r="AC127" i="44"/>
  <c r="AJ127" i="44"/>
  <c r="AU127" i="44"/>
  <c r="Y128" i="44"/>
  <c r="AE128" i="44" s="1"/>
  <c r="AC128" i="44"/>
  <c r="AJ128" i="44"/>
  <c r="AU128" i="44"/>
  <c r="Y129" i="44"/>
  <c r="AF129" i="44" s="1"/>
  <c r="AC129" i="44"/>
  <c r="AJ129" i="44"/>
  <c r="AU129" i="44"/>
  <c r="I463" i="43"/>
  <c r="J463" i="43"/>
  <c r="K463" i="43"/>
  <c r="L463" i="43"/>
  <c r="M463" i="43"/>
  <c r="N463" i="43"/>
  <c r="O463" i="43"/>
  <c r="P463" i="43"/>
  <c r="Q463" i="43"/>
  <c r="Y14" i="43"/>
  <c r="AC14" i="43"/>
  <c r="AJ14" i="43"/>
  <c r="Y15" i="43"/>
  <c r="AF15" i="43" s="1"/>
  <c r="AC15" i="43"/>
  <c r="AJ15" i="43"/>
  <c r="Y16" i="43"/>
  <c r="AF16" i="43" s="1"/>
  <c r="AC16" i="43"/>
  <c r="AJ16" i="43"/>
  <c r="Y17" i="43"/>
  <c r="AC17" i="43"/>
  <c r="AJ17" i="43"/>
  <c r="Y19" i="43"/>
  <c r="AC19" i="43"/>
  <c r="AJ19" i="43"/>
  <c r="Y20" i="43"/>
  <c r="AE20" i="43" s="1"/>
  <c r="AC20" i="43"/>
  <c r="AJ20" i="43"/>
  <c r="Y21" i="43"/>
  <c r="AC21" i="43"/>
  <c r="AJ21" i="43"/>
  <c r="Y23" i="43"/>
  <c r="AC23" i="43"/>
  <c r="AJ23" i="43"/>
  <c r="Y24" i="43"/>
  <c r="AF24" i="43" s="1"/>
  <c r="AC24" i="43"/>
  <c r="AJ24" i="43"/>
  <c r="Y25" i="43"/>
  <c r="AC25" i="43"/>
  <c r="AJ25" i="43"/>
  <c r="Y26" i="43"/>
  <c r="AC26" i="43"/>
  <c r="AJ26" i="43"/>
  <c r="Y28" i="43"/>
  <c r="AC28" i="43"/>
  <c r="AJ28" i="43"/>
  <c r="Y29" i="43"/>
  <c r="AE29" i="43" s="1"/>
  <c r="AC29" i="43"/>
  <c r="AJ29" i="43"/>
  <c r="Y31" i="43"/>
  <c r="AC31" i="43"/>
  <c r="AJ31" i="43"/>
  <c r="Y32" i="43"/>
  <c r="AE32" i="43" s="1"/>
  <c r="AC32" i="43"/>
  <c r="AJ32" i="43"/>
  <c r="Y33" i="43"/>
  <c r="AE33" i="43" s="1"/>
  <c r="AC33" i="43"/>
  <c r="AJ33" i="43"/>
  <c r="Y35" i="43"/>
  <c r="AC35" i="43"/>
  <c r="AJ35" i="43"/>
  <c r="Y36" i="43"/>
  <c r="AE36" i="43" s="1"/>
  <c r="AC36" i="43"/>
  <c r="AJ36" i="43"/>
  <c r="Y37" i="43"/>
  <c r="AE37" i="43" s="1"/>
  <c r="AC37" i="43"/>
  <c r="AJ37" i="43"/>
  <c r="Y39" i="43"/>
  <c r="AC39" i="43"/>
  <c r="AJ39" i="43"/>
  <c r="Y40" i="43"/>
  <c r="AE40" i="43" s="1"/>
  <c r="AC40" i="43"/>
  <c r="AJ40" i="43"/>
  <c r="Y42" i="43"/>
  <c r="AC42" i="43"/>
  <c r="AJ42" i="43"/>
  <c r="Y43" i="43"/>
  <c r="AC43" i="43"/>
  <c r="AJ43" i="43"/>
  <c r="Y44" i="43"/>
  <c r="AC44" i="43"/>
  <c r="AJ44" i="43"/>
  <c r="Y46" i="43"/>
  <c r="AC46" i="43"/>
  <c r="AJ46" i="43"/>
  <c r="Y47" i="43"/>
  <c r="AC47" i="43"/>
  <c r="AJ47" i="43"/>
  <c r="Y49" i="43"/>
  <c r="AC49" i="43"/>
  <c r="AJ49" i="43"/>
  <c r="Y50" i="43"/>
  <c r="AC50" i="43"/>
  <c r="AJ50" i="43"/>
  <c r="Y52" i="43"/>
  <c r="AC52" i="43"/>
  <c r="AJ52" i="43"/>
  <c r="Y53" i="43"/>
  <c r="AE53" i="43" s="1"/>
  <c r="AC53" i="43"/>
  <c r="AJ53" i="43"/>
  <c r="Y55" i="43"/>
  <c r="AC55" i="43"/>
  <c r="AJ55" i="43"/>
  <c r="Y56" i="43"/>
  <c r="AE56" i="43" s="1"/>
  <c r="AC56" i="43"/>
  <c r="AJ56" i="43"/>
  <c r="Y57" i="43"/>
  <c r="AE57" i="43" s="1"/>
  <c r="AC57" i="43"/>
  <c r="AJ57" i="43"/>
  <c r="Y59" i="43"/>
  <c r="AC59" i="43"/>
  <c r="AJ59" i="43"/>
  <c r="Y60" i="43"/>
  <c r="AE60" i="43" s="1"/>
  <c r="AC60" i="43"/>
  <c r="AJ60" i="43"/>
  <c r="Y61" i="43"/>
  <c r="AE61" i="43" s="1"/>
  <c r="AC61" i="43"/>
  <c r="AJ61" i="43"/>
  <c r="Y63" i="43"/>
  <c r="AC63" i="43"/>
  <c r="AJ63" i="43"/>
  <c r="Y64" i="43"/>
  <c r="AE64" i="43" s="1"/>
  <c r="AC64" i="43"/>
  <c r="AJ64" i="43"/>
  <c r="Y65" i="43"/>
  <c r="AC65" i="43"/>
  <c r="AJ65" i="43"/>
  <c r="Y67" i="43"/>
  <c r="AC67" i="43"/>
  <c r="AJ67" i="43"/>
  <c r="Y68" i="43"/>
  <c r="AE68" i="43" s="1"/>
  <c r="AC68" i="43"/>
  <c r="AJ68" i="43"/>
  <c r="Y70" i="43"/>
  <c r="AC70" i="43"/>
  <c r="AJ70" i="43"/>
  <c r="Y71" i="43"/>
  <c r="AE71" i="43" s="1"/>
  <c r="AC71" i="43"/>
  <c r="AJ71" i="43"/>
  <c r="Y72" i="43"/>
  <c r="AE72" i="43" s="1"/>
  <c r="AC72" i="43"/>
  <c r="AJ72" i="43"/>
  <c r="Y73" i="43"/>
  <c r="AE73" i="43" s="1"/>
  <c r="AC73" i="43"/>
  <c r="AJ73" i="43"/>
  <c r="Y75" i="43"/>
  <c r="AC75" i="43"/>
  <c r="AJ75" i="43"/>
  <c r="Y76" i="43"/>
  <c r="AE76" i="43" s="1"/>
  <c r="AC76" i="43"/>
  <c r="AJ76" i="43"/>
  <c r="Y77" i="43"/>
  <c r="AE77" i="43" s="1"/>
  <c r="AC77" i="43"/>
  <c r="AJ77" i="43"/>
  <c r="Y79" i="43"/>
  <c r="AC79" i="43"/>
  <c r="AJ79" i="43"/>
  <c r="Y80" i="43"/>
  <c r="AE80" i="43" s="1"/>
  <c r="AC80" i="43"/>
  <c r="AJ80" i="43"/>
  <c r="Y82" i="43"/>
  <c r="AC82" i="43"/>
  <c r="AJ82" i="43"/>
  <c r="Y83" i="43"/>
  <c r="AC83" i="43"/>
  <c r="AJ83" i="43"/>
  <c r="Y84" i="43"/>
  <c r="AE84" i="43" s="1"/>
  <c r="AC84" i="43"/>
  <c r="AJ84" i="43"/>
  <c r="Y86" i="43"/>
  <c r="AC86" i="43"/>
  <c r="AJ86" i="43"/>
  <c r="Y87" i="43"/>
  <c r="AE87" i="43" s="1"/>
  <c r="AC87" i="43"/>
  <c r="AJ87" i="43"/>
  <c r="Y88" i="43"/>
  <c r="AE88" i="43" s="1"/>
  <c r="AC88" i="43"/>
  <c r="AJ88" i="43"/>
  <c r="Y90" i="43"/>
  <c r="AC90" i="43"/>
  <c r="AJ90" i="43"/>
  <c r="Y91" i="43"/>
  <c r="AC91" i="43"/>
  <c r="AJ91" i="43"/>
  <c r="Y93" i="43"/>
  <c r="AC93" i="43"/>
  <c r="AJ93" i="43"/>
  <c r="Y94" i="43"/>
  <c r="AE94" i="43" s="1"/>
  <c r="AC94" i="43"/>
  <c r="AJ94" i="43"/>
  <c r="Y95" i="43"/>
  <c r="AF95" i="43" s="1"/>
  <c r="AC95" i="43"/>
  <c r="AJ95" i="43"/>
  <c r="Y97" i="43"/>
  <c r="AC97" i="43"/>
  <c r="AJ97" i="43"/>
  <c r="Y98" i="43"/>
  <c r="AE98" i="43" s="1"/>
  <c r="AC98" i="43"/>
  <c r="AJ98" i="43"/>
  <c r="Y99" i="43"/>
  <c r="AE99" i="43" s="1"/>
  <c r="AC99" i="43"/>
  <c r="AJ99" i="43"/>
  <c r="Y101" i="43"/>
  <c r="AC101" i="43"/>
  <c r="AJ101" i="43"/>
  <c r="Y102" i="43"/>
  <c r="AE102" i="43" s="1"/>
  <c r="AC102" i="43"/>
  <c r="AJ102" i="43"/>
  <c r="Y104" i="43"/>
  <c r="AC104" i="43"/>
  <c r="AJ104" i="43"/>
  <c r="Y105" i="43"/>
  <c r="AE105" i="43" s="1"/>
  <c r="AC105" i="43"/>
  <c r="AJ105" i="43"/>
  <c r="Y106" i="43"/>
  <c r="AC106" i="43"/>
  <c r="AJ106" i="43"/>
  <c r="Y108" i="43"/>
  <c r="AC108" i="43"/>
  <c r="AJ108" i="43"/>
  <c r="Y109" i="43"/>
  <c r="AE109" i="43" s="1"/>
  <c r="AC109" i="43"/>
  <c r="AJ109" i="43"/>
  <c r="Y110" i="43"/>
  <c r="AC110" i="43"/>
  <c r="AJ110" i="43"/>
  <c r="Y112" i="43"/>
  <c r="AC112" i="43"/>
  <c r="AJ112" i="43"/>
  <c r="Y113" i="43"/>
  <c r="AE113" i="43" s="1"/>
  <c r="AC113" i="43"/>
  <c r="AJ113" i="43"/>
  <c r="Y115" i="43"/>
  <c r="AC115" i="43"/>
  <c r="AJ115" i="43"/>
  <c r="Y117" i="43"/>
  <c r="AC117" i="43"/>
  <c r="AJ117" i="43"/>
  <c r="Y119" i="43"/>
  <c r="AC119" i="43"/>
  <c r="AJ119" i="43"/>
  <c r="Y120" i="43"/>
  <c r="AE120" i="43" s="1"/>
  <c r="AC120" i="43"/>
  <c r="AJ120" i="43"/>
  <c r="Y121" i="43"/>
  <c r="AC121" i="43"/>
  <c r="AJ121" i="43"/>
  <c r="Y122" i="43"/>
  <c r="AC122" i="43"/>
  <c r="AJ122" i="43"/>
  <c r="Y124" i="43"/>
  <c r="AC124" i="43"/>
  <c r="AJ124" i="43"/>
  <c r="Y125" i="43"/>
  <c r="AC125" i="43"/>
  <c r="AJ125" i="43"/>
  <c r="Y126" i="43"/>
  <c r="AE126" i="43" s="1"/>
  <c r="AC126" i="43"/>
  <c r="AJ126" i="43"/>
  <c r="Y127" i="43"/>
  <c r="AF127" i="43" s="1"/>
  <c r="AC127" i="43"/>
  <c r="AJ127" i="43"/>
  <c r="Y128" i="43"/>
  <c r="AE128" i="43" s="1"/>
  <c r="AC128" i="43"/>
  <c r="AJ128" i="43"/>
  <c r="Y129" i="43"/>
  <c r="AC129" i="43"/>
  <c r="AJ129" i="43"/>
  <c r="Y131" i="43"/>
  <c r="AC131" i="43"/>
  <c r="AJ131" i="43"/>
  <c r="Y132" i="43"/>
  <c r="AE132" i="43" s="1"/>
  <c r="AC132" i="43"/>
  <c r="AJ132" i="43"/>
  <c r="Y133" i="43"/>
  <c r="AE133" i="43" s="1"/>
  <c r="AC133" i="43"/>
  <c r="AJ133" i="43"/>
  <c r="Y134" i="43"/>
  <c r="AC134" i="43"/>
  <c r="AJ134" i="43"/>
  <c r="Y135" i="43"/>
  <c r="AC135" i="43"/>
  <c r="AJ135" i="43"/>
  <c r="Y136" i="43"/>
  <c r="AC136" i="43"/>
  <c r="AJ136" i="43"/>
  <c r="Y138" i="43"/>
  <c r="AC138" i="43"/>
  <c r="AJ138" i="43"/>
  <c r="Y139" i="43"/>
  <c r="AC139" i="43"/>
  <c r="AJ139" i="43"/>
  <c r="Y140" i="43"/>
  <c r="AE140" i="43" s="1"/>
  <c r="AC140" i="43"/>
  <c r="AJ140" i="43"/>
  <c r="Y141" i="43"/>
  <c r="AE141" i="43" s="1"/>
  <c r="AC141" i="43"/>
  <c r="AJ141" i="43"/>
  <c r="Y142" i="43"/>
  <c r="AC142" i="43"/>
  <c r="AJ142" i="43"/>
  <c r="Y144" i="43"/>
  <c r="AC144" i="43"/>
  <c r="AJ144" i="43"/>
  <c r="Y145" i="43"/>
  <c r="AC145" i="43"/>
  <c r="AJ145" i="43"/>
  <c r="Y146" i="43"/>
  <c r="AC146" i="43"/>
  <c r="AJ146" i="43"/>
  <c r="Y147" i="43"/>
  <c r="AC147" i="43"/>
  <c r="AJ147" i="43"/>
  <c r="Y148" i="43"/>
  <c r="AC148" i="43"/>
  <c r="AJ148" i="43"/>
  <c r="Y150" i="43"/>
  <c r="AC150" i="43"/>
  <c r="AJ150" i="43"/>
  <c r="Y151" i="43"/>
  <c r="AF151" i="43" s="1"/>
  <c r="AC151" i="43"/>
  <c r="AJ151" i="43"/>
  <c r="Y152" i="43"/>
  <c r="AF152" i="43" s="1"/>
  <c r="AC152" i="43"/>
  <c r="AJ152" i="43"/>
  <c r="Y153" i="43"/>
  <c r="AC153" i="43"/>
  <c r="AJ153" i="43"/>
  <c r="Y154" i="43"/>
  <c r="AC154" i="43"/>
  <c r="AJ154" i="43"/>
  <c r="Y156" i="43"/>
  <c r="AC156" i="43"/>
  <c r="AJ156" i="43"/>
  <c r="Y157" i="43"/>
  <c r="AE157" i="43" s="1"/>
  <c r="AC157" i="43"/>
  <c r="AJ157" i="43"/>
  <c r="Y158" i="43"/>
  <c r="AF158" i="43" s="1"/>
  <c r="AC158" i="43"/>
  <c r="AJ158" i="43"/>
  <c r="Y159" i="43"/>
  <c r="AC159" i="43"/>
  <c r="AJ159" i="43"/>
  <c r="Y161" i="43"/>
  <c r="AC161" i="43"/>
  <c r="AJ161" i="43"/>
  <c r="Y162" i="43"/>
  <c r="AC162" i="43"/>
  <c r="AJ162" i="43"/>
  <c r="Y163" i="43"/>
  <c r="AC163" i="43"/>
  <c r="AJ163" i="43"/>
  <c r="Y164" i="43"/>
  <c r="AE164" i="43" s="1"/>
  <c r="AC164" i="43"/>
  <c r="AJ164" i="43"/>
  <c r="Y165" i="43"/>
  <c r="AC165" i="43"/>
  <c r="AJ165" i="43"/>
  <c r="Y167" i="43"/>
  <c r="AC167" i="43"/>
  <c r="AJ167" i="43"/>
  <c r="Y168" i="43"/>
  <c r="AE168" i="43" s="1"/>
  <c r="AC168" i="43"/>
  <c r="AJ168" i="43"/>
  <c r="Y169" i="43"/>
  <c r="AC169" i="43"/>
  <c r="AJ169" i="43"/>
  <c r="Y170" i="43"/>
  <c r="AC170" i="43"/>
  <c r="AJ170" i="43"/>
  <c r="Y171" i="43"/>
  <c r="AC171" i="43"/>
  <c r="AJ171" i="43"/>
  <c r="Y173" i="43"/>
  <c r="AC173" i="43"/>
  <c r="AJ173" i="43"/>
  <c r="Y174" i="43"/>
  <c r="AF174" i="43" s="1"/>
  <c r="AC174" i="43"/>
  <c r="AJ174" i="43"/>
  <c r="Y175" i="43"/>
  <c r="AE175" i="43" s="1"/>
  <c r="AC175" i="43"/>
  <c r="AJ175" i="43"/>
  <c r="Y176" i="43"/>
  <c r="AE176" i="43" s="1"/>
  <c r="AC176" i="43"/>
  <c r="AJ176" i="43"/>
  <c r="Y177" i="43"/>
  <c r="AC177" i="43"/>
  <c r="AJ177" i="43"/>
  <c r="Y179" i="43"/>
  <c r="AC179" i="43"/>
  <c r="AJ179" i="43"/>
  <c r="Y180" i="43"/>
  <c r="AE180" i="43" s="1"/>
  <c r="AC180" i="43"/>
  <c r="AJ180" i="43"/>
  <c r="Y181" i="43"/>
  <c r="AC181" i="43"/>
  <c r="AJ181" i="43"/>
  <c r="Y182" i="43"/>
  <c r="AC182" i="43"/>
  <c r="AJ182" i="43"/>
  <c r="Y183" i="43"/>
  <c r="AF183" i="43" s="1"/>
  <c r="AC183" i="43"/>
  <c r="AJ183" i="43"/>
  <c r="Y184" i="43"/>
  <c r="AE184" i="43" s="1"/>
  <c r="AC184" i="43"/>
  <c r="AJ184" i="43"/>
  <c r="Y186" i="43"/>
  <c r="AC186" i="43"/>
  <c r="AJ186" i="43"/>
  <c r="Y187" i="43"/>
  <c r="AC187" i="43"/>
  <c r="AJ187" i="43"/>
  <c r="Y188" i="43"/>
  <c r="AC188" i="43"/>
  <c r="AJ188" i="43"/>
  <c r="Y189" i="43"/>
  <c r="AC189" i="43"/>
  <c r="AJ189" i="43"/>
  <c r="Y190" i="43"/>
  <c r="AC190" i="43"/>
  <c r="AJ190" i="43"/>
  <c r="Y191" i="43"/>
  <c r="AE191" i="43" s="1"/>
  <c r="AC191" i="43"/>
  <c r="AJ191" i="43"/>
  <c r="Y193" i="43"/>
  <c r="AC193" i="43"/>
  <c r="AJ193" i="43"/>
  <c r="Y194" i="43"/>
  <c r="AC194" i="43"/>
  <c r="AJ194" i="43"/>
  <c r="Y195" i="43"/>
  <c r="AF195" i="43" s="1"/>
  <c r="AC195" i="43"/>
  <c r="AJ195" i="43"/>
  <c r="Y196" i="43"/>
  <c r="AE196" i="43" s="1"/>
  <c r="AC196" i="43"/>
  <c r="AJ196" i="43"/>
  <c r="Y197" i="43"/>
  <c r="AE197" i="43" s="1"/>
  <c r="AC197" i="43"/>
  <c r="AJ197" i="43"/>
  <c r="Y199" i="43"/>
  <c r="AC199" i="43"/>
  <c r="AJ199" i="43"/>
  <c r="Y200" i="43"/>
  <c r="AF200" i="43" s="1"/>
  <c r="AC200" i="43"/>
  <c r="AJ200" i="43"/>
  <c r="Y201" i="43"/>
  <c r="AE201" i="43" s="1"/>
  <c r="AC201" i="43"/>
  <c r="AJ201" i="43"/>
  <c r="Y202" i="43"/>
  <c r="AC202" i="43"/>
  <c r="AJ202" i="43"/>
  <c r="Y203" i="43"/>
  <c r="AC203" i="43"/>
  <c r="AJ203" i="43"/>
  <c r="Y205" i="43"/>
  <c r="AC205" i="43"/>
  <c r="AJ205" i="43"/>
  <c r="Y206" i="43"/>
  <c r="AC206" i="43"/>
  <c r="AJ206" i="43"/>
  <c r="Y207" i="43"/>
  <c r="AC207" i="43"/>
  <c r="AJ207" i="43"/>
  <c r="Y208" i="43"/>
  <c r="AF208" i="43" s="1"/>
  <c r="AC208" i="43"/>
  <c r="AJ208" i="43"/>
  <c r="Y209" i="43"/>
  <c r="AE209" i="43" s="1"/>
  <c r="AC209" i="43"/>
  <c r="AJ209" i="43"/>
  <c r="Y210" i="43"/>
  <c r="AC210" i="43"/>
  <c r="AJ210" i="43"/>
  <c r="Y212" i="43"/>
  <c r="AC212" i="43"/>
  <c r="AJ212" i="43"/>
  <c r="Y213" i="43"/>
  <c r="AE213" i="43" s="1"/>
  <c r="AC213" i="43"/>
  <c r="AJ213" i="43"/>
  <c r="Y214" i="43"/>
  <c r="AC214" i="43"/>
  <c r="AJ214" i="43"/>
  <c r="Y215" i="43"/>
  <c r="AC215" i="43"/>
  <c r="AJ215" i="43"/>
  <c r="Y216" i="43"/>
  <c r="AF216" i="43" s="1"/>
  <c r="AC216" i="43"/>
  <c r="AJ216" i="43"/>
  <c r="Y218" i="43"/>
  <c r="AC218" i="43"/>
  <c r="AJ218" i="43"/>
  <c r="Y219" i="43"/>
  <c r="AC219" i="43"/>
  <c r="AJ219" i="43"/>
  <c r="Y220" i="43"/>
  <c r="AF220" i="43" s="1"/>
  <c r="AC220" i="43"/>
  <c r="AJ220" i="43"/>
  <c r="Y221" i="43"/>
  <c r="AE221" i="43" s="1"/>
  <c r="AC221" i="43"/>
  <c r="AJ221" i="43"/>
  <c r="Y222" i="43"/>
  <c r="AC222" i="43"/>
  <c r="AJ222" i="43"/>
  <c r="Y224" i="43"/>
  <c r="AC224" i="43"/>
  <c r="AJ224" i="43"/>
  <c r="Y225" i="43"/>
  <c r="AC225" i="43"/>
  <c r="AJ225" i="43"/>
  <c r="Y226" i="43"/>
  <c r="AC226" i="43"/>
  <c r="AJ226" i="43"/>
  <c r="Y227" i="43"/>
  <c r="AC227" i="43"/>
  <c r="AJ227" i="43"/>
  <c r="Y228" i="43"/>
  <c r="AF228" i="43" s="1"/>
  <c r="AC228" i="43"/>
  <c r="AJ228" i="43"/>
  <c r="Y230" i="43"/>
  <c r="AC230" i="43"/>
  <c r="AJ230" i="43"/>
  <c r="Y231" i="43"/>
  <c r="AC231" i="43"/>
  <c r="AJ231" i="43"/>
  <c r="Y232" i="43"/>
  <c r="AF232" i="43" s="1"/>
  <c r="AC232" i="43"/>
  <c r="AJ232" i="43"/>
  <c r="Y233" i="43"/>
  <c r="AC233" i="43"/>
  <c r="AJ233" i="43"/>
  <c r="Y234" i="43"/>
  <c r="AC234" i="43"/>
  <c r="AJ234" i="43"/>
  <c r="Y236" i="43"/>
  <c r="AC236" i="43"/>
  <c r="AJ236" i="43"/>
  <c r="Y237" i="43"/>
  <c r="AE237" i="43" s="1"/>
  <c r="AC237" i="43"/>
  <c r="AJ237" i="43"/>
  <c r="Y238" i="43"/>
  <c r="AC238" i="43"/>
  <c r="AJ238" i="43"/>
  <c r="Y239" i="43"/>
  <c r="AC239" i="43"/>
  <c r="AJ239" i="43"/>
  <c r="Y240" i="43"/>
  <c r="AF240" i="43" s="1"/>
  <c r="AC240" i="43"/>
  <c r="AJ240" i="43"/>
  <c r="Y242" i="43"/>
  <c r="AC242" i="43"/>
  <c r="AJ242" i="43"/>
  <c r="Y243" i="43"/>
  <c r="AC243" i="43"/>
  <c r="AJ243" i="43"/>
  <c r="Y244" i="43"/>
  <c r="AF244" i="43" s="1"/>
  <c r="AC244" i="43"/>
  <c r="AJ244" i="43"/>
  <c r="Y245" i="43"/>
  <c r="AC245" i="43"/>
  <c r="AJ245" i="43"/>
  <c r="Y246" i="43"/>
  <c r="AC246" i="43"/>
  <c r="AJ246" i="43"/>
  <c r="Y248" i="43"/>
  <c r="AC248" i="43"/>
  <c r="AJ248" i="43"/>
  <c r="Y249" i="43"/>
  <c r="AE249" i="43" s="1"/>
  <c r="AC249" i="43"/>
  <c r="AJ249" i="43"/>
  <c r="Y250" i="43"/>
  <c r="AE250" i="43" s="1"/>
  <c r="AC250" i="43"/>
  <c r="AJ250" i="43"/>
  <c r="Y251" i="43"/>
  <c r="AC251" i="43"/>
  <c r="AJ251" i="43"/>
  <c r="Y252" i="43"/>
  <c r="AF252" i="43" s="1"/>
  <c r="AC252" i="43"/>
  <c r="AJ252" i="43"/>
  <c r="Y253" i="43"/>
  <c r="AE253" i="43" s="1"/>
  <c r="AC253" i="43"/>
  <c r="AJ253" i="43"/>
  <c r="Y255" i="43"/>
  <c r="Y256" i="43" s="1"/>
  <c r="AC255" i="43"/>
  <c r="AC256" i="43" s="1"/>
  <c r="AJ255" i="43"/>
  <c r="AJ256" i="43" s="1"/>
  <c r="Y257" i="43"/>
  <c r="AC257" i="43"/>
  <c r="AJ257" i="43"/>
  <c r="Y258" i="43"/>
  <c r="AC258" i="43"/>
  <c r="AJ258" i="43"/>
  <c r="Y259" i="43"/>
  <c r="AC259" i="43"/>
  <c r="AJ259" i="43"/>
  <c r="Y261" i="43"/>
  <c r="AC261" i="43"/>
  <c r="AJ261" i="43"/>
  <c r="Y262" i="43"/>
  <c r="AE262" i="43" s="1"/>
  <c r="AC262" i="43"/>
  <c r="AJ262" i="43"/>
  <c r="Y263" i="43"/>
  <c r="AE263" i="43" s="1"/>
  <c r="AC263" i="43"/>
  <c r="AJ263" i="43"/>
  <c r="Y265" i="43"/>
  <c r="AC265" i="43"/>
  <c r="AJ265" i="43"/>
  <c r="Y266" i="43"/>
  <c r="AC266" i="43"/>
  <c r="AJ266" i="43"/>
  <c r="Y267" i="43"/>
  <c r="AE267" i="43" s="1"/>
  <c r="AC267" i="43"/>
  <c r="AJ267" i="43"/>
  <c r="Y268" i="43"/>
  <c r="AF268" i="43" s="1"/>
  <c r="AC268" i="43"/>
  <c r="AJ268" i="43"/>
  <c r="Y269" i="43"/>
  <c r="AE269" i="43" s="1"/>
  <c r="AC269" i="43"/>
  <c r="AJ269" i="43"/>
  <c r="Y271" i="43"/>
  <c r="AC271" i="43"/>
  <c r="AJ271" i="43"/>
  <c r="Y272" i="43"/>
  <c r="AC272" i="43"/>
  <c r="AJ272" i="43"/>
  <c r="Y273" i="43"/>
  <c r="AE273" i="43" s="1"/>
  <c r="AC273" i="43"/>
  <c r="AJ273" i="43"/>
  <c r="Y275" i="43"/>
  <c r="AC275" i="43"/>
  <c r="AJ275" i="43"/>
  <c r="Y276" i="43"/>
  <c r="AE276" i="43" s="1"/>
  <c r="AC276" i="43"/>
  <c r="AJ276" i="43"/>
  <c r="Y277" i="43"/>
  <c r="AC277" i="43"/>
  <c r="AJ277" i="43"/>
  <c r="Y278" i="43"/>
  <c r="AE278" i="43" s="1"/>
  <c r="AC278" i="43"/>
  <c r="AJ278" i="43"/>
  <c r="Y279" i="43"/>
  <c r="AF279" i="43" s="1"/>
  <c r="AC279" i="43"/>
  <c r="AJ279" i="43"/>
  <c r="Y280" i="43"/>
  <c r="AE280" i="43" s="1"/>
  <c r="AC280" i="43"/>
  <c r="AJ280" i="43"/>
  <c r="Y282" i="43"/>
  <c r="AC282" i="43"/>
  <c r="AJ282" i="43"/>
  <c r="Y283" i="43"/>
  <c r="AC283" i="43"/>
  <c r="AJ283" i="43"/>
  <c r="Y284" i="43"/>
  <c r="AF284" i="43" s="1"/>
  <c r="AC284" i="43"/>
  <c r="AJ284" i="43"/>
  <c r="Y285" i="43"/>
  <c r="AF285" i="43" s="1"/>
  <c r="AC285" i="43"/>
  <c r="AJ285" i="43"/>
  <c r="Y287" i="43"/>
  <c r="AC287" i="43"/>
  <c r="AJ287" i="43"/>
  <c r="Y288" i="43"/>
  <c r="AC288" i="43"/>
  <c r="AJ288" i="43"/>
  <c r="Y289" i="43"/>
  <c r="AE289" i="43" s="1"/>
  <c r="AC289" i="43"/>
  <c r="AJ289" i="43"/>
  <c r="Y290" i="43"/>
  <c r="AE290" i="43" s="1"/>
  <c r="AC290" i="43"/>
  <c r="AJ290" i="43"/>
  <c r="Y291" i="43"/>
  <c r="AF291" i="43" s="1"/>
  <c r="AC291" i="43"/>
  <c r="AJ291" i="43"/>
  <c r="Y292" i="43"/>
  <c r="AC292" i="43"/>
  <c r="AJ292" i="43"/>
  <c r="Y293" i="43"/>
  <c r="AE293" i="43" s="1"/>
  <c r="AC293" i="43"/>
  <c r="AJ293" i="43"/>
  <c r="Y295" i="43"/>
  <c r="Y296" i="43" s="1"/>
  <c r="AC295" i="43"/>
  <c r="AC296" i="43" s="1"/>
  <c r="AJ295" i="43"/>
  <c r="AJ296" i="43" s="1"/>
  <c r="Y297" i="43"/>
  <c r="AC297" i="43"/>
  <c r="AJ297" i="43"/>
  <c r="Y298" i="43"/>
  <c r="AC298" i="43"/>
  <c r="AJ298" i="43"/>
  <c r="Y299" i="43"/>
  <c r="AC299" i="43"/>
  <c r="AJ299" i="43"/>
  <c r="Y300" i="43"/>
  <c r="AE300" i="43" s="1"/>
  <c r="AC300" i="43"/>
  <c r="AJ300" i="43"/>
  <c r="Y301" i="43"/>
  <c r="AF301" i="43" s="1"/>
  <c r="AC301" i="43"/>
  <c r="AJ301" i="43"/>
  <c r="Y302" i="43"/>
  <c r="AC302" i="43"/>
  <c r="AJ302" i="43"/>
  <c r="Y304" i="43"/>
  <c r="AC304" i="43"/>
  <c r="AJ304" i="43"/>
  <c r="Y305" i="43"/>
  <c r="AE305" i="43" s="1"/>
  <c r="AC305" i="43"/>
  <c r="AJ305" i="43"/>
  <c r="Y306" i="43"/>
  <c r="AF306" i="43" s="1"/>
  <c r="AC306" i="43"/>
  <c r="AJ306" i="43"/>
  <c r="Y307" i="43"/>
  <c r="AC307" i="43"/>
  <c r="AJ307" i="43"/>
  <c r="Y308" i="43"/>
  <c r="AE308" i="43" s="1"/>
  <c r="AC308" i="43"/>
  <c r="AJ308" i="43"/>
  <c r="Y309" i="43"/>
  <c r="AF309" i="43" s="1"/>
  <c r="AC309" i="43"/>
  <c r="AJ309" i="43"/>
  <c r="Y311" i="43"/>
  <c r="AC311" i="43"/>
  <c r="AJ311" i="43"/>
  <c r="Y312" i="43"/>
  <c r="AE312" i="43" s="1"/>
  <c r="AC312" i="43"/>
  <c r="AJ312" i="43"/>
  <c r="Y313" i="43"/>
  <c r="AF313" i="43" s="1"/>
  <c r="AC313" i="43"/>
  <c r="AJ313" i="43"/>
  <c r="Y315" i="43"/>
  <c r="AC315" i="43"/>
  <c r="AJ315" i="43"/>
  <c r="Y316" i="43"/>
  <c r="AE316" i="43" s="1"/>
  <c r="AC316" i="43"/>
  <c r="AJ316" i="43"/>
  <c r="Y317" i="43"/>
  <c r="AE317" i="43" s="1"/>
  <c r="AC317" i="43"/>
  <c r="AJ317" i="43"/>
  <c r="Y318" i="43"/>
  <c r="AC318" i="43"/>
  <c r="AJ318" i="43"/>
  <c r="Y319" i="43"/>
  <c r="AF319" i="43" s="1"/>
  <c r="AC319" i="43"/>
  <c r="AJ319" i="43"/>
  <c r="Y321" i="43"/>
  <c r="Y322" i="43" s="1"/>
  <c r="AC321" i="43"/>
  <c r="AC322" i="43" s="1"/>
  <c r="AJ321" i="43"/>
  <c r="AJ322" i="43" s="1"/>
  <c r="Y323" i="43"/>
  <c r="AC323" i="43"/>
  <c r="AJ323" i="43"/>
  <c r="Y325" i="43"/>
  <c r="AE325" i="43" s="1"/>
  <c r="AC325" i="43"/>
  <c r="AJ325" i="43"/>
  <c r="Y327" i="43"/>
  <c r="AC327" i="43"/>
  <c r="AJ327" i="43"/>
  <c r="Y328" i="43"/>
  <c r="AF328" i="43" s="1"/>
  <c r="AC328" i="43"/>
  <c r="AJ328" i="43"/>
  <c r="Y329" i="43"/>
  <c r="AC329" i="43"/>
  <c r="AJ329" i="43"/>
  <c r="Y331" i="43"/>
  <c r="AJ331" i="43"/>
  <c r="Y332" i="43"/>
  <c r="AC332" i="43"/>
  <c r="AJ332" i="43"/>
  <c r="Y334" i="43"/>
  <c r="AC334" i="43"/>
  <c r="AJ334" i="43"/>
  <c r="Y336" i="43"/>
  <c r="AF336" i="43" s="1"/>
  <c r="AC336" i="43"/>
  <c r="AJ336" i="43"/>
  <c r="Y337" i="43"/>
  <c r="AF337" i="43" s="1"/>
  <c r="AC337" i="43"/>
  <c r="AJ337" i="43"/>
  <c r="Y338" i="43"/>
  <c r="AF338" i="43" s="1"/>
  <c r="AC338" i="43"/>
  <c r="AJ338" i="43"/>
  <c r="Y339" i="43"/>
  <c r="AF339" i="43" s="1"/>
  <c r="AC339" i="43"/>
  <c r="AJ339" i="43"/>
  <c r="Y340" i="43"/>
  <c r="AF340" i="43" s="1"/>
  <c r="AC340" i="43"/>
  <c r="AJ340" i="43"/>
  <c r="Y341" i="43"/>
  <c r="AC341" i="43"/>
  <c r="AJ341" i="43"/>
  <c r="Y343" i="43"/>
  <c r="AC343" i="43"/>
  <c r="AJ343" i="43"/>
  <c r="Y344" i="43"/>
  <c r="AE344" i="43" s="1"/>
  <c r="AC344" i="43"/>
  <c r="AJ344" i="43"/>
  <c r="Y345" i="43"/>
  <c r="AF345" i="43" s="1"/>
  <c r="AC345" i="43"/>
  <c r="AJ345" i="43"/>
  <c r="Y346" i="43"/>
  <c r="AE346" i="43" s="1"/>
  <c r="AC346" i="43"/>
  <c r="AJ346" i="43"/>
  <c r="Y347" i="43"/>
  <c r="AE347" i="43" s="1"/>
  <c r="AC347" i="43"/>
  <c r="AJ347" i="43"/>
  <c r="Y349" i="43"/>
  <c r="AC349" i="43"/>
  <c r="AJ349" i="43"/>
  <c r="Y350" i="43"/>
  <c r="AF350" i="43" s="1"/>
  <c r="AC350" i="43"/>
  <c r="AJ350" i="43"/>
  <c r="Y351" i="43"/>
  <c r="AF351" i="43" s="1"/>
  <c r="AC351" i="43"/>
  <c r="AJ351" i="43"/>
  <c r="Y352" i="43"/>
  <c r="AC352" i="43"/>
  <c r="AJ352" i="43"/>
  <c r="Y353" i="43"/>
  <c r="AF353" i="43" s="1"/>
  <c r="AC353" i="43"/>
  <c r="AJ353" i="43"/>
  <c r="Y354" i="43"/>
  <c r="AC354" i="43"/>
  <c r="AJ354" i="43"/>
  <c r="Y356" i="43"/>
  <c r="AC356" i="43"/>
  <c r="AJ356" i="43"/>
  <c r="Y357" i="43"/>
  <c r="AF357" i="43" s="1"/>
  <c r="AC357" i="43"/>
  <c r="AJ357" i="43"/>
  <c r="Y358" i="43"/>
  <c r="AC358" i="43"/>
  <c r="AJ358" i="43"/>
  <c r="Y359" i="43"/>
  <c r="AF359" i="43" s="1"/>
  <c r="AC359" i="43"/>
  <c r="AJ359" i="43"/>
  <c r="Y361" i="43"/>
  <c r="AC361" i="43"/>
  <c r="AJ361" i="43"/>
  <c r="Y362" i="43"/>
  <c r="AF362" i="43" s="1"/>
  <c r="AC362" i="43"/>
  <c r="AJ362" i="43"/>
  <c r="Y363" i="43"/>
  <c r="AE363" i="43" s="1"/>
  <c r="AC363" i="43"/>
  <c r="AJ363" i="43"/>
  <c r="Y364" i="43"/>
  <c r="AF364" i="43" s="1"/>
  <c r="AC364" i="43"/>
  <c r="AJ364" i="43"/>
  <c r="Y365" i="43"/>
  <c r="AF365" i="43" s="1"/>
  <c r="AC365" i="43"/>
  <c r="AJ365" i="43"/>
  <c r="Y366" i="43"/>
  <c r="AC366" i="43"/>
  <c r="AJ366" i="43"/>
  <c r="Y368" i="43"/>
  <c r="AC368" i="43"/>
  <c r="AJ368" i="43"/>
  <c r="Y369" i="43"/>
  <c r="AF369" i="43" s="1"/>
  <c r="AC369" i="43"/>
  <c r="AJ369" i="43"/>
  <c r="Y370" i="43"/>
  <c r="AC370" i="43"/>
  <c r="AJ370" i="43"/>
  <c r="Y372" i="43"/>
  <c r="Y373" i="43" s="1"/>
  <c r="AC372" i="43"/>
  <c r="AC373" i="43" s="1"/>
  <c r="AJ372" i="43"/>
  <c r="AJ373" i="43" s="1"/>
  <c r="Y374" i="43"/>
  <c r="AC374" i="43"/>
  <c r="AJ374" i="43"/>
  <c r="Y375" i="43"/>
  <c r="AF375" i="43" s="1"/>
  <c r="AC375" i="43"/>
  <c r="AJ375" i="43"/>
  <c r="Y376" i="43"/>
  <c r="AE376" i="43" s="1"/>
  <c r="AC376" i="43"/>
  <c r="AJ376" i="43"/>
  <c r="Y377" i="43"/>
  <c r="AF377" i="43" s="1"/>
  <c r="AC377" i="43"/>
  <c r="AJ377" i="43"/>
  <c r="Y378" i="43"/>
  <c r="AF378" i="43" s="1"/>
  <c r="AC378" i="43"/>
  <c r="AJ378" i="43"/>
  <c r="Y379" i="43"/>
  <c r="AE379" i="43" s="1"/>
  <c r="AC379" i="43"/>
  <c r="AJ379" i="43"/>
  <c r="Y381" i="43"/>
  <c r="AC381" i="43"/>
  <c r="AJ381" i="43"/>
  <c r="Y382" i="43"/>
  <c r="AF382" i="43" s="1"/>
  <c r="AC382" i="43"/>
  <c r="AJ382" i="43"/>
  <c r="Y383" i="43"/>
  <c r="AE383" i="43" s="1"/>
  <c r="AC383" i="43"/>
  <c r="AJ383" i="43"/>
  <c r="Y384" i="43"/>
  <c r="AE384" i="43" s="1"/>
  <c r="AC384" i="43"/>
  <c r="AJ384" i="43"/>
  <c r="Y385" i="43"/>
  <c r="AF385" i="43" s="1"/>
  <c r="AC385" i="43"/>
  <c r="AJ385" i="43"/>
  <c r="Y387" i="43"/>
  <c r="AC387" i="43"/>
  <c r="AJ387" i="43"/>
  <c r="Y388" i="43"/>
  <c r="AC388" i="43"/>
  <c r="AJ388" i="43"/>
  <c r="Y389" i="43"/>
  <c r="AF389" i="43" s="1"/>
  <c r="AC389" i="43"/>
  <c r="AJ389" i="43"/>
  <c r="Y391" i="43"/>
  <c r="AC391" i="43"/>
  <c r="AJ391" i="43"/>
  <c r="Y392" i="43"/>
  <c r="AE392" i="43" s="1"/>
  <c r="AC392" i="43"/>
  <c r="AJ392" i="43"/>
  <c r="Y393" i="43"/>
  <c r="AF393" i="43" s="1"/>
  <c r="AC393" i="43"/>
  <c r="AJ393" i="43"/>
  <c r="Y394" i="43"/>
  <c r="AF394" i="43" s="1"/>
  <c r="AC394" i="43"/>
  <c r="AJ394" i="43"/>
  <c r="Y395" i="43"/>
  <c r="AC395" i="43"/>
  <c r="AJ395" i="43"/>
  <c r="Y396" i="43"/>
  <c r="AE396" i="43" s="1"/>
  <c r="AC396" i="43"/>
  <c r="AJ396" i="43"/>
  <c r="Y398" i="43"/>
  <c r="AC398" i="43"/>
  <c r="AJ398" i="43"/>
  <c r="Y399" i="43"/>
  <c r="AC399" i="43"/>
  <c r="AJ399" i="43"/>
  <c r="Y400" i="43"/>
  <c r="AE400" i="43" s="1"/>
  <c r="AC400" i="43"/>
  <c r="AJ400" i="43"/>
  <c r="Y401" i="43"/>
  <c r="AF401" i="43" s="1"/>
  <c r="AC401" i="43"/>
  <c r="AJ401" i="43"/>
  <c r="Y402" i="43"/>
  <c r="AF402" i="43" s="1"/>
  <c r="AC402" i="43"/>
  <c r="AJ402" i="43"/>
  <c r="Y403" i="43"/>
  <c r="AF403" i="43" s="1"/>
  <c r="AC403" i="43"/>
  <c r="AJ403" i="43"/>
  <c r="Y405" i="43"/>
  <c r="AC405" i="43"/>
  <c r="AJ405" i="43"/>
  <c r="Y406" i="43"/>
  <c r="AF406" i="43" s="1"/>
  <c r="AC406" i="43"/>
  <c r="AJ406" i="43"/>
  <c r="Y408" i="43"/>
  <c r="AC408" i="43"/>
  <c r="AJ408" i="43"/>
  <c r="Y409" i="43"/>
  <c r="AF409" i="43" s="1"/>
  <c r="AC409" i="43"/>
  <c r="AJ409" i="43"/>
  <c r="Y410" i="43"/>
  <c r="AC410" i="43"/>
  <c r="AJ410" i="43"/>
  <c r="Y411" i="43"/>
  <c r="AE411" i="43" s="1"/>
  <c r="AC411" i="43"/>
  <c r="AJ411" i="43"/>
  <c r="Y412" i="43"/>
  <c r="AC412" i="43"/>
  <c r="AJ412" i="43"/>
  <c r="Y414" i="43"/>
  <c r="AC414" i="43"/>
  <c r="AJ414" i="43"/>
  <c r="Y415" i="43"/>
  <c r="AF415" i="43" s="1"/>
  <c r="AC415" i="43"/>
  <c r="AJ415" i="43"/>
  <c r="Y416" i="43"/>
  <c r="AE416" i="43" s="1"/>
  <c r="AC416" i="43"/>
  <c r="AJ416" i="43"/>
  <c r="Y417" i="43"/>
  <c r="AF417" i="43" s="1"/>
  <c r="AC417" i="43"/>
  <c r="AJ417" i="43"/>
  <c r="Y418" i="43"/>
  <c r="AF418" i="43" s="1"/>
  <c r="AC418" i="43"/>
  <c r="AJ418" i="43"/>
  <c r="Y419" i="43"/>
  <c r="AF419" i="43" s="1"/>
  <c r="AC419" i="43"/>
  <c r="AJ419" i="43"/>
  <c r="Y421" i="43"/>
  <c r="AC421" i="43"/>
  <c r="AJ421" i="43"/>
  <c r="Y422" i="43"/>
  <c r="AE422" i="43" s="1"/>
  <c r="AC422" i="43"/>
  <c r="AJ422" i="43"/>
  <c r="Y423" i="43"/>
  <c r="AE423" i="43" s="1"/>
  <c r="AC423" i="43"/>
  <c r="AJ423" i="43"/>
  <c r="Y424" i="43"/>
  <c r="AF424" i="43" s="1"/>
  <c r="AC424" i="43"/>
  <c r="AJ424" i="43"/>
  <c r="Y425" i="43"/>
  <c r="AF425" i="43" s="1"/>
  <c r="AC425" i="43"/>
  <c r="AJ425" i="43"/>
  <c r="Y426" i="43"/>
  <c r="AC426" i="43"/>
  <c r="AJ426" i="43"/>
  <c r="Y428" i="43"/>
  <c r="AC428" i="43"/>
  <c r="AJ428" i="43"/>
  <c r="Y429" i="43"/>
  <c r="AF429" i="43" s="1"/>
  <c r="AC429" i="43"/>
  <c r="AJ429" i="43"/>
  <c r="Y430" i="43"/>
  <c r="AC430" i="43"/>
  <c r="AJ430" i="43"/>
  <c r="Y431" i="43"/>
  <c r="AE431" i="43" s="1"/>
  <c r="AC431" i="43"/>
  <c r="AJ431" i="43"/>
  <c r="Y432" i="43"/>
  <c r="AE432" i="43" s="1"/>
  <c r="AC432" i="43"/>
  <c r="AJ432" i="43"/>
  <c r="Y433" i="43"/>
  <c r="AF433" i="43" s="1"/>
  <c r="AC433" i="43"/>
  <c r="AJ433" i="43"/>
  <c r="Y435" i="43"/>
  <c r="AC435" i="43"/>
  <c r="AJ435" i="43"/>
  <c r="Y436" i="43"/>
  <c r="AC436" i="43"/>
  <c r="AJ436" i="43"/>
  <c r="Y437" i="43"/>
  <c r="AF437" i="43" s="1"/>
  <c r="AC437" i="43"/>
  <c r="AJ437" i="43"/>
  <c r="Y438" i="43"/>
  <c r="AE438" i="43" s="1"/>
  <c r="AC438" i="43"/>
  <c r="AJ438" i="43"/>
  <c r="Y439" i="43"/>
  <c r="AF439" i="43" s="1"/>
  <c r="AC439" i="43"/>
  <c r="AJ439" i="43"/>
  <c r="Y440" i="43"/>
  <c r="AE440" i="43" s="1"/>
  <c r="AC440" i="43"/>
  <c r="AJ440" i="43"/>
  <c r="Y442" i="43"/>
  <c r="AC442" i="43"/>
  <c r="AJ442" i="43"/>
  <c r="Y443" i="43"/>
  <c r="AE443" i="43" s="1"/>
  <c r="AC443" i="43"/>
  <c r="AJ443" i="43"/>
  <c r="Y444" i="43"/>
  <c r="AE444" i="43" s="1"/>
  <c r="AC444" i="43"/>
  <c r="AJ444" i="43"/>
  <c r="Y445" i="43"/>
  <c r="AF445" i="43" s="1"/>
  <c r="AC445" i="43"/>
  <c r="AJ445" i="43"/>
  <c r="Y446" i="43"/>
  <c r="AE446" i="43" s="1"/>
  <c r="AC446" i="43"/>
  <c r="AJ446" i="43"/>
  <c r="Y447" i="43"/>
  <c r="AE447" i="43" s="1"/>
  <c r="AC447" i="43"/>
  <c r="AJ447" i="43"/>
  <c r="Y449" i="43"/>
  <c r="AC449" i="43"/>
  <c r="AJ449" i="43"/>
  <c r="Y450" i="43"/>
  <c r="AC450" i="43"/>
  <c r="AJ450" i="43"/>
  <c r="Y451" i="43"/>
  <c r="AF451" i="43" s="1"/>
  <c r="AC451" i="43"/>
  <c r="AJ451" i="43"/>
  <c r="Y452" i="43"/>
  <c r="AE452" i="43" s="1"/>
  <c r="AC452" i="43"/>
  <c r="AJ452" i="43"/>
  <c r="Y453" i="43"/>
  <c r="AF453" i="43" s="1"/>
  <c r="AC453" i="43"/>
  <c r="AJ453" i="43"/>
  <c r="Y454" i="43"/>
  <c r="AE454" i="43" s="1"/>
  <c r="AC454" i="43"/>
  <c r="AJ454" i="43"/>
  <c r="Y456" i="43"/>
  <c r="AC456" i="43"/>
  <c r="AJ456" i="43"/>
  <c r="Y457" i="43"/>
  <c r="AF457" i="43" s="1"/>
  <c r="AC457" i="43"/>
  <c r="AJ457" i="43"/>
  <c r="Y459" i="43"/>
  <c r="AC459" i="43"/>
  <c r="AJ459" i="43"/>
  <c r="Y461" i="43"/>
  <c r="AC461" i="43"/>
  <c r="AJ461" i="43"/>
  <c r="AJ458" i="43" l="1"/>
  <c r="AJ114" i="43"/>
  <c r="AJ81" i="43"/>
  <c r="AJ198" i="43"/>
  <c r="AJ103" i="43"/>
  <c r="D13" i="47"/>
  <c r="G13" i="47"/>
  <c r="C13" i="47"/>
  <c r="J13" i="47"/>
  <c r="F13" i="47"/>
  <c r="B13" i="47"/>
  <c r="H13" i="47"/>
  <c r="I13" i="47"/>
  <c r="E13" i="47"/>
  <c r="AJ462" i="43"/>
  <c r="AJ427" i="43"/>
  <c r="AJ413" i="43"/>
  <c r="AJ404" i="43"/>
  <c r="AJ390" i="43"/>
  <c r="AJ380" i="43"/>
  <c r="AJ254" i="43"/>
  <c r="AJ247" i="43"/>
  <c r="AJ241" i="43"/>
  <c r="AJ235" i="43"/>
  <c r="AJ211" i="43"/>
  <c r="AJ185" i="43"/>
  <c r="AJ178" i="43"/>
  <c r="AJ143" i="43"/>
  <c r="AJ130" i="43"/>
  <c r="AJ123" i="43"/>
  <c r="AJ111" i="43"/>
  <c r="AJ107" i="43"/>
  <c r="AJ96" i="43"/>
  <c r="AJ89" i="43"/>
  <c r="AJ85" i="43"/>
  <c r="AJ78" i="43"/>
  <c r="AJ371" i="43"/>
  <c r="AJ367" i="43"/>
  <c r="AJ360" i="43"/>
  <c r="AJ355" i="43"/>
  <c r="AJ348" i="43"/>
  <c r="AJ342" i="43"/>
  <c r="AJ333" i="43"/>
  <c r="AJ330" i="43"/>
  <c r="AJ326" i="43"/>
  <c r="AJ441" i="43"/>
  <c r="AJ420" i="43"/>
  <c r="AJ386" i="43"/>
  <c r="AJ223" i="43"/>
  <c r="AJ192" i="43"/>
  <c r="AJ149" i="43"/>
  <c r="AJ320" i="43"/>
  <c r="AJ314" i="43"/>
  <c r="AJ310" i="43"/>
  <c r="AJ303" i="43"/>
  <c r="AJ455" i="43"/>
  <c r="AJ448" i="43"/>
  <c r="AJ434" i="43"/>
  <c r="AJ407" i="43"/>
  <c r="AJ397" i="43"/>
  <c r="AJ229" i="43"/>
  <c r="AJ217" i="43"/>
  <c r="AJ204" i="43"/>
  <c r="AJ172" i="43"/>
  <c r="AJ166" i="43"/>
  <c r="AJ160" i="43"/>
  <c r="AJ155" i="43"/>
  <c r="AJ137" i="43"/>
  <c r="AJ118" i="43"/>
  <c r="AJ100" i="43"/>
  <c r="AJ92" i="43"/>
  <c r="AJ74" i="43"/>
  <c r="AJ294" i="43"/>
  <c r="AJ286" i="43"/>
  <c r="AJ281" i="43"/>
  <c r="AJ274" i="43"/>
  <c r="AJ270" i="43"/>
  <c r="AJ264" i="43"/>
  <c r="AJ260" i="43"/>
  <c r="AJ69" i="43"/>
  <c r="AJ66" i="43"/>
  <c r="AJ62" i="43"/>
  <c r="AJ58" i="43"/>
  <c r="AJ54" i="43"/>
  <c r="AJ51" i="43"/>
  <c r="AJ48" i="43"/>
  <c r="AJ45" i="43"/>
  <c r="AJ41" i="43"/>
  <c r="AJ38" i="43"/>
  <c r="AJ34" i="43"/>
  <c r="AJ30" i="43"/>
  <c r="AJ27" i="43"/>
  <c r="AJ22" i="43"/>
  <c r="AJ18" i="43"/>
  <c r="AC30" i="43"/>
  <c r="Y462" i="43"/>
  <c r="AC314" i="43"/>
  <c r="AC260" i="43"/>
  <c r="Y51" i="43"/>
  <c r="AC34" i="43"/>
  <c r="AC371" i="43"/>
  <c r="Y326" i="43"/>
  <c r="AC286" i="43"/>
  <c r="Y123" i="43"/>
  <c r="AC160" i="43"/>
  <c r="Y114" i="43"/>
  <c r="AC62" i="43"/>
  <c r="AC45" i="43"/>
  <c r="AC407" i="43"/>
  <c r="AC333" i="43"/>
  <c r="AC69" i="43"/>
  <c r="AC41" i="43"/>
  <c r="AE456" i="43"/>
  <c r="Y458" i="43"/>
  <c r="Y434" i="43"/>
  <c r="AC355" i="43"/>
  <c r="AC303" i="43"/>
  <c r="AC294" i="43"/>
  <c r="Y229" i="43"/>
  <c r="AC223" i="43"/>
  <c r="AC204" i="43"/>
  <c r="Y192" i="43"/>
  <c r="AC166" i="43"/>
  <c r="Y143" i="43"/>
  <c r="AF124" i="43"/>
  <c r="Y130" i="43"/>
  <c r="AE101" i="43"/>
  <c r="AE103" i="43" s="1"/>
  <c r="Y103" i="43"/>
  <c r="AC462" i="43"/>
  <c r="AC455" i="43"/>
  <c r="AC441" i="43"/>
  <c r="AC427" i="43"/>
  <c r="Y413" i="43"/>
  <c r="AF398" i="43"/>
  <c r="Y404" i="43"/>
  <c r="AC390" i="43"/>
  <c r="AF374" i="43"/>
  <c r="Y380" i="43"/>
  <c r="AE368" i="43"/>
  <c r="Y371" i="43"/>
  <c r="Y355" i="43"/>
  <c r="AC348" i="43"/>
  <c r="Y342" i="43"/>
  <c r="AC330" i="43"/>
  <c r="AC320" i="43"/>
  <c r="Y314" i="43"/>
  <c r="AF297" i="43"/>
  <c r="Y303" i="43"/>
  <c r="Y294" i="43"/>
  <c r="AF282" i="43"/>
  <c r="Y286" i="43"/>
  <c r="AC274" i="43"/>
  <c r="AC264" i="43"/>
  <c r="Y260" i="43"/>
  <c r="Y247" i="43"/>
  <c r="AC241" i="43"/>
  <c r="Y223" i="43"/>
  <c r="AC217" i="43"/>
  <c r="Y204" i="43"/>
  <c r="AC198" i="43"/>
  <c r="AC185" i="43"/>
  <c r="Y166" i="43"/>
  <c r="Y160" i="43"/>
  <c r="AC155" i="43"/>
  <c r="AC137" i="43"/>
  <c r="AC118" i="43"/>
  <c r="AC107" i="43"/>
  <c r="AC96" i="43"/>
  <c r="AC85" i="43"/>
  <c r="AC66" i="43"/>
  <c r="Y62" i="43"/>
  <c r="AC54" i="43"/>
  <c r="AC48" i="43"/>
  <c r="Y45" i="43"/>
  <c r="AC38" i="43"/>
  <c r="AE31" i="43"/>
  <c r="AE34" i="43" s="1"/>
  <c r="Y34" i="43"/>
  <c r="AC22" i="43"/>
  <c r="AC18" i="43"/>
  <c r="AE442" i="43"/>
  <c r="Y448" i="43"/>
  <c r="Y420" i="43"/>
  <c r="AC413" i="43"/>
  <c r="AC380" i="43"/>
  <c r="AF248" i="43"/>
  <c r="Y254" i="43"/>
  <c r="AE167" i="43"/>
  <c r="Y172" i="43"/>
  <c r="Y455" i="43"/>
  <c r="Y441" i="43"/>
  <c r="AE421" i="43"/>
  <c r="Y427" i="43"/>
  <c r="AC397" i="43"/>
  <c r="AF387" i="43"/>
  <c r="Y390" i="43"/>
  <c r="AC386" i="43"/>
  <c r="AC367" i="43"/>
  <c r="AC360" i="43"/>
  <c r="Y348" i="43"/>
  <c r="Y330" i="43"/>
  <c r="Y320" i="43"/>
  <c r="AC310" i="43"/>
  <c r="AC281" i="43"/>
  <c r="AF271" i="43"/>
  <c r="Y274" i="43"/>
  <c r="AC270" i="43"/>
  <c r="AE261" i="43"/>
  <c r="AE264" i="43" s="1"/>
  <c r="Y264" i="43"/>
  <c r="Y241" i="43"/>
  <c r="AC235" i="43"/>
  <c r="Y217" i="43"/>
  <c r="Y198" i="43"/>
  <c r="Y185" i="43"/>
  <c r="AC178" i="43"/>
  <c r="Y155" i="43"/>
  <c r="AC149" i="43"/>
  <c r="Y137" i="43"/>
  <c r="AE115" i="43"/>
  <c r="Y118" i="43"/>
  <c r="AC111" i="43"/>
  <c r="Y107" i="43"/>
  <c r="AC100" i="43"/>
  <c r="AE93" i="43"/>
  <c r="Y96" i="43"/>
  <c r="AC89" i="43"/>
  <c r="Y85" i="43"/>
  <c r="AC78" i="43"/>
  <c r="AC74" i="43"/>
  <c r="AF63" i="43"/>
  <c r="Y66" i="43"/>
  <c r="AE52" i="43"/>
  <c r="AE54" i="43" s="1"/>
  <c r="Y54" i="43"/>
  <c r="AE46" i="43"/>
  <c r="Y48" i="43"/>
  <c r="AF35" i="43"/>
  <c r="Y38" i="43"/>
  <c r="AC27" i="43"/>
  <c r="AE19" i="43"/>
  <c r="Y22" i="43"/>
  <c r="Y18" i="43"/>
  <c r="AC404" i="43"/>
  <c r="AC342" i="43"/>
  <c r="AC247" i="43"/>
  <c r="Y211" i="43"/>
  <c r="AF90" i="43"/>
  <c r="Y92" i="43"/>
  <c r="AF79" i="43"/>
  <c r="Y81" i="43"/>
  <c r="AE55" i="43"/>
  <c r="AE58" i="43" s="1"/>
  <c r="Y58" i="43"/>
  <c r="AC458" i="43"/>
  <c r="AC448" i="43"/>
  <c r="AC434" i="43"/>
  <c r="AC420" i="43"/>
  <c r="Y407" i="43"/>
  <c r="AE391" i="43"/>
  <c r="Y397" i="43"/>
  <c r="Y386" i="43"/>
  <c r="AE361" i="43"/>
  <c r="Y367" i="43"/>
  <c r="Y360" i="43"/>
  <c r="AE331" i="43"/>
  <c r="Y333" i="43"/>
  <c r="AC326" i="43"/>
  <c r="AE304" i="43"/>
  <c r="Y310" i="43"/>
  <c r="Y281" i="43"/>
  <c r="Y270" i="43"/>
  <c r="AC254" i="43"/>
  <c r="Y235" i="43"/>
  <c r="AC229" i="43"/>
  <c r="AC211" i="43"/>
  <c r="AC192" i="43"/>
  <c r="Y178" i="43"/>
  <c r="AC172" i="43"/>
  <c r="Y149" i="43"/>
  <c r="AC143" i="43"/>
  <c r="AC130" i="43"/>
  <c r="AC123" i="43"/>
  <c r="AC114" i="43"/>
  <c r="Y111" i="43"/>
  <c r="AC103" i="43"/>
  <c r="AE97" i="43"/>
  <c r="AE100" i="43" s="1"/>
  <c r="Y100" i="43"/>
  <c r="AC92" i="43"/>
  <c r="AF86" i="43"/>
  <c r="Y89" i="43"/>
  <c r="AC81" i="43"/>
  <c r="Y78" i="43"/>
  <c r="Y74" i="43"/>
  <c r="Y69" i="43"/>
  <c r="AC58" i="43"/>
  <c r="AC51" i="43"/>
  <c r="AE39" i="43"/>
  <c r="AE41" i="43" s="1"/>
  <c r="Y41" i="43"/>
  <c r="Y30" i="43"/>
  <c r="AF23" i="43"/>
  <c r="Y27" i="43"/>
  <c r="AE16" i="43"/>
  <c r="AK116" i="43"/>
  <c r="AW116" i="43" s="1"/>
  <c r="AE174" i="43"/>
  <c r="AD451" i="43"/>
  <c r="AD230" i="43"/>
  <c r="AD459" i="43"/>
  <c r="AE395" i="43"/>
  <c r="AF395" i="43"/>
  <c r="AF175" i="43"/>
  <c r="AF249" i="43"/>
  <c r="AD152" i="43"/>
  <c r="AD133" i="43"/>
  <c r="AE86" i="43"/>
  <c r="AE89" i="43" s="1"/>
  <c r="AK16" i="44"/>
  <c r="AW16" i="44" s="1"/>
  <c r="AV109" i="44"/>
  <c r="AV27" i="44"/>
  <c r="AV14" i="44"/>
  <c r="AE83" i="44"/>
  <c r="AD27" i="44"/>
  <c r="AV37" i="44"/>
  <c r="AV15" i="44"/>
  <c r="AF34" i="44"/>
  <c r="AV64" i="44"/>
  <c r="AD62" i="44"/>
  <c r="AD129" i="44"/>
  <c r="AD106" i="44"/>
  <c r="AD107" i="44" s="1"/>
  <c r="AV93" i="44"/>
  <c r="AV33" i="44"/>
  <c r="AV31" i="44"/>
  <c r="AE24" i="44"/>
  <c r="AF106" i="44"/>
  <c r="AF107" i="44" s="1"/>
  <c r="AJ105" i="44"/>
  <c r="AJ95" i="44"/>
  <c r="AF75" i="44"/>
  <c r="AD72" i="44"/>
  <c r="AD59" i="44"/>
  <c r="AD123" i="44"/>
  <c r="AV121" i="44"/>
  <c r="AE106" i="44"/>
  <c r="AE107" i="44" s="1"/>
  <c r="AD92" i="44"/>
  <c r="AV80" i="44"/>
  <c r="AD75" i="44"/>
  <c r="AV119" i="44"/>
  <c r="AV112" i="44"/>
  <c r="AV100" i="44"/>
  <c r="AV32" i="44"/>
  <c r="AV72" i="44"/>
  <c r="AV59" i="44"/>
  <c r="AV69" i="44"/>
  <c r="AF46" i="44"/>
  <c r="AT84" i="44"/>
  <c r="AV71" i="44"/>
  <c r="AD90" i="44"/>
  <c r="AD74" i="44"/>
  <c r="AV39" i="44"/>
  <c r="AF38" i="44"/>
  <c r="AU124" i="44"/>
  <c r="AF114" i="44"/>
  <c r="AF115" i="44" s="1"/>
  <c r="AE48" i="44"/>
  <c r="AD88" i="44"/>
  <c r="AV76" i="44"/>
  <c r="AV25" i="44"/>
  <c r="AV18" i="44"/>
  <c r="AU113" i="44"/>
  <c r="AJ130" i="44"/>
  <c r="AD118" i="44"/>
  <c r="AV116" i="44"/>
  <c r="AV111" i="44"/>
  <c r="AV108" i="44"/>
  <c r="AC105" i="44"/>
  <c r="AV99" i="44"/>
  <c r="AD98" i="44"/>
  <c r="AJ101" i="44"/>
  <c r="AE92" i="44"/>
  <c r="AJ91" i="44"/>
  <c r="AD83" i="44"/>
  <c r="AV81" i="44"/>
  <c r="AU84" i="44"/>
  <c r="AD68" i="44"/>
  <c r="AD51" i="44"/>
  <c r="AD47" i="44"/>
  <c r="AV45" i="44"/>
  <c r="AU35" i="44"/>
  <c r="AF27" i="44"/>
  <c r="AU19" i="44"/>
  <c r="AU56" i="44"/>
  <c r="AT35" i="44"/>
  <c r="AV129" i="44"/>
  <c r="Y130" i="44"/>
  <c r="AC124" i="44"/>
  <c r="AC113" i="44"/>
  <c r="AV97" i="44"/>
  <c r="AC95" i="44"/>
  <c r="AV89" i="44"/>
  <c r="AD85" i="44"/>
  <c r="AJ84" i="44"/>
  <c r="AU77" i="44"/>
  <c r="AU70" i="44"/>
  <c r="AD55" i="44"/>
  <c r="AV53" i="44"/>
  <c r="AT56" i="44"/>
  <c r="AD41" i="44"/>
  <c r="AU42" i="44"/>
  <c r="AJ35" i="44"/>
  <c r="AJ19" i="44"/>
  <c r="AC84" i="44"/>
  <c r="AJ63" i="44"/>
  <c r="AJ56" i="44"/>
  <c r="AJ49" i="44"/>
  <c r="AT42" i="44"/>
  <c r="AC35" i="44"/>
  <c r="AU28" i="44"/>
  <c r="AC19" i="44"/>
  <c r="AJ124" i="44"/>
  <c r="AU63" i="44"/>
  <c r="AD119" i="44"/>
  <c r="AD103" i="44"/>
  <c r="AV83" i="44"/>
  <c r="AF79" i="44"/>
  <c r="AD78" i="44"/>
  <c r="AJ77" i="44"/>
  <c r="AJ70" i="44"/>
  <c r="AC63" i="44"/>
  <c r="AC56" i="44"/>
  <c r="AC49" i="44"/>
  <c r="AJ42" i="44"/>
  <c r="AF30" i="44"/>
  <c r="Y35" i="44"/>
  <c r="AT28" i="44"/>
  <c r="AU49" i="44"/>
  <c r="AV110" i="44"/>
  <c r="AU105" i="44"/>
  <c r="AU95" i="44"/>
  <c r="AD89" i="44"/>
  <c r="AD79" i="44"/>
  <c r="AK79" i="44" s="1"/>
  <c r="AE71" i="44"/>
  <c r="AC70" i="44"/>
  <c r="AV61" i="44"/>
  <c r="Y63" i="44"/>
  <c r="AD50" i="44"/>
  <c r="AV47" i="44"/>
  <c r="AD43" i="44"/>
  <c r="AD39" i="44"/>
  <c r="AE36" i="44"/>
  <c r="AV23" i="44"/>
  <c r="AJ28" i="44"/>
  <c r="AE15" i="44"/>
  <c r="AC130" i="44"/>
  <c r="AJ113" i="44"/>
  <c r="AC101" i="44"/>
  <c r="AC91" i="44"/>
  <c r="AE127" i="44"/>
  <c r="AU130" i="44"/>
  <c r="AD120" i="44"/>
  <c r="AU101" i="44"/>
  <c r="AT95" i="44"/>
  <c r="AU91" i="44"/>
  <c r="AC77" i="44"/>
  <c r="AD67" i="44"/>
  <c r="AV65" i="44"/>
  <c r="AV52" i="44"/>
  <c r="AF51" i="44"/>
  <c r="AD40" i="44"/>
  <c r="AC42" i="44"/>
  <c r="AD31" i="44"/>
  <c r="AC28" i="44"/>
  <c r="AD15" i="44"/>
  <c r="AD302" i="43"/>
  <c r="AD343" i="43"/>
  <c r="AD332" i="43"/>
  <c r="AD293" i="43"/>
  <c r="AD243" i="43"/>
  <c r="AD180" i="43"/>
  <c r="AD403" i="43"/>
  <c r="AF444" i="43"/>
  <c r="AE437" i="43"/>
  <c r="AE364" i="43"/>
  <c r="AD219" i="43"/>
  <c r="AD110" i="43"/>
  <c r="AE15" i="43"/>
  <c r="AD121" i="43"/>
  <c r="AF87" i="43"/>
  <c r="AD234" i="43"/>
  <c r="AD132" i="43"/>
  <c r="AF99" i="43"/>
  <c r="AE95" i="43"/>
  <c r="AE387" i="43"/>
  <c r="AF379" i="43"/>
  <c r="AD95" i="43"/>
  <c r="AD76" i="43"/>
  <c r="AE415" i="43"/>
  <c r="AD445" i="43"/>
  <c r="AE425" i="43"/>
  <c r="AD144" i="43"/>
  <c r="AD425" i="43"/>
  <c r="AF237" i="43"/>
  <c r="AD214" i="43"/>
  <c r="AD210" i="43"/>
  <c r="AD24" i="43"/>
  <c r="AF423" i="43"/>
  <c r="AD405" i="43"/>
  <c r="AD383" i="43"/>
  <c r="AD108" i="43"/>
  <c r="AD457" i="43"/>
  <c r="AE369" i="43"/>
  <c r="AD354" i="43"/>
  <c r="AD412" i="43"/>
  <c r="AF343" i="43"/>
  <c r="AF39" i="43"/>
  <c r="AE459" i="43"/>
  <c r="AF221" i="43"/>
  <c r="AE110" i="43"/>
  <c r="AE23" i="43"/>
  <c r="AE445" i="43"/>
  <c r="AE403" i="43"/>
  <c r="AE375" i="43"/>
  <c r="AD363" i="43"/>
  <c r="AD251" i="43"/>
  <c r="AD158" i="43"/>
  <c r="AF40" i="43"/>
  <c r="AD39" i="43"/>
  <c r="AE35" i="43"/>
  <c r="AE38" i="43" s="1"/>
  <c r="AD68" i="43"/>
  <c r="AD399" i="43"/>
  <c r="AD165" i="43"/>
  <c r="AF454" i="43"/>
  <c r="AD415" i="43"/>
  <c r="AD379" i="43"/>
  <c r="AD353" i="43"/>
  <c r="AD227" i="43"/>
  <c r="AD209" i="43"/>
  <c r="AD173" i="43"/>
  <c r="AD16" i="43"/>
  <c r="AK16" i="43" s="1"/>
  <c r="AF59" i="43"/>
  <c r="AD329" i="43"/>
  <c r="AD233" i="43"/>
  <c r="AE424" i="43"/>
  <c r="AD423" i="43"/>
  <c r="AE409" i="43"/>
  <c r="AE393" i="43"/>
  <c r="AE377" i="43"/>
  <c r="AF354" i="43"/>
  <c r="AE351" i="43"/>
  <c r="AF347" i="43"/>
  <c r="AD339" i="43"/>
  <c r="AD318" i="43"/>
  <c r="AF293" i="43"/>
  <c r="AD245" i="43"/>
  <c r="AE124" i="43"/>
  <c r="AF120" i="43"/>
  <c r="AD115" i="43"/>
  <c r="AF102" i="43"/>
  <c r="AD87" i="43"/>
  <c r="AE79" i="43"/>
  <c r="AE81" i="43" s="1"/>
  <c r="AF71" i="43"/>
  <c r="AD63" i="43"/>
  <c r="AE59" i="43"/>
  <c r="AE62" i="43" s="1"/>
  <c r="AF36" i="43"/>
  <c r="AD430" i="43"/>
  <c r="AD370" i="43"/>
  <c r="AF452" i="43"/>
  <c r="AE429" i="43"/>
  <c r="AD389" i="43"/>
  <c r="AD351" i="43"/>
  <c r="AD290" i="43"/>
  <c r="AD249" i="43"/>
  <c r="AD203" i="43"/>
  <c r="AF180" i="43"/>
  <c r="AD168" i="43"/>
  <c r="AD157" i="43"/>
  <c r="AD140" i="43"/>
  <c r="AF31" i="43"/>
  <c r="AE340" i="43"/>
  <c r="AF302" i="43"/>
  <c r="AE151" i="43"/>
  <c r="AF32" i="43"/>
  <c r="AE319" i="43"/>
  <c r="AE279" i="43"/>
  <c r="AF201" i="43"/>
  <c r="AF176" i="43"/>
  <c r="AD362" i="43"/>
  <c r="AE345" i="43"/>
  <c r="AD340" i="43"/>
  <c r="AD319" i="43"/>
  <c r="AD306" i="43"/>
  <c r="AE284" i="43"/>
  <c r="AD258" i="43"/>
  <c r="AF233" i="43"/>
  <c r="AD226" i="43"/>
  <c r="AD197" i="43"/>
  <c r="AD196" i="43"/>
  <c r="AD176" i="43"/>
  <c r="AE158" i="43"/>
  <c r="AD141" i="43"/>
  <c r="AF98" i="43"/>
  <c r="AD31" i="43"/>
  <c r="AV127" i="44"/>
  <c r="AV118" i="44"/>
  <c r="AV102" i="44"/>
  <c r="AD99" i="44"/>
  <c r="AV88" i="44"/>
  <c r="AD86" i="44"/>
  <c r="AV66" i="44"/>
  <c r="AV41" i="44"/>
  <c r="AD33" i="44"/>
  <c r="AV21" i="44"/>
  <c r="AV123" i="44"/>
  <c r="AE112" i="44"/>
  <c r="AD111" i="44"/>
  <c r="AE108" i="44"/>
  <c r="AD82" i="44"/>
  <c r="AD65" i="44"/>
  <c r="AF59" i="44"/>
  <c r="AV55" i="44"/>
  <c r="AV51" i="44"/>
  <c r="AV46" i="44"/>
  <c r="AV38" i="44"/>
  <c r="AD36" i="44"/>
  <c r="Y19" i="44"/>
  <c r="Y49" i="44"/>
  <c r="AT70" i="44"/>
  <c r="Y77" i="44"/>
  <c r="Y91" i="44"/>
  <c r="Y101" i="44"/>
  <c r="AT105" i="44"/>
  <c r="AT113" i="44"/>
  <c r="AT124" i="44"/>
  <c r="AD126" i="44"/>
  <c r="AE118" i="44"/>
  <c r="AD112" i="44"/>
  <c r="AD108" i="44"/>
  <c r="AV103" i="44"/>
  <c r="AV92" i="44"/>
  <c r="AD87" i="44"/>
  <c r="AV85" i="44"/>
  <c r="AV73" i="44"/>
  <c r="AD69" i="44"/>
  <c r="AV67" i="44"/>
  <c r="AV60" i="44"/>
  <c r="AV43" i="44"/>
  <c r="AF123" i="44"/>
  <c r="AF55" i="44"/>
  <c r="AV125" i="44"/>
  <c r="AE123" i="44"/>
  <c r="AV120" i="44"/>
  <c r="AV104" i="44"/>
  <c r="AE103" i="44"/>
  <c r="AD102" i="44"/>
  <c r="AV96" i="44"/>
  <c r="AV86" i="44"/>
  <c r="AV79" i="44"/>
  <c r="AV68" i="44"/>
  <c r="AE67" i="44"/>
  <c r="AD66" i="44"/>
  <c r="AV57" i="44"/>
  <c r="AE55" i="44"/>
  <c r="AE51" i="44"/>
  <c r="AE43" i="44"/>
  <c r="AE32" i="44"/>
  <c r="AV24" i="44"/>
  <c r="AV20" i="44"/>
  <c r="AF14" i="44"/>
  <c r="AD127" i="44"/>
  <c r="AE110" i="44"/>
  <c r="AF99" i="44"/>
  <c r="AF90" i="44"/>
  <c r="AV75" i="44"/>
  <c r="AF47" i="44"/>
  <c r="AV36" i="44"/>
  <c r="AD32" i="44"/>
  <c r="AV29" i="44"/>
  <c r="AF23" i="44"/>
  <c r="AT19" i="44"/>
  <c r="Y28" i="44"/>
  <c r="Y42" i="44"/>
  <c r="AT49" i="44"/>
  <c r="Y56" i="44"/>
  <c r="AT63" i="44"/>
  <c r="Y70" i="44"/>
  <c r="AT77" i="44"/>
  <c r="Y84" i="44"/>
  <c r="AT91" i="44"/>
  <c r="Y95" i="44"/>
  <c r="AT101" i="44"/>
  <c r="Y105" i="44"/>
  <c r="AC107" i="44"/>
  <c r="Y113" i="44"/>
  <c r="Y124" i="44"/>
  <c r="AT130" i="44"/>
  <c r="AE120" i="44"/>
  <c r="AK120" i="44" s="1"/>
  <c r="AD116" i="44"/>
  <c r="AD104" i="44"/>
  <c r="AE99" i="44"/>
  <c r="AV87" i="44"/>
  <c r="AE86" i="44"/>
  <c r="AD44" i="44"/>
  <c r="AD23" i="44"/>
  <c r="AV17" i="44"/>
  <c r="AD14" i="44"/>
  <c r="AV128" i="44"/>
  <c r="AV126" i="44"/>
  <c r="AD122" i="44"/>
  <c r="AD114" i="44"/>
  <c r="AV98" i="44"/>
  <c r="AE96" i="44"/>
  <c r="AF94" i="44"/>
  <c r="AV82" i="44"/>
  <c r="AE80" i="44"/>
  <c r="AE76" i="44"/>
  <c r="AF74" i="44"/>
  <c r="AD71" i="44"/>
  <c r="AV62" i="44"/>
  <c r="AE60" i="44"/>
  <c r="AF58" i="44"/>
  <c r="AD54" i="44"/>
  <c r="AV50" i="44"/>
  <c r="AD48" i="44"/>
  <c r="AE47" i="44"/>
  <c r="AF26" i="44"/>
  <c r="AD22" i="44"/>
  <c r="AF119" i="44"/>
  <c r="AF111" i="44"/>
  <c r="AD96" i="44"/>
  <c r="AD93" i="44"/>
  <c r="AD80" i="44"/>
  <c r="AF78" i="44"/>
  <c r="AD76" i="44"/>
  <c r="AD73" i="44"/>
  <c r="AD60" i="44"/>
  <c r="AD57" i="44"/>
  <c r="AD46" i="44"/>
  <c r="AV44" i="44"/>
  <c r="AE40" i="44"/>
  <c r="AF39" i="44"/>
  <c r="AD34" i="44"/>
  <c r="AV30" i="44"/>
  <c r="AD25" i="44"/>
  <c r="AD17" i="44"/>
  <c r="AF128" i="44"/>
  <c r="AF126" i="44"/>
  <c r="AE119" i="44"/>
  <c r="AE111" i="44"/>
  <c r="AE100" i="44"/>
  <c r="AF98" i="44"/>
  <c r="AF82" i="44"/>
  <c r="AE78" i="44"/>
  <c r="AE64" i="44"/>
  <c r="AF62" i="44"/>
  <c r="AE52" i="44"/>
  <c r="AF50" i="44"/>
  <c r="AE39" i="44"/>
  <c r="AE20" i="44"/>
  <c r="AE126" i="44"/>
  <c r="AV122" i="44"/>
  <c r="AV114" i="44"/>
  <c r="AV115" i="44" s="1"/>
  <c r="AD100" i="44"/>
  <c r="AE98" i="44"/>
  <c r="AD97" i="44"/>
  <c r="AD94" i="44"/>
  <c r="AE82" i="44"/>
  <c r="AD81" i="44"/>
  <c r="AD64" i="44"/>
  <c r="AE62" i="44"/>
  <c r="AD61" i="44"/>
  <c r="AD58" i="44"/>
  <c r="AV54" i="44"/>
  <c r="AD52" i="44"/>
  <c r="AE50" i="44"/>
  <c r="AF31" i="44"/>
  <c r="AD26" i="44"/>
  <c r="AV22" i="44"/>
  <c r="AD20" i="44"/>
  <c r="AD18" i="44"/>
  <c r="AE129" i="44"/>
  <c r="AD128" i="44"/>
  <c r="AD110" i="44"/>
  <c r="AV106" i="44"/>
  <c r="AV107" i="44" s="1"/>
  <c r="AE104" i="44"/>
  <c r="AF103" i="44"/>
  <c r="AF102" i="44"/>
  <c r="AV90" i="44"/>
  <c r="AE88" i="44"/>
  <c r="AF87" i="44"/>
  <c r="AF86" i="44"/>
  <c r="AE68" i="44"/>
  <c r="AF67" i="44"/>
  <c r="AF66" i="44"/>
  <c r="AV48" i="44"/>
  <c r="AE44" i="44"/>
  <c r="AF43" i="44"/>
  <c r="AD38" i="44"/>
  <c r="AV34" i="44"/>
  <c r="AE122" i="44"/>
  <c r="AV117" i="44"/>
  <c r="AE116" i="44"/>
  <c r="AE114" i="44"/>
  <c r="AE115" i="44" s="1"/>
  <c r="AV94" i="44"/>
  <c r="AV78" i="44"/>
  <c r="AV74" i="44"/>
  <c r="AE72" i="44"/>
  <c r="AV58" i="44"/>
  <c r="AE54" i="44"/>
  <c r="AV40" i="44"/>
  <c r="AD30" i="44"/>
  <c r="AV26" i="44"/>
  <c r="AD24" i="44"/>
  <c r="AE22" i="44"/>
  <c r="AD45" i="44"/>
  <c r="AD109" i="44"/>
  <c r="AD37" i="44"/>
  <c r="AD125" i="44"/>
  <c r="AE125" i="44"/>
  <c r="AF125" i="44"/>
  <c r="AD121" i="44"/>
  <c r="AE121" i="44"/>
  <c r="AF121" i="44"/>
  <c r="AD117" i="44"/>
  <c r="AE117" i="44"/>
  <c r="AF117" i="44"/>
  <c r="AD29" i="44"/>
  <c r="AD53" i="44"/>
  <c r="AD21" i="44"/>
  <c r="AE18" i="44"/>
  <c r="AF109" i="44"/>
  <c r="AF97" i="44"/>
  <c r="AF93" i="44"/>
  <c r="AF89" i="44"/>
  <c r="AF85" i="44"/>
  <c r="AF81" i="44"/>
  <c r="AF73" i="44"/>
  <c r="AF69" i="44"/>
  <c r="AF65" i="44"/>
  <c r="AF61" i="44"/>
  <c r="AF57" i="44"/>
  <c r="AF53" i="44"/>
  <c r="AF45" i="44"/>
  <c r="AF41" i="44"/>
  <c r="AF37" i="44"/>
  <c r="AF33" i="44"/>
  <c r="AF29" i="44"/>
  <c r="AF25" i="44"/>
  <c r="AF21" i="44"/>
  <c r="AF17" i="44"/>
  <c r="AE109" i="44"/>
  <c r="AE97" i="44"/>
  <c r="AE93" i="44"/>
  <c r="AE89" i="44"/>
  <c r="AE85" i="44"/>
  <c r="AE81" i="44"/>
  <c r="AE73" i="44"/>
  <c r="AE69" i="44"/>
  <c r="AE65" i="44"/>
  <c r="AE61" i="44"/>
  <c r="AE57" i="44"/>
  <c r="AE53" i="44"/>
  <c r="AE45" i="44"/>
  <c r="AE41" i="44"/>
  <c r="AE37" i="44"/>
  <c r="AE33" i="44"/>
  <c r="AE29" i="44"/>
  <c r="AE25" i="44"/>
  <c r="AE21" i="44"/>
  <c r="AE17" i="44"/>
  <c r="AE91" i="43"/>
  <c r="AF91" i="43"/>
  <c r="AD70" i="43"/>
  <c r="AE70" i="43"/>
  <c r="AE74" i="43" s="1"/>
  <c r="AF70" i="43"/>
  <c r="AD440" i="43"/>
  <c r="AD437" i="43"/>
  <c r="AF430" i="43"/>
  <c r="AE419" i="43"/>
  <c r="AD409" i="43"/>
  <c r="AF383" i="43"/>
  <c r="AE372" i="43"/>
  <c r="AE373" i="43" s="1"/>
  <c r="AF363" i="43"/>
  <c r="AD334" i="43"/>
  <c r="AF329" i="43"/>
  <c r="AF325" i="43"/>
  <c r="AF323" i="43"/>
  <c r="AE302" i="43"/>
  <c r="AE285" i="43"/>
  <c r="AD273" i="43"/>
  <c r="AF269" i="43"/>
  <c r="AF265" i="43"/>
  <c r="AD246" i="43"/>
  <c r="AD239" i="43"/>
  <c r="AD231" i="43"/>
  <c r="AD124" i="43"/>
  <c r="AE42" i="43"/>
  <c r="AD265" i="43"/>
  <c r="AE457" i="43"/>
  <c r="AE451" i="43"/>
  <c r="AD419" i="43"/>
  <c r="AE353" i="43"/>
  <c r="AE343" i="43"/>
  <c r="AE339" i="43"/>
  <c r="AD289" i="43"/>
  <c r="AD285" i="43"/>
  <c r="AF212" i="43"/>
  <c r="AE75" i="43"/>
  <c r="AE78" i="43" s="1"/>
  <c r="AF75" i="43"/>
  <c r="AF356" i="43"/>
  <c r="AD261" i="43"/>
  <c r="AF236" i="43"/>
  <c r="AF134" i="43"/>
  <c r="AE134" i="43"/>
  <c r="AE47" i="43"/>
  <c r="AF47" i="43"/>
  <c r="AD23" i="43"/>
  <c r="AF456" i="43"/>
  <c r="AF458" i="43" s="1"/>
  <c r="AF447" i="43"/>
  <c r="AF446" i="43"/>
  <c r="AD421" i="43"/>
  <c r="AF411" i="43"/>
  <c r="AF396" i="43"/>
  <c r="AF391" i="43"/>
  <c r="AF368" i="43"/>
  <c r="AE359" i="43"/>
  <c r="AF349" i="43"/>
  <c r="AD336" i="43"/>
  <c r="AF316" i="43"/>
  <c r="AF315" i="43"/>
  <c r="AF304" i="43"/>
  <c r="AF257" i="43"/>
  <c r="AE408" i="43"/>
  <c r="AD387" i="43"/>
  <c r="AF442" i="43"/>
  <c r="AE453" i="43"/>
  <c r="AD443" i="43"/>
  <c r="AE439" i="43"/>
  <c r="AD435" i="43"/>
  <c r="AD431" i="43"/>
  <c r="AF422" i="43"/>
  <c r="AF421" i="43"/>
  <c r="AD411" i="43"/>
  <c r="AD395" i="43"/>
  <c r="AE385" i="43"/>
  <c r="AD375" i="43"/>
  <c r="AF370" i="43"/>
  <c r="AD369" i="43"/>
  <c r="AD359" i="43"/>
  <c r="AE350" i="43"/>
  <c r="AD337" i="43"/>
  <c r="AF331" i="43"/>
  <c r="AD321" i="43"/>
  <c r="AD322" i="43" s="1"/>
  <c r="AF317" i="43"/>
  <c r="AD305" i="43"/>
  <c r="AF300" i="43"/>
  <c r="AF258" i="43"/>
  <c r="AD253" i="43"/>
  <c r="AD237" i="43"/>
  <c r="AD221" i="43"/>
  <c r="AD213" i="43"/>
  <c r="AD206" i="43"/>
  <c r="AE195" i="43"/>
  <c r="AF414" i="43"/>
  <c r="AF405" i="43"/>
  <c r="AF407" i="43" s="1"/>
  <c r="AF459" i="43"/>
  <c r="AD453" i="43"/>
  <c r="AD449" i="43"/>
  <c r="AD447" i="43"/>
  <c r="AD417" i="43"/>
  <c r="AD391" i="43"/>
  <c r="AD381" i="43"/>
  <c r="AE356" i="43"/>
  <c r="AE321" i="43"/>
  <c r="AE322" i="43" s="1"/>
  <c r="AF295" i="43"/>
  <c r="AF296" i="43" s="1"/>
  <c r="AD291" i="43"/>
  <c r="AD267" i="43"/>
  <c r="AF263" i="43"/>
  <c r="AD250" i="43"/>
  <c r="AF245" i="43"/>
  <c r="AF361" i="43"/>
  <c r="AF449" i="43"/>
  <c r="AF381" i="43"/>
  <c r="AD361" i="43"/>
  <c r="AD323" i="43"/>
  <c r="AD317" i="43"/>
  <c r="AD259" i="43"/>
  <c r="AD207" i="43"/>
  <c r="AF142" i="43"/>
  <c r="AE142" i="43"/>
  <c r="AD119" i="43"/>
  <c r="AF119" i="43"/>
  <c r="AF167" i="43"/>
  <c r="AD159" i="43"/>
  <c r="AD156" i="43"/>
  <c r="AE152" i="43"/>
  <c r="AD128" i="43"/>
  <c r="AF110" i="43"/>
  <c r="AD99" i="43"/>
  <c r="AE63" i="43"/>
  <c r="AD36" i="43"/>
  <c r="AD35" i="43"/>
  <c r="AD19" i="43"/>
  <c r="AE14" i="43"/>
  <c r="AE156" i="43"/>
  <c r="AD191" i="43"/>
  <c r="AD64" i="43"/>
  <c r="AD20" i="43"/>
  <c r="AD201" i="43"/>
  <c r="AF165" i="43"/>
  <c r="AE90" i="43"/>
  <c r="AD79" i="43"/>
  <c r="AD202" i="43"/>
  <c r="AD84" i="43"/>
  <c r="AD80" i="43"/>
  <c r="AD56" i="43"/>
  <c r="AD52" i="43"/>
  <c r="AD40" i="43"/>
  <c r="AD26" i="43"/>
  <c r="AE173" i="43"/>
  <c r="AD142" i="43"/>
  <c r="AD134" i="43"/>
  <c r="AE127" i="43"/>
  <c r="AD91" i="43"/>
  <c r="AD75" i="43"/>
  <c r="AD47" i="43"/>
  <c r="AE24" i="43"/>
  <c r="AD426" i="43"/>
  <c r="AF311" i="43"/>
  <c r="AE311" i="43"/>
  <c r="AE292" i="43"/>
  <c r="AF292" i="43"/>
  <c r="AD225" i="43"/>
  <c r="AE225" i="43"/>
  <c r="AF225" i="43"/>
  <c r="AD189" i="43"/>
  <c r="AE189" i="43"/>
  <c r="AF189" i="43"/>
  <c r="AD136" i="43"/>
  <c r="AE136" i="43"/>
  <c r="AF136" i="43"/>
  <c r="AD461" i="43"/>
  <c r="AF443" i="43"/>
  <c r="AF440" i="43"/>
  <c r="AF431" i="43"/>
  <c r="AD428" i="43"/>
  <c r="AD416" i="43"/>
  <c r="AE405" i="43"/>
  <c r="AD352" i="43"/>
  <c r="AD117" i="43"/>
  <c r="AD44" i="43"/>
  <c r="AE449" i="43"/>
  <c r="AD444" i="43"/>
  <c r="AD439" i="43"/>
  <c r="AF432" i="43"/>
  <c r="AE430" i="43"/>
  <c r="AD429" i="43"/>
  <c r="AF399" i="43"/>
  <c r="AD393" i="43"/>
  <c r="AD385" i="43"/>
  <c r="AD377" i="43"/>
  <c r="AD347" i="43"/>
  <c r="AE337" i="43"/>
  <c r="AE336" i="43"/>
  <c r="AF334" i="43"/>
  <c r="AE313" i="43"/>
  <c r="AD301" i="43"/>
  <c r="AE301" i="43"/>
  <c r="AD297" i="43"/>
  <c r="AE297" i="43"/>
  <c r="AF287" i="43"/>
  <c r="AE287" i="43"/>
  <c r="AF283" i="43"/>
  <c r="AE283" i="43"/>
  <c r="AF190" i="43"/>
  <c r="AE190" i="43"/>
  <c r="AD184" i="43"/>
  <c r="AD181" i="43"/>
  <c r="AE181" i="43"/>
  <c r="AF181" i="43"/>
  <c r="AF435" i="43"/>
  <c r="AF400" i="43"/>
  <c r="AE399" i="43"/>
  <c r="AE334" i="43"/>
  <c r="AD313" i="43"/>
  <c r="AF150" i="43"/>
  <c r="AE150" i="43"/>
  <c r="AD106" i="43"/>
  <c r="AE106" i="43"/>
  <c r="AF106" i="43"/>
  <c r="AD82" i="43"/>
  <c r="AE82" i="43"/>
  <c r="AF82" i="43"/>
  <c r="AD436" i="43"/>
  <c r="AD358" i="43"/>
  <c r="AE435" i="43"/>
  <c r="AE433" i="43"/>
  <c r="AE401" i="43"/>
  <c r="AE365" i="43"/>
  <c r="AE357" i="43"/>
  <c r="AE349" i="43"/>
  <c r="AF344" i="43"/>
  <c r="AE338" i="43"/>
  <c r="AF321" i="43"/>
  <c r="AF322" i="43" s="1"/>
  <c r="AF298" i="43"/>
  <c r="AE298" i="43"/>
  <c r="AD257" i="43"/>
  <c r="AE257" i="43"/>
  <c r="AF238" i="43"/>
  <c r="AD238" i="43"/>
  <c r="AE238" i="43"/>
  <c r="AE188" i="43"/>
  <c r="AF188" i="43"/>
  <c r="AE67" i="43"/>
  <c r="AE69" i="43" s="1"/>
  <c r="AF67" i="43"/>
  <c r="AE28" i="43"/>
  <c r="AE30" i="43" s="1"/>
  <c r="AF28" i="43"/>
  <c r="AE272" i="43"/>
  <c r="AD272" i="43"/>
  <c r="AF272" i="43"/>
  <c r="AD366" i="43"/>
  <c r="AD450" i="43"/>
  <c r="AE436" i="43"/>
  <c r="AD433" i="43"/>
  <c r="AE426" i="43"/>
  <c r="AE417" i="43"/>
  <c r="AF416" i="43"/>
  <c r="AD401" i="43"/>
  <c r="AD396" i="43"/>
  <c r="AE389" i="43"/>
  <c r="AE381" i="43"/>
  <c r="AF366" i="43"/>
  <c r="AD365" i="43"/>
  <c r="AF358" i="43"/>
  <c r="AD357" i="43"/>
  <c r="AD344" i="43"/>
  <c r="AE315" i="43"/>
  <c r="AD309" i="43"/>
  <c r="AE309" i="43"/>
  <c r="AD277" i="43"/>
  <c r="AD205" i="43"/>
  <c r="AE205" i="43"/>
  <c r="AF205" i="43"/>
  <c r="AF182" i="43"/>
  <c r="AE182" i="43"/>
  <c r="AE148" i="43"/>
  <c r="AF148" i="43"/>
  <c r="AD135" i="43"/>
  <c r="AE135" i="43"/>
  <c r="AF135" i="43"/>
  <c r="AE83" i="43"/>
  <c r="AF83" i="43"/>
  <c r="AE43" i="43"/>
  <c r="AF43" i="43"/>
  <c r="AD299" i="43"/>
  <c r="AF277" i="43"/>
  <c r="AD269" i="43"/>
  <c r="AE245" i="43"/>
  <c r="AE233" i="43"/>
  <c r="AD222" i="43"/>
  <c r="AF213" i="43"/>
  <c r="AD183" i="43"/>
  <c r="AE165" i="43"/>
  <c r="AF164" i="43"/>
  <c r="AF159" i="43"/>
  <c r="AD50" i="43"/>
  <c r="AF305" i="43"/>
  <c r="AF290" i="43"/>
  <c r="AF289" i="43"/>
  <c r="AD282" i="43"/>
  <c r="AF278" i="43"/>
  <c r="AE277" i="43"/>
  <c r="AF273" i="43"/>
  <c r="AF262" i="43"/>
  <c r="AF253" i="43"/>
  <c r="AF209" i="43"/>
  <c r="AF197" i="43"/>
  <c r="AF173" i="43"/>
  <c r="AF168" i="43"/>
  <c r="AE159" i="43"/>
  <c r="AD151" i="43"/>
  <c r="AD94" i="43"/>
  <c r="AD14" i="43"/>
  <c r="AE306" i="43"/>
  <c r="AD278" i="43"/>
  <c r="AF267" i="43"/>
  <c r="AD262" i="43"/>
  <c r="AF261" i="43"/>
  <c r="AD218" i="43"/>
  <c r="AF196" i="43"/>
  <c r="AD164" i="43"/>
  <c r="AF141" i="43"/>
  <c r="AF140" i="43"/>
  <c r="AF133" i="43"/>
  <c r="AF132" i="43"/>
  <c r="AF128" i="43"/>
  <c r="AE119" i="43"/>
  <c r="AD102" i="43"/>
  <c r="AF55" i="43"/>
  <c r="AD17" i="43"/>
  <c r="AD15" i="43"/>
  <c r="AD120" i="43"/>
  <c r="AD90" i="43"/>
  <c r="AD71" i="43"/>
  <c r="AD59" i="43"/>
  <c r="AD32" i="43"/>
  <c r="AE26" i="43"/>
  <c r="AF20" i="43"/>
  <c r="AF19" i="43"/>
  <c r="AD242" i="43"/>
  <c r="AF184" i="43"/>
  <c r="AD174" i="43"/>
  <c r="AD167" i="43"/>
  <c r="AF144" i="43"/>
  <c r="AD88" i="43"/>
  <c r="AD86" i="43"/>
  <c r="AD72" i="43"/>
  <c r="AD60" i="43"/>
  <c r="AD55" i="43"/>
  <c r="AF44" i="43"/>
  <c r="AF157" i="43"/>
  <c r="AF156" i="43"/>
  <c r="AE144" i="43"/>
  <c r="AF115" i="43"/>
  <c r="AF50" i="43"/>
  <c r="AE44" i="43"/>
  <c r="AD287" i="43"/>
  <c r="AD268" i="43"/>
  <c r="AE265" i="43"/>
  <c r="AD215" i="43"/>
  <c r="AD199" i="43"/>
  <c r="AF191" i="43"/>
  <c r="AD190" i="43"/>
  <c r="AD188" i="43"/>
  <c r="AE183" i="43"/>
  <c r="AD182" i="43"/>
  <c r="AD175" i="43"/>
  <c r="AD150" i="43"/>
  <c r="AD148" i="43"/>
  <c r="AD127" i="43"/>
  <c r="AD98" i="43"/>
  <c r="AF94" i="43"/>
  <c r="AD83" i="43"/>
  <c r="AD67" i="43"/>
  <c r="AE50" i="43"/>
  <c r="AD43" i="43"/>
  <c r="AD42" i="43"/>
  <c r="AD28" i="43"/>
  <c r="AD21" i="43"/>
  <c r="AD410" i="43"/>
  <c r="AE410" i="43"/>
  <c r="AD232" i="43"/>
  <c r="AE232" i="43"/>
  <c r="AE226" i="43"/>
  <c r="AF226" i="43"/>
  <c r="AE219" i="43"/>
  <c r="AF219" i="43"/>
  <c r="AD200" i="43"/>
  <c r="AE200" i="43"/>
  <c r="AD456" i="43"/>
  <c r="AD446" i="43"/>
  <c r="AD424" i="43"/>
  <c r="AD400" i="43"/>
  <c r="AD398" i="43"/>
  <c r="AE398" i="43"/>
  <c r="AD394" i="43"/>
  <c r="AD378" i="43"/>
  <c r="AD312" i="43"/>
  <c r="AF312" i="43"/>
  <c r="AD220" i="43"/>
  <c r="AE220" i="43"/>
  <c r="AE214" i="43"/>
  <c r="AF214" i="43"/>
  <c r="AE207" i="43"/>
  <c r="AF207" i="43"/>
  <c r="AD193" i="43"/>
  <c r="AE193" i="43"/>
  <c r="AF193" i="43"/>
  <c r="AF392" i="43"/>
  <c r="AD392" i="43"/>
  <c r="AF376" i="43"/>
  <c r="AD376" i="43"/>
  <c r="AF341" i="43"/>
  <c r="AD341" i="43"/>
  <c r="AE341" i="43"/>
  <c r="AD288" i="43"/>
  <c r="AE288" i="43"/>
  <c r="AF288" i="43"/>
  <c r="AE234" i="43"/>
  <c r="AF234" i="43"/>
  <c r="AE227" i="43"/>
  <c r="AF227" i="43"/>
  <c r="AD208" i="43"/>
  <c r="AE208" i="43"/>
  <c r="AE202" i="43"/>
  <c r="AF202" i="43"/>
  <c r="AD224" i="43"/>
  <c r="AE224" i="43"/>
  <c r="AD402" i="43"/>
  <c r="AE402" i="43"/>
  <c r="AF450" i="43"/>
  <c r="AF428" i="43"/>
  <c r="AF412" i="43"/>
  <c r="AD382" i="43"/>
  <c r="AE352" i="43"/>
  <c r="AF352" i="43"/>
  <c r="AD280" i="43"/>
  <c r="AF280" i="43"/>
  <c r="AE242" i="43"/>
  <c r="AF242" i="43"/>
  <c r="AD228" i="43"/>
  <c r="AE228" i="43"/>
  <c r="AE222" i="43"/>
  <c r="AF222" i="43"/>
  <c r="AE215" i="43"/>
  <c r="AF215" i="43"/>
  <c r="AF388" i="43"/>
  <c r="AD388" i="43"/>
  <c r="AD454" i="43"/>
  <c r="AD422" i="43"/>
  <c r="AE461" i="43"/>
  <c r="AD452" i="43"/>
  <c r="AE450" i="43"/>
  <c r="AD442" i="43"/>
  <c r="AF438" i="43"/>
  <c r="AE428" i="43"/>
  <c r="AD418" i="43"/>
  <c r="AE418" i="43"/>
  <c r="AE412" i="43"/>
  <c r="AF410" i="43"/>
  <c r="AF408" i="43"/>
  <c r="AE388" i="43"/>
  <c r="AF384" i="43"/>
  <c r="AD384" i="43"/>
  <c r="AF307" i="43"/>
  <c r="AD307" i="43"/>
  <c r="AE307" i="43"/>
  <c r="AF224" i="43"/>
  <c r="AD216" i="43"/>
  <c r="AE216" i="43"/>
  <c r="AE210" i="43"/>
  <c r="AF210" i="43"/>
  <c r="AE203" i="43"/>
  <c r="AF203" i="43"/>
  <c r="AF461" i="43"/>
  <c r="AD432" i="43"/>
  <c r="AF436" i="43"/>
  <c r="AF426" i="43"/>
  <c r="AD414" i="43"/>
  <c r="AE414" i="43"/>
  <c r="AF332" i="43"/>
  <c r="AE332" i="43"/>
  <c r="AE318" i="43"/>
  <c r="AF318" i="43"/>
  <c r="AD266" i="43"/>
  <c r="AE266" i="43"/>
  <c r="AF266" i="43"/>
  <c r="AE243" i="43"/>
  <c r="AF243" i="43"/>
  <c r="AD236" i="43"/>
  <c r="AE236" i="43"/>
  <c r="AE230" i="43"/>
  <c r="AF230" i="43"/>
  <c r="AF372" i="43"/>
  <c r="AF373" i="43" s="1"/>
  <c r="AD372" i="43"/>
  <c r="AD373" i="43" s="1"/>
  <c r="AD327" i="43"/>
  <c r="AE327" i="43"/>
  <c r="AF327" i="43"/>
  <c r="AF275" i="43"/>
  <c r="AD275" i="43"/>
  <c r="AE275" i="43"/>
  <c r="AD244" i="43"/>
  <c r="AE244" i="43"/>
  <c r="AE218" i="43"/>
  <c r="AF218" i="43"/>
  <c r="AD438" i="43"/>
  <c r="AD408" i="43"/>
  <c r="AD406" i="43"/>
  <c r="AE406" i="43"/>
  <c r="AD374" i="43"/>
  <c r="AD346" i="43"/>
  <c r="AF346" i="43"/>
  <c r="AF299" i="43"/>
  <c r="AE299" i="43"/>
  <c r="AF246" i="43"/>
  <c r="AE246" i="43"/>
  <c r="AE231" i="43"/>
  <c r="AF231" i="43"/>
  <c r="AD212" i="43"/>
  <c r="AE212" i="43"/>
  <c r="AE206" i="43"/>
  <c r="AF206" i="43"/>
  <c r="AE199" i="43"/>
  <c r="AF199" i="43"/>
  <c r="AD368" i="43"/>
  <c r="AD364" i="43"/>
  <c r="AD356" i="43"/>
  <c r="AD345" i="43"/>
  <c r="AD331" i="43"/>
  <c r="AE323" i="43"/>
  <c r="AE326" i="43" s="1"/>
  <c r="AD311" i="43"/>
  <c r="AD300" i="43"/>
  <c r="AD298" i="43"/>
  <c r="AE291" i="43"/>
  <c r="AD279" i="43"/>
  <c r="AD263" i="43"/>
  <c r="AF250" i="43"/>
  <c r="AD240" i="43"/>
  <c r="AE240" i="43"/>
  <c r="AE239" i="43"/>
  <c r="AF239" i="43"/>
  <c r="AD325" i="43"/>
  <c r="AD292" i="43"/>
  <c r="AE258" i="43"/>
  <c r="AE382" i="43"/>
  <c r="AE378" i="43"/>
  <c r="AE374" i="43"/>
  <c r="AE370" i="43"/>
  <c r="AE366" i="43"/>
  <c r="AE362" i="43"/>
  <c r="AE358" i="43"/>
  <c r="AE354" i="43"/>
  <c r="AD349" i="43"/>
  <c r="AD338" i="43"/>
  <c r="AE329" i="43"/>
  <c r="AE328" i="43"/>
  <c r="AD315" i="43"/>
  <c r="AF308" i="43"/>
  <c r="AD304" i="43"/>
  <c r="AE295" i="43"/>
  <c r="AE296" i="43" s="1"/>
  <c r="AD283" i="43"/>
  <c r="AE282" i="43"/>
  <c r="AF276" i="43"/>
  <c r="AE271" i="43"/>
  <c r="AD271" i="43"/>
  <c r="AE268" i="43"/>
  <c r="AD248" i="43"/>
  <c r="AE248" i="43"/>
  <c r="AD187" i="43"/>
  <c r="AE187" i="43"/>
  <c r="AF187" i="43"/>
  <c r="AE394" i="43"/>
  <c r="AD350" i="43"/>
  <c r="AD328" i="43"/>
  <c r="AD316" i="43"/>
  <c r="AD295" i="43"/>
  <c r="AD296" i="43" s="1"/>
  <c r="AD284" i="43"/>
  <c r="AE255" i="43"/>
  <c r="AE256" i="43" s="1"/>
  <c r="AF255" i="43"/>
  <c r="AF256" i="43" s="1"/>
  <c r="AD255" i="43"/>
  <c r="AD256" i="43" s="1"/>
  <c r="AD252" i="43"/>
  <c r="AE252" i="43"/>
  <c r="AE251" i="43"/>
  <c r="AF251" i="43"/>
  <c r="AD169" i="43"/>
  <c r="AE169" i="43"/>
  <c r="AF169" i="43"/>
  <c r="AD147" i="43"/>
  <c r="AE147" i="43"/>
  <c r="AF147" i="43"/>
  <c r="AD308" i="43"/>
  <c r="AD276" i="43"/>
  <c r="AE259" i="43"/>
  <c r="AF259" i="43"/>
  <c r="AF186" i="43"/>
  <c r="AD186" i="43"/>
  <c r="AE186" i="43"/>
  <c r="AD161" i="43"/>
  <c r="AE161" i="43"/>
  <c r="AF161" i="43"/>
  <c r="AD139" i="43"/>
  <c r="AE139" i="43"/>
  <c r="AF139" i="43"/>
  <c r="AE125" i="43"/>
  <c r="AF125" i="43"/>
  <c r="AD125" i="43"/>
  <c r="AD153" i="43"/>
  <c r="AE153" i="43"/>
  <c r="AF153" i="43"/>
  <c r="AD131" i="43"/>
  <c r="AE131" i="43"/>
  <c r="AF131" i="43"/>
  <c r="AE104" i="43"/>
  <c r="AF104" i="43"/>
  <c r="AD104" i="43"/>
  <c r="AF170" i="43"/>
  <c r="AD170" i="43"/>
  <c r="AE170" i="43"/>
  <c r="AD145" i="43"/>
  <c r="AE145" i="43"/>
  <c r="AF145" i="43"/>
  <c r="AE112" i="43"/>
  <c r="AE114" i="43" s="1"/>
  <c r="AF112" i="43"/>
  <c r="AD112" i="43"/>
  <c r="AD179" i="43"/>
  <c r="AE179" i="43"/>
  <c r="AF179" i="43"/>
  <c r="AF162" i="43"/>
  <c r="AD162" i="43"/>
  <c r="AE162" i="43"/>
  <c r="AF126" i="43"/>
  <c r="AD126" i="43"/>
  <c r="AD171" i="43"/>
  <c r="AE171" i="43"/>
  <c r="AF171" i="43"/>
  <c r="AF154" i="43"/>
  <c r="AD154" i="43"/>
  <c r="AE154" i="43"/>
  <c r="AD129" i="43"/>
  <c r="AE129" i="43"/>
  <c r="AF129" i="43"/>
  <c r="AD163" i="43"/>
  <c r="AE163" i="43"/>
  <c r="AF163" i="43"/>
  <c r="AF146" i="43"/>
  <c r="AD146" i="43"/>
  <c r="AE146" i="43"/>
  <c r="AD122" i="43"/>
  <c r="AF122" i="43"/>
  <c r="AE122" i="43"/>
  <c r="AF194" i="43"/>
  <c r="AD194" i="43"/>
  <c r="AE194" i="43"/>
  <c r="AD177" i="43"/>
  <c r="AE177" i="43"/>
  <c r="AF177" i="43"/>
  <c r="AF138" i="43"/>
  <c r="AD138" i="43"/>
  <c r="AE138" i="43"/>
  <c r="AD65" i="43"/>
  <c r="AF65" i="43"/>
  <c r="AE65" i="43"/>
  <c r="AE117" i="43"/>
  <c r="AF117" i="43"/>
  <c r="AE108" i="43"/>
  <c r="AE111" i="43" s="1"/>
  <c r="AF108" i="43"/>
  <c r="AD49" i="43"/>
  <c r="AD51" i="43" s="1"/>
  <c r="AF49" i="43"/>
  <c r="AE49" i="43"/>
  <c r="AD195" i="43"/>
  <c r="AE121" i="43"/>
  <c r="AF121" i="43"/>
  <c r="AD46" i="43"/>
  <c r="AD25" i="43"/>
  <c r="AE25" i="43"/>
  <c r="AF25" i="43"/>
  <c r="AD53" i="43"/>
  <c r="AF53" i="43"/>
  <c r="AD29" i="43"/>
  <c r="AF29" i="43"/>
  <c r="AD73" i="43"/>
  <c r="AF73" i="43"/>
  <c r="AD57" i="43"/>
  <c r="AF57" i="43"/>
  <c r="AD33" i="43"/>
  <c r="AF33" i="43"/>
  <c r="AD37" i="43"/>
  <c r="AF37" i="43"/>
  <c r="AD93" i="43"/>
  <c r="AF93" i="43"/>
  <c r="AD77" i="43"/>
  <c r="AF77" i="43"/>
  <c r="AD61" i="43"/>
  <c r="AF61" i="43"/>
  <c r="AD113" i="43"/>
  <c r="AF113" i="43"/>
  <c r="AD109" i="43"/>
  <c r="AF109" i="43"/>
  <c r="AD105" i="43"/>
  <c r="AF105" i="43"/>
  <c r="AD101" i="43"/>
  <c r="AF101" i="43"/>
  <c r="AD97" i="43"/>
  <c r="AF97" i="43"/>
  <c r="AF46" i="43"/>
  <c r="AF42" i="43"/>
  <c r="AF26" i="43"/>
  <c r="AF14" i="43"/>
  <c r="AF21" i="43"/>
  <c r="AF17" i="43"/>
  <c r="AE21" i="43"/>
  <c r="AE17" i="43"/>
  <c r="AF88" i="43"/>
  <c r="AF84" i="43"/>
  <c r="AF80" i="43"/>
  <c r="AF76" i="43"/>
  <c r="AF72" i="43"/>
  <c r="AF68" i="43"/>
  <c r="AF64" i="43"/>
  <c r="AF60" i="43"/>
  <c r="AF56" i="43"/>
  <c r="AF52" i="43"/>
  <c r="AD103" i="43" l="1"/>
  <c r="AK24" i="44"/>
  <c r="AF48" i="43"/>
  <c r="AK357" i="43"/>
  <c r="AK180" i="43"/>
  <c r="AE281" i="43"/>
  <c r="AK27" i="44"/>
  <c r="AD333" i="43"/>
  <c r="AD92" i="43"/>
  <c r="AK174" i="43"/>
  <c r="AK56" i="43"/>
  <c r="AF103" i="43"/>
  <c r="AE274" i="43"/>
  <c r="AE92" i="43"/>
  <c r="AK40" i="43"/>
  <c r="AK316" i="43"/>
  <c r="AF107" i="43"/>
  <c r="AE286" i="43"/>
  <c r="AF330" i="43"/>
  <c r="AF223" i="43"/>
  <c r="AF264" i="43"/>
  <c r="AE51" i="43"/>
  <c r="AF54" i="43"/>
  <c r="AF45" i="43"/>
  <c r="AD360" i="43"/>
  <c r="AF96" i="43"/>
  <c r="AK87" i="43"/>
  <c r="AF413" i="43"/>
  <c r="AD404" i="43"/>
  <c r="AF281" i="43"/>
  <c r="AD143" i="43"/>
  <c r="AD137" i="43"/>
  <c r="AD48" i="43"/>
  <c r="AF41" i="43"/>
  <c r="AK267" i="43"/>
  <c r="AF111" i="43"/>
  <c r="AF235" i="43"/>
  <c r="AE229" i="43"/>
  <c r="AF100" i="43"/>
  <c r="AF185" i="43"/>
  <c r="AE420" i="43"/>
  <c r="AE310" i="43"/>
  <c r="AF81" i="43"/>
  <c r="AF38" i="43"/>
  <c r="AE48" i="43"/>
  <c r="AE448" i="43"/>
  <c r="AF51" i="43"/>
  <c r="AE185" i="43"/>
  <c r="AD314" i="43"/>
  <c r="AE204" i="43"/>
  <c r="AD217" i="43"/>
  <c r="AD413" i="43"/>
  <c r="AE241" i="43"/>
  <c r="AD420" i="43"/>
  <c r="AD198" i="43"/>
  <c r="AD458" i="43"/>
  <c r="AD69" i="43"/>
  <c r="AF149" i="43"/>
  <c r="AD247" i="43"/>
  <c r="AF22" i="43"/>
  <c r="AD18" i="43"/>
  <c r="AF178" i="43"/>
  <c r="AD211" i="43"/>
  <c r="AE386" i="43"/>
  <c r="AD260" i="43"/>
  <c r="AD85" i="43"/>
  <c r="AD303" i="43"/>
  <c r="AD434" i="43"/>
  <c r="AK201" i="43"/>
  <c r="AF123" i="43"/>
  <c r="AF386" i="43"/>
  <c r="AF333" i="43"/>
  <c r="AF260" i="43"/>
  <c r="AF320" i="43"/>
  <c r="AD427" i="43"/>
  <c r="AE130" i="43"/>
  <c r="AF62" i="43"/>
  <c r="AD41" i="43"/>
  <c r="AE27" i="43"/>
  <c r="AD111" i="43"/>
  <c r="AD407" i="43"/>
  <c r="AD100" i="43"/>
  <c r="AE107" i="43"/>
  <c r="AD380" i="43"/>
  <c r="AE434" i="43"/>
  <c r="AE172" i="43"/>
  <c r="AF143" i="43"/>
  <c r="AD185" i="43"/>
  <c r="AE192" i="43"/>
  <c r="AD274" i="43"/>
  <c r="AD320" i="43"/>
  <c r="AD355" i="43"/>
  <c r="AD241" i="43"/>
  <c r="AF247" i="43"/>
  <c r="AD204" i="43"/>
  <c r="AF160" i="43"/>
  <c r="AD89" i="43"/>
  <c r="AD172" i="43"/>
  <c r="AD286" i="43"/>
  <c r="AF155" i="43"/>
  <c r="AE294" i="43"/>
  <c r="AE407" i="43"/>
  <c r="AK91" i="43"/>
  <c r="AD81" i="43"/>
  <c r="AE160" i="43"/>
  <c r="AD22" i="43"/>
  <c r="AF172" i="43"/>
  <c r="AD123" i="43"/>
  <c r="AD326" i="43"/>
  <c r="AF367" i="43"/>
  <c r="AE360" i="43"/>
  <c r="AF427" i="43"/>
  <c r="AF241" i="43"/>
  <c r="AF78" i="43"/>
  <c r="AD270" i="43"/>
  <c r="AF326" i="43"/>
  <c r="AD342" i="43"/>
  <c r="AF74" i="43"/>
  <c r="AF34" i="43"/>
  <c r="AD118" i="43"/>
  <c r="AE462" i="43"/>
  <c r="AF348" i="43"/>
  <c r="AD462" i="43"/>
  <c r="AF274" i="43"/>
  <c r="AF254" i="43"/>
  <c r="AF303" i="43"/>
  <c r="AF380" i="43"/>
  <c r="AD166" i="43"/>
  <c r="AE270" i="43"/>
  <c r="AE320" i="43"/>
  <c r="AE155" i="43"/>
  <c r="AD78" i="43"/>
  <c r="AD397" i="43"/>
  <c r="AF448" i="43"/>
  <c r="AD114" i="43"/>
  <c r="AF137" i="43"/>
  <c r="AF166" i="43"/>
  <c r="AD192" i="43"/>
  <c r="AE254" i="43"/>
  <c r="AD371" i="43"/>
  <c r="AE330" i="43"/>
  <c r="AE247" i="43"/>
  <c r="AF434" i="43"/>
  <c r="AF198" i="43"/>
  <c r="AD45" i="43"/>
  <c r="AD155" i="43"/>
  <c r="AD58" i="43"/>
  <c r="AF58" i="43"/>
  <c r="AD223" i="43"/>
  <c r="AF211" i="43"/>
  <c r="AF30" i="43"/>
  <c r="AE355" i="43"/>
  <c r="AF85" i="43"/>
  <c r="AF441" i="43"/>
  <c r="AF294" i="43"/>
  <c r="AF342" i="43"/>
  <c r="AE314" i="43"/>
  <c r="AD54" i="43"/>
  <c r="AD160" i="43"/>
  <c r="AD367" i="43"/>
  <c r="AD386" i="43"/>
  <c r="AD455" i="43"/>
  <c r="AF420" i="43"/>
  <c r="AD441" i="43"/>
  <c r="AD390" i="43"/>
  <c r="AF371" i="43"/>
  <c r="AE348" i="43"/>
  <c r="AE45" i="43"/>
  <c r="AD66" i="43"/>
  <c r="AD178" i="43"/>
  <c r="AD235" i="43"/>
  <c r="AF92" i="43"/>
  <c r="AF66" i="43"/>
  <c r="AE118" i="43"/>
  <c r="AE427" i="43"/>
  <c r="AE371" i="43"/>
  <c r="AD30" i="43"/>
  <c r="AE149" i="43"/>
  <c r="AE123" i="43"/>
  <c r="AF69" i="43"/>
  <c r="AF462" i="43"/>
  <c r="AD27" i="43"/>
  <c r="AF360" i="43"/>
  <c r="AF270" i="43"/>
  <c r="AF286" i="43"/>
  <c r="AF18" i="43"/>
  <c r="AD96" i="43"/>
  <c r="AE143" i="43"/>
  <c r="AF114" i="43"/>
  <c r="AD107" i="43"/>
  <c r="AE137" i="43"/>
  <c r="AE166" i="43"/>
  <c r="AF192" i="43"/>
  <c r="AD254" i="43"/>
  <c r="AD310" i="43"/>
  <c r="AE380" i="43"/>
  <c r="AF204" i="43"/>
  <c r="AE217" i="43"/>
  <c r="AE223" i="43"/>
  <c r="AD281" i="43"/>
  <c r="AD330" i="43"/>
  <c r="AE235" i="43"/>
  <c r="AF229" i="43"/>
  <c r="AD448" i="43"/>
  <c r="AD229" i="43"/>
  <c r="AE198" i="43"/>
  <c r="AE404" i="43"/>
  <c r="AD294" i="43"/>
  <c r="AF118" i="43"/>
  <c r="AD62" i="43"/>
  <c r="AE211" i="43"/>
  <c r="AE260" i="43"/>
  <c r="AE441" i="43"/>
  <c r="AE85" i="43"/>
  <c r="AE342" i="43"/>
  <c r="AE303" i="43"/>
  <c r="AE455" i="43"/>
  <c r="AF314" i="43"/>
  <c r="AE178" i="43"/>
  <c r="AE18" i="43"/>
  <c r="AD38" i="43"/>
  <c r="AE66" i="43"/>
  <c r="AF455" i="43"/>
  <c r="AE413" i="43"/>
  <c r="AF310" i="43"/>
  <c r="AF355" i="43"/>
  <c r="AF397" i="43"/>
  <c r="AD264" i="43"/>
  <c r="AF217" i="43"/>
  <c r="AK285" i="43"/>
  <c r="AD130" i="43"/>
  <c r="AD74" i="43"/>
  <c r="AD34" i="43"/>
  <c r="AD149" i="43"/>
  <c r="AE390" i="43"/>
  <c r="AD348" i="43"/>
  <c r="AF27" i="43"/>
  <c r="AF89" i="43"/>
  <c r="AE333" i="43"/>
  <c r="AE367" i="43"/>
  <c r="AE397" i="43"/>
  <c r="AE22" i="43"/>
  <c r="AE96" i="43"/>
  <c r="AF390" i="43"/>
  <c r="AF404" i="43"/>
  <c r="AF130" i="43"/>
  <c r="AE458" i="43"/>
  <c r="AK76" i="43"/>
  <c r="AK15" i="43"/>
  <c r="AK132" i="43"/>
  <c r="AK423" i="43"/>
  <c r="AK415" i="43"/>
  <c r="AK363" i="43"/>
  <c r="AK250" i="43"/>
  <c r="AK364" i="43"/>
  <c r="AK452" i="43"/>
  <c r="AK71" i="43"/>
  <c r="AK141" i="43"/>
  <c r="AK395" i="43"/>
  <c r="AK133" i="43"/>
  <c r="AK317" i="43"/>
  <c r="AK221" i="43"/>
  <c r="AK451" i="43"/>
  <c r="AK454" i="43"/>
  <c r="AK379" i="43"/>
  <c r="AK403" i="43"/>
  <c r="AK158" i="43"/>
  <c r="AK366" i="43"/>
  <c r="AK20" i="43"/>
  <c r="AK421" i="43"/>
  <c r="AK19" i="43"/>
  <c r="AK293" i="43"/>
  <c r="AK393" i="43"/>
  <c r="AK412" i="43"/>
  <c r="AK167" i="43"/>
  <c r="AK269" i="43"/>
  <c r="AK431" i="43"/>
  <c r="AK152" i="43"/>
  <c r="AK411" i="43"/>
  <c r="AK425" i="43"/>
  <c r="AK329" i="43"/>
  <c r="AK175" i="43"/>
  <c r="AK35" i="43"/>
  <c r="AK23" i="43"/>
  <c r="AK249" i="43"/>
  <c r="AK445" i="43"/>
  <c r="AK95" i="43"/>
  <c r="AK444" i="43"/>
  <c r="AK362" i="43"/>
  <c r="AK279" i="43"/>
  <c r="AK424" i="43"/>
  <c r="AK86" i="43"/>
  <c r="AK237" i="43"/>
  <c r="AK375" i="43"/>
  <c r="AK457" i="43"/>
  <c r="AK383" i="43"/>
  <c r="AK68" i="43"/>
  <c r="AK120" i="43"/>
  <c r="AK389" i="43"/>
  <c r="AK459" i="43"/>
  <c r="AK369" i="43"/>
  <c r="AK437" i="43"/>
  <c r="AK321" i="43"/>
  <c r="AK322" i="43" s="1"/>
  <c r="AK219" i="43"/>
  <c r="AK173" i="43"/>
  <c r="AK278" i="43"/>
  <c r="AK183" i="43"/>
  <c r="AK181" i="43"/>
  <c r="AK339" i="43"/>
  <c r="AK83" i="44"/>
  <c r="AK92" i="44"/>
  <c r="AK34" i="44"/>
  <c r="AK110" i="44"/>
  <c r="AK129" i="44"/>
  <c r="AK71" i="44"/>
  <c r="AK127" i="44"/>
  <c r="AK102" i="44"/>
  <c r="AV19" i="44"/>
  <c r="AK106" i="44"/>
  <c r="AK107" i="44" s="1"/>
  <c r="AK23" i="44"/>
  <c r="AK52" i="44"/>
  <c r="AK119" i="44"/>
  <c r="AV63" i="44"/>
  <c r="AK15" i="44"/>
  <c r="AE19" i="44"/>
  <c r="AD130" i="44"/>
  <c r="AK48" i="44"/>
  <c r="AK72" i="44"/>
  <c r="AK82" i="44"/>
  <c r="AK75" i="44"/>
  <c r="AK116" i="44"/>
  <c r="AV56" i="44"/>
  <c r="AV42" i="44"/>
  <c r="AV113" i="44"/>
  <c r="AF101" i="44"/>
  <c r="AK123" i="44"/>
  <c r="AV77" i="44"/>
  <c r="AV28" i="44"/>
  <c r="AK31" i="44"/>
  <c r="AV130" i="44"/>
  <c r="AV91" i="44"/>
  <c r="AV124" i="44"/>
  <c r="AK90" i="44"/>
  <c r="AV101" i="44"/>
  <c r="AV95" i="44"/>
  <c r="AV84" i="44"/>
  <c r="AK44" i="44"/>
  <c r="AV49" i="44"/>
  <c r="AV35" i="44"/>
  <c r="AV105" i="44"/>
  <c r="AV70" i="44"/>
  <c r="AK74" i="44"/>
  <c r="AK43" i="44"/>
  <c r="AE95" i="44"/>
  <c r="AK103" i="44"/>
  <c r="AK46" i="44"/>
  <c r="AK118" i="44"/>
  <c r="AK59" i="44"/>
  <c r="AK54" i="44"/>
  <c r="AK104" i="44"/>
  <c r="AK60" i="44"/>
  <c r="AK40" i="44"/>
  <c r="AK38" i="44"/>
  <c r="AK51" i="44"/>
  <c r="AF70" i="44"/>
  <c r="AK18" i="44"/>
  <c r="AK32" i="44"/>
  <c r="AK14" i="44"/>
  <c r="AK112" i="44"/>
  <c r="AF42" i="44"/>
  <c r="AF77" i="44"/>
  <c r="AK99" i="44"/>
  <c r="AK86" i="44"/>
  <c r="AK126" i="44"/>
  <c r="AK33" i="44"/>
  <c r="AK69" i="44"/>
  <c r="AK88" i="44"/>
  <c r="AK94" i="44"/>
  <c r="AK55" i="44"/>
  <c r="AE42" i="44"/>
  <c r="AF28" i="44"/>
  <c r="AF95" i="44"/>
  <c r="AK76" i="44"/>
  <c r="AD56" i="44"/>
  <c r="AK39" i="44"/>
  <c r="AD49" i="44"/>
  <c r="AF63" i="44"/>
  <c r="AF124" i="44"/>
  <c r="AF56" i="44"/>
  <c r="AK87" i="44"/>
  <c r="AD91" i="44"/>
  <c r="AD35" i="44"/>
  <c r="AK20" i="44"/>
  <c r="AK80" i="44"/>
  <c r="AK30" i="44"/>
  <c r="AF113" i="44"/>
  <c r="AK25" i="44"/>
  <c r="AK97" i="44"/>
  <c r="AK68" i="44"/>
  <c r="AK62" i="44"/>
  <c r="AK93" i="44"/>
  <c r="AK47" i="44"/>
  <c r="AE105" i="44"/>
  <c r="AE130" i="44"/>
  <c r="AK102" i="43"/>
  <c r="AK453" i="43"/>
  <c r="AK359" i="43"/>
  <c r="AK31" i="43"/>
  <c r="AK60" i="43"/>
  <c r="AK209" i="43"/>
  <c r="AK213" i="43"/>
  <c r="AK319" i="43"/>
  <c r="AK325" i="43"/>
  <c r="AK39" i="43"/>
  <c r="AK233" i="43"/>
  <c r="AK347" i="43"/>
  <c r="AK140" i="43"/>
  <c r="AK416" i="43"/>
  <c r="AK63" i="43"/>
  <c r="AK353" i="43"/>
  <c r="AK446" i="43"/>
  <c r="AK350" i="43"/>
  <c r="AK430" i="43"/>
  <c r="AK99" i="43"/>
  <c r="AK343" i="43"/>
  <c r="AK426" i="43"/>
  <c r="AK228" i="43"/>
  <c r="AK176" i="43"/>
  <c r="AK419" i="43"/>
  <c r="AK273" i="43"/>
  <c r="AK110" i="43"/>
  <c r="AK72" i="43"/>
  <c r="AK438" i="43"/>
  <c r="AK400" i="43"/>
  <c r="AK148" i="43"/>
  <c r="AK344" i="43"/>
  <c r="AK447" i="43"/>
  <c r="AK98" i="43"/>
  <c r="AK165" i="43"/>
  <c r="AK302" i="43"/>
  <c r="AK351" i="43"/>
  <c r="AK124" i="43"/>
  <c r="AK340" i="43"/>
  <c r="AK168" i="43"/>
  <c r="AK258" i="43"/>
  <c r="AK290" i="43"/>
  <c r="AK135" i="43"/>
  <c r="AK196" i="43"/>
  <c r="AK396" i="43"/>
  <c r="AK440" i="43"/>
  <c r="AK336" i="43"/>
  <c r="AK21" i="43"/>
  <c r="AK127" i="43"/>
  <c r="AK191" i="43"/>
  <c r="AK245" i="43"/>
  <c r="AK189" i="43"/>
  <c r="AK142" i="43"/>
  <c r="AK345" i="43"/>
  <c r="AK226" i="43"/>
  <c r="AK443" i="43"/>
  <c r="AK134" i="43"/>
  <c r="AK195" i="43"/>
  <c r="AK370" i="43"/>
  <c r="AK43" i="43"/>
  <c r="AK83" i="43"/>
  <c r="AK197" i="43"/>
  <c r="AK289" i="43"/>
  <c r="AK79" i="43"/>
  <c r="AK291" i="43"/>
  <c r="AK157" i="43"/>
  <c r="AK253" i="43"/>
  <c r="AK272" i="43"/>
  <c r="AK47" i="43"/>
  <c r="AK365" i="43"/>
  <c r="AK159" i="43"/>
  <c r="AK298" i="43"/>
  <c r="AK284" i="43"/>
  <c r="AK283" i="43"/>
  <c r="AK300" i="43"/>
  <c r="AK432" i="43"/>
  <c r="AK188" i="43"/>
  <c r="AK75" i="43"/>
  <c r="AK151" i="43"/>
  <c r="AK262" i="43"/>
  <c r="AK305" i="43"/>
  <c r="AK377" i="43"/>
  <c r="AK84" i="43"/>
  <c r="AK32" i="43"/>
  <c r="AK354" i="43"/>
  <c r="AK24" i="43"/>
  <c r="AK399" i="43"/>
  <c r="AK429" i="43"/>
  <c r="AK280" i="43"/>
  <c r="AK401" i="43"/>
  <c r="AK36" i="43"/>
  <c r="AK409" i="43"/>
  <c r="AK41" i="44"/>
  <c r="AK121" i="44"/>
  <c r="AK128" i="44"/>
  <c r="AK26" i="44"/>
  <c r="AD70" i="44"/>
  <c r="AF84" i="44"/>
  <c r="AK73" i="44"/>
  <c r="AK85" i="44"/>
  <c r="AE91" i="44"/>
  <c r="AF35" i="44"/>
  <c r="AF130" i="44"/>
  <c r="AE124" i="44"/>
  <c r="AF49" i="44"/>
  <c r="AK64" i="44"/>
  <c r="AE70" i="44"/>
  <c r="AE101" i="44"/>
  <c r="AD19" i="44"/>
  <c r="AD124" i="44"/>
  <c r="AD84" i="44"/>
  <c r="AD77" i="44"/>
  <c r="AE49" i="44"/>
  <c r="AD42" i="44"/>
  <c r="AE113" i="44"/>
  <c r="AK57" i="44"/>
  <c r="AE63" i="44"/>
  <c r="AK108" i="44"/>
  <c r="AF105" i="44"/>
  <c r="AK78" i="44"/>
  <c r="AE84" i="44"/>
  <c r="AK36" i="44"/>
  <c r="AD101" i="44"/>
  <c r="AK61" i="44"/>
  <c r="AK66" i="44"/>
  <c r="AE28" i="44"/>
  <c r="AK17" i="44"/>
  <c r="AD63" i="44"/>
  <c r="AK111" i="44"/>
  <c r="AK114" i="44"/>
  <c r="AK115" i="44" s="1"/>
  <c r="AD115" i="44"/>
  <c r="AD105" i="44"/>
  <c r="AD28" i="44"/>
  <c r="AK89" i="44"/>
  <c r="AK50" i="44"/>
  <c r="AE56" i="44"/>
  <c r="AD95" i="44"/>
  <c r="AE35" i="44"/>
  <c r="AK65" i="44"/>
  <c r="AF91" i="44"/>
  <c r="AK67" i="44"/>
  <c r="AK58" i="44"/>
  <c r="AK98" i="44"/>
  <c r="AD113" i="44"/>
  <c r="AK100" i="44"/>
  <c r="AF19" i="44"/>
  <c r="AE77" i="44"/>
  <c r="AK22" i="44"/>
  <c r="AK53" i="44"/>
  <c r="AK96" i="44"/>
  <c r="AK122" i="44"/>
  <c r="AK29" i="44"/>
  <c r="AK81" i="44"/>
  <c r="AK21" i="44"/>
  <c r="AK37" i="44"/>
  <c r="AK125" i="44"/>
  <c r="AK117" i="44"/>
  <c r="AK45" i="44"/>
  <c r="AK109" i="44"/>
  <c r="AK17" i="43"/>
  <c r="AK194" i="43"/>
  <c r="AK248" i="43"/>
  <c r="AK304" i="43"/>
  <c r="AK323" i="43"/>
  <c r="AK243" i="43"/>
  <c r="AK422" i="43"/>
  <c r="AK402" i="43"/>
  <c r="AK227" i="43"/>
  <c r="AK456" i="43"/>
  <c r="AK182" i="43"/>
  <c r="AK287" i="43"/>
  <c r="AK144" i="43"/>
  <c r="AK90" i="43"/>
  <c r="AK50" i="43"/>
  <c r="AK115" i="43"/>
  <c r="AK435" i="43"/>
  <c r="AK313" i="43"/>
  <c r="AK199" i="43"/>
  <c r="AK449" i="43"/>
  <c r="AK64" i="43"/>
  <c r="AK55" i="43"/>
  <c r="AK70" i="43"/>
  <c r="AK263" i="43"/>
  <c r="AK331" i="43"/>
  <c r="AK378" i="43"/>
  <c r="AK156" i="43"/>
  <c r="AK238" i="43"/>
  <c r="AK334" i="43"/>
  <c r="AK225" i="43"/>
  <c r="AK311" i="43"/>
  <c r="AK361" i="43"/>
  <c r="AK108" i="43"/>
  <c r="AK356" i="43"/>
  <c r="AK387" i="43"/>
  <c r="AK257" i="43"/>
  <c r="AK297" i="43"/>
  <c r="AK385" i="43"/>
  <c r="AK391" i="43"/>
  <c r="AK88" i="43"/>
  <c r="AK405" i="43"/>
  <c r="AK315" i="43"/>
  <c r="AK73" i="43"/>
  <c r="AK230" i="43"/>
  <c r="AK442" i="43"/>
  <c r="AK306" i="43"/>
  <c r="AK28" i="43"/>
  <c r="AK59" i="43"/>
  <c r="AK417" i="43"/>
  <c r="AK106" i="43"/>
  <c r="AK337" i="43"/>
  <c r="AK261" i="43"/>
  <c r="AK14" i="43"/>
  <c r="AK80" i="43"/>
  <c r="AK26" i="43"/>
  <c r="AK368" i="43"/>
  <c r="AK231" i="43"/>
  <c r="AK450" i="43"/>
  <c r="AK207" i="43"/>
  <c r="AK265" i="43"/>
  <c r="AK119" i="43"/>
  <c r="AK128" i="43"/>
  <c r="AK309" i="43"/>
  <c r="AK190" i="43"/>
  <c r="AK439" i="43"/>
  <c r="AK52" i="43"/>
  <c r="AK42" i="43"/>
  <c r="AK349" i="43"/>
  <c r="AK246" i="43"/>
  <c r="AK218" i="43"/>
  <c r="AK214" i="43"/>
  <c r="AK381" i="43"/>
  <c r="AK136" i="43"/>
  <c r="AK358" i="43"/>
  <c r="AK121" i="43"/>
  <c r="AK117" i="43"/>
  <c r="AK126" i="43"/>
  <c r="AK282" i="43"/>
  <c r="AK408" i="43"/>
  <c r="AK242" i="43"/>
  <c r="AK352" i="43"/>
  <c r="AK234" i="43"/>
  <c r="AK301" i="43"/>
  <c r="AK57" i="43"/>
  <c r="AK206" i="43"/>
  <c r="AK266" i="43"/>
  <c r="AK436" i="43"/>
  <c r="AK382" i="43"/>
  <c r="AK205" i="43"/>
  <c r="AK150" i="43"/>
  <c r="AK53" i="43"/>
  <c r="AK239" i="43"/>
  <c r="AK308" i="43"/>
  <c r="AK251" i="43"/>
  <c r="AK338" i="43"/>
  <c r="AK244" i="43"/>
  <c r="AK203" i="43"/>
  <c r="AK384" i="43"/>
  <c r="AK418" i="43"/>
  <c r="AK461" i="43"/>
  <c r="AK215" i="43"/>
  <c r="AK202" i="43"/>
  <c r="AK220" i="43"/>
  <c r="AK312" i="43"/>
  <c r="AK398" i="43"/>
  <c r="AK163" i="43"/>
  <c r="AK179" i="43"/>
  <c r="AK288" i="43"/>
  <c r="AK164" i="43"/>
  <c r="AK94" i="43"/>
  <c r="AK44" i="43"/>
  <c r="AK101" i="43"/>
  <c r="AK77" i="43"/>
  <c r="AK138" i="43"/>
  <c r="AK259" i="43"/>
  <c r="AK268" i="43"/>
  <c r="AK299" i="43"/>
  <c r="AK374" i="43"/>
  <c r="AK318" i="43"/>
  <c r="AK210" i="43"/>
  <c r="AK428" i="43"/>
  <c r="AK222" i="43"/>
  <c r="AK67" i="43"/>
  <c r="AK277" i="43"/>
  <c r="AK433" i="43"/>
  <c r="AK82" i="43"/>
  <c r="AK184" i="43"/>
  <c r="AK255" i="43"/>
  <c r="AK256" i="43" s="1"/>
  <c r="AK271" i="43"/>
  <c r="AK292" i="43"/>
  <c r="AK332" i="43"/>
  <c r="AK33" i="43"/>
  <c r="AK25" i="43"/>
  <c r="AK122" i="43"/>
  <c r="AK145" i="43"/>
  <c r="AK139" i="43"/>
  <c r="AK276" i="43"/>
  <c r="AK187" i="43"/>
  <c r="AK394" i="43"/>
  <c r="AK105" i="43"/>
  <c r="AK93" i="43"/>
  <c r="AK29" i="43"/>
  <c r="AK177" i="43"/>
  <c r="AK154" i="43"/>
  <c r="AK295" i="43"/>
  <c r="AK296" i="43" s="1"/>
  <c r="AK275" i="43"/>
  <c r="AK236" i="43"/>
  <c r="AK307" i="43"/>
  <c r="AK341" i="43"/>
  <c r="AK376" i="43"/>
  <c r="AK193" i="43"/>
  <c r="AK200" i="43"/>
  <c r="AK232" i="43"/>
  <c r="AK410" i="43"/>
  <c r="AK46" i="43"/>
  <c r="AK131" i="43"/>
  <c r="AK109" i="43"/>
  <c r="AK65" i="43"/>
  <c r="AK146" i="43"/>
  <c r="AK112" i="43"/>
  <c r="AK170" i="43"/>
  <c r="AK125" i="43"/>
  <c r="AK161" i="43"/>
  <c r="AK252" i="43"/>
  <c r="AK328" i="43"/>
  <c r="AK406" i="43"/>
  <c r="AK208" i="43"/>
  <c r="AK392" i="43"/>
  <c r="AK49" i="43"/>
  <c r="AK97" i="43"/>
  <c r="AK113" i="43"/>
  <c r="AK61" i="43"/>
  <c r="AK37" i="43"/>
  <c r="AK171" i="43"/>
  <c r="AK104" i="43"/>
  <c r="AK153" i="43"/>
  <c r="AK240" i="43"/>
  <c r="AK346" i="43"/>
  <c r="AK327" i="43"/>
  <c r="AK414" i="43"/>
  <c r="AK129" i="43"/>
  <c r="AK162" i="43"/>
  <c r="AK186" i="43"/>
  <c r="AK147" i="43"/>
  <c r="AK169" i="43"/>
  <c r="AK212" i="43"/>
  <c r="AK372" i="43"/>
  <c r="AK373" i="43" s="1"/>
  <c r="AK216" i="43"/>
  <c r="AK388" i="43"/>
  <c r="AK224" i="43"/>
  <c r="AK92" i="43" l="1"/>
  <c r="AK458" i="43"/>
  <c r="AK41" i="43"/>
  <c r="AK371" i="43"/>
  <c r="AK100" i="43"/>
  <c r="AK114" i="43"/>
  <c r="AK274" i="43"/>
  <c r="AK264" i="43"/>
  <c r="AK51" i="43"/>
  <c r="AK54" i="43"/>
  <c r="AK330" i="43"/>
  <c r="AK69" i="43"/>
  <c r="AK217" i="43"/>
  <c r="AK281" i="43"/>
  <c r="AK85" i="43"/>
  <c r="AK143" i="43"/>
  <c r="AK155" i="43"/>
  <c r="AK286" i="43"/>
  <c r="AK320" i="43"/>
  <c r="AK58" i="43"/>
  <c r="AK38" i="43"/>
  <c r="AK22" i="43"/>
  <c r="AK229" i="43"/>
  <c r="AK404" i="43"/>
  <c r="AK18" i="43"/>
  <c r="AK380" i="43"/>
  <c r="AK96" i="43"/>
  <c r="AK434" i="43"/>
  <c r="AK211" i="43"/>
  <c r="AK123" i="43"/>
  <c r="AK448" i="43"/>
  <c r="AK407" i="43"/>
  <c r="AK303" i="43"/>
  <c r="AK111" i="43"/>
  <c r="AK342" i="43"/>
  <c r="AK333" i="43"/>
  <c r="AK441" i="43"/>
  <c r="AK149" i="43"/>
  <c r="AK326" i="43"/>
  <c r="AK81" i="43"/>
  <c r="AK34" i="43"/>
  <c r="AK427" i="43"/>
  <c r="AK223" i="43"/>
  <c r="AK172" i="43"/>
  <c r="AK420" i="43"/>
  <c r="AK137" i="43"/>
  <c r="AK103" i="43"/>
  <c r="AK247" i="43"/>
  <c r="AK386" i="43"/>
  <c r="AK355" i="43"/>
  <c r="AK270" i="43"/>
  <c r="AK62" i="43"/>
  <c r="AK235" i="43"/>
  <c r="AK260" i="43"/>
  <c r="AK367" i="43"/>
  <c r="AK455" i="43"/>
  <c r="AK118" i="43"/>
  <c r="AK294" i="43"/>
  <c r="AK310" i="43"/>
  <c r="AK66" i="43"/>
  <c r="AK178" i="43"/>
  <c r="AK360" i="43"/>
  <c r="AK348" i="43"/>
  <c r="AK192" i="43"/>
  <c r="AK107" i="43"/>
  <c r="AK166" i="43"/>
  <c r="AK48" i="43"/>
  <c r="AK198" i="43"/>
  <c r="AK241" i="43"/>
  <c r="AK185" i="43"/>
  <c r="AK413" i="43"/>
  <c r="AK45" i="43"/>
  <c r="AK30" i="43"/>
  <c r="AK397" i="43"/>
  <c r="AK390" i="43"/>
  <c r="AK314" i="43"/>
  <c r="AK160" i="43"/>
  <c r="AK74" i="43"/>
  <c r="AK204" i="43"/>
  <c r="AK254" i="43"/>
  <c r="AK78" i="43"/>
  <c r="AK130" i="43"/>
  <c r="AK462" i="43"/>
  <c r="AK89" i="43"/>
  <c r="AK27" i="43"/>
  <c r="AK77" i="44"/>
  <c r="AK95" i="44"/>
  <c r="AK105" i="44"/>
  <c r="AK28" i="44"/>
  <c r="AK19" i="44"/>
  <c r="AK49" i="44"/>
  <c r="AK35" i="44"/>
  <c r="AK84" i="44"/>
  <c r="AK124" i="44"/>
  <c r="AK56" i="44"/>
  <c r="AK42" i="44"/>
  <c r="AK91" i="44"/>
  <c r="AK70" i="44"/>
  <c r="AK101" i="44"/>
  <c r="AK113" i="44"/>
  <c r="AK130" i="44"/>
  <c r="AK63" i="44"/>
  <c r="AU12" i="44" l="1"/>
  <c r="AU13" i="44" s="1"/>
  <c r="AT13" i="44"/>
  <c r="AU12" i="43"/>
  <c r="AU13" i="43" s="1"/>
  <c r="V467" i="43"/>
  <c r="V469" i="43"/>
  <c r="V470" i="43"/>
  <c r="V471" i="43"/>
  <c r="V472" i="43"/>
  <c r="V473" i="43"/>
  <c r="V474" i="43"/>
  <c r="V475" i="43"/>
  <c r="V476" i="43"/>
  <c r="V135" i="44"/>
  <c r="V136" i="44"/>
  <c r="V137" i="44"/>
  <c r="V138" i="44"/>
  <c r="V139" i="44"/>
  <c r="V140" i="44"/>
  <c r="V141" i="44"/>
  <c r="V142" i="44"/>
  <c r="V143" i="44"/>
  <c r="V144" i="44"/>
  <c r="O31" i="47" l="1"/>
  <c r="O32" i="47"/>
  <c r="O29" i="47"/>
  <c r="O35" i="47"/>
  <c r="O34" i="47"/>
  <c r="O30" i="47"/>
  <c r="O36" i="47"/>
  <c r="O33" i="47"/>
  <c r="O27" i="47"/>
  <c r="AM131" i="44"/>
  <c r="AF14" i="47" s="1"/>
  <c r="V468" i="43"/>
  <c r="O28" i="47" s="1"/>
  <c r="V463" i="43"/>
  <c r="V131" i="44"/>
  <c r="O14" i="47" s="1"/>
  <c r="V134" i="44"/>
  <c r="AL131" i="44"/>
  <c r="AE14" i="47" s="1"/>
  <c r="O26" i="47" l="1"/>
  <c r="AU463" i="43"/>
  <c r="AN13" i="47" s="1"/>
  <c r="O13" i="47"/>
  <c r="O23" i="47" s="1"/>
  <c r="AT463" i="43"/>
  <c r="V466" i="43"/>
  <c r="AO135" i="44"/>
  <c r="AP135" i="44"/>
  <c r="AO136" i="44"/>
  <c r="AP136" i="44"/>
  <c r="AO137" i="44"/>
  <c r="AP137" i="44"/>
  <c r="AO138" i="44"/>
  <c r="AP138" i="44"/>
  <c r="AO139" i="44"/>
  <c r="AP139" i="44"/>
  <c r="AO140" i="44"/>
  <c r="AP140" i="44"/>
  <c r="AO141" i="44"/>
  <c r="AP141" i="44"/>
  <c r="AO142" i="44"/>
  <c r="AP142" i="44"/>
  <c r="AO143" i="44"/>
  <c r="AP143" i="44"/>
  <c r="AO144" i="44"/>
  <c r="AP144" i="44"/>
  <c r="AO467" i="43"/>
  <c r="AP467" i="43"/>
  <c r="AO468" i="43"/>
  <c r="AP468" i="43"/>
  <c r="AI28" i="47" s="1"/>
  <c r="AO469" i="43"/>
  <c r="AH29" i="47" s="1"/>
  <c r="AP469" i="43"/>
  <c r="AI29" i="47" s="1"/>
  <c r="AO470" i="43"/>
  <c r="AH30" i="47" s="1"/>
  <c r="AP470" i="43"/>
  <c r="AO471" i="43"/>
  <c r="AP471" i="43"/>
  <c r="AO472" i="43"/>
  <c r="AP472" i="43"/>
  <c r="AO473" i="43"/>
  <c r="AP473" i="43"/>
  <c r="AI33" i="47" s="1"/>
  <c r="AO474" i="43"/>
  <c r="AP474" i="43"/>
  <c r="AO475" i="43"/>
  <c r="AP475" i="43"/>
  <c r="AO476" i="43"/>
  <c r="AP476" i="43"/>
  <c r="AJ12" i="44"/>
  <c r="AJ13" i="44" s="1"/>
  <c r="AC12" i="44"/>
  <c r="AC13" i="44" s="1"/>
  <c r="Y12" i="44"/>
  <c r="Y13" i="44" s="1"/>
  <c r="AH33" i="47" l="1"/>
  <c r="AI32" i="47"/>
  <c r="AH35" i="47"/>
  <c r="AH31" i="47"/>
  <c r="AH34" i="47"/>
  <c r="AI34" i="47"/>
  <c r="AI30" i="47"/>
  <c r="AI27" i="47"/>
  <c r="AH27" i="47"/>
  <c r="AI36" i="47"/>
  <c r="AH36" i="47"/>
  <c r="AH32" i="47"/>
  <c r="AH28" i="47"/>
  <c r="AI35" i="47"/>
  <c r="AI31" i="47"/>
  <c r="AV464" i="43"/>
  <c r="AM13" i="47"/>
  <c r="AP466" i="43"/>
  <c r="AO466" i="43"/>
  <c r="AO131" i="44"/>
  <c r="AH14" i="47" s="1"/>
  <c r="AH23" i="47" s="1"/>
  <c r="AM24" i="47" s="1"/>
  <c r="AP131" i="44"/>
  <c r="AI14" i="47" s="1"/>
  <c r="AI23" i="47" s="1"/>
  <c r="AO134" i="44"/>
  <c r="AP134" i="44"/>
  <c r="AV12" i="44"/>
  <c r="AV13" i="44" s="1"/>
  <c r="AF12" i="44"/>
  <c r="AF13" i="44" s="1"/>
  <c r="AE12" i="44"/>
  <c r="AE13" i="44" s="1"/>
  <c r="AD12" i="44"/>
  <c r="AD13" i="44" s="1"/>
  <c r="AI26" i="47" l="1"/>
  <c r="AH26" i="47"/>
  <c r="AK12" i="44"/>
  <c r="AK13" i="44" s="1"/>
  <c r="BG14" i="43" l="1"/>
  <c r="BG15" i="43"/>
  <c r="BG16" i="43"/>
  <c r="BG17" i="43"/>
  <c r="BG20" i="43"/>
  <c r="BG21" i="43"/>
  <c r="BG24" i="43"/>
  <c r="BG25" i="43"/>
  <c r="BG26" i="43"/>
  <c r="BG29" i="43"/>
  <c r="BG31" i="43"/>
  <c r="BG32" i="43"/>
  <c r="BG33" i="43"/>
  <c r="BG35" i="43"/>
  <c r="BG36" i="43"/>
  <c r="BG37" i="43"/>
  <c r="BG40" i="43"/>
  <c r="BG43" i="43"/>
  <c r="BG44" i="43"/>
  <c r="BG46" i="43"/>
  <c r="BG47" i="43"/>
  <c r="BG49" i="43"/>
  <c r="BG50" i="43"/>
  <c r="BG53" i="43"/>
  <c r="BG55" i="43"/>
  <c r="BG56" i="43"/>
  <c r="BG59" i="43"/>
  <c r="BG60" i="43"/>
  <c r="BG61" i="43"/>
  <c r="BG63" i="43"/>
  <c r="BG64" i="43"/>
  <c r="BG65" i="43"/>
  <c r="BG68" i="43"/>
  <c r="BG70" i="43"/>
  <c r="BG71" i="43"/>
  <c r="BG72" i="43"/>
  <c r="BG73" i="43"/>
  <c r="BG75" i="43"/>
  <c r="BG76" i="43"/>
  <c r="BG77" i="43"/>
  <c r="BG80" i="43"/>
  <c r="BG82" i="43"/>
  <c r="BG83" i="43"/>
  <c r="BG84" i="43"/>
  <c r="BG87" i="43"/>
  <c r="BG88" i="43"/>
  <c r="BG91" i="43"/>
  <c r="BG93" i="43"/>
  <c r="BG94" i="43"/>
  <c r="BG95" i="43"/>
  <c r="BG97" i="43"/>
  <c r="BG98" i="43"/>
  <c r="BG99" i="43"/>
  <c r="BG101" i="43"/>
  <c r="BG102" i="43"/>
  <c r="BG105" i="43"/>
  <c r="BG108" i="43"/>
  <c r="BG109" i="43"/>
  <c r="BG110" i="43"/>
  <c r="BG115" i="43"/>
  <c r="BG117" i="43"/>
  <c r="BG119" i="43"/>
  <c r="BG120" i="43"/>
  <c r="BG121" i="43"/>
  <c r="BG122" i="43"/>
  <c r="BG124" i="43"/>
  <c r="BG125" i="43"/>
  <c r="BG126" i="43"/>
  <c r="BG127" i="43"/>
  <c r="BG128" i="43"/>
  <c r="BG129" i="43"/>
  <c r="BG131" i="43"/>
  <c r="BG132" i="43"/>
  <c r="BG133" i="43"/>
  <c r="BG134" i="43"/>
  <c r="BG135" i="43"/>
  <c r="BG136" i="43"/>
  <c r="BG138" i="43"/>
  <c r="BG140" i="43"/>
  <c r="BG141" i="43"/>
  <c r="BG142" i="43"/>
  <c r="BG144" i="43"/>
  <c r="BG145" i="43"/>
  <c r="BG146" i="43"/>
  <c r="BG148" i="43"/>
  <c r="BG150" i="43"/>
  <c r="BG151" i="43"/>
  <c r="BG152" i="43"/>
  <c r="BG153" i="43"/>
  <c r="BG154" i="43"/>
  <c r="BG157" i="43"/>
  <c r="BG158" i="43"/>
  <c r="BG159" i="43"/>
  <c r="BG162" i="43"/>
  <c r="BG163" i="43"/>
  <c r="BG164" i="43"/>
  <c r="BG165" i="43"/>
  <c r="BG167" i="43"/>
  <c r="BG168" i="43"/>
  <c r="BG169" i="43"/>
  <c r="BG170" i="43"/>
  <c r="BG174" i="43"/>
  <c r="BG175" i="43"/>
  <c r="BG176" i="43"/>
  <c r="BG177" i="43"/>
  <c r="BG179" i="43"/>
  <c r="BG180" i="43"/>
  <c r="BG181" i="43"/>
  <c r="BG183" i="43"/>
  <c r="BG184" i="43"/>
  <c r="BG186" i="43"/>
  <c r="BG187" i="43"/>
  <c r="BG188" i="43"/>
  <c r="BG189" i="43"/>
  <c r="BG190" i="43"/>
  <c r="BG191" i="43"/>
  <c r="BG194" i="43"/>
  <c r="BG195" i="43"/>
  <c r="BG196" i="43"/>
  <c r="BG197" i="43"/>
  <c r="BG200" i="43"/>
  <c r="BG201" i="43"/>
  <c r="BG202" i="43"/>
  <c r="BG203" i="43"/>
  <c r="BG206" i="43"/>
  <c r="BG207" i="43"/>
  <c r="BG209" i="43"/>
  <c r="BG210" i="43"/>
  <c r="BG212" i="43"/>
  <c r="BG213" i="43"/>
  <c r="BG215" i="43"/>
  <c r="BG216" i="43"/>
  <c r="BG219" i="43"/>
  <c r="BG220" i="43"/>
  <c r="BG221" i="43"/>
  <c r="BG222" i="43"/>
  <c r="BG224" i="43"/>
  <c r="BG225" i="43"/>
  <c r="BG226" i="43"/>
  <c r="BG227" i="43"/>
  <c r="BG228" i="43"/>
  <c r="BG230" i="43"/>
  <c r="BG231" i="43"/>
  <c r="BG232" i="43"/>
  <c r="BG233" i="43"/>
  <c r="BG234" i="43"/>
  <c r="BG236" i="43"/>
  <c r="BG237" i="43"/>
  <c r="BG239" i="43"/>
  <c r="BG240" i="43"/>
  <c r="BG243" i="43"/>
  <c r="BG244" i="43"/>
  <c r="BG245" i="43"/>
  <c r="BG246" i="43"/>
  <c r="BG248" i="43"/>
  <c r="BG249" i="43"/>
  <c r="BG250" i="43"/>
  <c r="BG251" i="43"/>
  <c r="BG252" i="43"/>
  <c r="BG253" i="43"/>
  <c r="BG258" i="43"/>
  <c r="BG262" i="43"/>
  <c r="BG263" i="43"/>
  <c r="BG265" i="43"/>
  <c r="BG266" i="43"/>
  <c r="BG267" i="43"/>
  <c r="BG268" i="43"/>
  <c r="BG269" i="43"/>
  <c r="BG271" i="43"/>
  <c r="BG272" i="43"/>
  <c r="BG273" i="43"/>
  <c r="BG275" i="43"/>
  <c r="BG276" i="43"/>
  <c r="BG277" i="43"/>
  <c r="BG278" i="43"/>
  <c r="BG279" i="43"/>
  <c r="BG280" i="43"/>
  <c r="BG283" i="43"/>
  <c r="BG285" i="43"/>
  <c r="BG289" i="43"/>
  <c r="BG290" i="43"/>
  <c r="BG291" i="43"/>
  <c r="BG292" i="43"/>
  <c r="BG293" i="43"/>
  <c r="BG299" i="43"/>
  <c r="BG300" i="43"/>
  <c r="BG301" i="43"/>
  <c r="BG302" i="43"/>
  <c r="BG305" i="43"/>
  <c r="BG306" i="43"/>
  <c r="BG307" i="43"/>
  <c r="BG308" i="43"/>
  <c r="BG309" i="43"/>
  <c r="BG312" i="43"/>
  <c r="BG313" i="43"/>
  <c r="BG315" i="43"/>
  <c r="BG316" i="43"/>
  <c r="BG317" i="43"/>
  <c r="BG318" i="43"/>
  <c r="BG319" i="43"/>
  <c r="BG323" i="43"/>
  <c r="BG327" i="43"/>
  <c r="BG328" i="43"/>
  <c r="BG329" i="43"/>
  <c r="BG331" i="43"/>
  <c r="BG332" i="43"/>
  <c r="BG336" i="43"/>
  <c r="BG337" i="43"/>
  <c r="BG338" i="43"/>
  <c r="BG339" i="43"/>
  <c r="BG344" i="43"/>
  <c r="BG345" i="43"/>
  <c r="BG347" i="43"/>
  <c r="BG351" i="43"/>
  <c r="BG352" i="43"/>
  <c r="BG353" i="43"/>
  <c r="BG354" i="43"/>
  <c r="BG356" i="43"/>
  <c r="BG357" i="43"/>
  <c r="BG358" i="43"/>
  <c r="BG362" i="43"/>
  <c r="BG363" i="43"/>
  <c r="BG365" i="43"/>
  <c r="BG366" i="43"/>
  <c r="BG370" i="43"/>
  <c r="BG375" i="43"/>
  <c r="BG377" i="43"/>
  <c r="BG378" i="43"/>
  <c r="BG381" i="43"/>
  <c r="BG382" i="43"/>
  <c r="BG383" i="43"/>
  <c r="BG385" i="43"/>
  <c r="BG388" i="43"/>
  <c r="BG389" i="43"/>
  <c r="BG393" i="43"/>
  <c r="BG396" i="43"/>
  <c r="BG401" i="43"/>
  <c r="BG402" i="43"/>
  <c r="BG403" i="43"/>
  <c r="BG405" i="43"/>
  <c r="BG406" i="43"/>
  <c r="BG408" i="43"/>
  <c r="BG409" i="43"/>
  <c r="BG410" i="43"/>
  <c r="BG411" i="43"/>
  <c r="BG412" i="43"/>
  <c r="BG416" i="43"/>
  <c r="BG417" i="43"/>
  <c r="BG418" i="43"/>
  <c r="BG421" i="43"/>
  <c r="BG422" i="43"/>
  <c r="BG424" i="43"/>
  <c r="BG425" i="43"/>
  <c r="BG426" i="43"/>
  <c r="BG428" i="43"/>
  <c r="BG429" i="43"/>
  <c r="BG430" i="43"/>
  <c r="BG431" i="43"/>
  <c r="BG432" i="43"/>
  <c r="BG436" i="43"/>
  <c r="BG437" i="43"/>
  <c r="BG439" i="43"/>
  <c r="BG440" i="43"/>
  <c r="BG442" i="43"/>
  <c r="BG443" i="43"/>
  <c r="BG444" i="43"/>
  <c r="BG445" i="43"/>
  <c r="BG446" i="43"/>
  <c r="BG449" i="43"/>
  <c r="BG450" i="43"/>
  <c r="BG453" i="43"/>
  <c r="BG454" i="43"/>
  <c r="BG457" i="43"/>
  <c r="BG461" i="43"/>
  <c r="BE53" i="43"/>
  <c r="BE82" i="43"/>
  <c r="BE86" i="43"/>
  <c r="BE93" i="43"/>
  <c r="BE101" i="43"/>
  <c r="BE108" i="43"/>
  <c r="BE112" i="43"/>
  <c r="BE115" i="43"/>
  <c r="BE119" i="43"/>
  <c r="BE124" i="43"/>
  <c r="BE131" i="43"/>
  <c r="BE138" i="43"/>
  <c r="BD139" i="43"/>
  <c r="BE156" i="43"/>
  <c r="BE173" i="43"/>
  <c r="BE179" i="43"/>
  <c r="BE186" i="43"/>
  <c r="BE193" i="43"/>
  <c r="BE205" i="43"/>
  <c r="BE212" i="43"/>
  <c r="BE218" i="43"/>
  <c r="BE224" i="43"/>
  <c r="BE236" i="43"/>
  <c r="BE238" i="43"/>
  <c r="BE248" i="43"/>
  <c r="BE258" i="43"/>
  <c r="BE265" i="43"/>
  <c r="BE275" i="43"/>
  <c r="BE282" i="43"/>
  <c r="BE287" i="43"/>
  <c r="BE304" i="43"/>
  <c r="BE311" i="43"/>
  <c r="BE315" i="43"/>
  <c r="BE327" i="43"/>
  <c r="BE331" i="43"/>
  <c r="BE343" i="43"/>
  <c r="BE356" i="43"/>
  <c r="BE363" i="43"/>
  <c r="BD365" i="43"/>
  <c r="BE374" i="43"/>
  <c r="BE381" i="43"/>
  <c r="BE387" i="43"/>
  <c r="BE391" i="43"/>
  <c r="BE398" i="43"/>
  <c r="BE405" i="43"/>
  <c r="BE408" i="43"/>
  <c r="BE414" i="43"/>
  <c r="BE421" i="43"/>
  <c r="BE428" i="43"/>
  <c r="BE435" i="43"/>
  <c r="BE442" i="43"/>
  <c r="BE443" i="43"/>
  <c r="BD452" i="43"/>
  <c r="BD454" i="43"/>
  <c r="BE181" i="43"/>
  <c r="BD129" i="44"/>
  <c r="BC129" i="44"/>
  <c r="AZ129" i="44"/>
  <c r="BD128" i="44"/>
  <c r="BC128" i="44"/>
  <c r="AZ128" i="44"/>
  <c r="AX128" i="44"/>
  <c r="BD127" i="44"/>
  <c r="BC127" i="44"/>
  <c r="AZ127" i="44"/>
  <c r="BD126" i="44"/>
  <c r="BC126" i="44"/>
  <c r="AZ126" i="44"/>
  <c r="AX126" i="44"/>
  <c r="BE125" i="44"/>
  <c r="BC125" i="44"/>
  <c r="AZ125" i="44"/>
  <c r="BD123" i="44"/>
  <c r="BC123" i="44"/>
  <c r="AZ123" i="44"/>
  <c r="AX123" i="44"/>
  <c r="BD122" i="44"/>
  <c r="BC122" i="44"/>
  <c r="AZ122" i="44"/>
  <c r="BB122" i="44"/>
  <c r="BD121" i="44"/>
  <c r="BC121" i="44"/>
  <c r="AZ121" i="44"/>
  <c r="BD120" i="44"/>
  <c r="BC120" i="44"/>
  <c r="AZ120" i="44"/>
  <c r="BB120" i="44"/>
  <c r="BD119" i="44"/>
  <c r="BC119" i="44"/>
  <c r="AZ119" i="44"/>
  <c r="BD118" i="44"/>
  <c r="AZ118" i="44"/>
  <c r="BD117" i="44"/>
  <c r="BC117" i="44"/>
  <c r="AZ117" i="44"/>
  <c r="BD116" i="44"/>
  <c r="BC116" i="44"/>
  <c r="AZ116" i="44"/>
  <c r="BB116" i="44"/>
  <c r="BD112" i="44"/>
  <c r="BC112" i="44"/>
  <c r="AZ112" i="44"/>
  <c r="BD111" i="44"/>
  <c r="BC111" i="44"/>
  <c r="AZ111" i="44"/>
  <c r="BD110" i="44"/>
  <c r="BC110" i="44"/>
  <c r="AZ110" i="44"/>
  <c r="BB110" i="44"/>
  <c r="BD109" i="44"/>
  <c r="BC109" i="44"/>
  <c r="AZ109" i="44"/>
  <c r="AX109" i="44"/>
  <c r="BE108" i="44"/>
  <c r="BC108" i="44"/>
  <c r="AZ106" i="44"/>
  <c r="AZ107" i="44" s="1"/>
  <c r="BD104" i="44"/>
  <c r="BC104" i="44"/>
  <c r="AZ104" i="44"/>
  <c r="BD103" i="44"/>
  <c r="BC103" i="44"/>
  <c r="AZ103" i="44"/>
  <c r="BD102" i="44"/>
  <c r="BD100" i="44"/>
  <c r="BC100" i="44"/>
  <c r="AZ100" i="44"/>
  <c r="AX100" i="44"/>
  <c r="BC99" i="44"/>
  <c r="AZ99" i="44"/>
  <c r="BD98" i="44"/>
  <c r="BC98" i="44"/>
  <c r="BC97" i="44"/>
  <c r="AZ97" i="44"/>
  <c r="AZ96" i="44"/>
  <c r="BD94" i="44"/>
  <c r="BC94" i="44"/>
  <c r="AZ94" i="44"/>
  <c r="BD93" i="44"/>
  <c r="BC93" i="44"/>
  <c r="AZ93" i="44"/>
  <c r="BC92" i="44"/>
  <c r="AZ92" i="44"/>
  <c r="BD90" i="44"/>
  <c r="BC90" i="44"/>
  <c r="AZ90" i="44"/>
  <c r="BD89" i="44"/>
  <c r="BC89" i="44"/>
  <c r="AZ89" i="44"/>
  <c r="BD88" i="44"/>
  <c r="BC88" i="44"/>
  <c r="AZ88" i="44"/>
  <c r="AX88" i="44"/>
  <c r="BD87" i="44"/>
  <c r="BC87" i="44"/>
  <c r="AZ87" i="44"/>
  <c r="AX87" i="44"/>
  <c r="BD86" i="44"/>
  <c r="BC86" i="44"/>
  <c r="AZ86" i="44"/>
  <c r="AX86" i="44"/>
  <c r="BE85" i="44"/>
  <c r="BC85" i="44"/>
  <c r="AZ85" i="44"/>
  <c r="BD83" i="44"/>
  <c r="BC83" i="44"/>
  <c r="AZ83" i="44"/>
  <c r="AX83" i="44"/>
  <c r="BD82" i="44"/>
  <c r="BC82" i="44"/>
  <c r="AZ82" i="44"/>
  <c r="AX82" i="44"/>
  <c r="BD81" i="44"/>
  <c r="BC81" i="44"/>
  <c r="AZ81" i="44"/>
  <c r="AX81" i="44"/>
  <c r="BD80" i="44"/>
  <c r="BC80" i="44"/>
  <c r="AZ80" i="44"/>
  <c r="AX80" i="44"/>
  <c r="BD79" i="44"/>
  <c r="BC79" i="44"/>
  <c r="AZ79" i="44"/>
  <c r="AX79" i="44"/>
  <c r="BD78" i="44"/>
  <c r="AZ78" i="44"/>
  <c r="BD76" i="44"/>
  <c r="BC76" i="44"/>
  <c r="AZ76" i="44"/>
  <c r="BD75" i="44"/>
  <c r="BC75" i="44"/>
  <c r="AZ75" i="44"/>
  <c r="BB75" i="44"/>
  <c r="BD74" i="44"/>
  <c r="BC74" i="44"/>
  <c r="AZ74" i="44"/>
  <c r="AX74" i="44"/>
  <c r="BD73" i="44"/>
  <c r="BC73" i="44"/>
  <c r="AZ73" i="44"/>
  <c r="BD72" i="44"/>
  <c r="BC72" i="44"/>
  <c r="AZ72" i="44"/>
  <c r="AX72" i="44"/>
  <c r="BE71" i="44"/>
  <c r="BC71" i="44"/>
  <c r="AZ71" i="44"/>
  <c r="AX71" i="44"/>
  <c r="BD69" i="44"/>
  <c r="BC69" i="44"/>
  <c r="AZ69" i="44"/>
  <c r="AX69" i="44"/>
  <c r="BD68" i="44"/>
  <c r="BC68" i="44"/>
  <c r="AZ68" i="44"/>
  <c r="AX68" i="44"/>
  <c r="BD67" i="44"/>
  <c r="BC67" i="44"/>
  <c r="AZ67" i="44"/>
  <c r="BD66" i="44"/>
  <c r="BC66" i="44"/>
  <c r="AZ66" i="44"/>
  <c r="BD65" i="44"/>
  <c r="BC65" i="44"/>
  <c r="AZ65" i="44"/>
  <c r="AX65" i="44"/>
  <c r="BC64" i="44"/>
  <c r="BD62" i="44"/>
  <c r="AZ62" i="44"/>
  <c r="AX62" i="44"/>
  <c r="BD61" i="44"/>
  <c r="BC61" i="44"/>
  <c r="AZ61" i="44"/>
  <c r="BD60" i="44"/>
  <c r="BC60" i="44"/>
  <c r="AZ60" i="44"/>
  <c r="BD59" i="44"/>
  <c r="AZ59" i="44"/>
  <c r="BD58" i="44"/>
  <c r="BC58" i="44"/>
  <c r="AZ58" i="44"/>
  <c r="AX58" i="44"/>
  <c r="BC57" i="44"/>
  <c r="AZ57" i="44"/>
  <c r="BB57" i="44"/>
  <c r="BD55" i="44"/>
  <c r="AZ55" i="44"/>
  <c r="AX55" i="44"/>
  <c r="BD54" i="44"/>
  <c r="BC54" i="44"/>
  <c r="AZ54" i="44"/>
  <c r="BE53" i="44"/>
  <c r="BC53" i="44"/>
  <c r="AZ53" i="44"/>
  <c r="AX53" i="44"/>
  <c r="BE52" i="44"/>
  <c r="BC52" i="44"/>
  <c r="AZ52" i="44"/>
  <c r="AX52" i="44"/>
  <c r="AZ51" i="44"/>
  <c r="BD50" i="44"/>
  <c r="BC50" i="44"/>
  <c r="BC48" i="44"/>
  <c r="AZ48" i="44"/>
  <c r="BD47" i="44"/>
  <c r="BC47" i="44"/>
  <c r="AZ47" i="44"/>
  <c r="BD46" i="44"/>
  <c r="BC46" i="44"/>
  <c r="AZ46" i="44"/>
  <c r="BD45" i="44"/>
  <c r="BC45" i="44"/>
  <c r="AZ45" i="44"/>
  <c r="BD44" i="44"/>
  <c r="BC44" i="44"/>
  <c r="AZ44" i="44"/>
  <c r="BB44" i="44"/>
  <c r="AZ43" i="44"/>
  <c r="BC41" i="44"/>
  <c r="AZ41" i="44"/>
  <c r="AX41" i="44"/>
  <c r="BD40" i="44"/>
  <c r="BC40" i="44"/>
  <c r="AZ40" i="44"/>
  <c r="BD39" i="44"/>
  <c r="BC39" i="44"/>
  <c r="AZ39" i="44"/>
  <c r="BD38" i="44"/>
  <c r="BC38" i="44"/>
  <c r="AZ38" i="44"/>
  <c r="BB38" i="44"/>
  <c r="BD37" i="44"/>
  <c r="BC37" i="44"/>
  <c r="AZ37" i="44"/>
  <c r="AX37" i="44"/>
  <c r="BC36" i="44"/>
  <c r="BD34" i="44"/>
  <c r="BC34" i="44"/>
  <c r="AZ34" i="44"/>
  <c r="BC33" i="44"/>
  <c r="AZ33" i="44"/>
  <c r="BB33" i="44"/>
  <c r="BC32" i="44"/>
  <c r="AZ32" i="44"/>
  <c r="BD31" i="44"/>
  <c r="BC31" i="44"/>
  <c r="AZ31" i="44"/>
  <c r="AX31" i="44"/>
  <c r="BD30" i="44"/>
  <c r="BC30" i="44"/>
  <c r="AZ30" i="44"/>
  <c r="AZ29" i="44"/>
  <c r="AZ27" i="44"/>
  <c r="BB27" i="44"/>
  <c r="BC26" i="44"/>
  <c r="AZ26" i="44"/>
  <c r="BD25" i="44"/>
  <c r="BC25" i="44"/>
  <c r="AZ25" i="44"/>
  <c r="BD24" i="44"/>
  <c r="BC24" i="44"/>
  <c r="AZ24" i="44"/>
  <c r="BD23" i="44"/>
  <c r="BC23" i="44"/>
  <c r="AZ23" i="44"/>
  <c r="BD22" i="44"/>
  <c r="BC22" i="44"/>
  <c r="AZ22" i="44"/>
  <c r="BE21" i="44"/>
  <c r="BC21" i="44"/>
  <c r="AZ21" i="44"/>
  <c r="AZ20" i="44"/>
  <c r="BD18" i="44"/>
  <c r="BC18" i="44"/>
  <c r="AZ18" i="44"/>
  <c r="BE17" i="44"/>
  <c r="BC17" i="44"/>
  <c r="AZ17" i="44"/>
  <c r="BC15" i="44"/>
  <c r="AZ15" i="44"/>
  <c r="BE14" i="44"/>
  <c r="AZ14" i="44"/>
  <c r="AU135" i="44"/>
  <c r="AU136" i="44"/>
  <c r="AU137" i="44"/>
  <c r="AU138" i="44"/>
  <c r="AU139" i="44"/>
  <c r="AU140" i="44"/>
  <c r="AU141" i="44"/>
  <c r="AU142" i="44"/>
  <c r="AU143" i="44"/>
  <c r="AU144" i="44"/>
  <c r="BD99" i="44"/>
  <c r="BG12" i="44"/>
  <c r="BG13" i="44" s="1"/>
  <c r="BG42" i="43"/>
  <c r="BG57" i="43"/>
  <c r="BG79" i="43"/>
  <c r="BG86" i="43"/>
  <c r="BG90" i="43"/>
  <c r="BG106" i="43"/>
  <c r="BG113" i="43"/>
  <c r="BG139" i="43"/>
  <c r="BG147" i="43"/>
  <c r="BG171" i="43"/>
  <c r="BG182" i="43"/>
  <c r="BG208" i="43"/>
  <c r="BG214" i="43"/>
  <c r="BG238" i="43"/>
  <c r="BG259" i="43"/>
  <c r="BG284" i="43"/>
  <c r="BG288" i="43"/>
  <c r="BG298" i="43"/>
  <c r="BG304" i="43"/>
  <c r="BG325" i="43"/>
  <c r="BG340" i="43"/>
  <c r="BG341" i="43"/>
  <c r="BG346" i="43"/>
  <c r="BG350" i="43"/>
  <c r="BG361" i="43"/>
  <c r="BG364" i="43"/>
  <c r="BG368" i="43"/>
  <c r="BG369" i="43"/>
  <c r="BG374" i="43"/>
  <c r="BG376" i="43"/>
  <c r="BG384" i="43"/>
  <c r="BG394" i="43"/>
  <c r="BG400" i="43"/>
  <c r="BG414" i="43"/>
  <c r="BG438" i="43"/>
  <c r="BG452" i="43"/>
  <c r="BG14" i="44"/>
  <c r="BG15" i="44"/>
  <c r="BG17" i="44"/>
  <c r="BG18" i="44"/>
  <c r="BG20" i="44"/>
  <c r="BG21" i="44"/>
  <c r="BG22" i="44"/>
  <c r="BG23" i="44"/>
  <c r="BG24" i="44"/>
  <c r="BG25" i="44"/>
  <c r="BG26" i="44"/>
  <c r="BC27" i="44"/>
  <c r="BG27" i="44"/>
  <c r="BE29" i="44"/>
  <c r="BG29" i="44"/>
  <c r="BG30" i="44"/>
  <c r="BG31" i="44"/>
  <c r="BG32" i="44"/>
  <c r="BG33" i="44"/>
  <c r="BG34" i="44"/>
  <c r="BG36" i="44"/>
  <c r="BG37" i="44"/>
  <c r="BG38" i="44"/>
  <c r="BG39" i="44"/>
  <c r="BG40" i="44"/>
  <c r="BG41" i="44"/>
  <c r="BG43" i="44"/>
  <c r="BG44" i="44"/>
  <c r="BG45" i="44"/>
  <c r="BG46" i="44"/>
  <c r="BG47" i="44"/>
  <c r="BG48" i="44"/>
  <c r="AX50" i="44"/>
  <c r="BG50" i="44"/>
  <c r="BC51" i="44"/>
  <c r="BG51" i="44"/>
  <c r="BG52" i="44"/>
  <c r="BG53" i="44"/>
  <c r="BG54" i="44"/>
  <c r="BC55" i="44"/>
  <c r="BG55" i="44"/>
  <c r="BG57" i="44"/>
  <c r="BG58" i="44"/>
  <c r="BC59" i="44"/>
  <c r="BG59" i="44"/>
  <c r="BG60" i="44"/>
  <c r="BG61" i="44"/>
  <c r="BC62" i="44"/>
  <c r="BG62" i="44"/>
  <c r="BE64" i="44"/>
  <c r="BG64" i="44"/>
  <c r="BG65" i="44"/>
  <c r="BG66" i="44"/>
  <c r="BG67" i="44"/>
  <c r="BG68" i="44"/>
  <c r="BG69" i="44"/>
  <c r="BG71" i="44"/>
  <c r="BE72" i="44"/>
  <c r="BG72" i="44"/>
  <c r="BG73" i="44"/>
  <c r="BG74" i="44"/>
  <c r="BG75" i="44"/>
  <c r="BG76" i="44"/>
  <c r="BG78" i="44"/>
  <c r="BG79" i="44"/>
  <c r="BG80" i="44"/>
  <c r="BG81" i="44"/>
  <c r="BG82" i="44"/>
  <c r="BG83" i="44"/>
  <c r="AX85" i="44"/>
  <c r="BG85" i="44"/>
  <c r="BG86" i="44"/>
  <c r="BG87" i="44"/>
  <c r="BE88" i="44"/>
  <c r="BG88" i="44"/>
  <c r="BG89" i="44"/>
  <c r="BG90" i="44"/>
  <c r="BG92" i="44"/>
  <c r="BG93" i="44"/>
  <c r="BG94" i="44"/>
  <c r="BC96" i="44"/>
  <c r="BD96" i="44"/>
  <c r="BG96" i="44"/>
  <c r="BD97" i="44"/>
  <c r="BG97" i="44"/>
  <c r="BG98" i="44"/>
  <c r="BG99" i="44"/>
  <c r="BG100" i="44"/>
  <c r="BG102" i="44"/>
  <c r="BA103" i="44"/>
  <c r="BG103" i="44"/>
  <c r="BG104" i="44"/>
  <c r="BC106" i="44"/>
  <c r="BC107" i="44" s="1"/>
  <c r="BG106" i="44"/>
  <c r="BG107" i="44" s="1"/>
  <c r="BG108" i="44"/>
  <c r="BG109" i="44"/>
  <c r="BG110" i="44"/>
  <c r="BG111" i="44"/>
  <c r="BG112" i="44"/>
  <c r="BG114" i="44"/>
  <c r="BG115" i="44" s="1"/>
  <c r="BG116" i="44"/>
  <c r="BG117" i="44"/>
  <c r="BC118" i="44"/>
  <c r="BG118" i="44"/>
  <c r="BG119" i="44"/>
  <c r="BG120" i="44"/>
  <c r="BG121" i="44"/>
  <c r="BG122" i="44"/>
  <c r="BG123" i="44"/>
  <c r="BG125" i="44"/>
  <c r="BG126" i="44"/>
  <c r="BG127" i="44"/>
  <c r="BG128" i="44"/>
  <c r="BG129" i="44"/>
  <c r="AZ12" i="44"/>
  <c r="AZ13" i="44" s="1"/>
  <c r="BC461" i="43"/>
  <c r="AZ461" i="43"/>
  <c r="BC459" i="43"/>
  <c r="BC457" i="43"/>
  <c r="AZ457" i="43"/>
  <c r="BC454" i="43"/>
  <c r="AZ454" i="43"/>
  <c r="BC453" i="43"/>
  <c r="AZ453" i="43"/>
  <c r="BC452" i="43"/>
  <c r="AZ452" i="43"/>
  <c r="BC451" i="43"/>
  <c r="AZ451" i="43"/>
  <c r="BC450" i="43"/>
  <c r="AZ450" i="43"/>
  <c r="BC449" i="43"/>
  <c r="AZ449" i="43"/>
  <c r="BC447" i="43"/>
  <c r="AZ447" i="43"/>
  <c r="BC446" i="43"/>
  <c r="AZ446" i="43"/>
  <c r="BC445" i="43"/>
  <c r="AZ445" i="43"/>
  <c r="BC444" i="43"/>
  <c r="AZ444" i="43"/>
  <c r="BC443" i="43"/>
  <c r="AZ443" i="43"/>
  <c r="BC442" i="43"/>
  <c r="AZ442" i="43"/>
  <c r="BC440" i="43"/>
  <c r="AZ440" i="43"/>
  <c r="BC439" i="43"/>
  <c r="AZ439" i="43"/>
  <c r="BC438" i="43"/>
  <c r="AZ438" i="43"/>
  <c r="BC437" i="43"/>
  <c r="AZ437" i="43"/>
  <c r="BC436" i="43"/>
  <c r="AZ436" i="43"/>
  <c r="BC435" i="43"/>
  <c r="AZ435" i="43"/>
  <c r="BC433" i="43"/>
  <c r="AZ433" i="43"/>
  <c r="BC432" i="43"/>
  <c r="AZ432" i="43"/>
  <c r="BC431" i="43"/>
  <c r="AZ431" i="43"/>
  <c r="BC430" i="43"/>
  <c r="AZ430" i="43"/>
  <c r="BC429" i="43"/>
  <c r="AZ429" i="43"/>
  <c r="BC428" i="43"/>
  <c r="AZ428" i="43"/>
  <c r="BC426" i="43"/>
  <c r="AZ426" i="43"/>
  <c r="BC425" i="43"/>
  <c r="AZ425" i="43"/>
  <c r="BC424" i="43"/>
  <c r="AZ424" i="43"/>
  <c r="BC423" i="43"/>
  <c r="AZ423" i="43"/>
  <c r="BC422" i="43"/>
  <c r="AZ422" i="43"/>
  <c r="BC421" i="43"/>
  <c r="AZ421" i="43"/>
  <c r="BC419" i="43"/>
  <c r="AZ419" i="43"/>
  <c r="BC418" i="43"/>
  <c r="AZ418" i="43"/>
  <c r="BC417" i="43"/>
  <c r="BC416" i="43"/>
  <c r="AZ416" i="43"/>
  <c r="BC415" i="43"/>
  <c r="AZ415" i="43"/>
  <c r="AZ414" i="43"/>
  <c r="BC412" i="43"/>
  <c r="AZ412" i="43"/>
  <c r="BC411" i="43"/>
  <c r="AZ411" i="43"/>
  <c r="BC410" i="43"/>
  <c r="AZ410" i="43"/>
  <c r="BC409" i="43"/>
  <c r="AZ409" i="43"/>
  <c r="BC406" i="43"/>
  <c r="AZ406" i="43"/>
  <c r="BC403" i="43"/>
  <c r="AZ403" i="43"/>
  <c r="BC402" i="43"/>
  <c r="AZ402" i="43"/>
  <c r="BC401" i="43"/>
  <c r="AZ401" i="43"/>
  <c r="BC400" i="43"/>
  <c r="AZ400" i="43"/>
  <c r="BC399" i="43"/>
  <c r="AZ399" i="43"/>
  <c r="BC396" i="43"/>
  <c r="AZ396" i="43"/>
  <c r="BC395" i="43"/>
  <c r="AZ395" i="43"/>
  <c r="BC394" i="43"/>
  <c r="AZ394" i="43"/>
  <c r="BC393" i="43"/>
  <c r="AZ393" i="43"/>
  <c r="BC392" i="43"/>
  <c r="AZ392" i="43"/>
  <c r="BC391" i="43"/>
  <c r="AZ391" i="43"/>
  <c r="BC389" i="43"/>
  <c r="AZ389" i="43"/>
  <c r="BC388" i="43"/>
  <c r="AZ388" i="43"/>
  <c r="BC385" i="43"/>
  <c r="BC384" i="43"/>
  <c r="AZ384" i="43"/>
  <c r="BC383" i="43"/>
  <c r="AZ383" i="43"/>
  <c r="BC382" i="43"/>
  <c r="AZ382" i="43"/>
  <c r="BC381" i="43"/>
  <c r="AZ381" i="43"/>
  <c r="BC379" i="43"/>
  <c r="AZ379" i="43"/>
  <c r="BC378" i="43"/>
  <c r="AZ378" i="43"/>
  <c r="BC377" i="43"/>
  <c r="AZ377" i="43"/>
  <c r="BC376" i="43"/>
  <c r="AZ376" i="43"/>
  <c r="BC375" i="43"/>
  <c r="AZ375" i="43"/>
  <c r="BC374" i="43"/>
  <c r="AZ374" i="43"/>
  <c r="BC370" i="43"/>
  <c r="AZ370" i="43"/>
  <c r="BC369" i="43"/>
  <c r="AZ369" i="43"/>
  <c r="BE368" i="43"/>
  <c r="BC366" i="43"/>
  <c r="AZ366" i="43"/>
  <c r="BC365" i="43"/>
  <c r="AZ365" i="43"/>
  <c r="BC364" i="43"/>
  <c r="AZ364" i="43"/>
  <c r="BC363" i="43"/>
  <c r="AZ363" i="43"/>
  <c r="BC362" i="43"/>
  <c r="AZ362" i="43"/>
  <c r="BC361" i="43"/>
  <c r="AZ361" i="43"/>
  <c r="BC359" i="43"/>
  <c r="AZ359" i="43"/>
  <c r="BC358" i="43"/>
  <c r="AZ358" i="43"/>
  <c r="BC357" i="43"/>
  <c r="AZ357" i="43"/>
  <c r="AZ356" i="43"/>
  <c r="BC354" i="43"/>
  <c r="AZ354" i="43"/>
  <c r="BC353" i="43"/>
  <c r="AZ353" i="43"/>
  <c r="BC352" i="43"/>
  <c r="AZ352" i="43"/>
  <c r="BC351" i="43"/>
  <c r="AZ351" i="43"/>
  <c r="BC350" i="43"/>
  <c r="AZ350" i="43"/>
  <c r="BC349" i="43"/>
  <c r="BC347" i="43"/>
  <c r="AZ347" i="43"/>
  <c r="BC346" i="43"/>
  <c r="AZ346" i="43"/>
  <c r="BC345" i="43"/>
  <c r="AZ345" i="43"/>
  <c r="BC344" i="43"/>
  <c r="AZ344" i="43"/>
  <c r="BC341" i="43"/>
  <c r="AZ341" i="43"/>
  <c r="BC340" i="43"/>
  <c r="AZ340" i="43"/>
  <c r="BC339" i="43"/>
  <c r="AZ339" i="43"/>
  <c r="BC338" i="43"/>
  <c r="AZ338" i="43"/>
  <c r="BC337" i="43"/>
  <c r="AZ337" i="43"/>
  <c r="BC336" i="43"/>
  <c r="AZ336" i="43"/>
  <c r="BC334" i="43"/>
  <c r="BC332" i="43"/>
  <c r="AZ332" i="43"/>
  <c r="AZ331" i="43"/>
  <c r="BC329" i="43"/>
  <c r="AZ329" i="43"/>
  <c r="BC328" i="43"/>
  <c r="AZ328" i="43"/>
  <c r="BC325" i="43"/>
  <c r="AZ323" i="43"/>
  <c r="BC319" i="43"/>
  <c r="AZ319" i="43"/>
  <c r="BC318" i="43"/>
  <c r="AZ318" i="43"/>
  <c r="BC317" i="43"/>
  <c r="AZ317" i="43"/>
  <c r="BC316" i="43"/>
  <c r="AZ316" i="43"/>
  <c r="BC315" i="43"/>
  <c r="AZ315" i="43"/>
  <c r="BC313" i="43"/>
  <c r="AZ313" i="43"/>
  <c r="BC312" i="43"/>
  <c r="AZ312" i="43"/>
  <c r="BC311" i="43"/>
  <c r="AZ311" i="43"/>
  <c r="BC309" i="43"/>
  <c r="AZ309" i="43"/>
  <c r="BC308" i="43"/>
  <c r="AZ308" i="43"/>
  <c r="BC307" i="43"/>
  <c r="AZ307" i="43"/>
  <c r="BC306" i="43"/>
  <c r="AZ306" i="43"/>
  <c r="BC305" i="43"/>
  <c r="AZ305" i="43"/>
  <c r="BC304" i="43"/>
  <c r="BC302" i="43"/>
  <c r="AZ302" i="43"/>
  <c r="BC301" i="43"/>
  <c r="AZ301" i="43"/>
  <c r="BC300" i="43"/>
  <c r="AZ300" i="43"/>
  <c r="BC299" i="43"/>
  <c r="AZ299" i="43"/>
  <c r="BC298" i="43"/>
  <c r="AZ298" i="43"/>
  <c r="AZ297" i="43"/>
  <c r="BE295" i="43"/>
  <c r="BE296" i="43" s="1"/>
  <c r="BC293" i="43"/>
  <c r="AZ293" i="43"/>
  <c r="BC292" i="43"/>
  <c r="AZ292" i="43"/>
  <c r="BC291" i="43"/>
  <c r="BE290" i="43"/>
  <c r="BC290" i="43"/>
  <c r="AZ290" i="43"/>
  <c r="BC289" i="43"/>
  <c r="AZ289" i="43"/>
  <c r="BC288" i="43"/>
  <c r="AZ288" i="43"/>
  <c r="BC287" i="43"/>
  <c r="AZ287" i="43"/>
  <c r="BC285" i="43"/>
  <c r="AZ285" i="43"/>
  <c r="BC284" i="43"/>
  <c r="AZ284" i="43"/>
  <c r="BC283" i="43"/>
  <c r="AZ283" i="43"/>
  <c r="BC280" i="43"/>
  <c r="AZ280" i="43"/>
  <c r="BC279" i="43"/>
  <c r="AZ279" i="43"/>
  <c r="BC278" i="43"/>
  <c r="AZ278" i="43"/>
  <c r="BC277" i="43"/>
  <c r="AZ277" i="43"/>
  <c r="BC276" i="43"/>
  <c r="AZ276" i="43"/>
  <c r="BC275" i="43"/>
  <c r="AZ275" i="43"/>
  <c r="BC273" i="43"/>
  <c r="AZ273" i="43"/>
  <c r="BC272" i="43"/>
  <c r="AZ272" i="43"/>
  <c r="BE271" i="43"/>
  <c r="AZ271" i="43"/>
  <c r="BC269" i="43"/>
  <c r="AZ269" i="43"/>
  <c r="BC268" i="43"/>
  <c r="AZ268" i="43"/>
  <c r="BC267" i="43"/>
  <c r="AZ267" i="43"/>
  <c r="BC266" i="43"/>
  <c r="AZ266" i="43"/>
  <c r="AZ265" i="43"/>
  <c r="BC263" i="43"/>
  <c r="AZ263" i="43"/>
  <c r="BC262" i="43"/>
  <c r="AZ262" i="43"/>
  <c r="BC261" i="43"/>
  <c r="BC259" i="43"/>
  <c r="AZ259" i="43"/>
  <c r="BC258" i="43"/>
  <c r="AZ258" i="43"/>
  <c r="AZ257" i="43"/>
  <c r="BC253" i="43"/>
  <c r="AZ253" i="43"/>
  <c r="BC252" i="43"/>
  <c r="AZ252" i="43"/>
  <c r="BC251" i="43"/>
  <c r="BC250" i="43"/>
  <c r="AZ250" i="43"/>
  <c r="BC249" i="43"/>
  <c r="AZ249" i="43"/>
  <c r="AZ248" i="43"/>
  <c r="BC246" i="43"/>
  <c r="AZ246" i="43"/>
  <c r="BC245" i="43"/>
  <c r="AZ245" i="43"/>
  <c r="BC244" i="43"/>
  <c r="AZ244" i="43"/>
  <c r="BC243" i="43"/>
  <c r="AZ243" i="43"/>
  <c r="AZ242" i="43"/>
  <c r="BC240" i="43"/>
  <c r="AZ240" i="43"/>
  <c r="BC239" i="43"/>
  <c r="AZ239" i="43"/>
  <c r="BC238" i="43"/>
  <c r="AZ238" i="43"/>
  <c r="BC237" i="43"/>
  <c r="AZ237" i="43"/>
  <c r="BC236" i="43"/>
  <c r="AZ236" i="43"/>
  <c r="BC234" i="43"/>
  <c r="AZ234" i="43"/>
  <c r="BC233" i="43"/>
  <c r="AZ233" i="43"/>
  <c r="BC232" i="43"/>
  <c r="AZ232" i="43"/>
  <c r="BC231" i="43"/>
  <c r="AZ231" i="43"/>
  <c r="BC228" i="43"/>
  <c r="AZ228" i="43"/>
  <c r="BC227" i="43"/>
  <c r="AZ227" i="43"/>
  <c r="BC226" i="43"/>
  <c r="AZ226" i="43"/>
  <c r="BC225" i="43"/>
  <c r="AZ225" i="43"/>
  <c r="BC222" i="43"/>
  <c r="AZ222" i="43"/>
  <c r="BC221" i="43"/>
  <c r="AZ221" i="43"/>
  <c r="BC220" i="43"/>
  <c r="AZ220" i="43"/>
  <c r="BC219" i="43"/>
  <c r="AZ219" i="43"/>
  <c r="BC218" i="43"/>
  <c r="BC216" i="43"/>
  <c r="AZ216" i="43"/>
  <c r="BC215" i="43"/>
  <c r="AZ215" i="43"/>
  <c r="BC214" i="43"/>
  <c r="AZ214" i="43"/>
  <c r="BC213" i="43"/>
  <c r="AZ213" i="43"/>
  <c r="BC212" i="43"/>
  <c r="BC210" i="43"/>
  <c r="AZ210" i="43"/>
  <c r="BC209" i="43"/>
  <c r="AZ209" i="43"/>
  <c r="BC208" i="43"/>
  <c r="AZ208" i="43"/>
  <c r="BC207" i="43"/>
  <c r="AZ207" i="43"/>
  <c r="BC206" i="43"/>
  <c r="AZ206" i="43"/>
  <c r="BC205" i="43"/>
  <c r="BC203" i="43"/>
  <c r="AZ203" i="43"/>
  <c r="BC202" i="43"/>
  <c r="AZ202" i="43"/>
  <c r="BC201" i="43"/>
  <c r="AZ201" i="43"/>
  <c r="BC200" i="43"/>
  <c r="AZ200" i="43"/>
  <c r="BC197" i="43"/>
  <c r="AZ197" i="43"/>
  <c r="BC196" i="43"/>
  <c r="AZ196" i="43"/>
  <c r="BC195" i="43"/>
  <c r="AZ195" i="43"/>
  <c r="BC194" i="43"/>
  <c r="AZ194" i="43"/>
  <c r="BC191" i="43"/>
  <c r="AZ191" i="43"/>
  <c r="BC190" i="43"/>
  <c r="AZ190" i="43"/>
  <c r="BC189" i="43"/>
  <c r="AZ189" i="43"/>
  <c r="BC188" i="43"/>
  <c r="AZ188" i="43"/>
  <c r="BC187" i="43"/>
  <c r="AZ187" i="43"/>
  <c r="AZ186" i="43"/>
  <c r="BC184" i="43"/>
  <c r="AZ184" i="43"/>
  <c r="BC183" i="43"/>
  <c r="AZ183" i="43"/>
  <c r="BC182" i="43"/>
  <c r="AZ182" i="43"/>
  <c r="BC181" i="43"/>
  <c r="AZ181" i="43"/>
  <c r="BC180" i="43"/>
  <c r="AZ180" i="43"/>
  <c r="AZ179" i="43"/>
  <c r="BC177" i="43"/>
  <c r="AZ177" i="43"/>
  <c r="BC176" i="43"/>
  <c r="AZ176" i="43"/>
  <c r="BC175" i="43"/>
  <c r="AZ175" i="43"/>
  <c r="BC174" i="43"/>
  <c r="AZ174" i="43"/>
  <c r="BC171" i="43"/>
  <c r="AZ171" i="43"/>
  <c r="BC170" i="43"/>
  <c r="AZ170" i="43"/>
  <c r="BC169" i="43"/>
  <c r="AZ169" i="43"/>
  <c r="BC168" i="43"/>
  <c r="AZ168" i="43"/>
  <c r="BE167" i="43"/>
  <c r="BC165" i="43"/>
  <c r="AZ165" i="43"/>
  <c r="BC164" i="43"/>
  <c r="AZ164" i="43"/>
  <c r="BC163" i="43"/>
  <c r="AZ163" i="43"/>
  <c r="BC162" i="43"/>
  <c r="AZ162" i="43"/>
  <c r="AZ161" i="43"/>
  <c r="BC159" i="43"/>
  <c r="AZ159" i="43"/>
  <c r="BC158" i="43"/>
  <c r="AZ158" i="43"/>
  <c r="BC157" i="43"/>
  <c r="AZ157" i="43"/>
  <c r="AZ156" i="43"/>
  <c r="BC154" i="43"/>
  <c r="AZ154" i="43"/>
  <c r="BC153" i="43"/>
  <c r="AZ153" i="43"/>
  <c r="BC152" i="43"/>
  <c r="AZ152" i="43"/>
  <c r="BC151" i="43"/>
  <c r="BE150" i="43"/>
  <c r="BC148" i="43"/>
  <c r="AZ148" i="43"/>
  <c r="BC147" i="43"/>
  <c r="AZ147" i="43"/>
  <c r="BC146" i="43"/>
  <c r="AZ146" i="43"/>
  <c r="BC145" i="43"/>
  <c r="AZ145" i="43"/>
  <c r="BC142" i="43"/>
  <c r="AZ142" i="43"/>
  <c r="BC141" i="43"/>
  <c r="AZ141" i="43"/>
  <c r="BC140" i="43"/>
  <c r="AZ140" i="43"/>
  <c r="BC139" i="43"/>
  <c r="AZ139" i="43"/>
  <c r="BC136" i="43"/>
  <c r="AZ136" i="43"/>
  <c r="BC135" i="43"/>
  <c r="AZ135" i="43"/>
  <c r="BC134" i="43"/>
  <c r="AZ134" i="43"/>
  <c r="BC133" i="43"/>
  <c r="AZ133" i="43"/>
  <c r="BC132" i="43"/>
  <c r="AZ132" i="43"/>
  <c r="AZ131" i="43"/>
  <c r="BC129" i="43"/>
  <c r="AZ129" i="43"/>
  <c r="BC128" i="43"/>
  <c r="AZ128" i="43"/>
  <c r="BC127" i="43"/>
  <c r="AZ127" i="43"/>
  <c r="BC126" i="43"/>
  <c r="AZ126" i="43"/>
  <c r="BC125" i="43"/>
  <c r="AZ125" i="43"/>
  <c r="BC122" i="43"/>
  <c r="AZ122" i="43"/>
  <c r="BC121" i="43"/>
  <c r="AZ121" i="43"/>
  <c r="BC120" i="43"/>
  <c r="AZ120" i="43"/>
  <c r="AZ119" i="43"/>
  <c r="BC117" i="43"/>
  <c r="AZ117" i="43"/>
  <c r="BC113" i="43"/>
  <c r="AZ113" i="43"/>
  <c r="BC110" i="43"/>
  <c r="AZ110" i="43"/>
  <c r="BC109" i="43"/>
  <c r="AZ109" i="43"/>
  <c r="BC106" i="43"/>
  <c r="AZ106" i="43"/>
  <c r="BC105" i="43"/>
  <c r="AZ105" i="43"/>
  <c r="BC102" i="43"/>
  <c r="AZ102" i="43"/>
  <c r="AZ101" i="43"/>
  <c r="BC99" i="43"/>
  <c r="AZ99" i="43"/>
  <c r="BC98" i="43"/>
  <c r="AZ98" i="43"/>
  <c r="BC95" i="43"/>
  <c r="AZ95" i="43"/>
  <c r="BC94" i="43"/>
  <c r="AZ94" i="43"/>
  <c r="BC91" i="43"/>
  <c r="AZ91" i="43"/>
  <c r="BE90" i="43"/>
  <c r="BC88" i="43"/>
  <c r="BC87" i="43"/>
  <c r="AZ87" i="43"/>
  <c r="BC84" i="43"/>
  <c r="AZ84" i="43"/>
  <c r="BC83" i="43"/>
  <c r="AZ83" i="43"/>
  <c r="BC80" i="43"/>
  <c r="AZ80" i="43"/>
  <c r="BC77" i="43"/>
  <c r="AZ77" i="43"/>
  <c r="BC76" i="43"/>
  <c r="AZ76" i="43"/>
  <c r="BC73" i="43"/>
  <c r="AZ73" i="43"/>
  <c r="BC72" i="43"/>
  <c r="AZ72" i="43"/>
  <c r="BC71" i="43"/>
  <c r="AZ71" i="43"/>
  <c r="BC68" i="43"/>
  <c r="AZ68" i="43"/>
  <c r="BE65" i="43"/>
  <c r="BC65" i="43"/>
  <c r="AZ65" i="43"/>
  <c r="BC64" i="43"/>
  <c r="BC61" i="43"/>
  <c r="AZ61" i="43"/>
  <c r="BC60" i="43"/>
  <c r="AZ60" i="43"/>
  <c r="BC57" i="43"/>
  <c r="AZ57" i="43"/>
  <c r="BC56" i="43"/>
  <c r="BC53" i="43"/>
  <c r="AZ53" i="43"/>
  <c r="BC50" i="43"/>
  <c r="AZ50" i="43"/>
  <c r="BC47" i="43"/>
  <c r="AZ47" i="43"/>
  <c r="BC44" i="43"/>
  <c r="AZ44" i="43"/>
  <c r="BC43" i="43"/>
  <c r="AZ43" i="43"/>
  <c r="BC40" i="43"/>
  <c r="AZ40" i="43"/>
  <c r="BC37" i="43"/>
  <c r="AZ37" i="43"/>
  <c r="BC36" i="43"/>
  <c r="AZ36" i="43"/>
  <c r="BC33" i="43"/>
  <c r="AZ33" i="43"/>
  <c r="BC32" i="43"/>
  <c r="AZ32" i="43"/>
  <c r="BC29" i="43"/>
  <c r="AZ29" i="43"/>
  <c r="BC26" i="43"/>
  <c r="AZ26" i="43"/>
  <c r="BC25" i="43"/>
  <c r="AZ25" i="43"/>
  <c r="BC24" i="43"/>
  <c r="AZ24" i="43"/>
  <c r="BC21" i="43"/>
  <c r="AZ21" i="43"/>
  <c r="BC20" i="43"/>
  <c r="BC17" i="43"/>
  <c r="AZ17" i="43"/>
  <c r="BC16" i="43"/>
  <c r="AZ16" i="43"/>
  <c r="BC15" i="43"/>
  <c r="AZ15" i="43"/>
  <c r="AZ14" i="43"/>
  <c r="K467" i="43"/>
  <c r="K468" i="43"/>
  <c r="K469" i="43"/>
  <c r="K470" i="43"/>
  <c r="K471" i="43"/>
  <c r="K472" i="43"/>
  <c r="K473" i="43"/>
  <c r="K474" i="43"/>
  <c r="K475" i="43"/>
  <c r="K476" i="43"/>
  <c r="K135" i="44"/>
  <c r="K136" i="44"/>
  <c r="K137" i="44"/>
  <c r="K138" i="44"/>
  <c r="K139" i="44"/>
  <c r="K140" i="44"/>
  <c r="K141" i="44"/>
  <c r="K142" i="44"/>
  <c r="K143" i="44"/>
  <c r="K144" i="44"/>
  <c r="I131" i="44"/>
  <c r="B14" i="47" s="1"/>
  <c r="B23" i="47" s="1"/>
  <c r="J131" i="44"/>
  <c r="C14" i="47" s="1"/>
  <c r="C23" i="47" s="1"/>
  <c r="K131" i="44"/>
  <c r="D14" i="47" s="1"/>
  <c r="D23" i="47" s="1"/>
  <c r="L131" i="44"/>
  <c r="E14" i="47" s="1"/>
  <c r="E23" i="47" s="1"/>
  <c r="M131" i="44"/>
  <c r="F14" i="47" s="1"/>
  <c r="F23" i="47" s="1"/>
  <c r="N131" i="44"/>
  <c r="G14" i="47" s="1"/>
  <c r="G23" i="47" s="1"/>
  <c r="O131" i="44"/>
  <c r="H14" i="47" s="1"/>
  <c r="H23" i="47" s="1"/>
  <c r="P131" i="44"/>
  <c r="I14" i="47" s="1"/>
  <c r="I23" i="47" s="1"/>
  <c r="Q131" i="44"/>
  <c r="J14" i="47" s="1"/>
  <c r="J23" i="47" s="1"/>
  <c r="D29" i="47" l="1"/>
  <c r="D36" i="47"/>
  <c r="D28" i="47"/>
  <c r="D35" i="47"/>
  <c r="D30" i="47"/>
  <c r="D33" i="47"/>
  <c r="D32" i="47"/>
  <c r="D34" i="47"/>
  <c r="D31" i="47"/>
  <c r="D27" i="47"/>
  <c r="H24" i="47"/>
  <c r="B24" i="47"/>
  <c r="AZ95" i="44"/>
  <c r="AZ63" i="44"/>
  <c r="AZ19" i="44"/>
  <c r="AZ49" i="44"/>
  <c r="AZ35" i="44"/>
  <c r="BD392" i="43"/>
  <c r="AZ103" i="43"/>
  <c r="BD433" i="43"/>
  <c r="BD341" i="43"/>
  <c r="AX121" i="43"/>
  <c r="AX153" i="43"/>
  <c r="AX269" i="43"/>
  <c r="BB370" i="43"/>
  <c r="AX392" i="43"/>
  <c r="AX409" i="43"/>
  <c r="BA423" i="43"/>
  <c r="BB433" i="43"/>
  <c r="AX454" i="43"/>
  <c r="BA289" i="43"/>
  <c r="AX362" i="43"/>
  <c r="BA375" i="43"/>
  <c r="AX385" i="43"/>
  <c r="AX400" i="43"/>
  <c r="BB405" i="43"/>
  <c r="AX406" i="43"/>
  <c r="AX417" i="43"/>
  <c r="AX432" i="43"/>
  <c r="AX452" i="43"/>
  <c r="AX376" i="43"/>
  <c r="BB165" i="43"/>
  <c r="AX181" i="43"/>
  <c r="AX273" i="43"/>
  <c r="BB378" i="43"/>
  <c r="AX389" i="43"/>
  <c r="AX399" i="43"/>
  <c r="AX411" i="43"/>
  <c r="AX425" i="43"/>
  <c r="BD429" i="43"/>
  <c r="BB437" i="43"/>
  <c r="BB451" i="43"/>
  <c r="BD457" i="43"/>
  <c r="AX461" i="43"/>
  <c r="BG433" i="43"/>
  <c r="BG434" i="43" s="1"/>
  <c r="AX36" i="43"/>
  <c r="AX169" i="43"/>
  <c r="AX237" i="43"/>
  <c r="AX249" i="43"/>
  <c r="AX253" i="43"/>
  <c r="BB358" i="43"/>
  <c r="AX401" i="43"/>
  <c r="AX418" i="43"/>
  <c r="BB444" i="43"/>
  <c r="AX40" i="43"/>
  <c r="BB141" i="43"/>
  <c r="AX177" i="43"/>
  <c r="AX317" i="43"/>
  <c r="BB32" i="43"/>
  <c r="BA72" i="43"/>
  <c r="AX88" i="43"/>
  <c r="AX133" i="43"/>
  <c r="AX209" i="43"/>
  <c r="AX233" i="43"/>
  <c r="AX305" i="43"/>
  <c r="AX364" i="43"/>
  <c r="BB377" i="43"/>
  <c r="BB393" i="43"/>
  <c r="AX410" i="43"/>
  <c r="AX419" i="43"/>
  <c r="BA430" i="43"/>
  <c r="BB445" i="43"/>
  <c r="BD400" i="43"/>
  <c r="BD385" i="43"/>
  <c r="BD376" i="43"/>
  <c r="AX24" i="43"/>
  <c r="AX16" i="43"/>
  <c r="AX20" i="43"/>
  <c r="BG392" i="43"/>
  <c r="BG255" i="43"/>
  <c r="BG256" i="43" s="1"/>
  <c r="BG372" i="43"/>
  <c r="BG373" i="43" s="1"/>
  <c r="BD406" i="43"/>
  <c r="AZ360" i="43"/>
  <c r="BD453" i="43"/>
  <c r="BD444" i="43"/>
  <c r="BD430" i="43"/>
  <c r="BD425" i="43"/>
  <c r="BD416" i="43"/>
  <c r="BD401" i="43"/>
  <c r="BD396" i="43"/>
  <c r="BD382" i="43"/>
  <c r="BD377" i="43"/>
  <c r="BD366" i="43"/>
  <c r="BD362" i="43"/>
  <c r="BD357" i="43"/>
  <c r="BD352" i="43"/>
  <c r="BD347" i="43"/>
  <c r="BD338" i="43"/>
  <c r="BD340" i="43"/>
  <c r="BG295" i="43"/>
  <c r="BG296" i="43" s="1"/>
  <c r="AX106" i="44"/>
  <c r="AX107" i="44" s="1"/>
  <c r="BG456" i="43"/>
  <c r="BG458" i="43" s="1"/>
  <c r="BD446" i="43"/>
  <c r="BD432" i="43"/>
  <c r="BD418" i="43"/>
  <c r="BD409" i="43"/>
  <c r="BD394" i="43"/>
  <c r="BD389" i="43"/>
  <c r="BD369" i="43"/>
  <c r="BD354" i="43"/>
  <c r="BD350" i="43"/>
  <c r="BD345" i="43"/>
  <c r="BD329" i="43"/>
  <c r="BD323" i="43"/>
  <c r="BD19" i="43"/>
  <c r="BG19" i="43"/>
  <c r="BG22" i="43" s="1"/>
  <c r="BD283" i="43"/>
  <c r="BD53" i="44"/>
  <c r="BC102" i="44"/>
  <c r="BC105" i="44" s="1"/>
  <c r="BE104" i="43"/>
  <c r="BD450" i="43"/>
  <c r="BD426" i="43"/>
  <c r="BD412" i="43"/>
  <c r="BD402" i="43"/>
  <c r="BD388" i="43"/>
  <c r="BD358" i="43"/>
  <c r="BD353" i="43"/>
  <c r="BE255" i="43"/>
  <c r="BE256" i="43" s="1"/>
  <c r="AZ270" i="43"/>
  <c r="BD422" i="43"/>
  <c r="BG282" i="43"/>
  <c r="BG286" i="43" s="1"/>
  <c r="BG156" i="43"/>
  <c r="BG160" i="43" s="1"/>
  <c r="BE21" i="43"/>
  <c r="AZ192" i="43"/>
  <c r="BC217" i="43"/>
  <c r="BD461" i="43"/>
  <c r="BG311" i="43"/>
  <c r="BG314" i="43" s="1"/>
  <c r="BG23" i="43"/>
  <c r="BG27" i="43" s="1"/>
  <c r="AZ303" i="43"/>
  <c r="BG39" i="43"/>
  <c r="BG41" i="43" s="1"/>
  <c r="BC29" i="44"/>
  <c r="BC35" i="44" s="1"/>
  <c r="BE94" i="44"/>
  <c r="AX78" i="44"/>
  <c r="AX84" i="44" s="1"/>
  <c r="AX73" i="44"/>
  <c r="BE38" i="44"/>
  <c r="BE25" i="44"/>
  <c r="AX24" i="44"/>
  <c r="AX127" i="44"/>
  <c r="BE117" i="44"/>
  <c r="BC114" i="44"/>
  <c r="BC115" i="44" s="1"/>
  <c r="BE75" i="44"/>
  <c r="BE24" i="44"/>
  <c r="BE22" i="44"/>
  <c r="BE18" i="44"/>
  <c r="AZ64" i="44"/>
  <c r="AZ70" i="44" s="1"/>
  <c r="BE86" i="44"/>
  <c r="BE79" i="44"/>
  <c r="BE60" i="44"/>
  <c r="BE92" i="44"/>
  <c r="BE68" i="44"/>
  <c r="BE66" i="44"/>
  <c r="BE61" i="44"/>
  <c r="BE58" i="44"/>
  <c r="BE80" i="44"/>
  <c r="BE78" i="44"/>
  <c r="BE74" i="44"/>
  <c r="BE69" i="44"/>
  <c r="BE62" i="44"/>
  <c r="BE59" i="44"/>
  <c r="AX120" i="44"/>
  <c r="AX110" i="44"/>
  <c r="AX26" i="44"/>
  <c r="AZ28" i="44"/>
  <c r="BB53" i="44"/>
  <c r="AZ124" i="44"/>
  <c r="AZ130" i="44"/>
  <c r="AX75" i="44"/>
  <c r="AX38" i="44"/>
  <c r="AZ77" i="44"/>
  <c r="AZ84" i="44"/>
  <c r="AZ91" i="44"/>
  <c r="BG334" i="43"/>
  <c r="BG342" i="43" s="1"/>
  <c r="BG321" i="43"/>
  <c r="BG322" i="43" s="1"/>
  <c r="BG297" i="43"/>
  <c r="BG303" i="43" s="1"/>
  <c r="BG257" i="43"/>
  <c r="BG260" i="43" s="1"/>
  <c r="BG161" i="43"/>
  <c r="BG166" i="43" s="1"/>
  <c r="BG28" i="43"/>
  <c r="BG30" i="43" s="1"/>
  <c r="BE456" i="43"/>
  <c r="BD445" i="43"/>
  <c r="BG459" i="43"/>
  <c r="BG435" i="43"/>
  <c r="BG441" i="43" s="1"/>
  <c r="BG387" i="43"/>
  <c r="BG390" i="43" s="1"/>
  <c r="BG343" i="43"/>
  <c r="BG348" i="43" s="1"/>
  <c r="BG261" i="43"/>
  <c r="BG264" i="43" s="1"/>
  <c r="BG193" i="43"/>
  <c r="BG198" i="43" s="1"/>
  <c r="BG104" i="43"/>
  <c r="BG107" i="43" s="1"/>
  <c r="BC314" i="43"/>
  <c r="BG287" i="43"/>
  <c r="BG294" i="43" s="1"/>
  <c r="BG242" i="43"/>
  <c r="BG247" i="43" s="1"/>
  <c r="BG218" i="43"/>
  <c r="BG223" i="43" s="1"/>
  <c r="BG199" i="43"/>
  <c r="BG204" i="43" s="1"/>
  <c r="BG67" i="43"/>
  <c r="BG69" i="43" s="1"/>
  <c r="BD393" i="43"/>
  <c r="BD378" i="43"/>
  <c r="BG391" i="43"/>
  <c r="BD351" i="43"/>
  <c r="BG173" i="43"/>
  <c r="BG178" i="43" s="1"/>
  <c r="BD215" i="43"/>
  <c r="BE372" i="43"/>
  <c r="BE373" i="43" s="1"/>
  <c r="BG398" i="43"/>
  <c r="BG349" i="43"/>
  <c r="BG355" i="43" s="1"/>
  <c r="BD328" i="43"/>
  <c r="BD451" i="43"/>
  <c r="BD423" i="43"/>
  <c r="BD399" i="43"/>
  <c r="BD379" i="43"/>
  <c r="BD359" i="43"/>
  <c r="BG205" i="43"/>
  <c r="BG211" i="43" s="1"/>
  <c r="BG112" i="43"/>
  <c r="BG114" i="43" s="1"/>
  <c r="BG52" i="43"/>
  <c r="BG54" i="43" s="1"/>
  <c r="BD447" i="43"/>
  <c r="BG447" i="43"/>
  <c r="BG448" i="43" s="1"/>
  <c r="AZ434" i="43"/>
  <c r="BE361" i="43"/>
  <c r="BD419" i="43"/>
  <c r="BG419" i="43"/>
  <c r="BG415" i="43"/>
  <c r="BD415" i="43"/>
  <c r="AZ160" i="43"/>
  <c r="AZ333" i="43"/>
  <c r="BC434" i="43"/>
  <c r="BD411" i="43"/>
  <c r="BE261" i="43"/>
  <c r="BD395" i="43"/>
  <c r="BG395" i="43"/>
  <c r="AZ18" i="43"/>
  <c r="AZ123" i="43"/>
  <c r="AZ137" i="43"/>
  <c r="AZ166" i="43"/>
  <c r="BC241" i="43"/>
  <c r="AZ274" i="43"/>
  <c r="AZ397" i="43"/>
  <c r="AZ427" i="43"/>
  <c r="AZ448" i="43"/>
  <c r="AZ260" i="43"/>
  <c r="AZ281" i="43"/>
  <c r="AZ314" i="43"/>
  <c r="BC397" i="43"/>
  <c r="AZ441" i="43"/>
  <c r="AZ455" i="43"/>
  <c r="BD403" i="43"/>
  <c r="BG451" i="43"/>
  <c r="BG455" i="43" s="1"/>
  <c r="BG423" i="43"/>
  <c r="BG427" i="43" s="1"/>
  <c r="BG399" i="43"/>
  <c r="BG379" i="43"/>
  <c r="BG380" i="43" s="1"/>
  <c r="BG359" i="43"/>
  <c r="BG360" i="43" s="1"/>
  <c r="BD383" i="43"/>
  <c r="BD370" i="43"/>
  <c r="BD339" i="43"/>
  <c r="BD244" i="43"/>
  <c r="BE349" i="43"/>
  <c r="BD410" i="43"/>
  <c r="BD417" i="43"/>
  <c r="BD424" i="43"/>
  <c r="BD431" i="43"/>
  <c r="BE334" i="43"/>
  <c r="BE257" i="43"/>
  <c r="BE230" i="43"/>
  <c r="BD346" i="43"/>
  <c r="BE297" i="43"/>
  <c r="BE161" i="43"/>
  <c r="BE144" i="43"/>
  <c r="BE199" i="43"/>
  <c r="AX43" i="43"/>
  <c r="AX47" i="43"/>
  <c r="AX65" i="43"/>
  <c r="AX83" i="43"/>
  <c r="AX110" i="43"/>
  <c r="AX126" i="43"/>
  <c r="AX135" i="43"/>
  <c r="AX146" i="43"/>
  <c r="AX151" i="43"/>
  <c r="BA154" i="43"/>
  <c r="AX163" i="43"/>
  <c r="AX168" i="43"/>
  <c r="AX175" i="43"/>
  <c r="BA180" i="43"/>
  <c r="AX184" i="43"/>
  <c r="AX194" i="43"/>
  <c r="AX207" i="43"/>
  <c r="AX210" i="43"/>
  <c r="AX215" i="43"/>
  <c r="AX222" i="43"/>
  <c r="AX224" i="43"/>
  <c r="AX226" i="43"/>
  <c r="AX227" i="43"/>
  <c r="AX234" i="43"/>
  <c r="AX238" i="43"/>
  <c r="AX243" i="43"/>
  <c r="AX246" i="43"/>
  <c r="AX250" i="43"/>
  <c r="AX258" i="43"/>
  <c r="AX259" i="43"/>
  <c r="AX262" i="43"/>
  <c r="AX266" i="43"/>
  <c r="AX267" i="43"/>
  <c r="BB268" i="43"/>
  <c r="BB276" i="43"/>
  <c r="AX278" i="43"/>
  <c r="AX279" i="43"/>
  <c r="BB280" i="43"/>
  <c r="BA283" i="43"/>
  <c r="AX290" i="43"/>
  <c r="AX298" i="43"/>
  <c r="AX302" i="43"/>
  <c r="AX306" i="43"/>
  <c r="BA307" i="43"/>
  <c r="AX316" i="43"/>
  <c r="AX318" i="43"/>
  <c r="AX319" i="43"/>
  <c r="AX328" i="43"/>
  <c r="AX329" i="43"/>
  <c r="AX332" i="43"/>
  <c r="AX336" i="43"/>
  <c r="AX337" i="43"/>
  <c r="AX340" i="43"/>
  <c r="AX341" i="43"/>
  <c r="AX344" i="43"/>
  <c r="AX345" i="43"/>
  <c r="AX346" i="43"/>
  <c r="AX352" i="43"/>
  <c r="AX353" i="43"/>
  <c r="BB354" i="43"/>
  <c r="AX50" i="43"/>
  <c r="AX71" i="43"/>
  <c r="AX91" i="43"/>
  <c r="AX95" i="43"/>
  <c r="AX99" i="43"/>
  <c r="AX106" i="43"/>
  <c r="AX113" i="43"/>
  <c r="AX139" i="43"/>
  <c r="AX158" i="43"/>
  <c r="BA164" i="43"/>
  <c r="AX176" i="43"/>
  <c r="AX183" i="43"/>
  <c r="AX188" i="43"/>
  <c r="AX196" i="43"/>
  <c r="AX87" i="43"/>
  <c r="AX94" i="43"/>
  <c r="AX98" i="43"/>
  <c r="AX102" i="43"/>
  <c r="AX109" i="43"/>
  <c r="AX122" i="43"/>
  <c r="AX134" i="43"/>
  <c r="AX142" i="43"/>
  <c r="AX152" i="43"/>
  <c r="AX162" i="43"/>
  <c r="AX174" i="43"/>
  <c r="AX187" i="43"/>
  <c r="AX190" i="43"/>
  <c r="AX202" i="43"/>
  <c r="AX203" i="43"/>
  <c r="AX15" i="43"/>
  <c r="AX25" i="43"/>
  <c r="AX26" i="43"/>
  <c r="BG274" i="43"/>
  <c r="AZ247" i="43"/>
  <c r="AZ380" i="43"/>
  <c r="BG48" i="43"/>
  <c r="AZ320" i="43"/>
  <c r="AZ367" i="43"/>
  <c r="BG78" i="43"/>
  <c r="BG74" i="43"/>
  <c r="BE406" i="43"/>
  <c r="BE407" i="43" s="1"/>
  <c r="BG386" i="43"/>
  <c r="BE376" i="43"/>
  <c r="BE357" i="43"/>
  <c r="BG333" i="43"/>
  <c r="BG66" i="43"/>
  <c r="BE403" i="43"/>
  <c r="BE379" i="43"/>
  <c r="BE431" i="43"/>
  <c r="BE399" i="43"/>
  <c r="BE378" i="43"/>
  <c r="BE366" i="43"/>
  <c r="BE359" i="43"/>
  <c r="BG118" i="43"/>
  <c r="AZ185" i="43"/>
  <c r="AZ241" i="43"/>
  <c r="BD238" i="43"/>
  <c r="BE401" i="43"/>
  <c r="BE362" i="43"/>
  <c r="BG51" i="43"/>
  <c r="BE126" i="44"/>
  <c r="BE118" i="44"/>
  <c r="BE111" i="44"/>
  <c r="BE100" i="44"/>
  <c r="BE99" i="44"/>
  <c r="BE93" i="44"/>
  <c r="BD92" i="44"/>
  <c r="BD95" i="44" s="1"/>
  <c r="AX61" i="44"/>
  <c r="BE129" i="44"/>
  <c r="BE128" i="44"/>
  <c r="BE120" i="44"/>
  <c r="BE119" i="44"/>
  <c r="BE114" i="44"/>
  <c r="BE115" i="44" s="1"/>
  <c r="BE112" i="44"/>
  <c r="AX108" i="44"/>
  <c r="AX96" i="44"/>
  <c r="AX93" i="44"/>
  <c r="BE73" i="44"/>
  <c r="AX67" i="44"/>
  <c r="AX64" i="44"/>
  <c r="AX57" i="44"/>
  <c r="BE50" i="44"/>
  <c r="BE47" i="44"/>
  <c r="BE46" i="44"/>
  <c r="BE44" i="44"/>
  <c r="BC43" i="44"/>
  <c r="BC49" i="44" s="1"/>
  <c r="BE40" i="44"/>
  <c r="BE39" i="44"/>
  <c r="BE23" i="44"/>
  <c r="AX60" i="44"/>
  <c r="AU131" i="44"/>
  <c r="AN14" i="47" s="1"/>
  <c r="AN23" i="47" s="1"/>
  <c r="AZ36" i="44"/>
  <c r="AZ42" i="44" s="1"/>
  <c r="BE127" i="44"/>
  <c r="AX122" i="44"/>
  <c r="AX119" i="44"/>
  <c r="BE116" i="44"/>
  <c r="BD114" i="44"/>
  <c r="BD115" i="44" s="1"/>
  <c r="BE97" i="44"/>
  <c r="BE96" i="44"/>
  <c r="AX94" i="44"/>
  <c r="BE83" i="44"/>
  <c r="BE65" i="44"/>
  <c r="BE37" i="44"/>
  <c r="AZ108" i="44"/>
  <c r="AZ113" i="44" s="1"/>
  <c r="BB112" i="44"/>
  <c r="AX112" i="44"/>
  <c r="BB118" i="44"/>
  <c r="AX118" i="44"/>
  <c r="AX92" i="44"/>
  <c r="BE106" i="44"/>
  <c r="BE107" i="44" s="1"/>
  <c r="BE104" i="44"/>
  <c r="BE103" i="44"/>
  <c r="BE89" i="44"/>
  <c r="BE54" i="44"/>
  <c r="BE34" i="44"/>
  <c r="AZ114" i="44"/>
  <c r="AZ115" i="44" s="1"/>
  <c r="AZ102" i="44"/>
  <c r="AZ105" i="44" s="1"/>
  <c r="AZ98" i="44"/>
  <c r="AZ101" i="44" s="1"/>
  <c r="AZ50" i="44"/>
  <c r="AZ56" i="44" s="1"/>
  <c r="BE55" i="44"/>
  <c r="BE36" i="44"/>
  <c r="BE31" i="44"/>
  <c r="BD106" i="44"/>
  <c r="BD107" i="44" s="1"/>
  <c r="BC14" i="44"/>
  <c r="BC19" i="44" s="1"/>
  <c r="BD27" i="44"/>
  <c r="BE27" i="44"/>
  <c r="BD33" i="44"/>
  <c r="BE33" i="44"/>
  <c r="BC12" i="44"/>
  <c r="BC13" i="44" s="1"/>
  <c r="BC78" i="44"/>
  <c r="BC84" i="44" s="1"/>
  <c r="AX30" i="44"/>
  <c r="BB106" i="44"/>
  <c r="BB107" i="44" s="1"/>
  <c r="BB108" i="44"/>
  <c r="BE43" i="44"/>
  <c r="BB69" i="44"/>
  <c r="BA69" i="44"/>
  <c r="BC20" i="44"/>
  <c r="BC28" i="44" s="1"/>
  <c r="BD29" i="44"/>
  <c r="BD36" i="44"/>
  <c r="BB114" i="44"/>
  <c r="BB115" i="44" s="1"/>
  <c r="AX114" i="44"/>
  <c r="AX115" i="44" s="1"/>
  <c r="AX43" i="44"/>
  <c r="BA73" i="44"/>
  <c r="BB45" i="44"/>
  <c r="AX45" i="44"/>
  <c r="BB51" i="44"/>
  <c r="AX51" i="44"/>
  <c r="BA76" i="44"/>
  <c r="AX76" i="44"/>
  <c r="BB32" i="44"/>
  <c r="AX32" i="44"/>
  <c r="BB48" i="44"/>
  <c r="AX48" i="44"/>
  <c r="BA90" i="44"/>
  <c r="BD26" i="44"/>
  <c r="BE26" i="44"/>
  <c r="AX36" i="44"/>
  <c r="BD48" i="44"/>
  <c r="BE48" i="44"/>
  <c r="BE51" i="44"/>
  <c r="BD51" i="44"/>
  <c r="BB65" i="44"/>
  <c r="BA65" i="44"/>
  <c r="BA86" i="44"/>
  <c r="K134" i="44"/>
  <c r="AX12" i="44"/>
  <c r="AX13" i="44" s="1"/>
  <c r="BD15" i="44"/>
  <c r="BE15" i="44"/>
  <c r="BB29" i="44"/>
  <c r="AX29" i="44"/>
  <c r="BB54" i="44"/>
  <c r="AX54" i="44"/>
  <c r="BE57" i="44"/>
  <c r="BB62" i="44"/>
  <c r="BE123" i="44"/>
  <c r="BE121" i="44"/>
  <c r="AX116" i="44"/>
  <c r="AX104" i="44"/>
  <c r="BE87" i="44"/>
  <c r="AX34" i="44"/>
  <c r="AX27" i="44"/>
  <c r="BD32" i="44"/>
  <c r="BE32" i="44"/>
  <c r="BB40" i="44"/>
  <c r="AX40" i="44"/>
  <c r="BB52" i="44"/>
  <c r="BD52" i="44"/>
  <c r="BA68" i="44"/>
  <c r="BE12" i="44"/>
  <c r="BE13" i="44" s="1"/>
  <c r="BE122" i="44"/>
  <c r="BE110" i="44"/>
  <c r="AX103" i="44"/>
  <c r="AX89" i="44"/>
  <c r="BE81" i="44"/>
  <c r="BE76" i="44"/>
  <c r="BE45" i="44"/>
  <c r="AX44" i="44"/>
  <c r="BE30" i="44"/>
  <c r="BE20" i="44"/>
  <c r="BE41" i="44"/>
  <c r="BD41" i="44"/>
  <c r="BB46" i="44"/>
  <c r="AX46" i="44"/>
  <c r="BA82" i="44"/>
  <c r="BD17" i="44"/>
  <c r="BD21" i="44"/>
  <c r="AX18" i="44"/>
  <c r="BA18" i="44"/>
  <c r="BB22" i="44"/>
  <c r="AX22" i="44"/>
  <c r="BA22" i="44"/>
  <c r="AX15" i="44"/>
  <c r="BB20" i="44"/>
  <c r="AX20" i="44"/>
  <c r="BA20" i="44"/>
  <c r="BE67" i="44"/>
  <c r="AX33" i="44"/>
  <c r="AX21" i="44"/>
  <c r="AX14" i="44"/>
  <c r="BB24" i="44"/>
  <c r="BA27" i="44"/>
  <c r="BB30" i="44"/>
  <c r="BA37" i="44"/>
  <c r="BB41" i="44"/>
  <c r="BA45" i="44"/>
  <c r="BA53" i="44"/>
  <c r="BB64" i="44"/>
  <c r="BB80" i="44"/>
  <c r="BA80" i="44"/>
  <c r="BC56" i="44"/>
  <c r="BB14" i="44"/>
  <c r="BB17" i="44"/>
  <c r="BB21" i="44"/>
  <c r="BB23" i="44"/>
  <c r="BA25" i="44"/>
  <c r="BA31" i="44"/>
  <c r="BA39" i="44"/>
  <c r="BA47" i="44"/>
  <c r="BA55" i="44"/>
  <c r="BB66" i="44"/>
  <c r="BA66" i="44"/>
  <c r="BB79" i="44"/>
  <c r="BA79" i="44"/>
  <c r="BA98" i="44"/>
  <c r="BA99" i="44"/>
  <c r="BB100" i="44"/>
  <c r="BA100" i="44"/>
  <c r="BC124" i="44"/>
  <c r="BE109" i="44"/>
  <c r="AX99" i="44"/>
  <c r="AX23" i="44"/>
  <c r="AX17" i="44"/>
  <c r="BB25" i="44"/>
  <c r="BB26" i="44"/>
  <c r="BB31" i="44"/>
  <c r="BB39" i="44"/>
  <c r="BA43" i="44"/>
  <c r="BB47" i="44"/>
  <c r="BA51" i="44"/>
  <c r="BB55" i="44"/>
  <c r="BA59" i="44"/>
  <c r="BB71" i="44"/>
  <c r="BB74" i="44"/>
  <c r="BA74" i="44"/>
  <c r="AX66" i="44"/>
  <c r="AX47" i="44"/>
  <c r="AX39" i="44"/>
  <c r="AX25" i="44"/>
  <c r="BA29" i="44"/>
  <c r="BA33" i="44"/>
  <c r="BA41" i="44"/>
  <c r="BB72" i="44"/>
  <c r="BA72" i="44"/>
  <c r="BB88" i="44"/>
  <c r="BA88" i="44"/>
  <c r="BA44" i="44"/>
  <c r="BA52" i="44"/>
  <c r="BA58" i="44"/>
  <c r="BA75" i="44"/>
  <c r="BB76" i="44"/>
  <c r="BB83" i="44"/>
  <c r="BB87" i="44"/>
  <c r="BA87" i="44"/>
  <c r="BB109" i="44"/>
  <c r="BA109" i="44"/>
  <c r="BB123" i="44"/>
  <c r="BA123" i="44"/>
  <c r="BA81" i="44"/>
  <c r="BB85" i="44"/>
  <c r="BA85" i="44"/>
  <c r="BB89" i="44"/>
  <c r="BA89" i="44"/>
  <c r="BB117" i="44"/>
  <c r="BA117" i="44"/>
  <c r="BB121" i="44"/>
  <c r="BB126" i="44"/>
  <c r="BA126" i="44"/>
  <c r="BB127" i="44"/>
  <c r="BB97" i="44"/>
  <c r="BB103" i="44"/>
  <c r="BB111" i="44"/>
  <c r="BB119" i="44"/>
  <c r="BB128" i="44"/>
  <c r="BA128" i="44"/>
  <c r="BB129" i="44"/>
  <c r="BA94" i="44"/>
  <c r="BA104" i="44"/>
  <c r="BA110" i="44"/>
  <c r="BA112" i="44"/>
  <c r="BA118" i="44"/>
  <c r="BA120" i="44"/>
  <c r="BA122" i="44"/>
  <c r="AU134" i="44"/>
  <c r="BG49" i="44"/>
  <c r="BG113" i="44"/>
  <c r="BG95" i="44"/>
  <c r="BG105" i="44"/>
  <c r="BG77" i="44"/>
  <c r="BG101" i="44"/>
  <c r="BD124" i="44"/>
  <c r="BA97" i="44"/>
  <c r="AX129" i="44"/>
  <c r="AX125" i="44"/>
  <c r="AX111" i="44"/>
  <c r="BD105" i="44"/>
  <c r="BE102" i="44"/>
  <c r="AX98" i="44"/>
  <c r="BE90" i="44"/>
  <c r="BC91" i="44"/>
  <c r="BG91" i="44"/>
  <c r="BG70" i="44"/>
  <c r="BC70" i="44"/>
  <c r="BG19" i="44"/>
  <c r="BA129" i="44"/>
  <c r="BA127" i="44"/>
  <c r="BA121" i="44"/>
  <c r="BA119" i="44"/>
  <c r="BA111" i="44"/>
  <c r="BB96" i="44"/>
  <c r="BA23" i="44"/>
  <c r="BC113" i="44"/>
  <c r="BB102" i="44"/>
  <c r="BB90" i="44"/>
  <c r="BB81" i="44"/>
  <c r="BB59" i="44"/>
  <c r="BC130" i="44"/>
  <c r="BG130" i="44"/>
  <c r="AX121" i="44"/>
  <c r="AX117" i="44"/>
  <c r="AX97" i="44"/>
  <c r="BE82" i="44"/>
  <c r="BG84" i="44"/>
  <c r="BD84" i="44"/>
  <c r="BC63" i="44"/>
  <c r="BG63" i="44"/>
  <c r="BG42" i="44"/>
  <c r="BC42" i="44"/>
  <c r="BB104" i="44"/>
  <c r="BB94" i="44"/>
  <c r="BA93" i="44"/>
  <c r="BB93" i="44"/>
  <c r="BB78" i="44"/>
  <c r="BB67" i="44"/>
  <c r="BC95" i="44"/>
  <c r="BC77" i="44"/>
  <c r="BG28" i="44"/>
  <c r="BB98" i="44"/>
  <c r="BB60" i="44"/>
  <c r="BG124" i="44"/>
  <c r="AX102" i="44"/>
  <c r="BD101" i="44"/>
  <c r="BE98" i="44"/>
  <c r="BC101" i="44"/>
  <c r="AX90" i="44"/>
  <c r="AX59" i="44"/>
  <c r="BG56" i="44"/>
  <c r="BG35" i="44"/>
  <c r="BB99" i="44"/>
  <c r="BA83" i="44"/>
  <c r="BB50" i="44"/>
  <c r="BA14" i="44"/>
  <c r="BB73" i="44"/>
  <c r="BB37" i="44"/>
  <c r="BA61" i="44"/>
  <c r="BB61" i="44"/>
  <c r="BB36" i="44"/>
  <c r="BB34" i="44"/>
  <c r="BA21" i="44"/>
  <c r="BB18" i="44"/>
  <c r="BB43" i="44"/>
  <c r="BA24" i="44"/>
  <c r="BB15" i="44"/>
  <c r="BA30" i="44"/>
  <c r="BA17" i="44"/>
  <c r="BD443" i="43"/>
  <c r="BE425" i="43"/>
  <c r="BE423" i="43"/>
  <c r="BE418" i="43"/>
  <c r="BE416" i="43"/>
  <c r="BE389" i="43"/>
  <c r="BG96" i="43"/>
  <c r="BG62" i="43"/>
  <c r="BD181" i="43"/>
  <c r="BD212" i="43"/>
  <c r="BC281" i="43"/>
  <c r="BD363" i="43"/>
  <c r="BE432" i="43"/>
  <c r="BE402" i="43"/>
  <c r="BE400" i="43"/>
  <c r="BE377" i="43"/>
  <c r="BE358" i="43"/>
  <c r="BE329" i="43"/>
  <c r="BG18" i="43"/>
  <c r="BD65" i="43"/>
  <c r="BD186" i="43"/>
  <c r="BD258" i="43"/>
  <c r="BD290" i="43"/>
  <c r="BD435" i="43"/>
  <c r="BE426" i="43"/>
  <c r="BE424" i="43"/>
  <c r="BE422" i="43"/>
  <c r="BE419" i="43"/>
  <c r="BE417" i="43"/>
  <c r="BE415" i="43"/>
  <c r="BG407" i="43"/>
  <c r="BE388" i="43"/>
  <c r="BE365" i="43"/>
  <c r="BG103" i="43"/>
  <c r="BG81" i="43"/>
  <c r="BD148" i="43"/>
  <c r="BE148" i="43"/>
  <c r="BD226" i="43"/>
  <c r="BE226" i="43"/>
  <c r="BC356" i="43"/>
  <c r="BC360" i="43" s="1"/>
  <c r="BB359" i="43"/>
  <c r="AX359" i="43"/>
  <c r="BB426" i="43"/>
  <c r="AX426" i="43"/>
  <c r="BB429" i="43"/>
  <c r="AX429" i="43"/>
  <c r="BE67" i="43"/>
  <c r="BD68" i="43"/>
  <c r="BE68" i="43"/>
  <c r="BE70" i="43"/>
  <c r="BD71" i="43"/>
  <c r="BE71" i="43"/>
  <c r="BD72" i="43"/>
  <c r="BE72" i="43"/>
  <c r="BD73" i="43"/>
  <c r="BE73" i="43"/>
  <c r="BE75" i="43"/>
  <c r="BD76" i="43"/>
  <c r="BE76" i="43"/>
  <c r="BD77" i="43"/>
  <c r="BE77" i="43"/>
  <c r="BC79" i="43"/>
  <c r="BC81" i="43" s="1"/>
  <c r="BC82" i="43"/>
  <c r="BC85" i="43" s="1"/>
  <c r="AZ86" i="43"/>
  <c r="AZ88" i="43"/>
  <c r="AZ90" i="43"/>
  <c r="AZ92" i="43" s="1"/>
  <c r="BA105" i="43"/>
  <c r="AX105" i="43"/>
  <c r="BB120" i="43"/>
  <c r="AX120" i="43"/>
  <c r="AX127" i="43"/>
  <c r="BB128" i="43"/>
  <c r="AX128" i="43"/>
  <c r="BB132" i="43"/>
  <c r="AX132" i="43"/>
  <c r="BB136" i="43"/>
  <c r="AX136" i="43"/>
  <c r="BB140" i="43"/>
  <c r="AX140" i="43"/>
  <c r="AX147" i="43"/>
  <c r="AX148" i="43"/>
  <c r="BB148" i="43"/>
  <c r="BD188" i="43"/>
  <c r="BE188" i="43"/>
  <c r="BD189" i="43"/>
  <c r="BE189" i="43"/>
  <c r="BD190" i="43"/>
  <c r="BE190" i="43"/>
  <c r="BC193" i="43"/>
  <c r="BC198" i="43" s="1"/>
  <c r="BC199" i="43"/>
  <c r="BC204" i="43" s="1"/>
  <c r="AZ212" i="43"/>
  <c r="AZ217" i="43" s="1"/>
  <c r="AX213" i="43"/>
  <c r="BB214" i="43"/>
  <c r="AX214" i="43"/>
  <c r="BB216" i="43"/>
  <c r="AX216" i="43"/>
  <c r="BB219" i="43"/>
  <c r="AX219" i="43"/>
  <c r="BB220" i="43"/>
  <c r="AX220" i="43"/>
  <c r="AZ251" i="43"/>
  <c r="AZ254" i="43" s="1"/>
  <c r="AZ255" i="43"/>
  <c r="AZ256" i="43" s="1"/>
  <c r="BD259" i="43"/>
  <c r="BE259" i="43"/>
  <c r="BD262" i="43"/>
  <c r="BE262" i="43"/>
  <c r="BD263" i="43"/>
  <c r="BE263" i="43"/>
  <c r="BD266" i="43"/>
  <c r="BE266" i="43"/>
  <c r="BD267" i="43"/>
  <c r="BE267" i="43"/>
  <c r="BD268" i="43"/>
  <c r="BE268" i="43"/>
  <c r="BD269" i="43"/>
  <c r="BE269" i="43"/>
  <c r="BD272" i="43"/>
  <c r="BE272" i="43"/>
  <c r="BD273" i="43"/>
  <c r="BE273" i="43"/>
  <c r="AZ282" i="43"/>
  <c r="AZ286" i="43" s="1"/>
  <c r="BC310" i="43"/>
  <c r="BD375" i="43"/>
  <c r="BE375" i="43"/>
  <c r="BC387" i="43"/>
  <c r="BC390" i="43" s="1"/>
  <c r="BD436" i="43"/>
  <c r="BE436" i="43"/>
  <c r="BD437" i="43"/>
  <c r="BE437" i="43"/>
  <c r="BD438" i="43"/>
  <c r="BE438" i="43"/>
  <c r="BD439" i="43"/>
  <c r="BE439" i="43"/>
  <c r="BD440" i="43"/>
  <c r="BE440" i="43"/>
  <c r="AZ456" i="43"/>
  <c r="AZ458" i="43" s="1"/>
  <c r="AZ459" i="43"/>
  <c r="AZ462" i="43" s="1"/>
  <c r="BG413" i="43"/>
  <c r="BD153" i="43"/>
  <c r="BE153" i="43"/>
  <c r="BD227" i="43"/>
  <c r="BE227" i="43"/>
  <c r="BB284" i="43"/>
  <c r="AX284" i="43"/>
  <c r="BB312" i="43"/>
  <c r="AX312" i="43"/>
  <c r="BA313" i="43"/>
  <c r="AX313" i="43"/>
  <c r="BB14" i="43"/>
  <c r="AX14" i="43"/>
  <c r="AX17" i="43"/>
  <c r="BD20" i="43"/>
  <c r="BE20" i="43"/>
  <c r="AZ55" i="43"/>
  <c r="AZ56" i="43"/>
  <c r="AZ59" i="43"/>
  <c r="AZ62" i="43" s="1"/>
  <c r="AZ63" i="43"/>
  <c r="AZ64" i="43"/>
  <c r="BD171" i="43"/>
  <c r="BE171" i="43"/>
  <c r="BD174" i="43"/>
  <c r="BE174" i="43"/>
  <c r="BD175" i="43"/>
  <c r="BE175" i="43"/>
  <c r="BD176" i="43"/>
  <c r="BE176" i="43"/>
  <c r="BD177" i="43"/>
  <c r="BE177" i="43"/>
  <c r="BE242" i="43"/>
  <c r="BD242" i="43"/>
  <c r="BB291" i="43"/>
  <c r="AX291" i="43"/>
  <c r="BB292" i="43"/>
  <c r="AX292" i="43"/>
  <c r="BB299" i="43"/>
  <c r="AX299" i="43"/>
  <c r="BB300" i="43"/>
  <c r="AX300" i="43"/>
  <c r="BB325" i="43"/>
  <c r="AX325" i="43"/>
  <c r="BB338" i="43"/>
  <c r="AX338" i="43"/>
  <c r="BB339" i="43"/>
  <c r="AX339" i="43"/>
  <c r="BB347" i="43"/>
  <c r="AX347" i="43"/>
  <c r="BB350" i="43"/>
  <c r="AX350" i="43"/>
  <c r="AX351" i="43"/>
  <c r="BB351" i="43"/>
  <c r="AZ368" i="43"/>
  <c r="AZ371" i="43" s="1"/>
  <c r="AZ372" i="43"/>
  <c r="AZ373" i="43" s="1"/>
  <c r="BB374" i="43"/>
  <c r="AX374" i="43"/>
  <c r="BE384" i="43"/>
  <c r="BD384" i="43"/>
  <c r="BB436" i="43"/>
  <c r="AX436" i="43"/>
  <c r="BA436" i="43"/>
  <c r="BE433" i="43"/>
  <c r="BE429" i="43"/>
  <c r="BD151" i="43"/>
  <c r="BE151" i="43"/>
  <c r="BD152" i="43"/>
  <c r="BE152" i="43"/>
  <c r="BC156" i="43"/>
  <c r="BC160" i="43" s="1"/>
  <c r="BD225" i="43"/>
  <c r="BE225" i="43"/>
  <c r="BE228" i="43"/>
  <c r="BD228" i="43"/>
  <c r="BB308" i="43"/>
  <c r="AX308" i="43"/>
  <c r="BB363" i="43"/>
  <c r="AX363" i="43"/>
  <c r="BD364" i="43"/>
  <c r="BE364" i="43"/>
  <c r="BC380" i="43"/>
  <c r="AX21" i="43"/>
  <c r="BE23" i="43"/>
  <c r="BD24" i="43"/>
  <c r="BE24" i="43"/>
  <c r="BD25" i="43"/>
  <c r="BE25" i="43"/>
  <c r="BD26" i="43"/>
  <c r="BE26" i="43"/>
  <c r="BE28" i="43"/>
  <c r="BD29" i="43"/>
  <c r="BE29" i="43"/>
  <c r="BE31" i="43"/>
  <c r="BD32" i="43"/>
  <c r="BE32" i="43"/>
  <c r="BD33" i="43"/>
  <c r="BE33" i="43"/>
  <c r="BD35" i="43"/>
  <c r="BE35" i="43"/>
  <c r="BD36" i="43"/>
  <c r="BE36" i="43"/>
  <c r="BE37" i="43"/>
  <c r="BE39" i="43"/>
  <c r="BD40" i="43"/>
  <c r="BE40" i="43"/>
  <c r="BE42" i="43"/>
  <c r="BC46" i="43"/>
  <c r="BC48" i="43" s="1"/>
  <c r="BC49" i="43"/>
  <c r="BC51" i="43" s="1"/>
  <c r="BC52" i="43"/>
  <c r="BC54" i="43" s="1"/>
  <c r="BB170" i="43"/>
  <c r="AX170" i="43"/>
  <c r="AX171" i="43"/>
  <c r="BA171" i="43"/>
  <c r="BC230" i="43"/>
  <c r="BC235" i="43" s="1"/>
  <c r="BB239" i="43"/>
  <c r="AX239" i="43"/>
  <c r="BB240" i="43"/>
  <c r="AX240" i="43"/>
  <c r="BD284" i="43"/>
  <c r="BE284" i="43"/>
  <c r="BD285" i="43"/>
  <c r="BE285" i="43"/>
  <c r="BE288" i="43"/>
  <c r="BD288" i="43"/>
  <c r="BD317" i="43"/>
  <c r="BE317" i="43"/>
  <c r="BD318" i="43"/>
  <c r="BE318" i="43"/>
  <c r="BD319" i="43"/>
  <c r="BE319" i="43"/>
  <c r="BE321" i="43"/>
  <c r="BE322" i="43" s="1"/>
  <c r="BB382" i="43"/>
  <c r="AX382" i="43"/>
  <c r="BA383" i="43"/>
  <c r="AX383" i="43"/>
  <c r="BC441" i="43"/>
  <c r="BE430" i="43"/>
  <c r="AZ19" i="43"/>
  <c r="AZ23" i="43"/>
  <c r="AZ27" i="43" s="1"/>
  <c r="BA29" i="43"/>
  <c r="AX29" i="43"/>
  <c r="BA31" i="43"/>
  <c r="AX31" i="43"/>
  <c r="BA33" i="43"/>
  <c r="AX33" i="43"/>
  <c r="AX35" i="43"/>
  <c r="BB37" i="43"/>
  <c r="AX37" i="43"/>
  <c r="AX39" i="43"/>
  <c r="AX42" i="43"/>
  <c r="BD43" i="43"/>
  <c r="BE43" i="43"/>
  <c r="BD44" i="43"/>
  <c r="BE44" i="43"/>
  <c r="BE46" i="43"/>
  <c r="BD47" i="43"/>
  <c r="BE47" i="43"/>
  <c r="BE49" i="43"/>
  <c r="BD50" i="43"/>
  <c r="BE50" i="43"/>
  <c r="BE52" i="43"/>
  <c r="BE54" i="43" s="1"/>
  <c r="BC55" i="43"/>
  <c r="BC58" i="43" s="1"/>
  <c r="BC59" i="43"/>
  <c r="BC62" i="43" s="1"/>
  <c r="BC63" i="43"/>
  <c r="BC66" i="43" s="1"/>
  <c r="BA65" i="43"/>
  <c r="AX70" i="43"/>
  <c r="BA73" i="43"/>
  <c r="AX73" i="43"/>
  <c r="BA77" i="43"/>
  <c r="AX77" i="43"/>
  <c r="BE79" i="43"/>
  <c r="BD80" i="43"/>
  <c r="BE80" i="43"/>
  <c r="BC86" i="43"/>
  <c r="BC89" i="43" s="1"/>
  <c r="BC90" i="43"/>
  <c r="BC92" i="43" s="1"/>
  <c r="AZ93" i="43"/>
  <c r="AZ96" i="43" s="1"/>
  <c r="AZ97" i="43"/>
  <c r="AZ100" i="43" s="1"/>
  <c r="AZ104" i="43"/>
  <c r="AZ107" i="43" s="1"/>
  <c r="AZ108" i="43"/>
  <c r="AZ111" i="43" s="1"/>
  <c r="AZ112" i="43"/>
  <c r="AZ114" i="43" s="1"/>
  <c r="AZ115" i="43"/>
  <c r="AZ118" i="43" s="1"/>
  <c r="AZ124" i="43"/>
  <c r="AZ130" i="43" s="1"/>
  <c r="AZ138" i="43"/>
  <c r="AZ143" i="43" s="1"/>
  <c r="AZ144" i="43"/>
  <c r="AZ149" i="43" s="1"/>
  <c r="BB154" i="43"/>
  <c r="AX154" i="43"/>
  <c r="BD154" i="43"/>
  <c r="BE154" i="43"/>
  <c r="BD157" i="43"/>
  <c r="BE157" i="43"/>
  <c r="BD158" i="43"/>
  <c r="BE158" i="43"/>
  <c r="BD159" i="43"/>
  <c r="BE159" i="43"/>
  <c r="BC161" i="43"/>
  <c r="BC166" i="43" s="1"/>
  <c r="AZ167" i="43"/>
  <c r="AZ172" i="43" s="1"/>
  <c r="BB180" i="43"/>
  <c r="AX180" i="43"/>
  <c r="BD180" i="43"/>
  <c r="BE180" i="43"/>
  <c r="BC186" i="43"/>
  <c r="BC192" i="43" s="1"/>
  <c r="BD191" i="43"/>
  <c r="BE191" i="43"/>
  <c r="BD194" i="43"/>
  <c r="BE194" i="43"/>
  <c r="BD195" i="43"/>
  <c r="BE195" i="43"/>
  <c r="BD196" i="43"/>
  <c r="BE196" i="43"/>
  <c r="BD197" i="43"/>
  <c r="BE197" i="43"/>
  <c r="BD200" i="43"/>
  <c r="BE200" i="43"/>
  <c r="BD201" i="43"/>
  <c r="BE201" i="43"/>
  <c r="BD202" i="43"/>
  <c r="BE202" i="43"/>
  <c r="BD203" i="43"/>
  <c r="BE203" i="43"/>
  <c r="BD206" i="43"/>
  <c r="BE206" i="43"/>
  <c r="BD207" i="43"/>
  <c r="BE207" i="43"/>
  <c r="BD208" i="43"/>
  <c r="BE208" i="43"/>
  <c r="BD209" i="43"/>
  <c r="BE209" i="43"/>
  <c r="BD210" i="43"/>
  <c r="BE210" i="43"/>
  <c r="AZ218" i="43"/>
  <c r="AZ223" i="43" s="1"/>
  <c r="BB228" i="43"/>
  <c r="AX228" i="43"/>
  <c r="BD231" i="43"/>
  <c r="BE231" i="43"/>
  <c r="BD232" i="43"/>
  <c r="BE232" i="43"/>
  <c r="BD233" i="43"/>
  <c r="BE233" i="43"/>
  <c r="BD234" i="43"/>
  <c r="BE234" i="43"/>
  <c r="BD237" i="43"/>
  <c r="BE237" i="43"/>
  <c r="BD243" i="43"/>
  <c r="BE243" i="43"/>
  <c r="BC248" i="43"/>
  <c r="BC254" i="43" s="1"/>
  <c r="BC255" i="43"/>
  <c r="BC256" i="43" s="1"/>
  <c r="BC257" i="43"/>
  <c r="BC260" i="43" s="1"/>
  <c r="BB263" i="43"/>
  <c r="AX263" i="43"/>
  <c r="BB272" i="43"/>
  <c r="AX272" i="43"/>
  <c r="BD276" i="43"/>
  <c r="BE276" i="43"/>
  <c r="BD277" i="43"/>
  <c r="BE277" i="43"/>
  <c r="BD278" i="43"/>
  <c r="BE278" i="43"/>
  <c r="BC282" i="43"/>
  <c r="BC286" i="43" s="1"/>
  <c r="BB288" i="43"/>
  <c r="AX288" i="43"/>
  <c r="BD289" i="43"/>
  <c r="BE289" i="43"/>
  <c r="AZ291" i="43"/>
  <c r="AZ294" i="43" s="1"/>
  <c r="AZ295" i="43"/>
  <c r="AZ296" i="43" s="1"/>
  <c r="BD300" i="43"/>
  <c r="BE300" i="43"/>
  <c r="BD301" i="43"/>
  <c r="BE301" i="43"/>
  <c r="BD302" i="43"/>
  <c r="BE302" i="43"/>
  <c r="BD305" i="43"/>
  <c r="BE305" i="43"/>
  <c r="BD306" i="43"/>
  <c r="BE306" i="43"/>
  <c r="BC323" i="43"/>
  <c r="BC326" i="43" s="1"/>
  <c r="AZ325" i="43"/>
  <c r="AZ326" i="43" s="1"/>
  <c r="AZ327" i="43"/>
  <c r="AZ330" i="43" s="1"/>
  <c r="AZ334" i="43"/>
  <c r="AZ342" i="43" s="1"/>
  <c r="AZ343" i="43"/>
  <c r="AZ348" i="43" s="1"/>
  <c r="AZ349" i="43"/>
  <c r="AZ355" i="43" s="1"/>
  <c r="AZ398" i="43"/>
  <c r="AZ404" i="43" s="1"/>
  <c r="AZ405" i="43"/>
  <c r="AZ407" i="43" s="1"/>
  <c r="AZ408" i="43"/>
  <c r="AZ413" i="43" s="1"/>
  <c r="AZ417" i="43"/>
  <c r="AZ420" i="43" s="1"/>
  <c r="BE461" i="43"/>
  <c r="BE459" i="43"/>
  <c r="BC456" i="43"/>
  <c r="BC458" i="43" s="1"/>
  <c r="BE454" i="43"/>
  <c r="BE453" i="43"/>
  <c r="BE452" i="43"/>
  <c r="BE451" i="43"/>
  <c r="BE450" i="43"/>
  <c r="BE449" i="43"/>
  <c r="BE412" i="43"/>
  <c r="BE411" i="43"/>
  <c r="BE410" i="43"/>
  <c r="BE409" i="43"/>
  <c r="BE396" i="43"/>
  <c r="BE395" i="43"/>
  <c r="BE394" i="43"/>
  <c r="BE393" i="43"/>
  <c r="BE392" i="43"/>
  <c r="AX375" i="43"/>
  <c r="BC368" i="43"/>
  <c r="BC371" i="43" s="1"/>
  <c r="BC331" i="43"/>
  <c r="BC333" i="43" s="1"/>
  <c r="BC321" i="43"/>
  <c r="BC322" i="43" s="1"/>
  <c r="BG254" i="43"/>
  <c r="BE244" i="43"/>
  <c r="BE139" i="43"/>
  <c r="BC14" i="43"/>
  <c r="BC18" i="43" s="1"/>
  <c r="BC19" i="43"/>
  <c r="BC22" i="43" s="1"/>
  <c r="AZ20" i="43"/>
  <c r="AZ28" i="43"/>
  <c r="AZ30" i="43" s="1"/>
  <c r="AZ31" i="43"/>
  <c r="AZ34" i="43" s="1"/>
  <c r="AZ35" i="43"/>
  <c r="AZ38" i="43" s="1"/>
  <c r="AZ39" i="43"/>
  <c r="AZ41" i="43" s="1"/>
  <c r="AZ42" i="43"/>
  <c r="AZ45" i="43" s="1"/>
  <c r="AX46" i="43"/>
  <c r="AX52" i="43"/>
  <c r="BA53" i="43"/>
  <c r="AX53" i="43"/>
  <c r="BD53" i="43"/>
  <c r="BE55" i="43"/>
  <c r="BD56" i="43"/>
  <c r="BE56" i="43"/>
  <c r="BD57" i="43"/>
  <c r="BE57" i="43"/>
  <c r="BE59" i="43"/>
  <c r="BD60" i="43"/>
  <c r="BE60" i="43"/>
  <c r="BD61" i="43"/>
  <c r="BE61" i="43"/>
  <c r="BD63" i="43"/>
  <c r="BE63" i="43"/>
  <c r="BD64" i="43"/>
  <c r="BE64" i="43"/>
  <c r="AZ67" i="43"/>
  <c r="AZ69" i="43" s="1"/>
  <c r="AZ70" i="43"/>
  <c r="AZ74" i="43" s="1"/>
  <c r="AZ75" i="43"/>
  <c r="AZ78" i="43" s="1"/>
  <c r="AX82" i="43"/>
  <c r="BD83" i="43"/>
  <c r="BE83" i="43"/>
  <c r="BD84" i="43"/>
  <c r="BE84" i="43"/>
  <c r="BD87" i="43"/>
  <c r="BE87" i="43"/>
  <c r="BD88" i="43"/>
  <c r="BE88" i="43"/>
  <c r="BC93" i="43"/>
  <c r="BC96" i="43" s="1"/>
  <c r="BC97" i="43"/>
  <c r="BC100" i="43" s="1"/>
  <c r="BC101" i="43"/>
  <c r="BC103" i="43" s="1"/>
  <c r="BC104" i="43"/>
  <c r="BC107" i="43" s="1"/>
  <c r="BC108" i="43"/>
  <c r="BC111" i="43" s="1"/>
  <c r="BC112" i="43"/>
  <c r="BC114" i="43" s="1"/>
  <c r="BC115" i="43"/>
  <c r="BC118" i="43" s="1"/>
  <c r="BC119" i="43"/>
  <c r="BC123" i="43" s="1"/>
  <c r="BC124" i="43"/>
  <c r="BC130" i="43" s="1"/>
  <c r="BC131" i="43"/>
  <c r="BC137" i="43" s="1"/>
  <c r="BC138" i="43"/>
  <c r="BC143" i="43" s="1"/>
  <c r="BC144" i="43"/>
  <c r="BC149" i="43" s="1"/>
  <c r="AZ150" i="43"/>
  <c r="AZ151" i="43"/>
  <c r="AX157" i="43"/>
  <c r="BB159" i="43"/>
  <c r="AX159" i="43"/>
  <c r="BD162" i="43"/>
  <c r="BE162" i="43"/>
  <c r="BD163" i="43"/>
  <c r="BE163" i="43"/>
  <c r="BC167" i="43"/>
  <c r="BC172" i="43" s="1"/>
  <c r="AZ173" i="43"/>
  <c r="AZ178" i="43" s="1"/>
  <c r="BD182" i="43"/>
  <c r="BE182" i="43"/>
  <c r="BD183" i="43"/>
  <c r="BE183" i="43"/>
  <c r="BD184" i="43"/>
  <c r="BE184" i="43"/>
  <c r="BB191" i="43"/>
  <c r="AX191" i="43"/>
  <c r="BB195" i="43"/>
  <c r="AX195" i="43"/>
  <c r="BB200" i="43"/>
  <c r="AX200" i="43"/>
  <c r="BB206" i="43"/>
  <c r="AX206" i="43"/>
  <c r="BB208" i="43"/>
  <c r="AX208" i="43"/>
  <c r="AZ224" i="43"/>
  <c r="AZ229" i="43" s="1"/>
  <c r="BB231" i="43"/>
  <c r="AX231" i="43"/>
  <c r="BB232" i="43"/>
  <c r="AX232" i="43"/>
  <c r="BD245" i="43"/>
  <c r="BE245" i="43"/>
  <c r="BD246" i="43"/>
  <c r="BE246" i="43"/>
  <c r="BD249" i="43"/>
  <c r="BE249" i="43"/>
  <c r="BD250" i="43"/>
  <c r="BE250" i="43"/>
  <c r="BD251" i="43"/>
  <c r="BE251" i="43"/>
  <c r="BD252" i="43"/>
  <c r="BE252" i="43"/>
  <c r="BD253" i="43"/>
  <c r="BE253" i="43"/>
  <c r="AZ261" i="43"/>
  <c r="AZ264" i="43" s="1"/>
  <c r="BD279" i="43"/>
  <c r="BE279" i="43"/>
  <c r="BD280" i="43"/>
  <c r="BE280" i="43"/>
  <c r="BC295" i="43"/>
  <c r="BC296" i="43" s="1"/>
  <c r="BC297" i="43"/>
  <c r="BC303" i="43" s="1"/>
  <c r="BB307" i="43"/>
  <c r="AX307" i="43"/>
  <c r="BD307" i="43"/>
  <c r="BE307" i="43"/>
  <c r="AZ321" i="43"/>
  <c r="AZ322" i="43" s="1"/>
  <c r="BE323" i="43"/>
  <c r="BC327" i="43"/>
  <c r="BC330" i="43" s="1"/>
  <c r="BE447" i="43"/>
  <c r="BE446" i="43"/>
  <c r="BE445" i="43"/>
  <c r="BE444" i="43"/>
  <c r="AX440" i="43"/>
  <c r="AX437" i="43"/>
  <c r="BC414" i="43"/>
  <c r="BC420" i="43" s="1"/>
  <c r="BC405" i="43"/>
  <c r="BC407" i="43" s="1"/>
  <c r="BC398" i="43"/>
  <c r="BC404" i="43" s="1"/>
  <c r="AX372" i="43"/>
  <c r="AX373" i="43" s="1"/>
  <c r="BE354" i="43"/>
  <c r="BE353" i="43"/>
  <c r="BE352" i="43"/>
  <c r="BE351" i="43"/>
  <c r="BE350" i="43"/>
  <c r="BE347" i="43"/>
  <c r="BE346" i="43"/>
  <c r="BE345" i="43"/>
  <c r="BC343" i="43"/>
  <c r="BC348" i="43" s="1"/>
  <c r="BE283" i="43"/>
  <c r="AX280" i="43"/>
  <c r="AX276" i="43"/>
  <c r="BD14" i="43"/>
  <c r="BE14" i="43"/>
  <c r="BD15" i="43"/>
  <c r="BE15" i="43"/>
  <c r="BD16" i="43"/>
  <c r="BE16" i="43"/>
  <c r="BE17" i="43"/>
  <c r="BE19" i="43"/>
  <c r="BC23" i="43"/>
  <c r="BC27" i="43" s="1"/>
  <c r="BC28" i="43"/>
  <c r="BC30" i="43" s="1"/>
  <c r="BC31" i="43"/>
  <c r="BC34" i="43" s="1"/>
  <c r="BC35" i="43"/>
  <c r="BC38" i="43" s="1"/>
  <c r="BC39" i="43"/>
  <c r="BC41" i="43" s="1"/>
  <c r="BC42" i="43"/>
  <c r="BC45" i="43" s="1"/>
  <c r="AZ46" i="43"/>
  <c r="AZ48" i="43" s="1"/>
  <c r="AZ49" i="43"/>
  <c r="AZ51" i="43" s="1"/>
  <c r="AZ52" i="43"/>
  <c r="AZ54" i="43" s="1"/>
  <c r="AX55" i="43"/>
  <c r="BA57" i="43"/>
  <c r="AX57" i="43"/>
  <c r="BA61" i="43"/>
  <c r="AX61" i="43"/>
  <c r="BC67" i="43"/>
  <c r="BC69" i="43" s="1"/>
  <c r="BC70" i="43"/>
  <c r="BC74" i="43" s="1"/>
  <c r="BC75" i="43"/>
  <c r="BC78" i="43" s="1"/>
  <c r="AZ79" i="43"/>
  <c r="AZ81" i="43" s="1"/>
  <c r="AZ82" i="43"/>
  <c r="AZ85" i="43" s="1"/>
  <c r="AX86" i="43"/>
  <c r="BD91" i="43"/>
  <c r="BE91" i="43"/>
  <c r="BE92" i="43" s="1"/>
  <c r="BD94" i="43"/>
  <c r="BE94" i="43"/>
  <c r="BD95" i="43"/>
  <c r="BE95" i="43"/>
  <c r="BE97" i="43"/>
  <c r="BD98" i="43"/>
  <c r="BE98" i="43"/>
  <c r="BD99" i="43"/>
  <c r="BE99" i="43"/>
  <c r="BD102" i="43"/>
  <c r="BE102" i="43"/>
  <c r="BE103" i="43" s="1"/>
  <c r="BD105" i="43"/>
  <c r="BE105" i="43"/>
  <c r="BD106" i="43"/>
  <c r="BE106" i="43"/>
  <c r="BD109" i="43"/>
  <c r="BE109" i="43"/>
  <c r="BD110" i="43"/>
  <c r="BE110" i="43"/>
  <c r="BD113" i="43"/>
  <c r="BE113" i="43"/>
  <c r="BE114" i="43" s="1"/>
  <c r="BD117" i="43"/>
  <c r="BE117" i="43"/>
  <c r="BE118" i="43" s="1"/>
  <c r="BD120" i="43"/>
  <c r="BE120" i="43"/>
  <c r="BD121" i="43"/>
  <c r="BE121" i="43"/>
  <c r="BD122" i="43"/>
  <c r="BE122" i="43"/>
  <c r="BD125" i="43"/>
  <c r="BE125" i="43"/>
  <c r="BD126" i="43"/>
  <c r="BE126" i="43"/>
  <c r="BD127" i="43"/>
  <c r="BE127" i="43"/>
  <c r="BD128" i="43"/>
  <c r="BE128" i="43"/>
  <c r="BD129" i="43"/>
  <c r="BE129" i="43"/>
  <c r="BD132" i="43"/>
  <c r="BE132" i="43"/>
  <c r="BD133" i="43"/>
  <c r="BE133" i="43"/>
  <c r="BD134" i="43"/>
  <c r="BE134" i="43"/>
  <c r="BD135" i="43"/>
  <c r="BE135" i="43"/>
  <c r="BD136" i="43"/>
  <c r="BE136" i="43"/>
  <c r="BD140" i="43"/>
  <c r="BE140" i="43"/>
  <c r="BD141" i="43"/>
  <c r="BE141" i="43"/>
  <c r="BD142" i="43"/>
  <c r="BE142" i="43"/>
  <c r="BD145" i="43"/>
  <c r="BE145" i="43"/>
  <c r="BD146" i="43"/>
  <c r="BE146" i="43"/>
  <c r="BD147" i="43"/>
  <c r="BE147" i="43"/>
  <c r="BC150" i="43"/>
  <c r="BC155" i="43" s="1"/>
  <c r="AX161" i="43"/>
  <c r="BB164" i="43"/>
  <c r="AX164" i="43"/>
  <c r="BD164" i="43"/>
  <c r="BE164" i="43"/>
  <c r="BD165" i="43"/>
  <c r="BE165" i="43"/>
  <c r="BD168" i="43"/>
  <c r="BE168" i="43"/>
  <c r="BD169" i="43"/>
  <c r="BE169" i="43"/>
  <c r="BD170" i="43"/>
  <c r="BE170" i="43"/>
  <c r="BC173" i="43"/>
  <c r="BC178" i="43" s="1"/>
  <c r="BC179" i="43"/>
  <c r="BC185" i="43" s="1"/>
  <c r="BA182" i="43"/>
  <c r="AX182" i="43"/>
  <c r="BD187" i="43"/>
  <c r="BE187" i="43"/>
  <c r="AZ193" i="43"/>
  <c r="AZ198" i="43" s="1"/>
  <c r="AZ199" i="43"/>
  <c r="AZ204" i="43" s="1"/>
  <c r="AZ205" i="43"/>
  <c r="AZ211" i="43" s="1"/>
  <c r="AX212" i="43"/>
  <c r="BD213" i="43"/>
  <c r="BE213" i="43"/>
  <c r="BD214" i="43"/>
  <c r="BE214" i="43"/>
  <c r="BD216" i="43"/>
  <c r="BE216" i="43"/>
  <c r="BD219" i="43"/>
  <c r="BE219" i="43"/>
  <c r="BD220" i="43"/>
  <c r="BE220" i="43"/>
  <c r="BD221" i="43"/>
  <c r="BE221" i="43"/>
  <c r="BD222" i="43"/>
  <c r="BE222" i="43"/>
  <c r="BC224" i="43"/>
  <c r="BC229" i="43" s="1"/>
  <c r="AZ230" i="43"/>
  <c r="AZ235" i="43" s="1"/>
  <c r="BD239" i="43"/>
  <c r="BE239" i="43"/>
  <c r="BD240" i="43"/>
  <c r="BE240" i="43"/>
  <c r="BC242" i="43"/>
  <c r="BC247" i="43" s="1"/>
  <c r="BB244" i="43"/>
  <c r="AX244" i="43"/>
  <c r="BB251" i="43"/>
  <c r="AX251" i="43"/>
  <c r="BB252" i="43"/>
  <c r="AX252" i="43"/>
  <c r="BC265" i="43"/>
  <c r="BC270" i="43" s="1"/>
  <c r="BC271" i="43"/>
  <c r="BC274" i="43" s="1"/>
  <c r="BB283" i="43"/>
  <c r="AX283" i="43"/>
  <c r="BD291" i="43"/>
  <c r="BE291" i="43"/>
  <c r="BD292" i="43"/>
  <c r="BE292" i="43"/>
  <c r="BD293" i="43"/>
  <c r="BE293" i="43"/>
  <c r="BD298" i="43"/>
  <c r="BE298" i="43"/>
  <c r="BD299" i="43"/>
  <c r="BE299" i="43"/>
  <c r="AZ304" i="43"/>
  <c r="AZ310" i="43" s="1"/>
  <c r="BD308" i="43"/>
  <c r="BE308" i="43"/>
  <c r="BD309" i="43"/>
  <c r="BE309" i="43"/>
  <c r="BD312" i="43"/>
  <c r="BE312" i="43"/>
  <c r="BD313" i="43"/>
  <c r="BE313" i="43"/>
  <c r="BD316" i="43"/>
  <c r="BE316" i="43"/>
  <c r="BD325" i="43"/>
  <c r="BE325" i="43"/>
  <c r="BD332" i="43"/>
  <c r="BE332" i="43"/>
  <c r="BE333" i="43" s="1"/>
  <c r="BD336" i="43"/>
  <c r="BE336" i="43"/>
  <c r="BD337" i="43"/>
  <c r="BE337" i="43"/>
  <c r="BD344" i="43"/>
  <c r="BE344" i="43"/>
  <c r="AZ385" i="43"/>
  <c r="AZ386" i="43" s="1"/>
  <c r="AZ387" i="43"/>
  <c r="AZ390" i="43" s="1"/>
  <c r="BE457" i="43"/>
  <c r="BC408" i="43"/>
  <c r="BC413" i="43" s="1"/>
  <c r="BE385" i="43"/>
  <c r="BE383" i="43"/>
  <c r="BE382" i="43"/>
  <c r="BC372" i="43"/>
  <c r="BC373" i="43" s="1"/>
  <c r="BE370" i="43"/>
  <c r="BE369" i="43"/>
  <c r="AX354" i="43"/>
  <c r="BE341" i="43"/>
  <c r="BE340" i="43"/>
  <c r="BE339" i="43"/>
  <c r="BE338" i="43"/>
  <c r="BE328" i="43"/>
  <c r="BG320" i="43"/>
  <c r="AX268" i="43"/>
  <c r="BE215" i="43"/>
  <c r="BG270" i="43"/>
  <c r="BG330" i="43"/>
  <c r="BG123" i="43"/>
  <c r="BG235" i="43"/>
  <c r="BG229" i="43"/>
  <c r="BG217" i="43"/>
  <c r="BG111" i="43"/>
  <c r="BG155" i="43"/>
  <c r="BG149" i="43"/>
  <c r="BG143" i="43"/>
  <c r="BG100" i="43"/>
  <c r="BG92" i="43"/>
  <c r="BG58" i="43"/>
  <c r="BG85" i="43"/>
  <c r="BG89" i="43"/>
  <c r="BG38" i="43"/>
  <c r="BG45" i="43"/>
  <c r="BG34" i="43"/>
  <c r="BC455" i="43"/>
  <c r="BG371" i="43"/>
  <c r="BC367" i="43"/>
  <c r="BG310" i="43"/>
  <c r="BC294" i="43"/>
  <c r="BG137" i="43"/>
  <c r="BC386" i="43"/>
  <c r="BG367" i="43"/>
  <c r="BC448" i="43"/>
  <c r="BC427" i="43"/>
  <c r="BC355" i="43"/>
  <c r="BC342" i="43"/>
  <c r="BG326" i="43"/>
  <c r="BC320" i="43"/>
  <c r="BG241" i="43"/>
  <c r="BG192" i="43"/>
  <c r="BG281" i="43"/>
  <c r="BC264" i="43"/>
  <c r="BC223" i="43"/>
  <c r="BC211" i="43"/>
  <c r="BG185" i="43"/>
  <c r="BG130" i="43"/>
  <c r="BG172" i="43"/>
  <c r="BA239" i="43"/>
  <c r="BA291" i="43"/>
  <c r="BA325" i="43"/>
  <c r="BA444" i="43"/>
  <c r="BB224" i="43"/>
  <c r="BA299" i="43"/>
  <c r="BA312" i="43"/>
  <c r="BA350" i="43"/>
  <c r="BA263" i="43"/>
  <c r="BB313" i="43"/>
  <c r="BA15" i="43"/>
  <c r="BB227" i="43"/>
  <c r="BA227" i="43"/>
  <c r="BB329" i="43"/>
  <c r="BA329" i="43"/>
  <c r="BB346" i="43"/>
  <c r="BA346" i="43"/>
  <c r="BB362" i="43"/>
  <c r="BA362" i="43"/>
  <c r="BB162" i="43"/>
  <c r="BA162" i="43"/>
  <c r="BB267" i="43"/>
  <c r="BA267" i="43"/>
  <c r="BB106" i="43"/>
  <c r="BB243" i="43"/>
  <c r="BA243" i="43"/>
  <c r="BB203" i="43"/>
  <c r="BA203" i="43"/>
  <c r="BB259" i="43"/>
  <c r="BA259" i="43"/>
  <c r="K466" i="43"/>
  <c r="BA231" i="43"/>
  <c r="BB279" i="43"/>
  <c r="BA279" i="43"/>
  <c r="BB318" i="43"/>
  <c r="BA318" i="43"/>
  <c r="BB157" i="43"/>
  <c r="BA39" i="43"/>
  <c r="BB24" i="43"/>
  <c r="BB71" i="43"/>
  <c r="BA71" i="43"/>
  <c r="BB158" i="43"/>
  <c r="BA158" i="43"/>
  <c r="BA188" i="43"/>
  <c r="BB188" i="43"/>
  <c r="BB400" i="43"/>
  <c r="BA400" i="43"/>
  <c r="BA14" i="43"/>
  <c r="BB16" i="43"/>
  <c r="BB19" i="43"/>
  <c r="BB20" i="43"/>
  <c r="BB26" i="43"/>
  <c r="BA26" i="43"/>
  <c r="BB35" i="43"/>
  <c r="BB53" i="43"/>
  <c r="BB83" i="43"/>
  <c r="BA83" i="43"/>
  <c r="BB99" i="43"/>
  <c r="BA99" i="43"/>
  <c r="BB113" i="43"/>
  <c r="BA113" i="43"/>
  <c r="BA120" i="43"/>
  <c r="BA136" i="43"/>
  <c r="BA141" i="43"/>
  <c r="BB146" i="43"/>
  <c r="BA146" i="43"/>
  <c r="BB152" i="43"/>
  <c r="BA152" i="43"/>
  <c r="BA183" i="43"/>
  <c r="BB183" i="43"/>
  <c r="BA193" i="43"/>
  <c r="BA376" i="43"/>
  <c r="BA392" i="43"/>
  <c r="BB392" i="43"/>
  <c r="BB25" i="43"/>
  <c r="BB55" i="43"/>
  <c r="BA55" i="43"/>
  <c r="BB87" i="43"/>
  <c r="BA87" i="43"/>
  <c r="BB134" i="43"/>
  <c r="BA134" i="43"/>
  <c r="BA17" i="43"/>
  <c r="BA21" i="43"/>
  <c r="BA25" i="43"/>
  <c r="BB29" i="43"/>
  <c r="BB36" i="43"/>
  <c r="BA36" i="43"/>
  <c r="BA37" i="43"/>
  <c r="BB47" i="43"/>
  <c r="BA47" i="43"/>
  <c r="BA63" i="43"/>
  <c r="BB65" i="43"/>
  <c r="BB95" i="43"/>
  <c r="BA95" i="43"/>
  <c r="BB109" i="43"/>
  <c r="BA109" i="43"/>
  <c r="BB121" i="43"/>
  <c r="BA121" i="43"/>
  <c r="BB126" i="43"/>
  <c r="BA126" i="43"/>
  <c r="BA132" i="43"/>
  <c r="BB142" i="43"/>
  <c r="BA142" i="43"/>
  <c r="BA148" i="43"/>
  <c r="BA190" i="43"/>
  <c r="BB190" i="43"/>
  <c r="BB316" i="43"/>
  <c r="BA316" i="43"/>
  <c r="BB340" i="43"/>
  <c r="BA340" i="43"/>
  <c r="BB33" i="43"/>
  <c r="BB57" i="43"/>
  <c r="BB73" i="43"/>
  <c r="BB105" i="43"/>
  <c r="BA140" i="43"/>
  <c r="BA159" i="43"/>
  <c r="BB21" i="43"/>
  <c r="BB43" i="43"/>
  <c r="BA43" i="43"/>
  <c r="BB61" i="43"/>
  <c r="BA75" i="43"/>
  <c r="BB77" i="43"/>
  <c r="BB91" i="43"/>
  <c r="BA91" i="43"/>
  <c r="BB122" i="43"/>
  <c r="BA122" i="43"/>
  <c r="BA128" i="43"/>
  <c r="BB163" i="43"/>
  <c r="BA163" i="43"/>
  <c r="BA175" i="43"/>
  <c r="BB175" i="43"/>
  <c r="BB176" i="43"/>
  <c r="BA176" i="43"/>
  <c r="BA202" i="43"/>
  <c r="BB202" i="43"/>
  <c r="BB209" i="43"/>
  <c r="BA384" i="43"/>
  <c r="BB42" i="43"/>
  <c r="BA42" i="43"/>
  <c r="BB50" i="43"/>
  <c r="BB70" i="43"/>
  <c r="BB82" i="43"/>
  <c r="BA82" i="43"/>
  <c r="BB86" i="43"/>
  <c r="BB94" i="43"/>
  <c r="BA94" i="43"/>
  <c r="BB98" i="43"/>
  <c r="BA98" i="43"/>
  <c r="BB102" i="43"/>
  <c r="BA102" i="43"/>
  <c r="BB174" i="43"/>
  <c r="BA187" i="43"/>
  <c r="BB187" i="43"/>
  <c r="BB207" i="43"/>
  <c r="BA207" i="43"/>
  <c r="BB336" i="43"/>
  <c r="BA336" i="43"/>
  <c r="BB352" i="43"/>
  <c r="BA352" i="43"/>
  <c r="BB430" i="43"/>
  <c r="BB438" i="43"/>
  <c r="BB446" i="43"/>
  <c r="BA450" i="43"/>
  <c r="BB110" i="43"/>
  <c r="BA110" i="43"/>
  <c r="BB127" i="43"/>
  <c r="BA127" i="43"/>
  <c r="BB135" i="43"/>
  <c r="BA135" i="43"/>
  <c r="BB139" i="43"/>
  <c r="BA139" i="43"/>
  <c r="BB147" i="43"/>
  <c r="BA147" i="43"/>
  <c r="BA151" i="43"/>
  <c r="BB168" i="43"/>
  <c r="BA168" i="43"/>
  <c r="BB171" i="43"/>
  <c r="BA194" i="43"/>
  <c r="BB194" i="43"/>
  <c r="BA196" i="43"/>
  <c r="BB196" i="43"/>
  <c r="BB201" i="43"/>
  <c r="BA201" i="43"/>
  <c r="BA210" i="43"/>
  <c r="BB210" i="43"/>
  <c r="BA212" i="43"/>
  <c r="BB212" i="43"/>
  <c r="BA225" i="43"/>
  <c r="BB245" i="43"/>
  <c r="BA249" i="43"/>
  <c r="BB301" i="43"/>
  <c r="BA301" i="43"/>
  <c r="BB309" i="43"/>
  <c r="BA52" i="43"/>
  <c r="BB56" i="43"/>
  <c r="BB60" i="43"/>
  <c r="BA68" i="43"/>
  <c r="BB80" i="43"/>
  <c r="BA80" i="43"/>
  <c r="BB88" i="43"/>
  <c r="BA88" i="43"/>
  <c r="BA174" i="43"/>
  <c r="BB182" i="43"/>
  <c r="BB184" i="43"/>
  <c r="BA184" i="43"/>
  <c r="BA191" i="43"/>
  <c r="BB215" i="43"/>
  <c r="BA215" i="43"/>
  <c r="BA106" i="43"/>
  <c r="BA170" i="43"/>
  <c r="BA206" i="43"/>
  <c r="BA214" i="43"/>
  <c r="BA200" i="43"/>
  <c r="BA208" i="43"/>
  <c r="BB213" i="43"/>
  <c r="BA213" i="43"/>
  <c r="BA222" i="43"/>
  <c r="BB222" i="43"/>
  <c r="BA226" i="43"/>
  <c r="BB226" i="43"/>
  <c r="BA234" i="43"/>
  <c r="BB234" i="43"/>
  <c r="BA238" i="43"/>
  <c r="BB238" i="43"/>
  <c r="BA246" i="43"/>
  <c r="BB246" i="43"/>
  <c r="BA250" i="43"/>
  <c r="BB250" i="43"/>
  <c r="BA258" i="43"/>
  <c r="BB258" i="43"/>
  <c r="BA262" i="43"/>
  <c r="BB262" i="43"/>
  <c r="BA266" i="43"/>
  <c r="BB266" i="43"/>
  <c r="BA278" i="43"/>
  <c r="BB278" i="43"/>
  <c r="BA290" i="43"/>
  <c r="BB290" i="43"/>
  <c r="BA298" i="43"/>
  <c r="BB298" i="43"/>
  <c r="BA302" i="43"/>
  <c r="BB302" i="43"/>
  <c r="BA306" i="43"/>
  <c r="BB306" i="43"/>
  <c r="BB319" i="43"/>
  <c r="BA319" i="43"/>
  <c r="BB344" i="43"/>
  <c r="BA344" i="43"/>
  <c r="BA216" i="43"/>
  <c r="BA220" i="43"/>
  <c r="BA228" i="43"/>
  <c r="BA232" i="43"/>
  <c r="BA240" i="43"/>
  <c r="BA244" i="43"/>
  <c r="BA252" i="43"/>
  <c r="BA268" i="43"/>
  <c r="BA272" i="43"/>
  <c r="BA276" i="43"/>
  <c r="BA280" i="43"/>
  <c r="BA284" i="43"/>
  <c r="BA288" i="43"/>
  <c r="BA292" i="43"/>
  <c r="BA300" i="43"/>
  <c r="BA308" i="43"/>
  <c r="BB317" i="43"/>
  <c r="BA317" i="43"/>
  <c r="BA328" i="43"/>
  <c r="BB328" i="43"/>
  <c r="BA332" i="43"/>
  <c r="BB332" i="43"/>
  <c r="BA337" i="43"/>
  <c r="BB337" i="43"/>
  <c r="BA341" i="43"/>
  <c r="BB341" i="43"/>
  <c r="BA345" i="43"/>
  <c r="BB345" i="43"/>
  <c r="BA353" i="43"/>
  <c r="BB353" i="43"/>
  <c r="BA424" i="43"/>
  <c r="BB424" i="43"/>
  <c r="BA334" i="43"/>
  <c r="BA339" i="43"/>
  <c r="BA347" i="43"/>
  <c r="BA351" i="43"/>
  <c r="BA359" i="43"/>
  <c r="BA363" i="43"/>
  <c r="BB379" i="43"/>
  <c r="BB383" i="43"/>
  <c r="BB398" i="43"/>
  <c r="BB403" i="43"/>
  <c r="BA382" i="43"/>
  <c r="BA426" i="43"/>
  <c r="BB461" i="43"/>
  <c r="BA461" i="43"/>
  <c r="BA401" i="43"/>
  <c r="BB409" i="43"/>
  <c r="BB417" i="43"/>
  <c r="BA417" i="43"/>
  <c r="BA435" i="43"/>
  <c r="BA439" i="43"/>
  <c r="BB439" i="43"/>
  <c r="BA447" i="43"/>
  <c r="BB447" i="43"/>
  <c r="BA429" i="43"/>
  <c r="BA433" i="43"/>
  <c r="BA437" i="43"/>
  <c r="D26" i="47" l="1"/>
  <c r="AX105" i="44"/>
  <c r="BB411" i="43"/>
  <c r="BA40" i="43"/>
  <c r="BA41" i="43" s="1"/>
  <c r="BB273" i="43"/>
  <c r="BA237" i="43"/>
  <c r="BB432" i="43"/>
  <c r="BA358" i="43"/>
  <c r="BB365" i="43"/>
  <c r="BB305" i="43"/>
  <c r="BA431" i="43"/>
  <c r="BA365" i="43"/>
  <c r="BB72" i="43"/>
  <c r="BB74" i="43" s="1"/>
  <c r="BB40" i="43"/>
  <c r="BB237" i="43"/>
  <c r="BA181" i="43"/>
  <c r="BA133" i="43"/>
  <c r="BA125" i="43"/>
  <c r="BB389" i="43"/>
  <c r="AX377" i="43"/>
  <c r="AW358" i="43"/>
  <c r="AW430" i="43"/>
  <c r="BB410" i="43"/>
  <c r="BB181" i="43"/>
  <c r="BB133" i="43"/>
  <c r="BA452" i="43"/>
  <c r="BB125" i="43"/>
  <c r="AX457" i="43"/>
  <c r="BA457" i="43"/>
  <c r="BB406" i="43"/>
  <c r="BB407" i="43" s="1"/>
  <c r="BA411" i="43"/>
  <c r="BA410" i="43"/>
  <c r="BA305" i="43"/>
  <c r="BA273" i="43"/>
  <c r="BB452" i="43"/>
  <c r="BA396" i="43"/>
  <c r="BA432" i="43"/>
  <c r="BA406" i="43"/>
  <c r="AW237" i="43"/>
  <c r="BB289" i="43"/>
  <c r="BB443" i="43"/>
  <c r="BA399" i="43"/>
  <c r="BB145" i="43"/>
  <c r="BB225" i="43"/>
  <c r="BB229" i="43" s="1"/>
  <c r="BB169" i="43"/>
  <c r="BA145" i="43"/>
  <c r="BA56" i="43"/>
  <c r="BA58" i="43" s="1"/>
  <c r="BB376" i="43"/>
  <c r="AW461" i="43"/>
  <c r="AW417" i="43"/>
  <c r="AW362" i="43"/>
  <c r="BE95" i="44"/>
  <c r="BE19" i="44"/>
  <c r="AW68" i="44"/>
  <c r="AX56" i="44"/>
  <c r="BA443" i="43"/>
  <c r="BA378" i="43"/>
  <c r="BB399" i="43"/>
  <c r="BA117" i="43"/>
  <c r="BA418" i="43"/>
  <c r="AX393" i="43"/>
  <c r="AX378" i="43"/>
  <c r="AX117" i="43"/>
  <c r="AX197" i="43"/>
  <c r="AX443" i="43"/>
  <c r="BB385" i="43"/>
  <c r="BA445" i="43"/>
  <c r="BA454" i="43"/>
  <c r="BA393" i="43"/>
  <c r="BA419" i="43"/>
  <c r="BA197" i="43"/>
  <c r="BA253" i="43"/>
  <c r="BB153" i="43"/>
  <c r="BB117" i="43"/>
  <c r="BB425" i="43"/>
  <c r="AX301" i="43"/>
  <c r="AX80" i="43"/>
  <c r="BB419" i="43"/>
  <c r="BB197" i="43"/>
  <c r="BB84" i="43"/>
  <c r="BB85" i="43" s="1"/>
  <c r="BA425" i="43"/>
  <c r="AX445" i="43"/>
  <c r="AW445" i="43"/>
  <c r="BB440" i="43"/>
  <c r="AX415" i="43"/>
  <c r="BA416" i="43"/>
  <c r="AX416" i="43"/>
  <c r="BA394" i="43"/>
  <c r="BB394" i="43"/>
  <c r="AX394" i="43"/>
  <c r="BB68" i="43"/>
  <c r="AX68" i="43"/>
  <c r="AX369" i="43"/>
  <c r="BB369" i="43"/>
  <c r="AW201" i="43"/>
  <c r="AX201" i="43"/>
  <c r="BB129" i="43"/>
  <c r="BA129" i="43"/>
  <c r="AX129" i="43"/>
  <c r="AW439" i="43"/>
  <c r="AX439" i="43"/>
  <c r="BA438" i="43"/>
  <c r="AX438" i="43"/>
  <c r="AX379" i="43"/>
  <c r="BA379" i="43"/>
  <c r="BA165" i="43"/>
  <c r="AX165" i="43"/>
  <c r="AX166" i="43" s="1"/>
  <c r="BA453" i="43"/>
  <c r="BB453" i="43"/>
  <c r="AX453" i="43"/>
  <c r="BB412" i="43"/>
  <c r="BA412" i="43"/>
  <c r="AX412" i="43"/>
  <c r="AX357" i="43"/>
  <c r="BA388" i="43"/>
  <c r="AX388" i="43"/>
  <c r="BB388" i="43"/>
  <c r="BA366" i="43"/>
  <c r="BB366" i="43"/>
  <c r="AX366" i="43"/>
  <c r="BB422" i="43"/>
  <c r="AX422" i="43"/>
  <c r="BA422" i="43"/>
  <c r="BA415" i="43"/>
  <c r="BB357" i="43"/>
  <c r="BB415" i="43"/>
  <c r="BA369" i="43"/>
  <c r="BA357" i="43"/>
  <c r="BB416" i="43"/>
  <c r="BB450" i="43"/>
  <c r="AX450" i="43"/>
  <c r="AW424" i="43"/>
  <c r="AX424" i="43"/>
  <c r="BA402" i="43"/>
  <c r="BB402" i="43"/>
  <c r="AX402" i="43"/>
  <c r="BA277" i="43"/>
  <c r="BB277" i="43"/>
  <c r="AX60" i="43"/>
  <c r="BA60" i="43"/>
  <c r="BB285" i="43"/>
  <c r="BB189" i="43"/>
  <c r="BA189" i="43"/>
  <c r="AX76" i="43"/>
  <c r="BB76" i="43"/>
  <c r="BA76" i="43"/>
  <c r="BA78" i="43" s="1"/>
  <c r="BA403" i="43"/>
  <c r="AX403" i="43"/>
  <c r="BB384" i="43"/>
  <c r="AX384" i="43"/>
  <c r="BB44" i="43"/>
  <c r="BB45" i="43" s="1"/>
  <c r="AX44" i="43"/>
  <c r="AX45" i="43" s="1"/>
  <c r="AX447" i="43"/>
  <c r="AW447" i="43"/>
  <c r="AX395" i="43"/>
  <c r="BB395" i="43"/>
  <c r="BA395" i="43"/>
  <c r="AX293" i="43"/>
  <c r="AX221" i="43"/>
  <c r="BD326" i="43"/>
  <c r="BA293" i="43"/>
  <c r="BA269" i="43"/>
  <c r="BA221" i="43"/>
  <c r="BA409" i="43"/>
  <c r="BA364" i="43"/>
  <c r="BB293" i="43"/>
  <c r="BB269" i="43"/>
  <c r="BA245" i="43"/>
  <c r="BB233" i="43"/>
  <c r="BB221" i="43"/>
  <c r="BA177" i="43"/>
  <c r="BB457" i="43"/>
  <c r="AX430" i="43"/>
  <c r="AX225" i="43"/>
  <c r="AX229" i="43" s="1"/>
  <c r="AX145" i="43"/>
  <c r="AX56" i="43"/>
  <c r="AX58" i="43" s="1"/>
  <c r="AX365" i="43"/>
  <c r="AX289" i="43"/>
  <c r="AX245" i="43"/>
  <c r="AX125" i="43"/>
  <c r="AX84" i="43"/>
  <c r="AX85" i="43" s="1"/>
  <c r="BB364" i="43"/>
  <c r="BB64" i="43"/>
  <c r="BB253" i="43"/>
  <c r="BB177" i="43"/>
  <c r="AX451" i="43"/>
  <c r="BA370" i="43"/>
  <c r="BA451" i="43"/>
  <c r="BB423" i="43"/>
  <c r="BA233" i="43"/>
  <c r="BB418" i="43"/>
  <c r="BA169" i="43"/>
  <c r="BB431" i="43"/>
  <c r="BB401" i="43"/>
  <c r="BB454" i="43"/>
  <c r="BA285" i="43"/>
  <c r="BB249" i="43"/>
  <c r="BA153" i="43"/>
  <c r="BA446" i="43"/>
  <c r="BA209" i="43"/>
  <c r="BB396" i="43"/>
  <c r="AX444" i="43"/>
  <c r="AX358" i="43"/>
  <c r="AX433" i="43"/>
  <c r="AX41" i="43"/>
  <c r="AX370" i="43"/>
  <c r="AW392" i="43"/>
  <c r="AW444" i="43"/>
  <c r="AW169" i="43"/>
  <c r="AW409" i="43"/>
  <c r="AW141" i="43"/>
  <c r="AW317" i="43"/>
  <c r="AX309" i="43"/>
  <c r="AX277" i="43"/>
  <c r="AX72" i="43"/>
  <c r="AX74" i="43" s="1"/>
  <c r="AX32" i="43"/>
  <c r="AX34" i="43" s="1"/>
  <c r="AX141" i="43"/>
  <c r="AX285" i="43"/>
  <c r="AX189" i="43"/>
  <c r="AX64" i="43"/>
  <c r="AX446" i="43"/>
  <c r="AX431" i="43"/>
  <c r="AX423" i="43"/>
  <c r="AX396" i="43"/>
  <c r="BA64" i="43"/>
  <c r="BA66" i="43" s="1"/>
  <c r="BA309" i="43"/>
  <c r="BE458" i="43"/>
  <c r="BG397" i="43"/>
  <c r="BA67" i="43"/>
  <c r="BA69" i="43" s="1"/>
  <c r="BA323" i="43"/>
  <c r="BA326" i="43" s="1"/>
  <c r="BB49" i="43"/>
  <c r="BB51" i="43" s="1"/>
  <c r="BA19" i="43"/>
  <c r="AX59" i="43"/>
  <c r="AX75" i="43"/>
  <c r="AX323" i="43"/>
  <c r="AX326" i="43" s="1"/>
  <c r="BA224" i="43"/>
  <c r="BA229" i="43" s="1"/>
  <c r="BA59" i="43"/>
  <c r="AX63" i="43"/>
  <c r="AX19" i="43"/>
  <c r="AX22" i="43" s="1"/>
  <c r="BA173" i="43"/>
  <c r="BA398" i="43"/>
  <c r="BB59" i="43"/>
  <c r="BB62" i="43" s="1"/>
  <c r="BB67" i="43"/>
  <c r="BB69" i="43" s="1"/>
  <c r="BA381" i="43"/>
  <c r="BG420" i="43"/>
  <c r="AX49" i="43"/>
  <c r="AX51" i="43" s="1"/>
  <c r="AX67" i="43"/>
  <c r="AX398" i="43"/>
  <c r="BA108" i="43"/>
  <c r="BA111" i="43" s="1"/>
  <c r="BB79" i="43"/>
  <c r="BB81" i="43" s="1"/>
  <c r="BB271" i="43"/>
  <c r="BB414" i="43"/>
  <c r="BB186" i="43"/>
  <c r="BA49" i="43"/>
  <c r="AX28" i="43"/>
  <c r="AX30" i="43" s="1"/>
  <c r="AX435" i="43"/>
  <c r="BA205" i="43"/>
  <c r="BA368" i="43"/>
  <c r="BA199" i="43"/>
  <c r="BA204" i="43" s="1"/>
  <c r="BB368" i="43"/>
  <c r="BA405" i="43"/>
  <c r="AX70" i="44"/>
  <c r="AX113" i="44"/>
  <c r="AW67" i="44"/>
  <c r="BB131" i="43"/>
  <c r="AW164" i="43"/>
  <c r="BG404" i="43"/>
  <c r="BA67" i="44"/>
  <c r="BE35" i="44"/>
  <c r="BE77" i="44"/>
  <c r="AX77" i="44"/>
  <c r="BE63" i="44"/>
  <c r="BE105" i="44"/>
  <c r="AW60" i="44"/>
  <c r="AX91" i="44"/>
  <c r="BE70" i="44"/>
  <c r="BE84" i="44"/>
  <c r="AW34" i="44"/>
  <c r="BE113" i="44"/>
  <c r="BD42" i="44"/>
  <c r="BE49" i="44"/>
  <c r="BD35" i="44"/>
  <c r="BE28" i="44"/>
  <c r="BE130" i="44"/>
  <c r="AX95" i="44"/>
  <c r="BA442" i="43"/>
  <c r="BA230" i="43"/>
  <c r="BA271" i="43"/>
  <c r="BA131" i="43"/>
  <c r="AX89" i="43"/>
  <c r="AX48" i="43"/>
  <c r="BB361" i="43"/>
  <c r="BE260" i="43"/>
  <c r="BE330" i="43"/>
  <c r="BB38" i="43"/>
  <c r="AX334" i="43"/>
  <c r="AX342" i="43" s="1"/>
  <c r="AX304" i="43"/>
  <c r="BB112" i="43"/>
  <c r="BB114" i="43" s="1"/>
  <c r="BB261" i="43"/>
  <c r="BB264" i="43" s="1"/>
  <c r="AX97" i="43"/>
  <c r="AX100" i="43" s="1"/>
  <c r="AX456" i="43"/>
  <c r="BB297" i="43"/>
  <c r="BB303" i="43" s="1"/>
  <c r="BB257" i="43"/>
  <c r="BB260" i="43" s="1"/>
  <c r="AX248" i="43"/>
  <c r="AX254" i="43" s="1"/>
  <c r="AX144" i="43"/>
  <c r="BB282" i="43"/>
  <c r="AX428" i="43"/>
  <c r="AX321" i="43"/>
  <c r="AX322" i="43" s="1"/>
  <c r="AX186" i="43"/>
  <c r="AX156" i="43"/>
  <c r="AX160" i="43" s="1"/>
  <c r="AX93" i="43"/>
  <c r="AX96" i="43" s="1"/>
  <c r="AX381" i="43"/>
  <c r="BA265" i="43"/>
  <c r="AX101" i="43"/>
  <c r="AX103" i="43" s="1"/>
  <c r="BB327" i="43"/>
  <c r="BB330" i="43" s="1"/>
  <c r="BB287" i="43"/>
  <c r="BA124" i="43"/>
  <c r="AX255" i="43"/>
  <c r="AX256" i="43" s="1"/>
  <c r="AX387" i="43"/>
  <c r="BB218" i="43"/>
  <c r="AX115" i="43"/>
  <c r="BB108" i="43"/>
  <c r="BB111" i="43" s="1"/>
  <c r="AX275" i="43"/>
  <c r="AX173" i="43"/>
  <c r="AX178" i="43" s="1"/>
  <c r="AX449" i="43"/>
  <c r="BB179" i="43"/>
  <c r="BB408" i="43"/>
  <c r="AX391" i="43"/>
  <c r="AX242" i="43"/>
  <c r="AX23" i="43"/>
  <c r="AX27" i="43" s="1"/>
  <c r="BB217" i="43"/>
  <c r="AX459" i="43"/>
  <c r="AX271" i="43"/>
  <c r="AX274" i="43" s="1"/>
  <c r="AX414" i="43"/>
  <c r="BA331" i="43"/>
  <c r="BA333" i="43" s="1"/>
  <c r="AX311" i="43"/>
  <c r="AX314" i="43" s="1"/>
  <c r="AX343" i="43"/>
  <c r="AX348" i="43" s="1"/>
  <c r="AX205" i="43"/>
  <c r="AX211" i="43" s="1"/>
  <c r="BA282" i="43"/>
  <c r="BB265" i="43"/>
  <c r="BB442" i="43"/>
  <c r="BA287" i="43"/>
  <c r="BB387" i="43"/>
  <c r="BB230" i="43"/>
  <c r="BB124" i="43"/>
  <c r="AW350" i="43"/>
  <c r="BE404" i="43"/>
  <c r="BA248" i="43"/>
  <c r="BA459" i="43"/>
  <c r="BB421" i="43"/>
  <c r="BE360" i="43"/>
  <c r="BE107" i="43"/>
  <c r="BE420" i="43"/>
  <c r="BE22" i="43"/>
  <c r="BE274" i="43"/>
  <c r="BE371" i="43"/>
  <c r="BE386" i="43"/>
  <c r="BE397" i="43"/>
  <c r="BE413" i="43"/>
  <c r="BE160" i="43"/>
  <c r="BE155" i="43"/>
  <c r="AZ58" i="43"/>
  <c r="AX18" i="43"/>
  <c r="AW239" i="43"/>
  <c r="AW313" i="43"/>
  <c r="AW231" i="43"/>
  <c r="AW325" i="43"/>
  <c r="BE390" i="43"/>
  <c r="BA112" i="43"/>
  <c r="BA114" i="43" s="1"/>
  <c r="AW203" i="43"/>
  <c r="AZ155" i="43"/>
  <c r="AX54" i="43"/>
  <c r="BE281" i="43"/>
  <c r="AW312" i="43"/>
  <c r="BD247" i="43"/>
  <c r="BE229" i="43"/>
  <c r="BB193" i="43"/>
  <c r="BA261" i="43"/>
  <c r="BA264" i="43" s="1"/>
  <c r="AW77" i="43"/>
  <c r="AW180" i="43"/>
  <c r="BE314" i="43"/>
  <c r="BE217" i="43"/>
  <c r="BE18" i="43"/>
  <c r="BE48" i="43"/>
  <c r="BE30" i="43"/>
  <c r="BA23" i="43"/>
  <c r="BE441" i="43"/>
  <c r="BA343" i="43"/>
  <c r="BA348" i="43" s="1"/>
  <c r="BB391" i="43"/>
  <c r="AW191" i="43"/>
  <c r="BB23" i="43"/>
  <c r="BB27" i="43" s="1"/>
  <c r="BE96" i="43"/>
  <c r="BE348" i="43"/>
  <c r="BE448" i="43"/>
  <c r="BE434" i="43"/>
  <c r="BE367" i="43"/>
  <c r="AW121" i="44"/>
  <c r="AW40" i="44"/>
  <c r="AW32" i="44"/>
  <c r="AW45" i="44"/>
  <c r="BE124" i="44"/>
  <c r="BE56" i="44"/>
  <c r="BE101" i="44"/>
  <c r="AX63" i="44"/>
  <c r="BD56" i="44"/>
  <c r="AX49" i="44"/>
  <c r="BB58" i="44"/>
  <c r="BB63" i="44" s="1"/>
  <c r="AW41" i="44"/>
  <c r="AW26" i="44"/>
  <c r="AW61" i="44"/>
  <c r="BA34" i="44"/>
  <c r="BB113" i="44"/>
  <c r="AW128" i="44"/>
  <c r="BE42" i="44"/>
  <c r="BE91" i="44"/>
  <c r="AX35" i="44"/>
  <c r="BA15" i="44"/>
  <c r="BA19" i="44" s="1"/>
  <c r="AW76" i="44"/>
  <c r="AW90" i="44"/>
  <c r="AW65" i="44"/>
  <c r="AW53" i="44"/>
  <c r="BA32" i="44"/>
  <c r="BA96" i="44"/>
  <c r="BA101" i="44" s="1"/>
  <c r="BA60" i="44"/>
  <c r="AW87" i="44"/>
  <c r="BA78" i="44"/>
  <c r="BA84" i="44" s="1"/>
  <c r="BA71" i="44"/>
  <c r="BA77" i="44" s="1"/>
  <c r="BD12" i="44"/>
  <c r="BD13" i="44" s="1"/>
  <c r="BD64" i="44"/>
  <c r="BD70" i="44" s="1"/>
  <c r="BD85" i="44"/>
  <c r="BD91" i="44" s="1"/>
  <c r="BB125" i="44"/>
  <c r="BB130" i="44" s="1"/>
  <c r="BA50" i="44"/>
  <c r="BB92" i="44"/>
  <c r="BB95" i="44" s="1"/>
  <c r="BD57" i="44"/>
  <c r="BD63" i="44" s="1"/>
  <c r="BD125" i="44"/>
  <c r="BD130" i="44" s="1"/>
  <c r="BA125" i="44"/>
  <c r="BA130" i="44" s="1"/>
  <c r="AX101" i="44"/>
  <c r="BA116" i="44"/>
  <c r="BA124" i="44" s="1"/>
  <c r="BA108" i="44"/>
  <c r="BA113" i="44" s="1"/>
  <c r="AW17" i="44"/>
  <c r="BD43" i="44"/>
  <c r="BD49" i="44" s="1"/>
  <c r="BD108" i="44"/>
  <c r="BD113" i="44" s="1"/>
  <c r="BA12" i="44"/>
  <c r="BA13" i="44" s="1"/>
  <c r="BD20" i="44"/>
  <c r="BD28" i="44" s="1"/>
  <c r="BD14" i="44"/>
  <c r="BD19" i="44" s="1"/>
  <c r="BA40" i="44"/>
  <c r="BA114" i="44"/>
  <c r="BA115" i="44" s="1"/>
  <c r="BA106" i="44"/>
  <c r="BA107" i="44" s="1"/>
  <c r="AW69" i="44"/>
  <c r="BA57" i="44"/>
  <c r="AX42" i="44"/>
  <c r="BA92" i="44"/>
  <c r="BA95" i="44" s="1"/>
  <c r="BA64" i="44"/>
  <c r="AW24" i="44"/>
  <c r="BD71" i="44"/>
  <c r="BD77" i="44" s="1"/>
  <c r="BB12" i="44"/>
  <c r="BB13" i="44" s="1"/>
  <c r="BB56" i="44"/>
  <c r="BB86" i="44"/>
  <c r="BB91" i="44" s="1"/>
  <c r="AW126" i="44"/>
  <c r="AX19" i="44"/>
  <c r="AW79" i="44"/>
  <c r="BB124" i="44"/>
  <c r="AW111" i="44"/>
  <c r="AW117" i="44"/>
  <c r="AW72" i="44"/>
  <c r="AW71" i="44"/>
  <c r="AW25" i="44"/>
  <c r="BB49" i="44"/>
  <c r="AW112" i="44"/>
  <c r="AW22" i="44"/>
  <c r="BB28" i="44"/>
  <c r="BA26" i="44"/>
  <c r="BA28" i="44" s="1"/>
  <c r="BA36" i="44"/>
  <c r="BB82" i="44"/>
  <c r="BB84" i="44" s="1"/>
  <c r="AW118" i="44"/>
  <c r="AW48" i="44"/>
  <c r="BA48" i="44"/>
  <c r="AW88" i="44"/>
  <c r="AW98" i="44"/>
  <c r="AW58" i="44"/>
  <c r="BB35" i="44"/>
  <c r="BB68" i="44"/>
  <c r="BB70" i="44" s="1"/>
  <c r="BA91" i="44"/>
  <c r="BA102" i="44"/>
  <c r="BA105" i="44" s="1"/>
  <c r="AW129" i="44"/>
  <c r="AW127" i="44"/>
  <c r="AW104" i="44"/>
  <c r="AW83" i="44"/>
  <c r="BA62" i="44"/>
  <c r="BA54" i="44"/>
  <c r="AW46" i="44"/>
  <c r="BA46" i="44"/>
  <c r="AW38" i="44"/>
  <c r="BA38" i="44"/>
  <c r="AW33" i="44"/>
  <c r="AW51" i="44"/>
  <c r="AW66" i="44"/>
  <c r="AW55" i="44"/>
  <c r="AW80" i="44"/>
  <c r="AW52" i="44"/>
  <c r="AW81" i="44"/>
  <c r="AW75" i="44"/>
  <c r="AW94" i="44"/>
  <c r="AW37" i="44"/>
  <c r="AW27" i="44"/>
  <c r="AX28" i="44"/>
  <c r="AW44" i="44"/>
  <c r="AW18" i="44"/>
  <c r="BB19" i="44"/>
  <c r="AX130" i="44"/>
  <c r="AW119" i="44"/>
  <c r="AW110" i="44"/>
  <c r="AW97" i="44"/>
  <c r="AW120" i="44"/>
  <c r="AW125" i="44"/>
  <c r="AW122" i="44"/>
  <c r="AW99" i="44"/>
  <c r="AW47" i="44"/>
  <c r="AW31" i="44"/>
  <c r="AW21" i="44"/>
  <c r="AW29" i="44"/>
  <c r="AW30" i="44"/>
  <c r="BB77" i="44"/>
  <c r="AW103" i="44"/>
  <c r="AW86" i="44"/>
  <c r="AW100" i="44"/>
  <c r="AW96" i="44"/>
  <c r="AW82" i="44"/>
  <c r="AW89" i="44"/>
  <c r="AW15" i="44"/>
  <c r="AW73" i="44"/>
  <c r="AW93" i="44"/>
  <c r="AW109" i="44"/>
  <c r="BB105" i="44"/>
  <c r="BB101" i="44"/>
  <c r="AW39" i="44"/>
  <c r="AW62" i="44"/>
  <c r="BB42" i="44"/>
  <c r="AW74" i="44"/>
  <c r="AW50" i="44"/>
  <c r="AW54" i="44"/>
  <c r="AX124" i="44"/>
  <c r="AW59" i="44"/>
  <c r="AW23" i="44"/>
  <c r="AW123" i="44"/>
  <c r="BA297" i="43"/>
  <c r="BA303" i="43" s="1"/>
  <c r="BA217" i="43"/>
  <c r="AW171" i="43"/>
  <c r="BA144" i="43"/>
  <c r="AW283" i="43"/>
  <c r="AW154" i="43"/>
  <c r="AW307" i="43"/>
  <c r="AX217" i="43"/>
  <c r="BE286" i="43"/>
  <c r="BE211" i="43"/>
  <c r="BE204" i="43"/>
  <c r="BE198" i="43"/>
  <c r="AZ22" i="43"/>
  <c r="BE294" i="43"/>
  <c r="BD441" i="43"/>
  <c r="BE427" i="43"/>
  <c r="BE310" i="43"/>
  <c r="AW98" i="43"/>
  <c r="BA179" i="43"/>
  <c r="BE172" i="43"/>
  <c r="BE149" i="43"/>
  <c r="BE143" i="43"/>
  <c r="BE137" i="43"/>
  <c r="BE130" i="43"/>
  <c r="BE355" i="43"/>
  <c r="BE185" i="43"/>
  <c r="BE89" i="43"/>
  <c r="BE85" i="43"/>
  <c r="AX79" i="43"/>
  <c r="BE241" i="43"/>
  <c r="AZ66" i="43"/>
  <c r="BE380" i="43"/>
  <c r="BE270" i="43"/>
  <c r="BE264" i="43"/>
  <c r="AZ89" i="43"/>
  <c r="BE166" i="43"/>
  <c r="BE303" i="43"/>
  <c r="BA449" i="43"/>
  <c r="BA421" i="43"/>
  <c r="AW291" i="43"/>
  <c r="BA79" i="43"/>
  <c r="BA81" i="43" s="1"/>
  <c r="BE342" i="43"/>
  <c r="BD217" i="43"/>
  <c r="BE100" i="43"/>
  <c r="BE254" i="43"/>
  <c r="BD66" i="43"/>
  <c r="BA50" i="43"/>
  <c r="AW354" i="43"/>
  <c r="BA354" i="43"/>
  <c r="BD349" i="43"/>
  <c r="BD355" i="43" s="1"/>
  <c r="AX104" i="43"/>
  <c r="AX107" i="43" s="1"/>
  <c r="BD421" i="43"/>
  <c r="BD427" i="43" s="1"/>
  <c r="BD236" i="43"/>
  <c r="BD241" i="43" s="1"/>
  <c r="AW263" i="43"/>
  <c r="AW219" i="43"/>
  <c r="BA219" i="43"/>
  <c r="BD150" i="43"/>
  <c r="BD155" i="43" s="1"/>
  <c r="BD112" i="43"/>
  <c r="BD114" i="43" s="1"/>
  <c r="BD86" i="43"/>
  <c r="BD89" i="43" s="1"/>
  <c r="BD449" i="43"/>
  <c r="BD455" i="43" s="1"/>
  <c r="BD255" i="43"/>
  <c r="BD256" i="43" s="1"/>
  <c r="BD59" i="43"/>
  <c r="BD62" i="43" s="1"/>
  <c r="BE247" i="43"/>
  <c r="AW385" i="43"/>
  <c r="BA385" i="43"/>
  <c r="AW288" i="43"/>
  <c r="AW280" i="43"/>
  <c r="AW272" i="43"/>
  <c r="AW214" i="43"/>
  <c r="AW157" i="43"/>
  <c r="BA157" i="43"/>
  <c r="BA44" i="43"/>
  <c r="BA45" i="43" s="1"/>
  <c r="BA161" i="43"/>
  <c r="BB63" i="43"/>
  <c r="AW15" i="43"/>
  <c r="BB22" i="43"/>
  <c r="BB15" i="43"/>
  <c r="BA440" i="43"/>
  <c r="BD405" i="43"/>
  <c r="BD407" i="43" s="1"/>
  <c r="AX349" i="43"/>
  <c r="AX355" i="43" s="1"/>
  <c r="BD311" i="43"/>
  <c r="BD314" i="43" s="1"/>
  <c r="BD193" i="43"/>
  <c r="BD198" i="43" s="1"/>
  <c r="AX167" i="43"/>
  <c r="AX172" i="43" s="1"/>
  <c r="BD119" i="43"/>
  <c r="BD123" i="43" s="1"/>
  <c r="AX90" i="43"/>
  <c r="AX92" i="43" s="1"/>
  <c r="BD248" i="43"/>
  <c r="BD254" i="43" s="1"/>
  <c r="BD372" i="43"/>
  <c r="BD373" i="43" s="1"/>
  <c r="AX327" i="43"/>
  <c r="AX330" i="43" s="1"/>
  <c r="AX287" i="43"/>
  <c r="BD205" i="43"/>
  <c r="BD211" i="43" s="1"/>
  <c r="BD156" i="43"/>
  <c r="BD160" i="43" s="1"/>
  <c r="AX124" i="43"/>
  <c r="AX442" i="43"/>
  <c r="BD295" i="43"/>
  <c r="BD296" i="43" s="1"/>
  <c r="AX282" i="43"/>
  <c r="AX230" i="43"/>
  <c r="AX235" i="43" s="1"/>
  <c r="AX131" i="43"/>
  <c r="AX137" i="43" s="1"/>
  <c r="AX405" i="43"/>
  <c r="AX407" i="43" s="1"/>
  <c r="AX368" i="43"/>
  <c r="BE223" i="43"/>
  <c r="BE123" i="43"/>
  <c r="BD17" i="43"/>
  <c r="BD18" i="43" s="1"/>
  <c r="BE326" i="43"/>
  <c r="BE66" i="43"/>
  <c r="BE58" i="43"/>
  <c r="BA54" i="43"/>
  <c r="BE455" i="43"/>
  <c r="BE81" i="43"/>
  <c r="BE320" i="43"/>
  <c r="BE45" i="43"/>
  <c r="BE41" i="43"/>
  <c r="BE34" i="43"/>
  <c r="BE27" i="43"/>
  <c r="BE178" i="43"/>
  <c r="BE192" i="43"/>
  <c r="BE78" i="43"/>
  <c r="BE69" i="43"/>
  <c r="AW389" i="43"/>
  <c r="BA389" i="43"/>
  <c r="AW151" i="43"/>
  <c r="BB151" i="43"/>
  <c r="BB372" i="43"/>
  <c r="BB373" i="43" s="1"/>
  <c r="BB58" i="43"/>
  <c r="AW20" i="43"/>
  <c r="BA20" i="43"/>
  <c r="AW195" i="43"/>
  <c r="BA195" i="43"/>
  <c r="BD387" i="43"/>
  <c r="BD390" i="43" s="1"/>
  <c r="BD361" i="43"/>
  <c r="BD367" i="43" s="1"/>
  <c r="BD327" i="43"/>
  <c r="BD330" i="43" s="1"/>
  <c r="AX150" i="43"/>
  <c r="AX155" i="43" s="1"/>
  <c r="AX361" i="43"/>
  <c r="AX199" i="43"/>
  <c r="AX295" i="43"/>
  <c r="AX296" i="43" s="1"/>
  <c r="AW251" i="43"/>
  <c r="BA251" i="43"/>
  <c r="AX138" i="43"/>
  <c r="BD104" i="43"/>
  <c r="BD107" i="43" s="1"/>
  <c r="BD282" i="43"/>
  <c r="BD286" i="43" s="1"/>
  <c r="BD144" i="43"/>
  <c r="BD149" i="43" s="1"/>
  <c r="BD192" i="43"/>
  <c r="BB375" i="43"/>
  <c r="BB323" i="43"/>
  <c r="BB326" i="43" s="1"/>
  <c r="AW232" i="43"/>
  <c r="AW216" i="43"/>
  <c r="BA104" i="43"/>
  <c r="BA107" i="43" s="1"/>
  <c r="BB52" i="43"/>
  <c r="BB54" i="43" s="1"/>
  <c r="BB161" i="43"/>
  <c r="BB166" i="43" s="1"/>
  <c r="BA86" i="43"/>
  <c r="BA89" i="43" s="1"/>
  <c r="BA70" i="43"/>
  <c r="BA74" i="43" s="1"/>
  <c r="BB93" i="43"/>
  <c r="BB96" i="43" s="1"/>
  <c r="BB75" i="43"/>
  <c r="BA372" i="43"/>
  <c r="BA373" i="43" s="1"/>
  <c r="BA150" i="43"/>
  <c r="BA24" i="43"/>
  <c r="AW436" i="43"/>
  <c r="AW338" i="43"/>
  <c r="BA338" i="43"/>
  <c r="BA342" i="43" s="1"/>
  <c r="BD459" i="43"/>
  <c r="BD391" i="43"/>
  <c r="BD397" i="43" s="1"/>
  <c r="BD368" i="43"/>
  <c r="BD371" i="43" s="1"/>
  <c r="BD331" i="43"/>
  <c r="BD333" i="43" s="1"/>
  <c r="BD261" i="43"/>
  <c r="BD264" i="43" s="1"/>
  <c r="AX108" i="43"/>
  <c r="AX111" i="43" s="1"/>
  <c r="BD428" i="43"/>
  <c r="BD434" i="43" s="1"/>
  <c r="BD414" i="43"/>
  <c r="BD420" i="43" s="1"/>
  <c r="BD343" i="43"/>
  <c r="BD348" i="43" s="1"/>
  <c r="AX261" i="43"/>
  <c r="AX264" i="43" s="1"/>
  <c r="BD230" i="43"/>
  <c r="BD235" i="43" s="1"/>
  <c r="BD315" i="43"/>
  <c r="BD320" i="43" s="1"/>
  <c r="AX297" i="43"/>
  <c r="BD218" i="43"/>
  <c r="BD223" i="43" s="1"/>
  <c r="BD167" i="43"/>
  <c r="BD172" i="43" s="1"/>
  <c r="BD108" i="43"/>
  <c r="BD111" i="43" s="1"/>
  <c r="BD101" i="43"/>
  <c r="BD103" i="43" s="1"/>
  <c r="BD90" i="43"/>
  <c r="BD92" i="43" s="1"/>
  <c r="AX421" i="43"/>
  <c r="BD257" i="43"/>
  <c r="BD260" i="43" s="1"/>
  <c r="AX179" i="43"/>
  <c r="AX185" i="43" s="1"/>
  <c r="BD138" i="43"/>
  <c r="BD143" i="43" s="1"/>
  <c r="BD82" i="43"/>
  <c r="BD85" i="43" s="1"/>
  <c r="BE111" i="43"/>
  <c r="BD55" i="43"/>
  <c r="BD58" i="43" s="1"/>
  <c r="BE235" i="43"/>
  <c r="BD79" i="43"/>
  <c r="BD81" i="43" s="1"/>
  <c r="BE51" i="43"/>
  <c r="AX38" i="43"/>
  <c r="BD321" i="43"/>
  <c r="BD322" i="43" s="1"/>
  <c r="BD42" i="43"/>
  <c r="BD45" i="43" s="1"/>
  <c r="BD39" i="43"/>
  <c r="BD41" i="43" s="1"/>
  <c r="BD31" i="43"/>
  <c r="BD34" i="43" s="1"/>
  <c r="BD28" i="43"/>
  <c r="BD30" i="43" s="1"/>
  <c r="BD23" i="43"/>
  <c r="BD27" i="43" s="1"/>
  <c r="BD75" i="43"/>
  <c r="BD78" i="43" s="1"/>
  <c r="BD70" i="43"/>
  <c r="BD74" i="43" s="1"/>
  <c r="BD67" i="43"/>
  <c r="BD69" i="43" s="1"/>
  <c r="BB31" i="43"/>
  <c r="BB34" i="43" s="1"/>
  <c r="BD287" i="43"/>
  <c r="BD294" i="43" s="1"/>
  <c r="BD224" i="43"/>
  <c r="BD229" i="43" s="1"/>
  <c r="AX315" i="43"/>
  <c r="AX320" i="43" s="1"/>
  <c r="BD265" i="43"/>
  <c r="BD270" i="43" s="1"/>
  <c r="BD161" i="43"/>
  <c r="BD166" i="43" s="1"/>
  <c r="BD97" i="43"/>
  <c r="BD100" i="43" s="1"/>
  <c r="BD21" i="43"/>
  <c r="BD22" i="43" s="1"/>
  <c r="BD37" i="43"/>
  <c r="BD38" i="43" s="1"/>
  <c r="BB435" i="43"/>
  <c r="BA374" i="43"/>
  <c r="AW377" i="43"/>
  <c r="BA377" i="43"/>
  <c r="AW240" i="43"/>
  <c r="BA84" i="43"/>
  <c r="BA85" i="43" s="1"/>
  <c r="AW64" i="43"/>
  <c r="AW50" i="43"/>
  <c r="BA257" i="43"/>
  <c r="BA260" i="43" s="1"/>
  <c r="BB89" i="43"/>
  <c r="BB46" i="43"/>
  <c r="BB48" i="43" s="1"/>
  <c r="AW17" i="43"/>
  <c r="BB17" i="43"/>
  <c r="AW16" i="43"/>
  <c r="BA16" i="43"/>
  <c r="BA18" i="43" s="1"/>
  <c r="BB39" i="43"/>
  <c r="BD408" i="43"/>
  <c r="BD413" i="43" s="1"/>
  <c r="BD398" i="43"/>
  <c r="BD404" i="43" s="1"/>
  <c r="BD356" i="43"/>
  <c r="BD360" i="43" s="1"/>
  <c r="BD334" i="43"/>
  <c r="BD342" i="43" s="1"/>
  <c r="BD304" i="43"/>
  <c r="BD310" i="43" s="1"/>
  <c r="AX218" i="43"/>
  <c r="BD199" i="43"/>
  <c r="BD204" i="43" s="1"/>
  <c r="BD124" i="43"/>
  <c r="BD130" i="43" s="1"/>
  <c r="BD115" i="43"/>
  <c r="BD118" i="43" s="1"/>
  <c r="AX112" i="43"/>
  <c r="AX114" i="43" s="1"/>
  <c r="BD93" i="43"/>
  <c r="BD96" i="43" s="1"/>
  <c r="BD179" i="43"/>
  <c r="BD185" i="43" s="1"/>
  <c r="BD381" i="43"/>
  <c r="BD386" i="43" s="1"/>
  <c r="BD374" i="43"/>
  <c r="BD380" i="43" s="1"/>
  <c r="BD271" i="43"/>
  <c r="BD274" i="43" s="1"/>
  <c r="AX265" i="43"/>
  <c r="AX270" i="43" s="1"/>
  <c r="AX257" i="43"/>
  <c r="AX260" i="43" s="1"/>
  <c r="AX331" i="43"/>
  <c r="AX333" i="43" s="1"/>
  <c r="AX193" i="43"/>
  <c r="BD131" i="43"/>
  <c r="BD137" i="43" s="1"/>
  <c r="BD456" i="43"/>
  <c r="BD458" i="43" s="1"/>
  <c r="BD297" i="43"/>
  <c r="BD303" i="43" s="1"/>
  <c r="AX236" i="43"/>
  <c r="AX241" i="43" s="1"/>
  <c r="BA35" i="43"/>
  <c r="BA38" i="43" s="1"/>
  <c r="BD442" i="43"/>
  <c r="BD448" i="43" s="1"/>
  <c r="AX408" i="43"/>
  <c r="AX356" i="43"/>
  <c r="BD275" i="43"/>
  <c r="BD281" i="43" s="1"/>
  <c r="BD173" i="43"/>
  <c r="BD178" i="43" s="1"/>
  <c r="AX119" i="43"/>
  <c r="AX123" i="43" s="1"/>
  <c r="BE62" i="43"/>
  <c r="BD52" i="43"/>
  <c r="BD54" i="43" s="1"/>
  <c r="BD49" i="43"/>
  <c r="BD51" i="43" s="1"/>
  <c r="BD46" i="43"/>
  <c r="BD48" i="43" s="1"/>
  <c r="BE38" i="43"/>
  <c r="BE74" i="43"/>
  <c r="AW213" i="43"/>
  <c r="AW170" i="43"/>
  <c r="AW139" i="43"/>
  <c r="AW128" i="43"/>
  <c r="AW87" i="43"/>
  <c r="AW83" i="43"/>
  <c r="AW299" i="43"/>
  <c r="AW279" i="43"/>
  <c r="AW243" i="43"/>
  <c r="AW227" i="43"/>
  <c r="AW106" i="43"/>
  <c r="AW52" i="43"/>
  <c r="AW318" i="43"/>
  <c r="AW35" i="43"/>
  <c r="AW433" i="43"/>
  <c r="AW215" i="43"/>
  <c r="AW182" i="43"/>
  <c r="AW80" i="43"/>
  <c r="AW293" i="43"/>
  <c r="AW147" i="43"/>
  <c r="AW443" i="43"/>
  <c r="AW332" i="43"/>
  <c r="AW306" i="43"/>
  <c r="AW290" i="43"/>
  <c r="AW258" i="43"/>
  <c r="AW226" i="43"/>
  <c r="AW161" i="43"/>
  <c r="AW175" i="43"/>
  <c r="AW91" i="43"/>
  <c r="AW61" i="43"/>
  <c r="AW132" i="43"/>
  <c r="AW109" i="43"/>
  <c r="AW21" i="43"/>
  <c r="AW158" i="43"/>
  <c r="AW162" i="43"/>
  <c r="AW363" i="43"/>
  <c r="AW347" i="43"/>
  <c r="AW339" i="43"/>
  <c r="AW344" i="43"/>
  <c r="AW42" i="43"/>
  <c r="AW105" i="43"/>
  <c r="AW73" i="43"/>
  <c r="AW33" i="43"/>
  <c r="AW121" i="43"/>
  <c r="AW134" i="43"/>
  <c r="AW113" i="43"/>
  <c r="AW267" i="43"/>
  <c r="AW426" i="43"/>
  <c r="AW308" i="43"/>
  <c r="AW300" i="43"/>
  <c r="AW292" i="43"/>
  <c r="AW284" i="43"/>
  <c r="AW276" i="43"/>
  <c r="AW268" i="43"/>
  <c r="AW252" i="43"/>
  <c r="AW244" i="43"/>
  <c r="AW228" i="43"/>
  <c r="AW220" i="43"/>
  <c r="AW208" i="43"/>
  <c r="AW200" i="43"/>
  <c r="AW206" i="43"/>
  <c r="AW88" i="43"/>
  <c r="AW135" i="43"/>
  <c r="AW127" i="43"/>
  <c r="AW110" i="43"/>
  <c r="AW122" i="43"/>
  <c r="AW31" i="43"/>
  <c r="AW159" i="43"/>
  <c r="AW95" i="43"/>
  <c r="AW65" i="43"/>
  <c r="AW37" i="43"/>
  <c r="AW136" i="43"/>
  <c r="AW425" i="43"/>
  <c r="AW259" i="43"/>
  <c r="AW346" i="43"/>
  <c r="AW329" i="43"/>
  <c r="AW353" i="43"/>
  <c r="AW337" i="43"/>
  <c r="AW319" i="43"/>
  <c r="AW278" i="43"/>
  <c r="AW262" i="43"/>
  <c r="AW246" i="43"/>
  <c r="AW102" i="43"/>
  <c r="AW70" i="43"/>
  <c r="AW210" i="43"/>
  <c r="AW168" i="43"/>
  <c r="AW336" i="43"/>
  <c r="AW207" i="43"/>
  <c r="AW187" i="43"/>
  <c r="AW202" i="43"/>
  <c r="AW163" i="43"/>
  <c r="AW43" i="43"/>
  <c r="AW140" i="43"/>
  <c r="AW57" i="43"/>
  <c r="AW316" i="43"/>
  <c r="AW190" i="43"/>
  <c r="AW142" i="43"/>
  <c r="AW47" i="43"/>
  <c r="AW36" i="43"/>
  <c r="AW29" i="43"/>
  <c r="AW25" i="43"/>
  <c r="AW152" i="43"/>
  <c r="AW120" i="43"/>
  <c r="AW53" i="43"/>
  <c r="AW26" i="43"/>
  <c r="AW400" i="43"/>
  <c r="AW188" i="43"/>
  <c r="AW71" i="43"/>
  <c r="AW437" i="43"/>
  <c r="AW429" i="43"/>
  <c r="AW435" i="43"/>
  <c r="AW411" i="43"/>
  <c r="AW341" i="43"/>
  <c r="AW298" i="43"/>
  <c r="AW266" i="43"/>
  <c r="AW250" i="43"/>
  <c r="AW234" i="43"/>
  <c r="AW184" i="43"/>
  <c r="AW194" i="43"/>
  <c r="AW352" i="43"/>
  <c r="AW176" i="43"/>
  <c r="AW452" i="43"/>
  <c r="AW148" i="43"/>
  <c r="AW126" i="43"/>
  <c r="AW55" i="43"/>
  <c r="AW183" i="43"/>
  <c r="AW146" i="43"/>
  <c r="AW99" i="43"/>
  <c r="AW24" i="43"/>
  <c r="AW382" i="43"/>
  <c r="AW374" i="43"/>
  <c r="AW383" i="43"/>
  <c r="AW375" i="43"/>
  <c r="AW359" i="43"/>
  <c r="AW351" i="43"/>
  <c r="AW345" i="43"/>
  <c r="AW328" i="43"/>
  <c r="AW302" i="43"/>
  <c r="AW238" i="43"/>
  <c r="AW222" i="43"/>
  <c r="AW94" i="43"/>
  <c r="AW301" i="43"/>
  <c r="AW196" i="43"/>
  <c r="AW174" i="43"/>
  <c r="AW340" i="43"/>
  <c r="AX81" i="43" l="1"/>
  <c r="BA70" i="44"/>
  <c r="BA235" i="43"/>
  <c r="BA35" i="44"/>
  <c r="BB367" i="43"/>
  <c r="BA42" i="44"/>
  <c r="BA49" i="44"/>
  <c r="BA407" i="43"/>
  <c r="AX62" i="43"/>
  <c r="BA51" i="43"/>
  <c r="BB371" i="43"/>
  <c r="AW415" i="43"/>
  <c r="AX380" i="43"/>
  <c r="AX118" i="43"/>
  <c r="BB390" i="43"/>
  <c r="BB192" i="43"/>
  <c r="AX66" i="43"/>
  <c r="AW289" i="43"/>
  <c r="AW419" i="43"/>
  <c r="AW249" i="43"/>
  <c r="AW273" i="43"/>
  <c r="AX458" i="43"/>
  <c r="BB274" i="43"/>
  <c r="AW399" i="43"/>
  <c r="AX223" i="43"/>
  <c r="BA149" i="43"/>
  <c r="BB185" i="43"/>
  <c r="BA137" i="43"/>
  <c r="AW451" i="43"/>
  <c r="BB404" i="43"/>
  <c r="AW44" i="43"/>
  <c r="AW45" i="43" s="1"/>
  <c r="BA198" i="43"/>
  <c r="BA441" i="43"/>
  <c r="AW396" i="43"/>
  <c r="AW365" i="43"/>
  <c r="AW395" i="43"/>
  <c r="AW410" i="43"/>
  <c r="AX303" i="43"/>
  <c r="BA185" i="43"/>
  <c r="BB198" i="43"/>
  <c r="BB448" i="43"/>
  <c r="BA274" i="43"/>
  <c r="AW59" i="43"/>
  <c r="AW245" i="43"/>
  <c r="AW384" i="43"/>
  <c r="AW153" i="43"/>
  <c r="AW376" i="43"/>
  <c r="AW406" i="43"/>
  <c r="AW181" i="43"/>
  <c r="AW68" i="43"/>
  <c r="AW84" i="43"/>
  <c r="AW432" i="43"/>
  <c r="AW305" i="43"/>
  <c r="BB205" i="43"/>
  <c r="BB211" i="43" s="1"/>
  <c r="BA321" i="43"/>
  <c r="BA322" i="43" s="1"/>
  <c r="AX281" i="43"/>
  <c r="BA404" i="43"/>
  <c r="BA178" i="43"/>
  <c r="AX78" i="43"/>
  <c r="AW454" i="43"/>
  <c r="AW40" i="43"/>
  <c r="AW431" i="43"/>
  <c r="AW125" i="43"/>
  <c r="AW56" i="43"/>
  <c r="AW58" i="43" s="1"/>
  <c r="BB137" i="43"/>
  <c r="AW277" i="43"/>
  <c r="AW133" i="43"/>
  <c r="BB41" i="43"/>
  <c r="AX286" i="43"/>
  <c r="AX149" i="43"/>
  <c r="AW418" i="43"/>
  <c r="AW370" i="43"/>
  <c r="AW364" i="43"/>
  <c r="AW145" i="43"/>
  <c r="AW393" i="43"/>
  <c r="AX427" i="43"/>
  <c r="AX192" i="43"/>
  <c r="AW378" i="43"/>
  <c r="AW225" i="43"/>
  <c r="AX130" i="43"/>
  <c r="BB130" i="43"/>
  <c r="BA294" i="43"/>
  <c r="AX386" i="43"/>
  <c r="BB420" i="43"/>
  <c r="AX69" i="43"/>
  <c r="AW233" i="43"/>
  <c r="BB270" i="43"/>
  <c r="AW369" i="43"/>
  <c r="AW117" i="43"/>
  <c r="AW19" i="43"/>
  <c r="AW22" i="43" s="1"/>
  <c r="BB380" i="43"/>
  <c r="BB66" i="43"/>
  <c r="AW438" i="43"/>
  <c r="AW197" i="43"/>
  <c r="BA32" i="43"/>
  <c r="BA34" i="43" s="1"/>
  <c r="BB441" i="43"/>
  <c r="AW440" i="43"/>
  <c r="BA427" i="43"/>
  <c r="BB413" i="43"/>
  <c r="BA62" i="43"/>
  <c r="AW423" i="43"/>
  <c r="AW422" i="43"/>
  <c r="AW412" i="43"/>
  <c r="AW394" i="43"/>
  <c r="AW189" i="43"/>
  <c r="BB28" i="43"/>
  <c r="BB30" i="43" s="1"/>
  <c r="BB427" i="43"/>
  <c r="BA286" i="43"/>
  <c r="AX434" i="43"/>
  <c r="AX310" i="43"/>
  <c r="AW357" i="43"/>
  <c r="AX441" i="43"/>
  <c r="AW416" i="43"/>
  <c r="BA211" i="43"/>
  <c r="AW450" i="43"/>
  <c r="AW221" i="43"/>
  <c r="AW209" i="43"/>
  <c r="AW403" i="43"/>
  <c r="AX198" i="43"/>
  <c r="AX204" i="43"/>
  <c r="AW177" i="43"/>
  <c r="AX360" i="43"/>
  <c r="BB223" i="43"/>
  <c r="AW129" i="43"/>
  <c r="AW388" i="43"/>
  <c r="AW269" i="43"/>
  <c r="AW165" i="43"/>
  <c r="AW166" i="43" s="1"/>
  <c r="AW401" i="43"/>
  <c r="AX413" i="43"/>
  <c r="BA155" i="43"/>
  <c r="BB78" i="43"/>
  <c r="AX294" i="43"/>
  <c r="BB397" i="43"/>
  <c r="AW366" i="43"/>
  <c r="BB235" i="43"/>
  <c r="AX420" i="43"/>
  <c r="BB286" i="43"/>
  <c r="AW60" i="43"/>
  <c r="AW76" i="43"/>
  <c r="AX367" i="43"/>
  <c r="AX371" i="43"/>
  <c r="BB294" i="43"/>
  <c r="AW453" i="43"/>
  <c r="AW379" i="43"/>
  <c r="AW402" i="43"/>
  <c r="AW457" i="43"/>
  <c r="BA166" i="43"/>
  <c r="BA386" i="43"/>
  <c r="AX247" i="43"/>
  <c r="AX455" i="43"/>
  <c r="AX390" i="43"/>
  <c r="BA130" i="43"/>
  <c r="BA270" i="43"/>
  <c r="AX404" i="43"/>
  <c r="BA448" i="43"/>
  <c r="BA371" i="43"/>
  <c r="AW72" i="43"/>
  <c r="AW74" i="43" s="1"/>
  <c r="AW405" i="43"/>
  <c r="AW309" i="43"/>
  <c r="BA327" i="43"/>
  <c r="BA330" i="43" s="1"/>
  <c r="AX397" i="43"/>
  <c r="BA455" i="43"/>
  <c r="AW446" i="43"/>
  <c r="AW131" i="43"/>
  <c r="AW253" i="43"/>
  <c r="AX143" i="43"/>
  <c r="AW285" i="43"/>
  <c r="AW32" i="43"/>
  <c r="AW34" i="43" s="1"/>
  <c r="AX448" i="43"/>
  <c r="AW93" i="43"/>
  <c r="AW96" i="43" s="1"/>
  <c r="AW28" i="43"/>
  <c r="AW30" i="43" s="1"/>
  <c r="BA28" i="43"/>
  <c r="BA30" i="43" s="1"/>
  <c r="AW398" i="43"/>
  <c r="BA46" i="43"/>
  <c r="BA48" i="43" s="1"/>
  <c r="AW67" i="43"/>
  <c r="AW63" i="43"/>
  <c r="AW66" i="43" s="1"/>
  <c r="BA56" i="44"/>
  <c r="AW179" i="43"/>
  <c r="BA254" i="43"/>
  <c r="BA22" i="43"/>
  <c r="AW78" i="44"/>
  <c r="AW84" i="44" s="1"/>
  <c r="BA63" i="44"/>
  <c r="AW230" i="43"/>
  <c r="BB311" i="43"/>
  <c r="BB314" i="43" s="1"/>
  <c r="AW442" i="43"/>
  <c r="AW124" i="43"/>
  <c r="AW334" i="43"/>
  <c r="AW342" i="43" s="1"/>
  <c r="AW327" i="43"/>
  <c r="AW330" i="43" s="1"/>
  <c r="AW261" i="43"/>
  <c r="AW264" i="43" s="1"/>
  <c r="AW186" i="43"/>
  <c r="AW381" i="43"/>
  <c r="AW421" i="43"/>
  <c r="AW282" i="43"/>
  <c r="AW257" i="43"/>
  <c r="AW260" i="43" s="1"/>
  <c r="AW287" i="43"/>
  <c r="AW265" i="43"/>
  <c r="AW218" i="43"/>
  <c r="AW331" i="43"/>
  <c r="AW333" i="43" s="1"/>
  <c r="BA218" i="43"/>
  <c r="BA223" i="43" s="1"/>
  <c r="BA242" i="43"/>
  <c r="BA247" i="43" s="1"/>
  <c r="BA27" i="43"/>
  <c r="BB97" i="43"/>
  <c r="BB100" i="43" s="1"/>
  <c r="BB331" i="43"/>
  <c r="BB333" i="43" s="1"/>
  <c r="BB456" i="43"/>
  <c r="BB458" i="43" s="1"/>
  <c r="AW242" i="43"/>
  <c r="AW119" i="43"/>
  <c r="AW123" i="43" s="1"/>
  <c r="AW236" i="43"/>
  <c r="AW241" i="43" s="1"/>
  <c r="BB242" i="43"/>
  <c r="BB247" i="43" s="1"/>
  <c r="BA380" i="43"/>
  <c r="AW38" i="43"/>
  <c r="AW43" i="44"/>
  <c r="AW49" i="44" s="1"/>
  <c r="AW36" i="44"/>
  <c r="AW42" i="44" s="1"/>
  <c r="AW102" i="44"/>
  <c r="AW105" i="44" s="1"/>
  <c r="AW20" i="44"/>
  <c r="AW28" i="44" s="1"/>
  <c r="AW114" i="44"/>
  <c r="AW115" i="44" s="1"/>
  <c r="AW57" i="44"/>
  <c r="AW63" i="44" s="1"/>
  <c r="AW12" i="44"/>
  <c r="AW13" i="44" s="1"/>
  <c r="AW116" i="44"/>
  <c r="AW124" i="44" s="1"/>
  <c r="AW108" i="44"/>
  <c r="AW113" i="44" s="1"/>
  <c r="AW14" i="44"/>
  <c r="AW19" i="44" s="1"/>
  <c r="AW106" i="44"/>
  <c r="AW107" i="44" s="1"/>
  <c r="AW64" i="44"/>
  <c r="AW70" i="44" s="1"/>
  <c r="AW92" i="44"/>
  <c r="AW95" i="44" s="1"/>
  <c r="AW85" i="44"/>
  <c r="AW91" i="44" s="1"/>
  <c r="AW56" i="44"/>
  <c r="AW77" i="44"/>
  <c r="AW35" i="44"/>
  <c r="AW130" i="44"/>
  <c r="AW101" i="44"/>
  <c r="AW361" i="43"/>
  <c r="AW150" i="43"/>
  <c r="AW104" i="43"/>
  <c r="AW107" i="43" s="1"/>
  <c r="BB18" i="43"/>
  <c r="BB343" i="43"/>
  <c r="BB348" i="43" s="1"/>
  <c r="BA414" i="43"/>
  <c r="BA420" i="43" s="1"/>
  <c r="BB248" i="43"/>
  <c r="BB254" i="43" s="1"/>
  <c r="BB356" i="43"/>
  <c r="BB360" i="43" s="1"/>
  <c r="BA167" i="43"/>
  <c r="BA172" i="43" s="1"/>
  <c r="BB156" i="43"/>
  <c r="BB160" i="43" s="1"/>
  <c r="BB321" i="43"/>
  <c r="BB322" i="43" s="1"/>
  <c r="BB449" i="43"/>
  <c r="BB455" i="43" s="1"/>
  <c r="BA356" i="43"/>
  <c r="BA360" i="43" s="1"/>
  <c r="BB167" i="43"/>
  <c r="BB172" i="43" s="1"/>
  <c r="BA361" i="43"/>
  <c r="BA367" i="43" s="1"/>
  <c r="BA275" i="43"/>
  <c r="BA281" i="43" s="1"/>
  <c r="BB115" i="43"/>
  <c r="BB118" i="43" s="1"/>
  <c r="BB104" i="43"/>
  <c r="BB107" i="43" s="1"/>
  <c r="AW212" i="43"/>
  <c r="AW217" i="43" s="1"/>
  <c r="AW75" i="43"/>
  <c r="BA255" i="43"/>
  <c r="BA256" i="43" s="1"/>
  <c r="BA311" i="43"/>
  <c r="BA314" i="43" s="1"/>
  <c r="BA97" i="43"/>
  <c r="BA100" i="43" s="1"/>
  <c r="BB90" i="43"/>
  <c r="BB92" i="43" s="1"/>
  <c r="BA408" i="43"/>
  <c r="BA413" i="43" s="1"/>
  <c r="BB428" i="43"/>
  <c r="BB434" i="43" s="1"/>
  <c r="BA90" i="43"/>
  <c r="BA92" i="43" s="1"/>
  <c r="BB349" i="43"/>
  <c r="BB355" i="43" s="1"/>
  <c r="BB304" i="43"/>
  <c r="BB310" i="43" s="1"/>
  <c r="BB150" i="43"/>
  <c r="BB155" i="43" s="1"/>
  <c r="BA295" i="43"/>
  <c r="BA296" i="43" s="1"/>
  <c r="AW349" i="43"/>
  <c r="AW355" i="43" s="1"/>
  <c r="BB255" i="43"/>
  <c r="BB256" i="43" s="1"/>
  <c r="BB334" i="43"/>
  <c r="BB342" i="43" s="1"/>
  <c r="AW14" i="43"/>
  <c r="AW18" i="43" s="1"/>
  <c r="BA304" i="43"/>
  <c r="BA310" i="43" s="1"/>
  <c r="BA93" i="43"/>
  <c r="BA96" i="43" s="1"/>
  <c r="BA428" i="43"/>
  <c r="BA434" i="43" s="1"/>
  <c r="BB459" i="43"/>
  <c r="BB119" i="43"/>
  <c r="BB123" i="43" s="1"/>
  <c r="BA391" i="43"/>
  <c r="BA397" i="43" s="1"/>
  <c r="BB381" i="43"/>
  <c r="BB386" i="43" s="1"/>
  <c r="BB295" i="43"/>
  <c r="BB296" i="43" s="1"/>
  <c r="BB199" i="43"/>
  <c r="BB204" i="43" s="1"/>
  <c r="BA315" i="43"/>
  <c r="BA320" i="43" s="1"/>
  <c r="AW86" i="43"/>
  <c r="AW89" i="43" s="1"/>
  <c r="AW49" i="43"/>
  <c r="AW51" i="43" s="1"/>
  <c r="BB138" i="43"/>
  <c r="BB143" i="43" s="1"/>
  <c r="BB315" i="43"/>
  <c r="BB320" i="43" s="1"/>
  <c r="BB144" i="43"/>
  <c r="BB149" i="43" s="1"/>
  <c r="BA138" i="43"/>
  <c r="BA143" i="43" s="1"/>
  <c r="AW39" i="43"/>
  <c r="AW372" i="43"/>
  <c r="AW373" i="43" s="1"/>
  <c r="BA456" i="43"/>
  <c r="BA458" i="43" s="1"/>
  <c r="BA115" i="43"/>
  <c r="BA118" i="43" s="1"/>
  <c r="BA349" i="43"/>
  <c r="BA355" i="43" s="1"/>
  <c r="BB236" i="43"/>
  <c r="BB241" i="43" s="1"/>
  <c r="BA156" i="43"/>
  <c r="BA160" i="43" s="1"/>
  <c r="BA186" i="43"/>
  <c r="BA192" i="43" s="1"/>
  <c r="BB101" i="43"/>
  <c r="BB103" i="43" s="1"/>
  <c r="AW54" i="43"/>
  <c r="AW82" i="43"/>
  <c r="BA101" i="43"/>
  <c r="BA103" i="43" s="1"/>
  <c r="BB275" i="43"/>
  <c r="BB281" i="43" s="1"/>
  <c r="BB173" i="43"/>
  <c r="BB178" i="43" s="1"/>
  <c r="BA387" i="43"/>
  <c r="BA390" i="43" s="1"/>
  <c r="BA119" i="43"/>
  <c r="BA123" i="43" s="1"/>
  <c r="BA236" i="43"/>
  <c r="BA241" i="43" s="1"/>
  <c r="AW41" i="43" l="1"/>
  <c r="AW155" i="43"/>
  <c r="AW386" i="43"/>
  <c r="AW185" i="43"/>
  <c r="AW247" i="43"/>
  <c r="AW448" i="43"/>
  <c r="AW294" i="43"/>
  <c r="AW235" i="43"/>
  <c r="AW441" i="43"/>
  <c r="AW380" i="43"/>
  <c r="AW85" i="43"/>
  <c r="AW78" i="43"/>
  <c r="AW69" i="43"/>
  <c r="AW137" i="43"/>
  <c r="AW407" i="43"/>
  <c r="AW62" i="43"/>
  <c r="AW130" i="43"/>
  <c r="AW404" i="43"/>
  <c r="AW368" i="43"/>
  <c r="AW371" i="43" s="1"/>
  <c r="AW224" i="43"/>
  <c r="AW229" i="43" s="1"/>
  <c r="AW367" i="43"/>
  <c r="AW223" i="43"/>
  <c r="AW192" i="43"/>
  <c r="AW270" i="43"/>
  <c r="AW427" i="43"/>
  <c r="AW286" i="43"/>
  <c r="AW193" i="43"/>
  <c r="AW198" i="43" s="1"/>
  <c r="AW46" i="43"/>
  <c r="AW48" i="43" s="1"/>
  <c r="AW323" i="43"/>
  <c r="AW326" i="43" s="1"/>
  <c r="AW297" i="43"/>
  <c r="AW303" i="43" s="1"/>
  <c r="AW108" i="43"/>
  <c r="AW111" i="43" s="1"/>
  <c r="AW79" i="43"/>
  <c r="AW81" i="43" s="1"/>
  <c r="AW456" i="43"/>
  <c r="AW458" i="43" s="1"/>
  <c r="AW428" i="43"/>
  <c r="AW434" i="43" s="1"/>
  <c r="AW112" i="43"/>
  <c r="AW114" i="43" s="1"/>
  <c r="AW23" i="43"/>
  <c r="AW27" i="43" s="1"/>
  <c r="AW459" i="43"/>
  <c r="AW115" i="43"/>
  <c r="AW118" i="43" s="1"/>
  <c r="AW255" i="43"/>
  <c r="AW256" i="43" s="1"/>
  <c r="AW101" i="43"/>
  <c r="AW103" i="43" s="1"/>
  <c r="AW304" i="43"/>
  <c r="AW310" i="43" s="1"/>
  <c r="AW391" i="43"/>
  <c r="AW397" i="43" s="1"/>
  <c r="AW205" i="43"/>
  <c r="AW211" i="43" s="1"/>
  <c r="AW173" i="43"/>
  <c r="AW178" i="43" s="1"/>
  <c r="AW248" i="43"/>
  <c r="AW254" i="43" s="1"/>
  <c r="AW387" i="43"/>
  <c r="AW390" i="43" s="1"/>
  <c r="AW167" i="43"/>
  <c r="AW172" i="43" s="1"/>
  <c r="AW295" i="43"/>
  <c r="AW296" i="43" s="1"/>
  <c r="AW311" i="43"/>
  <c r="AW314" i="43" s="1"/>
  <c r="AW315" i="43"/>
  <c r="AW320" i="43" s="1"/>
  <c r="AW97" i="43"/>
  <c r="AW100" i="43" s="1"/>
  <c r="AW271" i="43"/>
  <c r="AW274" i="43" s="1"/>
  <c r="AW275" i="43"/>
  <c r="AW281" i="43" s="1"/>
  <c r="AW199" i="43"/>
  <c r="AW204" i="43" s="1"/>
  <c r="AW408" i="43"/>
  <c r="AW413" i="43" s="1"/>
  <c r="AW449" i="43"/>
  <c r="AW455" i="43" s="1"/>
  <c r="AW356" i="43"/>
  <c r="AW360" i="43" s="1"/>
  <c r="AW414" i="43"/>
  <c r="AW420" i="43" s="1"/>
  <c r="AW156" i="43"/>
  <c r="AW160" i="43" s="1"/>
  <c r="AW343" i="43"/>
  <c r="AW348" i="43" s="1"/>
  <c r="AW144" i="43"/>
  <c r="AW149" i="43" s="1"/>
  <c r="AW321" i="43"/>
  <c r="AW322" i="43" s="1"/>
  <c r="AW90" i="43"/>
  <c r="AW92" i="43" s="1"/>
  <c r="AW138" i="43"/>
  <c r="AW143" i="43" s="1"/>
  <c r="I471" i="43" l="1"/>
  <c r="I472" i="43"/>
  <c r="I470" i="43" l="1"/>
  <c r="I467" i="43"/>
  <c r="AX462" i="43" l="1"/>
  <c r="BB462" i="43" l="1"/>
  <c r="BA462" i="43"/>
  <c r="BG462" i="43" l="1"/>
  <c r="BE462" i="43"/>
  <c r="BC462" i="43"/>
  <c r="AB463" i="43"/>
  <c r="AF23" i="47"/>
  <c r="Z463" i="43"/>
  <c r="AE23" i="47"/>
  <c r="U13" i="47" l="1"/>
  <c r="S13" i="47"/>
  <c r="BD462" i="43"/>
  <c r="AW462" i="43" l="1"/>
  <c r="L471" i="43" l="1"/>
  <c r="L472" i="43"/>
  <c r="L469" i="43" l="1"/>
  <c r="L474" i="43"/>
  <c r="L473" i="43"/>
  <c r="L467" i="43"/>
  <c r="L470" i="43"/>
  <c r="L468" i="43"/>
  <c r="AA135" i="44" l="1"/>
  <c r="AA136" i="44"/>
  <c r="AA137" i="44"/>
  <c r="AA138" i="44"/>
  <c r="AA139" i="44"/>
  <c r="AA140" i="44"/>
  <c r="AA141" i="44"/>
  <c r="AA142" i="44"/>
  <c r="AA143" i="44"/>
  <c r="AA144" i="44"/>
  <c r="AA131" i="44" l="1"/>
  <c r="T14" i="47" s="1"/>
  <c r="AA134" i="44"/>
  <c r="AA469" i="43"/>
  <c r="T29" i="47" s="1"/>
  <c r="AA467" i="43"/>
  <c r="T27" i="47" s="1"/>
  <c r="AA468" i="43"/>
  <c r="T28" i="47" s="1"/>
  <c r="AA470" i="43"/>
  <c r="T30" i="47" s="1"/>
  <c r="AA471" i="43"/>
  <c r="T31" i="47" s="1"/>
  <c r="AA472" i="43"/>
  <c r="T32" i="47" s="1"/>
  <c r="AA473" i="43"/>
  <c r="T33" i="47" s="1"/>
  <c r="AA474" i="43"/>
  <c r="T34" i="47" s="1"/>
  <c r="AA475" i="43"/>
  <c r="T35" i="47" s="1"/>
  <c r="AA476" i="43"/>
  <c r="T36" i="47" s="1"/>
  <c r="T26" i="47" l="1"/>
  <c r="AA466" i="43"/>
  <c r="AA463" i="43" l="1"/>
  <c r="T13" i="47" l="1"/>
  <c r="T23" i="47" s="1"/>
  <c r="R463" i="43"/>
  <c r="AN467" i="43"/>
  <c r="AN468" i="43"/>
  <c r="AN469" i="43"/>
  <c r="AN470" i="43"/>
  <c r="AN471" i="43"/>
  <c r="AN472" i="43"/>
  <c r="AN473" i="43"/>
  <c r="AN474" i="43"/>
  <c r="AN475" i="43"/>
  <c r="AN476" i="43"/>
  <c r="S471" i="43"/>
  <c r="S472" i="43"/>
  <c r="K13" i="47" l="1"/>
  <c r="Z464" i="43"/>
  <c r="S463" i="43"/>
  <c r="AN466" i="43"/>
  <c r="S470" i="43"/>
  <c r="S473" i="43"/>
  <c r="S474" i="43"/>
  <c r="S467" i="43"/>
  <c r="S468" i="43"/>
  <c r="S469" i="43"/>
  <c r="S475" i="43"/>
  <c r="S476" i="43"/>
  <c r="L13" i="47" l="1"/>
  <c r="S466" i="43"/>
  <c r="I468" i="43" l="1"/>
  <c r="I469" i="43"/>
  <c r="I464" i="43" l="1"/>
  <c r="BG139" i="44" l="1"/>
  <c r="BG140" i="44"/>
  <c r="BG471" i="43"/>
  <c r="BG472" i="43"/>
  <c r="AZ32" i="47" l="1"/>
  <c r="AZ31" i="47"/>
  <c r="BG141" i="44"/>
  <c r="BG137" i="44"/>
  <c r="T467" i="43"/>
  <c r="T468" i="43"/>
  <c r="T469" i="43"/>
  <c r="T470" i="43"/>
  <c r="T471" i="43"/>
  <c r="T472" i="43"/>
  <c r="T473" i="43"/>
  <c r="T474" i="43"/>
  <c r="T475" i="43"/>
  <c r="T476" i="43"/>
  <c r="BG474" i="43" l="1"/>
  <c r="T463" i="43"/>
  <c r="X463" i="43"/>
  <c r="AG463" i="43"/>
  <c r="AI463" i="43"/>
  <c r="BG469" i="43"/>
  <c r="AZ29" i="47" s="1"/>
  <c r="BG468" i="43"/>
  <c r="BG470" i="43"/>
  <c r="BG135" i="44"/>
  <c r="BG138" i="44"/>
  <c r="BG143" i="44"/>
  <c r="BG144" i="44"/>
  <c r="BG136" i="44"/>
  <c r="BG142" i="44"/>
  <c r="T466" i="43"/>
  <c r="AZ28" i="47" l="1"/>
  <c r="AZ34" i="47"/>
  <c r="AZ30" i="47"/>
  <c r="Z13" i="47"/>
  <c r="Q13" i="47"/>
  <c r="M13" i="47"/>
  <c r="AB13" i="47"/>
  <c r="BG473" i="43"/>
  <c r="AZ33" i="47" s="1"/>
  <c r="BG467" i="43"/>
  <c r="AZ27" i="47" s="1"/>
  <c r="BG475" i="43"/>
  <c r="AZ35" i="47" s="1"/>
  <c r="BG134" i="44"/>
  <c r="BG131" i="44"/>
  <c r="AZ14" i="47" s="1"/>
  <c r="AJ12" i="43" l="1"/>
  <c r="AJ13" i="43" s="1"/>
  <c r="AC12" i="43"/>
  <c r="AC13" i="43" s="1"/>
  <c r="Y12" i="43"/>
  <c r="Y13" i="43" s="1"/>
  <c r="Y463" i="43" l="1"/>
  <c r="AZ12" i="43"/>
  <c r="AZ13" i="43" s="1"/>
  <c r="BC12" i="43"/>
  <c r="BC13" i="43" s="1"/>
  <c r="BG12" i="43"/>
  <c r="BG13" i="43" s="1"/>
  <c r="AE12" i="43"/>
  <c r="AE13" i="43" s="1"/>
  <c r="AX12" i="43"/>
  <c r="AX13" i="43" s="1"/>
  <c r="AV12" i="43"/>
  <c r="AV13" i="43" s="1"/>
  <c r="AD12" i="43"/>
  <c r="AD13" i="43" s="1"/>
  <c r="AF12" i="43"/>
  <c r="AF13" i="43" s="1"/>
  <c r="R13" i="47" l="1"/>
  <c r="AV463" i="43"/>
  <c r="AO13" i="47" s="1"/>
  <c r="BA12" i="43"/>
  <c r="BA13" i="43" s="1"/>
  <c r="BG476" i="43"/>
  <c r="AZ36" i="47" s="1"/>
  <c r="AZ26" i="47" s="1"/>
  <c r="AC463" i="43"/>
  <c r="AJ463" i="43"/>
  <c r="AX463" i="43"/>
  <c r="AZ463" i="43"/>
  <c r="BB12" i="43"/>
  <c r="BB13" i="43" s="1"/>
  <c r="AD463" i="43"/>
  <c r="BC463" i="43"/>
  <c r="AK12" i="43"/>
  <c r="AK13" i="43" s="1"/>
  <c r="W13" i="47" l="1"/>
  <c r="AS13" i="47"/>
  <c r="AC13" i="47"/>
  <c r="V13" i="47"/>
  <c r="AV13" i="47"/>
  <c r="AQ13" i="47"/>
  <c r="AW12" i="43"/>
  <c r="AW13" i="43" s="1"/>
  <c r="BG466" i="43"/>
  <c r="AF463" i="43"/>
  <c r="AE463" i="43"/>
  <c r="BA463" i="43"/>
  <c r="AW464" i="43" s="1"/>
  <c r="BG463" i="43"/>
  <c r="AZ13" i="47" s="1"/>
  <c r="BB463" i="43"/>
  <c r="AK464" i="43" l="1"/>
  <c r="AU13" i="47"/>
  <c r="AT13" i="47"/>
  <c r="X13" i="47"/>
  <c r="Y13" i="47"/>
  <c r="AK463" i="43"/>
  <c r="AW463" i="43"/>
  <c r="AR144" i="44"/>
  <c r="AN144" i="44"/>
  <c r="AG36" i="47" s="1"/>
  <c r="AM144" i="44"/>
  <c r="AL144" i="44"/>
  <c r="AK144" i="44"/>
  <c r="AG144" i="44"/>
  <c r="AF144" i="44"/>
  <c r="Z144" i="44"/>
  <c r="Y144" i="44"/>
  <c r="T144" i="44"/>
  <c r="M36" i="47" s="1"/>
  <c r="S144" i="44"/>
  <c r="L36" i="47" s="1"/>
  <c r="R144" i="44"/>
  <c r="Q144" i="44"/>
  <c r="P144" i="44"/>
  <c r="N144" i="44"/>
  <c r="M144" i="44"/>
  <c r="L144" i="44"/>
  <c r="J144" i="44"/>
  <c r="AR143" i="44"/>
  <c r="AN143" i="44"/>
  <c r="AG35" i="47" s="1"/>
  <c r="AM143" i="44"/>
  <c r="AL143" i="44"/>
  <c r="AK143" i="44"/>
  <c r="AG143" i="44"/>
  <c r="AF143" i="44"/>
  <c r="Z143" i="44"/>
  <c r="Y143" i="44"/>
  <c r="T143" i="44"/>
  <c r="M35" i="47" s="1"/>
  <c r="S143" i="44"/>
  <c r="L35" i="47" s="1"/>
  <c r="R143" i="44"/>
  <c r="Q143" i="44"/>
  <c r="P143" i="44"/>
  <c r="N143" i="44"/>
  <c r="M143" i="44"/>
  <c r="L143" i="44"/>
  <c r="J143" i="44"/>
  <c r="AR142" i="44"/>
  <c r="AN142" i="44"/>
  <c r="AG34" i="47" s="1"/>
  <c r="AM142" i="44"/>
  <c r="AL142" i="44"/>
  <c r="AK142" i="44"/>
  <c r="AG142" i="44"/>
  <c r="AF142" i="44"/>
  <c r="Z142" i="44"/>
  <c r="Y142" i="44"/>
  <c r="T142" i="44"/>
  <c r="M34" i="47" s="1"/>
  <c r="S142" i="44"/>
  <c r="L34" i="47" s="1"/>
  <c r="R142" i="44"/>
  <c r="Q142" i="44"/>
  <c r="P142" i="44"/>
  <c r="N142" i="44"/>
  <c r="M142" i="44"/>
  <c r="L142" i="44"/>
  <c r="E34" i="47" s="1"/>
  <c r="J142" i="44"/>
  <c r="AR141" i="44"/>
  <c r="AN141" i="44"/>
  <c r="AG33" i="47" s="1"/>
  <c r="AM141" i="44"/>
  <c r="AL141" i="44"/>
  <c r="AK141" i="44"/>
  <c r="AG141" i="44"/>
  <c r="AF141" i="44"/>
  <c r="Z141" i="44"/>
  <c r="Y141" i="44"/>
  <c r="T141" i="44"/>
  <c r="M33" i="47" s="1"/>
  <c r="S141" i="44"/>
  <c r="L33" i="47" s="1"/>
  <c r="R141" i="44"/>
  <c r="Q141" i="44"/>
  <c r="P141" i="44"/>
  <c r="N141" i="44"/>
  <c r="M141" i="44"/>
  <c r="L141" i="44"/>
  <c r="E33" i="47" s="1"/>
  <c r="J141" i="44"/>
  <c r="BE140" i="44"/>
  <c r="BD140" i="44"/>
  <c r="BC140" i="44"/>
  <c r="BB140" i="44"/>
  <c r="BA140" i="44"/>
  <c r="AZ140" i="44"/>
  <c r="AX140" i="44"/>
  <c r="AW140" i="44"/>
  <c r="AV140" i="44"/>
  <c r="AT140" i="44"/>
  <c r="AS140" i="44"/>
  <c r="AR140" i="44"/>
  <c r="AN140" i="44"/>
  <c r="AG32" i="47" s="1"/>
  <c r="AM140" i="44"/>
  <c r="AL140" i="44"/>
  <c r="AK140" i="44"/>
  <c r="AJ140" i="44"/>
  <c r="AI140" i="44"/>
  <c r="AG140" i="44"/>
  <c r="AF140" i="44"/>
  <c r="AE140" i="44"/>
  <c r="AD140" i="44"/>
  <c r="AC140" i="44"/>
  <c r="AB140" i="44"/>
  <c r="Z140" i="44"/>
  <c r="Y140" i="44"/>
  <c r="X140" i="44"/>
  <c r="T140" i="44"/>
  <c r="M32" i="47" s="1"/>
  <c r="S140" i="44"/>
  <c r="L32" i="47" s="1"/>
  <c r="R140" i="44"/>
  <c r="Q140" i="44"/>
  <c r="P140" i="44"/>
  <c r="O140" i="44"/>
  <c r="N140" i="44"/>
  <c r="M140" i="44"/>
  <c r="L140" i="44"/>
  <c r="E32" i="47" s="1"/>
  <c r="J140" i="44"/>
  <c r="I140" i="44"/>
  <c r="B32" i="47" s="1"/>
  <c r="BE139" i="44"/>
  <c r="BD139" i="44"/>
  <c r="BC139" i="44"/>
  <c r="BB139" i="44"/>
  <c r="BA139" i="44"/>
  <c r="AZ139" i="44"/>
  <c r="AX139" i="44"/>
  <c r="AW139" i="44"/>
  <c r="AV139" i="44"/>
  <c r="AT139" i="44"/>
  <c r="AS139" i="44"/>
  <c r="AR139" i="44"/>
  <c r="AN139" i="44"/>
  <c r="AG31" i="47" s="1"/>
  <c r="AM139" i="44"/>
  <c r="AL139" i="44"/>
  <c r="AK139" i="44"/>
  <c r="AJ139" i="44"/>
  <c r="AI139" i="44"/>
  <c r="AG139" i="44"/>
  <c r="AF139" i="44"/>
  <c r="AE139" i="44"/>
  <c r="AD139" i="44"/>
  <c r="AC139" i="44"/>
  <c r="AB139" i="44"/>
  <c r="Z139" i="44"/>
  <c r="Y139" i="44"/>
  <c r="X139" i="44"/>
  <c r="T139" i="44"/>
  <c r="M31" i="47" s="1"/>
  <c r="S139" i="44"/>
  <c r="L31" i="47" s="1"/>
  <c r="R139" i="44"/>
  <c r="Q139" i="44"/>
  <c r="P139" i="44"/>
  <c r="O139" i="44"/>
  <c r="N139" i="44"/>
  <c r="M139" i="44"/>
  <c r="L139" i="44"/>
  <c r="E31" i="47" s="1"/>
  <c r="J139" i="44"/>
  <c r="I139" i="44"/>
  <c r="B31" i="47" s="1"/>
  <c r="AR138" i="44"/>
  <c r="AN138" i="44"/>
  <c r="AG30" i="47" s="1"/>
  <c r="AM138" i="44"/>
  <c r="AL138" i="44"/>
  <c r="AK138" i="44"/>
  <c r="AG138" i="44"/>
  <c r="AF138" i="44"/>
  <c r="Z138" i="44"/>
  <c r="Y138" i="44"/>
  <c r="T138" i="44"/>
  <c r="M30" i="47" s="1"/>
  <c r="S138" i="44"/>
  <c r="L30" i="47" s="1"/>
  <c r="R138" i="44"/>
  <c r="Q138" i="44"/>
  <c r="P138" i="44"/>
  <c r="N138" i="44"/>
  <c r="M138" i="44"/>
  <c r="L138" i="44"/>
  <c r="E30" i="47" s="1"/>
  <c r="J138" i="44"/>
  <c r="AR137" i="44"/>
  <c r="AM137" i="44"/>
  <c r="AL137" i="44"/>
  <c r="AK137" i="44"/>
  <c r="AG137" i="44"/>
  <c r="AF137" i="44"/>
  <c r="Z137" i="44"/>
  <c r="Y137" i="44"/>
  <c r="S137" i="44"/>
  <c r="L29" i="47" s="1"/>
  <c r="R137" i="44"/>
  <c r="Q137" i="44"/>
  <c r="P137" i="44"/>
  <c r="N137" i="44"/>
  <c r="M137" i="44"/>
  <c r="L137" i="44"/>
  <c r="E29" i="47" s="1"/>
  <c r="J137" i="44"/>
  <c r="AR136" i="44"/>
  <c r="AN136" i="44"/>
  <c r="AG28" i="47" s="1"/>
  <c r="AL136" i="44"/>
  <c r="AK136" i="44"/>
  <c r="AG136" i="44"/>
  <c r="Z136" i="44"/>
  <c r="Y136" i="44"/>
  <c r="T136" i="44"/>
  <c r="M28" i="47" s="1"/>
  <c r="R136" i="44"/>
  <c r="Q136" i="44"/>
  <c r="N136" i="44"/>
  <c r="M136" i="44"/>
  <c r="L136" i="44"/>
  <c r="E28" i="47" s="1"/>
  <c r="J136" i="44"/>
  <c r="AR135" i="44"/>
  <c r="AN135" i="44"/>
  <c r="AG27" i="47" s="1"/>
  <c r="AM135" i="44"/>
  <c r="AL135" i="44"/>
  <c r="AK135" i="44"/>
  <c r="AG135" i="44"/>
  <c r="AF135" i="44"/>
  <c r="Z135" i="44"/>
  <c r="Y135" i="44"/>
  <c r="T135" i="44"/>
  <c r="M27" i="47" s="1"/>
  <c r="S135" i="44"/>
  <c r="L27" i="47" s="1"/>
  <c r="R135" i="44"/>
  <c r="Q135" i="44"/>
  <c r="P135" i="44"/>
  <c r="N135" i="44"/>
  <c r="M135" i="44"/>
  <c r="L135" i="44"/>
  <c r="E27" i="47" s="1"/>
  <c r="J135" i="44"/>
  <c r="J467" i="43"/>
  <c r="M467" i="43"/>
  <c r="N467" i="43"/>
  <c r="P467" i="43"/>
  <c r="I27" i="47" s="1"/>
  <c r="Q467" i="43"/>
  <c r="R467" i="43"/>
  <c r="Y467" i="43"/>
  <c r="Z467" i="43"/>
  <c r="AF467" i="43"/>
  <c r="Y27" i="47" s="1"/>
  <c r="AG467" i="43"/>
  <c r="Z27" i="47" s="1"/>
  <c r="AK467" i="43"/>
  <c r="AL467" i="43"/>
  <c r="AM467" i="43"/>
  <c r="AR467" i="43"/>
  <c r="J468" i="43"/>
  <c r="C28" i="47" s="1"/>
  <c r="M468" i="43"/>
  <c r="F28" i="47" s="1"/>
  <c r="N468" i="43"/>
  <c r="P468" i="43"/>
  <c r="Q468" i="43"/>
  <c r="R468" i="43"/>
  <c r="Y468" i="43"/>
  <c r="Z468" i="43"/>
  <c r="S28" i="47" s="1"/>
  <c r="AG468" i="43"/>
  <c r="Z28" i="47" s="1"/>
  <c r="AK468" i="43"/>
  <c r="AD28" i="47" s="1"/>
  <c r="AL468" i="43"/>
  <c r="AR468" i="43"/>
  <c r="AK28" i="47" s="1"/>
  <c r="J469" i="43"/>
  <c r="C29" i="47" s="1"/>
  <c r="M469" i="43"/>
  <c r="F29" i="47" s="1"/>
  <c r="N469" i="43"/>
  <c r="G29" i="47" s="1"/>
  <c r="P469" i="43"/>
  <c r="I29" i="47" s="1"/>
  <c r="Q469" i="43"/>
  <c r="R469" i="43"/>
  <c r="Y469" i="43"/>
  <c r="Z469" i="43"/>
  <c r="AF469" i="43"/>
  <c r="Y29" i="47" s="1"/>
  <c r="AG469" i="43"/>
  <c r="Z29" i="47" s="1"/>
  <c r="AK469" i="43"/>
  <c r="AD29" i="47" s="1"/>
  <c r="AL469" i="43"/>
  <c r="AM469" i="43"/>
  <c r="AR469" i="43"/>
  <c r="J470" i="43"/>
  <c r="M470" i="43"/>
  <c r="F30" i="47" s="1"/>
  <c r="N470" i="43"/>
  <c r="G30" i="47" s="1"/>
  <c r="P470" i="43"/>
  <c r="I30" i="47" s="1"/>
  <c r="Q470" i="43"/>
  <c r="R470" i="43"/>
  <c r="Y470" i="43"/>
  <c r="R30" i="47" s="1"/>
  <c r="Z470" i="43"/>
  <c r="S30" i="47" s="1"/>
  <c r="AF470" i="43"/>
  <c r="Y30" i="47" s="1"/>
  <c r="AG470" i="43"/>
  <c r="Z30" i="47" s="1"/>
  <c r="AK470" i="43"/>
  <c r="AD30" i="47" s="1"/>
  <c r="AL470" i="43"/>
  <c r="AR470" i="43"/>
  <c r="J471" i="43"/>
  <c r="C31" i="47" s="1"/>
  <c r="M471" i="43"/>
  <c r="N471" i="43"/>
  <c r="O471" i="43"/>
  <c r="H31" i="47" s="1"/>
  <c r="P471" i="43"/>
  <c r="I31" i="47" s="1"/>
  <c r="Q471" i="43"/>
  <c r="R471" i="43"/>
  <c r="K31" i="47" s="1"/>
  <c r="X471" i="43"/>
  <c r="Y471" i="43"/>
  <c r="Z471" i="43"/>
  <c r="AB471" i="43"/>
  <c r="U31" i="47" s="1"/>
  <c r="AC471" i="43"/>
  <c r="AD471" i="43"/>
  <c r="W31" i="47" s="1"/>
  <c r="AE471" i="43"/>
  <c r="X31" i="47" s="1"/>
  <c r="AF471" i="43"/>
  <c r="Y31" i="47" s="1"/>
  <c r="AG471" i="43"/>
  <c r="AI471" i="43"/>
  <c r="AJ471" i="43"/>
  <c r="AK471" i="43"/>
  <c r="AD31" i="47" s="1"/>
  <c r="AL471" i="43"/>
  <c r="AM471" i="43"/>
  <c r="AF31" i="47" s="1"/>
  <c r="AR471" i="43"/>
  <c r="AK31" i="47" s="1"/>
  <c r="AS471" i="43"/>
  <c r="AT471" i="43"/>
  <c r="AU471" i="43"/>
  <c r="AN31" i="47" s="1"/>
  <c r="AV471" i="43"/>
  <c r="AW471" i="43"/>
  <c r="AP31" i="47" s="1"/>
  <c r="AX471" i="43"/>
  <c r="AZ471" i="43"/>
  <c r="AS31" i="47" s="1"/>
  <c r="BA471" i="43"/>
  <c r="AT31" i="47" s="1"/>
  <c r="BB471" i="43"/>
  <c r="AU31" i="47" s="1"/>
  <c r="BC471" i="43"/>
  <c r="BD471" i="43"/>
  <c r="BE471" i="43"/>
  <c r="J472" i="43"/>
  <c r="M472" i="43"/>
  <c r="F32" i="47" s="1"/>
  <c r="N472" i="43"/>
  <c r="G32" i="47" s="1"/>
  <c r="O472" i="43"/>
  <c r="P472" i="43"/>
  <c r="Q472" i="43"/>
  <c r="R472" i="43"/>
  <c r="X472" i="43"/>
  <c r="Q32" i="47" s="1"/>
  <c r="Y472" i="43"/>
  <c r="R32" i="47" s="1"/>
  <c r="Z472" i="43"/>
  <c r="AB472" i="43"/>
  <c r="U32" i="47" s="1"/>
  <c r="AC472" i="43"/>
  <c r="AD472" i="43"/>
  <c r="AE472" i="43"/>
  <c r="AF472" i="43"/>
  <c r="Y32" i="47" s="1"/>
  <c r="AG472" i="43"/>
  <c r="Z32" i="47" s="1"/>
  <c r="AI472" i="43"/>
  <c r="AB32" i="47" s="1"/>
  <c r="AJ472" i="43"/>
  <c r="AK472" i="43"/>
  <c r="AD32" i="47" s="1"/>
  <c r="AL472" i="43"/>
  <c r="AM472" i="43"/>
  <c r="AR472" i="43"/>
  <c r="AK32" i="47" s="1"/>
  <c r="AS472" i="43"/>
  <c r="AL32" i="47" s="1"/>
  <c r="AT472" i="43"/>
  <c r="AM32" i="47" s="1"/>
  <c r="AU472" i="43"/>
  <c r="AN32" i="47" s="1"/>
  <c r="AV472" i="43"/>
  <c r="AW472" i="43"/>
  <c r="AP32" i="47" s="1"/>
  <c r="AX472" i="43"/>
  <c r="AZ472" i="43"/>
  <c r="BA472" i="43"/>
  <c r="BB472" i="43"/>
  <c r="AU32" i="47" s="1"/>
  <c r="BC472" i="43"/>
  <c r="AV32" i="47" s="1"/>
  <c r="BD472" i="43"/>
  <c r="AW32" i="47" s="1"/>
  <c r="BE472" i="43"/>
  <c r="J473" i="43"/>
  <c r="C33" i="47" s="1"/>
  <c r="M473" i="43"/>
  <c r="F33" i="47" s="1"/>
  <c r="N473" i="43"/>
  <c r="P473" i="43"/>
  <c r="I33" i="47" s="1"/>
  <c r="Q473" i="43"/>
  <c r="J33" i="47" s="1"/>
  <c r="R473" i="43"/>
  <c r="K33" i="47" s="1"/>
  <c r="Y473" i="43"/>
  <c r="Z473" i="43"/>
  <c r="AF473" i="43"/>
  <c r="AG473" i="43"/>
  <c r="Z33" i="47" s="1"/>
  <c r="AK473" i="43"/>
  <c r="AD33" i="47" s="1"/>
  <c r="AL473" i="43"/>
  <c r="AE33" i="47" s="1"/>
  <c r="AM473" i="43"/>
  <c r="AR473" i="43"/>
  <c r="J474" i="43"/>
  <c r="C34" i="47" s="1"/>
  <c r="M474" i="43"/>
  <c r="F34" i="47" s="1"/>
  <c r="N474" i="43"/>
  <c r="G34" i="47" s="1"/>
  <c r="P474" i="43"/>
  <c r="I34" i="47" s="1"/>
  <c r="Q474" i="43"/>
  <c r="R474" i="43"/>
  <c r="Y474" i="43"/>
  <c r="Z474" i="43"/>
  <c r="S34" i="47" s="1"/>
  <c r="AF474" i="43"/>
  <c r="Y34" i="47" s="1"/>
  <c r="AG474" i="43"/>
  <c r="Z34" i="47" s="1"/>
  <c r="AK474" i="43"/>
  <c r="AL474" i="43"/>
  <c r="AM474" i="43"/>
  <c r="AR474" i="43"/>
  <c r="J475" i="43"/>
  <c r="C35" i="47" s="1"/>
  <c r="L475" i="43"/>
  <c r="E35" i="47" s="1"/>
  <c r="M475" i="43"/>
  <c r="F35" i="47" s="1"/>
  <c r="N475" i="43"/>
  <c r="P475" i="43"/>
  <c r="I35" i="47" s="1"/>
  <c r="Q475" i="43"/>
  <c r="R475" i="43"/>
  <c r="Y475" i="43"/>
  <c r="R35" i="47" s="1"/>
  <c r="Z475" i="43"/>
  <c r="S35" i="47" s="1"/>
  <c r="AF475" i="43"/>
  <c r="AG475" i="43"/>
  <c r="AK475" i="43"/>
  <c r="AD35" i="47" s="1"/>
  <c r="AL475" i="43"/>
  <c r="AE35" i="47" s="1"/>
  <c r="AM475" i="43"/>
  <c r="AF35" i="47" s="1"/>
  <c r="AR475" i="43"/>
  <c r="AK35" i="47" s="1"/>
  <c r="J476" i="43"/>
  <c r="C36" i="47" s="1"/>
  <c r="L476" i="43"/>
  <c r="M476" i="43"/>
  <c r="N476" i="43"/>
  <c r="Q476" i="43"/>
  <c r="R476" i="43"/>
  <c r="K36" i="47" s="1"/>
  <c r="Y476" i="43"/>
  <c r="R36" i="47" s="1"/>
  <c r="Z476" i="43"/>
  <c r="AF476" i="43"/>
  <c r="AG476" i="43"/>
  <c r="AK476" i="43"/>
  <c r="AL476" i="43"/>
  <c r="AE36" i="47" s="1"/>
  <c r="AM476" i="43"/>
  <c r="AF36" i="47" s="1"/>
  <c r="AR476" i="43"/>
  <c r="O143" i="44"/>
  <c r="I143" i="44"/>
  <c r="AN137" i="44"/>
  <c r="AG29" i="47" s="1"/>
  <c r="O142" i="44"/>
  <c r="O135" i="44"/>
  <c r="I144" i="44"/>
  <c r="O137" i="44"/>
  <c r="I141" i="44"/>
  <c r="I136" i="44"/>
  <c r="B28" i="47" s="1"/>
  <c r="O138" i="44"/>
  <c r="O141" i="44"/>
  <c r="T137" i="44"/>
  <c r="M29" i="47" s="1"/>
  <c r="I142" i="44"/>
  <c r="I135" i="44"/>
  <c r="B27" i="47" s="1"/>
  <c r="AM136" i="44"/>
  <c r="S136" i="44"/>
  <c r="L28" i="47" s="1"/>
  <c r="I137" i="44"/>
  <c r="B29" i="47" s="1"/>
  <c r="AF136" i="44"/>
  <c r="O144" i="44"/>
  <c r="I138" i="44"/>
  <c r="B30" i="47" s="1"/>
  <c r="O475" i="43"/>
  <c r="I476" i="43"/>
  <c r="O467" i="43"/>
  <c r="I475" i="43"/>
  <c r="AF468" i="43"/>
  <c r="I473" i="43"/>
  <c r="O468" i="43"/>
  <c r="I474" i="43"/>
  <c r="AM468" i="43"/>
  <c r="O470" i="43"/>
  <c r="O469" i="43"/>
  <c r="O473" i="43"/>
  <c r="O474" i="43"/>
  <c r="H34" i="47" s="1"/>
  <c r="AM470" i="43"/>
  <c r="J35" i="47" l="1"/>
  <c r="AQ32" i="47"/>
  <c r="AE32" i="47"/>
  <c r="V32" i="47"/>
  <c r="Y36" i="47"/>
  <c r="AF30" i="47"/>
  <c r="AF34" i="47"/>
  <c r="B35" i="47"/>
  <c r="H33" i="47"/>
  <c r="AE34" i="47"/>
  <c r="J31" i="47"/>
  <c r="J28" i="47"/>
  <c r="R33" i="47"/>
  <c r="G36" i="47"/>
  <c r="AK29" i="47"/>
  <c r="AK33" i="47"/>
  <c r="AX31" i="47"/>
  <c r="AO31" i="47"/>
  <c r="AC31" i="47"/>
  <c r="S31" i="47"/>
  <c r="J32" i="47"/>
  <c r="K28" i="47"/>
  <c r="G27" i="47"/>
  <c r="AD27" i="47"/>
  <c r="H30" i="47"/>
  <c r="Z35" i="47"/>
  <c r="H29" i="47"/>
  <c r="H32" i="47"/>
  <c r="S33" i="47"/>
  <c r="C30" i="47"/>
  <c r="R29" i="47"/>
  <c r="G31" i="47"/>
  <c r="AF29" i="47"/>
  <c r="F36" i="47"/>
  <c r="K32" i="47"/>
  <c r="AW31" i="47"/>
  <c r="AB31" i="47"/>
  <c r="K30" i="47"/>
  <c r="AF28" i="47"/>
  <c r="K34" i="47"/>
  <c r="AM31" i="47"/>
  <c r="B36" i="47"/>
  <c r="K29" i="47"/>
  <c r="Z36" i="47"/>
  <c r="S36" i="47"/>
  <c r="K35" i="47"/>
  <c r="AS32" i="47"/>
  <c r="AF32" i="47"/>
  <c r="W32" i="47"/>
  <c r="I32" i="47"/>
  <c r="AE30" i="47"/>
  <c r="Y35" i="47"/>
  <c r="R31" i="47"/>
  <c r="Y28" i="47"/>
  <c r="AF27" i="47"/>
  <c r="R27" i="47"/>
  <c r="F27" i="47"/>
  <c r="S27" i="47"/>
  <c r="AK36" i="47"/>
  <c r="AD34" i="47"/>
  <c r="Y33" i="47"/>
  <c r="S29" i="47"/>
  <c r="J36" i="47"/>
  <c r="G35" i="47"/>
  <c r="AX32" i="47"/>
  <c r="AO32" i="47"/>
  <c r="AC32" i="47"/>
  <c r="S32" i="47"/>
  <c r="AQ31" i="47"/>
  <c r="AE31" i="47"/>
  <c r="V31" i="47"/>
  <c r="AE28" i="47"/>
  <c r="G28" i="47"/>
  <c r="L26" i="47"/>
  <c r="C32" i="47"/>
  <c r="M26" i="47"/>
  <c r="AG26" i="47"/>
  <c r="E36" i="47"/>
  <c r="E26" i="47" s="1"/>
  <c r="R34" i="47"/>
  <c r="AF33" i="47"/>
  <c r="AE29" i="47"/>
  <c r="AD36" i="47"/>
  <c r="H35" i="47"/>
  <c r="F31" i="47"/>
  <c r="J29" i="47"/>
  <c r="B34" i="47"/>
  <c r="AK34" i="47"/>
  <c r="AT32" i="47"/>
  <c r="X32" i="47"/>
  <c r="AV31" i="47"/>
  <c r="Z31" i="47"/>
  <c r="Q31" i="47"/>
  <c r="AK30" i="47"/>
  <c r="J30" i="47"/>
  <c r="R28" i="47"/>
  <c r="B33" i="47"/>
  <c r="J34" i="47"/>
  <c r="G33" i="47"/>
  <c r="AL31" i="47"/>
  <c r="AE27" i="47"/>
  <c r="C27" i="47"/>
  <c r="K27" i="47"/>
  <c r="AK27" i="47"/>
  <c r="J27" i="47"/>
  <c r="H27" i="47"/>
  <c r="AP13" i="47"/>
  <c r="AD13" i="47"/>
  <c r="I466" i="43"/>
  <c r="L466" i="43"/>
  <c r="AB144" i="44"/>
  <c r="X144" i="44"/>
  <c r="AI137" i="44"/>
  <c r="AB143" i="44"/>
  <c r="AB475" i="43"/>
  <c r="AI476" i="43"/>
  <c r="AK131" i="44"/>
  <c r="AD14" i="47" s="1"/>
  <c r="I132" i="44"/>
  <c r="BB137" i="44"/>
  <c r="X143" i="44"/>
  <c r="AS135" i="44"/>
  <c r="Z131" i="44"/>
  <c r="S14" i="47" s="1"/>
  <c r="S23" i="47" s="1"/>
  <c r="AB137" i="44"/>
  <c r="AW144" i="44"/>
  <c r="AI473" i="43"/>
  <c r="AI475" i="43"/>
  <c r="AT476" i="43"/>
  <c r="BE137" i="44"/>
  <c r="AI138" i="44"/>
  <c r="AR131" i="44"/>
  <c r="AK14" i="47" s="1"/>
  <c r="AK23" i="47" s="1"/>
  <c r="AS144" i="44"/>
  <c r="AS141" i="44"/>
  <c r="AS137" i="44"/>
  <c r="AI144" i="44"/>
  <c r="AG131" i="44"/>
  <c r="Z14" i="47" s="1"/>
  <c r="Z23" i="47" s="1"/>
  <c r="X135" i="44"/>
  <c r="AS138" i="44"/>
  <c r="AM134" i="44"/>
  <c r="AT142" i="44"/>
  <c r="BD137" i="44"/>
  <c r="AS136" i="44"/>
  <c r="AT136" i="44"/>
  <c r="AS142" i="44"/>
  <c r="AT143" i="44"/>
  <c r="AT135" i="44"/>
  <c r="AT144" i="44"/>
  <c r="AX137" i="44"/>
  <c r="AB141" i="44"/>
  <c r="AT141" i="44"/>
  <c r="AI141" i="44"/>
  <c r="AS143" i="44"/>
  <c r="AF131" i="44"/>
  <c r="Y14" i="47" s="1"/>
  <c r="Y23" i="47" s="1"/>
  <c r="AI143" i="44"/>
  <c r="AI142" i="44"/>
  <c r="AT138" i="44"/>
  <c r="AT137" i="44"/>
  <c r="AX143" i="44"/>
  <c r="AL134" i="44"/>
  <c r="AK134" i="44"/>
  <c r="AR134" i="44"/>
  <c r="T131" i="44"/>
  <c r="M14" i="47" s="1"/>
  <c r="M23" i="47" s="1"/>
  <c r="AI135" i="44"/>
  <c r="Y131" i="44"/>
  <c r="R14" i="47" s="1"/>
  <c r="R23" i="47" s="1"/>
  <c r="R131" i="44"/>
  <c r="K14" i="47" s="1"/>
  <c r="K23" i="47" s="1"/>
  <c r="AI136" i="44"/>
  <c r="S131" i="44"/>
  <c r="L14" i="47" s="1"/>
  <c r="L23" i="47" s="1"/>
  <c r="AN131" i="44"/>
  <c r="AG14" i="47" s="1"/>
  <c r="AG23" i="47" s="1"/>
  <c r="AF134" i="44"/>
  <c r="AB142" i="44"/>
  <c r="AB136" i="44"/>
  <c r="X136" i="44"/>
  <c r="X138" i="44"/>
  <c r="AB138" i="44"/>
  <c r="X142" i="44"/>
  <c r="X141" i="44"/>
  <c r="S134" i="44"/>
  <c r="AB135" i="44"/>
  <c r="Y134" i="44"/>
  <c r="R134" i="44"/>
  <c r="T134" i="44"/>
  <c r="Q134" i="44"/>
  <c r="M134" i="44"/>
  <c r="L134" i="44"/>
  <c r="I134" i="44"/>
  <c r="J134" i="44"/>
  <c r="N134" i="44"/>
  <c r="AB473" i="43"/>
  <c r="X473" i="43"/>
  <c r="X476" i="43"/>
  <c r="AW476" i="43"/>
  <c r="AT470" i="43"/>
  <c r="AT468" i="43"/>
  <c r="AS475" i="43"/>
  <c r="AT469" i="43"/>
  <c r="AT475" i="43"/>
  <c r="AT473" i="43"/>
  <c r="AT467" i="43"/>
  <c r="AS476" i="43"/>
  <c r="AS473" i="43"/>
  <c r="AS467" i="43"/>
  <c r="AS468" i="43"/>
  <c r="AS469" i="43"/>
  <c r="AB470" i="43"/>
  <c r="AS474" i="43"/>
  <c r="AT474" i="43"/>
  <c r="AI474" i="43"/>
  <c r="X469" i="43"/>
  <c r="AS470" i="43"/>
  <c r="BD469" i="43"/>
  <c r="AB469" i="43"/>
  <c r="AI469" i="43"/>
  <c r="X475" i="43"/>
  <c r="AB476" i="43"/>
  <c r="AI470" i="43"/>
  <c r="AI468" i="43"/>
  <c r="AI467" i="43"/>
  <c r="X470" i="43"/>
  <c r="AB468" i="43"/>
  <c r="X474" i="43"/>
  <c r="X468" i="43"/>
  <c r="X467" i="43"/>
  <c r="AB467" i="43"/>
  <c r="AN134" i="44"/>
  <c r="X137" i="44"/>
  <c r="AX476" i="43"/>
  <c r="AX475" i="43"/>
  <c r="AR466" i="43"/>
  <c r="Q466" i="43"/>
  <c r="AG466" i="43"/>
  <c r="AB474" i="43"/>
  <c r="AM466" i="43"/>
  <c r="J466" i="43"/>
  <c r="Z466" i="43"/>
  <c r="M466" i="43"/>
  <c r="N466" i="43"/>
  <c r="AF466" i="43"/>
  <c r="AL466" i="43"/>
  <c r="AK466" i="43"/>
  <c r="Y466" i="43"/>
  <c r="Z134" i="44"/>
  <c r="R466" i="43"/>
  <c r="AG134" i="44"/>
  <c r="AM34" i="47" l="1"/>
  <c r="U28" i="47"/>
  <c r="AB34" i="47"/>
  <c r="Q36" i="47"/>
  <c r="Q35" i="47"/>
  <c r="AL30" i="47"/>
  <c r="AB30" i="47"/>
  <c r="U34" i="47"/>
  <c r="AB29" i="47"/>
  <c r="AM35" i="47"/>
  <c r="Z26" i="47"/>
  <c r="U29" i="47"/>
  <c r="K26" i="47"/>
  <c r="AL33" i="47"/>
  <c r="AL36" i="47"/>
  <c r="C26" i="47"/>
  <c r="AL27" i="47"/>
  <c r="Y26" i="47"/>
  <c r="AB27" i="47"/>
  <c r="AF26" i="47"/>
  <c r="R26" i="47"/>
  <c r="F26" i="47"/>
  <c r="B26" i="47"/>
  <c r="AP36" i="47"/>
  <c r="AB35" i="47"/>
  <c r="U36" i="47"/>
  <c r="AL34" i="47"/>
  <c r="U33" i="47"/>
  <c r="AM29" i="47"/>
  <c r="Q30" i="47"/>
  <c r="AW29" i="47"/>
  <c r="AL35" i="47"/>
  <c r="AD26" i="47"/>
  <c r="Q27" i="47"/>
  <c r="AE26" i="47"/>
  <c r="G26" i="47"/>
  <c r="S26" i="47"/>
  <c r="AB33" i="47"/>
  <c r="Q28" i="47"/>
  <c r="AM33" i="47"/>
  <c r="Q33" i="47"/>
  <c r="AB36" i="47"/>
  <c r="U35" i="47"/>
  <c r="U30" i="47"/>
  <c r="AQ35" i="47"/>
  <c r="AL29" i="47"/>
  <c r="Q34" i="47"/>
  <c r="AL28" i="47"/>
  <c r="J26" i="47"/>
  <c r="AM28" i="47"/>
  <c r="AK26" i="47"/>
  <c r="AB28" i="47"/>
  <c r="Q29" i="47"/>
  <c r="AM30" i="47"/>
  <c r="AM36" i="47"/>
  <c r="U27" i="47"/>
  <c r="AM27" i="47"/>
  <c r="S24" i="47"/>
  <c r="AD23" i="47"/>
  <c r="AT465" i="43"/>
  <c r="AT132" i="44"/>
  <c r="AT133" i="44"/>
  <c r="Z132" i="44"/>
  <c r="I465" i="43"/>
  <c r="I133" i="44"/>
  <c r="AX144" i="44"/>
  <c r="AQ36" i="47" s="1"/>
  <c r="AW475" i="43"/>
  <c r="AW137" i="44"/>
  <c r="BB476" i="43"/>
  <c r="AX469" i="43"/>
  <c r="AQ29" i="47" s="1"/>
  <c r="BB475" i="43"/>
  <c r="BE469" i="43"/>
  <c r="AX29" i="47" s="1"/>
  <c r="AC143" i="44"/>
  <c r="BB144" i="44"/>
  <c r="AW469" i="43"/>
  <c r="AX470" i="43"/>
  <c r="AX468" i="43"/>
  <c r="AW473" i="43"/>
  <c r="BE467" i="43"/>
  <c r="AX473" i="43"/>
  <c r="BB473" i="43"/>
  <c r="AX138" i="44"/>
  <c r="BE141" i="44"/>
  <c r="AW136" i="44"/>
  <c r="BB141" i="44"/>
  <c r="AX136" i="44"/>
  <c r="BD143" i="44"/>
  <c r="BD144" i="44"/>
  <c r="AW141" i="44"/>
  <c r="BD141" i="44"/>
  <c r="AW143" i="44"/>
  <c r="BD135" i="44"/>
  <c r="AW142" i="44"/>
  <c r="BB138" i="44"/>
  <c r="AW138" i="44"/>
  <c r="AD143" i="44"/>
  <c r="AE138" i="44"/>
  <c r="AZ136" i="44"/>
  <c r="BB135" i="44"/>
  <c r="AE136" i="44"/>
  <c r="AE143" i="44"/>
  <c r="BD138" i="44"/>
  <c r="AD137" i="44"/>
  <c r="BB468" i="43"/>
  <c r="BB469" i="43"/>
  <c r="AU29" i="47" s="1"/>
  <c r="AC469" i="43"/>
  <c r="BA137" i="44"/>
  <c r="AX142" i="44"/>
  <c r="AS134" i="44"/>
  <c r="AU133" i="44" s="1"/>
  <c r="BA136" i="44"/>
  <c r="AE137" i="44"/>
  <c r="AE144" i="44"/>
  <c r="AZ144" i="44"/>
  <c r="AD144" i="44"/>
  <c r="AW135" i="44"/>
  <c r="BD142" i="44"/>
  <c r="BE143" i="44"/>
  <c r="AT134" i="44"/>
  <c r="AV133" i="44" s="1"/>
  <c r="BC142" i="44"/>
  <c r="BE142" i="44"/>
  <c r="BE144" i="44"/>
  <c r="AI134" i="44"/>
  <c r="AJ133" i="44" s="1"/>
  <c r="BC138" i="44"/>
  <c r="X131" i="44"/>
  <c r="Q14" i="47" s="1"/>
  <c r="Q23" i="47" s="1"/>
  <c r="R24" i="47" s="1"/>
  <c r="AC138" i="44"/>
  <c r="AC142" i="44"/>
  <c r="AT131" i="44"/>
  <c r="AM14" i="47" s="1"/>
  <c r="AM23" i="47" s="1"/>
  <c r="AO24" i="47" s="1"/>
  <c r="BB143" i="44"/>
  <c r="AX141" i="44"/>
  <c r="BB142" i="44"/>
  <c r="AC136" i="44"/>
  <c r="AB134" i="44"/>
  <c r="AC133" i="44" s="1"/>
  <c r="AI131" i="44"/>
  <c r="AB14" i="47" s="1"/>
  <c r="AB23" i="47" s="1"/>
  <c r="AC24" i="47" s="1"/>
  <c r="AS131" i="44"/>
  <c r="AL14" i="47" s="1"/>
  <c r="AL23" i="47" s="1"/>
  <c r="AN24" i="47" s="1"/>
  <c r="AD136" i="44"/>
  <c r="BE138" i="44"/>
  <c r="AX135" i="44"/>
  <c r="AE141" i="44"/>
  <c r="BB136" i="44"/>
  <c r="AC144" i="44"/>
  <c r="BE135" i="44"/>
  <c r="AB131" i="44"/>
  <c r="U14" i="47" s="1"/>
  <c r="U23" i="47" s="1"/>
  <c r="V24" i="47" s="1"/>
  <c r="AC141" i="44"/>
  <c r="AD141" i="44"/>
  <c r="AD138" i="44"/>
  <c r="AE142" i="44"/>
  <c r="AD142" i="44"/>
  <c r="AC135" i="44"/>
  <c r="AD135" i="44"/>
  <c r="AE135" i="44"/>
  <c r="BD475" i="43"/>
  <c r="BE473" i="43"/>
  <c r="AW468" i="43"/>
  <c r="AW474" i="43"/>
  <c r="BB470" i="43"/>
  <c r="BD468" i="43"/>
  <c r="BD470" i="43"/>
  <c r="BE470" i="43"/>
  <c r="BD474" i="43"/>
  <c r="BD467" i="43"/>
  <c r="BE474" i="43"/>
  <c r="AT466" i="43"/>
  <c r="BB467" i="43"/>
  <c r="AU27" i="47" s="1"/>
  <c r="BD473" i="43"/>
  <c r="AX474" i="43"/>
  <c r="BE475" i="43"/>
  <c r="AW470" i="43"/>
  <c r="BB474" i="43"/>
  <c r="AS466" i="43"/>
  <c r="AU465" i="43" s="1"/>
  <c r="BE468" i="43"/>
  <c r="AI466" i="43"/>
  <c r="AJ465" i="43" s="1"/>
  <c r="AD468" i="43"/>
  <c r="X466" i="43"/>
  <c r="Y465" i="43" s="1"/>
  <c r="AB466" i="43"/>
  <c r="AC465" i="43" s="1"/>
  <c r="AC137" i="44"/>
  <c r="X134" i="44"/>
  <c r="Y133" i="44" s="1"/>
  <c r="AZ137" i="44"/>
  <c r="AE469" i="43"/>
  <c r="AU476" i="43"/>
  <c r="AN36" i="47" s="1"/>
  <c r="BC474" i="43"/>
  <c r="AC476" i="43"/>
  <c r="AU475" i="43"/>
  <c r="AN35" i="47" s="1"/>
  <c r="AD475" i="43"/>
  <c r="AC473" i="43"/>
  <c r="AU468" i="43"/>
  <c r="AN28" i="47" s="1"/>
  <c r="AU474" i="43"/>
  <c r="AN34" i="47" s="1"/>
  <c r="AD474" i="43"/>
  <c r="AU473" i="43"/>
  <c r="AN33" i="47" s="1"/>
  <c r="AE473" i="43"/>
  <c r="AD467" i="43"/>
  <c r="AD473" i="43"/>
  <c r="AU467" i="43"/>
  <c r="AN27" i="47" s="1"/>
  <c r="AC470" i="43"/>
  <c r="AE467" i="43"/>
  <c r="AE475" i="43"/>
  <c r="AE474" i="43"/>
  <c r="AU469" i="43"/>
  <c r="AN29" i="47" s="1"/>
  <c r="AE476" i="43"/>
  <c r="AD470" i="43"/>
  <c r="AC468" i="43"/>
  <c r="AC475" i="43"/>
  <c r="V35" i="47" s="1"/>
  <c r="AU470" i="43"/>
  <c r="AN30" i="47" s="1"/>
  <c r="BC470" i="43"/>
  <c r="AV30" i="47" s="1"/>
  <c r="AW467" i="43"/>
  <c r="AX467" i="43"/>
  <c r="AD469" i="43"/>
  <c r="AD476" i="43"/>
  <c r="AC467" i="43"/>
  <c r="AE470" i="43"/>
  <c r="X30" i="47" s="1"/>
  <c r="AC474" i="43"/>
  <c r="AE468" i="43"/>
  <c r="AM25" i="47" l="1"/>
  <c r="AP28" i="47"/>
  <c r="V33" i="47"/>
  <c r="AW35" i="47"/>
  <c r="W36" i="47"/>
  <c r="AW33" i="47"/>
  <c r="AU34" i="47"/>
  <c r="X28" i="47"/>
  <c r="AX33" i="47"/>
  <c r="AW34" i="47"/>
  <c r="W34" i="47"/>
  <c r="V28" i="47"/>
  <c r="AX34" i="47"/>
  <c r="AX30" i="47"/>
  <c r="W29" i="47"/>
  <c r="V36" i="47"/>
  <c r="X29" i="47"/>
  <c r="AP30" i="47"/>
  <c r="W35" i="47"/>
  <c r="W33" i="47"/>
  <c r="X36" i="47"/>
  <c r="AQ34" i="47"/>
  <c r="B25" i="47"/>
  <c r="V27" i="47"/>
  <c r="AP27" i="47"/>
  <c r="AW27" i="47"/>
  <c r="X35" i="47"/>
  <c r="AP34" i="47"/>
  <c r="V30" i="47"/>
  <c r="W30" i="47"/>
  <c r="W27" i="47"/>
  <c r="AX35" i="47"/>
  <c r="AP33" i="47"/>
  <c r="AL26" i="47"/>
  <c r="AN25" i="47" s="1"/>
  <c r="Q26" i="47"/>
  <c r="R25" i="47" s="1"/>
  <c r="AN26" i="47"/>
  <c r="AB26" i="47"/>
  <c r="AC25" i="47" s="1"/>
  <c r="AU35" i="47"/>
  <c r="U26" i="47"/>
  <c r="V25" i="47" s="1"/>
  <c r="X33" i="47"/>
  <c r="AW30" i="47"/>
  <c r="AQ28" i="47"/>
  <c r="AU36" i="47"/>
  <c r="X34" i="47"/>
  <c r="AV34" i="47"/>
  <c r="W28" i="47"/>
  <c r="AQ30" i="47"/>
  <c r="AU30" i="47"/>
  <c r="AP29" i="47"/>
  <c r="AP35" i="47"/>
  <c r="V29" i="47"/>
  <c r="V34" i="47"/>
  <c r="AU33" i="47"/>
  <c r="AU28" i="47"/>
  <c r="AQ33" i="47"/>
  <c r="AM26" i="47"/>
  <c r="AQ27" i="47"/>
  <c r="AX27" i="47"/>
  <c r="X27" i="47"/>
  <c r="AV132" i="44"/>
  <c r="AU132" i="44"/>
  <c r="AJ464" i="43"/>
  <c r="AC464" i="43"/>
  <c r="Y464" i="43"/>
  <c r="AJ132" i="44"/>
  <c r="AC132" i="44"/>
  <c r="Y132" i="44"/>
  <c r="BA141" i="44"/>
  <c r="AJ143" i="44"/>
  <c r="BB131" i="44"/>
  <c r="AU14" i="47" s="1"/>
  <c r="AU23" i="47" s="1"/>
  <c r="BC141" i="44"/>
  <c r="AJ476" i="43"/>
  <c r="BA144" i="44"/>
  <c r="AX134" i="44"/>
  <c r="BB134" i="44"/>
  <c r="BA143" i="44"/>
  <c r="AW131" i="44"/>
  <c r="AP14" i="47" s="1"/>
  <c r="AP23" i="47" s="1"/>
  <c r="BA138" i="44"/>
  <c r="AW134" i="44"/>
  <c r="AZ143" i="44"/>
  <c r="BC144" i="44"/>
  <c r="AD131" i="44"/>
  <c r="W14" i="47" s="1"/>
  <c r="W23" i="47" s="1"/>
  <c r="AX131" i="44"/>
  <c r="AQ14" i="47" s="1"/>
  <c r="AQ23" i="47" s="1"/>
  <c r="AC131" i="44"/>
  <c r="V14" i="47" s="1"/>
  <c r="V23" i="47" s="1"/>
  <c r="W24" i="47" s="1"/>
  <c r="BC143" i="44"/>
  <c r="BC135" i="44"/>
  <c r="BC137" i="44"/>
  <c r="AE131" i="44"/>
  <c r="X14" i="47" s="1"/>
  <c r="X23" i="47" s="1"/>
  <c r="AJ144" i="44"/>
  <c r="BC136" i="44"/>
  <c r="AC134" i="44"/>
  <c r="AD133" i="44" s="1"/>
  <c r="AD134" i="44"/>
  <c r="AJ136" i="44"/>
  <c r="AV141" i="44"/>
  <c r="AJ141" i="44"/>
  <c r="AZ141" i="44"/>
  <c r="AZ138" i="44"/>
  <c r="AJ138" i="44"/>
  <c r="AE134" i="44"/>
  <c r="AJ142" i="44"/>
  <c r="BA142" i="44"/>
  <c r="AZ142" i="44"/>
  <c r="BA135" i="44"/>
  <c r="AZ135" i="44"/>
  <c r="AJ135" i="44"/>
  <c r="BB466" i="43"/>
  <c r="AJ474" i="43"/>
  <c r="AJ467" i="43"/>
  <c r="AJ137" i="44"/>
  <c r="BA469" i="43"/>
  <c r="AT29" i="47" s="1"/>
  <c r="AZ475" i="43"/>
  <c r="BC475" i="43"/>
  <c r="BC476" i="43"/>
  <c r="AJ473" i="43"/>
  <c r="BA474" i="43"/>
  <c r="AX466" i="43"/>
  <c r="BA467" i="43"/>
  <c r="AD466" i="43"/>
  <c r="AJ470" i="43"/>
  <c r="AZ476" i="43"/>
  <c r="AS36" i="47" s="1"/>
  <c r="AJ475" i="43"/>
  <c r="AC35" i="47" s="1"/>
  <c r="BA473" i="43"/>
  <c r="AZ474" i="43"/>
  <c r="AZ470" i="43"/>
  <c r="AJ468" i="43"/>
  <c r="AC28" i="47" s="1"/>
  <c r="BA470" i="43"/>
  <c r="BA476" i="43"/>
  <c r="BC469" i="43"/>
  <c r="BA475" i="43"/>
  <c r="AU466" i="43"/>
  <c r="AV465" i="43" s="1"/>
  <c r="AZ473" i="43"/>
  <c r="AZ467" i="43"/>
  <c r="AZ469" i="43"/>
  <c r="AS29" i="47" s="1"/>
  <c r="AW466" i="43"/>
  <c r="AZ468" i="43"/>
  <c r="AS28" i="47" s="1"/>
  <c r="AJ469" i="43"/>
  <c r="BC467" i="43"/>
  <c r="BC473" i="43"/>
  <c r="BC468" i="43"/>
  <c r="AC466" i="43"/>
  <c r="AD465" i="43" s="1"/>
  <c r="AE466" i="43"/>
  <c r="BA468" i="43"/>
  <c r="AT28" i="47" s="1"/>
  <c r="AS35" i="47" l="1"/>
  <c r="AV36" i="47"/>
  <c r="AV35" i="47"/>
  <c r="AV33" i="47"/>
  <c r="AV29" i="47"/>
  <c r="AT33" i="47"/>
  <c r="AT35" i="47"/>
  <c r="AT36" i="47"/>
  <c r="AT27" i="47"/>
  <c r="AO25" i="47"/>
  <c r="W26" i="47"/>
  <c r="AS27" i="47"/>
  <c r="AC30" i="47"/>
  <c r="AC27" i="47"/>
  <c r="AV27" i="47"/>
  <c r="AP26" i="47"/>
  <c r="X26" i="47"/>
  <c r="V26" i="47"/>
  <c r="W25" i="47" s="1"/>
  <c r="AU26" i="47"/>
  <c r="AT30" i="47"/>
  <c r="AS30" i="47"/>
  <c r="AV28" i="47"/>
  <c r="AS33" i="47"/>
  <c r="AS34" i="47"/>
  <c r="AT34" i="47"/>
  <c r="AC34" i="47"/>
  <c r="AC33" i="47"/>
  <c r="AC29" i="47"/>
  <c r="AC36" i="47"/>
  <c r="AQ26" i="47"/>
  <c r="AD464" i="43"/>
  <c r="AD132" i="44"/>
  <c r="AV143" i="44"/>
  <c r="BC131" i="44"/>
  <c r="AV14" i="47" s="1"/>
  <c r="AV23" i="47" s="1"/>
  <c r="AV144" i="44"/>
  <c r="BC134" i="44"/>
  <c r="AV136" i="44"/>
  <c r="AZ134" i="44"/>
  <c r="AZ131" i="44"/>
  <c r="AS14" i="47" s="1"/>
  <c r="AS23" i="47" s="1"/>
  <c r="BA134" i="44"/>
  <c r="AV138" i="44"/>
  <c r="BA131" i="44"/>
  <c r="AT14" i="47" s="1"/>
  <c r="AT23" i="47" s="1"/>
  <c r="AV142" i="44"/>
  <c r="AJ134" i="44"/>
  <c r="AK133" i="44" s="1"/>
  <c r="AJ131" i="44"/>
  <c r="AC14" i="47" s="1"/>
  <c r="AC23" i="47" s="1"/>
  <c r="AD24" i="47" s="1"/>
  <c r="AV135" i="44"/>
  <c r="AV468" i="43"/>
  <c r="AV137" i="44"/>
  <c r="AV475" i="43"/>
  <c r="AV467" i="43"/>
  <c r="BC466" i="43"/>
  <c r="AV469" i="43"/>
  <c r="AV470" i="43"/>
  <c r="AV474" i="43"/>
  <c r="AV473" i="43"/>
  <c r="AO33" i="47" s="1"/>
  <c r="AJ466" i="43"/>
  <c r="AK465" i="43" s="1"/>
  <c r="AZ466" i="43"/>
  <c r="AV476" i="43"/>
  <c r="BA466" i="43"/>
  <c r="AP24" i="47" l="1"/>
  <c r="AW133" i="44"/>
  <c r="AW465" i="43"/>
  <c r="AO29" i="47"/>
  <c r="AO36" i="47"/>
  <c r="AO27" i="47"/>
  <c r="AV26" i="47"/>
  <c r="AO28" i="47"/>
  <c r="AO35" i="47"/>
  <c r="AT26" i="47"/>
  <c r="AS26" i="47"/>
  <c r="AC26" i="47"/>
  <c r="AD25" i="47" s="1"/>
  <c r="AO34" i="47"/>
  <c r="AO30" i="47"/>
  <c r="AK132" i="44"/>
  <c r="AV131" i="44"/>
  <c r="AO14" i="47" s="1"/>
  <c r="AO23" i="47" s="1"/>
  <c r="AV134" i="44"/>
  <c r="AV466" i="43"/>
  <c r="AP25" i="47" l="1"/>
  <c r="AO26" i="47"/>
  <c r="P136" i="44"/>
  <c r="I28" i="47" s="1"/>
  <c r="O136" i="44"/>
  <c r="H28" i="47" s="1"/>
  <c r="BD136" i="44" l="1"/>
  <c r="AW28" i="47" s="1"/>
  <c r="BD131" i="44"/>
  <c r="AW14" i="47" s="1"/>
  <c r="P134" i="44"/>
  <c r="O133" i="44" s="1"/>
  <c r="O134" i="44"/>
  <c r="BD134" i="44" l="1"/>
  <c r="BE136" i="44"/>
  <c r="AX28" i="47" s="1"/>
  <c r="BE131" i="44"/>
  <c r="AX14" i="47" s="1"/>
  <c r="O132" i="44"/>
  <c r="BE134" i="44" l="1"/>
  <c r="BD133" i="44" s="1"/>
  <c r="BE12" i="43"/>
  <c r="BE13" i="43" s="1"/>
  <c r="P476" i="43"/>
  <c r="I36" i="47" s="1"/>
  <c r="I26" i="47" s="1"/>
  <c r="H25" i="47" s="1"/>
  <c r="O476" i="43"/>
  <c r="H36" i="47" s="1"/>
  <c r="H26" i="47" s="1"/>
  <c r="BE476" i="43" l="1"/>
  <c r="AX36" i="47" s="1"/>
  <c r="AX26" i="47" s="1"/>
  <c r="AW25" i="47" s="1"/>
  <c r="BE463" i="43"/>
  <c r="O464" i="43"/>
  <c r="O466" i="43"/>
  <c r="P466" i="43"/>
  <c r="O465" i="43" s="1"/>
  <c r="BD12" i="43"/>
  <c r="BD13" i="43" s="1"/>
  <c r="AZ23" i="47" l="1"/>
  <c r="AX13" i="47"/>
  <c r="BE466" i="43"/>
  <c r="BD465" i="43" s="1"/>
  <c r="BD476" i="43"/>
  <c r="AW36" i="47" s="1"/>
  <c r="AW26" i="47" s="1"/>
  <c r="BD463" i="43"/>
  <c r="AX23" i="47" l="1"/>
  <c r="AW24" i="47" s="1"/>
  <c r="AW13" i="47"/>
  <c r="AW23" i="47" s="1"/>
  <c r="BD466" i="4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AI116" authorId="0" shapeId="0" xr:uid="{6F858349-6744-487E-ACC9-51E7451AFD71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chyba v úpravě k 20. 10. 2022 (duplicita)</t>
        </r>
      </text>
    </comment>
    <comment ref="X193" authorId="0" shapeId="0" xr:uid="{3C3B6A8E-7B28-4B64-8CF2-0755EB05B73B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cizinců</t>
        </r>
      </text>
    </comment>
    <comment ref="AR193" authorId="0" shapeId="0" xr:uid="{67541E7D-BBA8-43A6-85BE-B36BA7EF416E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cizinců</t>
        </r>
      </text>
    </comment>
    <comment ref="AG392" authorId="0" shapeId="0" xr:uid="{350717C3-07AF-4617-AFD0-625EDF0C2B10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oprava - omylem nepřipsáno v úpravě říjen</t>
        </r>
      </text>
    </comment>
    <comment ref="AG400" authorId="0" shapeId="0" xr:uid="{DE4190CE-D828-4F40-94DF-1EEC740CD10D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oprava - omylem připsáno v úpravě říjen</t>
        </r>
      </text>
    </comment>
  </commentList>
</comments>
</file>

<file path=xl/sharedStrings.xml><?xml version="1.0" encoding="utf-8"?>
<sst xmlns="http://schemas.openxmlformats.org/spreadsheetml/2006/main" count="6239" uniqueCount="879">
  <si>
    <t>§</t>
  </si>
  <si>
    <t>FKSP</t>
  </si>
  <si>
    <t>Krajský úřad Libereckého kraje</t>
  </si>
  <si>
    <t>U Jezu 642/2a, Liberec 2, 461 80</t>
  </si>
  <si>
    <t>Odbor školství, mládeže, tělovýchovy a sportu</t>
  </si>
  <si>
    <t>Odvody</t>
  </si>
  <si>
    <t>Celkem NIV</t>
  </si>
  <si>
    <t xml:space="preserve">ONIV </t>
  </si>
  <si>
    <t>DDM Jablonec n. N., Podhorská 49</t>
  </si>
  <si>
    <t>DDM Jablonec n. N., Podhorská 49 Celkem</t>
  </si>
  <si>
    <t>MŠ Jablonec n. N., 28.října 16/1858</t>
  </si>
  <si>
    <t>MŠ Jablonec n. N., 28.října 16/1858 Celkem</t>
  </si>
  <si>
    <t xml:space="preserve">MŠ Jablonec n. N., Arbesova 50/3779 </t>
  </si>
  <si>
    <t>MŠ Jablonec n. N., Arbesova 50/3779  Celkem</t>
  </si>
  <si>
    <t>MŠ Jablonec n. N., Čs. armády 37</t>
  </si>
  <si>
    <t>MŠ Jablonec n. N., Čs. armády 37 Celkem</t>
  </si>
  <si>
    <t xml:space="preserve">MŠ Jablonec n. N., Dolní 3969 </t>
  </si>
  <si>
    <t>MŠ Jablonec n. N., Dolní 3969  Celkem</t>
  </si>
  <si>
    <t>MŠ Jablonec n. N., Havlíčkova 4/130</t>
  </si>
  <si>
    <t>MŠ Jablonec n. N., Havlíčkova 4/130 Celkem</t>
  </si>
  <si>
    <t>MŠ Jablonec n. N., Hřbitovní 10/3677</t>
  </si>
  <si>
    <t>MŠ Jablonec n. N., Hřbitovní 10/3677 Celkem</t>
  </si>
  <si>
    <t>MŠ Jablonec n. N., Husova 3/1444</t>
  </si>
  <si>
    <t>MŠ Jablonec n. N., Husova 3/1444 Celkem</t>
  </si>
  <si>
    <t xml:space="preserve">MŠ Jablonec n. N., J. Hory 31/4097 </t>
  </si>
  <si>
    <t>MŠ Jablonec n. N., J. Hory 31/4097  Celkem</t>
  </si>
  <si>
    <t>MŠ Jablonec n. N., Jugoslávská 13/1885</t>
  </si>
  <si>
    <t>MŠ Jablonec n. N., Jugoslávská 13/1885 Celkem</t>
  </si>
  <si>
    <t xml:space="preserve">MŠ Jablonec n. N., Lovecká 11/249 </t>
  </si>
  <si>
    <t>MŠ Jablonec n. N., Lovecká 11/249  Celkem</t>
  </si>
  <si>
    <t>MŠ Jablonec n. N., Mechová 10/3645</t>
  </si>
  <si>
    <t>MŠ Jablonec n. N., Mechová 10/3645 Celkem</t>
  </si>
  <si>
    <t xml:space="preserve">MŠ Jablonec n. N., Nová Pasířská 10/3825 </t>
  </si>
  <si>
    <t>MŠ Jablonec n. N., Nová Pasířská 10/3825</t>
  </si>
  <si>
    <t>MŠ Jablonec n. N., Nová Pasířská 10/3825 Celkem</t>
  </si>
  <si>
    <t>MŠ Jablonec n. N., Slunečná 9/336</t>
  </si>
  <si>
    <t xml:space="preserve">MŠ Jablonec n. N., Slunečná 9/336 </t>
  </si>
  <si>
    <t>MŠ Jablonec n. N., Slunečná 9/336 Celkem</t>
  </si>
  <si>
    <t xml:space="preserve">MŠ Jablonec n. N., Střelecká 14/1067 </t>
  </si>
  <si>
    <t>MŠ Jablonec n. N., Střelecká 14/1067  Celkem</t>
  </si>
  <si>
    <t>MŠ Jablonec n. N., Švédská 14/3494</t>
  </si>
  <si>
    <t>MŠ Jablonec n. N., Švédská 14/3494 Celkem</t>
  </si>
  <si>
    <t>MŠ Jablonec n. N., Tichá 19/3892</t>
  </si>
  <si>
    <t>MŠ Jablonec n. N., Tichá 19/3892 Celkem</t>
  </si>
  <si>
    <t xml:space="preserve">MŠ Jablonec n. N., Zámecká 10/223 </t>
  </si>
  <si>
    <t>MŠ Jablonec n. N., Zámecká 10/223  Celkem</t>
  </si>
  <si>
    <t>MŠ spec. Jablonec n. N., Palackého 37 Celkem</t>
  </si>
  <si>
    <t>ZŠ Jablonec n. N., 5. května 76</t>
  </si>
  <si>
    <t>ZŠ Jablonec n. N., 5. května 76 Celkem</t>
  </si>
  <si>
    <t>ZŠ Jablonec n. N., Arbesova 30</t>
  </si>
  <si>
    <t>ZŠ Jablonec n. N., Arbesova 30 Celkem</t>
  </si>
  <si>
    <t>ZŠ Jablonec n. N., Liberecká 26</t>
  </si>
  <si>
    <t>ZŠ Jablonec n. N., Liberecká 26 Celkem</t>
  </si>
  <si>
    <t>ZŠ Jablonec n. N., Mozartova 24</t>
  </si>
  <si>
    <t>ZŠ Jablonec n. N., Mozartova 24 Celkem</t>
  </si>
  <si>
    <t>ZŠ Jablonec n. N., Na Šumavě 43</t>
  </si>
  <si>
    <t>ZŠ Jablonec n. N., Na Šumavě 43 Celkem</t>
  </si>
  <si>
    <t>ZŠ Jablonec n. N., Pasířská 72</t>
  </si>
  <si>
    <t>ZŠ Jablonec n. N., Pasířská 72 Celkem</t>
  </si>
  <si>
    <t>ZŠ Jablonec n. N., Pivovarská 15</t>
  </si>
  <si>
    <t>ZŠ Jablonec n. N., Pivovarská 15 Celkem</t>
  </si>
  <si>
    <t>ZŠ Jablonec n. N., Pod Vodárnou 10</t>
  </si>
  <si>
    <t>ZŠ Jablonec n. N., Pod Vodárnou 10 Celkem</t>
  </si>
  <si>
    <t>ZŠ Jablonec n. N., Rychnovská 216</t>
  </si>
  <si>
    <t>ZŠ Jablonec n. N., Rychnovská 216 Celkem</t>
  </si>
  <si>
    <t>ZUŠ Jablonec n. N., Podhorská 47</t>
  </si>
  <si>
    <t>ZUŠ Jablonec n. N., Podhorská 47 Celkem</t>
  </si>
  <si>
    <t>ZŠ a MŠ Janov n. N. 374</t>
  </si>
  <si>
    <t>ZŠ a MŠ Janov n. N. 374 Celkem</t>
  </si>
  <si>
    <t>ZŠ a MŠ Josefův Důl 208</t>
  </si>
  <si>
    <t>ZŠ a MŠ Josefův Důl 208 Celkem</t>
  </si>
  <si>
    <t>MŠ Lučany n. N. 570</t>
  </si>
  <si>
    <t>MŠ Lučany n. N. 570 Celkem</t>
  </si>
  <si>
    <t>ZŠ Lučany n. N. 420</t>
  </si>
  <si>
    <t>ZŠ Lučany n. N. 420 Celkem</t>
  </si>
  <si>
    <t>MŠ Maršovice 81</t>
  </si>
  <si>
    <t>MŠ Maršovice 81 Celkem</t>
  </si>
  <si>
    <t>ZŠ a MŠ Nová Ves n. N. 264</t>
  </si>
  <si>
    <t>ZŠ a MŠ Nová Ves n. N. 264 Celkem</t>
  </si>
  <si>
    <t>MŠ Rádlo 3</t>
  </si>
  <si>
    <t>MŠ Rádlo 3 Celkem</t>
  </si>
  <si>
    <t>ZŠ Rádlo 121</t>
  </si>
  <si>
    <t xml:space="preserve">ZŠ Rádlo 121 </t>
  </si>
  <si>
    <t>ZŠ Rádlo 121 Celkem</t>
  </si>
  <si>
    <t>ZŠ a MŠ Rychnov u Jabl. n. N., Školní 488</t>
  </si>
  <si>
    <t>ZŠ a MŠ Rychnov u Jabl. n. N., Školní 488 Celkem</t>
  </si>
  <si>
    <t>MŠ Tanvald, U Školky 579</t>
  </si>
  <si>
    <t>MŠ Tanvald, U Školky 579 Celkem</t>
  </si>
  <si>
    <t>SVČ Tanvald, Protifašistických boj. 336</t>
  </si>
  <si>
    <t>SVČ Tanvald, Protifašistických boj. 336 Celkem</t>
  </si>
  <si>
    <t>ZŠ a OA Tanvald, Školní 416 Celkem</t>
  </si>
  <si>
    <t>ZŠ Tanvald, Sportovní 576</t>
  </si>
  <si>
    <t>ZŠ Tanvald, Sportovní 576 Celkem</t>
  </si>
  <si>
    <t>ZUŠ Tanvald, Nemocniční 339</t>
  </si>
  <si>
    <t>ZUŠ Tanvald, Nemocniční 339 Celkem</t>
  </si>
  <si>
    <t>ZŠ a MŠ Albrechtice v Jiz. horách 226</t>
  </si>
  <si>
    <t>ZŠ a MŠ Albrechtice v Jiz. horách 226 Celkem</t>
  </si>
  <si>
    <t>ZŠ a MŠ Desná v Jiz. horách, Krkonošská 613</t>
  </si>
  <si>
    <t>ZŠ a MŠ Desná v Jiz. horách, Krkonošská 613 Celkem</t>
  </si>
  <si>
    <t>MŠ Harrachov 419</t>
  </si>
  <si>
    <t>MŠ Harrachov 419 Celkem</t>
  </si>
  <si>
    <t xml:space="preserve">ZŠ Harrachov, Nový Svět 77 </t>
  </si>
  <si>
    <t>ZŠ Harrachov, Nový Svět 77  Celkem</t>
  </si>
  <si>
    <t>ZŠ a MŠ Kořenov 800</t>
  </si>
  <si>
    <t>ZŠ a MŠ Kořenov 800 Celkem</t>
  </si>
  <si>
    <t>MŠ Plavy 24</t>
  </si>
  <si>
    <t>MŠ Plavy 24 Celkem</t>
  </si>
  <si>
    <t>ZŠ Plavy 65</t>
  </si>
  <si>
    <t>ZŠ Plavy 65 Celkem</t>
  </si>
  <si>
    <t>MŠ Smržovka, Havlíčkova 826</t>
  </si>
  <si>
    <t>MŠ Smržovka, Havlíčkova 826 Celkem</t>
  </si>
  <si>
    <t>ZŠ Smržovka, Komenského 964</t>
  </si>
  <si>
    <t>ZŠ Smržovka, Komenského 964 Celkem</t>
  </si>
  <si>
    <t>MŠ Velké Hamry I. 621</t>
  </si>
  <si>
    <t>MŠ Velké Hamry I.621</t>
  </si>
  <si>
    <t>MŠ Velké Hamry I.621 Celkem</t>
  </si>
  <si>
    <t>ZŠ a MŠ Velké Hamry II. 212</t>
  </si>
  <si>
    <t>ZŠ a MŠ Velké Hamry II.212 Celkem</t>
  </si>
  <si>
    <t>ZŠ a MŠ Zlatá Olešnice 34</t>
  </si>
  <si>
    <t>ZŠ a MŠ Zlatá Olešnice 34 Celkem</t>
  </si>
  <si>
    <t>MŠ  Železný Brod, Na Vápence 766</t>
  </si>
  <si>
    <t>MŠ Železný Brod, Na Vápence 766</t>
  </si>
  <si>
    <t>MŠ  Železný Brod, Na Vápence 766 Celkem</t>
  </si>
  <si>
    <t>MŠ  Železný Brod, Slunečná 327</t>
  </si>
  <si>
    <t>MŠ  Železný Brod, Slunečná 327 Celkem</t>
  </si>
  <si>
    <t>MŠ Železný Brod, Stavbařů 832</t>
  </si>
  <si>
    <t>MŠ Železný Brod, Stavbařů 832 Celkem</t>
  </si>
  <si>
    <t>SVČ Mozaika Železný Brod, Jiráskovo nábřeží 366</t>
  </si>
  <si>
    <t>SVČ Mozaika Železný Brod, Jiráskovo nábřeží 366 Celkem</t>
  </si>
  <si>
    <t>ZŠ Železný Brod, Pelechovská 800</t>
  </si>
  <si>
    <t>ZŠ Železný Brod, Pelechovská 800 Celkem</t>
  </si>
  <si>
    <t>ZŠ Železný Brod, Školní 700</t>
  </si>
  <si>
    <t>ZŠ Železný Brod, Školní 700 Celkem</t>
  </si>
  <si>
    <t>ZUŠ Železný Brod, Koberovská 589</t>
  </si>
  <si>
    <t>ZUŠ Železný Brod, Koberovská 589 Celkem</t>
  </si>
  <si>
    <t>MŠ Koberovy 140</t>
  </si>
  <si>
    <t>MŠ Koberovy 140 Celkem</t>
  </si>
  <si>
    <t>ZŠ Koberovy 1</t>
  </si>
  <si>
    <t>ZŠ Koberovy 1 Celkem</t>
  </si>
  <si>
    <t>MŠ Pěnčín 62</t>
  </si>
  <si>
    <t>MŠ Pěnčín 62 Celkem</t>
  </si>
  <si>
    <t>ZŠ Pěnčín 22, Bratříkov</t>
  </si>
  <si>
    <t>ZŠ Pěnčín 22, Bratříkov Celkem</t>
  </si>
  <si>
    <t>ZŠ a MŠ Skuhrov, Huntířov n. J. 63</t>
  </si>
  <si>
    <t>ZŠ a MŠ Skuhrov, Huntířov n. J. 63 Celkem</t>
  </si>
  <si>
    <t>MŠ Zásada 326</t>
  </si>
  <si>
    <t>MŠ Zásada 326 Celkem</t>
  </si>
  <si>
    <t>ZŠ Zásada 264</t>
  </si>
  <si>
    <t>ZŠ Zásada 264 Celkem</t>
  </si>
  <si>
    <t>DDM Česká Lípa, Škroupovo nám. 138</t>
  </si>
  <si>
    <t>DDM Česká Lípa, Škroupovo nám. 138 Celkem</t>
  </si>
  <si>
    <t>MŠ Česká Lípa,  A.Sovy 1740</t>
  </si>
  <si>
    <t>MŠ Česká Lípa,  A.Sovy 1740 Celkem</t>
  </si>
  <si>
    <t>MŠ Česká Lípa, Arbesova 411</t>
  </si>
  <si>
    <t>MŠ Česká Lípa, Arbesova 411 Celkem</t>
  </si>
  <si>
    <t>MŠ Česká Lípa, Bratří Čapků 2864</t>
  </si>
  <si>
    <t>MŠ Česká Lípa, Bratří Čapků 2864 Celkem</t>
  </si>
  <si>
    <t>MŠ Česká Lípa, Moskevská 2434</t>
  </si>
  <si>
    <t>MŠ Česká Lípa, Moskevská 2434 Celkem</t>
  </si>
  <si>
    <t>MŠ Česká Lípa, Severní 2214</t>
  </si>
  <si>
    <t>MŠ Česká Lípa, Severní 2214 Celkem</t>
  </si>
  <si>
    <t>MŠ Česká Lípa, Svárovská 3315</t>
  </si>
  <si>
    <t>MŠ Česká Lípa, Svárovská 3315 Celkem</t>
  </si>
  <si>
    <t>MŠ Česká Lípa, Zhořelecká 2607</t>
  </si>
  <si>
    <t>MŠ Česká Lípa, Zhořelecká 2607 Celkem</t>
  </si>
  <si>
    <t>ŠJ Česká Lípa, 28. října 2733</t>
  </si>
  <si>
    <t>ŠJ Česká Lípa, 28. října 2733 Celkem</t>
  </si>
  <si>
    <t>ZŠ a MŠ Česká Lípa, Jižní 1903</t>
  </si>
  <si>
    <t>ZŠ a MŠ Česká Lípa, Jižní 1903 Celkem</t>
  </si>
  <si>
    <t>ZŠ Česká Lípa, 28.října 2733</t>
  </si>
  <si>
    <t>ZŠ Česká Lípa, 28.října 2733 Celkem</t>
  </si>
  <si>
    <t>ZŠ Česká Lípa, A. Sovy 3056</t>
  </si>
  <si>
    <t>ZŠ Česká Lípa, A. Sovy 3056 Celkem</t>
  </si>
  <si>
    <t xml:space="preserve">ZŠ Česká Lípa, Mánesova 1526 </t>
  </si>
  <si>
    <t>ZŠ Česká Lípa, Mánesova 1526  Celkem</t>
  </si>
  <si>
    <t>ZŠ Česká Lípa, Partyzánská 1053</t>
  </si>
  <si>
    <t>ZŠ Česká Lípa, Partyzánská 1053 Celkem</t>
  </si>
  <si>
    <t>ZŠ Česká Lípa, Pátova 406</t>
  </si>
  <si>
    <t>ZŠ Česká Lípa, Pátova 406 Celkem</t>
  </si>
  <si>
    <t>ZŠ Česká Lípa, Školní 2520</t>
  </si>
  <si>
    <t>ZŠ Česká Lípa, Školní 2520 Celkem</t>
  </si>
  <si>
    <t>ZŠ Česká Lípa, Šluknovská 2904</t>
  </si>
  <si>
    <t>ZŠ Česká Lípa, Šluknovská 2904 Celkem</t>
  </si>
  <si>
    <t>ZŠ, Prakt. škola a MŠ Česká Lípa, Moskevská 679</t>
  </si>
  <si>
    <t>ZŠ, Prakt. škola a MŠ Česká Lípa, Moskevská 679 Celkem</t>
  </si>
  <si>
    <t>ZUŠ Česká Lípa, Arbesova 2077</t>
  </si>
  <si>
    <t>ZUŠ Česká Lípa, Arbesova 2077 Celkem</t>
  </si>
  <si>
    <t>MŠ Blíževedly 55</t>
  </si>
  <si>
    <t>MŠ Blíževedly 55 Celkem</t>
  </si>
  <si>
    <t>ZŠ a MŠ Brniště 101</t>
  </si>
  <si>
    <t>ZŠ a MŠ Brniště 101 Celkem</t>
  </si>
  <si>
    <t>MŠ Doksy, Libušina 838</t>
  </si>
  <si>
    <t>MŠ Doksy, Libušina 838 Celkem</t>
  </si>
  <si>
    <t>MŠ Doksy, Pražská 836</t>
  </si>
  <si>
    <t>MŠ Doksy, Pražská 836 Celkem</t>
  </si>
  <si>
    <t>ZŠ a MŠ Doksy-Staré Splavy, Jezerní 74</t>
  </si>
  <si>
    <t>ZŠ a MŠ Doksy-Staré Splavy, Jezerní 74 Celkem</t>
  </si>
  <si>
    <t xml:space="preserve">ZŠ Doksy, Valdštejnská 253 </t>
  </si>
  <si>
    <t>ZŠ Doksy, Valdštejnská 253  Celkem</t>
  </si>
  <si>
    <t>ZUŠ Doksy, Sokolská 299</t>
  </si>
  <si>
    <t>ZUŠ Doksy, Sokolská 299 Celkem</t>
  </si>
  <si>
    <t>MŠ Dubá, Luční 28</t>
  </si>
  <si>
    <t>MŠ Dubá, Luční 28 Celkem</t>
  </si>
  <si>
    <t>ZŠ Dubá, Dlouhá 113</t>
  </si>
  <si>
    <t>ZŠ Dubá, Dlouhá 113 Celkem</t>
  </si>
  <si>
    <t>ZŠ a MŠ Dubnice 240</t>
  </si>
  <si>
    <t>ZŠ a MŠ Dubnice 240 Celkem</t>
  </si>
  <si>
    <t>ZŠ a MŠ Holany 45</t>
  </si>
  <si>
    <t>ZŠ a MŠ Holany 45 Celkem</t>
  </si>
  <si>
    <t>ZŠ a MŠ Horní Libchava 196</t>
  </si>
  <si>
    <t>ZŠ a MŠ Horní Libchava 196 Celkem</t>
  </si>
  <si>
    <t>MŠ Horní Police, Křižíkova 183</t>
  </si>
  <si>
    <t>MŠ Horní Police, Křižíkova 183 Celkem</t>
  </si>
  <si>
    <t>ZŠ Horní Police, 9. května 2</t>
  </si>
  <si>
    <t>ZŠ Horní Police, 9. května 2 Celkem</t>
  </si>
  <si>
    <t>ZŠ a MŠ Jestřebí 105</t>
  </si>
  <si>
    <t>ZŠ a MŠ Jestřebí 105 Celkem</t>
  </si>
  <si>
    <t>MŠ Kravaře, Úštěcká 43</t>
  </si>
  <si>
    <t>MŠ Kravaře, Úštěcká 43 Celkem</t>
  </si>
  <si>
    <t>ZŠ Kravaře, Školní 115</t>
  </si>
  <si>
    <t>ZŠ Kravaře, Školní 115 Celkem</t>
  </si>
  <si>
    <t>ZŠ a MŠ Mimoň, Mírová 81</t>
  </si>
  <si>
    <t>ZŠ a MŠ Mimoň, Mírová 81 Celkem</t>
  </si>
  <si>
    <t>ZŠ a MŠ Mimoň, Pod Ralskem 572</t>
  </si>
  <si>
    <t>ZŠ a MŠ Mimoň, Pod Ralskem 572 Celkem</t>
  </si>
  <si>
    <t>ZUŠ Mimoň, Mírová 119</t>
  </si>
  <si>
    <t>ZUŠ Mimoň, Mírová 119 Celkem</t>
  </si>
  <si>
    <t>MŠ Noviny pod Ralskem 116</t>
  </si>
  <si>
    <t>MŠ Noviny pod Ralskem 116 Celkem</t>
  </si>
  <si>
    <t>ZŠ a MŠ Nový Oldřichov 86</t>
  </si>
  <si>
    <t>ZŠ a MŠ Nový Oldřichov 86 Celkem</t>
  </si>
  <si>
    <t>ZŠ a MŠ Okna 3</t>
  </si>
  <si>
    <t>ZŠ a MŠ Okna 3 Celkem</t>
  </si>
  <si>
    <t>MŠ Provodín 1</t>
  </si>
  <si>
    <t>MŠ Provodín 1 Celkem</t>
  </si>
  <si>
    <t>ZŠ a MŠ Ralsko-Kuřivody 700</t>
  </si>
  <si>
    <t>ZŠ a MŠ Ralsko-Kuřivody 700 Celkem</t>
  </si>
  <si>
    <t>MŠ Sosnová 49</t>
  </si>
  <si>
    <t>MŠ Sosnová 49 Celkem</t>
  </si>
  <si>
    <t>ZŠ a MŠ Stráž p. R., Pionýrů 141</t>
  </si>
  <si>
    <t>ZŠ a MŠ Stráž p. R., Pionýrů 141 Celkem</t>
  </si>
  <si>
    <t>ZŠ Stružnice</t>
  </si>
  <si>
    <t xml:space="preserve">ZŠ Stružnice </t>
  </si>
  <si>
    <t>ZŠ Stružnice Celkem</t>
  </si>
  <si>
    <t>ZŠ a MŠ Volfartice 81</t>
  </si>
  <si>
    <t>ZŠ a MŠ Volfartice 81 Celkem</t>
  </si>
  <si>
    <t>ZŠ a MŠ Zahrádky u Č. L. 19</t>
  </si>
  <si>
    <t>ZŠ a MŠ Zahrádky u Č. L. 19 Celkem</t>
  </si>
  <si>
    <t>ZŠ a MŠ Zákupy, Školní 347</t>
  </si>
  <si>
    <t>ZŠ a MŠ Zákupy, Školní 347 Celkem</t>
  </si>
  <si>
    <t>ZŠ a MŠ Žandov, Kostelní 200</t>
  </si>
  <si>
    <t>ZŠ a MŠ Žandov, Kostelní 200 Celkem</t>
  </si>
  <si>
    <t>ZUŠ Žandov, Dlouhá 121</t>
  </si>
  <si>
    <t>ZUŠ Žandov, Dlouhá 121 Celkem</t>
  </si>
  <si>
    <t>SUMÁŘ</t>
  </si>
  <si>
    <t xml:space="preserve">PO III </t>
  </si>
  <si>
    <t>LB</t>
  </si>
  <si>
    <t>FR</t>
  </si>
  <si>
    <t>JN</t>
  </si>
  <si>
    <t>TA</t>
  </si>
  <si>
    <t>ŽB</t>
  </si>
  <si>
    <t>ČL</t>
  </si>
  <si>
    <t>NB</t>
  </si>
  <si>
    <t>SM</t>
  </si>
  <si>
    <t>JI</t>
  </si>
  <si>
    <t>TU</t>
  </si>
  <si>
    <t>Celkem</t>
  </si>
  <si>
    <t>kontrolní</t>
  </si>
  <si>
    <t>IČO</t>
  </si>
  <si>
    <t>druh činnosti</t>
  </si>
  <si>
    <t>RED_IZO</t>
  </si>
  <si>
    <t>ICO</t>
  </si>
  <si>
    <t>NIV_CELKEM</t>
  </si>
  <si>
    <t>Platy_CELKEM</t>
  </si>
  <si>
    <t>ODVODY_CELKEM</t>
  </si>
  <si>
    <t>FKSP_CELKEM</t>
  </si>
  <si>
    <t>ONIV_CELKEM</t>
  </si>
  <si>
    <t>ZAM_CELKEM</t>
  </si>
  <si>
    <t>Platy</t>
  </si>
  <si>
    <t>OON_CELKEM</t>
  </si>
  <si>
    <t>rozpočet sestavil</t>
  </si>
  <si>
    <t>MŠMT</t>
  </si>
  <si>
    <t>KÚ</t>
  </si>
  <si>
    <t>MŠ Jablonec n. N., Palackého 37</t>
  </si>
  <si>
    <t>Limit počtu zaměstnanců</t>
  </si>
  <si>
    <t>ped.</t>
  </si>
  <si>
    <t>neped.</t>
  </si>
  <si>
    <t>PLATY</t>
  </si>
  <si>
    <t>OON</t>
  </si>
  <si>
    <t>Mzdové prostředky celkem</t>
  </si>
  <si>
    <t xml:space="preserve">FKSP          </t>
  </si>
  <si>
    <t>ONIV</t>
  </si>
  <si>
    <t>LIMIT ZAMĚSTNANCŮ</t>
  </si>
  <si>
    <t>převody (platy-dohody)</t>
  </si>
  <si>
    <t>Podpůrná opatření</t>
  </si>
  <si>
    <t>Individuální úpravy</t>
  </si>
  <si>
    <t>celkem úprava limitu zaměstnanců</t>
  </si>
  <si>
    <t>Převody do OON</t>
  </si>
  <si>
    <t xml:space="preserve">Dohody </t>
  </si>
  <si>
    <t>Odstupné</t>
  </si>
  <si>
    <t>Individ. úpravy</t>
  </si>
  <si>
    <t>PLATY_UPR</t>
  </si>
  <si>
    <t>OON_UPR</t>
  </si>
  <si>
    <t>ODST_UPR</t>
  </si>
  <si>
    <t>MP_UPR</t>
  </si>
  <si>
    <t>ODV_UPR</t>
  </si>
  <si>
    <t>FKSP_UPR</t>
  </si>
  <si>
    <t>ONIV_UPR</t>
  </si>
  <si>
    <t>ONIVPO_UPR</t>
  </si>
  <si>
    <t>celkem</t>
  </si>
  <si>
    <t>PED_UPR</t>
  </si>
  <si>
    <t>NEPED_UPR</t>
  </si>
  <si>
    <t>ZAM_UPR</t>
  </si>
  <si>
    <t>Úprava NIV celkem</t>
  </si>
  <si>
    <t>NIV_UPR</t>
  </si>
  <si>
    <t>MŠ</t>
  </si>
  <si>
    <t>PO</t>
  </si>
  <si>
    <t>AP spec.tř.</t>
  </si>
  <si>
    <t>ZŠ</t>
  </si>
  <si>
    <t>ŠJ</t>
  </si>
  <si>
    <t>ZUŠ</t>
  </si>
  <si>
    <t>ŠK</t>
  </si>
  <si>
    <t>SVČ</t>
  </si>
  <si>
    <t xml:space="preserve">PO </t>
  </si>
  <si>
    <t>SŠ</t>
  </si>
  <si>
    <t>AP SŠ</t>
  </si>
  <si>
    <t>DDM Nový Bor, Smetanova 387</t>
  </si>
  <si>
    <t>DDM Nový Bor, Smetanova 387 Celkem</t>
  </si>
  <si>
    <t>MŠ Nový Bor, Svojsíkova 754</t>
  </si>
  <si>
    <t xml:space="preserve">MŠ </t>
  </si>
  <si>
    <t>MŠ Nový Bor, Svojsíkova 754 Celkem</t>
  </si>
  <si>
    <t>600074943</t>
  </si>
  <si>
    <t>ZŠ Nový Bor, B. Němcové 539</t>
  </si>
  <si>
    <t xml:space="preserve">ZŠ </t>
  </si>
  <si>
    <t xml:space="preserve">ZŠ Nový Bor, B. Němcové 539 </t>
  </si>
  <si>
    <t>ZŠ Nový Bor, B. Němcové 539 Celkem</t>
  </si>
  <si>
    <t>ZŠ Nový Bor, Gen. Svobody 114</t>
  </si>
  <si>
    <t>ZŠ Nový Bor, Gen. Svobody 114 Celkem</t>
  </si>
  <si>
    <t>ZŠ Nový Bor, nám. Míru 128</t>
  </si>
  <si>
    <t>ZŠ Nový Bor, nám. Míru 128 Celkem</t>
  </si>
  <si>
    <t>ZŠ praktická, Nový Bor, nám. Míru 104</t>
  </si>
  <si>
    <t>ZŠ praktická, Nový Bor, nám. Míru 104 Celkem</t>
  </si>
  <si>
    <t>ZUŠ Nový Bor, Křižíkova 301</t>
  </si>
  <si>
    <t>ZUŠ Nový Bor, Křižíkova 301 Celkem</t>
  </si>
  <si>
    <t>DDM Cvikováček, ČSLA 195/I, Cvikov</t>
  </si>
  <si>
    <t>DDM Cvikováček, ČSLA 195/I, Cvikov Celkem</t>
  </si>
  <si>
    <t>MŠ Cvikov, Jiráskova 88/I</t>
  </si>
  <si>
    <t>MŠ Cvikov, Jiráskova 88/I Celkem</t>
  </si>
  <si>
    <t>ZŠ  Cvikov, Sad 5. května 130/I</t>
  </si>
  <si>
    <t xml:space="preserve">ZŠ  </t>
  </si>
  <si>
    <t>ZŠ Cvikov, Sad 5. května 130/I</t>
  </si>
  <si>
    <t>ZŠ Cvikov, Sad 5. května 130/I Celkem</t>
  </si>
  <si>
    <t>ZUŠ Cvikov, Nerudova 496/I</t>
  </si>
  <si>
    <t>ZUŠ Cvikov, Nerudova 496/I Celkem</t>
  </si>
  <si>
    <t>ZŠ a MŠ Kamenický Šenov, nám. Míru 616</t>
  </si>
  <si>
    <t>ZŠ a MŠ Kamenický Šenov, nám. Míru 616 Celkem</t>
  </si>
  <si>
    <t>ZŠ a MŠ Kamenický Šenov-Prácheň 126</t>
  </si>
  <si>
    <t xml:space="preserve">MŠ  </t>
  </si>
  <si>
    <t>ZŠ a MŠ Kamenický Šenov-Prácheň 126 Celkem</t>
  </si>
  <si>
    <t>ZŠ a MŠ Kunratice u Cvikova 255</t>
  </si>
  <si>
    <t>ZŠ a MŠ Kunratice u Cvikova 255 Celkem</t>
  </si>
  <si>
    <t xml:space="preserve">ZŠ a MŠ Okrouhlá 11 </t>
  </si>
  <si>
    <t>ZŠ a MŠ Okrouhlá 11  Celkem</t>
  </si>
  <si>
    <t>ZŠ a MŠ Polevsko 167</t>
  </si>
  <si>
    <t>ZŠ a MŠ Polevsko 167 Celkem</t>
  </si>
  <si>
    <t>ZŠ a MŠ Prysk, Dolní Prysk 56</t>
  </si>
  <si>
    <t>ZŠ a MŠ Prysk, Dolní Prysk 56 Celkem</t>
  </si>
  <si>
    <t>ZŠ a MŠ Skalice u Č. Lípy 264</t>
  </si>
  <si>
    <t>ZŠ a MŠ Skalice u Č. Lípy 264 Celkem</t>
  </si>
  <si>
    <t>ZŠ a MŠ Sloup v Čechách 81</t>
  </si>
  <si>
    <t>ZŠ a MŠ Sloup v Čechách 81 Celkem</t>
  </si>
  <si>
    <t>MŠ Svor 208</t>
  </si>
  <si>
    <t>MŠ Svor 208 Celkem</t>
  </si>
  <si>
    <t>ZŠ Svor 242</t>
  </si>
  <si>
    <t>ZŠ Svor 242 Celkem</t>
  </si>
  <si>
    <t>MŠ Semily, Na Olešce 433</t>
  </si>
  <si>
    <t>MŠ Semily, Na Olešce 433 Celkem</t>
  </si>
  <si>
    <t>MŠ Semily, Pekárenská 468</t>
  </si>
  <si>
    <t>MŠ Semily, Pekárenská 468 Celkem</t>
  </si>
  <si>
    <t>MŠ Semily, Pod Vartou 609 Celkem</t>
  </si>
  <si>
    <t>SVČ Semily, Tyršova 380</t>
  </si>
  <si>
    <t>SVČ Semily, Tyršova 380 Celkem</t>
  </si>
  <si>
    <t>ZŠ a SŠ Semily, Tyršova 485</t>
  </si>
  <si>
    <t>ZŠ a SŠ Semily, Tyršova 485 Celkem</t>
  </si>
  <si>
    <t>ZŠ praktická a ZŠ speciální Semily, Jizerská 564</t>
  </si>
  <si>
    <t>ZŠ praktická a ZŠ speciální Semily, Jizerská 564 Celkem</t>
  </si>
  <si>
    <t>ZŠ Semily, Jizerská 564</t>
  </si>
  <si>
    <t>ZŠ Semily, Jizerská 564 Celkem</t>
  </si>
  <si>
    <t>ZŠ Semily, Nad Špejcharem 574</t>
  </si>
  <si>
    <t>ZŠ Semily, Nad Špejcharem 574 Celkem</t>
  </si>
  <si>
    <t>ZUŠ Semily, Komenského nám. 148</t>
  </si>
  <si>
    <t>ZUŠ Semily, Komenského nám. 148 Celkem</t>
  </si>
  <si>
    <t>ZŠ a MŠ Benešov u Semil 193</t>
  </si>
  <si>
    <t>ZŠ a MŠ Benešov u Semil 193 Celkem</t>
  </si>
  <si>
    <t>ZŠ a MŠ Bozkov 40</t>
  </si>
  <si>
    <t>ZŠ a MŠ Bozkov 40 Celkem</t>
  </si>
  <si>
    <t>ZŠ a MŠ Háje n. J. - Loukov 45</t>
  </si>
  <si>
    <t>ZŠ a MŠ Háje n. J. - Loukov 45 Celkem</t>
  </si>
  <si>
    <t>ZŠ a MŠ Chuchelna 50</t>
  </si>
  <si>
    <t>ZŠ a MŠ Chuchelna 50 Celkem</t>
  </si>
  <si>
    <t>ZŠ a MŠ Jesenný 221</t>
  </si>
  <si>
    <t>ZŠ a MŠ Jesenný 221 Celkem</t>
  </si>
  <si>
    <t>MŠ Košťálov 201</t>
  </si>
  <si>
    <t>MŠ Košťálov 201 Celkem</t>
  </si>
  <si>
    <t xml:space="preserve">ZŠ Košťálov 128 </t>
  </si>
  <si>
    <t>ZŠ Košťálov 128  Celkem</t>
  </si>
  <si>
    <t>MŠ Libštát 212</t>
  </si>
  <si>
    <t>MŠ Libštát 212 Celkem</t>
  </si>
  <si>
    <t>ZŠ Libštát 17</t>
  </si>
  <si>
    <t>ZŠ Libštát 17 Celkem</t>
  </si>
  <si>
    <t>SVČ  Lomnice n. P., Komenského 1037</t>
  </si>
  <si>
    <t xml:space="preserve">SVČ </t>
  </si>
  <si>
    <t>SVČ  Lomnice n. P., Komenského 1037 Celkem</t>
  </si>
  <si>
    <t>MŠ Lomnice n. P., Bezručova 1534</t>
  </si>
  <si>
    <t>MŠ Lomnice n. P., Bezručova 1534 Celkem</t>
  </si>
  <si>
    <t>MŠ Lomnice n. P., Josefa Kábrta 209</t>
  </si>
  <si>
    <t>MŠ Lomnice n. P., Josefa Kábrta 209 Celkem</t>
  </si>
  <si>
    <t>ZŠ Lomnice n. P.,  Školní náměstí 1000</t>
  </si>
  <si>
    <t>ZŠ Lomnice n. P.,  Školní náměstí 1000 Celkem</t>
  </si>
  <si>
    <t xml:space="preserve">ZŠ praktická a ZŠ spec. Lomnice n. P., Školní náměstí 1000 </t>
  </si>
  <si>
    <t>ZŠ praktická a ZŠ spec. Lomnice n. P., Školní náměstí 1000  Celkem</t>
  </si>
  <si>
    <t>ZUŠ Lomnice n. P., J. J. Fučíka 61</t>
  </si>
  <si>
    <t xml:space="preserve">ZUŠ </t>
  </si>
  <si>
    <t>ZUŠ Lomnice n. P., J. J. Fučíka 61 Celkem</t>
  </si>
  <si>
    <t>ZŠ a MŠ Nová Ves n. P. 250</t>
  </si>
  <si>
    <t>ZŠ a MŠ Nová Ves n. P. 250 Celkem</t>
  </si>
  <si>
    <t>ZŠ a MŠ Slaná 68</t>
  </si>
  <si>
    <t>ZŠ a MŠ Slaná 68 Celkem</t>
  </si>
  <si>
    <t>ZŠ a MŠ Stružinec 102</t>
  </si>
  <si>
    <t>ZŠ a MŠ Stružinec 102 Celkem</t>
  </si>
  <si>
    <t>MŠ Vysoké n. J., V. Metelky 323</t>
  </si>
  <si>
    <t>MŠ Vysoké n. J., V. Metelky 323 Celkem</t>
  </si>
  <si>
    <t>ZŠ Vysoké n. J., nám. Dr. K.Kramáře 124</t>
  </si>
  <si>
    <t>ZŠ Vysoké n. J., nám. Dr. K.Kramáře 124 Celkem</t>
  </si>
  <si>
    <t>MŠ Záhoří - Pipice 33</t>
  </si>
  <si>
    <t>MŠ Záhoří - Pipice 33 Celkem</t>
  </si>
  <si>
    <t>MŠ Jilemnice, Spořilovská 994 Celkem</t>
  </si>
  <si>
    <t>ZŠ Jilemnice, Jana Harracha 97</t>
  </si>
  <si>
    <t>ZŠ Jilemnice, Jana Harracha 97 Celkem</t>
  </si>
  <si>
    <t>ZŠ Jilemnice, Komenského 288</t>
  </si>
  <si>
    <t xml:space="preserve">ŠK </t>
  </si>
  <si>
    <t>ZŠ Jilemnice, Komenského 288 Celkem</t>
  </si>
  <si>
    <t>ZUŠ Jilemnice, Valdštejnská 216</t>
  </si>
  <si>
    <t>ZUŠ Jilemnice, Valdštejnská 216 Celkem</t>
  </si>
  <si>
    <t>MŠ Benecko 104</t>
  </si>
  <si>
    <t>MŠ Benecko 104 Celkem</t>
  </si>
  <si>
    <t>ZŠ Benecko 150</t>
  </si>
  <si>
    <t>ZŠ Benecko 150 Celkem</t>
  </si>
  <si>
    <t>ZŠ a MŠ Čistá u Horek 236</t>
  </si>
  <si>
    <t>ZŠ a MŠ Čistá u Horek 236 Celkem</t>
  </si>
  <si>
    <t>ZŠ a MŠ Horní Branná 257</t>
  </si>
  <si>
    <t>ZŠ a MŠ Horní Branná 257 Celkem</t>
  </si>
  <si>
    <t>ZŠ, MŠ a ZUŠ Jablonec n. J., Školní 370</t>
  </si>
  <si>
    <t>ZŠ, MŠ a ZUŠ Jablonec n. J., Školní 370 Celkem</t>
  </si>
  <si>
    <t>MŠ Kruh u Jilemnice 165</t>
  </si>
  <si>
    <t>MŠ Kruh u Jilemnice 165 Celkem</t>
  </si>
  <si>
    <t>MŠ Levínská Olešnice 151</t>
  </si>
  <si>
    <t>MŠ Levínská Olešnice 151 Celkem</t>
  </si>
  <si>
    <t>ZŠ a MŠ Martinice v Krkonoších 68</t>
  </si>
  <si>
    <t>ZŠ a MŠ Martinice v Krkonoších 68 Celkem</t>
  </si>
  <si>
    <t>ZŠ a MŠ Mříčná 191</t>
  </si>
  <si>
    <t>ZŠ a MŠ Mříčná 191 Celkem</t>
  </si>
  <si>
    <t>MŠ Paseky n. J. 264</t>
  </si>
  <si>
    <t>MŠ Paseky n. J. 264 Celkem</t>
  </si>
  <si>
    <t>MŠ Poniklá 303</t>
  </si>
  <si>
    <t>MŠ Poniklá 303 Celkem</t>
  </si>
  <si>
    <t xml:space="preserve">ZŠ Poniklá 148 </t>
  </si>
  <si>
    <t>ZŠ Poniklá 148  Celkem</t>
  </si>
  <si>
    <t>DDM Rokytnice n. J., Horní 467</t>
  </si>
  <si>
    <t>DDM Rokytnice n. J., Horní 467 Celkem</t>
  </si>
  <si>
    <t>MŠ Rokytnice n. J., Dolní Rokytnice 210</t>
  </si>
  <si>
    <t>MŠ Rokytnice n. J., Dolní Rokytnice 210 Celkem</t>
  </si>
  <si>
    <t>MŠ Rokytnice n. J., Horní Rokytnice 555</t>
  </si>
  <si>
    <t>MŠ Rokytnice n. J., Horní Rokytnice 555 Celkem</t>
  </si>
  <si>
    <t>ZŠ Rokytnice n. J., Dolní 172</t>
  </si>
  <si>
    <t>ZŠ Rokytnice n. J., Dolní 172 Celkem</t>
  </si>
  <si>
    <t>ZŠ a MŠ Roztoky u Jilemnice 190</t>
  </si>
  <si>
    <t>ZŠ a MŠ Roztoky u Jilemnice 190 Celkem</t>
  </si>
  <si>
    <t>ZŠ a MŠ Studenec 367</t>
  </si>
  <si>
    <t xml:space="preserve"> ŠK</t>
  </si>
  <si>
    <t>ZŠ a MŠ Studenec 367 Celkem</t>
  </si>
  <si>
    <t>MŠ Víchová n. J. 197</t>
  </si>
  <si>
    <t>MŠ Víchová n. J. 197 Celkem</t>
  </si>
  <si>
    <t>ZŠ Víchová n. J. 140</t>
  </si>
  <si>
    <t>ZŠ Víchová n. J. 140 Celkem</t>
  </si>
  <si>
    <t>ZŠ a MŠ Vítkovice v Krkonoších 28</t>
  </si>
  <si>
    <t>ZŠ a MŠ Vítkovice v Krkonoších 28 Celkem</t>
  </si>
  <si>
    <t>MŠ a ZŠ Turnov, Kosmonautů 1641</t>
  </si>
  <si>
    <t>MŠ a ZŠ Turnov, Kosmonautů 1641 Celkem</t>
  </si>
  <si>
    <t>MŠ Turnov, 28. října 757</t>
  </si>
  <si>
    <t>MŠ Turnov, 28. října 757 Celkem</t>
  </si>
  <si>
    <t>MŠ Turnov, Alešova 1140</t>
  </si>
  <si>
    <t>MŠ Turnov, Alešova 1140 Celkem</t>
  </si>
  <si>
    <t>MŠ Turnov, Bezručova 590</t>
  </si>
  <si>
    <t>MŠ Turnov, Bezručova 590 Celkem</t>
  </si>
  <si>
    <t>MŠ Turnov, Hruborohozecká 405</t>
  </si>
  <si>
    <t>MŠ Turnov, Hruborohozecká 405 Celkem</t>
  </si>
  <si>
    <t>MŠ Turnov, J. Palacha 1931</t>
  </si>
  <si>
    <t>MŠ Turnov, J. Palacha 1931 Celkem</t>
  </si>
  <si>
    <t>MŠ Turnov, U školy 85</t>
  </si>
  <si>
    <t>MŠ Turnov, U školy 85 Celkem</t>
  </si>
  <si>
    <t>MŠ Turnov, Zborovská 914</t>
  </si>
  <si>
    <t>MŠ Turnov, Zborovská 914 Celkem</t>
  </si>
  <si>
    <t>SVČ Turnov, Husova 77</t>
  </si>
  <si>
    <t>SVČ Turnov, Husova 77 Celkem</t>
  </si>
  <si>
    <t>ZŠ Turnov, 28.října 18</t>
  </si>
  <si>
    <t>ZŠ Turnov, 28.října 18 Celkem</t>
  </si>
  <si>
    <t>ZŠ Turnov, Skálova 600</t>
  </si>
  <si>
    <t>ZŠ Turnov, Skálova 600 Celkem</t>
  </si>
  <si>
    <t>ZŠ Turnov, U školy 56</t>
  </si>
  <si>
    <t>ZŠ Turnov, U školy 56 Celkem</t>
  </si>
  <si>
    <t>ZŠ Turnov, Zborovská 519</t>
  </si>
  <si>
    <t>ZŠ Turnov, Zborovská 519 Celkem</t>
  </si>
  <si>
    <t>ZŠ Turnov, Žižkova 518</t>
  </si>
  <si>
    <t>ZŠ Turnov, Žižkova 518 Celkem</t>
  </si>
  <si>
    <t>ZUŠ Turnov, nám.Českého ráje 5</t>
  </si>
  <si>
    <t>ZUŠ Turnov, nám.Českého ráje 5 Celkem</t>
  </si>
  <si>
    <t>ZŠ a MŠ Hrubá Skála, Doubravice 61</t>
  </si>
  <si>
    <t>ZŠ a MŠ Hrubá Skála, Doubravice 61 Celkem</t>
  </si>
  <si>
    <t>MŠ Jenišovice 67</t>
  </si>
  <si>
    <t>MŠ Jenišovice 67 Celkem</t>
  </si>
  <si>
    <t>ZŠ Jenišovice 180</t>
  </si>
  <si>
    <t>ZŠ Jenišovice 180 Celkem</t>
  </si>
  <si>
    <t>MŠ Sedmihorky 32</t>
  </si>
  <si>
    <t>MŠ Sedmihorky 12 Celkem</t>
  </si>
  <si>
    <t>ZŠ Kobyly 31</t>
  </si>
  <si>
    <t>ZŠ Kobyly 31 Celkem</t>
  </si>
  <si>
    <t>ZŠ a MŠ Malá Skála 60</t>
  </si>
  <si>
    <t>ZŠ a MŠ Malá Skála 60 Celkem</t>
  </si>
  <si>
    <t>MŠ Mírová p. K., Chutnovka 56</t>
  </si>
  <si>
    <t>MŠ Mírová p. K., Chutnovka 56 Celkem</t>
  </si>
  <si>
    <t>ZŠ Mírová p. K., Bělá 31</t>
  </si>
  <si>
    <t>ZŠ Mírová p. K., Bělá 31 Celkem</t>
  </si>
  <si>
    <t>MŠ Ohrazenice 92</t>
  </si>
  <si>
    <t>MŠ Ohrazenice 92 Celkem</t>
  </si>
  <si>
    <t>ZŠ Ohrazenice 88</t>
  </si>
  <si>
    <t>ZŠ Ohrazenice 88 Celkem</t>
  </si>
  <si>
    <t>MŠ Olešnice 52</t>
  </si>
  <si>
    <t>MŠ Olešnice 52 Celkem</t>
  </si>
  <si>
    <t>MŠ Paceřice 100</t>
  </si>
  <si>
    <t>MŠ Paceřice 100 Celkem</t>
  </si>
  <si>
    <t>ZŠ a MŠ Pěnčín 17</t>
  </si>
  <si>
    <t>ZŠ a MŠ Pěnčín 17 Celkem</t>
  </si>
  <si>
    <t>MŠ Přepeře 229</t>
  </si>
  <si>
    <t>MŠ Přepeře 229 Celkem</t>
  </si>
  <si>
    <t xml:space="preserve">ZŠ Přepeře 47         </t>
  </si>
  <si>
    <t>ZŠ Přepeře 47          Celkem</t>
  </si>
  <si>
    <t>MŠ Příšovice 162</t>
  </si>
  <si>
    <t>MŠ Příšovice 162 Celkem</t>
  </si>
  <si>
    <t>ZŠ Příšovice 178</t>
  </si>
  <si>
    <t>ZŠ Příšovice 178 Celkem</t>
  </si>
  <si>
    <t>MŠ Rovensko p. T., Revoluční 440</t>
  </si>
  <si>
    <t>MŠ Rovensko p. T., Revoluční 440 Celkem</t>
  </si>
  <si>
    <t>ZŠ Rovensko p. T., Revoluční 413</t>
  </si>
  <si>
    <t>ZŠ Rovensko p. T., Revoluční 413 Celkem</t>
  </si>
  <si>
    <t>ZŠ a MŠ Svijanský Újezd 78</t>
  </si>
  <si>
    <t>ZŠ a MŠ Svijanský Újezd 78 Celkem</t>
  </si>
  <si>
    <t>ZŠ Radostín 19, Sychrov</t>
  </si>
  <si>
    <t>ZŠ Radostín 19, Sychrov Celkem</t>
  </si>
  <si>
    <t>ZŠ a MŠ Tatobity 74</t>
  </si>
  <si>
    <t>ZŠ a MŠ Tatobity 74 Celkem</t>
  </si>
  <si>
    <t>ZŠ a MŠ Všeň 9</t>
  </si>
  <si>
    <t>ZŠ a MŠ Všeň 9 Celkem</t>
  </si>
  <si>
    <t>ZŠ spec.</t>
  </si>
  <si>
    <t>č. KÚ</t>
  </si>
  <si>
    <t>RED IZO</t>
  </si>
  <si>
    <t>por</t>
  </si>
  <si>
    <t>c_KU</t>
  </si>
  <si>
    <t>Zkr_nazev</t>
  </si>
  <si>
    <t>druh_cinnosti</t>
  </si>
  <si>
    <t>ZAM_PED</t>
  </si>
  <si>
    <t>ZAM_NEPED</t>
  </si>
  <si>
    <t xml:space="preserve">DDM Liberec, Riegrova 1278/16 </t>
  </si>
  <si>
    <t>DDM Liberec, Riegrova 1278/16  Celkem</t>
  </si>
  <si>
    <t>MŠ Liberec, Aloisina výšina 645/55</t>
  </si>
  <si>
    <t>MŠ Liberec, Aloisina výšina 645/55 Celkem</t>
  </si>
  <si>
    <t>MŠ Liberec, Bezová 274/1</t>
  </si>
  <si>
    <t>MŠ Liberec, Bezová 274/1 Celkem</t>
  </si>
  <si>
    <t>MŠ Liberec, Broumovská 840/7</t>
  </si>
  <si>
    <t>MŠ Liberec, Broumovská 840/7 Celkem</t>
  </si>
  <si>
    <t>MŠ Liberec, Březinova 389/8</t>
  </si>
  <si>
    <t>MŠ Liberec, Březinova 389/8 Celkem</t>
  </si>
  <si>
    <t>MŠ Liberec, Burianova 972/2</t>
  </si>
  <si>
    <t>MŠ Liberec, Burianova 972/2 Celkem</t>
  </si>
  <si>
    <t>MŠ Liberec, Dělnická 831/7</t>
  </si>
  <si>
    <t>MŠ Liberec, Dělnická 831/7 Celkem</t>
  </si>
  <si>
    <t>MŠ Liberec, Dětská 461</t>
  </si>
  <si>
    <t>MŠ Liberec, Dětská 461 Celkem</t>
  </si>
  <si>
    <t>MŠ Liberec, Gagarinova 788/9</t>
  </si>
  <si>
    <t>MŠ Liberec, Gagarinova 788/9 Celkem</t>
  </si>
  <si>
    <t>MŠ Liberec, Horská 166/27</t>
  </si>
  <si>
    <t>MŠ Liberec, Horská 166/27 Celkem</t>
  </si>
  <si>
    <t>MŠ Liberec, Husova 184/72</t>
  </si>
  <si>
    <t>MŠ Liberec, Husova 184/72 Celkem</t>
  </si>
  <si>
    <t>MŠ Liberec, Jabloňová 446/29</t>
  </si>
  <si>
    <t>MŠ Liberec, Jabloňová 446/29 Celkem</t>
  </si>
  <si>
    <t>MŠ Liberec, Jeřmanická 487/27</t>
  </si>
  <si>
    <t>MŠ Liberec, Jeřmanická 487/27 Celkem</t>
  </si>
  <si>
    <t>MŠ Liberec, Jugoslávská 128/1</t>
  </si>
  <si>
    <t>MŠ Liberec, Jugoslávská 128/1 Celkem</t>
  </si>
  <si>
    <t>MŠ Liberec, Kaplického 386</t>
  </si>
  <si>
    <t>MŠ Liberec, Kaplického 386 Celkem</t>
  </si>
  <si>
    <t>MŠ Liberec, Klášterní 149/16</t>
  </si>
  <si>
    <t>MŠ Liberec, Klášterní 149/16 Celkem</t>
  </si>
  <si>
    <t>MŠ Liberec, Klášterní 466/4</t>
  </si>
  <si>
    <t>MŠ Liberec, Klášterní 466/4 Celkem</t>
  </si>
  <si>
    <t>MŠ Liberec, Matoušova 468/12</t>
  </si>
  <si>
    <t>MŠ Liberec, Matoušova 468/12 Celkem</t>
  </si>
  <si>
    <t>MŠ Liberec, Na Pískovně 761/3</t>
  </si>
  <si>
    <t>MŠ Liberec, Na Pískovně 761/3 Celkem</t>
  </si>
  <si>
    <t>MŠ Liberec, Nezvalova 661/20</t>
  </si>
  <si>
    <t>MŠ Liberec, Nezvalova 661/20 Celkem</t>
  </si>
  <si>
    <t>MŠ Liberec, Oldřichova 836/5</t>
  </si>
  <si>
    <t>MŠ Liberec, Oldřichova 836/5 Celkem</t>
  </si>
  <si>
    <t>MŠ Liberec, Purkyňova 458/19</t>
  </si>
  <si>
    <t>MŠ Liberec, Purkyňova 458/19 Celkem</t>
  </si>
  <si>
    <t>MŠ Liberec, Strakonická 211/12</t>
  </si>
  <si>
    <t>MŠ Liberec, Strakonická 211/12 Celkem</t>
  </si>
  <si>
    <t>MŠ Liberec, Stromovka 285/1</t>
  </si>
  <si>
    <t>MŠ Liberec, Stromovka 285/1 Celkem</t>
  </si>
  <si>
    <t>MŠ Liberec, Školní vršek 503/3</t>
  </si>
  <si>
    <t>MŠ Liberec, Školní vršek 503/3 Celkem</t>
  </si>
  <si>
    <t>MŠ Liberec, Truhlářská 340/7</t>
  </si>
  <si>
    <t>MŠ Liberec, Truhlářská 340/7 Celkem</t>
  </si>
  <si>
    <t>MŠ Liberec, U Školky 67</t>
  </si>
  <si>
    <t>MŠ Liberec, U Školky 67 Celkem</t>
  </si>
  <si>
    <t>MŠ Liberec, Vzdušná 509/20</t>
  </si>
  <si>
    <t>MŠ Liberec, Vzdušná 509/20 Celkem</t>
  </si>
  <si>
    <t>MŠ Liberec, Žitavská 122/68</t>
  </si>
  <si>
    <t>MŠ Liberec, Žitavská 122/68 Celkem</t>
  </si>
  <si>
    <t>MŠ Liberec, Žitná 832/19</t>
  </si>
  <si>
    <t>MŠ Liberec, Žitná 832/19 Celkem</t>
  </si>
  <si>
    <t>ZŠ a MŠ Liberec, Proboštská 38/6</t>
  </si>
  <si>
    <t>ŠD ped.</t>
  </si>
  <si>
    <t>ŠD neped.</t>
  </si>
  <si>
    <t>ZŠ a MŠ Liberec, Proboštská 38/6 Celkem</t>
  </si>
  <si>
    <t>ZŠ a ZUŠ Liberec, Jabloňová 564/43</t>
  </si>
  <si>
    <t>ZŠ a ZUŠ Liberec, Jabloňová 564/43 Celkem</t>
  </si>
  <si>
    <t>ZŠ Liberec, Aloisina výšina 642</t>
  </si>
  <si>
    <t>ZŠ Liberec, Aloisina výšina 642 Celkem</t>
  </si>
  <si>
    <t>ZŠ Liberec, Broumovská 847/7</t>
  </si>
  <si>
    <t xml:space="preserve">ZŠ Liberec, Broumovská 847/7 </t>
  </si>
  <si>
    <t>ZŠ Liberec, Broumovská 847/7 Celkem</t>
  </si>
  <si>
    <t>ZŠ Liberec, Česká 354</t>
  </si>
  <si>
    <t>ZŠ Liberec, Česká 354 Celkem</t>
  </si>
  <si>
    <t>ZŠ Liberec, Dobiášova 851/5</t>
  </si>
  <si>
    <t>ZŠ Liberec, Dobiášova 851/5 Celkem</t>
  </si>
  <si>
    <t>ZŠ Liberec, Husova 142/44</t>
  </si>
  <si>
    <t>ZŠ Liberec, Husova 142/44 Celkem</t>
  </si>
  <si>
    <t>ZŠ Liberec, Ještědská 354/88</t>
  </si>
  <si>
    <t>ZŠ Liberec, Ještědská 354/88 Celkem</t>
  </si>
  <si>
    <t>ZŠ Liberec, Kaplického 384</t>
  </si>
  <si>
    <t>ZŠ Liberec, Kaplického 384 Celkem</t>
  </si>
  <si>
    <t>ZŠ a MŠ Liberec, Křížanská 80</t>
  </si>
  <si>
    <t>ZŠ a MŠ Liberec, Křížanská 80 Celkem</t>
  </si>
  <si>
    <t>ZŠ Liberec, Lesní 575/12</t>
  </si>
  <si>
    <t>ZŠ Liberec, Lesní 575/12 Celkem</t>
  </si>
  <si>
    <t>ZŠ Liberec, Na Výběžku 118</t>
  </si>
  <si>
    <t>ZŠ Liberec, Na Výběžku 118 Celkem</t>
  </si>
  <si>
    <t>ZŠ Liberec, Nám. Míru 212/2</t>
  </si>
  <si>
    <t>ZŠ Liberec, Nám. Míru 212/2 Celkem</t>
  </si>
  <si>
    <t>ZŠ Liberec, Oblačná 101/15</t>
  </si>
  <si>
    <t>ZŠ Liberec, Oblačná 101/15 Celkem</t>
  </si>
  <si>
    <t>ZŠ Liberec, Sokolovská 328</t>
  </si>
  <si>
    <t>ZŠ Liberec, Sokolovská 328 Celkem</t>
  </si>
  <si>
    <t>ZŠ Liberec, Švermova 403/40</t>
  </si>
  <si>
    <t>ZŠ Liberec, Švermova 403/40 Celkem</t>
  </si>
  <si>
    <t>ZŠ Liberec, U Soudu 369/8</t>
  </si>
  <si>
    <t>ZŠ Liberec, U Soudu 369/8 Celkem</t>
  </si>
  <si>
    <t>ZŠ Liberec, U Školy 222/6</t>
  </si>
  <si>
    <t>ZŠ Liberec, U Školy 222/6 Celkem</t>
  </si>
  <si>
    <t>ZŠ Liberec, ul. 5. května 64/49</t>
  </si>
  <si>
    <t>ZŠ Liberec, ul. 5. května 64/49 Celkem</t>
  </si>
  <si>
    <t>ZŠ Liberec, Vrchlického 262/17</t>
  </si>
  <si>
    <t>ZŠ Liberec, Vrchlického 262/17 Celkem</t>
  </si>
  <si>
    <t>ZŠ, Liberec, Orlí 140/7</t>
  </si>
  <si>
    <t>ZŠ, Liberec, Orlí 140/7 Celkem</t>
  </si>
  <si>
    <t>ZUŠ Liberec, Frýdlantská 1359</t>
  </si>
  <si>
    <t>ZUŠ Liberec, Frýdlantská 1359 Celkem</t>
  </si>
  <si>
    <t>MŠ Liberec, Skloněná 1414</t>
  </si>
  <si>
    <t>MŠ Liberec, Skloněná 1414 Celkem</t>
  </si>
  <si>
    <t>MŠ Liberec, Východní 270</t>
  </si>
  <si>
    <t>MŠ Liberec, Východní 270 Celkem</t>
  </si>
  <si>
    <t>ZŠ Liberec, Nad Školou 278</t>
  </si>
  <si>
    <t>ZŠ Liberec, Nad Školou 278 Celkem</t>
  </si>
  <si>
    <t>MŠ Bílá 76</t>
  </si>
  <si>
    <t>MŠ Bílá 76 Celkem</t>
  </si>
  <si>
    <t>ZŠ a MŠ Bílý Kostel n. N. 227</t>
  </si>
  <si>
    <t>ZŠ a MŠ Bílý Kostel n. N. 227 Celkem</t>
  </si>
  <si>
    <t>MŠ Český Dub, Kostelní 4/IV</t>
  </si>
  <si>
    <t>MŠ Český Dub, Kostelní 4/IV Celkem</t>
  </si>
  <si>
    <t>ZŠ Český Dub, Komenského 46/I</t>
  </si>
  <si>
    <t>ZŠ Český Dub, Komenského 46/I Celkem</t>
  </si>
  <si>
    <t>ZUŠ Český Dub, Komenského 46/I.</t>
  </si>
  <si>
    <t>ZUŠ Český Dub, Komenského 46/I. Celkem</t>
  </si>
  <si>
    <t>ZŠ a MŠ Dlouhý Most 102</t>
  </si>
  <si>
    <t>ZŠ a MŠ Dlouhý Most 102 Celkem</t>
  </si>
  <si>
    <t>ZŠ a MŠ Hlavice 3</t>
  </si>
  <si>
    <t>ZŠ a MŠ Hlavice 3 Celkem</t>
  </si>
  <si>
    <t>MŠ Hodkovice n. M., Podlesí 560</t>
  </si>
  <si>
    <t>MŠ Hodkovice n. M., Podlesí 560 Celkem</t>
  </si>
  <si>
    <t>ZŠ Hodkovice n. M., J.A. Komenského 467</t>
  </si>
  <si>
    <t>ZŠ Hodkovice n. M., J.A. Komenského 467 Celkem</t>
  </si>
  <si>
    <t>DDM Hrádek n. N., Žitavská 260</t>
  </si>
  <si>
    <t>DDM Hrádek n. N., Žitavská 260 Celkem</t>
  </si>
  <si>
    <t>MŠ Hrádek n. N. - Donín, Rybářská 36</t>
  </si>
  <si>
    <t>MŠ Hrádek n. N. - Donín, Rybářská 36 Celkem</t>
  </si>
  <si>
    <t>MŠ Hrádek n. N., Liberecká 607</t>
  </si>
  <si>
    <t>MŠ Hrádek n. N., Liberecká 607 Celkem</t>
  </si>
  <si>
    <t>MŠ Hrádek n. N., Oldřichovská 462</t>
  </si>
  <si>
    <t>MŠ Hrádek n. N., Oldřichovská 462 Celkem</t>
  </si>
  <si>
    <t>ZŠ a MŠ Hrádek n. N., Hartavská 220</t>
  </si>
  <si>
    <t>ZŠ a MŠ Hrádek n. N., Hartavská 220 Celkem</t>
  </si>
  <si>
    <t>ZŠ Hrádek n. N., Donín 244</t>
  </si>
  <si>
    <t>ZŠ Hrádek n. N., Donín 244 Celkem</t>
  </si>
  <si>
    <t>ZŠ Hrádek n. N., Školní 325</t>
  </si>
  <si>
    <t>ZŠ Hrádek n. N., Školní 325 Celkem</t>
  </si>
  <si>
    <t>ZŠ a MŠ Chotyně 79</t>
  </si>
  <si>
    <t>ZŠ a MŠ Chotyně 79 Celkem</t>
  </si>
  <si>
    <t>MŠ Chrastava, Revoluční 488</t>
  </si>
  <si>
    <t>MŠ Chrastava, Revoluční 488 Celkem</t>
  </si>
  <si>
    <t>ŠJ Chrastava, Turpišova 343</t>
  </si>
  <si>
    <t>ŠJ Chrastava, Turpišova 343 Celkem</t>
  </si>
  <si>
    <t>ZŠ a MŠ Chrastava, Vítkov 69</t>
  </si>
  <si>
    <t>ZŠ a MŠ Chrastava, Vítkov 69 Celkem</t>
  </si>
  <si>
    <t>ZŠ Chrastava, nám. 1.máje 228</t>
  </si>
  <si>
    <t>ZŠ Chrastava, nám. 1.máje 228 Celkem</t>
  </si>
  <si>
    <t>MŠ Jablonné v Podj., Liberecká 76</t>
  </si>
  <si>
    <t>MŠ Jablonné v Podj., Liberecká 76 Celkem</t>
  </si>
  <si>
    <t>ZŠ a ZUŠ Jablonné v Podj., U Školy 98</t>
  </si>
  <si>
    <t>ZŠ a ZUŠ Jablonné v Podj., U Školy 98 Celkem</t>
  </si>
  <si>
    <t>MŠ Křižany 342</t>
  </si>
  <si>
    <t>MŠ Křižany 342 Celkem</t>
  </si>
  <si>
    <t>ZŠ Křižany, Žibřidice 271</t>
  </si>
  <si>
    <t>ZŠ Křižany, Žibřidice 271 Celkem</t>
  </si>
  <si>
    <t>ZŠ a MŠ Mníšek 198</t>
  </si>
  <si>
    <t>ZŠ a MŠ Mníšek 198 Celkem</t>
  </si>
  <si>
    <t>ZŠ a MŠ Nová Ves 180</t>
  </si>
  <si>
    <t>ZŠ a MŠ Nová Ves 180 Celkem</t>
  </si>
  <si>
    <t>ZŠ a MŠ Osečná  63</t>
  </si>
  <si>
    <t>ZŠ a MŠ Osečná  63 Celkem</t>
  </si>
  <si>
    <t>ZŠ a MŠ Rynoltice 200</t>
  </si>
  <si>
    <t>ZŠ a MŠ Rynoltice 200 Celkem</t>
  </si>
  <si>
    <t>ZŠ a MŠ Stráž n. N., Majerova 138</t>
  </si>
  <si>
    <t>ZŠ a MŠ Stráž n. N., Majerova 138 Celkem</t>
  </si>
  <si>
    <t>ZŠ a MŠ Světlá p. J. 15</t>
  </si>
  <si>
    <t>ZŠ a MŠ Světlá p. J. 15 Celkem</t>
  </si>
  <si>
    <t>Celkem za PO III Liberec</t>
  </si>
  <si>
    <t>ŠJ Frýdlant, Školní 692</t>
  </si>
  <si>
    <t>ŠJ Frýdlant, Školní 692 Celkem</t>
  </si>
  <si>
    <t>ZŠ speciální, Frýdlant, Husova 784</t>
  </si>
  <si>
    <t>ZŠ speciální, Frýdlant, Husova 784 Celkem</t>
  </si>
  <si>
    <t>ZŠ, ZUŠ a MŠ Frýdlant, Purkyňova 510</t>
  </si>
  <si>
    <t>ZŠ, ZUŠ a MŠ Frýdlant, Purkyňova 510 Celkem</t>
  </si>
  <si>
    <t>ZŠ a MŠ Bílý Potok 220</t>
  </si>
  <si>
    <t>ZŠ a MŠ Bílý Potok 220 Celkem</t>
  </si>
  <si>
    <t>ZŠ a MŠ Bulovka 156</t>
  </si>
  <si>
    <t>ZŠ a MŠ Bulovka 156 Celkem</t>
  </si>
  <si>
    <t>ZŠ a MŠ Dětřichov 234</t>
  </si>
  <si>
    <t>ZŠ a MŠ Dětřichov 234 Celkem</t>
  </si>
  <si>
    <t>ZŠ a MŠ Dolní Řasnice 270</t>
  </si>
  <si>
    <t>ZŠ a MŠ Dolní Řasnice 270 Celkem</t>
  </si>
  <si>
    <t>ZŠ a MŠ Habartice 213</t>
  </si>
  <si>
    <t>ZŠ a MŠ Habartice 213 Celkem</t>
  </si>
  <si>
    <t>ZŠ a MŠ Hejnice, Lázeňská 406</t>
  </si>
  <si>
    <t>ZŠ a MŠ Hejnice, Lázeňská 406 Celkem</t>
  </si>
  <si>
    <t>ZŠ a MŠ Jindřichovice p. S. 312</t>
  </si>
  <si>
    <t>ZŠ a MŠ Jindřichovice p. S. 312 Celkem</t>
  </si>
  <si>
    <t>ZŠ a MŠ Krásný Les 258</t>
  </si>
  <si>
    <t>ZŠ a MŠ Krásný Les 258 Celkem</t>
  </si>
  <si>
    <t>ZŠ a MŠ Kunratice 124</t>
  </si>
  <si>
    <t>ZŠ a MŠ Kunratice 124 Celkem</t>
  </si>
  <si>
    <t>MŠ Lázně Libverda 177</t>
  </si>
  <si>
    <t>MŠ Lázně Libverda 177 Celkem</t>
  </si>
  <si>
    <t>ZŠ Lázně Libverda, č. p. 112</t>
  </si>
  <si>
    <t>ZŠ Lázně Libverda, č. p. 112 Celkem</t>
  </si>
  <si>
    <t>MŠ Nové Město p. S., Mánesova 952</t>
  </si>
  <si>
    <t>MŠ Nové Město p. S., Mánesova 952 Celkem</t>
  </si>
  <si>
    <t>SVČ, Nové Město pod Smrkem</t>
  </si>
  <si>
    <t>SVČ, Nové Město pod Smrkem Celkem</t>
  </si>
  <si>
    <t>ZŠ Nové Město p. S., Tylova 694</t>
  </si>
  <si>
    <t>ZŠ Nové Město p. S., Tylova 694 Celkem</t>
  </si>
  <si>
    <t>ZUŠ Nové Město p. S., Žižkova 309</t>
  </si>
  <si>
    <t>ZUŠ Nové Město p. S., Žižkova 309 Celkem</t>
  </si>
  <si>
    <t>ZŠ a MŠ Raspenava, Fučíkova 430</t>
  </si>
  <si>
    <t>ZŠ a MŠ Raspenava, Fučíkova 430 Celkem</t>
  </si>
  <si>
    <t>ZŠ a MŠ Višňová 173</t>
  </si>
  <si>
    <t>ZŠ a MŠ Višňová 173 Celkem</t>
  </si>
  <si>
    <t>Celkem za PO III Frýdlant</t>
  </si>
  <si>
    <t>Platy úprava celkem</t>
  </si>
  <si>
    <t>OON úprava celkem</t>
  </si>
  <si>
    <t>ONIV úprava celkem</t>
  </si>
  <si>
    <t>SUMÁŘ - PO III LIBEREC</t>
  </si>
  <si>
    <t>SUMÁŘ - PO III FRÝDLANT</t>
  </si>
  <si>
    <t>od</t>
  </si>
  <si>
    <t>Celkem za PO III Jablonec nad Nisou</t>
  </si>
  <si>
    <t>Celkem za PO III Tanvald</t>
  </si>
  <si>
    <t>Celkem za PO III Železný Brod</t>
  </si>
  <si>
    <t>poř.</t>
  </si>
  <si>
    <t>Celkem za PO III Česká Lípa</t>
  </si>
  <si>
    <t>škola - škol. zařízení (zkráceně)</t>
  </si>
  <si>
    <t>Celkem za PO III Nový Bor</t>
  </si>
  <si>
    <t>Celkem za PO III Semily</t>
  </si>
  <si>
    <t>Celkem za PO III Jilemnice</t>
  </si>
  <si>
    <t>Celkem za PO III Turnov</t>
  </si>
  <si>
    <t>ZŠ Jablonné v Podj., Komenského 453</t>
  </si>
  <si>
    <t>09360379</t>
  </si>
  <si>
    <t>ZŠ a ZUŠ Hrádek n. N., Komenského 478</t>
  </si>
  <si>
    <r>
      <t xml:space="preserve">ZŠ a ZUŠ Hrádek n. N., Komenského 478 - </t>
    </r>
    <r>
      <rPr>
        <b/>
        <sz val="8"/>
        <color rgb="FFFF0000"/>
        <rFont val="Arial CE"/>
        <charset val="238"/>
      </rPr>
      <t>nově od 1. 9. 2020</t>
    </r>
  </si>
  <si>
    <t>ZŠ a ZUŠ Hrádek n. N., Komenského 478 Celkem</t>
  </si>
  <si>
    <t>Masarykova ZŠ Tanvald, Školní 416</t>
  </si>
  <si>
    <t xml:space="preserve">AP ŠD </t>
  </si>
  <si>
    <t>MŠ Jilemnice, Roztocká 994</t>
  </si>
  <si>
    <t>MŠ Všelibice 100</t>
  </si>
  <si>
    <t>MŠ Všelibice 100 Celkem</t>
  </si>
  <si>
    <t>PO III JABLONEC NAD NISOU</t>
  </si>
  <si>
    <t>PO III TANVALD</t>
  </si>
  <si>
    <t>PO III ŽELEZNÝ BROD</t>
  </si>
  <si>
    <t>PO III ČESKÁ LÍPA</t>
  </si>
  <si>
    <t>PO III NOVÝ BOR</t>
  </si>
  <si>
    <t>PO III SEMILY</t>
  </si>
  <si>
    <t>PO III JILEMNICE</t>
  </si>
  <si>
    <t>PO III TURNOV</t>
  </si>
  <si>
    <t>OON do Phmax</t>
  </si>
  <si>
    <t>z toho v Kč:</t>
  </si>
  <si>
    <t>z toho:</t>
  </si>
  <si>
    <t xml:space="preserve">z toho:           </t>
  </si>
  <si>
    <t xml:space="preserve">MŠ Šimonovice 482 </t>
  </si>
  <si>
    <t>MŠ Šimonovice 482 Celkem</t>
  </si>
  <si>
    <t>ZŠ Jablonné v Podj., Komenského 453 Celkem</t>
  </si>
  <si>
    <t>úprava</t>
  </si>
  <si>
    <t>Mzdové prostředky</t>
  </si>
  <si>
    <t xml:space="preserve">Změna PHškoly/   výkonů </t>
  </si>
  <si>
    <t>PHškoly</t>
  </si>
  <si>
    <t>výkonů</t>
  </si>
  <si>
    <t>Změna od 1.9.2022</t>
  </si>
  <si>
    <t>Vážená paní ředitelko, vážený pane řediteli,</t>
  </si>
  <si>
    <t>1)</t>
  </si>
  <si>
    <t>2)</t>
  </si>
  <si>
    <t>Zpracoval: OŠMTS KÚ LK, oddělení financování přímých nákladů</t>
  </si>
  <si>
    <r>
      <t xml:space="preserve">ZŠ a MŠ Stružnice 69 - </t>
    </r>
    <r>
      <rPr>
        <sz val="8"/>
        <color rgb="FFFF0000"/>
        <rFont val="Arial CE"/>
        <charset val="238"/>
      </rPr>
      <t>sloučení se ZŠ k 1.9.2022</t>
    </r>
  </si>
  <si>
    <t>ZŠ a MŠ Stružnice 69</t>
  </si>
  <si>
    <r>
      <t xml:space="preserve">ZŠ Stružnice </t>
    </r>
    <r>
      <rPr>
        <sz val="8"/>
        <color rgb="FFFF0000"/>
        <rFont val="Arial CE"/>
        <charset val="238"/>
      </rPr>
      <t>- ukončení k 31.8.2022</t>
    </r>
  </si>
  <si>
    <t>3)</t>
  </si>
  <si>
    <t>4)</t>
  </si>
  <si>
    <t>ZŠ a MŠ Stružnice 69 Celkem</t>
  </si>
  <si>
    <t>MŠ Treperka a waldorfská Semily, Pod Vartou 858</t>
  </si>
  <si>
    <t>ZŠ a MŠ Stružnice 69 - ZŠ</t>
  </si>
  <si>
    <t>Závazné ukazatele rozpočtu - přímé náklady k 20. 10. 2022</t>
  </si>
  <si>
    <t>Zvýšení tarifů nepedagogů</t>
  </si>
  <si>
    <t>PLATY_CELKEM</t>
  </si>
  <si>
    <t>Úprava rozpočtu přímých NIV k 8. 11. 2022</t>
  </si>
  <si>
    <t xml:space="preserve">Závazné ukazatele rozpočtu na rok 2022 - přímé náklady k 8. 11. 2022 </t>
  </si>
  <si>
    <t>Převody do ONIV na náhrady za PN</t>
  </si>
  <si>
    <t>Komentář k úpravě rozpočtu přímých NIV k 8. 11. 2022  (obecní školství)</t>
  </si>
  <si>
    <t>předkládáme Vám úpravu rozpočtu přímých NIV k 8.11.2022, která obsahuje:</t>
  </si>
  <si>
    <t>a to dle počtu zaměstnanců vykázaného školami a školskými zařízeními ve výkazu P1c-01 odd. IV k 30.9.2021.</t>
  </si>
  <si>
    <t xml:space="preserve">Navýšení přímých výdajů z důvodu navýšení tarifních platů nepedagogických zaměstnanců o 10 % od 1.9.2022. Objem prostředků na zvýšené tarify nepedagogů je napočítán dle pokynů MŠMT, </t>
  </si>
  <si>
    <t>5)</t>
  </si>
  <si>
    <t>OŠMTS prověřoval PHškoly podle výkazu P1c-01 k 30.9.2022, pokud byly zjištěny rozdíly mezi PHškoly uvedeným v žádostech a ve výkazu P1c-01, OŠMTS úpravu rozpočtu upravil podle zjištěné skutečnosti.</t>
  </si>
  <si>
    <t xml:space="preserve">Žádosti od škol vedeme v evidenci, taktéž dodatečné požadavky na převod do OON. </t>
  </si>
  <si>
    <t>6)</t>
  </si>
  <si>
    <t>V Liberci dne 8. 11. 2022</t>
  </si>
  <si>
    <t>Všechny nerealizované převody z platů do ONIV na náhrady za pracovní neschopnost budou provedeny po zvýšení limitu ONIV z MŠMT.</t>
  </si>
  <si>
    <t>Ukrajinský asistent pedagoga</t>
  </si>
  <si>
    <t>z platů: Ukrajinský AP</t>
  </si>
  <si>
    <t>Převod  z platů (náhrady za PN)</t>
  </si>
  <si>
    <t>UA_CELKEM</t>
  </si>
  <si>
    <t>Ukrajinský AP</t>
  </si>
  <si>
    <t>z ped. celkem ukrajinský AP</t>
  </si>
  <si>
    <t>Úpravu rozpočtu o prostředky na podpůrná opatření (PO) vykázaná v termínu od 1.10.2022 do 31.10.2022 - platy, úvazky a ONIV, případně opravy dříve vykázaných PO.</t>
  </si>
  <si>
    <t>Individuální úpravy (důvod změny uveden v komentáři v příslušné buňce).</t>
  </si>
  <si>
    <t>Vyřízení požadavků na navýšení/snížení rozpočtu na základě žádosti o změnu PHškoly (úprava výkonů).</t>
  </si>
  <si>
    <t xml:space="preserve">Podmínky, kritéria a účel pro poskytnutí těchto dalších finančních prostředků jsou stanoveny materiálem „Stanovení dalších finančních prostředků pro mateřské, základní a střední školy a konzervatoře zřizované krajem </t>
  </si>
  <si>
    <t>obcí nebo dobrovolným svazkem obcí na rok 2022 na financování ukrajinských asistentů pedagoga“, č.j. MSMT-21684/2022-2, který je zveřejněný</t>
  </si>
  <si>
    <t xml:space="preserve">ve Věstníku MŠMT 04/2022 https://www.msmt.cz/dokumenty/vestnik-msmt-04-2022. </t>
  </si>
  <si>
    <t>Dotaci obdržíte samostatným rozhodnutím.</t>
  </si>
  <si>
    <t>Úpravy závazných i orientačních ukazatelů dle žádostí škol.</t>
  </si>
  <si>
    <t>Navýšení prostředků na ukrajinského asistenta pedagoga - prostředky na platy, zákonné odvody a přepočtený limit počtu zaměstnanců (pedagogů) na 4 měsíce.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</si>
</sst>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K_č_-;\-* #,##0.00\ _K_č_-;_-* &quot;-&quot;??\ _K_č_-;_-@_-"/>
    <numFmt numFmtId="165" formatCode="0.0000"/>
  </numFmts>
  <fonts count="49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name val="Arial CE"/>
      <charset val="238"/>
    </font>
    <font>
      <sz val="8"/>
      <name val="Arial CE"/>
    </font>
    <font>
      <b/>
      <sz val="8"/>
      <name val="Arial CE"/>
    </font>
    <font>
      <sz val="8"/>
      <color indexed="8"/>
      <name val="Arial CE"/>
    </font>
    <font>
      <b/>
      <sz val="8"/>
      <color indexed="8"/>
      <name val="Arial CE"/>
    </font>
    <font>
      <sz val="8"/>
      <color indexed="8"/>
      <name val="Arial CE"/>
      <charset val="238"/>
    </font>
    <font>
      <sz val="8"/>
      <color theme="1"/>
      <name val="Arial CE"/>
      <charset val="238"/>
    </font>
    <font>
      <b/>
      <sz val="8"/>
      <color theme="1"/>
      <name val="Arial CE"/>
      <charset val="238"/>
    </font>
    <font>
      <sz val="11"/>
      <name val="Calibri"/>
      <family val="2"/>
      <charset val="238"/>
    </font>
    <font>
      <b/>
      <sz val="8"/>
      <color indexed="8"/>
      <name val="Arial CE"/>
      <charset val="238"/>
    </font>
    <font>
      <b/>
      <sz val="8"/>
      <color rgb="FFFF0000"/>
      <name val="Arial CE"/>
      <charset val="238"/>
    </font>
    <font>
      <b/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8"/>
      <color rgb="FFFF0000"/>
      <name val="Arial CE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i/>
      <sz val="10"/>
      <name val="Arial"/>
      <family val="2"/>
      <charset val="238"/>
    </font>
    <font>
      <i/>
      <sz val="11"/>
      <name val="Calibri"/>
      <family val="2"/>
      <charset val="238"/>
    </font>
    <font>
      <b/>
      <i/>
      <sz val="10"/>
      <name val="Arial"/>
      <family val="2"/>
      <charset val="238"/>
    </font>
    <font>
      <b/>
      <i/>
      <sz val="11"/>
      <name val="Calibri"/>
      <family val="2"/>
      <charset val="238"/>
    </font>
    <font>
      <u/>
      <sz val="10"/>
      <color theme="10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1">
    <xf numFmtId="0" fontId="0" fillId="0" borderId="0"/>
    <xf numFmtId="164" fontId="14" fillId="0" borderId="0" applyFont="0" applyFill="0" applyBorder="0" applyAlignment="0" applyProtection="0"/>
    <xf numFmtId="0" fontId="14" fillId="0" borderId="0"/>
    <xf numFmtId="0" fontId="4" fillId="0" borderId="0"/>
    <xf numFmtId="0" fontId="9" fillId="0" borderId="0"/>
    <xf numFmtId="0" fontId="3" fillId="0" borderId="0"/>
    <xf numFmtId="0" fontId="36" fillId="0" borderId="0"/>
    <xf numFmtId="0" fontId="9" fillId="0" borderId="0"/>
    <xf numFmtId="0" fontId="2" fillId="0" borderId="0"/>
    <xf numFmtId="0" fontId="2" fillId="0" borderId="0"/>
    <xf numFmtId="0" fontId="48" fillId="0" borderId="0" applyNumberFormat="0" applyFill="0" applyBorder="0" applyAlignment="0" applyProtection="0"/>
  </cellStyleXfs>
  <cellXfs count="1057">
    <xf numFmtId="0" fontId="0" fillId="0" borderId="0" xfId="0"/>
    <xf numFmtId="0" fontId="12" fillId="0" borderId="2" xfId="0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5" fillId="0" borderId="0" xfId="0" applyFont="1"/>
    <xf numFmtId="3" fontId="7" fillId="0" borderId="8" xfId="0" applyNumberFormat="1" applyFont="1" applyBorder="1" applyAlignment="1">
      <alignment horizontal="right"/>
    </xf>
    <xf numFmtId="3" fontId="11" fillId="3" borderId="8" xfId="0" applyNumberFormat="1" applyFont="1" applyFill="1" applyBorder="1"/>
    <xf numFmtId="3" fontId="11" fillId="3" borderId="8" xfId="0" applyNumberFormat="1" applyFont="1" applyFill="1" applyBorder="1" applyAlignment="1">
      <alignment horizontal="right"/>
    </xf>
    <xf numFmtId="4" fontId="6" fillId="0" borderId="0" xfId="0" applyNumberFormat="1" applyFont="1"/>
    <xf numFmtId="3" fontId="11" fillId="3" borderId="1" xfId="0" applyNumberFormat="1" applyFont="1" applyFill="1" applyBorder="1"/>
    <xf numFmtId="4" fontId="11" fillId="3" borderId="1" xfId="0" applyNumberFormat="1" applyFont="1" applyFill="1" applyBorder="1"/>
    <xf numFmtId="3" fontId="11" fillId="3" borderId="1" xfId="0" applyNumberFormat="1" applyFont="1" applyFill="1" applyBorder="1" applyAlignment="1">
      <alignment horizontal="right"/>
    </xf>
    <xf numFmtId="4" fontId="11" fillId="3" borderId="1" xfId="0" applyNumberFormat="1" applyFont="1" applyFill="1" applyBorder="1" applyAlignment="1">
      <alignment horizontal="right"/>
    </xf>
    <xf numFmtId="0" fontId="6" fillId="0" borderId="0" xfId="0" applyFont="1"/>
    <xf numFmtId="0" fontId="8" fillId="0" borderId="0" xfId="0" applyFont="1"/>
    <xf numFmtId="4" fontId="0" fillId="0" borderId="0" xfId="0" applyNumberFormat="1"/>
    <xf numFmtId="3" fontId="0" fillId="0" borderId="0" xfId="0" applyNumberFormat="1"/>
    <xf numFmtId="0" fontId="6" fillId="0" borderId="0" xfId="0" applyFont="1" applyAlignment="1">
      <alignment horizontal="center"/>
    </xf>
    <xf numFmtId="0" fontId="17" fillId="0" borderId="0" xfId="0" applyFont="1"/>
    <xf numFmtId="4" fontId="7" fillId="0" borderId="0" xfId="0" applyNumberFormat="1" applyFont="1"/>
    <xf numFmtId="3" fontId="7" fillId="0" borderId="0" xfId="0" applyNumberFormat="1" applyFont="1"/>
    <xf numFmtId="0" fontId="18" fillId="0" borderId="0" xfId="0" applyFont="1"/>
    <xf numFmtId="4" fontId="6" fillId="0" borderId="1" xfId="0" applyNumberFormat="1" applyFont="1" applyBorder="1"/>
    <xf numFmtId="0" fontId="10" fillId="3" borderId="1" xfId="2" applyFont="1" applyFill="1" applyBorder="1" applyAlignment="1">
      <alignment horizontal="center"/>
    </xf>
    <xf numFmtId="3" fontId="10" fillId="3" borderId="1" xfId="2" applyNumberFormat="1" applyFont="1" applyFill="1" applyBorder="1"/>
    <xf numFmtId="4" fontId="10" fillId="3" borderId="1" xfId="2" applyNumberFormat="1" applyFont="1" applyFill="1" applyBorder="1"/>
    <xf numFmtId="3" fontId="10" fillId="4" borderId="18" xfId="2" applyNumberFormat="1" applyFont="1" applyFill="1" applyBorder="1"/>
    <xf numFmtId="4" fontId="10" fillId="4" borderId="18" xfId="2" applyNumberFormat="1" applyFont="1" applyFill="1" applyBorder="1"/>
    <xf numFmtId="3" fontId="6" fillId="0" borderId="0" xfId="0" applyNumberFormat="1" applyFont="1"/>
    <xf numFmtId="3" fontId="6" fillId="0" borderId="1" xfId="0" applyNumberFormat="1" applyFont="1" applyBorder="1"/>
    <xf numFmtId="4" fontId="6" fillId="0" borderId="10" xfId="0" applyNumberFormat="1" applyFont="1" applyBorder="1"/>
    <xf numFmtId="3" fontId="5" fillId="0" borderId="1" xfId="0" applyNumberFormat="1" applyFont="1" applyBorder="1"/>
    <xf numFmtId="0" fontId="11" fillId="3" borderId="1" xfId="0" applyFont="1" applyFill="1" applyBorder="1" applyAlignment="1">
      <alignment horizontal="center"/>
    </xf>
    <xf numFmtId="0" fontId="12" fillId="0" borderId="15" xfId="0" applyFont="1" applyBorder="1" applyAlignment="1">
      <alignment horizontal="left"/>
    </xf>
    <xf numFmtId="4" fontId="5" fillId="0" borderId="9" xfId="0" applyNumberFormat="1" applyFont="1" applyBorder="1"/>
    <xf numFmtId="3" fontId="10" fillId="3" borderId="8" xfId="2" applyNumberFormat="1" applyFont="1" applyFill="1" applyBorder="1"/>
    <xf numFmtId="3" fontId="10" fillId="4" borderId="17" xfId="2" applyNumberFormat="1" applyFont="1" applyFill="1" applyBorder="1"/>
    <xf numFmtId="3" fontId="5" fillId="0" borderId="8" xfId="0" applyNumberFormat="1" applyFont="1" applyBorder="1"/>
    <xf numFmtId="4" fontId="11" fillId="3" borderId="9" xfId="0" applyNumberFormat="1" applyFont="1" applyFill="1" applyBorder="1" applyAlignment="1">
      <alignment horizontal="right"/>
    </xf>
    <xf numFmtId="4" fontId="11" fillId="3" borderId="9" xfId="0" applyNumberFormat="1" applyFont="1" applyFill="1" applyBorder="1"/>
    <xf numFmtId="0" fontId="10" fillId="0" borderId="39" xfId="0" applyFont="1" applyBorder="1" applyAlignment="1">
      <alignment vertical="center" wrapText="1"/>
    </xf>
    <xf numFmtId="3" fontId="7" fillId="0" borderId="25" xfId="0" applyNumberFormat="1" applyFont="1" applyBorder="1" applyAlignment="1">
      <alignment horizontal="right"/>
    </xf>
    <xf numFmtId="0" fontId="6" fillId="0" borderId="0" xfId="0" applyFont="1" applyAlignment="1">
      <alignment horizontal="left"/>
    </xf>
    <xf numFmtId="0" fontId="0" fillId="0" borderId="0" xfId="0" applyAlignment="1">
      <alignment horizontal="center"/>
    </xf>
    <xf numFmtId="3" fontId="11" fillId="3" borderId="22" xfId="0" applyNumberFormat="1" applyFont="1" applyFill="1" applyBorder="1"/>
    <xf numFmtId="0" fontId="12" fillId="0" borderId="43" xfId="0" applyFont="1" applyBorder="1" applyAlignment="1">
      <alignment horizontal="left"/>
    </xf>
    <xf numFmtId="4" fontId="11" fillId="3" borderId="22" xfId="0" applyNumberFormat="1" applyFont="1" applyFill="1" applyBorder="1"/>
    <xf numFmtId="0" fontId="19" fillId="0" borderId="0" xfId="0" applyFont="1" applyAlignment="1">
      <alignment horizontal="center"/>
    </xf>
    <xf numFmtId="0" fontId="19" fillId="0" borderId="0" xfId="0" applyFont="1"/>
    <xf numFmtId="0" fontId="12" fillId="0" borderId="39" xfId="0" applyFont="1" applyBorder="1" applyAlignment="1">
      <alignment horizontal="left"/>
    </xf>
    <xf numFmtId="3" fontId="19" fillId="0" borderId="8" xfId="0" applyNumberFormat="1" applyFont="1" applyBorder="1"/>
    <xf numFmtId="3" fontId="19" fillId="0" borderId="1" xfId="0" applyNumberFormat="1" applyFont="1" applyBorder="1"/>
    <xf numFmtId="4" fontId="19" fillId="0" borderId="1" xfId="0" applyNumberFormat="1" applyFont="1" applyBorder="1"/>
    <xf numFmtId="3" fontId="19" fillId="0" borderId="11" xfId="0" applyNumberFormat="1" applyFont="1" applyBorder="1"/>
    <xf numFmtId="3" fontId="19" fillId="0" borderId="12" xfId="0" applyNumberFormat="1" applyFont="1" applyBorder="1"/>
    <xf numFmtId="0" fontId="11" fillId="4" borderId="18" xfId="0" applyFont="1" applyFill="1" applyBorder="1" applyAlignment="1">
      <alignment horizontal="center"/>
    </xf>
    <xf numFmtId="3" fontId="11" fillId="4" borderId="18" xfId="0" applyNumberFormat="1" applyFont="1" applyFill="1" applyBorder="1" applyAlignment="1">
      <alignment horizontal="right"/>
    </xf>
    <xf numFmtId="4" fontId="11" fillId="4" borderId="18" xfId="0" applyNumberFormat="1" applyFont="1" applyFill="1" applyBorder="1" applyAlignment="1">
      <alignment horizontal="right"/>
    </xf>
    <xf numFmtId="3" fontId="19" fillId="0" borderId="4" xfId="0" applyNumberFormat="1" applyFont="1" applyBorder="1"/>
    <xf numFmtId="3" fontId="19" fillId="0" borderId="40" xfId="0" applyNumberFormat="1" applyFont="1" applyBorder="1"/>
    <xf numFmtId="0" fontId="11" fillId="3" borderId="22" xfId="0" applyFont="1" applyFill="1" applyBorder="1" applyAlignment="1">
      <alignment horizontal="center"/>
    </xf>
    <xf numFmtId="3" fontId="13" fillId="4" borderId="18" xfId="0" applyNumberFormat="1" applyFont="1" applyFill="1" applyBorder="1"/>
    <xf numFmtId="4" fontId="13" fillId="4" borderId="18" xfId="0" applyNumberFormat="1" applyFont="1" applyFill="1" applyBorder="1"/>
    <xf numFmtId="4" fontId="13" fillId="4" borderId="19" xfId="0" applyNumberFormat="1" applyFont="1" applyFill="1" applyBorder="1"/>
    <xf numFmtId="3" fontId="11" fillId="4" borderId="18" xfId="0" applyNumberFormat="1" applyFont="1" applyFill="1" applyBorder="1"/>
    <xf numFmtId="4" fontId="11" fillId="4" borderId="18" xfId="0" applyNumberFormat="1" applyFont="1" applyFill="1" applyBorder="1"/>
    <xf numFmtId="4" fontId="11" fillId="3" borderId="32" xfId="0" applyNumberFormat="1" applyFont="1" applyFill="1" applyBorder="1"/>
    <xf numFmtId="4" fontId="11" fillId="4" borderId="20" xfId="0" applyNumberFormat="1" applyFont="1" applyFill="1" applyBorder="1"/>
    <xf numFmtId="3" fontId="11" fillId="4" borderId="17" xfId="0" applyNumberFormat="1" applyFont="1" applyFill="1" applyBorder="1" applyAlignment="1">
      <alignment horizontal="right"/>
    </xf>
    <xf numFmtId="4" fontId="11" fillId="4" borderId="20" xfId="0" applyNumberFormat="1" applyFont="1" applyFill="1" applyBorder="1" applyAlignment="1">
      <alignment horizontal="right"/>
    </xf>
    <xf numFmtId="4" fontId="10" fillId="3" borderId="10" xfId="2" applyNumberFormat="1" applyFont="1" applyFill="1" applyBorder="1"/>
    <xf numFmtId="4" fontId="10" fillId="4" borderId="19" xfId="2" applyNumberFormat="1" applyFont="1" applyFill="1" applyBorder="1"/>
    <xf numFmtId="0" fontId="10" fillId="2" borderId="20" xfId="2" applyFont="1" applyFill="1" applyBorder="1" applyAlignment="1">
      <alignment horizontal="center" vertical="center" wrapText="1"/>
    </xf>
    <xf numFmtId="4" fontId="11" fillId="4" borderId="12" xfId="2" applyNumberFormat="1" applyFont="1" applyFill="1" applyBorder="1" applyAlignment="1">
      <alignment horizontal="center" vertical="center" wrapText="1"/>
    </xf>
    <xf numFmtId="3" fontId="11" fillId="5" borderId="12" xfId="2" applyNumberFormat="1" applyFont="1" applyFill="1" applyBorder="1" applyAlignment="1">
      <alignment horizontal="center" vertical="center" wrapText="1"/>
    </xf>
    <xf numFmtId="3" fontId="10" fillId="3" borderId="28" xfId="2" applyNumberFormat="1" applyFont="1" applyFill="1" applyBorder="1"/>
    <xf numFmtId="3" fontId="19" fillId="0" borderId="30" xfId="0" applyNumberFormat="1" applyFont="1" applyBorder="1"/>
    <xf numFmtId="3" fontId="11" fillId="3" borderId="22" xfId="0" applyNumberFormat="1" applyFont="1" applyFill="1" applyBorder="1" applyAlignment="1">
      <alignment horizontal="right"/>
    </xf>
    <xf numFmtId="4" fontId="11" fillId="4" borderId="19" xfId="0" applyNumberFormat="1" applyFont="1" applyFill="1" applyBorder="1" applyAlignment="1">
      <alignment horizontal="right"/>
    </xf>
    <xf numFmtId="4" fontId="11" fillId="3" borderId="10" xfId="0" applyNumberFormat="1" applyFont="1" applyFill="1" applyBorder="1"/>
    <xf numFmtId="4" fontId="11" fillId="3" borderId="10" xfId="0" applyNumberFormat="1" applyFont="1" applyFill="1" applyBorder="1" applyAlignment="1">
      <alignment horizontal="right"/>
    </xf>
    <xf numFmtId="0" fontId="19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9" xfId="0" applyFont="1" applyBorder="1" applyAlignment="1">
      <alignment horizontal="left"/>
    </xf>
    <xf numFmtId="0" fontId="16" fillId="0" borderId="0" xfId="0" applyFont="1"/>
    <xf numFmtId="0" fontId="30" fillId="3" borderId="1" xfId="4" applyFont="1" applyFill="1" applyBorder="1" applyAlignment="1">
      <alignment horizontal="center"/>
    </xf>
    <xf numFmtId="0" fontId="11" fillId="3" borderId="1" xfId="4" applyFont="1" applyFill="1" applyBorder="1" applyAlignment="1">
      <alignment horizontal="center"/>
    </xf>
    <xf numFmtId="0" fontId="32" fillId="3" borderId="1" xfId="4" applyFont="1" applyFill="1" applyBorder="1" applyAlignment="1">
      <alignment horizontal="center"/>
    </xf>
    <xf numFmtId="0" fontId="29" fillId="3" borderId="1" xfId="4" applyFont="1" applyFill="1" applyBorder="1" applyAlignment="1">
      <alignment horizontal="center"/>
    </xf>
    <xf numFmtId="0" fontId="30" fillId="3" borderId="22" xfId="4" applyFont="1" applyFill="1" applyBorder="1" applyAlignment="1">
      <alignment horizontal="center"/>
    </xf>
    <xf numFmtId="0" fontId="17" fillId="0" borderId="0" xfId="3" applyFont="1" applyAlignment="1">
      <alignment horizontal="left"/>
    </xf>
    <xf numFmtId="0" fontId="16" fillId="0" borderId="0" xfId="0" applyFont="1" applyAlignment="1">
      <alignment horizontal="left"/>
    </xf>
    <xf numFmtId="0" fontId="34" fillId="0" borderId="0" xfId="5" applyFont="1" applyAlignment="1">
      <alignment horizontal="right"/>
    </xf>
    <xf numFmtId="0" fontId="34" fillId="0" borderId="0" xfId="5" applyFont="1" applyAlignment="1">
      <alignment horizontal="center"/>
    </xf>
    <xf numFmtId="3" fontId="34" fillId="0" borderId="0" xfId="5" applyNumberFormat="1" applyFont="1"/>
    <xf numFmtId="3" fontId="35" fillId="0" borderId="0" xfId="5" applyNumberFormat="1" applyFont="1"/>
    <xf numFmtId="4" fontId="35" fillId="0" borderId="0" xfId="5" applyNumberFormat="1" applyFont="1"/>
    <xf numFmtId="3" fontId="3" fillId="0" borderId="0" xfId="5" applyNumberFormat="1"/>
    <xf numFmtId="4" fontId="3" fillId="0" borderId="0" xfId="5" applyNumberFormat="1"/>
    <xf numFmtId="0" fontId="34" fillId="0" borderId="0" xfId="5" applyFont="1"/>
    <xf numFmtId="0" fontId="35" fillId="0" borderId="0" xfId="5" applyFont="1" applyAlignment="1">
      <alignment horizontal="right"/>
    </xf>
    <xf numFmtId="0" fontId="35" fillId="0" borderId="0" xfId="5" applyFont="1"/>
    <xf numFmtId="0" fontId="34" fillId="0" borderId="0" xfId="5" applyFont="1" applyAlignment="1">
      <alignment horizontal="center" vertical="center"/>
    </xf>
    <xf numFmtId="0" fontId="35" fillId="0" borderId="0" xfId="5" applyFont="1" applyAlignment="1">
      <alignment vertical="center"/>
    </xf>
    <xf numFmtId="0" fontId="35" fillId="0" borderId="17" xfId="5" applyFont="1" applyBorder="1" applyAlignment="1">
      <alignment horizontal="center" vertical="center"/>
    </xf>
    <xf numFmtId="0" fontId="35" fillId="0" borderId="18" xfId="5" applyFont="1" applyBorder="1" applyAlignment="1">
      <alignment horizontal="center" vertical="center"/>
    </xf>
    <xf numFmtId="0" fontId="5" fillId="0" borderId="1" xfId="5" applyFont="1" applyBorder="1" applyAlignment="1">
      <alignment horizontal="right"/>
    </xf>
    <xf numFmtId="0" fontId="5" fillId="0" borderId="1" xfId="5" applyFont="1" applyBorder="1" applyAlignment="1" applyProtection="1">
      <alignment horizontal="right"/>
      <protection locked="0"/>
    </xf>
    <xf numFmtId="0" fontId="5" fillId="0" borderId="1" xfId="5" applyFont="1" applyBorder="1"/>
    <xf numFmtId="0" fontId="5" fillId="0" borderId="1" xfId="5" applyFont="1" applyBorder="1" applyAlignment="1">
      <alignment horizontal="center"/>
    </xf>
    <xf numFmtId="0" fontId="5" fillId="0" borderId="9" xfId="5" applyFont="1" applyBorder="1"/>
    <xf numFmtId="3" fontId="34" fillId="0" borderId="8" xfId="5" applyNumberFormat="1" applyFont="1" applyBorder="1"/>
    <xf numFmtId="3" fontId="34" fillId="0" borderId="1" xfId="5" applyNumberFormat="1" applyFont="1" applyBorder="1"/>
    <xf numFmtId="3" fontId="6" fillId="0" borderId="8" xfId="5" applyNumberFormat="1" applyFont="1" applyBorder="1"/>
    <xf numFmtId="3" fontId="6" fillId="0" borderId="1" xfId="5" applyNumberFormat="1" applyFont="1" applyBorder="1"/>
    <xf numFmtId="3" fontId="5" fillId="0" borderId="1" xfId="5" applyNumberFormat="1" applyFont="1" applyBorder="1"/>
    <xf numFmtId="4" fontId="6" fillId="0" borderId="1" xfId="5" applyNumberFormat="1" applyFont="1" applyBorder="1"/>
    <xf numFmtId="4" fontId="6" fillId="0" borderId="10" xfId="5" applyNumberFormat="1" applyFont="1" applyBorder="1"/>
    <xf numFmtId="0" fontId="11" fillId="3" borderId="1" xfId="5" applyFont="1" applyFill="1" applyBorder="1" applyAlignment="1">
      <alignment horizontal="right"/>
    </xf>
    <xf numFmtId="0" fontId="11" fillId="3" borderId="1" xfId="5" applyFont="1" applyFill="1" applyBorder="1" applyAlignment="1" applyProtection="1">
      <alignment horizontal="right"/>
      <protection locked="0"/>
    </xf>
    <xf numFmtId="0" fontId="11" fillId="3" borderId="1" xfId="5" applyFont="1" applyFill="1" applyBorder="1"/>
    <xf numFmtId="0" fontId="11" fillId="3" borderId="1" xfId="5" applyFont="1" applyFill="1" applyBorder="1" applyAlignment="1">
      <alignment horizontal="center"/>
    </xf>
    <xf numFmtId="0" fontId="11" fillId="3" borderId="9" xfId="5" applyFont="1" applyFill="1" applyBorder="1"/>
    <xf numFmtId="3" fontId="11" fillId="3" borderId="8" xfId="5" applyNumberFormat="1" applyFont="1" applyFill="1" applyBorder="1"/>
    <xf numFmtId="3" fontId="11" fillId="3" borderId="1" xfId="5" applyNumberFormat="1" applyFont="1" applyFill="1" applyBorder="1"/>
    <xf numFmtId="4" fontId="11" fillId="3" borderId="1" xfId="5" applyNumberFormat="1" applyFont="1" applyFill="1" applyBorder="1"/>
    <xf numFmtId="4" fontId="11" fillId="3" borderId="10" xfId="5" applyNumberFormat="1" applyFont="1" applyFill="1" applyBorder="1"/>
    <xf numFmtId="0" fontId="6" fillId="0" borderId="1" xfId="5" applyFont="1" applyBorder="1"/>
    <xf numFmtId="3" fontId="11" fillId="3" borderId="8" xfId="5" applyNumberFormat="1" applyFont="1" applyFill="1" applyBorder="1" applyAlignment="1">
      <alignment horizontal="right"/>
    </xf>
    <xf numFmtId="3" fontId="11" fillId="3" borderId="1" xfId="5" applyNumberFormat="1" applyFont="1" applyFill="1" applyBorder="1" applyAlignment="1">
      <alignment horizontal="right"/>
    </xf>
    <xf numFmtId="4" fontId="11" fillId="3" borderId="1" xfId="5" applyNumberFormat="1" applyFont="1" applyFill="1" applyBorder="1" applyAlignment="1">
      <alignment horizontal="right"/>
    </xf>
    <xf numFmtId="4" fontId="11" fillId="3" borderId="10" xfId="5" applyNumberFormat="1" applyFont="1" applyFill="1" applyBorder="1" applyAlignment="1">
      <alignment horizontal="right"/>
    </xf>
    <xf numFmtId="0" fontId="5" fillId="0" borderId="1" xfId="5" applyFont="1" applyBorder="1" applyAlignment="1">
      <alignment wrapText="1"/>
    </xf>
    <xf numFmtId="3" fontId="35" fillId="3" borderId="8" xfId="5" applyNumberFormat="1" applyFont="1" applyFill="1" applyBorder="1"/>
    <xf numFmtId="3" fontId="35" fillId="3" borderId="1" xfId="5" applyNumberFormat="1" applyFont="1" applyFill="1" applyBorder="1"/>
    <xf numFmtId="4" fontId="35" fillId="3" borderId="1" xfId="5" applyNumberFormat="1" applyFont="1" applyFill="1" applyBorder="1"/>
    <xf numFmtId="4" fontId="35" fillId="3" borderId="10" xfId="5" applyNumberFormat="1" applyFont="1" applyFill="1" applyBorder="1"/>
    <xf numFmtId="3" fontId="11" fillId="7" borderId="18" xfId="5" applyNumberFormat="1" applyFont="1" applyFill="1" applyBorder="1"/>
    <xf numFmtId="4" fontId="6" fillId="0" borderId="0" xfId="5" applyNumberFormat="1" applyFont="1"/>
    <xf numFmtId="4" fontId="12" fillId="0" borderId="0" xfId="5" applyNumberFormat="1" applyFont="1"/>
    <xf numFmtId="3" fontId="35" fillId="0" borderId="0" xfId="5" applyNumberFormat="1" applyFont="1" applyAlignment="1">
      <alignment horizontal="right"/>
    </xf>
    <xf numFmtId="4" fontId="35" fillId="0" borderId="0" xfId="5" applyNumberFormat="1" applyFont="1" applyAlignment="1">
      <alignment horizontal="right"/>
    </xf>
    <xf numFmtId="4" fontId="34" fillId="0" borderId="0" xfId="5" applyNumberFormat="1" applyFont="1"/>
    <xf numFmtId="0" fontId="34" fillId="0" borderId="0" xfId="5" applyFont="1" applyAlignment="1">
      <alignment horizontal="left"/>
    </xf>
    <xf numFmtId="0" fontId="3" fillId="0" borderId="0" xfId="5"/>
    <xf numFmtId="0" fontId="3" fillId="0" borderId="0" xfId="5" applyAlignment="1">
      <alignment horizontal="center"/>
    </xf>
    <xf numFmtId="3" fontId="23" fillId="0" borderId="0" xfId="5" applyNumberFormat="1" applyFont="1"/>
    <xf numFmtId="4" fontId="23" fillId="0" borderId="0" xfId="5" applyNumberFormat="1" applyFont="1"/>
    <xf numFmtId="0" fontId="23" fillId="0" borderId="0" xfId="5" applyFont="1"/>
    <xf numFmtId="0" fontId="23" fillId="0" borderId="0" xfId="5" applyFont="1" applyAlignment="1">
      <alignment horizontal="center" vertical="center" wrapText="1"/>
    </xf>
    <xf numFmtId="0" fontId="6" fillId="0" borderId="1" xfId="5" applyFont="1" applyBorder="1" applyProtection="1">
      <protection locked="0"/>
    </xf>
    <xf numFmtId="0" fontId="6" fillId="0" borderId="1" xfId="5" applyFont="1" applyBorder="1" applyAlignment="1">
      <alignment horizontal="center"/>
    </xf>
    <xf numFmtId="0" fontId="6" fillId="0" borderId="9" xfId="5" applyFont="1" applyBorder="1"/>
    <xf numFmtId="0" fontId="25" fillId="0" borderId="0" xfId="5" applyFont="1"/>
    <xf numFmtId="3" fontId="12" fillId="3" borderId="8" xfId="5" applyNumberFormat="1" applyFont="1" applyFill="1" applyBorder="1"/>
    <xf numFmtId="0" fontId="12" fillId="3" borderId="1" xfId="5" applyFont="1" applyFill="1" applyBorder="1"/>
    <xf numFmtId="0" fontId="12" fillId="3" borderId="1" xfId="5" applyFont="1" applyFill="1" applyBorder="1" applyProtection="1">
      <protection locked="0"/>
    </xf>
    <xf numFmtId="0" fontId="12" fillId="3" borderId="1" xfId="5" applyFont="1" applyFill="1" applyBorder="1" applyAlignment="1">
      <alignment horizontal="center"/>
    </xf>
    <xf numFmtId="0" fontId="6" fillId="3" borderId="1" xfId="5" applyFont="1" applyFill="1" applyBorder="1"/>
    <xf numFmtId="0" fontId="6" fillId="3" borderId="9" xfId="5" applyFont="1" applyFill="1" applyBorder="1"/>
    <xf numFmtId="0" fontId="6" fillId="2" borderId="1" xfId="5" applyFont="1" applyFill="1" applyBorder="1"/>
    <xf numFmtId="3" fontId="12" fillId="3" borderId="1" xfId="5" applyNumberFormat="1" applyFont="1" applyFill="1" applyBorder="1"/>
    <xf numFmtId="4" fontId="12" fillId="3" borderId="1" xfId="5" applyNumberFormat="1" applyFont="1" applyFill="1" applyBorder="1"/>
    <xf numFmtId="4" fontId="12" fillId="3" borderId="10" xfId="5" applyNumberFormat="1" applyFont="1" applyFill="1" applyBorder="1"/>
    <xf numFmtId="0" fontId="6" fillId="0" borderId="1" xfId="5" applyFont="1" applyBorder="1" applyAlignment="1">
      <alignment wrapText="1"/>
    </xf>
    <xf numFmtId="0" fontId="6" fillId="0" borderId="1" xfId="5" applyFont="1" applyBorder="1" applyAlignment="1">
      <alignment horizontal="center" wrapText="1"/>
    </xf>
    <xf numFmtId="0" fontId="12" fillId="3" borderId="1" xfId="5" applyFont="1" applyFill="1" applyBorder="1" applyAlignment="1">
      <alignment horizontal="center" wrapText="1"/>
    </xf>
    <xf numFmtId="3" fontId="12" fillId="3" borderId="8" xfId="5" applyNumberFormat="1" applyFont="1" applyFill="1" applyBorder="1" applyAlignment="1">
      <alignment horizontal="right"/>
    </xf>
    <xf numFmtId="3" fontId="12" fillId="3" borderId="1" xfId="5" applyNumberFormat="1" applyFont="1" applyFill="1" applyBorder="1" applyAlignment="1">
      <alignment horizontal="right"/>
    </xf>
    <xf numFmtId="4" fontId="12" fillId="3" borderId="1" xfId="5" applyNumberFormat="1" applyFont="1" applyFill="1" applyBorder="1" applyAlignment="1">
      <alignment horizontal="right"/>
    </xf>
    <xf numFmtId="4" fontId="12" fillId="3" borderId="10" xfId="5" applyNumberFormat="1" applyFont="1" applyFill="1" applyBorder="1" applyAlignment="1">
      <alignment horizontal="right"/>
    </xf>
    <xf numFmtId="0" fontId="12" fillId="3" borderId="22" xfId="5" applyFont="1" applyFill="1" applyBorder="1"/>
    <xf numFmtId="0" fontId="12" fillId="3" borderId="22" xfId="5" applyFont="1" applyFill="1" applyBorder="1" applyProtection="1">
      <protection locked="0"/>
    </xf>
    <xf numFmtId="0" fontId="12" fillId="3" borderId="22" xfId="5" applyFont="1" applyFill="1" applyBorder="1" applyAlignment="1">
      <alignment horizontal="center" wrapText="1"/>
    </xf>
    <xf numFmtId="0" fontId="6" fillId="3" borderId="22" xfId="5" applyFont="1" applyFill="1" applyBorder="1"/>
    <xf numFmtId="0" fontId="6" fillId="3" borderId="32" xfId="5" applyFont="1" applyFill="1" applyBorder="1"/>
    <xf numFmtId="0" fontId="25" fillId="0" borderId="0" xfId="5" applyFont="1" applyAlignment="1">
      <alignment horizontal="center"/>
    </xf>
    <xf numFmtId="3" fontId="3" fillId="0" borderId="0" xfId="5" applyNumberFormat="1" applyAlignment="1">
      <alignment horizontal="center"/>
    </xf>
    <xf numFmtId="3" fontId="12" fillId="0" borderId="0" xfId="5" applyNumberFormat="1" applyFont="1" applyAlignment="1">
      <alignment horizontal="center"/>
    </xf>
    <xf numFmtId="3" fontId="21" fillId="0" borderId="0" xfId="5" applyNumberFormat="1" applyFont="1" applyAlignment="1">
      <alignment vertical="center"/>
    </xf>
    <xf numFmtId="4" fontId="12" fillId="0" borderId="0" xfId="5" applyNumberFormat="1" applyFont="1" applyAlignment="1">
      <alignment vertical="center"/>
    </xf>
    <xf numFmtId="4" fontId="12" fillId="0" borderId="0" xfId="5" applyNumberFormat="1" applyFont="1" applyAlignment="1">
      <alignment horizontal="center" vertical="center"/>
    </xf>
    <xf numFmtId="3" fontId="22" fillId="0" borderId="0" xfId="5" applyNumberFormat="1" applyFont="1" applyAlignment="1">
      <alignment vertical="center" wrapText="1"/>
    </xf>
    <xf numFmtId="3" fontId="12" fillId="0" borderId="0" xfId="5" applyNumberFormat="1" applyFont="1" applyAlignment="1">
      <alignment vertical="center" wrapText="1"/>
    </xf>
    <xf numFmtId="3" fontId="12" fillId="0" borderId="0" xfId="5" applyNumberFormat="1" applyFont="1" applyAlignment="1">
      <alignment vertical="center"/>
    </xf>
    <xf numFmtId="3" fontId="21" fillId="0" borderId="0" xfId="5" applyNumberFormat="1" applyFont="1" applyAlignment="1">
      <alignment horizontal="center" vertical="center"/>
    </xf>
    <xf numFmtId="0" fontId="35" fillId="0" borderId="0" xfId="5" applyFont="1" applyAlignment="1">
      <alignment horizontal="center"/>
    </xf>
    <xf numFmtId="0" fontId="18" fillId="0" borderId="0" xfId="0" applyFont="1" applyAlignment="1">
      <alignment horizontal="center"/>
    </xf>
    <xf numFmtId="0" fontId="23" fillId="0" borderId="0" xfId="5" applyFont="1" applyAlignment="1">
      <alignment horizontal="center"/>
    </xf>
    <xf numFmtId="3" fontId="6" fillId="0" borderId="8" xfId="5" applyNumberFormat="1" applyFont="1" applyBorder="1" applyAlignment="1">
      <alignment horizontal="center"/>
    </xf>
    <xf numFmtId="3" fontId="12" fillId="3" borderId="8" xfId="5" applyNumberFormat="1" applyFont="1" applyFill="1" applyBorder="1" applyAlignment="1">
      <alignment horizontal="center"/>
    </xf>
    <xf numFmtId="3" fontId="12" fillId="3" borderId="28" xfId="5" applyNumberFormat="1" applyFont="1" applyFill="1" applyBorder="1" applyAlignment="1">
      <alignment horizontal="center"/>
    </xf>
    <xf numFmtId="0" fontId="35" fillId="0" borderId="18" xfId="5" applyFont="1" applyBorder="1" applyAlignment="1">
      <alignment horizontal="center" vertical="center" wrapText="1"/>
    </xf>
    <xf numFmtId="0" fontId="20" fillId="0" borderId="0" xfId="5" applyFont="1"/>
    <xf numFmtId="0" fontId="5" fillId="0" borderId="5" xfId="5" applyFont="1" applyBorder="1" applyAlignment="1">
      <alignment horizontal="center"/>
    </xf>
    <xf numFmtId="0" fontId="5" fillId="0" borderId="5" xfId="5" applyFont="1" applyBorder="1" applyAlignment="1">
      <alignment horizontal="right"/>
    </xf>
    <xf numFmtId="0" fontId="5" fillId="0" borderId="5" xfId="5" applyFont="1" applyBorder="1" applyAlignment="1" applyProtection="1">
      <alignment horizontal="right"/>
      <protection locked="0"/>
    </xf>
    <xf numFmtId="0" fontId="5" fillId="0" borderId="5" xfId="5" applyFont="1" applyBorder="1"/>
    <xf numFmtId="0" fontId="5" fillId="0" borderId="6" xfId="5" applyFont="1" applyBorder="1"/>
    <xf numFmtId="3" fontId="6" fillId="0" borderId="4" xfId="5" applyNumberFormat="1" applyFont="1" applyBorder="1" applyAlignment="1">
      <alignment horizontal="center"/>
    </xf>
    <xf numFmtId="0" fontId="6" fillId="0" borderId="5" xfId="5" applyFont="1" applyBorder="1"/>
    <xf numFmtId="0" fontId="6" fillId="0" borderId="5" xfId="5" applyFont="1" applyBorder="1" applyProtection="1">
      <protection locked="0"/>
    </xf>
    <xf numFmtId="0" fontId="6" fillId="0" borderId="5" xfId="5" applyFont="1" applyBorder="1" applyAlignment="1">
      <alignment horizontal="center"/>
    </xf>
    <xf numFmtId="0" fontId="6" fillId="0" borderId="6" xfId="5" applyFont="1" applyBorder="1"/>
    <xf numFmtId="0" fontId="20" fillId="8" borderId="17" xfId="5" applyFont="1" applyFill="1" applyBorder="1" applyAlignment="1">
      <alignment horizontal="center"/>
    </xf>
    <xf numFmtId="0" fontId="20" fillId="8" borderId="18" xfId="5" applyFont="1" applyFill="1" applyBorder="1" applyAlignment="1">
      <alignment horizontal="center"/>
    </xf>
    <xf numFmtId="0" fontId="20" fillId="8" borderId="20" xfId="5" applyFont="1" applyFill="1" applyBorder="1" applyAlignment="1">
      <alignment horizontal="center"/>
    </xf>
    <xf numFmtId="3" fontId="20" fillId="8" borderId="17" xfId="5" applyNumberFormat="1" applyFont="1" applyFill="1" applyBorder="1" applyAlignment="1">
      <alignment horizontal="center"/>
    </xf>
    <xf numFmtId="3" fontId="20" fillId="8" borderId="18" xfId="5" applyNumberFormat="1" applyFont="1" applyFill="1" applyBorder="1" applyAlignment="1">
      <alignment horizontal="center"/>
    </xf>
    <xf numFmtId="0" fontId="12" fillId="0" borderId="23" xfId="0" applyFont="1" applyBorder="1" applyAlignment="1">
      <alignment horizontal="left"/>
    </xf>
    <xf numFmtId="0" fontId="12" fillId="0" borderId="68" xfId="0" applyFont="1" applyBorder="1" applyAlignment="1">
      <alignment horizontal="left"/>
    </xf>
    <xf numFmtId="0" fontId="12" fillId="0" borderId="47" xfId="0" applyFont="1" applyBorder="1" applyAlignment="1">
      <alignment horizontal="left"/>
    </xf>
    <xf numFmtId="3" fontId="13" fillId="4" borderId="17" xfId="0" applyNumberFormat="1" applyFont="1" applyFill="1" applyBorder="1"/>
    <xf numFmtId="3" fontId="20" fillId="8" borderId="35" xfId="5" applyNumberFormat="1" applyFont="1" applyFill="1" applyBorder="1" applyAlignment="1">
      <alignment horizontal="center"/>
    </xf>
    <xf numFmtId="3" fontId="20" fillId="8" borderId="36" xfId="5" applyNumberFormat="1" applyFont="1" applyFill="1" applyBorder="1" applyAlignment="1">
      <alignment horizontal="center"/>
    </xf>
    <xf numFmtId="4" fontId="20" fillId="8" borderId="36" xfId="5" applyNumberFormat="1" applyFont="1" applyFill="1" applyBorder="1" applyAlignment="1">
      <alignment horizontal="center"/>
    </xf>
    <xf numFmtId="4" fontId="20" fillId="8" borderId="38" xfId="5" applyNumberFormat="1" applyFont="1" applyFill="1" applyBorder="1" applyAlignment="1">
      <alignment horizontal="center"/>
    </xf>
    <xf numFmtId="3" fontId="12" fillId="0" borderId="0" xfId="5" applyNumberFormat="1" applyFont="1"/>
    <xf numFmtId="3" fontId="6" fillId="0" borderId="0" xfId="5" applyNumberFormat="1" applyFont="1"/>
    <xf numFmtId="3" fontId="5" fillId="0" borderId="0" xfId="5" applyNumberFormat="1" applyFont="1"/>
    <xf numFmtId="3" fontId="6" fillId="0" borderId="26" xfId="5" applyNumberFormat="1" applyFont="1" applyBorder="1"/>
    <xf numFmtId="3" fontId="5" fillId="0" borderId="26" xfId="5" applyNumberFormat="1" applyFont="1" applyBorder="1"/>
    <xf numFmtId="4" fontId="6" fillId="0" borderId="26" xfId="5" applyNumberFormat="1" applyFont="1" applyBorder="1"/>
    <xf numFmtId="4" fontId="6" fillId="0" borderId="27" xfId="5" applyNumberFormat="1" applyFont="1" applyBorder="1"/>
    <xf numFmtId="4" fontId="21" fillId="0" borderId="0" xfId="5" applyNumberFormat="1" applyFont="1" applyAlignment="1">
      <alignment vertical="center"/>
    </xf>
    <xf numFmtId="4" fontId="19" fillId="0" borderId="12" xfId="0" applyNumberFormat="1" applyFont="1" applyBorder="1"/>
    <xf numFmtId="3" fontId="19" fillId="0" borderId="5" xfId="0" applyNumberFormat="1" applyFont="1" applyBorder="1"/>
    <xf numFmtId="4" fontId="19" fillId="0" borderId="5" xfId="0" applyNumberFormat="1" applyFont="1" applyBorder="1"/>
    <xf numFmtId="0" fontId="12" fillId="0" borderId="44" xfId="0" applyFont="1" applyBorder="1" applyAlignment="1">
      <alignment horizontal="left"/>
    </xf>
    <xf numFmtId="4" fontId="13" fillId="4" borderId="20" xfId="0" applyNumberFormat="1" applyFont="1" applyFill="1" applyBorder="1"/>
    <xf numFmtId="3" fontId="13" fillId="4" borderId="24" xfId="0" applyNumberFormat="1" applyFont="1" applyFill="1" applyBorder="1"/>
    <xf numFmtId="3" fontId="19" fillId="0" borderId="45" xfId="0" applyNumberFormat="1" applyFont="1" applyBorder="1"/>
    <xf numFmtId="0" fontId="12" fillId="0" borderId="16" xfId="0" applyFont="1" applyBorder="1" applyAlignment="1">
      <alignment horizontal="left"/>
    </xf>
    <xf numFmtId="3" fontId="10" fillId="3" borderId="31" xfId="2" applyNumberFormat="1" applyFont="1" applyFill="1" applyBorder="1"/>
    <xf numFmtId="4" fontId="11" fillId="3" borderId="22" xfId="0" applyNumberFormat="1" applyFont="1" applyFill="1" applyBorder="1" applyAlignment="1">
      <alignment horizontal="right"/>
    </xf>
    <xf numFmtId="0" fontId="11" fillId="3" borderId="1" xfId="2" applyFont="1" applyFill="1" applyBorder="1" applyAlignment="1">
      <alignment horizontal="center"/>
    </xf>
    <xf numFmtId="0" fontId="10" fillId="3" borderId="8" xfId="2" applyFont="1" applyFill="1" applyBorder="1" applyAlignment="1">
      <alignment horizontal="center"/>
    </xf>
    <xf numFmtId="0" fontId="11" fillId="3" borderId="1" xfId="0" applyFont="1" applyFill="1" applyBorder="1" applyAlignment="1">
      <alignment horizontal="left"/>
    </xf>
    <xf numFmtId="0" fontId="11" fillId="3" borderId="8" xfId="0" applyFont="1" applyFill="1" applyBorder="1" applyAlignment="1">
      <alignment horizontal="center"/>
    </xf>
    <xf numFmtId="0" fontId="10" fillId="3" borderId="28" xfId="2" applyFont="1" applyFill="1" applyBorder="1" applyAlignment="1">
      <alignment horizontal="center"/>
    </xf>
    <xf numFmtId="0" fontId="10" fillId="3" borderId="22" xfId="2" applyFont="1" applyFill="1" applyBorder="1" applyAlignment="1">
      <alignment horizontal="center"/>
    </xf>
    <xf numFmtId="0" fontId="11" fillId="3" borderId="22" xfId="2" applyFont="1" applyFill="1" applyBorder="1" applyAlignment="1">
      <alignment horizontal="center"/>
    </xf>
    <xf numFmtId="0" fontId="11" fillId="3" borderId="28" xfId="0" applyFont="1" applyFill="1" applyBorder="1" applyAlignment="1">
      <alignment horizontal="center"/>
    </xf>
    <xf numFmtId="0" fontId="11" fillId="3" borderId="22" xfId="0" applyFont="1" applyFill="1" applyBorder="1" applyAlignment="1">
      <alignment horizontal="left"/>
    </xf>
    <xf numFmtId="0" fontId="11" fillId="4" borderId="17" xfId="0" applyFont="1" applyFill="1" applyBorder="1" applyAlignment="1">
      <alignment horizontal="center"/>
    </xf>
    <xf numFmtId="0" fontId="11" fillId="4" borderId="18" xfId="0" applyFont="1" applyFill="1" applyBorder="1" applyAlignment="1">
      <alignment horizontal="left"/>
    </xf>
    <xf numFmtId="0" fontId="10" fillId="2" borderId="36" xfId="2" applyFont="1" applyFill="1" applyBorder="1" applyAlignment="1">
      <alignment horizontal="center" vertical="center"/>
    </xf>
    <xf numFmtId="0" fontId="11" fillId="3" borderId="1" xfId="0" applyFont="1" applyFill="1" applyBorder="1"/>
    <xf numFmtId="0" fontId="7" fillId="0" borderId="1" xfId="0" applyFont="1" applyBorder="1" applyAlignment="1">
      <alignment horizontal="left"/>
    </xf>
    <xf numFmtId="0" fontId="11" fillId="3" borderId="22" xfId="4" applyFont="1" applyFill="1" applyBorder="1" applyAlignment="1">
      <alignment horizontal="center"/>
    </xf>
    <xf numFmtId="3" fontId="5" fillId="0" borderId="5" xfId="5" applyNumberFormat="1" applyFont="1" applyBorder="1"/>
    <xf numFmtId="4" fontId="22" fillId="0" borderId="22" xfId="0" applyNumberFormat="1" applyFont="1" applyBorder="1" applyAlignment="1">
      <alignment horizontal="center" vertical="center" wrapText="1"/>
    </xf>
    <xf numFmtId="3" fontId="6" fillId="0" borderId="4" xfId="0" applyNumberFormat="1" applyFont="1" applyBorder="1"/>
    <xf numFmtId="3" fontId="6" fillId="0" borderId="5" xfId="0" applyNumberFormat="1" applyFont="1" applyBorder="1"/>
    <xf numFmtId="4" fontId="6" fillId="0" borderId="5" xfId="0" applyNumberFormat="1" applyFont="1" applyBorder="1"/>
    <xf numFmtId="4" fontId="6" fillId="0" borderId="7" xfId="0" applyNumberFormat="1" applyFont="1" applyBorder="1"/>
    <xf numFmtId="3" fontId="6" fillId="0" borderId="40" xfId="0" applyNumberFormat="1" applyFont="1" applyBorder="1"/>
    <xf numFmtId="4" fontId="6" fillId="0" borderId="6" xfId="0" applyNumberFormat="1" applyFont="1" applyBorder="1"/>
    <xf numFmtId="3" fontId="6" fillId="0" borderId="8" xfId="0" applyNumberFormat="1" applyFont="1" applyBorder="1"/>
    <xf numFmtId="3" fontId="6" fillId="0" borderId="30" xfId="0" applyNumberFormat="1" applyFont="1" applyBorder="1"/>
    <xf numFmtId="4" fontId="6" fillId="0" borderId="9" xfId="0" applyNumberFormat="1" applyFont="1" applyBorder="1"/>
    <xf numFmtId="3" fontId="6" fillId="0" borderId="11" xfId="0" applyNumberFormat="1" applyFont="1" applyBorder="1"/>
    <xf numFmtId="3" fontId="6" fillId="0" borderId="12" xfId="0" applyNumberFormat="1" applyFont="1" applyBorder="1"/>
    <xf numFmtId="4" fontId="6" fillId="0" borderId="12" xfId="0" applyNumberFormat="1" applyFont="1" applyBorder="1"/>
    <xf numFmtId="4" fontId="6" fillId="0" borderId="14" xfId="0" applyNumberFormat="1" applyFont="1" applyBorder="1"/>
    <xf numFmtId="3" fontId="6" fillId="0" borderId="45" xfId="0" applyNumberFormat="1" applyFont="1" applyBorder="1"/>
    <xf numFmtId="4" fontId="6" fillId="0" borderId="13" xfId="0" applyNumberFormat="1" applyFont="1" applyBorder="1"/>
    <xf numFmtId="4" fontId="34" fillId="0" borderId="0" xfId="5" applyNumberFormat="1" applyFont="1" applyAlignment="1">
      <alignment horizontal="right"/>
    </xf>
    <xf numFmtId="4" fontId="22" fillId="0" borderId="32" xfId="0" applyNumberFormat="1" applyFont="1" applyBorder="1" applyAlignment="1">
      <alignment horizontal="center" vertical="center" wrapText="1"/>
    </xf>
    <xf numFmtId="0" fontId="13" fillId="0" borderId="69" xfId="0" applyFont="1" applyBorder="1"/>
    <xf numFmtId="0" fontId="13" fillId="0" borderId="3" xfId="0" applyFont="1" applyBorder="1"/>
    <xf numFmtId="0" fontId="13" fillId="0" borderId="43" xfId="0" applyFont="1" applyBorder="1"/>
    <xf numFmtId="4" fontId="22" fillId="0" borderId="29" xfId="0" applyNumberFormat="1" applyFont="1" applyBorder="1" applyAlignment="1">
      <alignment horizontal="center" vertical="center" wrapText="1"/>
    </xf>
    <xf numFmtId="4" fontId="21" fillId="0" borderId="0" xfId="5" applyNumberFormat="1" applyFont="1" applyAlignment="1">
      <alignment horizontal="center" vertical="center"/>
    </xf>
    <xf numFmtId="4" fontId="20" fillId="8" borderId="61" xfId="5" applyNumberFormat="1" applyFont="1" applyFill="1" applyBorder="1" applyAlignment="1">
      <alignment horizontal="center"/>
    </xf>
    <xf numFmtId="4" fontId="20" fillId="8" borderId="37" xfId="5" applyNumberFormat="1" applyFont="1" applyFill="1" applyBorder="1" applyAlignment="1">
      <alignment horizontal="center"/>
    </xf>
    <xf numFmtId="4" fontId="25" fillId="0" borderId="1" xfId="5" applyNumberFormat="1" applyFont="1" applyBorder="1"/>
    <xf numFmtId="3" fontId="34" fillId="0" borderId="25" xfId="5" applyNumberFormat="1" applyFont="1" applyBorder="1"/>
    <xf numFmtId="3" fontId="34" fillId="0" borderId="26" xfId="5" applyNumberFormat="1" applyFont="1" applyBorder="1"/>
    <xf numFmtId="4" fontId="25" fillId="0" borderId="26" xfId="5" applyNumberFormat="1" applyFont="1" applyBorder="1"/>
    <xf numFmtId="3" fontId="12" fillId="3" borderId="28" xfId="5" applyNumberFormat="1" applyFont="1" applyFill="1" applyBorder="1"/>
    <xf numFmtId="3" fontId="12" fillId="3" borderId="30" xfId="5" applyNumberFormat="1" applyFont="1" applyFill="1" applyBorder="1"/>
    <xf numFmtId="3" fontId="12" fillId="3" borderId="30" xfId="5" applyNumberFormat="1" applyFont="1" applyFill="1" applyBorder="1" applyAlignment="1">
      <alignment horizontal="right"/>
    </xf>
    <xf numFmtId="3" fontId="12" fillId="3" borderId="31" xfId="5" applyNumberFormat="1" applyFont="1" applyFill="1" applyBorder="1"/>
    <xf numFmtId="3" fontId="12" fillId="6" borderId="17" xfId="5" applyNumberFormat="1" applyFont="1" applyFill="1" applyBorder="1"/>
    <xf numFmtId="3" fontId="12" fillId="6" borderId="24" xfId="5" applyNumberFormat="1" applyFont="1" applyFill="1" applyBorder="1"/>
    <xf numFmtId="4" fontId="13" fillId="4" borderId="52" xfId="0" applyNumberFormat="1" applyFont="1" applyFill="1" applyBorder="1"/>
    <xf numFmtId="4" fontId="34" fillId="0" borderId="0" xfId="5" applyNumberFormat="1" applyFont="1" applyAlignment="1">
      <alignment horizontal="center"/>
    </xf>
    <xf numFmtId="4" fontId="34" fillId="0" borderId="26" xfId="5" applyNumberFormat="1" applyFont="1" applyBorder="1"/>
    <xf numFmtId="4" fontId="34" fillId="0" borderId="1" xfId="5" applyNumberFormat="1" applyFont="1" applyBorder="1"/>
    <xf numFmtId="4" fontId="10" fillId="3" borderId="30" xfId="2" applyNumberFormat="1" applyFont="1" applyFill="1" applyBorder="1"/>
    <xf numFmtId="4" fontId="10" fillId="4" borderId="24" xfId="2" applyNumberFormat="1" applyFont="1" applyFill="1" applyBorder="1"/>
    <xf numFmtId="0" fontId="17" fillId="0" borderId="0" xfId="0" applyFont="1" applyAlignment="1">
      <alignment horizontal="left"/>
    </xf>
    <xf numFmtId="3" fontId="6" fillId="0" borderId="25" xfId="5" applyNumberFormat="1" applyFont="1" applyBorder="1"/>
    <xf numFmtId="4" fontId="19" fillId="0" borderId="33" xfId="0" applyNumberFormat="1" applyFont="1" applyBorder="1"/>
    <xf numFmtId="4" fontId="19" fillId="0" borderId="74" xfId="0" applyNumberFormat="1" applyFont="1" applyBorder="1"/>
    <xf numFmtId="4" fontId="19" fillId="0" borderId="75" xfId="0" applyNumberFormat="1" applyFont="1" applyBorder="1"/>
    <xf numFmtId="4" fontId="35" fillId="0" borderId="60" xfId="5" applyNumberFormat="1" applyFont="1" applyBorder="1"/>
    <xf numFmtId="3" fontId="12" fillId="0" borderId="60" xfId="5" applyNumberFormat="1" applyFont="1" applyBorder="1"/>
    <xf numFmtId="3" fontId="6" fillId="0" borderId="60" xfId="5" applyNumberFormat="1" applyFont="1" applyBorder="1"/>
    <xf numFmtId="3" fontId="5" fillId="0" borderId="60" xfId="5" applyNumberFormat="1" applyFont="1" applyBorder="1"/>
    <xf numFmtId="4" fontId="6" fillId="0" borderId="60" xfId="5" applyNumberFormat="1" applyFont="1" applyBorder="1"/>
    <xf numFmtId="3" fontId="12" fillId="0" borderId="50" xfId="5" applyNumberFormat="1" applyFont="1" applyBorder="1"/>
    <xf numFmtId="3" fontId="6" fillId="0" borderId="50" xfId="5" applyNumberFormat="1" applyFont="1" applyBorder="1"/>
    <xf numFmtId="3" fontId="5" fillId="0" borderId="50" xfId="5" applyNumberFormat="1" applyFont="1" applyBorder="1"/>
    <xf numFmtId="4" fontId="6" fillId="0" borderId="50" xfId="5" applyNumberFormat="1" applyFont="1" applyBorder="1"/>
    <xf numFmtId="4" fontId="12" fillId="0" borderId="50" xfId="5" applyNumberFormat="1" applyFont="1" applyBorder="1"/>
    <xf numFmtId="4" fontId="35" fillId="0" borderId="50" xfId="5" applyNumberFormat="1" applyFont="1" applyBorder="1"/>
    <xf numFmtId="4" fontId="19" fillId="0" borderId="42" xfId="0" applyNumberFormat="1" applyFont="1" applyBorder="1"/>
    <xf numFmtId="4" fontId="19" fillId="0" borderId="53" xfId="0" applyNumberFormat="1" applyFont="1" applyBorder="1"/>
    <xf numFmtId="4" fontId="19" fillId="0" borderId="64" xfId="0" applyNumberFormat="1" applyFont="1" applyBorder="1"/>
    <xf numFmtId="3" fontId="13" fillId="4" borderId="48" xfId="0" applyNumberFormat="1" applyFont="1" applyFill="1" applyBorder="1"/>
    <xf numFmtId="3" fontId="13" fillId="4" borderId="52" xfId="0" applyNumberFormat="1" applyFont="1" applyFill="1" applyBorder="1"/>
    <xf numFmtId="4" fontId="13" fillId="4" borderId="50" xfId="0" applyNumberFormat="1" applyFont="1" applyFill="1" applyBorder="1"/>
    <xf numFmtId="3" fontId="35" fillId="0" borderId="50" xfId="5" applyNumberFormat="1" applyFont="1" applyBorder="1"/>
    <xf numFmtId="4" fontId="13" fillId="4" borderId="21" xfId="0" applyNumberFormat="1" applyFont="1" applyFill="1" applyBorder="1"/>
    <xf numFmtId="4" fontId="13" fillId="4" borderId="46" xfId="0" applyNumberFormat="1" applyFont="1" applyFill="1" applyBorder="1"/>
    <xf numFmtId="4" fontId="6" fillId="0" borderId="42" xfId="0" applyNumberFormat="1" applyFont="1" applyBorder="1"/>
    <xf numFmtId="4" fontId="6" fillId="0" borderId="53" xfId="0" applyNumberFormat="1" applyFont="1" applyBorder="1"/>
    <xf numFmtId="4" fontId="6" fillId="0" borderId="64" xfId="0" applyNumberFormat="1" applyFont="1" applyBorder="1"/>
    <xf numFmtId="4" fontId="6" fillId="0" borderId="40" xfId="0" applyNumberFormat="1" applyFont="1" applyBorder="1"/>
    <xf numFmtId="4" fontId="6" fillId="0" borderId="30" xfId="0" applyNumberFormat="1" applyFont="1" applyBorder="1"/>
    <xf numFmtId="4" fontId="6" fillId="0" borderId="45" xfId="0" applyNumberFormat="1" applyFont="1" applyBorder="1"/>
    <xf numFmtId="0" fontId="30" fillId="3" borderId="9" xfId="4" applyFont="1" applyFill="1" applyBorder="1" applyAlignment="1">
      <alignment horizontal="left"/>
    </xf>
    <xf numFmtId="0" fontId="11" fillId="3" borderId="9" xfId="4" applyFont="1" applyFill="1" applyBorder="1" applyAlignment="1">
      <alignment horizontal="left"/>
    </xf>
    <xf numFmtId="0" fontId="32" fillId="3" borderId="9" xfId="4" applyFont="1" applyFill="1" applyBorder="1" applyAlignment="1">
      <alignment horizontal="left"/>
    </xf>
    <xf numFmtId="0" fontId="29" fillId="3" borderId="9" xfId="4" applyFont="1" applyFill="1" applyBorder="1" applyAlignment="1">
      <alignment horizontal="left"/>
    </xf>
    <xf numFmtId="0" fontId="30" fillId="3" borderId="32" xfId="4" applyFont="1" applyFill="1" applyBorder="1" applyAlignment="1">
      <alignment horizontal="left"/>
    </xf>
    <xf numFmtId="0" fontId="11" fillId="3" borderId="9" xfId="0" applyFont="1" applyFill="1" applyBorder="1"/>
    <xf numFmtId="4" fontId="10" fillId="3" borderId="31" xfId="2" applyNumberFormat="1" applyFont="1" applyFill="1" applyBorder="1"/>
    <xf numFmtId="4" fontId="13" fillId="4" borderId="24" xfId="0" applyNumberFormat="1" applyFont="1" applyFill="1" applyBorder="1"/>
    <xf numFmtId="4" fontId="6" fillId="0" borderId="33" xfId="0" applyNumberFormat="1" applyFont="1" applyBorder="1"/>
    <xf numFmtId="4" fontId="6" fillId="0" borderId="74" xfId="0" applyNumberFormat="1" applyFont="1" applyBorder="1"/>
    <xf numFmtId="4" fontId="6" fillId="0" borderId="75" xfId="0" applyNumberFormat="1" applyFont="1" applyBorder="1"/>
    <xf numFmtId="3" fontId="11" fillId="3" borderId="28" xfId="0" applyNumberFormat="1" applyFont="1" applyFill="1" applyBorder="1" applyAlignment="1">
      <alignment horizontal="right"/>
    </xf>
    <xf numFmtId="4" fontId="11" fillId="3" borderId="32" xfId="0" applyNumberFormat="1" applyFont="1" applyFill="1" applyBorder="1" applyAlignment="1">
      <alignment horizontal="right"/>
    </xf>
    <xf numFmtId="0" fontId="11" fillId="4" borderId="20" xfId="0" applyFont="1" applyFill="1" applyBorder="1"/>
    <xf numFmtId="3" fontId="11" fillId="3" borderId="28" xfId="0" applyNumberFormat="1" applyFont="1" applyFill="1" applyBorder="1"/>
    <xf numFmtId="3" fontId="11" fillId="4" borderId="17" xfId="0" applyNumberFormat="1" applyFont="1" applyFill="1" applyBorder="1"/>
    <xf numFmtId="3" fontId="25" fillId="0" borderId="1" xfId="0" applyNumberFormat="1" applyFont="1" applyBorder="1"/>
    <xf numFmtId="3" fontId="25" fillId="0" borderId="1" xfId="5" applyNumberFormat="1" applyFont="1" applyBorder="1"/>
    <xf numFmtId="4" fontId="20" fillId="8" borderId="18" xfId="5" applyNumberFormat="1" applyFont="1" applyFill="1" applyBorder="1" applyAlignment="1">
      <alignment horizontal="center"/>
    </xf>
    <xf numFmtId="4" fontId="20" fillId="8" borderId="19" xfId="5" applyNumberFormat="1" applyFont="1" applyFill="1" applyBorder="1" applyAlignment="1">
      <alignment horizontal="center"/>
    </xf>
    <xf numFmtId="3" fontId="20" fillId="8" borderId="61" xfId="5" applyNumberFormat="1" applyFont="1" applyFill="1" applyBorder="1" applyAlignment="1">
      <alignment horizontal="center"/>
    </xf>
    <xf numFmtId="3" fontId="20" fillId="8" borderId="24" xfId="5" applyNumberFormat="1" applyFont="1" applyFill="1" applyBorder="1" applyAlignment="1">
      <alignment horizontal="center"/>
    </xf>
    <xf numFmtId="4" fontId="20" fillId="8" borderId="24" xfId="5" applyNumberFormat="1" applyFont="1" applyFill="1" applyBorder="1" applyAlignment="1">
      <alignment horizontal="center"/>
    </xf>
    <xf numFmtId="3" fontId="34" fillId="0" borderId="5" xfId="5" applyNumberFormat="1" applyFont="1" applyBorder="1"/>
    <xf numFmtId="3" fontId="6" fillId="0" borderId="30" xfId="5" applyNumberFormat="1" applyFont="1" applyBorder="1"/>
    <xf numFmtId="0" fontId="5" fillId="0" borderId="1" xfId="5" applyFont="1" applyBorder="1" applyAlignment="1">
      <alignment horizontal="left"/>
    </xf>
    <xf numFmtId="0" fontId="11" fillId="3" borderId="12" xfId="5" applyFont="1" applyFill="1" applyBorder="1" applyAlignment="1">
      <alignment horizontal="left"/>
    </xf>
    <xf numFmtId="1" fontId="5" fillId="0" borderId="1" xfId="5" applyNumberFormat="1" applyFont="1" applyBorder="1" applyAlignment="1">
      <alignment horizontal="right"/>
    </xf>
    <xf numFmtId="49" fontId="5" fillId="0" borderId="1" xfId="5" applyNumberFormat="1" applyFont="1" applyBorder="1" applyAlignment="1">
      <alignment horizontal="right"/>
    </xf>
    <xf numFmtId="0" fontId="5" fillId="0" borderId="55" xfId="5" applyFont="1" applyBorder="1" applyAlignment="1">
      <alignment horizontal="center"/>
    </xf>
    <xf numFmtId="1" fontId="5" fillId="0" borderId="58" xfId="5" applyNumberFormat="1" applyFont="1" applyBorder="1" applyAlignment="1">
      <alignment horizontal="right"/>
    </xf>
    <xf numFmtId="0" fontId="5" fillId="0" borderId="30" xfId="5" applyFont="1" applyBorder="1" applyAlignment="1" applyProtection="1">
      <alignment horizontal="center"/>
      <protection locked="0"/>
    </xf>
    <xf numFmtId="0" fontId="5" fillId="0" borderId="9" xfId="5" applyFont="1" applyBorder="1" applyProtection="1">
      <protection locked="0"/>
    </xf>
    <xf numFmtId="0" fontId="11" fillId="3" borderId="8" xfId="5" applyFont="1" applyFill="1" applyBorder="1" applyAlignment="1">
      <alignment horizontal="center"/>
    </xf>
    <xf numFmtId="1" fontId="11" fillId="3" borderId="1" xfId="5" applyNumberFormat="1" applyFont="1" applyFill="1" applyBorder="1" applyAlignment="1">
      <alignment horizontal="right"/>
    </xf>
    <xf numFmtId="49" fontId="11" fillId="3" borderId="1" xfId="5" applyNumberFormat="1" applyFont="1" applyFill="1" applyBorder="1" applyAlignment="1">
      <alignment horizontal="right"/>
    </xf>
    <xf numFmtId="0" fontId="11" fillId="3" borderId="45" xfId="0" applyFont="1" applyFill="1" applyBorder="1" applyAlignment="1" applyProtection="1">
      <alignment horizontal="center"/>
      <protection locked="0"/>
    </xf>
    <xf numFmtId="0" fontId="11" fillId="3" borderId="13" xfId="0" applyFont="1" applyFill="1" applyBorder="1" applyProtection="1">
      <protection locked="0"/>
    </xf>
    <xf numFmtId="3" fontId="11" fillId="3" borderId="12" xfId="5" applyNumberFormat="1" applyFont="1" applyFill="1" applyBorder="1"/>
    <xf numFmtId="4" fontId="11" fillId="3" borderId="12" xfId="5" applyNumberFormat="1" applyFont="1" applyFill="1" applyBorder="1"/>
    <xf numFmtId="0" fontId="5" fillId="3" borderId="1" xfId="5" applyFont="1" applyFill="1" applyBorder="1" applyAlignment="1">
      <alignment horizontal="center"/>
    </xf>
    <xf numFmtId="0" fontId="5" fillId="0" borderId="1" xfId="5" applyFont="1" applyBorder="1" applyAlignment="1" applyProtection="1">
      <alignment horizontal="center"/>
      <protection locked="0"/>
    </xf>
    <xf numFmtId="0" fontId="5" fillId="0" borderId="1" xfId="5" applyFont="1" applyBorder="1" applyProtection="1">
      <protection locked="0"/>
    </xf>
    <xf numFmtId="3" fontId="37" fillId="7" borderId="52" xfId="5" applyNumberFormat="1" applyFont="1" applyFill="1" applyBorder="1"/>
    <xf numFmtId="4" fontId="37" fillId="7" borderId="52" xfId="5" applyNumberFormat="1" applyFont="1" applyFill="1" applyBorder="1"/>
    <xf numFmtId="0" fontId="5" fillId="0" borderId="1" xfId="0" applyFont="1" applyBorder="1"/>
    <xf numFmtId="0" fontId="5" fillId="0" borderId="8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9" xfId="0" applyFont="1" applyBorder="1"/>
    <xf numFmtId="4" fontId="6" fillId="0" borderId="9" xfId="5" applyNumberFormat="1" applyFont="1" applyBorder="1"/>
    <xf numFmtId="0" fontId="7" fillId="0" borderId="1" xfId="0" applyFont="1" applyBorder="1"/>
    <xf numFmtId="0" fontId="7" fillId="0" borderId="8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9" xfId="0" applyFont="1" applyBorder="1"/>
    <xf numFmtId="0" fontId="5" fillId="0" borderId="1" xfId="4" applyFont="1" applyBorder="1"/>
    <xf numFmtId="0" fontId="29" fillId="0" borderId="1" xfId="4" applyFont="1" applyBorder="1" applyAlignment="1">
      <alignment horizontal="center"/>
    </xf>
    <xf numFmtId="0" fontId="12" fillId="3" borderId="8" xfId="4" applyFont="1" applyFill="1" applyBorder="1" applyAlignment="1">
      <alignment horizontal="center"/>
    </xf>
    <xf numFmtId="0" fontId="6" fillId="3" borderId="8" xfId="4" applyFont="1" applyFill="1" applyBorder="1" applyAlignment="1">
      <alignment horizontal="center"/>
    </xf>
    <xf numFmtId="0" fontId="6" fillId="3" borderId="28" xfId="4" applyFont="1" applyFill="1" applyBorder="1" applyAlignment="1">
      <alignment horizontal="center"/>
    </xf>
    <xf numFmtId="3" fontId="24" fillId="0" borderId="0" xfId="5" applyNumberFormat="1" applyFont="1"/>
    <xf numFmtId="4" fontId="24" fillId="0" borderId="0" xfId="5" applyNumberFormat="1" applyFont="1"/>
    <xf numFmtId="0" fontId="35" fillId="0" borderId="18" xfId="5" applyFont="1" applyBorder="1" applyAlignment="1">
      <alignment vertical="center" wrapText="1"/>
    </xf>
    <xf numFmtId="0" fontId="20" fillId="8" borderId="18" xfId="5" applyFont="1" applyFill="1" applyBorder="1"/>
    <xf numFmtId="0" fontId="7" fillId="0" borderId="4" xfId="2" applyFont="1" applyBorder="1" applyAlignment="1">
      <alignment horizontal="center"/>
    </xf>
    <xf numFmtId="0" fontId="7" fillId="0" borderId="5" xfId="2" applyFont="1" applyBorder="1" applyAlignment="1">
      <alignment horizontal="center"/>
    </xf>
    <xf numFmtId="0" fontId="7" fillId="0" borderId="5" xfId="2" applyFont="1" applyBorder="1"/>
    <xf numFmtId="0" fontId="9" fillId="0" borderId="0" xfId="0" applyFont="1"/>
    <xf numFmtId="0" fontId="10" fillId="3" borderId="1" xfId="2" applyFont="1" applyFill="1" applyBorder="1"/>
    <xf numFmtId="0" fontId="7" fillId="0" borderId="8" xfId="2" applyFont="1" applyBorder="1" applyAlignment="1">
      <alignment horizontal="center"/>
    </xf>
    <xf numFmtId="0" fontId="7" fillId="0" borderId="1" xfId="2" applyFont="1" applyBorder="1" applyAlignment="1">
      <alignment horizontal="center"/>
    </xf>
    <xf numFmtId="0" fontId="7" fillId="0" borderId="1" xfId="2" applyFont="1" applyBorder="1"/>
    <xf numFmtId="0" fontId="7" fillId="0" borderId="9" xfId="2" applyFont="1" applyBorder="1"/>
    <xf numFmtId="3" fontId="9" fillId="0" borderId="0" xfId="0" applyNumberFormat="1" applyFont="1"/>
    <xf numFmtId="0" fontId="10" fillId="3" borderId="22" xfId="2" applyFont="1" applyFill="1" applyBorder="1"/>
    <xf numFmtId="0" fontId="10" fillId="4" borderId="17" xfId="2" applyFont="1" applyFill="1" applyBorder="1"/>
    <xf numFmtId="0" fontId="10" fillId="4" borderId="18" xfId="2" applyFont="1" applyFill="1" applyBorder="1"/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5" xfId="0" applyFont="1" applyBorder="1"/>
    <xf numFmtId="0" fontId="5" fillId="0" borderId="5" xfId="0" applyFont="1" applyBorder="1" applyAlignment="1">
      <alignment horizontal="left"/>
    </xf>
    <xf numFmtId="0" fontId="5" fillId="0" borderId="6" xfId="0" applyFont="1" applyBorder="1"/>
    <xf numFmtId="0" fontId="11" fillId="3" borderId="22" xfId="0" applyFont="1" applyFill="1" applyBorder="1"/>
    <xf numFmtId="0" fontId="11" fillId="3" borderId="32" xfId="0" applyFont="1" applyFill="1" applyBorder="1"/>
    <xf numFmtId="4" fontId="34" fillId="0" borderId="9" xfId="5" applyNumberFormat="1" applyFont="1" applyBorder="1"/>
    <xf numFmtId="3" fontId="6" fillId="0" borderId="5" xfId="5" applyNumberFormat="1" applyFont="1" applyBorder="1"/>
    <xf numFmtId="3" fontId="6" fillId="0" borderId="4" xfId="5" applyNumberFormat="1" applyFont="1" applyBorder="1"/>
    <xf numFmtId="4" fontId="6" fillId="0" borderId="5" xfId="5" applyNumberFormat="1" applyFont="1" applyBorder="1"/>
    <xf numFmtId="4" fontId="6" fillId="0" borderId="7" xfId="5" applyNumberFormat="1" applyFont="1" applyBorder="1"/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5" xfId="0" applyFont="1" applyBorder="1" applyAlignment="1">
      <alignment horizontal="left"/>
    </xf>
    <xf numFmtId="0" fontId="7" fillId="0" borderId="6" xfId="0" applyFont="1" applyBorder="1"/>
    <xf numFmtId="3" fontId="12" fillId="0" borderId="0" xfId="0" applyNumberFormat="1" applyFont="1"/>
    <xf numFmtId="4" fontId="25" fillId="0" borderId="5" xfId="5" applyNumberFormat="1" applyFont="1" applyBorder="1"/>
    <xf numFmtId="4" fontId="34" fillId="0" borderId="5" xfId="5" applyNumberFormat="1" applyFont="1" applyBorder="1"/>
    <xf numFmtId="3" fontId="6" fillId="0" borderId="40" xfId="5" applyNumberFormat="1" applyFont="1" applyBorder="1"/>
    <xf numFmtId="4" fontId="6" fillId="0" borderId="6" xfId="5" applyNumberFormat="1" applyFont="1" applyBorder="1"/>
    <xf numFmtId="4" fontId="34" fillId="0" borderId="6" xfId="5" applyNumberFormat="1" applyFont="1" applyBorder="1"/>
    <xf numFmtId="1" fontId="0" fillId="0" borderId="0" xfId="0" applyNumberFormat="1"/>
    <xf numFmtId="1" fontId="6" fillId="0" borderId="0" xfId="0" applyNumberFormat="1" applyFont="1"/>
    <xf numFmtId="3" fontId="23" fillId="0" borderId="0" xfId="5" applyNumberFormat="1" applyFont="1" applyAlignment="1">
      <alignment horizontal="right"/>
    </xf>
    <xf numFmtId="3" fontId="25" fillId="0" borderId="0" xfId="5" applyNumberFormat="1" applyFont="1"/>
    <xf numFmtId="4" fontId="25" fillId="0" borderId="0" xfId="5" applyNumberFormat="1" applyFont="1"/>
    <xf numFmtId="3" fontId="25" fillId="0" borderId="1" xfId="5" applyNumberFormat="1" applyFont="1" applyBorder="1" applyAlignment="1">
      <alignment horizontal="right"/>
    </xf>
    <xf numFmtId="3" fontId="34" fillId="0" borderId="1" xfId="5" applyNumberFormat="1" applyFont="1" applyBorder="1" applyAlignment="1">
      <alignment horizontal="right"/>
    </xf>
    <xf numFmtId="3" fontId="34" fillId="0" borderId="0" xfId="5" applyNumberFormat="1" applyFont="1" applyAlignment="1">
      <alignment horizontal="right"/>
    </xf>
    <xf numFmtId="4" fontId="25" fillId="0" borderId="1" xfId="5" applyNumberFormat="1" applyFont="1" applyBorder="1" applyAlignment="1">
      <alignment horizontal="right"/>
    </xf>
    <xf numFmtId="4" fontId="34" fillId="0" borderId="1" xfId="5" applyNumberFormat="1" applyFont="1" applyBorder="1" applyAlignment="1">
      <alignment horizontal="right"/>
    </xf>
    <xf numFmtId="4" fontId="25" fillId="0" borderId="1" xfId="0" applyNumberFormat="1" applyFont="1" applyBorder="1"/>
    <xf numFmtId="4" fontId="19" fillId="0" borderId="7" xfId="0" applyNumberFormat="1" applyFont="1" applyBorder="1"/>
    <xf numFmtId="4" fontId="19" fillId="0" borderId="10" xfId="0" applyNumberFormat="1" applyFont="1" applyBorder="1"/>
    <xf numFmtId="4" fontId="19" fillId="0" borderId="14" xfId="0" applyNumberFormat="1" applyFont="1" applyBorder="1"/>
    <xf numFmtId="4" fontId="3" fillId="0" borderId="0" xfId="5" applyNumberFormat="1" applyAlignment="1">
      <alignment horizontal="center"/>
    </xf>
    <xf numFmtId="4" fontId="23" fillId="0" borderId="0" xfId="5" applyNumberFormat="1" applyFont="1" applyAlignment="1">
      <alignment horizontal="right"/>
    </xf>
    <xf numFmtId="3" fontId="7" fillId="0" borderId="5" xfId="0" applyNumberFormat="1" applyFont="1" applyBorder="1"/>
    <xf numFmtId="4" fontId="7" fillId="0" borderId="5" xfId="0" applyNumberFormat="1" applyFont="1" applyBorder="1"/>
    <xf numFmtId="3" fontId="7" fillId="0" borderId="1" xfId="0" applyNumberFormat="1" applyFont="1" applyBorder="1"/>
    <xf numFmtId="4" fontId="7" fillId="0" borderId="1" xfId="0" applyNumberFormat="1" applyFont="1" applyBorder="1"/>
    <xf numFmtId="4" fontId="5" fillId="0" borderId="1" xfId="0" applyNumberFormat="1" applyFont="1" applyBorder="1"/>
    <xf numFmtId="3" fontId="5" fillId="0" borderId="26" xfId="0" applyNumberFormat="1" applyFont="1" applyBorder="1"/>
    <xf numFmtId="4" fontId="5" fillId="0" borderId="34" xfId="0" applyNumberFormat="1" applyFont="1" applyBorder="1"/>
    <xf numFmtId="4" fontId="12" fillId="3" borderId="30" xfId="5" applyNumberFormat="1" applyFont="1" applyFill="1" applyBorder="1"/>
    <xf numFmtId="4" fontId="12" fillId="3" borderId="30" xfId="5" applyNumberFormat="1" applyFont="1" applyFill="1" applyBorder="1" applyAlignment="1">
      <alignment horizontal="right"/>
    </xf>
    <xf numFmtId="4" fontId="12" fillId="3" borderId="31" xfId="5" applyNumberFormat="1" applyFont="1" applyFill="1" applyBorder="1"/>
    <xf numFmtId="3" fontId="11" fillId="3" borderId="28" xfId="5" applyNumberFormat="1" applyFont="1" applyFill="1" applyBorder="1"/>
    <xf numFmtId="3" fontId="11" fillId="3" borderId="22" xfId="5" applyNumberFormat="1" applyFont="1" applyFill="1" applyBorder="1"/>
    <xf numFmtId="4" fontId="11" fillId="3" borderId="22" xfId="5" applyNumberFormat="1" applyFont="1" applyFill="1" applyBorder="1"/>
    <xf numFmtId="3" fontId="37" fillId="7" borderId="17" xfId="5" applyNumberFormat="1" applyFont="1" applyFill="1" applyBorder="1"/>
    <xf numFmtId="3" fontId="11" fillId="3" borderId="11" xfId="0" applyNumberFormat="1" applyFont="1" applyFill="1" applyBorder="1"/>
    <xf numFmtId="3" fontId="11" fillId="3" borderId="12" xfId="0" applyNumberFormat="1" applyFont="1" applyFill="1" applyBorder="1"/>
    <xf numFmtId="4" fontId="11" fillId="3" borderId="12" xfId="0" applyNumberFormat="1" applyFont="1" applyFill="1" applyBorder="1"/>
    <xf numFmtId="4" fontId="11" fillId="3" borderId="14" xfId="0" applyNumberFormat="1" applyFont="1" applyFill="1" applyBorder="1"/>
    <xf numFmtId="3" fontId="11" fillId="4" borderId="41" xfId="0" applyNumberFormat="1" applyFont="1" applyFill="1" applyBorder="1" applyAlignment="1">
      <alignment horizontal="right"/>
    </xf>
    <xf numFmtId="3" fontId="11" fillId="4" borderId="52" xfId="0" applyNumberFormat="1" applyFont="1" applyFill="1" applyBorder="1" applyAlignment="1">
      <alignment horizontal="right"/>
    </xf>
    <xf numFmtId="4" fontId="11" fillId="4" borderId="52" xfId="0" applyNumberFormat="1" applyFont="1" applyFill="1" applyBorder="1" applyAlignment="1">
      <alignment horizontal="right"/>
    </xf>
    <xf numFmtId="4" fontId="11" fillId="4" borderId="70" xfId="0" applyNumberFormat="1" applyFont="1" applyFill="1" applyBorder="1" applyAlignment="1">
      <alignment horizontal="right"/>
    </xf>
    <xf numFmtId="3" fontId="37" fillId="4" borderId="43" xfId="5" applyNumberFormat="1" applyFont="1" applyFill="1" applyBorder="1" applyAlignment="1">
      <alignment horizontal="center"/>
    </xf>
    <xf numFmtId="3" fontId="37" fillId="4" borderId="20" xfId="5" applyNumberFormat="1" applyFont="1" applyFill="1" applyBorder="1"/>
    <xf numFmtId="3" fontId="11" fillId="4" borderId="18" xfId="5" applyNumberFormat="1" applyFont="1" applyFill="1" applyBorder="1"/>
    <xf numFmtId="3" fontId="12" fillId="4" borderId="17" xfId="5" applyNumberFormat="1" applyFont="1" applyFill="1" applyBorder="1" applyAlignment="1">
      <alignment horizontal="center"/>
    </xf>
    <xf numFmtId="3" fontId="12" fillId="4" borderId="18" xfId="5" applyNumberFormat="1" applyFont="1" applyFill="1" applyBorder="1"/>
    <xf numFmtId="3" fontId="12" fillId="4" borderId="20" xfId="5" applyNumberFormat="1" applyFont="1" applyFill="1" applyBorder="1"/>
    <xf numFmtId="3" fontId="34" fillId="0" borderId="4" xfId="5" applyNumberFormat="1" applyFont="1" applyBorder="1"/>
    <xf numFmtId="0" fontId="20" fillId="8" borderId="19" xfId="5" applyFont="1" applyFill="1" applyBorder="1" applyAlignment="1">
      <alignment horizontal="center"/>
    </xf>
    <xf numFmtId="0" fontId="7" fillId="0" borderId="7" xfId="2" applyFont="1" applyBorder="1"/>
    <xf numFmtId="0" fontId="10" fillId="3" borderId="10" xfId="2" applyFont="1" applyFill="1" applyBorder="1"/>
    <xf numFmtId="0" fontId="7" fillId="0" borderId="10" xfId="2" applyFont="1" applyBorder="1"/>
    <xf numFmtId="0" fontId="10" fillId="3" borderId="29" xfId="2" applyFont="1" applyFill="1" applyBorder="1"/>
    <xf numFmtId="0" fontId="10" fillId="4" borderId="19" xfId="2" applyFont="1" applyFill="1" applyBorder="1"/>
    <xf numFmtId="0" fontId="3" fillId="0" borderId="0" xfId="5" applyAlignment="1">
      <alignment horizontal="left"/>
    </xf>
    <xf numFmtId="0" fontId="2" fillId="0" borderId="0" xfId="8" applyAlignment="1">
      <alignment horizontal="center"/>
    </xf>
    <xf numFmtId="3" fontId="2" fillId="0" borderId="0" xfId="8" applyNumberFormat="1"/>
    <xf numFmtId="3" fontId="23" fillId="0" borderId="0" xfId="8" applyNumberFormat="1" applyFont="1"/>
    <xf numFmtId="4" fontId="2" fillId="0" borderId="0" xfId="8" applyNumberFormat="1"/>
    <xf numFmtId="4" fontId="23" fillId="0" borderId="0" xfId="8" applyNumberFormat="1" applyFont="1"/>
    <xf numFmtId="3" fontId="24" fillId="0" borderId="0" xfId="8" applyNumberFormat="1" applyFont="1"/>
    <xf numFmtId="4" fontId="24" fillId="0" borderId="0" xfId="8" applyNumberFormat="1" applyFont="1"/>
    <xf numFmtId="0" fontId="2" fillId="0" borderId="0" xfId="9"/>
    <xf numFmtId="3" fontId="21" fillId="0" borderId="0" xfId="8" applyNumberFormat="1" applyFont="1" applyAlignment="1">
      <alignment vertical="center"/>
    </xf>
    <xf numFmtId="4" fontId="21" fillId="0" borderId="0" xfId="8" applyNumberFormat="1" applyFont="1" applyAlignment="1">
      <alignment vertical="center"/>
    </xf>
    <xf numFmtId="3" fontId="22" fillId="0" borderId="0" xfId="8" applyNumberFormat="1" applyFont="1" applyAlignment="1">
      <alignment vertical="center" wrapText="1"/>
    </xf>
    <xf numFmtId="3" fontId="12" fillId="0" borderId="0" xfId="8" applyNumberFormat="1" applyFont="1" applyAlignment="1">
      <alignment vertical="center" wrapText="1"/>
    </xf>
    <xf numFmtId="3" fontId="12" fillId="0" borderId="0" xfId="8" applyNumberFormat="1" applyFont="1" applyAlignment="1">
      <alignment vertical="center"/>
    </xf>
    <xf numFmtId="4" fontId="12" fillId="0" borderId="0" xfId="8" applyNumberFormat="1" applyFont="1" applyAlignment="1">
      <alignment vertical="center"/>
    </xf>
    <xf numFmtId="0" fontId="2" fillId="0" borderId="0" xfId="8"/>
    <xf numFmtId="0" fontId="34" fillId="0" borderId="0" xfId="8" applyFont="1" applyAlignment="1">
      <alignment horizontal="right"/>
    </xf>
    <xf numFmtId="0" fontId="34" fillId="0" borderId="0" xfId="8" applyFont="1" applyAlignment="1">
      <alignment horizontal="center"/>
    </xf>
    <xf numFmtId="3" fontId="21" fillId="0" borderId="0" xfId="8" applyNumberFormat="1" applyFont="1" applyAlignment="1">
      <alignment horizontal="center" vertical="center"/>
    </xf>
    <xf numFmtId="4" fontId="21" fillId="0" borderId="0" xfId="8" applyNumberFormat="1" applyFont="1" applyAlignment="1">
      <alignment horizontal="center" vertical="center"/>
    </xf>
    <xf numFmtId="4" fontId="12" fillId="0" borderId="0" xfId="8" applyNumberFormat="1" applyFont="1" applyAlignment="1">
      <alignment horizontal="center" vertical="center"/>
    </xf>
    <xf numFmtId="0" fontId="8" fillId="0" borderId="0" xfId="5" applyFont="1"/>
    <xf numFmtId="0" fontId="17" fillId="0" borderId="0" xfId="5" applyFont="1"/>
    <xf numFmtId="0" fontId="23" fillId="0" borderId="0" xfId="8" applyFont="1" applyAlignment="1">
      <alignment horizontal="center"/>
    </xf>
    <xf numFmtId="0" fontId="23" fillId="0" borderId="0" xfId="8" applyFont="1"/>
    <xf numFmtId="0" fontId="18" fillId="0" borderId="0" xfId="5" applyFont="1" applyAlignment="1">
      <alignment horizontal="left"/>
    </xf>
    <xf numFmtId="0" fontId="18" fillId="0" borderId="0" xfId="5" applyFont="1"/>
    <xf numFmtId="0" fontId="34" fillId="0" borderId="0" xfId="8" applyFont="1" applyAlignment="1">
      <alignment horizontal="center" vertical="center"/>
    </xf>
    <xf numFmtId="0" fontId="35" fillId="0" borderId="0" xfId="8" applyFont="1" applyAlignment="1">
      <alignment vertical="center"/>
    </xf>
    <xf numFmtId="0" fontId="35" fillId="0" borderId="17" xfId="8" applyFont="1" applyBorder="1" applyAlignment="1">
      <alignment horizontal="center" vertical="center"/>
    </xf>
    <xf numFmtId="0" fontId="35" fillId="0" borderId="18" xfId="8" applyFont="1" applyBorder="1" applyAlignment="1">
      <alignment horizontal="center" vertical="center"/>
    </xf>
    <xf numFmtId="0" fontId="35" fillId="0" borderId="18" xfId="8" applyFont="1" applyBorder="1" applyAlignment="1">
      <alignment horizontal="center" vertical="center" wrapText="1"/>
    </xf>
    <xf numFmtId="0" fontId="20" fillId="8" borderId="17" xfId="8" applyFont="1" applyFill="1" applyBorder="1" applyAlignment="1">
      <alignment horizontal="center"/>
    </xf>
    <xf numFmtId="0" fontId="20" fillId="8" borderId="18" xfId="8" applyFont="1" applyFill="1" applyBorder="1" applyAlignment="1">
      <alignment horizontal="center"/>
    </xf>
    <xf numFmtId="0" fontId="20" fillId="8" borderId="20" xfId="8" applyFont="1" applyFill="1" applyBorder="1" applyAlignment="1">
      <alignment horizontal="center"/>
    </xf>
    <xf numFmtId="3" fontId="20" fillId="8" borderId="17" xfId="8" applyNumberFormat="1" applyFont="1" applyFill="1" applyBorder="1" applyAlignment="1">
      <alignment horizontal="center"/>
    </xf>
    <xf numFmtId="3" fontId="20" fillId="8" borderId="18" xfId="8" applyNumberFormat="1" applyFont="1" applyFill="1" applyBorder="1" applyAlignment="1">
      <alignment horizontal="center"/>
    </xf>
    <xf numFmtId="4" fontId="20" fillId="8" borderId="61" xfId="8" applyNumberFormat="1" applyFont="1" applyFill="1" applyBorder="1" applyAlignment="1">
      <alignment horizontal="center"/>
    </xf>
    <xf numFmtId="3" fontId="20" fillId="8" borderId="61" xfId="8" applyNumberFormat="1" applyFont="1" applyFill="1" applyBorder="1" applyAlignment="1">
      <alignment horizontal="center"/>
    </xf>
    <xf numFmtId="3" fontId="20" fillId="8" borderId="36" xfId="8" applyNumberFormat="1" applyFont="1" applyFill="1" applyBorder="1" applyAlignment="1">
      <alignment horizontal="center"/>
    </xf>
    <xf numFmtId="4" fontId="20" fillId="8" borderId="36" xfId="8" applyNumberFormat="1" applyFont="1" applyFill="1" applyBorder="1" applyAlignment="1">
      <alignment horizontal="center"/>
    </xf>
    <xf numFmtId="4" fontId="20" fillId="8" borderId="38" xfId="8" applyNumberFormat="1" applyFont="1" applyFill="1" applyBorder="1" applyAlignment="1">
      <alignment horizontal="center"/>
    </xf>
    <xf numFmtId="4" fontId="20" fillId="8" borderId="18" xfId="8" applyNumberFormat="1" applyFont="1" applyFill="1" applyBorder="1" applyAlignment="1">
      <alignment horizontal="center"/>
    </xf>
    <xf numFmtId="4" fontId="20" fillId="8" borderId="19" xfId="8" applyNumberFormat="1" applyFont="1" applyFill="1" applyBorder="1" applyAlignment="1">
      <alignment horizontal="center"/>
    </xf>
    <xf numFmtId="0" fontId="20" fillId="0" borderId="0" xfId="8" applyFont="1"/>
    <xf numFmtId="0" fontId="25" fillId="0" borderId="4" xfId="9" applyFont="1" applyBorder="1" applyAlignment="1">
      <alignment horizontal="center"/>
    </xf>
    <xf numFmtId="0" fontId="7" fillId="0" borderId="5" xfId="9" applyFont="1" applyBorder="1" applyAlignment="1">
      <alignment horizontal="center"/>
    </xf>
    <xf numFmtId="0" fontId="25" fillId="0" borderId="5" xfId="9" applyFont="1" applyBorder="1" applyAlignment="1">
      <alignment horizontal="center"/>
    </xf>
    <xf numFmtId="0" fontId="5" fillId="0" borderId="40" xfId="9" applyFont="1" applyBorder="1"/>
    <xf numFmtId="0" fontId="7" fillId="0" borderId="6" xfId="9" applyFont="1" applyBorder="1"/>
    <xf numFmtId="3" fontId="34" fillId="0" borderId="8" xfId="8" applyNumberFormat="1" applyFont="1" applyBorder="1"/>
    <xf numFmtId="3" fontId="34" fillId="0" borderId="26" xfId="8" applyNumberFormat="1" applyFont="1" applyBorder="1"/>
    <xf numFmtId="4" fontId="25" fillId="0" borderId="26" xfId="8" applyNumberFormat="1" applyFont="1" applyBorder="1"/>
    <xf numFmtId="3" fontId="6" fillId="0" borderId="26" xfId="8" applyNumberFormat="1" applyFont="1" applyBorder="1"/>
    <xf numFmtId="4" fontId="6" fillId="0" borderId="26" xfId="8" applyNumberFormat="1" applyFont="1" applyBorder="1"/>
    <xf numFmtId="4" fontId="6" fillId="0" borderId="27" xfId="8" applyNumberFormat="1" applyFont="1" applyBorder="1"/>
    <xf numFmtId="3" fontId="6" fillId="0" borderId="1" xfId="8" applyNumberFormat="1" applyFont="1" applyBorder="1"/>
    <xf numFmtId="0" fontId="22" fillId="3" borderId="8" xfId="9" applyFont="1" applyFill="1" applyBorder="1" applyAlignment="1">
      <alignment horizontal="center"/>
    </xf>
    <xf numFmtId="0" fontId="10" fillId="3" borderId="1" xfId="9" applyFont="1" applyFill="1" applyBorder="1" applyAlignment="1">
      <alignment horizontal="center"/>
    </xf>
    <xf numFmtId="0" fontId="22" fillId="3" borderId="1" xfId="9" applyFont="1" applyFill="1" applyBorder="1" applyAlignment="1">
      <alignment horizontal="center"/>
    </xf>
    <xf numFmtId="0" fontId="10" fillId="3" borderId="30" xfId="9" applyFont="1" applyFill="1" applyBorder="1"/>
    <xf numFmtId="0" fontId="7" fillId="3" borderId="1" xfId="9" applyFont="1" applyFill="1" applyBorder="1" applyAlignment="1">
      <alignment horizontal="center"/>
    </xf>
    <xf numFmtId="0" fontId="7" fillId="3" borderId="9" xfId="9" applyFont="1" applyFill="1" applyBorder="1"/>
    <xf numFmtId="3" fontId="11" fillId="3" borderId="8" xfId="9" applyNumberFormat="1" applyFont="1" applyFill="1" applyBorder="1"/>
    <xf numFmtId="3" fontId="11" fillId="3" borderId="1" xfId="9" applyNumberFormat="1" applyFont="1" applyFill="1" applyBorder="1"/>
    <xf numFmtId="4" fontId="11" fillId="3" borderId="1" xfId="9" applyNumberFormat="1" applyFont="1" applyFill="1" applyBorder="1"/>
    <xf numFmtId="4" fontId="11" fillId="3" borderId="10" xfId="9" applyNumberFormat="1" applyFont="1" applyFill="1" applyBorder="1"/>
    <xf numFmtId="3" fontId="11" fillId="3" borderId="30" xfId="9" applyNumberFormat="1" applyFont="1" applyFill="1" applyBorder="1"/>
    <xf numFmtId="3" fontId="11" fillId="3" borderId="22" xfId="9" applyNumberFormat="1" applyFont="1" applyFill="1" applyBorder="1"/>
    <xf numFmtId="0" fontId="25" fillId="0" borderId="8" xfId="9" applyFont="1" applyBorder="1" applyAlignment="1">
      <alignment horizontal="center"/>
    </xf>
    <xf numFmtId="0" fontId="25" fillId="0" borderId="1" xfId="9" applyFont="1" applyBorder="1" applyAlignment="1">
      <alignment horizontal="center"/>
    </xf>
    <xf numFmtId="0" fontId="24" fillId="0" borderId="65" xfId="9" applyFont="1" applyBorder="1" applyAlignment="1">
      <alignment horizontal="center"/>
    </xf>
    <xf numFmtId="0" fontId="25" fillId="0" borderId="30" xfId="9" applyFont="1" applyBorder="1"/>
    <xf numFmtId="0" fontId="25" fillId="0" borderId="9" xfId="9" applyFont="1" applyBorder="1"/>
    <xf numFmtId="0" fontId="25" fillId="0" borderId="9" xfId="9" applyFont="1" applyBorder="1" applyAlignment="1">
      <alignment horizontal="left"/>
    </xf>
    <xf numFmtId="3" fontId="34" fillId="0" borderId="1" xfId="8" applyNumberFormat="1" applyFont="1" applyBorder="1"/>
    <xf numFmtId="4" fontId="25" fillId="0" borderId="1" xfId="8" applyNumberFormat="1" applyFont="1" applyBorder="1"/>
    <xf numFmtId="4" fontId="6" fillId="0" borderId="1" xfId="8" applyNumberFormat="1" applyFont="1" applyBorder="1"/>
    <xf numFmtId="4" fontId="6" fillId="0" borderId="10" xfId="8" applyNumberFormat="1" applyFont="1" applyBorder="1"/>
    <xf numFmtId="0" fontId="7" fillId="0" borderId="9" xfId="5" applyFont="1" applyBorder="1" applyAlignment="1">
      <alignment horizontal="left"/>
    </xf>
    <xf numFmtId="0" fontId="26" fillId="3" borderId="65" xfId="9" applyFont="1" applyFill="1" applyBorder="1" applyAlignment="1">
      <alignment horizontal="center"/>
    </xf>
    <xf numFmtId="0" fontId="22" fillId="3" borderId="30" xfId="9" applyFont="1" applyFill="1" applyBorder="1"/>
    <xf numFmtId="0" fontId="22" fillId="3" borderId="9" xfId="9" applyFont="1" applyFill="1" applyBorder="1"/>
    <xf numFmtId="3" fontId="22" fillId="3" borderId="8" xfId="9" applyNumberFormat="1" applyFont="1" applyFill="1" applyBorder="1"/>
    <xf numFmtId="3" fontId="22" fillId="3" borderId="1" xfId="9" applyNumberFormat="1" applyFont="1" applyFill="1" applyBorder="1"/>
    <xf numFmtId="4" fontId="22" fillId="3" borderId="1" xfId="9" applyNumberFormat="1" applyFont="1" applyFill="1" applyBorder="1"/>
    <xf numFmtId="4" fontId="22" fillId="3" borderId="10" xfId="9" applyNumberFormat="1" applyFont="1" applyFill="1" applyBorder="1"/>
    <xf numFmtId="0" fontId="25" fillId="3" borderId="1" xfId="9" applyFont="1" applyFill="1" applyBorder="1" applyAlignment="1">
      <alignment horizontal="center"/>
    </xf>
    <xf numFmtId="0" fontId="25" fillId="3" borderId="9" xfId="9" applyFont="1" applyFill="1" applyBorder="1"/>
    <xf numFmtId="0" fontId="7" fillId="0" borderId="9" xfId="9" applyFont="1" applyBorder="1"/>
    <xf numFmtId="0" fontId="22" fillId="3" borderId="31" xfId="9" applyFont="1" applyFill="1" applyBorder="1"/>
    <xf numFmtId="0" fontId="25" fillId="3" borderId="22" xfId="9" applyFont="1" applyFill="1" applyBorder="1" applyAlignment="1">
      <alignment horizontal="center"/>
    </xf>
    <xf numFmtId="0" fontId="25" fillId="3" borderId="32" xfId="9" applyFont="1" applyFill="1" applyBorder="1"/>
    <xf numFmtId="0" fontId="25" fillId="0" borderId="31" xfId="9" applyFont="1" applyBorder="1"/>
    <xf numFmtId="0" fontId="25" fillId="0" borderId="22" xfId="9" applyFont="1" applyBorder="1" applyAlignment="1">
      <alignment horizontal="center"/>
    </xf>
    <xf numFmtId="0" fontId="25" fillId="0" borderId="32" xfId="9" applyFont="1" applyBorder="1"/>
    <xf numFmtId="0" fontId="22" fillId="3" borderId="28" xfId="9" applyFont="1" applyFill="1" applyBorder="1" applyAlignment="1">
      <alignment horizontal="center"/>
    </xf>
    <xf numFmtId="0" fontId="22" fillId="3" borderId="22" xfId="9" applyFont="1" applyFill="1" applyBorder="1" applyAlignment="1">
      <alignment horizontal="center"/>
    </xf>
    <xf numFmtId="3" fontId="22" fillId="3" borderId="28" xfId="9" applyNumberFormat="1" applyFont="1" applyFill="1" applyBorder="1"/>
    <xf numFmtId="3" fontId="22" fillId="3" borderId="22" xfId="9" applyNumberFormat="1" applyFont="1" applyFill="1" applyBorder="1"/>
    <xf numFmtId="4" fontId="22" fillId="3" borderId="22" xfId="9" applyNumberFormat="1" applyFont="1" applyFill="1" applyBorder="1"/>
    <xf numFmtId="0" fontId="27" fillId="5" borderId="17" xfId="9" applyFont="1" applyFill="1" applyBorder="1" applyAlignment="1">
      <alignment horizontal="center"/>
    </xf>
    <xf numFmtId="0" fontId="2" fillId="5" borderId="18" xfId="9" applyFill="1" applyBorder="1"/>
    <xf numFmtId="0" fontId="2" fillId="5" borderId="18" xfId="9" applyFill="1" applyBorder="1" applyAlignment="1">
      <alignment horizontal="center"/>
    </xf>
    <xf numFmtId="3" fontId="11" fillId="7" borderId="18" xfId="8" applyNumberFormat="1" applyFont="1" applyFill="1" applyBorder="1"/>
    <xf numFmtId="0" fontId="2" fillId="5" borderId="20" xfId="9" applyFill="1" applyBorder="1"/>
    <xf numFmtId="0" fontId="2" fillId="5" borderId="46" xfId="9" applyFill="1" applyBorder="1"/>
    <xf numFmtId="3" fontId="22" fillId="5" borderId="17" xfId="9" applyNumberFormat="1" applyFont="1" applyFill="1" applyBorder="1"/>
    <xf numFmtId="3" fontId="22" fillId="5" borderId="18" xfId="9" applyNumberFormat="1" applyFont="1" applyFill="1" applyBorder="1"/>
    <xf numFmtId="4" fontId="22" fillId="5" borderId="18" xfId="9" applyNumberFormat="1" applyFont="1" applyFill="1" applyBorder="1"/>
    <xf numFmtId="4" fontId="22" fillId="5" borderId="19" xfId="9" applyNumberFormat="1" applyFont="1" applyFill="1" applyBorder="1"/>
    <xf numFmtId="0" fontId="24" fillId="0" borderId="0" xfId="9" applyFont="1" applyAlignment="1">
      <alignment horizontal="center"/>
    </xf>
    <xf numFmtId="0" fontId="2" fillId="0" borderId="0" xfId="9" applyAlignment="1">
      <alignment horizontal="center"/>
    </xf>
    <xf numFmtId="0" fontId="12" fillId="0" borderId="0" xfId="9" applyFont="1"/>
    <xf numFmtId="3" fontId="35" fillId="0" borderId="0" xfId="8" applyNumberFormat="1" applyFont="1"/>
    <xf numFmtId="4" fontId="35" fillId="0" borderId="0" xfId="8" applyNumberFormat="1" applyFont="1"/>
    <xf numFmtId="3" fontId="12" fillId="0" borderId="0" xfId="8" applyNumberFormat="1" applyFont="1"/>
    <xf numFmtId="3" fontId="6" fillId="0" borderId="0" xfId="8" applyNumberFormat="1" applyFont="1"/>
    <xf numFmtId="3" fontId="5" fillId="0" borderId="0" xfId="8" applyNumberFormat="1" applyFont="1"/>
    <xf numFmtId="4" fontId="6" fillId="0" borderId="0" xfId="8" applyNumberFormat="1" applyFont="1"/>
    <xf numFmtId="3" fontId="35" fillId="0" borderId="0" xfId="8" applyNumberFormat="1" applyFont="1" applyAlignment="1">
      <alignment horizontal="right"/>
    </xf>
    <xf numFmtId="4" fontId="35" fillId="0" borderId="0" xfId="8" applyNumberFormat="1" applyFont="1" applyAlignment="1">
      <alignment horizontal="right"/>
    </xf>
    <xf numFmtId="4" fontId="35" fillId="0" borderId="50" xfId="8" applyNumberFormat="1" applyFont="1" applyBorder="1"/>
    <xf numFmtId="3" fontId="12" fillId="0" borderId="50" xfId="8" applyNumberFormat="1" applyFont="1" applyBorder="1"/>
    <xf numFmtId="3" fontId="6" fillId="0" borderId="50" xfId="8" applyNumberFormat="1" applyFont="1" applyBorder="1"/>
    <xf numFmtId="3" fontId="5" fillId="0" borderId="50" xfId="8" applyNumberFormat="1" applyFont="1" applyBorder="1"/>
    <xf numFmtId="4" fontId="6" fillId="0" borderId="50" xfId="8" applyNumberFormat="1" applyFont="1" applyBorder="1"/>
    <xf numFmtId="0" fontId="6" fillId="0" borderId="0" xfId="5" applyFont="1" applyAlignment="1">
      <alignment horizontal="center"/>
    </xf>
    <xf numFmtId="0" fontId="6" fillId="0" borderId="0" xfId="5" applyFont="1"/>
    <xf numFmtId="0" fontId="6" fillId="0" borderId="0" xfId="5" applyFont="1" applyAlignment="1">
      <alignment horizontal="left"/>
    </xf>
    <xf numFmtId="0" fontId="12" fillId="0" borderId="43" xfId="5" applyFont="1" applyBorder="1" applyAlignment="1">
      <alignment horizontal="left"/>
    </xf>
    <xf numFmtId="3" fontId="13" fillId="4" borderId="17" xfId="5" applyNumberFormat="1" applyFont="1" applyFill="1" applyBorder="1"/>
    <xf numFmtId="3" fontId="13" fillId="4" borderId="18" xfId="5" applyNumberFormat="1" applyFont="1" applyFill="1" applyBorder="1"/>
    <xf numFmtId="4" fontId="13" fillId="4" borderId="18" xfId="5" applyNumberFormat="1" applyFont="1" applyFill="1" applyBorder="1"/>
    <xf numFmtId="3" fontId="13" fillId="4" borderId="24" xfId="5" applyNumberFormat="1" applyFont="1" applyFill="1" applyBorder="1"/>
    <xf numFmtId="4" fontId="13" fillId="4" borderId="24" xfId="5" applyNumberFormat="1" applyFont="1" applyFill="1" applyBorder="1"/>
    <xf numFmtId="4" fontId="13" fillId="4" borderId="46" xfId="5" applyNumberFormat="1" applyFont="1" applyFill="1" applyBorder="1"/>
    <xf numFmtId="4" fontId="13" fillId="4" borderId="21" xfId="5" applyNumberFormat="1" applyFont="1" applyFill="1" applyBorder="1"/>
    <xf numFmtId="0" fontId="12" fillId="0" borderId="2" xfId="5" applyFont="1" applyBorder="1" applyAlignment="1">
      <alignment horizontal="left"/>
    </xf>
    <xf numFmtId="4" fontId="6" fillId="0" borderId="40" xfId="5" applyNumberFormat="1" applyFont="1" applyBorder="1"/>
    <xf numFmtId="4" fontId="6" fillId="0" borderId="42" xfId="5" applyNumberFormat="1" applyFont="1" applyBorder="1"/>
    <xf numFmtId="4" fontId="6" fillId="0" borderId="33" xfId="5" applyNumberFormat="1" applyFont="1" applyBorder="1"/>
    <xf numFmtId="0" fontId="12" fillId="0" borderId="3" xfId="5" applyFont="1" applyBorder="1" applyAlignment="1">
      <alignment horizontal="left"/>
    </xf>
    <xf numFmtId="4" fontId="6" fillId="0" borderId="30" xfId="5" applyNumberFormat="1" applyFont="1" applyBorder="1"/>
    <xf numFmtId="4" fontId="6" fillId="0" borderId="53" xfId="5" applyNumberFormat="1" applyFont="1" applyBorder="1"/>
    <xf numFmtId="4" fontId="6" fillId="0" borderId="74" xfId="5" applyNumberFormat="1" applyFont="1" applyBorder="1"/>
    <xf numFmtId="0" fontId="12" fillId="0" borderId="16" xfId="5" applyFont="1" applyBorder="1" applyAlignment="1">
      <alignment horizontal="left"/>
    </xf>
    <xf numFmtId="3" fontId="6" fillId="0" borderId="11" xfId="5" applyNumberFormat="1" applyFont="1" applyBorder="1"/>
    <xf numFmtId="3" fontId="6" fillId="0" borderId="12" xfId="5" applyNumberFormat="1" applyFont="1" applyBorder="1"/>
    <xf numFmtId="4" fontId="6" fillId="0" borderId="12" xfId="5" applyNumberFormat="1" applyFont="1" applyBorder="1"/>
    <xf numFmtId="3" fontId="6" fillId="0" borderId="45" xfId="5" applyNumberFormat="1" applyFont="1" applyBorder="1"/>
    <xf numFmtId="4" fontId="6" fillId="0" borderId="45" xfId="5" applyNumberFormat="1" applyFont="1" applyBorder="1"/>
    <xf numFmtId="4" fontId="6" fillId="0" borderId="64" xfId="5" applyNumberFormat="1" applyFont="1" applyBorder="1"/>
    <xf numFmtId="4" fontId="6" fillId="0" borderId="75" xfId="5" applyNumberFormat="1" applyFont="1" applyBorder="1"/>
    <xf numFmtId="3" fontId="2" fillId="0" borderId="0" xfId="9" applyNumberFormat="1"/>
    <xf numFmtId="4" fontId="2" fillId="0" borderId="0" xfId="9" applyNumberFormat="1"/>
    <xf numFmtId="165" fontId="2" fillId="0" borderId="0" xfId="9" applyNumberFormat="1"/>
    <xf numFmtId="0" fontId="23" fillId="0" borderId="0" xfId="9" applyFont="1"/>
    <xf numFmtId="4" fontId="20" fillId="8" borderId="24" xfId="8" applyNumberFormat="1" applyFont="1" applyFill="1" applyBorder="1" applyAlignment="1">
      <alignment horizontal="center"/>
    </xf>
    <xf numFmtId="3" fontId="20" fillId="8" borderId="35" xfId="8" applyNumberFormat="1" applyFont="1" applyFill="1" applyBorder="1" applyAlignment="1">
      <alignment horizontal="center"/>
    </xf>
    <xf numFmtId="165" fontId="20" fillId="0" borderId="0" xfId="8" applyNumberFormat="1" applyFont="1"/>
    <xf numFmtId="0" fontId="6" fillId="0" borderId="5" xfId="9" applyFont="1" applyBorder="1" applyAlignment="1">
      <alignment horizontal="center"/>
    </xf>
    <xf numFmtId="1" fontId="6" fillId="0" borderId="5" xfId="9" applyNumberFormat="1" applyFont="1" applyBorder="1" applyAlignment="1">
      <alignment horizontal="center"/>
    </xf>
    <xf numFmtId="0" fontId="25" fillId="0" borderId="5" xfId="9" applyFont="1" applyBorder="1"/>
    <xf numFmtId="0" fontId="25" fillId="0" borderId="6" xfId="9" applyFont="1" applyBorder="1"/>
    <xf numFmtId="3" fontId="34" fillId="0" borderId="25" xfId="8" applyNumberFormat="1" applyFont="1" applyBorder="1"/>
    <xf numFmtId="3" fontId="25" fillId="0" borderId="26" xfId="5" applyNumberFormat="1" applyFont="1" applyBorder="1"/>
    <xf numFmtId="0" fontId="6" fillId="0" borderId="1" xfId="9" applyFont="1" applyBorder="1" applyAlignment="1">
      <alignment horizontal="center"/>
    </xf>
    <xf numFmtId="1" fontId="6" fillId="0" borderId="1" xfId="9" applyNumberFormat="1" applyFont="1" applyBorder="1" applyAlignment="1">
      <alignment horizontal="center"/>
    </xf>
    <xf numFmtId="0" fontId="25" fillId="0" borderId="1" xfId="9" applyFont="1" applyBorder="1"/>
    <xf numFmtId="0" fontId="12" fillId="3" borderId="8" xfId="9" applyFont="1" applyFill="1" applyBorder="1" applyAlignment="1">
      <alignment horizontal="center"/>
    </xf>
    <xf numFmtId="0" fontId="12" fillId="3" borderId="1" xfId="9" applyFont="1" applyFill="1" applyBorder="1" applyAlignment="1">
      <alignment horizontal="center"/>
    </xf>
    <xf numFmtId="1" fontId="12" fillId="3" borderId="1" xfId="9" applyNumberFormat="1" applyFont="1" applyFill="1" applyBorder="1" applyAlignment="1">
      <alignment horizontal="center"/>
    </xf>
    <xf numFmtId="0" fontId="22" fillId="3" borderId="1" xfId="9" applyFont="1" applyFill="1" applyBorder="1"/>
    <xf numFmtId="3" fontId="12" fillId="3" borderId="8" xfId="9" applyNumberFormat="1" applyFont="1" applyFill="1" applyBorder="1"/>
    <xf numFmtId="3" fontId="12" fillId="3" borderId="1" xfId="9" applyNumberFormat="1" applyFont="1" applyFill="1" applyBorder="1"/>
    <xf numFmtId="4" fontId="12" fillId="3" borderId="1" xfId="9" applyNumberFormat="1" applyFont="1" applyFill="1" applyBorder="1"/>
    <xf numFmtId="4" fontId="12" fillId="3" borderId="9" xfId="9" applyNumberFormat="1" applyFont="1" applyFill="1" applyBorder="1"/>
    <xf numFmtId="4" fontId="12" fillId="3" borderId="10" xfId="9" applyNumberFormat="1" applyFont="1" applyFill="1" applyBorder="1"/>
    <xf numFmtId="0" fontId="25" fillId="3" borderId="1" xfId="9" applyFont="1" applyFill="1" applyBorder="1"/>
    <xf numFmtId="1" fontId="25" fillId="0" borderId="1" xfId="9" applyNumberFormat="1" applyFont="1" applyBorder="1" applyAlignment="1">
      <alignment horizontal="center"/>
    </xf>
    <xf numFmtId="0" fontId="7" fillId="0" borderId="1" xfId="5" applyFont="1" applyBorder="1" applyAlignment="1">
      <alignment horizontal="left"/>
    </xf>
    <xf numFmtId="1" fontId="6" fillId="3" borderId="1" xfId="9" applyNumberFormat="1" applyFont="1" applyFill="1" applyBorder="1" applyAlignment="1">
      <alignment horizontal="center"/>
    </xf>
    <xf numFmtId="3" fontId="12" fillId="3" borderId="8" xfId="9" applyNumberFormat="1" applyFont="1" applyFill="1" applyBorder="1" applyAlignment="1">
      <alignment horizontal="right"/>
    </xf>
    <xf numFmtId="3" fontId="12" fillId="3" borderId="1" xfId="9" applyNumberFormat="1" applyFont="1" applyFill="1" applyBorder="1" applyAlignment="1">
      <alignment horizontal="right"/>
    </xf>
    <xf numFmtId="4" fontId="12" fillId="3" borderId="1" xfId="9" applyNumberFormat="1" applyFont="1" applyFill="1" applyBorder="1" applyAlignment="1">
      <alignment horizontal="right"/>
    </xf>
    <xf numFmtId="4" fontId="12" fillId="3" borderId="9" xfId="9" applyNumberFormat="1" applyFont="1" applyFill="1" applyBorder="1" applyAlignment="1">
      <alignment horizontal="right"/>
    </xf>
    <xf numFmtId="4" fontId="12" fillId="3" borderId="10" xfId="9" applyNumberFormat="1" applyFont="1" applyFill="1" applyBorder="1" applyAlignment="1">
      <alignment horizontal="right"/>
    </xf>
    <xf numFmtId="1" fontId="24" fillId="0" borderId="1" xfId="9" applyNumberFormat="1" applyFont="1" applyBorder="1" applyAlignment="1">
      <alignment horizontal="center"/>
    </xf>
    <xf numFmtId="4" fontId="22" fillId="3" borderId="9" xfId="9" applyNumberFormat="1" applyFont="1" applyFill="1" applyBorder="1"/>
    <xf numFmtId="0" fontId="12" fillId="3" borderId="28" xfId="9" applyFont="1" applyFill="1" applyBorder="1" applyAlignment="1">
      <alignment horizontal="center"/>
    </xf>
    <xf numFmtId="0" fontId="12" fillId="3" borderId="22" xfId="9" applyFont="1" applyFill="1" applyBorder="1" applyAlignment="1">
      <alignment horizontal="center"/>
    </xf>
    <xf numFmtId="1" fontId="12" fillId="3" borderId="22" xfId="9" applyNumberFormat="1" applyFont="1" applyFill="1" applyBorder="1" applyAlignment="1">
      <alignment horizontal="center"/>
    </xf>
    <xf numFmtId="0" fontId="22" fillId="3" borderId="22" xfId="9" applyFont="1" applyFill="1" applyBorder="1"/>
    <xf numFmtId="0" fontId="25" fillId="3" borderId="22" xfId="9" applyFont="1" applyFill="1" applyBorder="1"/>
    <xf numFmtId="3" fontId="22" fillId="3" borderId="11" xfId="9" applyNumberFormat="1" applyFont="1" applyFill="1" applyBorder="1"/>
    <xf numFmtId="3" fontId="22" fillId="3" borderId="12" xfId="9" applyNumberFormat="1" applyFont="1" applyFill="1" applyBorder="1"/>
    <xf numFmtId="4" fontId="22" fillId="3" borderId="12" xfId="9" applyNumberFormat="1" applyFont="1" applyFill="1" applyBorder="1"/>
    <xf numFmtId="4" fontId="22" fillId="3" borderId="32" xfId="9" applyNumberFormat="1" applyFont="1" applyFill="1" applyBorder="1"/>
    <xf numFmtId="0" fontId="24" fillId="5" borderId="17" xfId="9" applyFont="1" applyFill="1" applyBorder="1" applyAlignment="1">
      <alignment horizontal="center"/>
    </xf>
    <xf numFmtId="1" fontId="2" fillId="5" borderId="18" xfId="9" applyNumberFormat="1" applyFill="1" applyBorder="1" applyAlignment="1">
      <alignment horizontal="center"/>
    </xf>
    <xf numFmtId="3" fontId="22" fillId="5" borderId="41" xfId="9" applyNumberFormat="1" applyFont="1" applyFill="1" applyBorder="1"/>
    <xf numFmtId="3" fontId="22" fillId="5" borderId="52" xfId="9" applyNumberFormat="1" applyFont="1" applyFill="1" applyBorder="1"/>
    <xf numFmtId="4" fontId="22" fillId="5" borderId="52" xfId="9" applyNumberFormat="1" applyFont="1" applyFill="1" applyBorder="1"/>
    <xf numFmtId="1" fontId="2" fillId="0" borderId="0" xfId="9" applyNumberFormat="1" applyAlignment="1">
      <alignment horizontal="center"/>
    </xf>
    <xf numFmtId="3" fontId="13" fillId="4" borderId="35" xfId="5" applyNumberFormat="1" applyFont="1" applyFill="1" applyBorder="1"/>
    <xf numFmtId="3" fontId="13" fillId="4" borderId="36" xfId="5" applyNumberFormat="1" applyFont="1" applyFill="1" applyBorder="1"/>
    <xf numFmtId="4" fontId="13" fillId="4" borderId="19" xfId="5" applyNumberFormat="1" applyFont="1" applyFill="1" applyBorder="1"/>
    <xf numFmtId="165" fontId="3" fillId="0" borderId="0" xfId="5" applyNumberFormat="1"/>
    <xf numFmtId="165" fontId="6" fillId="0" borderId="0" xfId="5" applyNumberFormat="1" applyFont="1"/>
    <xf numFmtId="4" fontId="6" fillId="0" borderId="14" xfId="5" applyNumberFormat="1" applyFont="1" applyBorder="1"/>
    <xf numFmtId="0" fontId="6" fillId="0" borderId="40" xfId="9" applyFont="1" applyBorder="1"/>
    <xf numFmtId="0" fontId="6" fillId="0" borderId="6" xfId="9" applyFont="1" applyBorder="1"/>
    <xf numFmtId="0" fontId="6" fillId="0" borderId="9" xfId="9" applyFont="1" applyBorder="1"/>
    <xf numFmtId="1" fontId="22" fillId="3" borderId="1" xfId="9" applyNumberFormat="1" applyFont="1" applyFill="1" applyBorder="1" applyAlignment="1">
      <alignment horizontal="center"/>
    </xf>
    <xf numFmtId="0" fontId="12" fillId="3" borderId="9" xfId="9" applyFont="1" applyFill="1" applyBorder="1" applyAlignment="1">
      <alignment horizontal="left"/>
    </xf>
    <xf numFmtId="0" fontId="12" fillId="3" borderId="53" xfId="9" applyFont="1" applyFill="1" applyBorder="1" applyAlignment="1">
      <alignment horizontal="left"/>
    </xf>
    <xf numFmtId="0" fontId="6" fillId="0" borderId="30" xfId="9" applyFont="1" applyBorder="1"/>
    <xf numFmtId="0" fontId="12" fillId="3" borderId="30" xfId="9" applyFont="1" applyFill="1" applyBorder="1"/>
    <xf numFmtId="0" fontId="12" fillId="3" borderId="9" xfId="9" applyFont="1" applyFill="1" applyBorder="1"/>
    <xf numFmtId="0" fontId="12" fillId="3" borderId="53" xfId="9" applyFont="1" applyFill="1" applyBorder="1"/>
    <xf numFmtId="3" fontId="11" fillId="3" borderId="8" xfId="9" applyNumberFormat="1" applyFont="1" applyFill="1" applyBorder="1" applyAlignment="1">
      <alignment horizontal="right"/>
    </xf>
    <xf numFmtId="3" fontId="11" fillId="3" borderId="1" xfId="9" applyNumberFormat="1" applyFont="1" applyFill="1" applyBorder="1" applyAlignment="1">
      <alignment horizontal="right"/>
    </xf>
    <xf numFmtId="4" fontId="11" fillId="3" borderId="1" xfId="9" applyNumberFormat="1" applyFont="1" applyFill="1" applyBorder="1" applyAlignment="1">
      <alignment horizontal="right"/>
    </xf>
    <xf numFmtId="3" fontId="11" fillId="3" borderId="30" xfId="9" applyNumberFormat="1" applyFont="1" applyFill="1" applyBorder="1" applyAlignment="1">
      <alignment horizontal="right"/>
    </xf>
    <xf numFmtId="4" fontId="11" fillId="3" borderId="10" xfId="9" applyNumberFormat="1" applyFont="1" applyFill="1" applyBorder="1" applyAlignment="1">
      <alignment horizontal="right"/>
    </xf>
    <xf numFmtId="0" fontId="6" fillId="3" borderId="1" xfId="9" applyFont="1" applyFill="1" applyBorder="1" applyAlignment="1">
      <alignment horizontal="center"/>
    </xf>
    <xf numFmtId="0" fontId="6" fillId="3" borderId="9" xfId="9" applyFont="1" applyFill="1" applyBorder="1"/>
    <xf numFmtId="0" fontId="6" fillId="3" borderId="53" xfId="9" applyFont="1" applyFill="1" applyBorder="1"/>
    <xf numFmtId="1" fontId="11" fillId="3" borderId="1" xfId="9" applyNumberFormat="1" applyFont="1" applyFill="1" applyBorder="1" applyAlignment="1">
      <alignment horizontal="right"/>
    </xf>
    <xf numFmtId="0" fontId="6" fillId="0" borderId="31" xfId="9" applyFont="1" applyBorder="1"/>
    <xf numFmtId="0" fontId="6" fillId="0" borderId="22" xfId="9" applyFont="1" applyBorder="1" applyAlignment="1">
      <alignment horizontal="center"/>
    </xf>
    <xf numFmtId="0" fontId="12" fillId="3" borderId="31" xfId="9" applyFont="1" applyFill="1" applyBorder="1"/>
    <xf numFmtId="0" fontId="12" fillId="3" borderId="32" xfId="9" applyFont="1" applyFill="1" applyBorder="1"/>
    <xf numFmtId="0" fontId="12" fillId="3" borderId="54" xfId="9" applyFont="1" applyFill="1" applyBorder="1"/>
    <xf numFmtId="3" fontId="11" fillId="3" borderId="28" xfId="9" applyNumberFormat="1" applyFont="1" applyFill="1" applyBorder="1"/>
    <xf numFmtId="4" fontId="11" fillId="3" borderId="22" xfId="9" applyNumberFormat="1" applyFont="1" applyFill="1" applyBorder="1"/>
    <xf numFmtId="0" fontId="28" fillId="7" borderId="17" xfId="9" applyFont="1" applyFill="1" applyBorder="1" applyAlignment="1">
      <alignment horizontal="center"/>
    </xf>
    <xf numFmtId="0" fontId="11" fillId="7" borderId="18" xfId="9" applyFont="1" applyFill="1" applyBorder="1" applyAlignment="1">
      <alignment horizontal="center"/>
    </xf>
    <xf numFmtId="1" fontId="11" fillId="7" borderId="18" xfId="9" applyNumberFormat="1" applyFont="1" applyFill="1" applyBorder="1" applyAlignment="1">
      <alignment horizontal="center"/>
    </xf>
    <xf numFmtId="0" fontId="11" fillId="7" borderId="20" xfId="9" applyFont="1" applyFill="1" applyBorder="1"/>
    <xf numFmtId="3" fontId="11" fillId="7" borderId="17" xfId="9" applyNumberFormat="1" applyFont="1" applyFill="1" applyBorder="1"/>
    <xf numFmtId="3" fontId="11" fillId="7" borderId="18" xfId="9" applyNumberFormat="1" applyFont="1" applyFill="1" applyBorder="1"/>
    <xf numFmtId="4" fontId="11" fillId="7" borderId="18" xfId="9" applyNumberFormat="1" applyFont="1" applyFill="1" applyBorder="1"/>
    <xf numFmtId="4" fontId="11" fillId="7" borderId="19" xfId="9" applyNumberFormat="1" applyFont="1" applyFill="1" applyBorder="1"/>
    <xf numFmtId="1" fontId="20" fillId="0" borderId="0" xfId="9" applyNumberFormat="1" applyFont="1" applyAlignment="1">
      <alignment horizontal="center"/>
    </xf>
    <xf numFmtId="4" fontId="13" fillId="4" borderId="20" xfId="5" applyNumberFormat="1" applyFont="1" applyFill="1" applyBorder="1"/>
    <xf numFmtId="4" fontId="6" fillId="0" borderId="13" xfId="5" applyNumberFormat="1" applyFont="1" applyBorder="1"/>
    <xf numFmtId="1" fontId="20" fillId="0" borderId="0" xfId="9" applyNumberFormat="1" applyFont="1"/>
    <xf numFmtId="0" fontId="12" fillId="0" borderId="0" xfId="5" applyFont="1" applyAlignment="1">
      <alignment horizontal="center"/>
    </xf>
    <xf numFmtId="0" fontId="25" fillId="0" borderId="0" xfId="8" applyFont="1" applyAlignment="1">
      <alignment horizontal="center"/>
    </xf>
    <xf numFmtId="0" fontId="22" fillId="0" borderId="0" xfId="8" applyFont="1" applyAlignment="1">
      <alignment horizontal="center"/>
    </xf>
    <xf numFmtId="0" fontId="22" fillId="0" borderId="17" xfId="8" applyFont="1" applyBorder="1" applyAlignment="1">
      <alignment horizontal="center" vertical="center"/>
    </xf>
    <xf numFmtId="0" fontId="25" fillId="8" borderId="17" xfId="8" applyFont="1" applyFill="1" applyBorder="1" applyAlignment="1">
      <alignment horizontal="center"/>
    </xf>
    <xf numFmtId="4" fontId="20" fillId="8" borderId="37" xfId="8" applyNumberFormat="1" applyFont="1" applyFill="1" applyBorder="1" applyAlignment="1">
      <alignment horizontal="center"/>
    </xf>
    <xf numFmtId="0" fontId="5" fillId="0" borderId="5" xfId="9" applyFont="1" applyBorder="1"/>
    <xf numFmtId="0" fontId="7" fillId="0" borderId="5" xfId="9" applyFont="1" applyBorder="1"/>
    <xf numFmtId="0" fontId="25" fillId="0" borderId="6" xfId="9" applyFont="1" applyBorder="1" applyAlignment="1">
      <alignment horizontal="left"/>
    </xf>
    <xf numFmtId="4" fontId="34" fillId="0" borderId="26" xfId="8" applyNumberFormat="1" applyFont="1" applyBorder="1"/>
    <xf numFmtId="0" fontId="7" fillId="0" borderId="1" xfId="9" applyFont="1" applyBorder="1" applyAlignment="1">
      <alignment horizontal="center"/>
    </xf>
    <xf numFmtId="0" fontId="5" fillId="0" borderId="1" xfId="9" applyFont="1" applyBorder="1"/>
    <xf numFmtId="4" fontId="34" fillId="0" borderId="1" xfId="8" applyNumberFormat="1" applyFont="1" applyBorder="1"/>
    <xf numFmtId="0" fontId="29" fillId="0" borderId="1" xfId="4" applyFont="1" applyBorder="1"/>
    <xf numFmtId="0" fontId="7" fillId="0" borderId="1" xfId="9" applyFont="1" applyBorder="1"/>
    <xf numFmtId="0" fontId="30" fillId="3" borderId="1" xfId="4" applyFont="1" applyFill="1" applyBorder="1"/>
    <xf numFmtId="3" fontId="10" fillId="3" borderId="8" xfId="9" applyNumberFormat="1" applyFont="1" applyFill="1" applyBorder="1" applyAlignment="1">
      <alignment horizontal="right"/>
    </xf>
    <xf numFmtId="3" fontId="10" fillId="3" borderId="30" xfId="9" applyNumberFormat="1" applyFont="1" applyFill="1" applyBorder="1" applyAlignment="1">
      <alignment horizontal="right"/>
    </xf>
    <xf numFmtId="4" fontId="10" fillId="3" borderId="30" xfId="9" applyNumberFormat="1" applyFont="1" applyFill="1" applyBorder="1" applyAlignment="1">
      <alignment horizontal="right"/>
    </xf>
    <xf numFmtId="3" fontId="10" fillId="3" borderId="1" xfId="9" applyNumberFormat="1" applyFont="1" applyFill="1" applyBorder="1" applyAlignment="1">
      <alignment horizontal="right"/>
    </xf>
    <xf numFmtId="4" fontId="10" fillId="3" borderId="1" xfId="9" applyNumberFormat="1" applyFont="1" applyFill="1" applyBorder="1" applyAlignment="1">
      <alignment horizontal="right"/>
    </xf>
    <xf numFmtId="4" fontId="10" fillId="3" borderId="10" xfId="9" applyNumberFormat="1" applyFont="1" applyFill="1" applyBorder="1" applyAlignment="1">
      <alignment horizontal="right"/>
    </xf>
    <xf numFmtId="0" fontId="5" fillId="0" borderId="1" xfId="4" applyFont="1" applyBorder="1" applyAlignment="1">
      <alignment horizontal="center"/>
    </xf>
    <xf numFmtId="0" fontId="5" fillId="0" borderId="9" xfId="4" applyFont="1" applyBorder="1" applyAlignment="1">
      <alignment horizontal="left"/>
    </xf>
    <xf numFmtId="4" fontId="11" fillId="3" borderId="30" xfId="9" applyNumberFormat="1" applyFont="1" applyFill="1" applyBorder="1"/>
    <xf numFmtId="4" fontId="11" fillId="3" borderId="9" xfId="9" applyNumberFormat="1" applyFont="1" applyFill="1" applyBorder="1"/>
    <xf numFmtId="0" fontId="11" fillId="3" borderId="1" xfId="4" applyFont="1" applyFill="1" applyBorder="1"/>
    <xf numFmtId="3" fontId="10" fillId="3" borderId="8" xfId="9" applyNumberFormat="1" applyFont="1" applyFill="1" applyBorder="1"/>
    <xf numFmtId="3" fontId="10" fillId="3" borderId="30" xfId="9" applyNumberFormat="1" applyFont="1" applyFill="1" applyBorder="1"/>
    <xf numFmtId="4" fontId="10" fillId="3" borderId="30" xfId="9" applyNumberFormat="1" applyFont="1" applyFill="1" applyBorder="1"/>
    <xf numFmtId="3" fontId="10" fillId="3" borderId="1" xfId="9" applyNumberFormat="1" applyFont="1" applyFill="1" applyBorder="1"/>
    <xf numFmtId="4" fontId="10" fillId="3" borderId="1" xfId="9" applyNumberFormat="1" applyFont="1" applyFill="1" applyBorder="1"/>
    <xf numFmtId="4" fontId="10" fillId="3" borderId="10" xfId="9" applyNumberFormat="1" applyFont="1" applyFill="1" applyBorder="1"/>
    <xf numFmtId="0" fontId="31" fillId="0" borderId="1" xfId="4" applyFont="1" applyBorder="1"/>
    <xf numFmtId="0" fontId="31" fillId="0" borderId="1" xfId="4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11" fillId="3" borderId="1" xfId="9" applyFont="1" applyFill="1" applyBorder="1"/>
    <xf numFmtId="0" fontId="11" fillId="3" borderId="1" xfId="9" applyFont="1" applyFill="1" applyBorder="1" applyAlignment="1">
      <alignment horizontal="center"/>
    </xf>
    <xf numFmtId="0" fontId="11" fillId="3" borderId="9" xfId="9" applyFont="1" applyFill="1" applyBorder="1" applyAlignment="1">
      <alignment horizontal="left"/>
    </xf>
    <xf numFmtId="0" fontId="32" fillId="3" borderId="1" xfId="4" applyFont="1" applyFill="1" applyBorder="1"/>
    <xf numFmtId="0" fontId="29" fillId="3" borderId="1" xfId="4" applyFont="1" applyFill="1" applyBorder="1"/>
    <xf numFmtId="4" fontId="11" fillId="3" borderId="30" xfId="9" applyNumberFormat="1" applyFont="1" applyFill="1" applyBorder="1" applyAlignment="1">
      <alignment horizontal="right"/>
    </xf>
    <xf numFmtId="4" fontId="11" fillId="3" borderId="9" xfId="9" applyNumberFormat="1" applyFont="1" applyFill="1" applyBorder="1" applyAlignment="1">
      <alignment horizontal="right"/>
    </xf>
    <xf numFmtId="0" fontId="5" fillId="3" borderId="1" xfId="9" applyFont="1" applyFill="1" applyBorder="1" applyAlignment="1">
      <alignment horizontal="center"/>
    </xf>
    <xf numFmtId="0" fontId="33" fillId="0" borderId="1" xfId="4" applyFont="1" applyBorder="1"/>
    <xf numFmtId="0" fontId="30" fillId="3" borderId="22" xfId="4" applyFont="1" applyFill="1" applyBorder="1"/>
    <xf numFmtId="3" fontId="11" fillId="3" borderId="11" xfId="9" applyNumberFormat="1" applyFont="1" applyFill="1" applyBorder="1"/>
    <xf numFmtId="3" fontId="11" fillId="3" borderId="45" xfId="9" applyNumberFormat="1" applyFont="1" applyFill="1" applyBorder="1"/>
    <xf numFmtId="4" fontId="11" fillId="3" borderId="45" xfId="9" applyNumberFormat="1" applyFont="1" applyFill="1" applyBorder="1"/>
    <xf numFmtId="4" fontId="11" fillId="3" borderId="32" xfId="9" applyNumberFormat="1" applyFont="1" applyFill="1" applyBorder="1"/>
    <xf numFmtId="0" fontId="6" fillId="7" borderId="17" xfId="9" applyFont="1" applyFill="1" applyBorder="1" applyAlignment="1">
      <alignment horizontal="center"/>
    </xf>
    <xf numFmtId="0" fontId="5" fillId="7" borderId="18" xfId="9" applyFont="1" applyFill="1" applyBorder="1" applyAlignment="1">
      <alignment horizontal="center"/>
    </xf>
    <xf numFmtId="0" fontId="5" fillId="7" borderId="18" xfId="9" applyFont="1" applyFill="1" applyBorder="1"/>
    <xf numFmtId="0" fontId="5" fillId="7" borderId="20" xfId="9" applyFont="1" applyFill="1" applyBorder="1" applyAlignment="1">
      <alignment horizontal="left"/>
    </xf>
    <xf numFmtId="3" fontId="11" fillId="7" borderId="41" xfId="9" applyNumberFormat="1" applyFont="1" applyFill="1" applyBorder="1"/>
    <xf numFmtId="3" fontId="11" fillId="7" borderId="52" xfId="9" applyNumberFormat="1" applyFont="1" applyFill="1" applyBorder="1"/>
    <xf numFmtId="4" fontId="11" fillId="7" borderId="52" xfId="9" applyNumberFormat="1" applyFont="1" applyFill="1" applyBorder="1"/>
    <xf numFmtId="4" fontId="11" fillId="7" borderId="70" xfId="9" applyNumberFormat="1" applyFont="1" applyFill="1" applyBorder="1"/>
    <xf numFmtId="0" fontId="25" fillId="0" borderId="0" xfId="9" applyFont="1" applyAlignment="1">
      <alignment horizontal="center"/>
    </xf>
    <xf numFmtId="0" fontId="2" fillId="0" borderId="0" xfId="9" applyAlignment="1">
      <alignment horizontal="left"/>
    </xf>
    <xf numFmtId="4" fontId="34" fillId="0" borderId="0" xfId="8" applyNumberFormat="1" applyFont="1" applyAlignment="1">
      <alignment horizontal="right"/>
    </xf>
    <xf numFmtId="0" fontId="12" fillId="0" borderId="23" xfId="5" applyFont="1" applyBorder="1" applyAlignment="1">
      <alignment horizontal="left"/>
    </xf>
    <xf numFmtId="0" fontId="12" fillId="0" borderId="0" xfId="5" applyFont="1" applyAlignment="1">
      <alignment horizontal="left"/>
    </xf>
    <xf numFmtId="0" fontId="12" fillId="0" borderId="68" xfId="5" applyFont="1" applyBorder="1" applyAlignment="1">
      <alignment horizontal="left"/>
    </xf>
    <xf numFmtId="0" fontId="12" fillId="0" borderId="15" xfId="5" applyFont="1" applyBorder="1" applyAlignment="1">
      <alignment horizontal="left"/>
    </xf>
    <xf numFmtId="0" fontId="12" fillId="0" borderId="47" xfId="5" applyFont="1" applyBorder="1" applyAlignment="1">
      <alignment horizontal="left"/>
    </xf>
    <xf numFmtId="3" fontId="34" fillId="0" borderId="4" xfId="8" applyNumberFormat="1" applyFont="1" applyBorder="1"/>
    <xf numFmtId="3" fontId="34" fillId="0" borderId="5" xfId="8" applyNumberFormat="1" applyFont="1" applyBorder="1"/>
    <xf numFmtId="3" fontId="25" fillId="0" borderId="5" xfId="5" applyNumberFormat="1" applyFont="1" applyBorder="1"/>
    <xf numFmtId="4" fontId="25" fillId="0" borderId="5" xfId="8" applyNumberFormat="1" applyFont="1" applyBorder="1"/>
    <xf numFmtId="4" fontId="22" fillId="3" borderId="14" xfId="9" applyNumberFormat="1" applyFont="1" applyFill="1" applyBorder="1"/>
    <xf numFmtId="4" fontId="22" fillId="5" borderId="70" xfId="9" applyNumberFormat="1" applyFont="1" applyFill="1" applyBorder="1"/>
    <xf numFmtId="4" fontId="34" fillId="0" borderId="5" xfId="8" applyNumberFormat="1" applyFont="1" applyBorder="1"/>
    <xf numFmtId="4" fontId="22" fillId="0" borderId="0" xfId="5" applyNumberFormat="1" applyFont="1" applyAlignment="1">
      <alignment vertical="center" wrapText="1"/>
    </xf>
    <xf numFmtId="3" fontId="34" fillId="0" borderId="30" xfId="8" applyNumberFormat="1" applyFont="1" applyBorder="1"/>
    <xf numFmtId="4" fontId="12" fillId="6" borderId="24" xfId="5" applyNumberFormat="1" applyFont="1" applyFill="1" applyBorder="1"/>
    <xf numFmtId="4" fontId="34" fillId="0" borderId="34" xfId="5" applyNumberFormat="1" applyFont="1" applyBorder="1"/>
    <xf numFmtId="4" fontId="11" fillId="3" borderId="14" xfId="5" applyNumberFormat="1" applyFont="1" applyFill="1" applyBorder="1"/>
    <xf numFmtId="4" fontId="37" fillId="7" borderId="70" xfId="5" applyNumberFormat="1" applyFont="1" applyFill="1" applyBorder="1"/>
    <xf numFmtId="3" fontId="11" fillId="4" borderId="13" xfId="2" applyNumberFormat="1" applyFont="1" applyFill="1" applyBorder="1" applyAlignment="1">
      <alignment horizontal="center" vertical="center" wrapText="1"/>
    </xf>
    <xf numFmtId="3" fontId="20" fillId="8" borderId="58" xfId="5" applyNumberFormat="1" applyFont="1" applyFill="1" applyBorder="1" applyAlignment="1">
      <alignment horizontal="center"/>
    </xf>
    <xf numFmtId="4" fontId="10" fillId="3" borderId="53" xfId="2" applyNumberFormat="1" applyFont="1" applyFill="1" applyBorder="1"/>
    <xf numFmtId="4" fontId="10" fillId="3" borderId="54" xfId="2" applyNumberFormat="1" applyFont="1" applyFill="1" applyBorder="1"/>
    <xf numFmtId="3" fontId="10" fillId="4" borderId="41" xfId="2" applyNumberFormat="1" applyFont="1" applyFill="1" applyBorder="1"/>
    <xf numFmtId="3" fontId="10" fillId="4" borderId="52" xfId="2" applyNumberFormat="1" applyFont="1" applyFill="1" applyBorder="1"/>
    <xf numFmtId="4" fontId="10" fillId="4" borderId="52" xfId="2" applyNumberFormat="1" applyFont="1" applyFill="1" applyBorder="1"/>
    <xf numFmtId="4" fontId="10" fillId="4" borderId="67" xfId="2" applyNumberFormat="1" applyFont="1" applyFill="1" applyBorder="1"/>
    <xf numFmtId="3" fontId="10" fillId="3" borderId="11" xfId="2" applyNumberFormat="1" applyFont="1" applyFill="1" applyBorder="1"/>
    <xf numFmtId="3" fontId="10" fillId="3" borderId="12" xfId="2" applyNumberFormat="1" applyFont="1" applyFill="1" applyBorder="1"/>
    <xf numFmtId="4" fontId="10" fillId="3" borderId="12" xfId="2" applyNumberFormat="1" applyFont="1" applyFill="1" applyBorder="1"/>
    <xf numFmtId="4" fontId="10" fillId="3" borderId="14" xfId="2" applyNumberFormat="1" applyFont="1" applyFill="1" applyBorder="1"/>
    <xf numFmtId="3" fontId="11" fillId="4" borderId="48" xfId="0" applyNumberFormat="1" applyFont="1" applyFill="1" applyBorder="1" applyAlignment="1">
      <alignment horizontal="right"/>
    </xf>
    <xf numFmtId="4" fontId="11" fillId="4" borderId="67" xfId="0" applyNumberFormat="1" applyFont="1" applyFill="1" applyBorder="1" applyAlignment="1">
      <alignment horizontal="right"/>
    </xf>
    <xf numFmtId="3" fontId="11" fillId="3" borderId="11" xfId="0" applyNumberFormat="1" applyFont="1" applyFill="1" applyBorder="1" applyAlignment="1">
      <alignment horizontal="right"/>
    </xf>
    <xf numFmtId="3" fontId="11" fillId="3" borderId="12" xfId="0" applyNumberFormat="1" applyFont="1" applyFill="1" applyBorder="1" applyAlignment="1">
      <alignment horizontal="right"/>
    </xf>
    <xf numFmtId="4" fontId="11" fillId="3" borderId="12" xfId="0" applyNumberFormat="1" applyFont="1" applyFill="1" applyBorder="1" applyAlignment="1">
      <alignment horizontal="right"/>
    </xf>
    <xf numFmtId="4" fontId="11" fillId="3" borderId="14" xfId="0" applyNumberFormat="1" applyFont="1" applyFill="1" applyBorder="1" applyAlignment="1">
      <alignment horizontal="right"/>
    </xf>
    <xf numFmtId="3" fontId="11" fillId="4" borderId="41" xfId="0" applyNumberFormat="1" applyFont="1" applyFill="1" applyBorder="1"/>
    <xf numFmtId="3" fontId="11" fillId="4" borderId="52" xfId="0" applyNumberFormat="1" applyFont="1" applyFill="1" applyBorder="1"/>
    <xf numFmtId="4" fontId="11" fillId="4" borderId="52" xfId="0" applyNumberFormat="1" applyFont="1" applyFill="1" applyBorder="1"/>
    <xf numFmtId="4" fontId="11" fillId="4" borderId="70" xfId="0" applyNumberFormat="1" applyFont="1" applyFill="1" applyBorder="1"/>
    <xf numFmtId="4" fontId="34" fillId="0" borderId="6" xfId="8" applyNumberFormat="1" applyFont="1" applyBorder="1"/>
    <xf numFmtId="4" fontId="34" fillId="0" borderId="9" xfId="8" applyNumberFormat="1" applyFont="1" applyBorder="1"/>
    <xf numFmtId="3" fontId="20" fillId="8" borderId="22" xfId="8" applyNumberFormat="1" applyFont="1" applyFill="1" applyBorder="1" applyAlignment="1">
      <alignment horizontal="center"/>
    </xf>
    <xf numFmtId="3" fontId="22" fillId="5" borderId="48" xfId="9" applyNumberFormat="1" applyFont="1" applyFill="1" applyBorder="1"/>
    <xf numFmtId="4" fontId="34" fillId="0" borderId="34" xfId="8" applyNumberFormat="1" applyFont="1" applyBorder="1"/>
    <xf numFmtId="4" fontId="22" fillId="3" borderId="13" xfId="9" applyNumberFormat="1" applyFont="1" applyFill="1" applyBorder="1"/>
    <xf numFmtId="4" fontId="22" fillId="5" borderId="67" xfId="9" applyNumberFormat="1" applyFont="1" applyFill="1" applyBorder="1"/>
    <xf numFmtId="3" fontId="11" fillId="7" borderId="48" xfId="9" applyNumberFormat="1" applyFont="1" applyFill="1" applyBorder="1"/>
    <xf numFmtId="3" fontId="11" fillId="3" borderId="12" xfId="9" applyNumberFormat="1" applyFont="1" applyFill="1" applyBorder="1"/>
    <xf numFmtId="4" fontId="11" fillId="3" borderId="12" xfId="9" applyNumberFormat="1" applyFont="1" applyFill="1" applyBorder="1"/>
    <xf numFmtId="4" fontId="11" fillId="3" borderId="14" xfId="9" applyNumberFormat="1" applyFont="1" applyFill="1" applyBorder="1"/>
    <xf numFmtId="4" fontId="10" fillId="3" borderId="53" xfId="9" applyNumberFormat="1" applyFont="1" applyFill="1" applyBorder="1" applyAlignment="1">
      <alignment horizontal="right"/>
    </xf>
    <xf numFmtId="4" fontId="11" fillId="3" borderId="53" xfId="9" applyNumberFormat="1" applyFont="1" applyFill="1" applyBorder="1"/>
    <xf numFmtId="4" fontId="10" fillId="3" borderId="53" xfId="9" applyNumberFormat="1" applyFont="1" applyFill="1" applyBorder="1"/>
    <xf numFmtId="4" fontId="11" fillId="3" borderId="53" xfId="9" applyNumberFormat="1" applyFont="1" applyFill="1" applyBorder="1" applyAlignment="1">
      <alignment horizontal="right"/>
    </xf>
    <xf numFmtId="4" fontId="11" fillId="3" borderId="64" xfId="9" applyNumberFormat="1" applyFont="1" applyFill="1" applyBorder="1"/>
    <xf numFmtId="4" fontId="11" fillId="7" borderId="67" xfId="9" applyNumberFormat="1" applyFont="1" applyFill="1" applyBorder="1"/>
    <xf numFmtId="4" fontId="10" fillId="4" borderId="70" xfId="2" applyNumberFormat="1" applyFont="1" applyFill="1" applyBorder="1"/>
    <xf numFmtId="3" fontId="11" fillId="4" borderId="48" xfId="0" applyNumberFormat="1" applyFont="1" applyFill="1" applyBorder="1"/>
    <xf numFmtId="3" fontId="6" fillId="0" borderId="51" xfId="5" applyNumberFormat="1" applyFont="1" applyBorder="1"/>
    <xf numFmtId="3" fontId="11" fillId="3" borderId="30" xfId="5" applyNumberFormat="1" applyFont="1" applyFill="1" applyBorder="1"/>
    <xf numFmtId="3" fontId="11" fillId="3" borderId="30" xfId="5" applyNumberFormat="1" applyFont="1" applyFill="1" applyBorder="1" applyAlignment="1">
      <alignment horizontal="right"/>
    </xf>
    <xf numFmtId="3" fontId="35" fillId="3" borderId="30" xfId="5" applyNumberFormat="1" applyFont="1" applyFill="1" applyBorder="1"/>
    <xf numFmtId="3" fontId="11" fillId="3" borderId="45" xfId="5" applyNumberFormat="1" applyFont="1" applyFill="1" applyBorder="1"/>
    <xf numFmtId="0" fontId="16" fillId="0" borderId="0" xfId="5" applyFont="1" applyAlignment="1">
      <alignment horizontal="left"/>
    </xf>
    <xf numFmtId="4" fontId="12" fillId="5" borderId="1" xfId="0" applyNumberFormat="1" applyFont="1" applyFill="1" applyBorder="1" applyAlignment="1">
      <alignment horizontal="center" vertical="center" wrapText="1"/>
    </xf>
    <xf numFmtId="3" fontId="10" fillId="3" borderId="30" xfId="2" applyNumberFormat="1" applyFont="1" applyFill="1" applyBorder="1"/>
    <xf numFmtId="3" fontId="10" fillId="3" borderId="45" xfId="2" applyNumberFormat="1" applyFont="1" applyFill="1" applyBorder="1"/>
    <xf numFmtId="3" fontId="11" fillId="3" borderId="30" xfId="0" applyNumberFormat="1" applyFont="1" applyFill="1" applyBorder="1" applyAlignment="1">
      <alignment horizontal="right"/>
    </xf>
    <xf numFmtId="3" fontId="11" fillId="3" borderId="30" xfId="0" applyNumberFormat="1" applyFont="1" applyFill="1" applyBorder="1"/>
    <xf numFmtId="3" fontId="11" fillId="3" borderId="45" xfId="0" applyNumberFormat="1" applyFont="1" applyFill="1" applyBorder="1" applyAlignment="1">
      <alignment horizontal="right"/>
    </xf>
    <xf numFmtId="3" fontId="11" fillId="3" borderId="45" xfId="0" applyNumberFormat="1" applyFont="1" applyFill="1" applyBorder="1"/>
    <xf numFmtId="3" fontId="6" fillId="0" borderId="51" xfId="8" applyNumberFormat="1" applyFont="1" applyBorder="1"/>
    <xf numFmtId="3" fontId="6" fillId="0" borderId="30" xfId="8" applyNumberFormat="1" applyFont="1" applyBorder="1"/>
    <xf numFmtId="3" fontId="22" fillId="3" borderId="30" xfId="9" applyNumberFormat="1" applyFont="1" applyFill="1" applyBorder="1"/>
    <xf numFmtId="3" fontId="22" fillId="3" borderId="45" xfId="9" applyNumberFormat="1" applyFont="1" applyFill="1" applyBorder="1"/>
    <xf numFmtId="3" fontId="12" fillId="3" borderId="30" xfId="9" applyNumberFormat="1" applyFont="1" applyFill="1" applyBorder="1"/>
    <xf numFmtId="3" fontId="12" fillId="3" borderId="30" xfId="9" applyNumberFormat="1" applyFont="1" applyFill="1" applyBorder="1" applyAlignment="1">
      <alignment horizontal="right"/>
    </xf>
    <xf numFmtId="3" fontId="34" fillId="0" borderId="0" xfId="5" applyNumberFormat="1" applyFont="1" applyAlignment="1">
      <alignment horizontal="center"/>
    </xf>
    <xf numFmtId="3" fontId="7" fillId="0" borderId="1" xfId="0" applyNumberFormat="1" applyFont="1" applyBorder="1" applyAlignment="1">
      <alignment horizontal="right"/>
    </xf>
    <xf numFmtId="0" fontId="13" fillId="0" borderId="73" xfId="0" applyFont="1" applyBorder="1"/>
    <xf numFmtId="3" fontId="7" fillId="0" borderId="51" xfId="0" applyNumberFormat="1" applyFont="1" applyBorder="1" applyAlignment="1">
      <alignment horizontal="right"/>
    </xf>
    <xf numFmtId="3" fontId="7" fillId="0" borderId="30" xfId="0" applyNumberFormat="1" applyFont="1" applyBorder="1" applyAlignment="1">
      <alignment horizontal="right"/>
    </xf>
    <xf numFmtId="3" fontId="5" fillId="0" borderId="30" xfId="0" applyNumberFormat="1" applyFont="1" applyBorder="1"/>
    <xf numFmtId="4" fontId="7" fillId="0" borderId="1" xfId="0" applyNumberFormat="1" applyFont="1" applyBorder="1" applyAlignment="1">
      <alignment horizontal="right"/>
    </xf>
    <xf numFmtId="4" fontId="5" fillId="0" borderId="10" xfId="0" applyNumberFormat="1" applyFont="1" applyBorder="1"/>
    <xf numFmtId="4" fontId="7" fillId="0" borderId="9" xfId="0" applyNumberFormat="1" applyFont="1" applyBorder="1" applyAlignment="1">
      <alignment horizontal="right"/>
    </xf>
    <xf numFmtId="3" fontId="37" fillId="7" borderId="41" xfId="5" applyNumberFormat="1" applyFont="1" applyFill="1" applyBorder="1"/>
    <xf numFmtId="4" fontId="20" fillId="8" borderId="20" xfId="5" applyNumberFormat="1" applyFont="1" applyFill="1" applyBorder="1" applyAlignment="1">
      <alignment horizontal="center"/>
    </xf>
    <xf numFmtId="3" fontId="20" fillId="8" borderId="57" xfId="5" applyNumberFormat="1" applyFont="1" applyFill="1" applyBorder="1" applyAlignment="1">
      <alignment horizontal="center"/>
    </xf>
    <xf numFmtId="4" fontId="12" fillId="3" borderId="9" xfId="5" applyNumberFormat="1" applyFont="1" applyFill="1" applyBorder="1"/>
    <xf numFmtId="4" fontId="12" fillId="3" borderId="9" xfId="5" applyNumberFormat="1" applyFont="1" applyFill="1" applyBorder="1" applyAlignment="1">
      <alignment horizontal="right"/>
    </xf>
    <xf numFmtId="4" fontId="7" fillId="0" borderId="27" xfId="0" applyNumberFormat="1" applyFont="1" applyBorder="1"/>
    <xf numFmtId="4" fontId="12" fillId="3" borderId="74" xfId="5" applyNumberFormat="1" applyFont="1" applyFill="1" applyBorder="1"/>
    <xf numFmtId="4" fontId="25" fillId="0" borderId="10" xfId="5" applyNumberFormat="1" applyFont="1" applyBorder="1" applyAlignment="1">
      <alignment horizontal="right"/>
    </xf>
    <xf numFmtId="4" fontId="25" fillId="0" borderId="10" xfId="0" applyNumberFormat="1" applyFont="1" applyBorder="1"/>
    <xf numFmtId="4" fontId="25" fillId="0" borderId="10" xfId="5" applyNumberFormat="1" applyFont="1" applyBorder="1"/>
    <xf numFmtId="4" fontId="7" fillId="0" borderId="7" xfId="0" applyNumberFormat="1" applyFont="1" applyBorder="1"/>
    <xf numFmtId="4" fontId="34" fillId="0" borderId="10" xfId="5" applyNumberFormat="1" applyFont="1" applyBorder="1"/>
    <xf numFmtId="4" fontId="7" fillId="0" borderId="10" xfId="0" applyNumberFormat="1" applyFont="1" applyBorder="1"/>
    <xf numFmtId="4" fontId="12" fillId="3" borderId="74" xfId="5" applyNumberFormat="1" applyFont="1" applyFill="1" applyBorder="1" applyAlignment="1">
      <alignment horizontal="right"/>
    </xf>
    <xf numFmtId="3" fontId="25" fillId="0" borderId="0" xfId="0" applyNumberFormat="1" applyFont="1"/>
    <xf numFmtId="4" fontId="25" fillId="0" borderId="0" xfId="0" applyNumberFormat="1" applyFont="1"/>
    <xf numFmtId="4" fontId="25" fillId="0" borderId="76" xfId="0" applyNumberFormat="1" applyFont="1" applyBorder="1"/>
    <xf numFmtId="4" fontId="12" fillId="3" borderId="59" xfId="5" applyNumberFormat="1" applyFont="1" applyFill="1" applyBorder="1"/>
    <xf numFmtId="4" fontId="12" fillId="6" borderId="21" xfId="5" applyNumberFormat="1" applyFont="1" applyFill="1" applyBorder="1"/>
    <xf numFmtId="4" fontId="20" fillId="8" borderId="35" xfId="5" applyNumberFormat="1" applyFont="1" applyFill="1" applyBorder="1" applyAlignment="1">
      <alignment horizontal="center"/>
    </xf>
    <xf numFmtId="3" fontId="20" fillId="8" borderId="24" xfId="8" applyNumberFormat="1" applyFont="1" applyFill="1" applyBorder="1" applyAlignment="1">
      <alignment horizontal="center"/>
    </xf>
    <xf numFmtId="3" fontId="12" fillId="3" borderId="22" xfId="5" applyNumberFormat="1" applyFont="1" applyFill="1" applyBorder="1"/>
    <xf numFmtId="4" fontId="12" fillId="3" borderId="22" xfId="5" applyNumberFormat="1" applyFont="1" applyFill="1" applyBorder="1"/>
    <xf numFmtId="4" fontId="12" fillId="3" borderId="32" xfId="5" applyNumberFormat="1" applyFont="1" applyFill="1" applyBorder="1"/>
    <xf numFmtId="4" fontId="12" fillId="3" borderId="29" xfId="5" applyNumberFormat="1" applyFont="1" applyFill="1" applyBorder="1"/>
    <xf numFmtId="3" fontId="11" fillId="3" borderId="31" xfId="5" applyNumberFormat="1" applyFont="1" applyFill="1" applyBorder="1"/>
    <xf numFmtId="4" fontId="11" fillId="3" borderId="29" xfId="5" applyNumberFormat="1" applyFont="1" applyFill="1" applyBorder="1"/>
    <xf numFmtId="3" fontId="12" fillId="6" borderId="18" xfId="5" applyNumberFormat="1" applyFont="1" applyFill="1" applyBorder="1"/>
    <xf numFmtId="4" fontId="12" fillId="6" borderId="18" xfId="5" applyNumberFormat="1" applyFont="1" applyFill="1" applyBorder="1"/>
    <xf numFmtId="4" fontId="12" fillId="6" borderId="20" xfId="5" applyNumberFormat="1" applyFont="1" applyFill="1" applyBorder="1"/>
    <xf numFmtId="4" fontId="12" fillId="6" borderId="19" xfId="5" applyNumberFormat="1" applyFont="1" applyFill="1" applyBorder="1"/>
    <xf numFmtId="3" fontId="37" fillId="7" borderId="18" xfId="5" applyNumberFormat="1" applyFont="1" applyFill="1" applyBorder="1"/>
    <xf numFmtId="4" fontId="37" fillId="7" borderId="18" xfId="5" applyNumberFormat="1" applyFont="1" applyFill="1" applyBorder="1"/>
    <xf numFmtId="4" fontId="37" fillId="7" borderId="19" xfId="5" applyNumberFormat="1" applyFont="1" applyFill="1" applyBorder="1"/>
    <xf numFmtId="3" fontId="11" fillId="3" borderId="11" xfId="5" applyNumberFormat="1" applyFont="1" applyFill="1" applyBorder="1"/>
    <xf numFmtId="4" fontId="11" fillId="3" borderId="9" xfId="5" applyNumberFormat="1" applyFont="1" applyFill="1" applyBorder="1"/>
    <xf numFmtId="4" fontId="25" fillId="0" borderId="9" xfId="0" applyNumberFormat="1" applyFont="1" applyBorder="1"/>
    <xf numFmtId="4" fontId="7" fillId="0" borderId="9" xfId="0" applyNumberFormat="1" applyFont="1" applyBorder="1"/>
    <xf numFmtId="4" fontId="11" fillId="3" borderId="9" xfId="5" applyNumberFormat="1" applyFont="1" applyFill="1" applyBorder="1" applyAlignment="1">
      <alignment horizontal="right"/>
    </xf>
    <xf numFmtId="4" fontId="35" fillId="3" borderId="9" xfId="5" applyNumberFormat="1" applyFont="1" applyFill="1" applyBorder="1"/>
    <xf numFmtId="4" fontId="11" fillId="3" borderId="32" xfId="5" applyNumberFormat="1" applyFont="1" applyFill="1" applyBorder="1"/>
    <xf numFmtId="3" fontId="37" fillId="7" borderId="48" xfId="5" applyNumberFormat="1" applyFont="1" applyFill="1" applyBorder="1"/>
    <xf numFmtId="3" fontId="1" fillId="0" borderId="0" xfId="5" applyNumberFormat="1" applyFont="1"/>
    <xf numFmtId="4" fontId="1" fillId="0" borderId="0" xfId="5" applyNumberFormat="1" applyFont="1"/>
    <xf numFmtId="0" fontId="39" fillId="0" borderId="0" xfId="0" applyFont="1"/>
    <xf numFmtId="0" fontId="40" fillId="0" borderId="0" xfId="0" applyFont="1"/>
    <xf numFmtId="0" fontId="36" fillId="0" borderId="0" xfId="0" applyFont="1"/>
    <xf numFmtId="0" fontId="14" fillId="0" borderId="0" xfId="0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4" fontId="12" fillId="3" borderId="22" xfId="9" applyNumberFormat="1" applyFont="1" applyFill="1" applyBorder="1"/>
    <xf numFmtId="3" fontId="6" fillId="10" borderId="1" xfId="5" applyNumberFormat="1" applyFont="1" applyFill="1" applyBorder="1"/>
    <xf numFmtId="3" fontId="7" fillId="0" borderId="26" xfId="0" applyNumberFormat="1" applyFont="1" applyBorder="1" applyAlignment="1">
      <alignment horizontal="right"/>
    </xf>
    <xf numFmtId="4" fontId="7" fillId="0" borderId="26" xfId="0" applyNumberFormat="1" applyFont="1" applyBorder="1" applyAlignment="1">
      <alignment horizontal="right"/>
    </xf>
    <xf numFmtId="4" fontId="7" fillId="0" borderId="27" xfId="0" applyNumberFormat="1" applyFont="1" applyBorder="1" applyAlignment="1">
      <alignment horizontal="right"/>
    </xf>
    <xf numFmtId="4" fontId="7" fillId="0" borderId="10" xfId="0" applyNumberFormat="1" applyFont="1" applyBorder="1" applyAlignment="1">
      <alignment horizontal="right"/>
    </xf>
    <xf numFmtId="3" fontId="7" fillId="0" borderId="28" xfId="0" applyNumberFormat="1" applyFont="1" applyBorder="1" applyAlignment="1">
      <alignment horizontal="right"/>
    </xf>
    <xf numFmtId="3" fontId="7" fillId="0" borderId="22" xfId="0" applyNumberFormat="1" applyFont="1" applyBorder="1" applyAlignment="1">
      <alignment horizontal="right"/>
    </xf>
    <xf numFmtId="3" fontId="10" fillId="4" borderId="17" xfId="0" applyNumberFormat="1" applyFont="1" applyFill="1" applyBorder="1" applyAlignment="1">
      <alignment horizontal="right"/>
    </xf>
    <xf numFmtId="3" fontId="10" fillId="4" borderId="18" xfId="0" applyNumberFormat="1" applyFont="1" applyFill="1" applyBorder="1" applyAlignment="1">
      <alignment horizontal="right"/>
    </xf>
    <xf numFmtId="4" fontId="10" fillId="4" borderId="18" xfId="0" applyNumberFormat="1" applyFont="1" applyFill="1" applyBorder="1" applyAlignment="1">
      <alignment horizontal="right"/>
    </xf>
    <xf numFmtId="4" fontId="10" fillId="4" borderId="19" xfId="0" applyNumberFormat="1" applyFont="1" applyFill="1" applyBorder="1" applyAlignment="1">
      <alignment horizontal="right"/>
    </xf>
    <xf numFmtId="4" fontId="7" fillId="0" borderId="22" xfId="0" applyNumberFormat="1" applyFont="1" applyBorder="1" applyAlignment="1">
      <alignment horizontal="right"/>
    </xf>
    <xf numFmtId="4" fontId="7" fillId="0" borderId="29" xfId="0" applyNumberFormat="1" applyFont="1" applyBorder="1" applyAlignment="1">
      <alignment horizontal="right"/>
    </xf>
    <xf numFmtId="3" fontId="7" fillId="0" borderId="31" xfId="0" applyNumberFormat="1" applyFont="1" applyBorder="1" applyAlignment="1">
      <alignment horizontal="right"/>
    </xf>
    <xf numFmtId="3" fontId="10" fillId="4" borderId="24" xfId="0" applyNumberFormat="1" applyFont="1" applyFill="1" applyBorder="1" applyAlignment="1">
      <alignment horizontal="right"/>
    </xf>
    <xf numFmtId="4" fontId="7" fillId="0" borderId="34" xfId="0" applyNumberFormat="1" applyFont="1" applyBorder="1" applyAlignment="1">
      <alignment horizontal="right"/>
    </xf>
    <xf numFmtId="4" fontId="7" fillId="0" borderId="32" xfId="0" applyNumberFormat="1" applyFont="1" applyBorder="1" applyAlignment="1">
      <alignment horizontal="right"/>
    </xf>
    <xf numFmtId="4" fontId="10" fillId="4" borderId="20" xfId="0" applyNumberFormat="1" applyFont="1" applyFill="1" applyBorder="1" applyAlignment="1">
      <alignment horizontal="right"/>
    </xf>
    <xf numFmtId="3" fontId="11" fillId="5" borderId="13" xfId="2" applyNumberFormat="1" applyFont="1" applyFill="1" applyBorder="1" applyAlignment="1">
      <alignment horizontal="center" vertical="center" wrapText="1"/>
    </xf>
    <xf numFmtId="3" fontId="12" fillId="3" borderId="22" xfId="5" applyNumberFormat="1" applyFont="1" applyFill="1" applyBorder="1" applyAlignment="1">
      <alignment horizontal="right"/>
    </xf>
    <xf numFmtId="3" fontId="10" fillId="3" borderId="22" xfId="2" applyNumberFormat="1" applyFont="1" applyFill="1" applyBorder="1"/>
    <xf numFmtId="3" fontId="6" fillId="0" borderId="36" xfId="5" applyNumberFormat="1" applyFont="1" applyBorder="1"/>
    <xf numFmtId="3" fontId="12" fillId="3" borderId="22" xfId="9" applyNumberFormat="1" applyFont="1" applyFill="1" applyBorder="1"/>
    <xf numFmtId="3" fontId="12" fillId="3" borderId="22" xfId="9" applyNumberFormat="1" applyFont="1" applyFill="1" applyBorder="1" applyAlignment="1">
      <alignment horizontal="right"/>
    </xf>
    <xf numFmtId="3" fontId="11" fillId="3" borderId="22" xfId="9" applyNumberFormat="1" applyFont="1" applyFill="1" applyBorder="1" applyAlignment="1">
      <alignment horizontal="right"/>
    </xf>
    <xf numFmtId="3" fontId="10" fillId="3" borderId="22" xfId="9" applyNumberFormat="1" applyFont="1" applyFill="1" applyBorder="1" applyAlignment="1">
      <alignment horizontal="right"/>
    </xf>
    <xf numFmtId="3" fontId="10" fillId="3" borderId="22" xfId="9" applyNumberFormat="1" applyFont="1" applyFill="1" applyBorder="1"/>
    <xf numFmtId="4" fontId="11" fillId="3" borderId="22" xfId="5" applyNumberFormat="1" applyFont="1" applyFill="1" applyBorder="1" applyAlignment="1">
      <alignment horizontal="right"/>
    </xf>
    <xf numFmtId="4" fontId="35" fillId="3" borderId="22" xfId="5" applyNumberFormat="1" applyFont="1" applyFill="1" applyBorder="1"/>
    <xf numFmtId="4" fontId="6" fillId="0" borderId="34" xfId="5" applyNumberFormat="1" applyFont="1" applyBorder="1"/>
    <xf numFmtId="4" fontId="6" fillId="0" borderId="34" xfId="8" applyNumberFormat="1" applyFont="1" applyBorder="1"/>
    <xf numFmtId="4" fontId="6" fillId="0" borderId="9" xfId="8" applyNumberFormat="1" applyFont="1" applyBorder="1"/>
    <xf numFmtId="0" fontId="9" fillId="0" borderId="0" xfId="0" applyFont="1" applyAlignment="1">
      <alignment vertical="center"/>
    </xf>
    <xf numFmtId="0" fontId="48" fillId="0" borderId="0" xfId="10" applyFill="1"/>
    <xf numFmtId="0" fontId="48" fillId="0" borderId="0" xfId="10" applyAlignment="1">
      <alignment vertical="center"/>
    </xf>
    <xf numFmtId="3" fontId="15" fillId="0" borderId="0" xfId="0" applyNumberFormat="1" applyFont="1"/>
    <xf numFmtId="4" fontId="10" fillId="0" borderId="22" xfId="0" applyNumberFormat="1" applyFont="1" applyBorder="1" applyAlignment="1">
      <alignment horizontal="center" vertical="center" wrapText="1"/>
    </xf>
    <xf numFmtId="4" fontId="10" fillId="0" borderId="52" xfId="0" applyNumberFormat="1" applyFont="1" applyBorder="1" applyAlignment="1">
      <alignment horizontal="center" vertical="center" wrapText="1"/>
    </xf>
    <xf numFmtId="3" fontId="12" fillId="5" borderId="22" xfId="0" applyNumberFormat="1" applyFont="1" applyFill="1" applyBorder="1" applyAlignment="1">
      <alignment horizontal="center" vertical="center" wrapText="1"/>
    </xf>
    <xf numFmtId="3" fontId="12" fillId="5" borderId="58" xfId="0" applyNumberFormat="1" applyFont="1" applyFill="1" applyBorder="1" applyAlignment="1">
      <alignment horizontal="center" vertical="center" wrapText="1"/>
    </xf>
    <xf numFmtId="3" fontId="12" fillId="5" borderId="52" xfId="0" applyNumberFormat="1" applyFont="1" applyFill="1" applyBorder="1" applyAlignment="1">
      <alignment horizontal="center" vertical="center" wrapText="1"/>
    </xf>
    <xf numFmtId="4" fontId="10" fillId="0" borderId="76" xfId="0" applyNumberFormat="1" applyFont="1" applyBorder="1" applyAlignment="1">
      <alignment horizontal="center" vertical="center" wrapText="1"/>
    </xf>
    <xf numFmtId="4" fontId="10" fillId="0" borderId="49" xfId="0" applyNumberFormat="1" applyFont="1" applyBorder="1" applyAlignment="1">
      <alignment horizontal="center" vertical="center" wrapText="1"/>
    </xf>
    <xf numFmtId="4" fontId="12" fillId="0" borderId="34" xfId="0" applyNumberFormat="1" applyFont="1" applyBorder="1" applyAlignment="1">
      <alignment horizontal="left"/>
    </xf>
    <xf numFmtId="4" fontId="12" fillId="0" borderId="71" xfId="0" applyNumberFormat="1" applyFont="1" applyBorder="1" applyAlignment="1">
      <alignment horizontal="left"/>
    </xf>
    <xf numFmtId="4" fontId="12" fillId="0" borderId="72" xfId="0" applyNumberFormat="1" applyFont="1" applyBorder="1" applyAlignment="1">
      <alignment horizontal="left"/>
    </xf>
    <xf numFmtId="3" fontId="22" fillId="5" borderId="32" xfId="0" applyNumberFormat="1" applyFont="1" applyFill="1" applyBorder="1" applyAlignment="1">
      <alignment horizontal="center" vertical="center" wrapText="1"/>
    </xf>
    <xf numFmtId="3" fontId="22" fillId="5" borderId="54" xfId="0" applyNumberFormat="1" applyFont="1" applyFill="1" applyBorder="1" applyAlignment="1">
      <alignment horizontal="center" vertical="center" wrapText="1"/>
    </xf>
    <xf numFmtId="3" fontId="22" fillId="5" borderId="31" xfId="0" applyNumberFormat="1" applyFont="1" applyFill="1" applyBorder="1" applyAlignment="1">
      <alignment horizontal="center" vertical="center" wrapText="1"/>
    </xf>
    <xf numFmtId="3" fontId="22" fillId="5" borderId="6" xfId="0" applyNumberFormat="1" applyFont="1" applyFill="1" applyBorder="1" applyAlignment="1">
      <alignment horizontal="center" vertical="center" wrapText="1"/>
    </xf>
    <xf numFmtId="3" fontId="22" fillId="5" borderId="42" xfId="0" applyNumberFormat="1" applyFont="1" applyFill="1" applyBorder="1" applyAlignment="1">
      <alignment horizontal="center" vertical="center" wrapText="1"/>
    </xf>
    <xf numFmtId="3" fontId="22" fillId="5" borderId="40" xfId="0" applyNumberFormat="1" applyFont="1" applyFill="1" applyBorder="1" applyAlignment="1">
      <alignment horizontal="center" vertical="center" wrapText="1"/>
    </xf>
    <xf numFmtId="3" fontId="12" fillId="0" borderId="22" xfId="0" applyNumberFormat="1" applyFont="1" applyBorder="1" applyAlignment="1">
      <alignment horizontal="center" vertical="center" wrapText="1"/>
    </xf>
    <xf numFmtId="3" fontId="12" fillId="0" borderId="52" xfId="0" applyNumberFormat="1" applyFont="1" applyBorder="1" applyAlignment="1">
      <alignment horizontal="center" vertical="center" wrapText="1"/>
    </xf>
    <xf numFmtId="3" fontId="12" fillId="5" borderId="32" xfId="0" applyNumberFormat="1" applyFont="1" applyFill="1" applyBorder="1" applyAlignment="1">
      <alignment horizontal="center" vertical="center"/>
    </xf>
    <xf numFmtId="3" fontId="12" fillId="5" borderId="54" xfId="0" applyNumberFormat="1" applyFont="1" applyFill="1" applyBorder="1" applyAlignment="1">
      <alignment horizontal="center" vertical="center"/>
    </xf>
    <xf numFmtId="3" fontId="12" fillId="5" borderId="31" xfId="0" applyNumberFormat="1" applyFont="1" applyFill="1" applyBorder="1" applyAlignment="1">
      <alignment horizontal="center" vertical="center"/>
    </xf>
    <xf numFmtId="3" fontId="12" fillId="5" borderId="56" xfId="0" applyNumberFormat="1" applyFont="1" applyFill="1" applyBorder="1" applyAlignment="1">
      <alignment horizontal="center" vertical="center"/>
    </xf>
    <xf numFmtId="3" fontId="12" fillId="5" borderId="0" xfId="0" applyNumberFormat="1" applyFont="1" applyFill="1" applyAlignment="1">
      <alignment horizontal="center" vertical="center"/>
    </xf>
    <xf numFmtId="3" fontId="12" fillId="5" borderId="57" xfId="0" applyNumberFormat="1" applyFont="1" applyFill="1" applyBorder="1" applyAlignment="1">
      <alignment horizontal="center" vertical="center"/>
    </xf>
    <xf numFmtId="3" fontId="21" fillId="5" borderId="63" xfId="0" applyNumberFormat="1" applyFont="1" applyFill="1" applyBorder="1" applyAlignment="1">
      <alignment horizontal="center" vertical="center"/>
    </xf>
    <xf numFmtId="3" fontId="21" fillId="5" borderId="60" xfId="0" applyNumberFormat="1" applyFont="1" applyFill="1" applyBorder="1" applyAlignment="1">
      <alignment horizontal="center" vertical="center"/>
    </xf>
    <xf numFmtId="3" fontId="21" fillId="5" borderId="62" xfId="0" applyNumberFormat="1" applyFont="1" applyFill="1" applyBorder="1" applyAlignment="1">
      <alignment horizontal="center" vertical="center"/>
    </xf>
    <xf numFmtId="3" fontId="21" fillId="5" borderId="66" xfId="0" applyNumberFormat="1" applyFont="1" applyFill="1" applyBorder="1" applyAlignment="1">
      <alignment horizontal="center" vertical="center"/>
    </xf>
    <xf numFmtId="3" fontId="21" fillId="5" borderId="50" xfId="0" applyNumberFormat="1" applyFont="1" applyFill="1" applyBorder="1" applyAlignment="1">
      <alignment horizontal="center" vertical="center"/>
    </xf>
    <xf numFmtId="3" fontId="21" fillId="5" borderId="49" xfId="0" applyNumberFormat="1" applyFont="1" applyFill="1" applyBorder="1" applyAlignment="1">
      <alignment horizontal="center" vertical="center"/>
    </xf>
    <xf numFmtId="4" fontId="12" fillId="5" borderId="9" xfId="0" applyNumberFormat="1" applyFont="1" applyFill="1" applyBorder="1" applyAlignment="1">
      <alignment horizontal="center" vertical="center"/>
    </xf>
    <xf numFmtId="4" fontId="12" fillId="5" borderId="53" xfId="0" applyNumberFormat="1" applyFont="1" applyFill="1" applyBorder="1" applyAlignment="1">
      <alignment horizontal="center" vertical="center"/>
    </xf>
    <xf numFmtId="4" fontId="12" fillId="5" borderId="74" xfId="0" applyNumberFormat="1" applyFont="1" applyFill="1" applyBorder="1" applyAlignment="1">
      <alignment horizontal="center" vertical="center"/>
    </xf>
    <xf numFmtId="4" fontId="12" fillId="5" borderId="32" xfId="0" applyNumberFormat="1" applyFont="1" applyFill="1" applyBorder="1" applyAlignment="1">
      <alignment horizontal="center" vertical="center"/>
    </xf>
    <xf numFmtId="4" fontId="12" fillId="5" borderId="31" xfId="0" applyNumberFormat="1" applyFont="1" applyFill="1" applyBorder="1" applyAlignment="1">
      <alignment horizontal="center" vertical="center"/>
    </xf>
    <xf numFmtId="4" fontId="12" fillId="5" borderId="6" xfId="0" applyNumberFormat="1" applyFont="1" applyFill="1" applyBorder="1" applyAlignment="1">
      <alignment horizontal="center" vertical="center"/>
    </xf>
    <xf numFmtId="4" fontId="12" fillId="5" borderId="40" xfId="0" applyNumberFormat="1" applyFont="1" applyFill="1" applyBorder="1" applyAlignment="1">
      <alignment horizontal="center" vertical="center"/>
    </xf>
    <xf numFmtId="4" fontId="12" fillId="5" borderId="32" xfId="0" applyNumberFormat="1" applyFont="1" applyFill="1" applyBorder="1" applyAlignment="1">
      <alignment horizontal="center" vertical="center" wrapText="1"/>
    </xf>
    <xf numFmtId="4" fontId="12" fillId="5" borderId="54" xfId="0" applyNumberFormat="1" applyFont="1" applyFill="1" applyBorder="1" applyAlignment="1">
      <alignment horizontal="center" vertical="center" wrapText="1"/>
    </xf>
    <xf numFmtId="4" fontId="12" fillId="5" borderId="59" xfId="0" applyNumberFormat="1" applyFont="1" applyFill="1" applyBorder="1" applyAlignment="1">
      <alignment horizontal="center" vertical="center" wrapText="1"/>
    </xf>
    <xf numFmtId="4" fontId="12" fillId="5" borderId="6" xfId="0" applyNumberFormat="1" applyFont="1" applyFill="1" applyBorder="1" applyAlignment="1">
      <alignment horizontal="center" vertical="center" wrapText="1"/>
    </xf>
    <xf numFmtId="4" fontId="12" fillId="5" borderId="42" xfId="0" applyNumberFormat="1" applyFont="1" applyFill="1" applyBorder="1" applyAlignment="1">
      <alignment horizontal="center" vertical="center" wrapText="1"/>
    </xf>
    <xf numFmtId="4" fontId="12" fillId="5" borderId="33" xfId="0" applyNumberFormat="1" applyFont="1" applyFill="1" applyBorder="1" applyAlignment="1">
      <alignment horizontal="center" vertical="center" wrapText="1"/>
    </xf>
    <xf numFmtId="3" fontId="10" fillId="4" borderId="35" xfId="2" applyNumberFormat="1" applyFont="1" applyFill="1" applyBorder="1" applyAlignment="1">
      <alignment horizontal="center" vertical="center" wrapText="1"/>
    </xf>
    <xf numFmtId="3" fontId="10" fillId="4" borderId="55" xfId="2" applyNumberFormat="1" applyFont="1" applyFill="1" applyBorder="1" applyAlignment="1">
      <alignment horizontal="center" vertical="center" wrapText="1"/>
    </xf>
    <xf numFmtId="3" fontId="10" fillId="4" borderId="41" xfId="2" applyNumberFormat="1" applyFont="1" applyFill="1" applyBorder="1" applyAlignment="1">
      <alignment horizontal="center" vertical="center" wrapText="1"/>
    </xf>
    <xf numFmtId="4" fontId="12" fillId="4" borderId="36" xfId="0" applyNumberFormat="1" applyFont="1" applyFill="1" applyBorder="1" applyAlignment="1">
      <alignment horizontal="center" vertical="center" wrapText="1"/>
    </xf>
    <xf numFmtId="4" fontId="12" fillId="4" borderId="58" xfId="0" applyNumberFormat="1" applyFont="1" applyFill="1" applyBorder="1" applyAlignment="1">
      <alignment horizontal="center" vertical="center" wrapText="1"/>
    </xf>
    <xf numFmtId="4" fontId="12" fillId="4" borderId="52" xfId="0" applyNumberFormat="1" applyFont="1" applyFill="1" applyBorder="1" applyAlignment="1">
      <alignment horizontal="center" vertical="center" wrapText="1"/>
    </xf>
    <xf numFmtId="3" fontId="10" fillId="4" borderId="1" xfId="2" applyNumberFormat="1" applyFont="1" applyFill="1" applyBorder="1" applyAlignment="1">
      <alignment horizontal="center" vertical="center" wrapText="1"/>
    </xf>
    <xf numFmtId="3" fontId="10" fillId="4" borderId="12" xfId="2" applyNumberFormat="1" applyFont="1" applyFill="1" applyBorder="1" applyAlignment="1">
      <alignment horizontal="center" vertical="center" wrapText="1"/>
    </xf>
    <xf numFmtId="3" fontId="12" fillId="0" borderId="34" xfId="0" applyNumberFormat="1" applyFont="1" applyBorder="1" applyAlignment="1">
      <alignment horizontal="left"/>
    </xf>
    <xf numFmtId="3" fontId="12" fillId="0" borderId="71" xfId="0" applyNumberFormat="1" applyFont="1" applyBorder="1" applyAlignment="1">
      <alignment horizontal="left"/>
    </xf>
    <xf numFmtId="3" fontId="12" fillId="0" borderId="51" xfId="0" applyNumberFormat="1" applyFont="1" applyBorder="1" applyAlignment="1">
      <alignment horizontal="left"/>
    </xf>
    <xf numFmtId="4" fontId="12" fillId="5" borderId="22" xfId="0" applyNumberFormat="1" applyFont="1" applyFill="1" applyBorder="1" applyAlignment="1">
      <alignment horizontal="center" vertical="center" wrapText="1"/>
    </xf>
    <xf numFmtId="4" fontId="12" fillId="5" borderId="5" xfId="0" applyNumberFormat="1" applyFont="1" applyFill="1" applyBorder="1" applyAlignment="1">
      <alignment horizontal="center" vertical="center" wrapText="1"/>
    </xf>
    <xf numFmtId="3" fontId="22" fillId="5" borderId="73" xfId="0" applyNumberFormat="1" applyFont="1" applyFill="1" applyBorder="1" applyAlignment="1">
      <alignment horizontal="center" vertical="center" wrapText="1"/>
    </xf>
    <xf numFmtId="3" fontId="22" fillId="5" borderId="2" xfId="0" applyNumberFormat="1" applyFont="1" applyFill="1" applyBorder="1" applyAlignment="1">
      <alignment horizontal="center" vertical="center" wrapText="1"/>
    </xf>
    <xf numFmtId="3" fontId="12" fillId="0" borderId="22" xfId="0" applyNumberFormat="1" applyFont="1" applyBorder="1" applyAlignment="1">
      <alignment horizontal="center" vertical="center"/>
    </xf>
    <xf numFmtId="3" fontId="12" fillId="0" borderId="52" xfId="0" applyNumberFormat="1" applyFont="1" applyBorder="1" applyAlignment="1">
      <alignment horizontal="center" vertical="center"/>
    </xf>
    <xf numFmtId="3" fontId="12" fillId="0" borderId="28" xfId="0" applyNumberFormat="1" applyFont="1" applyBorder="1" applyAlignment="1">
      <alignment horizontal="center" vertical="center" wrapText="1"/>
    </xf>
    <xf numFmtId="3" fontId="12" fillId="0" borderId="41" xfId="0" applyNumberFormat="1" applyFont="1" applyBorder="1" applyAlignment="1">
      <alignment horizontal="center" vertical="center" wrapText="1"/>
    </xf>
    <xf numFmtId="3" fontId="12" fillId="4" borderId="6" xfId="0" applyNumberFormat="1" applyFont="1" applyFill="1" applyBorder="1" applyAlignment="1">
      <alignment horizontal="center"/>
    </xf>
    <xf numFmtId="3" fontId="12" fillId="4" borderId="42" xfId="0" applyNumberFormat="1" applyFont="1" applyFill="1" applyBorder="1" applyAlignment="1">
      <alignment horizontal="center"/>
    </xf>
    <xf numFmtId="4" fontId="12" fillId="5" borderId="9" xfId="0" applyNumberFormat="1" applyFont="1" applyFill="1" applyBorder="1" applyAlignment="1">
      <alignment horizontal="center" vertical="center" wrapText="1"/>
    </xf>
    <xf numFmtId="4" fontId="12" fillId="5" borderId="30" xfId="0" applyNumberFormat="1" applyFont="1" applyFill="1" applyBorder="1" applyAlignment="1">
      <alignment horizontal="center" vertical="center" wrapText="1"/>
    </xf>
    <xf numFmtId="3" fontId="12" fillId="9" borderId="22" xfId="0" applyNumberFormat="1" applyFont="1" applyFill="1" applyBorder="1" applyAlignment="1">
      <alignment horizontal="center" vertical="center" wrapText="1"/>
    </xf>
    <xf numFmtId="3" fontId="12" fillId="9" borderId="52" xfId="0" applyNumberFormat="1" applyFont="1" applyFill="1" applyBorder="1" applyAlignment="1">
      <alignment horizontal="center" vertical="center" wrapText="1"/>
    </xf>
    <xf numFmtId="3" fontId="15" fillId="4" borderId="63" xfId="0" applyNumberFormat="1" applyFont="1" applyFill="1" applyBorder="1" applyAlignment="1">
      <alignment horizontal="center" vertical="center"/>
    </xf>
    <xf numFmtId="3" fontId="15" fillId="4" borderId="60" xfId="0" applyNumberFormat="1" applyFont="1" applyFill="1" applyBorder="1" applyAlignment="1">
      <alignment horizontal="center" vertical="center"/>
    </xf>
    <xf numFmtId="3" fontId="15" fillId="4" borderId="62" xfId="0" applyNumberFormat="1" applyFont="1" applyFill="1" applyBorder="1" applyAlignment="1">
      <alignment horizontal="center" vertical="center"/>
    </xf>
    <xf numFmtId="3" fontId="15" fillId="4" borderId="66" xfId="0" applyNumberFormat="1" applyFont="1" applyFill="1" applyBorder="1" applyAlignment="1">
      <alignment horizontal="center" vertical="center"/>
    </xf>
    <xf numFmtId="3" fontId="15" fillId="4" borderId="50" xfId="0" applyNumberFormat="1" applyFont="1" applyFill="1" applyBorder="1" applyAlignment="1">
      <alignment horizontal="center" vertical="center"/>
    </xf>
    <xf numFmtId="3" fontId="15" fillId="4" borderId="49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left"/>
    </xf>
    <xf numFmtId="3" fontId="21" fillId="5" borderId="69" xfId="0" applyNumberFormat="1" applyFont="1" applyFill="1" applyBorder="1" applyAlignment="1">
      <alignment horizontal="center" vertical="center"/>
    </xf>
    <xf numFmtId="3" fontId="21" fillId="5" borderId="71" xfId="0" applyNumberFormat="1" applyFont="1" applyFill="1" applyBorder="1" applyAlignment="1">
      <alignment horizontal="center" vertical="center"/>
    </xf>
    <xf numFmtId="3" fontId="21" fillId="5" borderId="72" xfId="0" applyNumberFormat="1" applyFont="1" applyFill="1" applyBorder="1" applyAlignment="1">
      <alignment horizontal="center" vertical="center"/>
    </xf>
    <xf numFmtId="4" fontId="12" fillId="4" borderId="9" xfId="0" applyNumberFormat="1" applyFont="1" applyFill="1" applyBorder="1" applyAlignment="1">
      <alignment horizontal="center"/>
    </xf>
    <xf numFmtId="4" fontId="12" fillId="4" borderId="30" xfId="0" applyNumberFormat="1" applyFont="1" applyFill="1" applyBorder="1" applyAlignment="1">
      <alignment horizontal="center"/>
    </xf>
    <xf numFmtId="3" fontId="10" fillId="4" borderId="22" xfId="2" applyNumberFormat="1" applyFont="1" applyFill="1" applyBorder="1" applyAlignment="1">
      <alignment horizontal="center" vertical="center" wrapText="1"/>
    </xf>
    <xf numFmtId="3" fontId="10" fillId="4" borderId="52" xfId="2" applyNumberFormat="1" applyFont="1" applyFill="1" applyBorder="1" applyAlignment="1">
      <alignment horizontal="center" vertical="center" wrapText="1"/>
    </xf>
    <xf numFmtId="3" fontId="10" fillId="4" borderId="57" xfId="2" applyNumberFormat="1" applyFont="1" applyFill="1" applyBorder="1" applyAlignment="1">
      <alignment horizontal="center" vertical="center" wrapText="1"/>
    </xf>
    <xf numFmtId="3" fontId="10" fillId="4" borderId="48" xfId="2" applyNumberFormat="1" applyFont="1" applyFill="1" applyBorder="1" applyAlignment="1">
      <alignment horizontal="center" vertical="center" wrapText="1"/>
    </xf>
    <xf numFmtId="4" fontId="12" fillId="0" borderId="51" xfId="0" applyNumberFormat="1" applyFont="1" applyBorder="1" applyAlignment="1">
      <alignment horizontal="left"/>
    </xf>
    <xf numFmtId="4" fontId="10" fillId="0" borderId="29" xfId="0" applyNumberFormat="1" applyFont="1" applyBorder="1" applyAlignment="1">
      <alignment horizontal="center" vertical="center" wrapText="1"/>
    </xf>
    <xf numFmtId="4" fontId="10" fillId="0" borderId="70" xfId="0" applyNumberFormat="1" applyFont="1" applyBorder="1" applyAlignment="1">
      <alignment horizontal="center" vertical="center" wrapText="1"/>
    </xf>
    <xf numFmtId="3" fontId="12" fillId="4" borderId="9" xfId="0" applyNumberFormat="1" applyFont="1" applyFill="1" applyBorder="1" applyAlignment="1">
      <alignment horizontal="center"/>
    </xf>
    <xf numFmtId="3" fontId="12" fillId="4" borderId="53" xfId="0" applyNumberFormat="1" applyFont="1" applyFill="1" applyBorder="1" applyAlignment="1">
      <alignment horizontal="center"/>
    </xf>
    <xf numFmtId="3" fontId="12" fillId="4" borderId="30" xfId="0" applyNumberFormat="1" applyFont="1" applyFill="1" applyBorder="1" applyAlignment="1">
      <alignment horizontal="center"/>
    </xf>
    <xf numFmtId="3" fontId="12" fillId="5" borderId="6" xfId="0" applyNumberFormat="1" applyFont="1" applyFill="1" applyBorder="1" applyAlignment="1">
      <alignment horizontal="center" vertical="center"/>
    </xf>
    <xf numFmtId="3" fontId="12" fillId="5" borderId="42" xfId="0" applyNumberFormat="1" applyFont="1" applyFill="1" applyBorder="1" applyAlignment="1">
      <alignment horizontal="center" vertical="center"/>
    </xf>
    <xf numFmtId="3" fontId="12" fillId="5" borderId="40" xfId="0" applyNumberFormat="1" applyFont="1" applyFill="1" applyBorder="1" applyAlignment="1">
      <alignment horizontal="center" vertical="center"/>
    </xf>
    <xf numFmtId="4" fontId="10" fillId="0" borderId="32" xfId="0" applyNumberFormat="1" applyFont="1" applyBorder="1" applyAlignment="1">
      <alignment horizontal="center" vertical="center" wrapText="1"/>
    </xf>
    <xf numFmtId="4" fontId="10" fillId="0" borderId="67" xfId="0" applyNumberFormat="1" applyFont="1" applyBorder="1" applyAlignment="1">
      <alignment horizontal="center" vertical="center" wrapText="1"/>
    </xf>
    <xf numFmtId="0" fontId="16" fillId="0" borderId="0" xfId="5" applyFont="1" applyAlignment="1">
      <alignment horizontal="left"/>
    </xf>
    <xf numFmtId="4" fontId="16" fillId="0" borderId="0" xfId="0" applyNumberFormat="1" applyFont="1" applyAlignment="1">
      <alignment horizontal="left" wrapText="1"/>
    </xf>
    <xf numFmtId="3" fontId="12" fillId="0" borderId="31" xfId="0" applyNumberFormat="1" applyFont="1" applyBorder="1" applyAlignment="1">
      <alignment horizontal="center" vertical="center" wrapText="1"/>
    </xf>
    <xf numFmtId="3" fontId="12" fillId="0" borderId="48" xfId="0" applyNumberFormat="1" applyFont="1" applyBorder="1" applyAlignment="1">
      <alignment horizontal="center" vertical="center" wrapText="1"/>
    </xf>
  </cellXfs>
  <cellStyles count="11">
    <cellStyle name="Čárka 2" xfId="1" xr:uid="{00000000-0005-0000-0000-000000000000}"/>
    <cellStyle name="Hypertextový odkaz" xfId="10" builtinId="8"/>
    <cellStyle name="Normální" xfId="0" builtinId="0"/>
    <cellStyle name="Normální 2" xfId="2" xr:uid="{00000000-0005-0000-0000-000002000000}"/>
    <cellStyle name="Normální 2 2" xfId="6" xr:uid="{00000000-0005-0000-0000-000003000000}"/>
    <cellStyle name="Normální 2 3" xfId="7" xr:uid="{00000000-0005-0000-0000-000004000000}"/>
    <cellStyle name="Normální 3" xfId="3" xr:uid="{00000000-0005-0000-0000-000005000000}"/>
    <cellStyle name="Normální 3 2" xfId="9" xr:uid="{20F7EB6F-F72C-4244-AA00-EBE717C96B3B}"/>
    <cellStyle name="Normální 4" xfId="5" xr:uid="{00000000-0005-0000-0000-000006000000}"/>
    <cellStyle name="Normální 4 2" xfId="8" xr:uid="{3A122D7D-407F-4060-A0B8-E858DC93D896}"/>
    <cellStyle name="normální_OIII.TURN.e" xfId="4" xr:uid="{00000000-0005-0000-0000-000007000000}"/>
  </cellStyles>
  <dxfs count="0"/>
  <tableStyles count="0" defaultTableStyle="TableStyleMedium2" defaultPivotStyle="PivotStyleLight16"/>
  <colors>
    <mruColors>
      <color rgb="FF99CCFF"/>
      <color rgb="FFFF66FF"/>
      <color rgb="FFCC3300"/>
      <color rgb="FF99FF99"/>
      <color rgb="FFFABF8F"/>
      <color rgb="FFCC6600"/>
      <color rgb="FFA6A6A6"/>
      <color rgb="FFFF505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smt.cz/dokumenty/vestnik-msmt-04-2022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C5DF9-1327-46EA-AF99-216EFEC67753}">
  <sheetPr>
    <tabColor rgb="FFCC3300"/>
  </sheetPr>
  <dimension ref="A1:X27"/>
  <sheetViews>
    <sheetView tabSelected="1" zoomScaleNormal="100" workbookViewId="0">
      <selection activeCell="L27" sqref="L27"/>
    </sheetView>
  </sheetViews>
  <sheetFormatPr defaultColWidth="9.140625" defaultRowHeight="20.100000000000001" customHeight="1" x14ac:dyDescent="0.2"/>
  <cols>
    <col min="1" max="1" width="3" style="389" customWidth="1"/>
    <col min="2" max="15" width="9.140625" style="389"/>
    <col min="16" max="16" width="9.140625" style="389" customWidth="1"/>
    <col min="17" max="17" width="44.140625" style="389" customWidth="1"/>
    <col min="18" max="16384" width="9.140625" style="389"/>
  </cols>
  <sheetData>
    <row r="1" spans="1:3" ht="20.100000000000001" customHeight="1" x14ac:dyDescent="0.2">
      <c r="A1" s="913" t="s">
        <v>854</v>
      </c>
    </row>
    <row r="2" spans="1:3" ht="15" customHeight="1" x14ac:dyDescent="0.2"/>
    <row r="3" spans="1:3" ht="15" customHeight="1" x14ac:dyDescent="0.2">
      <c r="A3" s="389" t="s">
        <v>836</v>
      </c>
    </row>
    <row r="4" spans="1:3" ht="15" customHeight="1" x14ac:dyDescent="0.2"/>
    <row r="5" spans="1:3" ht="15" customHeight="1" x14ac:dyDescent="0.2">
      <c r="A5" s="389" t="s">
        <v>855</v>
      </c>
    </row>
    <row r="6" spans="1:3" ht="15" customHeight="1" x14ac:dyDescent="0.2">
      <c r="A6" s="389" t="s">
        <v>837</v>
      </c>
      <c r="B6" s="389" t="s">
        <v>870</v>
      </c>
    </row>
    <row r="7" spans="1:3" ht="15" customHeight="1" x14ac:dyDescent="0.2"/>
    <row r="8" spans="1:3" ht="15" customHeight="1" x14ac:dyDescent="0.2">
      <c r="A8" s="389" t="s">
        <v>838</v>
      </c>
      <c r="B8" s="389" t="s">
        <v>871</v>
      </c>
    </row>
    <row r="9" spans="1:3" ht="15" customHeight="1" x14ac:dyDescent="0.2"/>
    <row r="10" spans="1:3" ht="15" customHeight="1" x14ac:dyDescent="0.25">
      <c r="A10" s="389" t="s">
        <v>843</v>
      </c>
      <c r="B10" s="389" t="s">
        <v>872</v>
      </c>
      <c r="C10" s="915"/>
    </row>
    <row r="11" spans="1:3" s="919" customFormat="1" ht="15" customHeight="1" x14ac:dyDescent="0.25">
      <c r="B11" s="919" t="s">
        <v>859</v>
      </c>
      <c r="C11" s="920"/>
    </row>
    <row r="12" spans="1:3" s="919" customFormat="1" ht="15" customHeight="1" x14ac:dyDescent="0.25">
      <c r="C12" s="920"/>
    </row>
    <row r="13" spans="1:3" ht="15" customHeight="1" x14ac:dyDescent="0.25">
      <c r="A13" s="389" t="s">
        <v>844</v>
      </c>
      <c r="B13" s="389" t="s">
        <v>857</v>
      </c>
      <c r="C13" s="915"/>
    </row>
    <row r="14" spans="1:3" ht="15" customHeight="1" x14ac:dyDescent="0.25">
      <c r="B14" s="389" t="s">
        <v>856</v>
      </c>
      <c r="C14" s="915"/>
    </row>
    <row r="15" spans="1:3" ht="15" customHeight="1" x14ac:dyDescent="0.25">
      <c r="C15" s="915"/>
    </row>
    <row r="16" spans="1:3" ht="15" customHeight="1" x14ac:dyDescent="0.25">
      <c r="A16" s="389" t="s">
        <v>858</v>
      </c>
      <c r="B16" s="389" t="s">
        <v>878</v>
      </c>
      <c r="C16" s="915"/>
    </row>
    <row r="17" spans="1:24" ht="15" customHeight="1" x14ac:dyDescent="0.2">
      <c r="B17" s="954" t="s">
        <v>873</v>
      </c>
    </row>
    <row r="18" spans="1:24" ht="15" customHeight="1" x14ac:dyDescent="0.2">
      <c r="B18" s="954" t="s">
        <v>874</v>
      </c>
    </row>
    <row r="19" spans="1:24" ht="15" customHeight="1" x14ac:dyDescent="0.2">
      <c r="B19" s="955" t="s">
        <v>875</v>
      </c>
    </row>
    <row r="20" spans="1:24" ht="15" customHeight="1" x14ac:dyDescent="0.2">
      <c r="B20" t="s">
        <v>876</v>
      </c>
    </row>
    <row r="21" spans="1:24" ht="15" customHeight="1" x14ac:dyDescent="0.2">
      <c r="B21" s="956"/>
    </row>
    <row r="22" spans="1:24" ht="20.100000000000001" customHeight="1" x14ac:dyDescent="0.25">
      <c r="A22" s="389" t="s">
        <v>861</v>
      </c>
      <c r="B22" s="389" t="s">
        <v>877</v>
      </c>
      <c r="C22" s="915"/>
    </row>
    <row r="23" spans="1:24" s="919" customFormat="1" ht="20.100000000000001" customHeight="1" x14ac:dyDescent="0.2">
      <c r="B23" s="919" t="s">
        <v>863</v>
      </c>
    </row>
    <row r="24" spans="1:24" s="917" customFormat="1" ht="20.100000000000001" customHeight="1" x14ac:dyDescent="0.25">
      <c r="B24" s="917" t="s">
        <v>860</v>
      </c>
      <c r="C24" s="918"/>
    </row>
    <row r="25" spans="1:24" ht="20.100000000000001" customHeight="1" x14ac:dyDescent="0.25">
      <c r="A25" s="3"/>
      <c r="B25" s="3"/>
      <c r="C25" s="914"/>
      <c r="D25" s="3"/>
      <c r="E25" s="3"/>
      <c r="F25" s="3"/>
      <c r="G25" s="3"/>
      <c r="S25" s="3"/>
      <c r="T25" s="3"/>
      <c r="U25" s="3"/>
      <c r="V25" s="3"/>
      <c r="W25" s="3"/>
      <c r="X25" s="3"/>
    </row>
    <row r="26" spans="1:24" ht="20.100000000000001" customHeight="1" x14ac:dyDescent="0.2">
      <c r="A26" s="389" t="s">
        <v>862</v>
      </c>
    </row>
    <row r="27" spans="1:24" ht="20.100000000000001" customHeight="1" x14ac:dyDescent="0.2">
      <c r="A27" s="389" t="s">
        <v>839</v>
      </c>
      <c r="C27" s="916"/>
      <c r="D27" s="916"/>
      <c r="E27" s="916"/>
      <c r="F27" s="916"/>
      <c r="G27" s="916"/>
    </row>
  </sheetData>
  <hyperlinks>
    <hyperlink ref="B19" r:id="rId1" xr:uid="{35D109B3-6CEB-457B-A619-2C6300B9C2F4}"/>
  </hyperlinks>
  <pageMargins left="0.19685039370078741" right="0.19685039370078741" top="0.78740157480314965" bottom="0.78740157480314965" header="0.31496062992125984" footer="0.31496062992125984"/>
  <pageSetup paperSize="9" scale="79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G251"/>
  <sheetViews>
    <sheetView workbookViewId="0">
      <pane xSplit="8" ySplit="11" topLeftCell="AS137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BF9" sqref="BF9:BF10"/>
    </sheetView>
  </sheetViews>
  <sheetFormatPr defaultColWidth="9.140625" defaultRowHeight="15" x14ac:dyDescent="0.25"/>
  <cols>
    <col min="1" max="1" width="5" style="583" customWidth="1"/>
    <col min="2" max="2" width="6.140625" style="480" bestFit="1" customWidth="1"/>
    <col min="3" max="3" width="8.7109375" style="720" bestFit="1" customWidth="1"/>
    <col min="4" max="4" width="7.85546875" style="480" bestFit="1" customWidth="1"/>
    <col min="5" max="5" width="27.85546875" style="480" customWidth="1"/>
    <col min="6" max="6" width="4.85546875" style="480" customWidth="1"/>
    <col min="7" max="7" width="10.28515625" style="480" bestFit="1" customWidth="1"/>
    <col min="8" max="8" width="8.7109375" style="480" customWidth="1"/>
    <col min="9" max="9" width="10.7109375" style="480" customWidth="1"/>
    <col min="10" max="11" width="12" style="480" customWidth="1"/>
    <col min="12" max="14" width="10.7109375" style="480" customWidth="1"/>
    <col min="15" max="15" width="11.7109375" style="627" customWidth="1"/>
    <col min="16" max="17" width="10.7109375" style="627" customWidth="1"/>
    <col min="18" max="18" width="10.7109375" style="626" customWidth="1"/>
    <col min="19" max="37" width="10.7109375" style="480" customWidth="1"/>
    <col min="38" max="48" width="10.7109375" style="627" customWidth="1"/>
    <col min="49" max="55" width="10.7109375" style="480" customWidth="1"/>
    <col min="56" max="56" width="11.7109375" style="627" customWidth="1"/>
    <col min="57" max="59" width="10.7109375" style="627" customWidth="1"/>
    <col min="60" max="60" width="9.140625" style="480" customWidth="1"/>
    <col min="61" max="16384" width="9.140625" style="480"/>
  </cols>
  <sheetData>
    <row r="1" spans="1:59" ht="12" customHeight="1" x14ac:dyDescent="0.25">
      <c r="A1" s="846" t="s">
        <v>2</v>
      </c>
      <c r="B1" s="846"/>
      <c r="C1" s="472"/>
      <c r="D1" s="846"/>
      <c r="E1" s="846"/>
      <c r="F1" s="473"/>
      <c r="G1" s="473"/>
      <c r="H1" s="473"/>
      <c r="I1" s="474"/>
      <c r="J1" s="475"/>
      <c r="K1" s="475"/>
      <c r="L1" s="475"/>
      <c r="M1" s="475"/>
      <c r="N1" s="475"/>
      <c r="O1" s="476"/>
      <c r="P1" s="477"/>
      <c r="Q1" s="477"/>
      <c r="R1" s="477"/>
      <c r="S1" s="474"/>
      <c r="T1" s="474"/>
      <c r="U1" s="474"/>
      <c r="V1" s="474"/>
      <c r="W1" s="474"/>
      <c r="X1" s="478"/>
      <c r="Y1" s="478"/>
      <c r="Z1" s="478"/>
      <c r="AA1" s="478"/>
      <c r="AB1" s="478"/>
      <c r="AC1" s="478"/>
      <c r="AD1" s="478"/>
      <c r="AE1" s="478"/>
      <c r="AF1" s="478"/>
      <c r="AG1" s="478"/>
      <c r="AH1" s="478"/>
      <c r="AI1" s="478"/>
      <c r="AJ1" s="478"/>
      <c r="AK1" s="478"/>
      <c r="AL1" s="479"/>
      <c r="AM1" s="479"/>
      <c r="AN1" s="479"/>
      <c r="AO1" s="479"/>
      <c r="AP1" s="479"/>
      <c r="AQ1" s="479"/>
      <c r="AR1" s="476"/>
      <c r="AS1" s="476"/>
      <c r="AT1" s="476"/>
      <c r="AU1" s="476"/>
      <c r="AV1" s="476"/>
      <c r="AW1" s="474"/>
      <c r="AX1" s="474"/>
      <c r="AY1" s="474"/>
      <c r="AZ1" s="474"/>
      <c r="BA1" s="474"/>
      <c r="BB1" s="474"/>
      <c r="BC1" s="476"/>
      <c r="BD1" s="476"/>
      <c r="BE1" s="476"/>
      <c r="BF1" s="476"/>
      <c r="BG1" s="476"/>
    </row>
    <row r="2" spans="1:59" ht="12" customHeight="1" x14ac:dyDescent="0.25">
      <c r="A2" s="846" t="s">
        <v>3</v>
      </c>
      <c r="B2" s="846"/>
      <c r="C2" s="472"/>
      <c r="D2" s="846"/>
      <c r="E2" s="846"/>
      <c r="F2" s="473"/>
      <c r="G2" s="473"/>
      <c r="H2" s="473"/>
      <c r="I2" s="481"/>
      <c r="J2" s="481"/>
      <c r="K2" s="481"/>
      <c r="L2" s="481"/>
      <c r="M2" s="481"/>
      <c r="N2" s="481"/>
      <c r="O2" s="482"/>
      <c r="P2" s="482"/>
      <c r="Q2" s="482"/>
      <c r="R2" s="481"/>
      <c r="S2" s="481"/>
      <c r="T2" s="481"/>
      <c r="U2" s="481"/>
      <c r="V2" s="481"/>
      <c r="W2" s="481"/>
      <c r="X2" s="481"/>
      <c r="Y2" s="481"/>
      <c r="Z2" s="481"/>
      <c r="AA2" s="481"/>
      <c r="AB2" s="481"/>
      <c r="AC2" s="481"/>
      <c r="AD2" s="481"/>
      <c r="AE2" s="481"/>
      <c r="AF2" s="481"/>
      <c r="AG2" s="481"/>
      <c r="AH2" s="481"/>
      <c r="AI2" s="481"/>
      <c r="AJ2" s="481"/>
      <c r="AK2" s="482"/>
      <c r="AL2" s="482"/>
      <c r="AM2" s="482"/>
      <c r="AN2" s="482"/>
      <c r="AO2" s="482"/>
      <c r="AP2" s="482"/>
      <c r="AQ2" s="482"/>
      <c r="AR2" s="482"/>
      <c r="AS2" s="482"/>
      <c r="AT2" s="482"/>
      <c r="AU2" s="482"/>
      <c r="AV2" s="482"/>
      <c r="AW2" s="481"/>
      <c r="AX2" s="481"/>
      <c r="AY2" s="481"/>
      <c r="AZ2" s="481"/>
      <c r="BA2" s="481"/>
      <c r="BB2" s="481"/>
      <c r="BC2" s="482"/>
      <c r="BD2" s="482"/>
      <c r="BE2" s="482"/>
      <c r="BF2" s="482"/>
      <c r="BG2" s="476"/>
    </row>
    <row r="3" spans="1:59" ht="12" customHeight="1" x14ac:dyDescent="0.25">
      <c r="A3" s="1053" t="s">
        <v>4</v>
      </c>
      <c r="B3" s="1053"/>
      <c r="C3" s="1053"/>
      <c r="D3" s="1053"/>
      <c r="E3" s="1053"/>
      <c r="F3" s="473"/>
      <c r="G3" s="473"/>
      <c r="H3" s="473"/>
      <c r="I3" s="481"/>
      <c r="J3" s="481"/>
      <c r="K3" s="481"/>
      <c r="L3" s="481"/>
      <c r="M3" s="481"/>
      <c r="N3" s="481"/>
      <c r="O3" s="482"/>
      <c r="P3" s="482"/>
      <c r="Q3" s="482"/>
      <c r="R3" s="483"/>
      <c r="S3" s="483"/>
      <c r="T3" s="483"/>
      <c r="U3" s="483"/>
      <c r="V3" s="483"/>
      <c r="W3" s="483"/>
      <c r="X3" s="483"/>
      <c r="Y3" s="483"/>
      <c r="Z3" s="483"/>
      <c r="AA3" s="483"/>
      <c r="AB3" s="483"/>
      <c r="AC3" s="484"/>
      <c r="AD3" s="484"/>
      <c r="AE3" s="484"/>
      <c r="AF3" s="485"/>
      <c r="AG3" s="485"/>
      <c r="AH3" s="485"/>
      <c r="AI3" s="485"/>
      <c r="AJ3" s="484"/>
      <c r="AK3" s="486"/>
      <c r="AL3" s="486"/>
      <c r="AM3" s="486"/>
      <c r="AN3" s="486"/>
      <c r="AO3" s="486"/>
      <c r="AP3" s="486"/>
      <c r="AQ3" s="486"/>
      <c r="AR3" s="486"/>
      <c r="AS3" s="486"/>
      <c r="AT3" s="486"/>
      <c r="AU3" s="486"/>
      <c r="AV3" s="482"/>
      <c r="AW3" s="481"/>
      <c r="AX3" s="481"/>
      <c r="AY3" s="481"/>
      <c r="AZ3" s="481"/>
      <c r="BA3" s="481"/>
      <c r="BB3" s="481"/>
      <c r="BC3" s="482"/>
      <c r="BD3" s="482"/>
      <c r="BE3" s="482"/>
      <c r="BF3" s="482"/>
      <c r="BG3" s="476"/>
    </row>
    <row r="4" spans="1:59" ht="12" customHeight="1" x14ac:dyDescent="0.25">
      <c r="A4" s="487"/>
      <c r="B4" s="846"/>
      <c r="C4" s="846"/>
      <c r="D4" s="846"/>
      <c r="E4" s="846"/>
      <c r="F4" s="473"/>
      <c r="G4" s="473"/>
      <c r="H4" s="473"/>
      <c r="I4" s="481"/>
      <c r="J4" s="481"/>
      <c r="K4" s="481"/>
      <c r="L4" s="481"/>
      <c r="M4" s="481"/>
      <c r="N4" s="481"/>
      <c r="O4" s="482"/>
      <c r="P4" s="482"/>
      <c r="Q4" s="482"/>
      <c r="R4" s="483"/>
      <c r="S4" s="483"/>
      <c r="T4" s="483"/>
      <c r="U4" s="483"/>
      <c r="V4" s="483"/>
      <c r="W4" s="483"/>
      <c r="X4" s="483"/>
      <c r="Y4" s="483"/>
      <c r="Z4" s="483"/>
      <c r="AA4" s="483"/>
      <c r="AB4" s="483"/>
      <c r="AC4" s="484"/>
      <c r="AD4" s="484"/>
      <c r="AE4" s="484"/>
      <c r="AF4" s="485"/>
      <c r="AG4" s="485"/>
      <c r="AH4" s="485"/>
      <c r="AI4" s="485"/>
      <c r="AJ4" s="484"/>
      <c r="AK4" s="486"/>
      <c r="AL4" s="486"/>
      <c r="AM4" s="486"/>
      <c r="AN4" s="486"/>
      <c r="AO4" s="486"/>
      <c r="AP4" s="486"/>
      <c r="AQ4" s="486"/>
      <c r="AR4" s="486"/>
      <c r="AS4" s="486"/>
      <c r="AT4" s="486"/>
      <c r="AU4" s="486"/>
      <c r="AV4" s="482"/>
      <c r="AW4" s="481"/>
      <c r="AX4" s="481"/>
      <c r="AY4" s="481"/>
      <c r="AZ4" s="481"/>
      <c r="BA4" s="481"/>
      <c r="BB4" s="481"/>
      <c r="BC4" s="482"/>
      <c r="BD4" s="482"/>
      <c r="BE4" s="482"/>
      <c r="BF4" s="482"/>
      <c r="BG4" s="476"/>
    </row>
    <row r="5" spans="1:59" ht="16.5" thickBot="1" x14ac:dyDescent="0.3">
      <c r="A5" s="291" t="s">
        <v>851</v>
      </c>
      <c r="B5" s="91"/>
      <c r="C5" s="91"/>
      <c r="D5" s="91"/>
      <c r="E5" s="92"/>
      <c r="F5" s="489"/>
      <c r="G5" s="489"/>
      <c r="H5" s="489"/>
      <c r="I5" s="490"/>
      <c r="J5" s="490"/>
      <c r="K5" s="490"/>
      <c r="L5" s="490"/>
      <c r="M5" s="490"/>
      <c r="N5" s="490"/>
      <c r="O5" s="491"/>
      <c r="P5" s="491"/>
      <c r="Q5" s="491"/>
      <c r="R5" s="483"/>
      <c r="S5" s="483"/>
      <c r="T5" s="483"/>
      <c r="U5" s="483"/>
      <c r="V5" s="483"/>
      <c r="W5" s="483"/>
      <c r="X5" s="483"/>
      <c r="Y5" s="474"/>
      <c r="Z5" s="483"/>
      <c r="AA5" s="483"/>
      <c r="AB5" s="483"/>
      <c r="AC5" s="484"/>
      <c r="AD5" s="484"/>
      <c r="AE5" s="484"/>
      <c r="AF5" s="485"/>
      <c r="AG5" s="485"/>
      <c r="AH5" s="485"/>
      <c r="AI5" s="485"/>
      <c r="AJ5" s="484"/>
      <c r="AK5" s="476"/>
      <c r="AL5" s="476"/>
      <c r="AM5" s="492"/>
      <c r="AN5" s="492"/>
      <c r="AO5" s="492"/>
      <c r="AP5" s="492"/>
      <c r="AQ5" s="492"/>
      <c r="AR5" s="492"/>
      <c r="AS5" s="492"/>
      <c r="AT5" s="492"/>
      <c r="AU5" s="492"/>
      <c r="AV5" s="491"/>
      <c r="AW5" s="490"/>
      <c r="AX5" s="490"/>
      <c r="AY5" s="490"/>
      <c r="AZ5" s="490"/>
      <c r="BA5" s="490"/>
      <c r="BB5" s="490"/>
      <c r="BC5" s="491"/>
      <c r="BD5" s="491"/>
      <c r="BE5" s="491"/>
      <c r="BF5" s="491"/>
      <c r="BG5" s="476"/>
    </row>
    <row r="6" spans="1:59" x14ac:dyDescent="0.25">
      <c r="A6" s="473"/>
      <c r="B6" s="487"/>
      <c r="C6" s="487"/>
      <c r="D6" s="487"/>
      <c r="E6" s="473"/>
      <c r="F6" s="473"/>
      <c r="G6" s="473"/>
      <c r="H6" s="473"/>
      <c r="I6" s="1026" t="s">
        <v>848</v>
      </c>
      <c r="J6" s="1027"/>
      <c r="K6" s="1027"/>
      <c r="L6" s="1027"/>
      <c r="M6" s="1027"/>
      <c r="N6" s="1027"/>
      <c r="O6" s="1027"/>
      <c r="P6" s="1027"/>
      <c r="Q6" s="1028"/>
      <c r="R6" s="1033" t="s">
        <v>830</v>
      </c>
      <c r="S6" s="1034"/>
      <c r="T6" s="1034"/>
      <c r="U6" s="1034"/>
      <c r="V6" s="1034"/>
      <c r="W6" s="1034"/>
      <c r="X6" s="1034"/>
      <c r="Y6" s="1034"/>
      <c r="Z6" s="1034"/>
      <c r="AA6" s="1034"/>
      <c r="AB6" s="1034"/>
      <c r="AC6" s="1034"/>
      <c r="AD6" s="1034"/>
      <c r="AE6" s="1034"/>
      <c r="AF6" s="1034"/>
      <c r="AG6" s="1034"/>
      <c r="AH6" s="1034"/>
      <c r="AI6" s="1034"/>
      <c r="AJ6" s="1034"/>
      <c r="AK6" s="1034"/>
      <c r="AL6" s="1034"/>
      <c r="AM6" s="1034"/>
      <c r="AN6" s="1034"/>
      <c r="AO6" s="1034"/>
      <c r="AP6" s="1034"/>
      <c r="AQ6" s="1034"/>
      <c r="AR6" s="1034"/>
      <c r="AS6" s="1034"/>
      <c r="AT6" s="1034"/>
      <c r="AU6" s="1034"/>
      <c r="AV6" s="1035"/>
      <c r="AW6" s="982" t="s">
        <v>852</v>
      </c>
      <c r="AX6" s="983"/>
      <c r="AY6" s="983"/>
      <c r="AZ6" s="983"/>
      <c r="BA6" s="983"/>
      <c r="BB6" s="983"/>
      <c r="BC6" s="983"/>
      <c r="BD6" s="983"/>
      <c r="BE6" s="983"/>
      <c r="BF6" s="983"/>
      <c r="BG6" s="984"/>
    </row>
    <row r="7" spans="1:59" ht="16.5" thickBot="1" x14ac:dyDescent="0.3">
      <c r="A7" s="487"/>
      <c r="B7" s="493"/>
      <c r="C7" s="143"/>
      <c r="D7" s="494"/>
      <c r="E7" s="493"/>
      <c r="F7" s="473"/>
      <c r="G7" s="473"/>
      <c r="H7" s="473"/>
      <c r="I7" s="1029"/>
      <c r="J7" s="1030"/>
      <c r="K7" s="1030"/>
      <c r="L7" s="1030"/>
      <c r="M7" s="1030"/>
      <c r="N7" s="1030"/>
      <c r="O7" s="1030"/>
      <c r="P7" s="1030"/>
      <c r="Q7" s="1031"/>
      <c r="R7" s="1014" t="s">
        <v>287</v>
      </c>
      <c r="S7" s="969"/>
      <c r="T7" s="969"/>
      <c r="U7" s="969"/>
      <c r="V7" s="969"/>
      <c r="W7" s="969"/>
      <c r="X7" s="969"/>
      <c r="Y7" s="970"/>
      <c r="Z7" s="968" t="s">
        <v>288</v>
      </c>
      <c r="AA7" s="969"/>
      <c r="AB7" s="969"/>
      <c r="AC7" s="970"/>
      <c r="AD7" s="960" t="s">
        <v>289</v>
      </c>
      <c r="AE7" s="960" t="s">
        <v>5</v>
      </c>
      <c r="AF7" s="960" t="s">
        <v>290</v>
      </c>
      <c r="AG7" s="976" t="s">
        <v>291</v>
      </c>
      <c r="AH7" s="977"/>
      <c r="AI7" s="977"/>
      <c r="AJ7" s="978"/>
      <c r="AK7" s="960" t="s">
        <v>313</v>
      </c>
      <c r="AL7" s="988" t="s">
        <v>292</v>
      </c>
      <c r="AM7" s="989"/>
      <c r="AN7" s="989"/>
      <c r="AO7" s="989"/>
      <c r="AP7" s="989"/>
      <c r="AQ7" s="989"/>
      <c r="AR7" s="989"/>
      <c r="AS7" s="989"/>
      <c r="AT7" s="989"/>
      <c r="AU7" s="989"/>
      <c r="AV7" s="990"/>
      <c r="AW7" s="985"/>
      <c r="AX7" s="986"/>
      <c r="AY7" s="986"/>
      <c r="AZ7" s="986"/>
      <c r="BA7" s="986"/>
      <c r="BB7" s="986"/>
      <c r="BC7" s="986"/>
      <c r="BD7" s="986"/>
      <c r="BE7" s="986"/>
      <c r="BF7" s="986"/>
      <c r="BG7" s="987"/>
    </row>
    <row r="8" spans="1:59" ht="15" customHeight="1" x14ac:dyDescent="0.25">
      <c r="A8" s="495"/>
      <c r="B8" s="496"/>
      <c r="C8" s="496"/>
      <c r="D8" s="496"/>
      <c r="E8" s="496"/>
      <c r="F8" s="496"/>
      <c r="G8" s="496"/>
      <c r="H8" s="496"/>
      <c r="I8" s="1001" t="s">
        <v>6</v>
      </c>
      <c r="J8" s="965" t="s">
        <v>824</v>
      </c>
      <c r="K8" s="966"/>
      <c r="L8" s="966"/>
      <c r="M8" s="966"/>
      <c r="N8" s="1042"/>
      <c r="O8" s="1004" t="s">
        <v>284</v>
      </c>
      <c r="P8" s="965" t="s">
        <v>825</v>
      </c>
      <c r="Q8" s="967"/>
      <c r="R8" s="1015"/>
      <c r="S8" s="972"/>
      <c r="T8" s="972"/>
      <c r="U8" s="972"/>
      <c r="V8" s="972"/>
      <c r="W8" s="972"/>
      <c r="X8" s="972"/>
      <c r="Y8" s="973"/>
      <c r="Z8" s="971"/>
      <c r="AA8" s="972"/>
      <c r="AB8" s="972"/>
      <c r="AC8" s="973"/>
      <c r="AD8" s="961"/>
      <c r="AE8" s="961"/>
      <c r="AF8" s="961"/>
      <c r="AG8" s="979"/>
      <c r="AH8" s="980"/>
      <c r="AI8" s="980"/>
      <c r="AJ8" s="981"/>
      <c r="AK8" s="961"/>
      <c r="AL8" s="991" t="s">
        <v>293</v>
      </c>
      <c r="AM8" s="992"/>
      <c r="AN8" s="1012" t="s">
        <v>294</v>
      </c>
      <c r="AO8" s="1022" t="s">
        <v>835</v>
      </c>
      <c r="AP8" s="1023"/>
      <c r="AQ8" s="1012" t="s">
        <v>868</v>
      </c>
      <c r="AR8" s="991" t="s">
        <v>295</v>
      </c>
      <c r="AS8" s="992"/>
      <c r="AT8" s="995" t="s">
        <v>296</v>
      </c>
      <c r="AU8" s="996"/>
      <c r="AV8" s="997"/>
      <c r="AW8" s="1001" t="s">
        <v>6</v>
      </c>
      <c r="AX8" s="1009" t="s">
        <v>824</v>
      </c>
      <c r="AY8" s="1010"/>
      <c r="AZ8" s="1010"/>
      <c r="BA8" s="1010"/>
      <c r="BB8" s="1010"/>
      <c r="BC8" s="1011"/>
      <c r="BD8" s="1004" t="s">
        <v>284</v>
      </c>
      <c r="BE8" s="965" t="s">
        <v>826</v>
      </c>
      <c r="BF8" s="966"/>
      <c r="BG8" s="967"/>
    </row>
    <row r="9" spans="1:59" ht="15.75" customHeight="1" thickBot="1" x14ac:dyDescent="0.3">
      <c r="A9" s="497" t="s">
        <v>821</v>
      </c>
      <c r="B9" s="143"/>
      <c r="C9" s="143"/>
      <c r="D9" s="498"/>
      <c r="E9" s="143"/>
      <c r="F9" s="499"/>
      <c r="G9" s="500"/>
      <c r="H9" s="500"/>
      <c r="I9" s="1002"/>
      <c r="J9" s="1036" t="s">
        <v>831</v>
      </c>
      <c r="K9" s="1037"/>
      <c r="L9" s="1038" t="s">
        <v>5</v>
      </c>
      <c r="M9" s="1038" t="s">
        <v>1</v>
      </c>
      <c r="N9" s="1040" t="s">
        <v>7</v>
      </c>
      <c r="O9" s="1005"/>
      <c r="P9" s="958" t="s">
        <v>285</v>
      </c>
      <c r="Q9" s="963" t="s">
        <v>286</v>
      </c>
      <c r="R9" s="1018" t="s">
        <v>297</v>
      </c>
      <c r="S9" s="974" t="s">
        <v>294</v>
      </c>
      <c r="T9" s="974" t="s">
        <v>832</v>
      </c>
      <c r="U9" s="974" t="s">
        <v>849</v>
      </c>
      <c r="V9" s="974" t="s">
        <v>853</v>
      </c>
      <c r="W9" s="974" t="s">
        <v>864</v>
      </c>
      <c r="X9" s="974" t="s">
        <v>295</v>
      </c>
      <c r="Y9" s="974" t="s">
        <v>789</v>
      </c>
      <c r="Z9" s="1016" t="s">
        <v>298</v>
      </c>
      <c r="AA9" s="974" t="s">
        <v>823</v>
      </c>
      <c r="AB9" s="1016" t="s">
        <v>299</v>
      </c>
      <c r="AC9" s="974" t="s">
        <v>790</v>
      </c>
      <c r="AD9" s="961"/>
      <c r="AE9" s="961"/>
      <c r="AF9" s="961"/>
      <c r="AG9" s="974" t="s">
        <v>294</v>
      </c>
      <c r="AH9" s="1024" t="s">
        <v>866</v>
      </c>
      <c r="AI9" s="974" t="s">
        <v>300</v>
      </c>
      <c r="AJ9" s="974" t="s">
        <v>791</v>
      </c>
      <c r="AK9" s="961"/>
      <c r="AL9" s="993"/>
      <c r="AM9" s="994"/>
      <c r="AN9" s="1013"/>
      <c r="AO9" s="847" t="s">
        <v>833</v>
      </c>
      <c r="AP9" s="847" t="s">
        <v>834</v>
      </c>
      <c r="AQ9" s="1013"/>
      <c r="AR9" s="993"/>
      <c r="AS9" s="994"/>
      <c r="AT9" s="998"/>
      <c r="AU9" s="999"/>
      <c r="AV9" s="1000"/>
      <c r="AW9" s="1002"/>
      <c r="AX9" s="1020" t="s">
        <v>831</v>
      </c>
      <c r="AY9" s="1021"/>
      <c r="AZ9" s="1021"/>
      <c r="BA9" s="1007" t="s">
        <v>5</v>
      </c>
      <c r="BB9" s="1007" t="s">
        <v>1</v>
      </c>
      <c r="BC9" s="1007" t="s">
        <v>7</v>
      </c>
      <c r="BD9" s="1005"/>
      <c r="BE9" s="958" t="s">
        <v>285</v>
      </c>
      <c r="BF9" s="958" t="s">
        <v>869</v>
      </c>
      <c r="BG9" s="963" t="s">
        <v>286</v>
      </c>
    </row>
    <row r="10" spans="1:59" ht="32.25" customHeight="1" thickBot="1" x14ac:dyDescent="0.3">
      <c r="A10" s="501" t="s">
        <v>798</v>
      </c>
      <c r="B10" s="502" t="s">
        <v>564</v>
      </c>
      <c r="C10" s="502" t="s">
        <v>565</v>
      </c>
      <c r="D10" s="502" t="s">
        <v>268</v>
      </c>
      <c r="E10" s="245" t="s">
        <v>800</v>
      </c>
      <c r="F10" s="502" t="s">
        <v>0</v>
      </c>
      <c r="G10" s="503" t="s">
        <v>269</v>
      </c>
      <c r="H10" s="71" t="s">
        <v>280</v>
      </c>
      <c r="I10" s="1003"/>
      <c r="J10" s="72" t="s">
        <v>278</v>
      </c>
      <c r="K10" s="72" t="s">
        <v>288</v>
      </c>
      <c r="L10" s="1039"/>
      <c r="M10" s="1039"/>
      <c r="N10" s="1041"/>
      <c r="O10" s="1006"/>
      <c r="P10" s="959"/>
      <c r="Q10" s="964"/>
      <c r="R10" s="1019"/>
      <c r="S10" s="975"/>
      <c r="T10" s="975"/>
      <c r="U10" s="975"/>
      <c r="V10" s="975"/>
      <c r="W10" s="975"/>
      <c r="X10" s="975"/>
      <c r="Y10" s="975"/>
      <c r="Z10" s="1017"/>
      <c r="AA10" s="975"/>
      <c r="AB10" s="1017"/>
      <c r="AC10" s="975"/>
      <c r="AD10" s="962"/>
      <c r="AE10" s="962"/>
      <c r="AF10" s="962"/>
      <c r="AG10" s="975"/>
      <c r="AH10" s="1025"/>
      <c r="AI10" s="975"/>
      <c r="AJ10" s="975"/>
      <c r="AK10" s="962"/>
      <c r="AL10" s="250" t="s">
        <v>285</v>
      </c>
      <c r="AM10" s="267" t="s">
        <v>286</v>
      </c>
      <c r="AN10" s="250" t="s">
        <v>285</v>
      </c>
      <c r="AO10" s="250" t="s">
        <v>285</v>
      </c>
      <c r="AP10" s="267" t="s">
        <v>286</v>
      </c>
      <c r="AQ10" s="250" t="s">
        <v>285</v>
      </c>
      <c r="AR10" s="250" t="s">
        <v>285</v>
      </c>
      <c r="AS10" s="267" t="s">
        <v>286</v>
      </c>
      <c r="AT10" s="250" t="s">
        <v>285</v>
      </c>
      <c r="AU10" s="267" t="s">
        <v>286</v>
      </c>
      <c r="AV10" s="271" t="s">
        <v>309</v>
      </c>
      <c r="AW10" s="1003"/>
      <c r="AX10" s="73" t="s">
        <v>278</v>
      </c>
      <c r="AY10" s="940" t="s">
        <v>865</v>
      </c>
      <c r="AZ10" s="800" t="s">
        <v>288</v>
      </c>
      <c r="BA10" s="1008"/>
      <c r="BB10" s="1008"/>
      <c r="BC10" s="1008"/>
      <c r="BD10" s="1006"/>
      <c r="BE10" s="959"/>
      <c r="BF10" s="959"/>
      <c r="BG10" s="964"/>
    </row>
    <row r="11" spans="1:59" s="516" customFormat="1" ht="11.25" customHeight="1" thickBot="1" x14ac:dyDescent="0.25">
      <c r="A11" s="504" t="s">
        <v>566</v>
      </c>
      <c r="B11" s="505" t="s">
        <v>567</v>
      </c>
      <c r="C11" s="505" t="s">
        <v>270</v>
      </c>
      <c r="D11" s="505" t="s">
        <v>271</v>
      </c>
      <c r="E11" s="505" t="s">
        <v>568</v>
      </c>
      <c r="F11" s="505" t="s">
        <v>0</v>
      </c>
      <c r="G11" s="505" t="s">
        <v>569</v>
      </c>
      <c r="H11" s="506" t="s">
        <v>794</v>
      </c>
      <c r="I11" s="507" t="s">
        <v>272</v>
      </c>
      <c r="J11" s="508" t="s">
        <v>273</v>
      </c>
      <c r="K11" s="207" t="s">
        <v>279</v>
      </c>
      <c r="L11" s="508" t="s">
        <v>274</v>
      </c>
      <c r="M11" s="508" t="s">
        <v>275</v>
      </c>
      <c r="N11" s="508" t="s">
        <v>276</v>
      </c>
      <c r="O11" s="509" t="s">
        <v>277</v>
      </c>
      <c r="P11" s="512" t="s">
        <v>570</v>
      </c>
      <c r="Q11" s="726" t="s">
        <v>571</v>
      </c>
      <c r="R11" s="510" t="s">
        <v>301</v>
      </c>
      <c r="S11" s="510" t="s">
        <v>301</v>
      </c>
      <c r="T11" s="511" t="s">
        <v>301</v>
      </c>
      <c r="U11" s="207" t="s">
        <v>301</v>
      </c>
      <c r="V11" s="207" t="s">
        <v>301</v>
      </c>
      <c r="W11" s="213"/>
      <c r="X11" s="511" t="s">
        <v>301</v>
      </c>
      <c r="Y11" s="511" t="s">
        <v>301</v>
      </c>
      <c r="Z11" s="511" t="s">
        <v>302</v>
      </c>
      <c r="AA11" s="511" t="s">
        <v>302</v>
      </c>
      <c r="AB11" s="511" t="s">
        <v>303</v>
      </c>
      <c r="AC11" s="511" t="s">
        <v>302</v>
      </c>
      <c r="AD11" s="511" t="s">
        <v>304</v>
      </c>
      <c r="AE11" s="511" t="s">
        <v>305</v>
      </c>
      <c r="AF11" s="511" t="s">
        <v>306</v>
      </c>
      <c r="AG11" s="511" t="s">
        <v>308</v>
      </c>
      <c r="AH11" s="207" t="s">
        <v>307</v>
      </c>
      <c r="AI11" s="511" t="s">
        <v>307</v>
      </c>
      <c r="AJ11" s="511" t="s">
        <v>307</v>
      </c>
      <c r="AK11" s="511" t="s">
        <v>314</v>
      </c>
      <c r="AL11" s="512" t="s">
        <v>310</v>
      </c>
      <c r="AM11" s="512" t="s">
        <v>311</v>
      </c>
      <c r="AN11" s="512" t="s">
        <v>310</v>
      </c>
      <c r="AO11" s="512" t="s">
        <v>310</v>
      </c>
      <c r="AP11" s="512" t="s">
        <v>311</v>
      </c>
      <c r="AQ11" s="340" t="s">
        <v>310</v>
      </c>
      <c r="AR11" s="512" t="s">
        <v>310</v>
      </c>
      <c r="AS11" s="512" t="s">
        <v>311</v>
      </c>
      <c r="AT11" s="512" t="s">
        <v>310</v>
      </c>
      <c r="AU11" s="512" t="s">
        <v>311</v>
      </c>
      <c r="AV11" s="513" t="s">
        <v>312</v>
      </c>
      <c r="AW11" s="631" t="s">
        <v>272</v>
      </c>
      <c r="AX11" s="511" t="s">
        <v>273</v>
      </c>
      <c r="AY11" s="801" t="s">
        <v>867</v>
      </c>
      <c r="AZ11" s="511" t="s">
        <v>279</v>
      </c>
      <c r="BA11" s="511" t="s">
        <v>274</v>
      </c>
      <c r="BB11" s="511" t="s">
        <v>275</v>
      </c>
      <c r="BC11" s="511" t="s">
        <v>276</v>
      </c>
      <c r="BD11" s="512" t="s">
        <v>277</v>
      </c>
      <c r="BE11" s="512" t="s">
        <v>570</v>
      </c>
      <c r="BF11" s="214" t="s">
        <v>570</v>
      </c>
      <c r="BG11" s="726" t="s">
        <v>571</v>
      </c>
    </row>
    <row r="12" spans="1:59" ht="15" customHeight="1" x14ac:dyDescent="0.25">
      <c r="A12" s="519">
        <v>1</v>
      </c>
      <c r="B12" s="633">
        <v>5415</v>
      </c>
      <c r="C12" s="634">
        <v>667000135</v>
      </c>
      <c r="D12" s="633">
        <v>71011170</v>
      </c>
      <c r="E12" s="683" t="s">
        <v>812</v>
      </c>
      <c r="F12" s="633">
        <v>3111</v>
      </c>
      <c r="G12" s="684" t="s">
        <v>329</v>
      </c>
      <c r="H12" s="636" t="s">
        <v>281</v>
      </c>
      <c r="I12" s="637">
        <v>17765779</v>
      </c>
      <c r="J12" s="523">
        <v>12938490</v>
      </c>
      <c r="K12" s="788">
        <v>70000</v>
      </c>
      <c r="L12" s="339">
        <v>4396870</v>
      </c>
      <c r="M12" s="339">
        <v>258769</v>
      </c>
      <c r="N12" s="523">
        <v>101650</v>
      </c>
      <c r="O12" s="524">
        <v>30.267899999999997</v>
      </c>
      <c r="P12" s="730">
        <v>22.8476</v>
      </c>
      <c r="Q12" s="826">
        <v>7.4202999999999983</v>
      </c>
      <c r="R12" s="292">
        <f>Z12*-1</f>
        <v>-10000</v>
      </c>
      <c r="S12" s="219">
        <v>0</v>
      </c>
      <c r="T12" s="219">
        <v>0</v>
      </c>
      <c r="U12" s="219">
        <v>112452</v>
      </c>
      <c r="V12" s="219">
        <v>0</v>
      </c>
      <c r="W12" s="219">
        <v>0</v>
      </c>
      <c r="X12" s="219">
        <v>0</v>
      </c>
      <c r="Y12" s="219">
        <f>SUM(R12:X12)</f>
        <v>102452</v>
      </c>
      <c r="Z12" s="219">
        <v>10000</v>
      </c>
      <c r="AA12" s="219">
        <v>0</v>
      </c>
      <c r="AB12" s="219">
        <v>0</v>
      </c>
      <c r="AC12" s="219">
        <f>SUM(Z12:AB12)</f>
        <v>10000</v>
      </c>
      <c r="AD12" s="219">
        <f>Y12+AC12</f>
        <v>112452</v>
      </c>
      <c r="AE12" s="220">
        <f>ROUND((Y12+Z12+AA12)*33.8%,0)</f>
        <v>38009</v>
      </c>
      <c r="AF12" s="220">
        <f>ROUND(Y12*2%,0)</f>
        <v>2049</v>
      </c>
      <c r="AG12" s="219">
        <v>0</v>
      </c>
      <c r="AH12" s="219">
        <v>0</v>
      </c>
      <c r="AI12" s="219">
        <v>0</v>
      </c>
      <c r="AJ12" s="219">
        <f>SUM(AG12:AI12)</f>
        <v>0</v>
      </c>
      <c r="AK12" s="219">
        <f>AD12+AE12+AF12+AJ12</f>
        <v>152510</v>
      </c>
      <c r="AL12" s="221">
        <v>0</v>
      </c>
      <c r="AM12" s="221">
        <v>0</v>
      </c>
      <c r="AN12" s="221">
        <v>0</v>
      </c>
      <c r="AO12" s="221">
        <v>0</v>
      </c>
      <c r="AP12" s="221">
        <v>0</v>
      </c>
      <c r="AQ12" s="221">
        <v>0</v>
      </c>
      <c r="AR12" s="221">
        <v>0</v>
      </c>
      <c r="AS12" s="221">
        <v>0</v>
      </c>
      <c r="AT12" s="409">
        <f>AL12+AN12+AO12+AR12+AQ12</f>
        <v>0</v>
      </c>
      <c r="AU12" s="221">
        <f>AM12+AP12+AS12</f>
        <v>0</v>
      </c>
      <c r="AV12" s="222">
        <f>SUM(AT12:AU12)</f>
        <v>0</v>
      </c>
      <c r="AW12" s="854">
        <f>I12+AK12</f>
        <v>17918289</v>
      </c>
      <c r="AX12" s="525">
        <f>J12+Y12</f>
        <v>13040942</v>
      </c>
      <c r="AY12" s="943">
        <f>W12</f>
        <v>0</v>
      </c>
      <c r="AZ12" s="219">
        <f>K12+AC12</f>
        <v>80000</v>
      </c>
      <c r="BA12" s="525">
        <f t="shared" ref="BA12:BB15" si="0">L12+AE12</f>
        <v>4434879</v>
      </c>
      <c r="BB12" s="525">
        <f t="shared" si="0"/>
        <v>260818</v>
      </c>
      <c r="BC12" s="525">
        <f>N12+AJ12</f>
        <v>101650</v>
      </c>
      <c r="BD12" s="526">
        <f>O12+AV12</f>
        <v>30.267899999999997</v>
      </c>
      <c r="BE12" s="526">
        <f>P12+AT12</f>
        <v>22.8476</v>
      </c>
      <c r="BF12" s="952">
        <f>AQ12</f>
        <v>0</v>
      </c>
      <c r="BG12" s="527">
        <f>Q12+AU12</f>
        <v>7.4202999999999983</v>
      </c>
    </row>
    <row r="13" spans="1:59" ht="13.5" customHeight="1" x14ac:dyDescent="0.25">
      <c r="A13" s="542">
        <v>1</v>
      </c>
      <c r="B13" s="639">
        <v>5415</v>
      </c>
      <c r="C13" s="640">
        <v>667000135</v>
      </c>
      <c r="D13" s="639">
        <v>71011170</v>
      </c>
      <c r="E13" s="683" t="s">
        <v>812</v>
      </c>
      <c r="F13" s="639">
        <v>3111</v>
      </c>
      <c r="G13" s="545" t="s">
        <v>316</v>
      </c>
      <c r="H13" s="545" t="s">
        <v>282</v>
      </c>
      <c r="I13" s="522">
        <v>802912</v>
      </c>
      <c r="J13" s="547">
        <v>590877</v>
      </c>
      <c r="K13" s="547">
        <v>0</v>
      </c>
      <c r="L13" s="547">
        <v>199717</v>
      </c>
      <c r="M13" s="547">
        <v>11818</v>
      </c>
      <c r="N13" s="547">
        <v>500</v>
      </c>
      <c r="O13" s="548">
        <v>1.75</v>
      </c>
      <c r="P13" s="733">
        <v>1.75</v>
      </c>
      <c r="Q13" s="823">
        <v>0</v>
      </c>
      <c r="R13" s="112">
        <f t="shared" ref="R13:R76" si="1">Z13*-1</f>
        <v>0</v>
      </c>
      <c r="S13" s="113">
        <v>0</v>
      </c>
      <c r="T13" s="113">
        <v>0</v>
      </c>
      <c r="U13" s="113">
        <v>0</v>
      </c>
      <c r="V13" s="113">
        <v>0</v>
      </c>
      <c r="W13" s="113">
        <v>0</v>
      </c>
      <c r="X13" s="113">
        <v>0</v>
      </c>
      <c r="Y13" s="113">
        <f t="shared" ref="Y13:Y76" si="2">SUM(R13:X13)</f>
        <v>0</v>
      </c>
      <c r="Z13" s="113">
        <v>0</v>
      </c>
      <c r="AA13" s="113">
        <v>0</v>
      </c>
      <c r="AB13" s="113">
        <v>0</v>
      </c>
      <c r="AC13" s="113">
        <f t="shared" ref="AC13:AC76" si="3">SUM(Z13:AB13)</f>
        <v>0</v>
      </c>
      <c r="AD13" s="113">
        <f t="shared" ref="AD13:AD76" si="4">Y13+AC13</f>
        <v>0</v>
      </c>
      <c r="AE13" s="114">
        <f t="shared" ref="AE13:AE76" si="5">ROUND((Y13+Z13+AA13)*33.8%,0)</f>
        <v>0</v>
      </c>
      <c r="AF13" s="114">
        <f t="shared" ref="AF13:AF76" si="6">ROUND(Y13*2%,0)</f>
        <v>0</v>
      </c>
      <c r="AG13" s="113">
        <v>0</v>
      </c>
      <c r="AH13" s="113">
        <v>0</v>
      </c>
      <c r="AI13" s="113">
        <v>0</v>
      </c>
      <c r="AJ13" s="113">
        <f t="shared" ref="AJ13:AJ76" si="7">SUM(AG13:AI13)</f>
        <v>0</v>
      </c>
      <c r="AK13" s="113">
        <f t="shared" ref="AK13:AK76" si="8">AD13+AE13+AF13+AJ13</f>
        <v>0</v>
      </c>
      <c r="AL13" s="115">
        <v>0</v>
      </c>
      <c r="AM13" s="115">
        <v>0</v>
      </c>
      <c r="AN13" s="115">
        <v>0</v>
      </c>
      <c r="AO13" s="115">
        <v>0</v>
      </c>
      <c r="AP13" s="115">
        <v>0</v>
      </c>
      <c r="AQ13" s="115">
        <v>0</v>
      </c>
      <c r="AR13" s="115">
        <v>0</v>
      </c>
      <c r="AS13" s="115">
        <v>0</v>
      </c>
      <c r="AT13" s="409">
        <f t="shared" ref="AT13:AT15" si="9">AL13+AN13+AO13+AR13+AQ13</f>
        <v>0</v>
      </c>
      <c r="AU13" s="115">
        <f>AM13+AP13+AS13</f>
        <v>0</v>
      </c>
      <c r="AV13" s="116">
        <f t="shared" ref="AV13:AV76" si="10">SUM(AT13:AU13)</f>
        <v>0</v>
      </c>
      <c r="AW13" s="855">
        <f>I13+AK13</f>
        <v>802912</v>
      </c>
      <c r="AX13" s="528">
        <f>J13+Y13</f>
        <v>590877</v>
      </c>
      <c r="AY13" s="113">
        <f>W13</f>
        <v>0</v>
      </c>
      <c r="AZ13" s="113">
        <f>K13+AC13</f>
        <v>0</v>
      </c>
      <c r="BA13" s="528">
        <f t="shared" si="0"/>
        <v>199717</v>
      </c>
      <c r="BB13" s="528">
        <f t="shared" si="0"/>
        <v>11818</v>
      </c>
      <c r="BC13" s="528">
        <f>N13+AJ13</f>
        <v>500</v>
      </c>
      <c r="BD13" s="549">
        <f>O13+AV13</f>
        <v>1.75</v>
      </c>
      <c r="BE13" s="549">
        <f>P13+AT13</f>
        <v>1.75</v>
      </c>
      <c r="BF13" s="953">
        <f>AQ13</f>
        <v>0</v>
      </c>
      <c r="BG13" s="550">
        <f>Q13+AU13</f>
        <v>0</v>
      </c>
    </row>
    <row r="14" spans="1:59" ht="12.95" customHeight="1" x14ac:dyDescent="0.25">
      <c r="A14" s="542">
        <v>1</v>
      </c>
      <c r="B14" s="639">
        <v>5415</v>
      </c>
      <c r="C14" s="640">
        <v>667000135</v>
      </c>
      <c r="D14" s="639">
        <v>71011170</v>
      </c>
      <c r="E14" s="683" t="s">
        <v>812</v>
      </c>
      <c r="F14" s="639">
        <v>3111</v>
      </c>
      <c r="G14" s="551" t="s">
        <v>317</v>
      </c>
      <c r="H14" s="545" t="s">
        <v>281</v>
      </c>
      <c r="I14" s="522">
        <v>539919</v>
      </c>
      <c r="J14" s="547">
        <v>397584</v>
      </c>
      <c r="K14" s="547">
        <v>0</v>
      </c>
      <c r="L14" s="547">
        <v>134383</v>
      </c>
      <c r="M14" s="547">
        <v>7952</v>
      </c>
      <c r="N14" s="547">
        <v>0</v>
      </c>
      <c r="O14" s="548">
        <v>1</v>
      </c>
      <c r="P14" s="733">
        <v>1</v>
      </c>
      <c r="Q14" s="823">
        <v>0</v>
      </c>
      <c r="R14" s="112">
        <f t="shared" si="1"/>
        <v>0</v>
      </c>
      <c r="S14" s="113">
        <v>0</v>
      </c>
      <c r="T14" s="113">
        <v>0</v>
      </c>
      <c r="U14" s="113">
        <v>0</v>
      </c>
      <c r="V14" s="113">
        <v>0</v>
      </c>
      <c r="W14" s="113">
        <v>0</v>
      </c>
      <c r="X14" s="113">
        <v>0</v>
      </c>
      <c r="Y14" s="113">
        <f t="shared" si="2"/>
        <v>0</v>
      </c>
      <c r="Z14" s="113">
        <v>0</v>
      </c>
      <c r="AA14" s="113">
        <v>0</v>
      </c>
      <c r="AB14" s="113">
        <v>0</v>
      </c>
      <c r="AC14" s="113">
        <f t="shared" si="3"/>
        <v>0</v>
      </c>
      <c r="AD14" s="113">
        <f t="shared" si="4"/>
        <v>0</v>
      </c>
      <c r="AE14" s="114">
        <f t="shared" si="5"/>
        <v>0</v>
      </c>
      <c r="AF14" s="114">
        <f t="shared" si="6"/>
        <v>0</v>
      </c>
      <c r="AG14" s="113">
        <v>0</v>
      </c>
      <c r="AH14" s="113">
        <v>0</v>
      </c>
      <c r="AI14" s="113">
        <v>0</v>
      </c>
      <c r="AJ14" s="113">
        <f t="shared" si="7"/>
        <v>0</v>
      </c>
      <c r="AK14" s="113">
        <f t="shared" si="8"/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v>0</v>
      </c>
      <c r="AQ14" s="115">
        <v>0</v>
      </c>
      <c r="AR14" s="115">
        <v>0</v>
      </c>
      <c r="AS14" s="115">
        <v>0</v>
      </c>
      <c r="AT14" s="409">
        <f t="shared" si="9"/>
        <v>0</v>
      </c>
      <c r="AU14" s="115">
        <f>AM14+AP14+AS14</f>
        <v>0</v>
      </c>
      <c r="AV14" s="116">
        <f t="shared" si="10"/>
        <v>0</v>
      </c>
      <c r="AW14" s="855">
        <f>I14+AK14</f>
        <v>539919</v>
      </c>
      <c r="AX14" s="528">
        <f>J14+Y14</f>
        <v>397584</v>
      </c>
      <c r="AY14" s="113">
        <f t="shared" ref="AY14:AY15" si="11">W14</f>
        <v>0</v>
      </c>
      <c r="AZ14" s="113">
        <f>K14+AC14</f>
        <v>0</v>
      </c>
      <c r="BA14" s="528">
        <f t="shared" si="0"/>
        <v>134383</v>
      </c>
      <c r="BB14" s="528">
        <f t="shared" si="0"/>
        <v>7952</v>
      </c>
      <c r="BC14" s="528">
        <f>N14+AJ14</f>
        <v>0</v>
      </c>
      <c r="BD14" s="549">
        <f>O14+AV14</f>
        <v>1</v>
      </c>
      <c r="BE14" s="549">
        <f>P14+AT14</f>
        <v>1</v>
      </c>
      <c r="BF14" s="953">
        <f t="shared" ref="BF14:BF15" si="12">AQ14</f>
        <v>0</v>
      </c>
      <c r="BG14" s="550">
        <f>Q14+AU14</f>
        <v>0</v>
      </c>
    </row>
    <row r="15" spans="1:59" ht="12.95" customHeight="1" x14ac:dyDescent="0.25">
      <c r="A15" s="542">
        <v>1</v>
      </c>
      <c r="B15" s="639">
        <v>5415</v>
      </c>
      <c r="C15" s="640">
        <v>667000135</v>
      </c>
      <c r="D15" s="639">
        <v>71011170</v>
      </c>
      <c r="E15" s="683" t="s">
        <v>812</v>
      </c>
      <c r="F15" s="639">
        <v>3141</v>
      </c>
      <c r="G15" s="685" t="s">
        <v>319</v>
      </c>
      <c r="H15" s="545" t="s">
        <v>282</v>
      </c>
      <c r="I15" s="522">
        <v>2385689</v>
      </c>
      <c r="J15" s="547">
        <v>1728007</v>
      </c>
      <c r="K15" s="547">
        <v>20000</v>
      </c>
      <c r="L15" s="339">
        <v>590826</v>
      </c>
      <c r="M15" s="547">
        <v>34560</v>
      </c>
      <c r="N15" s="547">
        <v>12296</v>
      </c>
      <c r="O15" s="548">
        <v>5.95</v>
      </c>
      <c r="P15" s="733">
        <v>0</v>
      </c>
      <c r="Q15" s="823">
        <v>5.95</v>
      </c>
      <c r="R15" s="112">
        <f t="shared" si="1"/>
        <v>0</v>
      </c>
      <c r="S15" s="113">
        <v>0</v>
      </c>
      <c r="T15" s="113">
        <v>0</v>
      </c>
      <c r="U15" s="113">
        <v>0</v>
      </c>
      <c r="V15" s="113">
        <v>0</v>
      </c>
      <c r="W15" s="113">
        <v>0</v>
      </c>
      <c r="X15" s="113">
        <v>0</v>
      </c>
      <c r="Y15" s="113">
        <f t="shared" si="2"/>
        <v>0</v>
      </c>
      <c r="Z15" s="113">
        <v>0</v>
      </c>
      <c r="AA15" s="113">
        <v>0</v>
      </c>
      <c r="AB15" s="113">
        <v>0</v>
      </c>
      <c r="AC15" s="113">
        <f t="shared" si="3"/>
        <v>0</v>
      </c>
      <c r="AD15" s="113">
        <f t="shared" si="4"/>
        <v>0</v>
      </c>
      <c r="AE15" s="114">
        <f t="shared" si="5"/>
        <v>0</v>
      </c>
      <c r="AF15" s="114">
        <f t="shared" si="6"/>
        <v>0</v>
      </c>
      <c r="AG15" s="113">
        <v>0</v>
      </c>
      <c r="AH15" s="113">
        <v>0</v>
      </c>
      <c r="AI15" s="113">
        <v>0</v>
      </c>
      <c r="AJ15" s="113">
        <f t="shared" si="7"/>
        <v>0</v>
      </c>
      <c r="AK15" s="113">
        <f t="shared" si="8"/>
        <v>0</v>
      </c>
      <c r="AL15" s="115">
        <v>0</v>
      </c>
      <c r="AM15" s="115">
        <v>0</v>
      </c>
      <c r="AN15" s="115">
        <v>0</v>
      </c>
      <c r="AO15" s="115">
        <v>0</v>
      </c>
      <c r="AP15" s="115">
        <v>0</v>
      </c>
      <c r="AQ15" s="115">
        <v>0</v>
      </c>
      <c r="AR15" s="115">
        <v>0</v>
      </c>
      <c r="AS15" s="115">
        <v>0</v>
      </c>
      <c r="AT15" s="409">
        <f t="shared" si="9"/>
        <v>0</v>
      </c>
      <c r="AU15" s="115">
        <f>AM15+AP15+AS15</f>
        <v>0</v>
      </c>
      <c r="AV15" s="116">
        <f t="shared" si="10"/>
        <v>0</v>
      </c>
      <c r="AW15" s="855">
        <f>I15+AK15</f>
        <v>2385689</v>
      </c>
      <c r="AX15" s="528">
        <f>J15+Y15</f>
        <v>1728007</v>
      </c>
      <c r="AY15" s="113">
        <f t="shared" si="11"/>
        <v>0</v>
      </c>
      <c r="AZ15" s="113">
        <f>K15+AC15</f>
        <v>20000</v>
      </c>
      <c r="BA15" s="528">
        <f t="shared" si="0"/>
        <v>590826</v>
      </c>
      <c r="BB15" s="528">
        <f t="shared" si="0"/>
        <v>34560</v>
      </c>
      <c r="BC15" s="528">
        <f>N15+AJ15</f>
        <v>12296</v>
      </c>
      <c r="BD15" s="549">
        <f>O15+AV15</f>
        <v>5.95</v>
      </c>
      <c r="BE15" s="549">
        <f>P15+AT15</f>
        <v>0</v>
      </c>
      <c r="BF15" s="953">
        <f t="shared" si="12"/>
        <v>0</v>
      </c>
      <c r="BG15" s="550">
        <f>Q15+AU15</f>
        <v>5.95</v>
      </c>
    </row>
    <row r="16" spans="1:59" ht="12.95" customHeight="1" x14ac:dyDescent="0.25">
      <c r="A16" s="559">
        <v>1</v>
      </c>
      <c r="B16" s="531">
        <v>5415</v>
      </c>
      <c r="C16" s="686">
        <v>667000135</v>
      </c>
      <c r="D16" s="531">
        <v>71011170</v>
      </c>
      <c r="E16" s="553" t="s">
        <v>436</v>
      </c>
      <c r="F16" s="531"/>
      <c r="G16" s="687"/>
      <c r="H16" s="688"/>
      <c r="I16" s="535">
        <v>21494299</v>
      </c>
      <c r="J16" s="536">
        <v>15654958</v>
      </c>
      <c r="K16" s="536">
        <v>90000</v>
      </c>
      <c r="L16" s="536">
        <v>5321796</v>
      </c>
      <c r="M16" s="536">
        <v>313099</v>
      </c>
      <c r="N16" s="536">
        <v>114446</v>
      </c>
      <c r="O16" s="537">
        <v>38.9679</v>
      </c>
      <c r="P16" s="537">
        <v>25.5976</v>
      </c>
      <c r="Q16" s="746">
        <v>13.370299999999999</v>
      </c>
      <c r="R16" s="535">
        <f t="shared" ref="R16:BG16" si="13">SUM(R12:R15)</f>
        <v>-10000</v>
      </c>
      <c r="S16" s="536">
        <f t="shared" si="13"/>
        <v>0</v>
      </c>
      <c r="T16" s="536">
        <f t="shared" si="13"/>
        <v>0</v>
      </c>
      <c r="U16" s="536">
        <f t="shared" ref="U16" si="14">SUM(U12:U15)</f>
        <v>112452</v>
      </c>
      <c r="V16" s="536">
        <f t="shared" si="13"/>
        <v>0</v>
      </c>
      <c r="W16" s="536">
        <f t="shared" ref="W16" si="15">SUM(W12:W15)</f>
        <v>0</v>
      </c>
      <c r="X16" s="536">
        <f t="shared" si="13"/>
        <v>0</v>
      </c>
      <c r="Y16" s="536">
        <f t="shared" si="13"/>
        <v>102452</v>
      </c>
      <c r="Z16" s="536">
        <f t="shared" si="13"/>
        <v>10000</v>
      </c>
      <c r="AA16" s="536">
        <f t="shared" si="13"/>
        <v>0</v>
      </c>
      <c r="AB16" s="536">
        <f t="shared" si="13"/>
        <v>0</v>
      </c>
      <c r="AC16" s="536">
        <f t="shared" si="13"/>
        <v>10000</v>
      </c>
      <c r="AD16" s="536">
        <f t="shared" si="13"/>
        <v>112452</v>
      </c>
      <c r="AE16" s="536">
        <f t="shared" si="13"/>
        <v>38009</v>
      </c>
      <c r="AF16" s="536">
        <f t="shared" si="13"/>
        <v>2049</v>
      </c>
      <c r="AG16" s="536">
        <f t="shared" si="13"/>
        <v>0</v>
      </c>
      <c r="AH16" s="536">
        <f t="shared" ref="AH16" si="16">SUM(AH12:AH15)</f>
        <v>0</v>
      </c>
      <c r="AI16" s="536">
        <f t="shared" si="13"/>
        <v>0</v>
      </c>
      <c r="AJ16" s="536">
        <f t="shared" si="13"/>
        <v>0</v>
      </c>
      <c r="AK16" s="536">
        <f t="shared" si="13"/>
        <v>152510</v>
      </c>
      <c r="AL16" s="537">
        <f t="shared" si="13"/>
        <v>0</v>
      </c>
      <c r="AM16" s="537">
        <f t="shared" si="13"/>
        <v>0</v>
      </c>
      <c r="AN16" s="537">
        <f t="shared" si="13"/>
        <v>0</v>
      </c>
      <c r="AO16" s="537">
        <f t="shared" si="13"/>
        <v>0</v>
      </c>
      <c r="AP16" s="537">
        <f t="shared" si="13"/>
        <v>0</v>
      </c>
      <c r="AQ16" s="537">
        <f t="shared" ref="AQ16" si="17">SUM(AQ12:AQ15)</f>
        <v>0</v>
      </c>
      <c r="AR16" s="537">
        <f t="shared" si="13"/>
        <v>0</v>
      </c>
      <c r="AS16" s="537">
        <f t="shared" si="13"/>
        <v>0</v>
      </c>
      <c r="AT16" s="537">
        <f t="shared" si="13"/>
        <v>0</v>
      </c>
      <c r="AU16" s="537">
        <f t="shared" si="13"/>
        <v>0</v>
      </c>
      <c r="AV16" s="538">
        <f t="shared" si="13"/>
        <v>0</v>
      </c>
      <c r="AW16" s="539">
        <f t="shared" si="13"/>
        <v>21646809</v>
      </c>
      <c r="AX16" s="536">
        <f t="shared" si="13"/>
        <v>15757410</v>
      </c>
      <c r="AY16" s="540">
        <f t="shared" ref="AY16" si="18">SUM(AY12:AY15)</f>
        <v>0</v>
      </c>
      <c r="AZ16" s="536">
        <f t="shared" si="13"/>
        <v>100000</v>
      </c>
      <c r="BA16" s="536">
        <f t="shared" si="13"/>
        <v>5359805</v>
      </c>
      <c r="BB16" s="536">
        <f t="shared" si="13"/>
        <v>315148</v>
      </c>
      <c r="BC16" s="536">
        <f t="shared" si="13"/>
        <v>114446</v>
      </c>
      <c r="BD16" s="537">
        <f t="shared" si="13"/>
        <v>38.9679</v>
      </c>
      <c r="BE16" s="537">
        <f t="shared" si="13"/>
        <v>25.5976</v>
      </c>
      <c r="BF16" s="537">
        <f t="shared" si="13"/>
        <v>0</v>
      </c>
      <c r="BG16" s="538">
        <f t="shared" si="13"/>
        <v>13.370299999999999</v>
      </c>
    </row>
    <row r="17" spans="1:59" ht="12.95" customHeight="1" x14ac:dyDescent="0.25">
      <c r="A17" s="542">
        <v>2</v>
      </c>
      <c r="B17" s="639">
        <v>5416</v>
      </c>
      <c r="C17" s="640">
        <v>600099342</v>
      </c>
      <c r="D17" s="639">
        <v>854719</v>
      </c>
      <c r="E17" s="689" t="s">
        <v>437</v>
      </c>
      <c r="F17" s="639">
        <v>3113</v>
      </c>
      <c r="G17" s="685" t="s">
        <v>333</v>
      </c>
      <c r="H17" s="545" t="s">
        <v>281</v>
      </c>
      <c r="I17" s="522">
        <v>21288388</v>
      </c>
      <c r="J17" s="547">
        <v>15240064</v>
      </c>
      <c r="K17" s="547">
        <v>90000</v>
      </c>
      <c r="L17" s="547">
        <v>5181562</v>
      </c>
      <c r="M17" s="547">
        <v>304802</v>
      </c>
      <c r="N17" s="547">
        <v>471960</v>
      </c>
      <c r="O17" s="548">
        <v>27.924400000000002</v>
      </c>
      <c r="P17" s="733">
        <v>21.328199999999999</v>
      </c>
      <c r="Q17" s="823">
        <v>6.5962000000000005</v>
      </c>
      <c r="R17" s="112">
        <f t="shared" si="1"/>
        <v>-30000</v>
      </c>
      <c r="S17" s="113">
        <v>0</v>
      </c>
      <c r="T17" s="113">
        <v>0</v>
      </c>
      <c r="U17" s="113">
        <v>54032</v>
      </c>
      <c r="V17" s="113">
        <v>0</v>
      </c>
      <c r="W17" s="113">
        <v>0</v>
      </c>
      <c r="X17" s="113">
        <v>0</v>
      </c>
      <c r="Y17" s="113">
        <f t="shared" si="2"/>
        <v>24032</v>
      </c>
      <c r="Z17" s="113">
        <v>30000</v>
      </c>
      <c r="AA17" s="113">
        <v>0</v>
      </c>
      <c r="AB17" s="113">
        <v>0</v>
      </c>
      <c r="AC17" s="113">
        <f t="shared" si="3"/>
        <v>30000</v>
      </c>
      <c r="AD17" s="113">
        <f t="shared" si="4"/>
        <v>54032</v>
      </c>
      <c r="AE17" s="114">
        <f t="shared" si="5"/>
        <v>18263</v>
      </c>
      <c r="AF17" s="114">
        <f t="shared" si="6"/>
        <v>481</v>
      </c>
      <c r="AG17" s="113">
        <v>0</v>
      </c>
      <c r="AH17" s="113">
        <v>0</v>
      </c>
      <c r="AI17" s="113">
        <v>0</v>
      </c>
      <c r="AJ17" s="113">
        <f t="shared" si="7"/>
        <v>0</v>
      </c>
      <c r="AK17" s="113">
        <f t="shared" si="8"/>
        <v>72776</v>
      </c>
      <c r="AL17" s="115">
        <v>0</v>
      </c>
      <c r="AM17" s="115">
        <v>-0.13</v>
      </c>
      <c r="AN17" s="115">
        <v>0</v>
      </c>
      <c r="AO17" s="115">
        <v>0</v>
      </c>
      <c r="AP17" s="115">
        <v>0</v>
      </c>
      <c r="AQ17" s="115">
        <v>0</v>
      </c>
      <c r="AR17" s="115">
        <v>0</v>
      </c>
      <c r="AS17" s="115">
        <v>0</v>
      </c>
      <c r="AT17" s="409">
        <f t="shared" ref="AT17:AT20" si="19">AL17+AN17+AO17+AR17+AQ17</f>
        <v>0</v>
      </c>
      <c r="AU17" s="115">
        <f>AM17+AP17+AS17</f>
        <v>-0.13</v>
      </c>
      <c r="AV17" s="116">
        <f t="shared" si="10"/>
        <v>-0.13</v>
      </c>
      <c r="AW17" s="855">
        <f>I17+AK17</f>
        <v>21361164</v>
      </c>
      <c r="AX17" s="528">
        <f>J17+Y17</f>
        <v>15264096</v>
      </c>
      <c r="AY17" s="113">
        <f t="shared" ref="AY17:AY20" si="20">W17</f>
        <v>0</v>
      </c>
      <c r="AZ17" s="113">
        <f>K17+AC17</f>
        <v>120000</v>
      </c>
      <c r="BA17" s="528">
        <f t="shared" ref="BA17:BB20" si="21">L17+AE17</f>
        <v>5199825</v>
      </c>
      <c r="BB17" s="528">
        <f t="shared" si="21"/>
        <v>305283</v>
      </c>
      <c r="BC17" s="528">
        <f>N17+AJ17</f>
        <v>471960</v>
      </c>
      <c r="BD17" s="549">
        <f>O17+AV17</f>
        <v>27.794400000000003</v>
      </c>
      <c r="BE17" s="549">
        <f>P17+AT17</f>
        <v>21.328199999999999</v>
      </c>
      <c r="BF17" s="953">
        <f t="shared" ref="BF17:BF20" si="22">AQ17</f>
        <v>0</v>
      </c>
      <c r="BG17" s="550">
        <f>Q17+AU17</f>
        <v>6.4662000000000006</v>
      </c>
    </row>
    <row r="18" spans="1:59" ht="12.95" customHeight="1" x14ac:dyDescent="0.25">
      <c r="A18" s="542">
        <v>2</v>
      </c>
      <c r="B18" s="639">
        <v>5416</v>
      </c>
      <c r="C18" s="640">
        <v>600099342</v>
      </c>
      <c r="D18" s="639">
        <v>854719</v>
      </c>
      <c r="E18" s="689" t="s">
        <v>437</v>
      </c>
      <c r="F18" s="639">
        <v>3113</v>
      </c>
      <c r="G18" s="545" t="s">
        <v>316</v>
      </c>
      <c r="H18" s="545" t="s">
        <v>282</v>
      </c>
      <c r="I18" s="522">
        <v>1469649</v>
      </c>
      <c r="J18" s="547">
        <v>1082216</v>
      </c>
      <c r="K18" s="547">
        <v>0</v>
      </c>
      <c r="L18" s="547">
        <v>365789</v>
      </c>
      <c r="M18" s="547">
        <v>21644</v>
      </c>
      <c r="N18" s="547">
        <v>0</v>
      </c>
      <c r="O18" s="548">
        <v>2.91</v>
      </c>
      <c r="P18" s="733">
        <v>2.91</v>
      </c>
      <c r="Q18" s="823">
        <v>0</v>
      </c>
      <c r="R18" s="112">
        <f t="shared" si="1"/>
        <v>0</v>
      </c>
      <c r="S18" s="113">
        <v>0</v>
      </c>
      <c r="T18" s="113">
        <v>0</v>
      </c>
      <c r="U18" s="113">
        <v>0</v>
      </c>
      <c r="V18" s="113">
        <v>0</v>
      </c>
      <c r="W18" s="113">
        <v>0</v>
      </c>
      <c r="X18" s="113">
        <v>0</v>
      </c>
      <c r="Y18" s="113">
        <f t="shared" si="2"/>
        <v>0</v>
      </c>
      <c r="Z18" s="113">
        <v>0</v>
      </c>
      <c r="AA18" s="113">
        <v>0</v>
      </c>
      <c r="AB18" s="113">
        <v>0</v>
      </c>
      <c r="AC18" s="113">
        <f t="shared" si="3"/>
        <v>0</v>
      </c>
      <c r="AD18" s="113">
        <f t="shared" si="4"/>
        <v>0</v>
      </c>
      <c r="AE18" s="114">
        <f t="shared" si="5"/>
        <v>0</v>
      </c>
      <c r="AF18" s="114">
        <f t="shared" si="6"/>
        <v>0</v>
      </c>
      <c r="AG18" s="113">
        <v>0</v>
      </c>
      <c r="AH18" s="113">
        <v>0</v>
      </c>
      <c r="AI18" s="113">
        <v>0</v>
      </c>
      <c r="AJ18" s="113">
        <f t="shared" si="7"/>
        <v>0</v>
      </c>
      <c r="AK18" s="113">
        <f t="shared" si="8"/>
        <v>0</v>
      </c>
      <c r="AL18" s="115">
        <v>0</v>
      </c>
      <c r="AM18" s="115">
        <v>0</v>
      </c>
      <c r="AN18" s="115">
        <v>0</v>
      </c>
      <c r="AO18" s="115">
        <v>0</v>
      </c>
      <c r="AP18" s="115">
        <v>0</v>
      </c>
      <c r="AQ18" s="115">
        <v>0</v>
      </c>
      <c r="AR18" s="115">
        <v>0</v>
      </c>
      <c r="AS18" s="115">
        <v>0</v>
      </c>
      <c r="AT18" s="409">
        <f t="shared" si="19"/>
        <v>0</v>
      </c>
      <c r="AU18" s="115">
        <f>AM18+AP18+AS18</f>
        <v>0</v>
      </c>
      <c r="AV18" s="116">
        <f t="shared" si="10"/>
        <v>0</v>
      </c>
      <c r="AW18" s="855">
        <f>I18+AK18</f>
        <v>1469649</v>
      </c>
      <c r="AX18" s="528">
        <f>J18+Y18</f>
        <v>1082216</v>
      </c>
      <c r="AY18" s="113">
        <f t="shared" si="20"/>
        <v>0</v>
      </c>
      <c r="AZ18" s="113">
        <f>K18+AC18</f>
        <v>0</v>
      </c>
      <c r="BA18" s="528">
        <f t="shared" si="21"/>
        <v>365789</v>
      </c>
      <c r="BB18" s="528">
        <f t="shared" si="21"/>
        <v>21644</v>
      </c>
      <c r="BC18" s="528">
        <f>N18+AJ18</f>
        <v>0</v>
      </c>
      <c r="BD18" s="549">
        <f>O18+AV18</f>
        <v>2.91</v>
      </c>
      <c r="BE18" s="549">
        <f>P18+AT18</f>
        <v>2.91</v>
      </c>
      <c r="BF18" s="953">
        <f t="shared" si="22"/>
        <v>0</v>
      </c>
      <c r="BG18" s="550">
        <f>Q18+AU18</f>
        <v>0</v>
      </c>
    </row>
    <row r="19" spans="1:59" ht="12.95" customHeight="1" x14ac:dyDescent="0.25">
      <c r="A19" s="542">
        <v>2</v>
      </c>
      <c r="B19" s="639">
        <v>5416</v>
      </c>
      <c r="C19" s="640">
        <v>600099342</v>
      </c>
      <c r="D19" s="639">
        <v>854719</v>
      </c>
      <c r="E19" s="689" t="s">
        <v>437</v>
      </c>
      <c r="F19" s="639">
        <v>3143</v>
      </c>
      <c r="G19" s="545" t="s">
        <v>633</v>
      </c>
      <c r="H19" s="545" t="s">
        <v>281</v>
      </c>
      <c r="I19" s="522">
        <v>1773375</v>
      </c>
      <c r="J19" s="547">
        <v>1305873</v>
      </c>
      <c r="K19" s="547">
        <v>0</v>
      </c>
      <c r="L19" s="547">
        <v>441385</v>
      </c>
      <c r="M19" s="547">
        <v>26117</v>
      </c>
      <c r="N19" s="547">
        <v>0</v>
      </c>
      <c r="O19" s="548">
        <v>2.625</v>
      </c>
      <c r="P19" s="733">
        <v>2.625</v>
      </c>
      <c r="Q19" s="823">
        <v>0</v>
      </c>
      <c r="R19" s="112">
        <f t="shared" si="1"/>
        <v>0</v>
      </c>
      <c r="S19" s="113">
        <v>0</v>
      </c>
      <c r="T19" s="113">
        <v>0</v>
      </c>
      <c r="U19" s="113">
        <v>0</v>
      </c>
      <c r="V19" s="113">
        <v>0</v>
      </c>
      <c r="W19" s="113">
        <v>0</v>
      </c>
      <c r="X19" s="113">
        <v>0</v>
      </c>
      <c r="Y19" s="113">
        <f t="shared" si="2"/>
        <v>0</v>
      </c>
      <c r="Z19" s="113">
        <v>0</v>
      </c>
      <c r="AA19" s="113">
        <v>0</v>
      </c>
      <c r="AB19" s="113">
        <v>0</v>
      </c>
      <c r="AC19" s="113">
        <f t="shared" si="3"/>
        <v>0</v>
      </c>
      <c r="AD19" s="113">
        <f t="shared" si="4"/>
        <v>0</v>
      </c>
      <c r="AE19" s="114">
        <f t="shared" si="5"/>
        <v>0</v>
      </c>
      <c r="AF19" s="114">
        <f t="shared" si="6"/>
        <v>0</v>
      </c>
      <c r="AG19" s="113">
        <v>0</v>
      </c>
      <c r="AH19" s="113">
        <v>0</v>
      </c>
      <c r="AI19" s="113">
        <v>0</v>
      </c>
      <c r="AJ19" s="113">
        <f t="shared" si="7"/>
        <v>0</v>
      </c>
      <c r="AK19" s="113">
        <f t="shared" si="8"/>
        <v>0</v>
      </c>
      <c r="AL19" s="115">
        <v>0</v>
      </c>
      <c r="AM19" s="115">
        <v>0</v>
      </c>
      <c r="AN19" s="115">
        <v>0</v>
      </c>
      <c r="AO19" s="115">
        <v>0</v>
      </c>
      <c r="AP19" s="115">
        <v>0</v>
      </c>
      <c r="AQ19" s="115">
        <v>0</v>
      </c>
      <c r="AR19" s="115">
        <v>0</v>
      </c>
      <c r="AS19" s="115">
        <v>0</v>
      </c>
      <c r="AT19" s="409">
        <f t="shared" si="19"/>
        <v>0</v>
      </c>
      <c r="AU19" s="115">
        <f>AM19+AP19+AS19</f>
        <v>0</v>
      </c>
      <c r="AV19" s="116">
        <f t="shared" si="10"/>
        <v>0</v>
      </c>
      <c r="AW19" s="855">
        <f>I19+AK19</f>
        <v>1773375</v>
      </c>
      <c r="AX19" s="528">
        <f>J19+Y19</f>
        <v>1305873</v>
      </c>
      <c r="AY19" s="113">
        <f t="shared" si="20"/>
        <v>0</v>
      </c>
      <c r="AZ19" s="113">
        <f>K19+AC19</f>
        <v>0</v>
      </c>
      <c r="BA19" s="528">
        <f t="shared" si="21"/>
        <v>441385</v>
      </c>
      <c r="BB19" s="528">
        <f t="shared" si="21"/>
        <v>26117</v>
      </c>
      <c r="BC19" s="528">
        <f>N19+AJ19</f>
        <v>0</v>
      </c>
      <c r="BD19" s="549">
        <f>O19+AV19</f>
        <v>2.625</v>
      </c>
      <c r="BE19" s="549">
        <f>P19+AT19</f>
        <v>2.625</v>
      </c>
      <c r="BF19" s="953">
        <f t="shared" si="22"/>
        <v>0</v>
      </c>
      <c r="BG19" s="550">
        <f>Q19+AU19</f>
        <v>0</v>
      </c>
    </row>
    <row r="20" spans="1:59" ht="12.95" customHeight="1" x14ac:dyDescent="0.25">
      <c r="A20" s="542">
        <v>2</v>
      </c>
      <c r="B20" s="639">
        <v>5416</v>
      </c>
      <c r="C20" s="640">
        <v>600099342</v>
      </c>
      <c r="D20" s="639">
        <v>854719</v>
      </c>
      <c r="E20" s="689" t="s">
        <v>437</v>
      </c>
      <c r="F20" s="639">
        <v>3143</v>
      </c>
      <c r="G20" s="545" t="s">
        <v>634</v>
      </c>
      <c r="H20" s="545" t="s">
        <v>282</v>
      </c>
      <c r="I20" s="522">
        <v>62497</v>
      </c>
      <c r="J20" s="547">
        <v>44055</v>
      </c>
      <c r="K20" s="547">
        <v>0</v>
      </c>
      <c r="L20" s="339">
        <v>14891</v>
      </c>
      <c r="M20" s="547">
        <v>881</v>
      </c>
      <c r="N20" s="547">
        <v>2670</v>
      </c>
      <c r="O20" s="548">
        <v>0.17</v>
      </c>
      <c r="P20" s="733">
        <v>0</v>
      </c>
      <c r="Q20" s="823">
        <v>0.17</v>
      </c>
      <c r="R20" s="112">
        <f t="shared" si="1"/>
        <v>0</v>
      </c>
      <c r="S20" s="113">
        <v>0</v>
      </c>
      <c r="T20" s="113">
        <v>0</v>
      </c>
      <c r="U20" s="113">
        <v>0</v>
      </c>
      <c r="V20" s="113">
        <v>0</v>
      </c>
      <c r="W20" s="113">
        <v>0</v>
      </c>
      <c r="X20" s="113">
        <v>0</v>
      </c>
      <c r="Y20" s="113">
        <f t="shared" si="2"/>
        <v>0</v>
      </c>
      <c r="Z20" s="113">
        <v>0</v>
      </c>
      <c r="AA20" s="113">
        <v>0</v>
      </c>
      <c r="AB20" s="113">
        <v>0</v>
      </c>
      <c r="AC20" s="113">
        <f t="shared" si="3"/>
        <v>0</v>
      </c>
      <c r="AD20" s="113">
        <f t="shared" si="4"/>
        <v>0</v>
      </c>
      <c r="AE20" s="114">
        <f t="shared" si="5"/>
        <v>0</v>
      </c>
      <c r="AF20" s="114">
        <f t="shared" si="6"/>
        <v>0</v>
      </c>
      <c r="AG20" s="113">
        <v>0</v>
      </c>
      <c r="AH20" s="113">
        <v>0</v>
      </c>
      <c r="AI20" s="113">
        <v>0</v>
      </c>
      <c r="AJ20" s="113">
        <f t="shared" si="7"/>
        <v>0</v>
      </c>
      <c r="AK20" s="113">
        <f t="shared" si="8"/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v>0</v>
      </c>
      <c r="AR20" s="115">
        <v>0</v>
      </c>
      <c r="AS20" s="115">
        <v>0</v>
      </c>
      <c r="AT20" s="409">
        <f t="shared" si="19"/>
        <v>0</v>
      </c>
      <c r="AU20" s="115">
        <f>AM20+AP20+AS20</f>
        <v>0</v>
      </c>
      <c r="AV20" s="116">
        <f t="shared" si="10"/>
        <v>0</v>
      </c>
      <c r="AW20" s="855">
        <f>I20+AK20</f>
        <v>62497</v>
      </c>
      <c r="AX20" s="528">
        <f>J20+Y20</f>
        <v>44055</v>
      </c>
      <c r="AY20" s="113">
        <f t="shared" si="20"/>
        <v>0</v>
      </c>
      <c r="AZ20" s="113">
        <f>K20+AC20</f>
        <v>0</v>
      </c>
      <c r="BA20" s="528">
        <f t="shared" si="21"/>
        <v>14891</v>
      </c>
      <c r="BB20" s="528">
        <f t="shared" si="21"/>
        <v>881</v>
      </c>
      <c r="BC20" s="528">
        <f>N20+AJ20</f>
        <v>2670</v>
      </c>
      <c r="BD20" s="549">
        <f>O20+AV20</f>
        <v>0.17</v>
      </c>
      <c r="BE20" s="549">
        <f>P20+AT20</f>
        <v>0</v>
      </c>
      <c r="BF20" s="953">
        <f t="shared" si="22"/>
        <v>0</v>
      </c>
      <c r="BG20" s="550">
        <f>Q20+AU20</f>
        <v>0.17</v>
      </c>
    </row>
    <row r="21" spans="1:59" ht="12.95" customHeight="1" x14ac:dyDescent="0.25">
      <c r="A21" s="559">
        <v>2</v>
      </c>
      <c r="B21" s="643">
        <v>5416</v>
      </c>
      <c r="C21" s="644">
        <v>600099342</v>
      </c>
      <c r="D21" s="643">
        <v>854719</v>
      </c>
      <c r="E21" s="690" t="s">
        <v>438</v>
      </c>
      <c r="F21" s="643"/>
      <c r="G21" s="691"/>
      <c r="H21" s="692"/>
      <c r="I21" s="535">
        <v>24593909</v>
      </c>
      <c r="J21" s="536">
        <v>17672208</v>
      </c>
      <c r="K21" s="536">
        <v>90000</v>
      </c>
      <c r="L21" s="536">
        <v>6003627</v>
      </c>
      <c r="M21" s="536">
        <v>353444</v>
      </c>
      <c r="N21" s="536">
        <v>474630</v>
      </c>
      <c r="O21" s="537">
        <v>33.629400000000004</v>
      </c>
      <c r="P21" s="537">
        <v>26.863199999999999</v>
      </c>
      <c r="Q21" s="746">
        <v>6.7662000000000004</v>
      </c>
      <c r="R21" s="535">
        <f t="shared" ref="R21:BG21" si="23">SUM(R17:R20)</f>
        <v>-30000</v>
      </c>
      <c r="S21" s="536">
        <f t="shared" si="23"/>
        <v>0</v>
      </c>
      <c r="T21" s="536">
        <f t="shared" si="23"/>
        <v>0</v>
      </c>
      <c r="U21" s="536">
        <f t="shared" ref="U21" si="24">SUM(U17:U20)</f>
        <v>54032</v>
      </c>
      <c r="V21" s="536">
        <f t="shared" si="23"/>
        <v>0</v>
      </c>
      <c r="W21" s="536">
        <f t="shared" ref="W21" si="25">SUM(W17:W20)</f>
        <v>0</v>
      </c>
      <c r="X21" s="536">
        <f t="shared" si="23"/>
        <v>0</v>
      </c>
      <c r="Y21" s="536">
        <f t="shared" si="23"/>
        <v>24032</v>
      </c>
      <c r="Z21" s="536">
        <f t="shared" si="23"/>
        <v>30000</v>
      </c>
      <c r="AA21" s="536">
        <f t="shared" si="23"/>
        <v>0</v>
      </c>
      <c r="AB21" s="536">
        <f t="shared" si="23"/>
        <v>0</v>
      </c>
      <c r="AC21" s="536">
        <f t="shared" si="23"/>
        <v>30000</v>
      </c>
      <c r="AD21" s="536">
        <f t="shared" si="23"/>
        <v>54032</v>
      </c>
      <c r="AE21" s="536">
        <f t="shared" si="23"/>
        <v>18263</v>
      </c>
      <c r="AF21" s="536">
        <f t="shared" si="23"/>
        <v>481</v>
      </c>
      <c r="AG21" s="536">
        <f t="shared" si="23"/>
        <v>0</v>
      </c>
      <c r="AH21" s="536">
        <f t="shared" ref="AH21" si="26">SUM(AH17:AH20)</f>
        <v>0</v>
      </c>
      <c r="AI21" s="536">
        <f t="shared" si="23"/>
        <v>0</v>
      </c>
      <c r="AJ21" s="536">
        <f t="shared" si="23"/>
        <v>0</v>
      </c>
      <c r="AK21" s="536">
        <f t="shared" si="23"/>
        <v>72776</v>
      </c>
      <c r="AL21" s="537">
        <f t="shared" si="23"/>
        <v>0</v>
      </c>
      <c r="AM21" s="537">
        <f t="shared" si="23"/>
        <v>-0.13</v>
      </c>
      <c r="AN21" s="537">
        <f t="shared" si="23"/>
        <v>0</v>
      </c>
      <c r="AO21" s="537">
        <f t="shared" si="23"/>
        <v>0</v>
      </c>
      <c r="AP21" s="537">
        <f t="shared" si="23"/>
        <v>0</v>
      </c>
      <c r="AQ21" s="537">
        <f t="shared" ref="AQ21" si="27">SUM(AQ17:AQ20)</f>
        <v>0</v>
      </c>
      <c r="AR21" s="537">
        <f t="shared" si="23"/>
        <v>0</v>
      </c>
      <c r="AS21" s="537">
        <f t="shared" si="23"/>
        <v>0</v>
      </c>
      <c r="AT21" s="537">
        <f t="shared" si="23"/>
        <v>0</v>
      </c>
      <c r="AU21" s="537">
        <f t="shared" si="23"/>
        <v>-0.13</v>
      </c>
      <c r="AV21" s="538">
        <f t="shared" si="23"/>
        <v>-0.13</v>
      </c>
      <c r="AW21" s="539">
        <f t="shared" si="23"/>
        <v>24666685</v>
      </c>
      <c r="AX21" s="536">
        <f t="shared" si="23"/>
        <v>17696240</v>
      </c>
      <c r="AY21" s="540">
        <f t="shared" ref="AY21" si="28">SUM(AY17:AY20)</f>
        <v>0</v>
      </c>
      <c r="AZ21" s="536">
        <f t="shared" si="23"/>
        <v>120000</v>
      </c>
      <c r="BA21" s="536">
        <f t="shared" si="23"/>
        <v>6021890</v>
      </c>
      <c r="BB21" s="536">
        <f t="shared" si="23"/>
        <v>353925</v>
      </c>
      <c r="BC21" s="536">
        <f t="shared" si="23"/>
        <v>474630</v>
      </c>
      <c r="BD21" s="537">
        <f t="shared" si="23"/>
        <v>33.499400000000009</v>
      </c>
      <c r="BE21" s="537">
        <f t="shared" si="23"/>
        <v>26.863199999999999</v>
      </c>
      <c r="BF21" s="537">
        <f t="shared" si="23"/>
        <v>0</v>
      </c>
      <c r="BG21" s="538">
        <f t="shared" si="23"/>
        <v>6.6362000000000005</v>
      </c>
    </row>
    <row r="22" spans="1:59" ht="12.95" customHeight="1" x14ac:dyDescent="0.25">
      <c r="A22" s="542">
        <v>3</v>
      </c>
      <c r="B22" s="639">
        <v>5413</v>
      </c>
      <c r="C22" s="640">
        <v>600099334</v>
      </c>
      <c r="D22" s="639">
        <v>854697</v>
      </c>
      <c r="E22" s="689" t="s">
        <v>439</v>
      </c>
      <c r="F22" s="639">
        <v>3113</v>
      </c>
      <c r="G22" s="685" t="s">
        <v>333</v>
      </c>
      <c r="H22" s="545" t="s">
        <v>281</v>
      </c>
      <c r="I22" s="522">
        <v>23432266</v>
      </c>
      <c r="J22" s="547">
        <v>16835947</v>
      </c>
      <c r="K22" s="547">
        <v>60000</v>
      </c>
      <c r="L22" s="547">
        <v>5710830</v>
      </c>
      <c r="M22" s="547">
        <v>336719</v>
      </c>
      <c r="N22" s="547">
        <v>488770</v>
      </c>
      <c r="O22" s="548">
        <v>30.222499999999997</v>
      </c>
      <c r="P22" s="733">
        <v>23.276299999999999</v>
      </c>
      <c r="Q22" s="823">
        <v>6.9462000000000002</v>
      </c>
      <c r="R22" s="112">
        <f t="shared" si="1"/>
        <v>-100000</v>
      </c>
      <c r="S22" s="113">
        <v>0</v>
      </c>
      <c r="T22" s="113">
        <v>557196</v>
      </c>
      <c r="U22" s="113">
        <v>47908</v>
      </c>
      <c r="V22" s="113">
        <v>0</v>
      </c>
      <c r="W22" s="113">
        <v>57740</v>
      </c>
      <c r="X22" s="113">
        <v>0</v>
      </c>
      <c r="Y22" s="113">
        <f t="shared" si="2"/>
        <v>562844</v>
      </c>
      <c r="Z22" s="113">
        <v>100000</v>
      </c>
      <c r="AA22" s="113">
        <v>0</v>
      </c>
      <c r="AB22" s="113">
        <v>0</v>
      </c>
      <c r="AC22" s="113">
        <f t="shared" si="3"/>
        <v>100000</v>
      </c>
      <c r="AD22" s="113">
        <f t="shared" si="4"/>
        <v>662844</v>
      </c>
      <c r="AE22" s="114">
        <f t="shared" si="5"/>
        <v>224041</v>
      </c>
      <c r="AF22" s="114">
        <f t="shared" si="6"/>
        <v>11257</v>
      </c>
      <c r="AG22" s="113">
        <v>0</v>
      </c>
      <c r="AH22" s="113">
        <v>0</v>
      </c>
      <c r="AI22" s="113">
        <v>0</v>
      </c>
      <c r="AJ22" s="113">
        <f t="shared" si="7"/>
        <v>0</v>
      </c>
      <c r="AK22" s="113">
        <f t="shared" si="8"/>
        <v>898142</v>
      </c>
      <c r="AL22" s="115">
        <v>-0.04</v>
      </c>
      <c r="AM22" s="115">
        <v>-0.26</v>
      </c>
      <c r="AN22" s="115">
        <v>0</v>
      </c>
      <c r="AO22" s="115">
        <v>0.88</v>
      </c>
      <c r="AP22" s="115">
        <v>0</v>
      </c>
      <c r="AQ22" s="115">
        <v>0.16669999999999999</v>
      </c>
      <c r="AR22" s="115">
        <v>0</v>
      </c>
      <c r="AS22" s="115">
        <v>0</v>
      </c>
      <c r="AT22" s="409">
        <f t="shared" ref="AT22:AT26" si="29">AL22+AN22+AO22+AR22+AQ22</f>
        <v>1.0066999999999999</v>
      </c>
      <c r="AU22" s="115">
        <f>AM22+AP22+AS22</f>
        <v>-0.26</v>
      </c>
      <c r="AV22" s="116">
        <f t="shared" si="10"/>
        <v>0.74669999999999992</v>
      </c>
      <c r="AW22" s="855">
        <f>I22+AK22</f>
        <v>24330408</v>
      </c>
      <c r="AX22" s="528">
        <f>J22+Y22</f>
        <v>17398791</v>
      </c>
      <c r="AY22" s="113">
        <f t="shared" ref="AY22:AY26" si="30">W22</f>
        <v>57740</v>
      </c>
      <c r="AZ22" s="113">
        <f>K22+AC22</f>
        <v>160000</v>
      </c>
      <c r="BA22" s="528">
        <f t="shared" ref="BA22:BB26" si="31">L22+AE22</f>
        <v>5934871</v>
      </c>
      <c r="BB22" s="528">
        <f t="shared" si="31"/>
        <v>347976</v>
      </c>
      <c r="BC22" s="528">
        <f>N22+AJ22</f>
        <v>488770</v>
      </c>
      <c r="BD22" s="549">
        <f>O22+AV22</f>
        <v>30.969199999999997</v>
      </c>
      <c r="BE22" s="549">
        <f>P22+AT22</f>
        <v>24.282999999999998</v>
      </c>
      <c r="BF22" s="953">
        <f t="shared" ref="BF22:BF26" si="32">AQ22</f>
        <v>0.16669999999999999</v>
      </c>
      <c r="BG22" s="550">
        <f>Q22+AU22</f>
        <v>6.6862000000000004</v>
      </c>
    </row>
    <row r="23" spans="1:59" ht="12.95" customHeight="1" x14ac:dyDescent="0.25">
      <c r="A23" s="542">
        <v>3</v>
      </c>
      <c r="B23" s="639">
        <v>5413</v>
      </c>
      <c r="C23" s="640">
        <v>600099334</v>
      </c>
      <c r="D23" s="639">
        <v>854697</v>
      </c>
      <c r="E23" s="689" t="s">
        <v>439</v>
      </c>
      <c r="F23" s="639">
        <v>3113</v>
      </c>
      <c r="G23" s="545" t="s">
        <v>316</v>
      </c>
      <c r="H23" s="545" t="s">
        <v>282</v>
      </c>
      <c r="I23" s="522">
        <v>1587717</v>
      </c>
      <c r="J23" s="547">
        <v>1167538</v>
      </c>
      <c r="K23" s="547">
        <v>0</v>
      </c>
      <c r="L23" s="547">
        <v>394628</v>
      </c>
      <c r="M23" s="547">
        <v>23351</v>
      </c>
      <c r="N23" s="547">
        <v>2200</v>
      </c>
      <c r="O23" s="548">
        <v>3.27</v>
      </c>
      <c r="P23" s="733">
        <v>3.27</v>
      </c>
      <c r="Q23" s="823">
        <v>0</v>
      </c>
      <c r="R23" s="112">
        <f t="shared" si="1"/>
        <v>0</v>
      </c>
      <c r="S23" s="113">
        <v>0</v>
      </c>
      <c r="T23" s="113">
        <v>0</v>
      </c>
      <c r="U23" s="113">
        <v>0</v>
      </c>
      <c r="V23" s="113">
        <v>0</v>
      </c>
      <c r="W23" s="113">
        <v>0</v>
      </c>
      <c r="X23" s="113">
        <v>0</v>
      </c>
      <c r="Y23" s="113">
        <f t="shared" si="2"/>
        <v>0</v>
      </c>
      <c r="Z23" s="113">
        <v>0</v>
      </c>
      <c r="AA23" s="113">
        <v>0</v>
      </c>
      <c r="AB23" s="113">
        <v>0</v>
      </c>
      <c r="AC23" s="113">
        <f t="shared" si="3"/>
        <v>0</v>
      </c>
      <c r="AD23" s="113">
        <f t="shared" si="4"/>
        <v>0</v>
      </c>
      <c r="AE23" s="114">
        <f t="shared" si="5"/>
        <v>0</v>
      </c>
      <c r="AF23" s="114">
        <f t="shared" si="6"/>
        <v>0</v>
      </c>
      <c r="AG23" s="113">
        <v>0</v>
      </c>
      <c r="AH23" s="113">
        <v>0</v>
      </c>
      <c r="AI23" s="113">
        <v>0</v>
      </c>
      <c r="AJ23" s="113">
        <f t="shared" si="7"/>
        <v>0</v>
      </c>
      <c r="AK23" s="113">
        <f t="shared" si="8"/>
        <v>0</v>
      </c>
      <c r="AL23" s="115">
        <v>0</v>
      </c>
      <c r="AM23" s="115">
        <v>0</v>
      </c>
      <c r="AN23" s="115">
        <v>0</v>
      </c>
      <c r="AO23" s="115">
        <v>0</v>
      </c>
      <c r="AP23" s="115">
        <v>0</v>
      </c>
      <c r="AQ23" s="115">
        <v>0</v>
      </c>
      <c r="AR23" s="115">
        <v>0</v>
      </c>
      <c r="AS23" s="115">
        <v>0</v>
      </c>
      <c r="AT23" s="409">
        <f t="shared" si="29"/>
        <v>0</v>
      </c>
      <c r="AU23" s="115">
        <f>AM23+AP23+AS23</f>
        <v>0</v>
      </c>
      <c r="AV23" s="116">
        <f t="shared" si="10"/>
        <v>0</v>
      </c>
      <c r="AW23" s="855">
        <f>I23+AK23</f>
        <v>1587717</v>
      </c>
      <c r="AX23" s="528">
        <f>J23+Y23</f>
        <v>1167538</v>
      </c>
      <c r="AY23" s="113">
        <f t="shared" si="30"/>
        <v>0</v>
      </c>
      <c r="AZ23" s="113">
        <f>K23+AC23</f>
        <v>0</v>
      </c>
      <c r="BA23" s="528">
        <f t="shared" si="31"/>
        <v>394628</v>
      </c>
      <c r="BB23" s="528">
        <f t="shared" si="31"/>
        <v>23351</v>
      </c>
      <c r="BC23" s="528">
        <f>N23+AJ23</f>
        <v>2200</v>
      </c>
      <c r="BD23" s="549">
        <f>O23+AV23</f>
        <v>3.27</v>
      </c>
      <c r="BE23" s="549">
        <f>P23+AT23</f>
        <v>3.27</v>
      </c>
      <c r="BF23" s="953">
        <f t="shared" si="32"/>
        <v>0</v>
      </c>
      <c r="BG23" s="550">
        <f>Q23+AU23</f>
        <v>0</v>
      </c>
    </row>
    <row r="24" spans="1:59" ht="12.95" customHeight="1" x14ac:dyDescent="0.25">
      <c r="A24" s="542">
        <v>3</v>
      </c>
      <c r="B24" s="639">
        <v>5413</v>
      </c>
      <c r="C24" s="640">
        <v>600099334</v>
      </c>
      <c r="D24" s="639">
        <v>854697</v>
      </c>
      <c r="E24" s="689" t="s">
        <v>439</v>
      </c>
      <c r="F24" s="639">
        <v>3143</v>
      </c>
      <c r="G24" s="545" t="s">
        <v>633</v>
      </c>
      <c r="H24" s="545" t="s">
        <v>281</v>
      </c>
      <c r="I24" s="522">
        <v>1829912</v>
      </c>
      <c r="J24" s="547">
        <v>1347505</v>
      </c>
      <c r="K24" s="547">
        <v>0</v>
      </c>
      <c r="L24" s="547">
        <v>455457</v>
      </c>
      <c r="M24" s="547">
        <v>26950</v>
      </c>
      <c r="N24" s="547">
        <v>0</v>
      </c>
      <c r="O24" s="548">
        <v>2.8</v>
      </c>
      <c r="P24" s="733">
        <v>2.8</v>
      </c>
      <c r="Q24" s="823">
        <v>0</v>
      </c>
      <c r="R24" s="112">
        <f t="shared" si="1"/>
        <v>0</v>
      </c>
      <c r="S24" s="113">
        <v>0</v>
      </c>
      <c r="T24" s="113">
        <v>0</v>
      </c>
      <c r="U24" s="113">
        <v>0</v>
      </c>
      <c r="V24" s="113">
        <v>0</v>
      </c>
      <c r="W24" s="113">
        <v>0</v>
      </c>
      <c r="X24" s="113">
        <v>0</v>
      </c>
      <c r="Y24" s="113">
        <f t="shared" si="2"/>
        <v>0</v>
      </c>
      <c r="Z24" s="113">
        <v>0</v>
      </c>
      <c r="AA24" s="113">
        <v>0</v>
      </c>
      <c r="AB24" s="113">
        <v>0</v>
      </c>
      <c r="AC24" s="113">
        <f t="shared" si="3"/>
        <v>0</v>
      </c>
      <c r="AD24" s="113">
        <f t="shared" si="4"/>
        <v>0</v>
      </c>
      <c r="AE24" s="114">
        <f t="shared" si="5"/>
        <v>0</v>
      </c>
      <c r="AF24" s="114">
        <f t="shared" si="6"/>
        <v>0</v>
      </c>
      <c r="AG24" s="113">
        <v>0</v>
      </c>
      <c r="AH24" s="113">
        <v>0</v>
      </c>
      <c r="AI24" s="113">
        <v>0</v>
      </c>
      <c r="AJ24" s="113">
        <f t="shared" si="7"/>
        <v>0</v>
      </c>
      <c r="AK24" s="113">
        <f t="shared" si="8"/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v>0</v>
      </c>
      <c r="AQ24" s="115">
        <v>0</v>
      </c>
      <c r="AR24" s="115">
        <v>0</v>
      </c>
      <c r="AS24" s="115">
        <v>0</v>
      </c>
      <c r="AT24" s="409">
        <f t="shared" si="29"/>
        <v>0</v>
      </c>
      <c r="AU24" s="115">
        <f>AM24+AP24+AS24</f>
        <v>0</v>
      </c>
      <c r="AV24" s="116">
        <f t="shared" si="10"/>
        <v>0</v>
      </c>
      <c r="AW24" s="855">
        <f>I24+AK24</f>
        <v>1829912</v>
      </c>
      <c r="AX24" s="528">
        <f>J24+Y24</f>
        <v>1347505</v>
      </c>
      <c r="AY24" s="113">
        <f t="shared" si="30"/>
        <v>0</v>
      </c>
      <c r="AZ24" s="113">
        <f>K24+AC24</f>
        <v>0</v>
      </c>
      <c r="BA24" s="528">
        <f t="shared" si="31"/>
        <v>455457</v>
      </c>
      <c r="BB24" s="528">
        <f t="shared" si="31"/>
        <v>26950</v>
      </c>
      <c r="BC24" s="528">
        <f>N24+AJ24</f>
        <v>0</v>
      </c>
      <c r="BD24" s="549">
        <f>O24+AV24</f>
        <v>2.8</v>
      </c>
      <c r="BE24" s="549">
        <f>P24+AT24</f>
        <v>2.8</v>
      </c>
      <c r="BF24" s="953">
        <f t="shared" si="32"/>
        <v>0</v>
      </c>
      <c r="BG24" s="550">
        <f>Q24+AU24</f>
        <v>0</v>
      </c>
    </row>
    <row r="25" spans="1:59" ht="12.95" customHeight="1" x14ac:dyDescent="0.25">
      <c r="A25" s="542">
        <v>3</v>
      </c>
      <c r="B25" s="639">
        <v>5413</v>
      </c>
      <c r="C25" s="640">
        <v>600099334</v>
      </c>
      <c r="D25" s="639">
        <v>854697</v>
      </c>
      <c r="E25" s="689" t="s">
        <v>439</v>
      </c>
      <c r="F25" s="639">
        <v>3143</v>
      </c>
      <c r="G25" s="545" t="s">
        <v>634</v>
      </c>
      <c r="H25" s="545" t="s">
        <v>282</v>
      </c>
      <c r="I25" s="522">
        <v>56177</v>
      </c>
      <c r="J25" s="547">
        <v>39600</v>
      </c>
      <c r="K25" s="547">
        <v>0</v>
      </c>
      <c r="L25" s="339">
        <v>13385</v>
      </c>
      <c r="M25" s="547">
        <v>792</v>
      </c>
      <c r="N25" s="547">
        <v>2400</v>
      </c>
      <c r="O25" s="548">
        <v>0.19</v>
      </c>
      <c r="P25" s="733">
        <v>0</v>
      </c>
      <c r="Q25" s="823">
        <v>0.19</v>
      </c>
      <c r="R25" s="112">
        <f t="shared" si="1"/>
        <v>0</v>
      </c>
      <c r="S25" s="113">
        <v>0</v>
      </c>
      <c r="T25" s="113">
        <v>0</v>
      </c>
      <c r="U25" s="113">
        <v>0</v>
      </c>
      <c r="V25" s="113">
        <v>0</v>
      </c>
      <c r="W25" s="113">
        <v>0</v>
      </c>
      <c r="X25" s="113">
        <v>0</v>
      </c>
      <c r="Y25" s="113">
        <f t="shared" si="2"/>
        <v>0</v>
      </c>
      <c r="Z25" s="113">
        <v>0</v>
      </c>
      <c r="AA25" s="113">
        <v>0</v>
      </c>
      <c r="AB25" s="113">
        <v>0</v>
      </c>
      <c r="AC25" s="113">
        <f t="shared" si="3"/>
        <v>0</v>
      </c>
      <c r="AD25" s="113">
        <f t="shared" si="4"/>
        <v>0</v>
      </c>
      <c r="AE25" s="114">
        <f t="shared" si="5"/>
        <v>0</v>
      </c>
      <c r="AF25" s="114">
        <f t="shared" si="6"/>
        <v>0</v>
      </c>
      <c r="AG25" s="113">
        <v>0</v>
      </c>
      <c r="AH25" s="113">
        <v>0</v>
      </c>
      <c r="AI25" s="113">
        <v>0</v>
      </c>
      <c r="AJ25" s="113">
        <f t="shared" si="7"/>
        <v>0</v>
      </c>
      <c r="AK25" s="113">
        <f t="shared" si="8"/>
        <v>0</v>
      </c>
      <c r="AL25" s="115">
        <v>0</v>
      </c>
      <c r="AM25" s="115">
        <v>0</v>
      </c>
      <c r="AN25" s="115">
        <v>0</v>
      </c>
      <c r="AO25" s="115">
        <v>0</v>
      </c>
      <c r="AP25" s="115">
        <v>0</v>
      </c>
      <c r="AQ25" s="115">
        <v>0</v>
      </c>
      <c r="AR25" s="115">
        <v>0</v>
      </c>
      <c r="AS25" s="115">
        <v>0</v>
      </c>
      <c r="AT25" s="409">
        <f t="shared" si="29"/>
        <v>0</v>
      </c>
      <c r="AU25" s="115">
        <f>AM25+AP25+AS25</f>
        <v>0</v>
      </c>
      <c r="AV25" s="116">
        <f t="shared" si="10"/>
        <v>0</v>
      </c>
      <c r="AW25" s="855">
        <f>I25+AK25</f>
        <v>56177</v>
      </c>
      <c r="AX25" s="528">
        <f>J25+Y25</f>
        <v>39600</v>
      </c>
      <c r="AY25" s="113">
        <f t="shared" si="30"/>
        <v>0</v>
      </c>
      <c r="AZ25" s="113">
        <f>K25+AC25</f>
        <v>0</v>
      </c>
      <c r="BA25" s="528">
        <f t="shared" si="31"/>
        <v>13385</v>
      </c>
      <c r="BB25" s="528">
        <f t="shared" si="31"/>
        <v>792</v>
      </c>
      <c r="BC25" s="528">
        <f>N25+AJ25</f>
        <v>2400</v>
      </c>
      <c r="BD25" s="549">
        <f>O25+AV25</f>
        <v>0.19</v>
      </c>
      <c r="BE25" s="549">
        <f>P25+AT25</f>
        <v>0</v>
      </c>
      <c r="BF25" s="953">
        <f t="shared" si="32"/>
        <v>0</v>
      </c>
      <c r="BG25" s="550">
        <f>Q25+AU25</f>
        <v>0.19</v>
      </c>
    </row>
    <row r="26" spans="1:59" ht="12.95" customHeight="1" x14ac:dyDescent="0.25">
      <c r="A26" s="542">
        <v>3</v>
      </c>
      <c r="B26" s="639">
        <v>5413</v>
      </c>
      <c r="C26" s="640">
        <v>600099334</v>
      </c>
      <c r="D26" s="639">
        <v>854697</v>
      </c>
      <c r="E26" s="689" t="s">
        <v>439</v>
      </c>
      <c r="F26" s="639">
        <v>3143</v>
      </c>
      <c r="G26" s="685" t="s">
        <v>440</v>
      </c>
      <c r="H26" s="545" t="s">
        <v>282</v>
      </c>
      <c r="I26" s="522">
        <v>498499</v>
      </c>
      <c r="J26" s="547">
        <v>365073</v>
      </c>
      <c r="K26" s="547">
        <v>0</v>
      </c>
      <c r="L26" s="339">
        <v>123395</v>
      </c>
      <c r="M26" s="547">
        <v>7301</v>
      </c>
      <c r="N26" s="547">
        <v>2730</v>
      </c>
      <c r="O26" s="548">
        <v>0.87000000000000011</v>
      </c>
      <c r="P26" s="733">
        <v>0.68</v>
      </c>
      <c r="Q26" s="823">
        <v>0.19</v>
      </c>
      <c r="R26" s="112">
        <f t="shared" si="1"/>
        <v>0</v>
      </c>
      <c r="S26" s="113">
        <v>0</v>
      </c>
      <c r="T26" s="113">
        <v>0</v>
      </c>
      <c r="U26" s="113">
        <v>0</v>
      </c>
      <c r="V26" s="113">
        <v>0</v>
      </c>
      <c r="W26" s="113">
        <v>0</v>
      </c>
      <c r="X26" s="113">
        <v>0</v>
      </c>
      <c r="Y26" s="113">
        <f t="shared" si="2"/>
        <v>0</v>
      </c>
      <c r="Z26" s="113">
        <v>0</v>
      </c>
      <c r="AA26" s="113">
        <v>0</v>
      </c>
      <c r="AB26" s="113">
        <v>0</v>
      </c>
      <c r="AC26" s="113">
        <f t="shared" si="3"/>
        <v>0</v>
      </c>
      <c r="AD26" s="113">
        <f t="shared" si="4"/>
        <v>0</v>
      </c>
      <c r="AE26" s="114">
        <f t="shared" si="5"/>
        <v>0</v>
      </c>
      <c r="AF26" s="114">
        <f t="shared" si="6"/>
        <v>0</v>
      </c>
      <c r="AG26" s="113">
        <v>0</v>
      </c>
      <c r="AH26" s="113">
        <v>0</v>
      </c>
      <c r="AI26" s="113">
        <v>0</v>
      </c>
      <c r="AJ26" s="113">
        <f t="shared" si="7"/>
        <v>0</v>
      </c>
      <c r="AK26" s="113">
        <f t="shared" si="8"/>
        <v>0</v>
      </c>
      <c r="AL26" s="115">
        <v>0</v>
      </c>
      <c r="AM26" s="115">
        <v>0</v>
      </c>
      <c r="AN26" s="115">
        <v>0</v>
      </c>
      <c r="AO26" s="115">
        <v>0</v>
      </c>
      <c r="AP26" s="115">
        <v>0</v>
      </c>
      <c r="AQ26" s="115">
        <v>0</v>
      </c>
      <c r="AR26" s="115">
        <v>0</v>
      </c>
      <c r="AS26" s="115">
        <v>0</v>
      </c>
      <c r="AT26" s="409">
        <f t="shared" si="29"/>
        <v>0</v>
      </c>
      <c r="AU26" s="115">
        <f>AM26+AP26+AS26</f>
        <v>0</v>
      </c>
      <c r="AV26" s="116">
        <f t="shared" si="10"/>
        <v>0</v>
      </c>
      <c r="AW26" s="855">
        <f>I26+AK26</f>
        <v>498499</v>
      </c>
      <c r="AX26" s="528">
        <f>J26+Y26</f>
        <v>365073</v>
      </c>
      <c r="AY26" s="113">
        <f t="shared" si="30"/>
        <v>0</v>
      </c>
      <c r="AZ26" s="113">
        <f>K26+AC26</f>
        <v>0</v>
      </c>
      <c r="BA26" s="528">
        <f t="shared" si="31"/>
        <v>123395</v>
      </c>
      <c r="BB26" s="528">
        <f t="shared" si="31"/>
        <v>7301</v>
      </c>
      <c r="BC26" s="528">
        <f>N26+AJ26</f>
        <v>2730</v>
      </c>
      <c r="BD26" s="549">
        <f>O26+AV26</f>
        <v>0.87000000000000011</v>
      </c>
      <c r="BE26" s="549">
        <f>P26+AT26</f>
        <v>0.68</v>
      </c>
      <c r="BF26" s="953">
        <f t="shared" si="32"/>
        <v>0</v>
      </c>
      <c r="BG26" s="550">
        <f>Q26+AU26</f>
        <v>0.19</v>
      </c>
    </row>
    <row r="27" spans="1:59" ht="12.95" customHeight="1" x14ac:dyDescent="0.25">
      <c r="A27" s="559">
        <v>3</v>
      </c>
      <c r="B27" s="643">
        <v>5413</v>
      </c>
      <c r="C27" s="644">
        <v>600099334</v>
      </c>
      <c r="D27" s="643">
        <v>854697</v>
      </c>
      <c r="E27" s="690" t="s">
        <v>441</v>
      </c>
      <c r="F27" s="643"/>
      <c r="G27" s="691"/>
      <c r="H27" s="692"/>
      <c r="I27" s="535">
        <v>27404571</v>
      </c>
      <c r="J27" s="536">
        <v>19755663</v>
      </c>
      <c r="K27" s="536">
        <v>60000</v>
      </c>
      <c r="L27" s="536">
        <v>6697695</v>
      </c>
      <c r="M27" s="536">
        <v>395113</v>
      </c>
      <c r="N27" s="536">
        <v>496100</v>
      </c>
      <c r="O27" s="537">
        <v>37.352499999999992</v>
      </c>
      <c r="P27" s="537">
        <v>30.026299999999999</v>
      </c>
      <c r="Q27" s="746">
        <v>7.3262000000000009</v>
      </c>
      <c r="R27" s="535">
        <f t="shared" ref="R27:BG27" si="33">SUM(R22:R26)</f>
        <v>-100000</v>
      </c>
      <c r="S27" s="536">
        <f t="shared" si="33"/>
        <v>0</v>
      </c>
      <c r="T27" s="536">
        <f t="shared" si="33"/>
        <v>557196</v>
      </c>
      <c r="U27" s="536">
        <f t="shared" ref="U27" si="34">SUM(U22:U26)</f>
        <v>47908</v>
      </c>
      <c r="V27" s="536">
        <f t="shared" si="33"/>
        <v>0</v>
      </c>
      <c r="W27" s="536">
        <f t="shared" ref="W27" si="35">SUM(W22:W26)</f>
        <v>57740</v>
      </c>
      <c r="X27" s="536">
        <f t="shared" si="33"/>
        <v>0</v>
      </c>
      <c r="Y27" s="536">
        <f t="shared" si="33"/>
        <v>562844</v>
      </c>
      <c r="Z27" s="536">
        <f t="shared" si="33"/>
        <v>100000</v>
      </c>
      <c r="AA27" s="536">
        <f t="shared" si="33"/>
        <v>0</v>
      </c>
      <c r="AB27" s="536">
        <f t="shared" si="33"/>
        <v>0</v>
      </c>
      <c r="AC27" s="536">
        <f t="shared" si="33"/>
        <v>100000</v>
      </c>
      <c r="AD27" s="536">
        <f t="shared" si="33"/>
        <v>662844</v>
      </c>
      <c r="AE27" s="536">
        <f t="shared" si="33"/>
        <v>224041</v>
      </c>
      <c r="AF27" s="536">
        <f t="shared" si="33"/>
        <v>11257</v>
      </c>
      <c r="AG27" s="536">
        <f t="shared" si="33"/>
        <v>0</v>
      </c>
      <c r="AH27" s="536">
        <f t="shared" ref="AH27" si="36">SUM(AH22:AH26)</f>
        <v>0</v>
      </c>
      <c r="AI27" s="536">
        <f t="shared" si="33"/>
        <v>0</v>
      </c>
      <c r="AJ27" s="536">
        <f t="shared" si="33"/>
        <v>0</v>
      </c>
      <c r="AK27" s="536">
        <f t="shared" si="33"/>
        <v>898142</v>
      </c>
      <c r="AL27" s="537">
        <f t="shared" si="33"/>
        <v>-0.04</v>
      </c>
      <c r="AM27" s="537">
        <f t="shared" si="33"/>
        <v>-0.26</v>
      </c>
      <c r="AN27" s="537">
        <f t="shared" si="33"/>
        <v>0</v>
      </c>
      <c r="AO27" s="537">
        <f t="shared" si="33"/>
        <v>0.88</v>
      </c>
      <c r="AP27" s="537">
        <f t="shared" si="33"/>
        <v>0</v>
      </c>
      <c r="AQ27" s="537">
        <f t="shared" ref="AQ27" si="37">SUM(AQ22:AQ26)</f>
        <v>0.16669999999999999</v>
      </c>
      <c r="AR27" s="537">
        <f t="shared" si="33"/>
        <v>0</v>
      </c>
      <c r="AS27" s="537">
        <f t="shared" si="33"/>
        <v>0</v>
      </c>
      <c r="AT27" s="537">
        <f t="shared" si="33"/>
        <v>1.0066999999999999</v>
      </c>
      <c r="AU27" s="537">
        <f t="shared" si="33"/>
        <v>-0.26</v>
      </c>
      <c r="AV27" s="538">
        <f t="shared" si="33"/>
        <v>0.74669999999999992</v>
      </c>
      <c r="AW27" s="539">
        <f t="shared" si="33"/>
        <v>28302713</v>
      </c>
      <c r="AX27" s="536">
        <f t="shared" si="33"/>
        <v>20318507</v>
      </c>
      <c r="AY27" s="540">
        <f t="shared" ref="AY27" si="38">SUM(AY22:AY26)</f>
        <v>57740</v>
      </c>
      <c r="AZ27" s="536">
        <f t="shared" si="33"/>
        <v>160000</v>
      </c>
      <c r="BA27" s="536">
        <f t="shared" si="33"/>
        <v>6921736</v>
      </c>
      <c r="BB27" s="536">
        <f t="shared" si="33"/>
        <v>406370</v>
      </c>
      <c r="BC27" s="536">
        <f t="shared" si="33"/>
        <v>496100</v>
      </c>
      <c r="BD27" s="537">
        <f t="shared" si="33"/>
        <v>38.099199999999989</v>
      </c>
      <c r="BE27" s="537">
        <f t="shared" si="33"/>
        <v>31.032999999999998</v>
      </c>
      <c r="BF27" s="537">
        <f t="shared" si="33"/>
        <v>0.16669999999999999</v>
      </c>
      <c r="BG27" s="538">
        <f t="shared" si="33"/>
        <v>7.0662000000000011</v>
      </c>
    </row>
    <row r="28" spans="1:59" ht="12.95" customHeight="1" x14ac:dyDescent="0.25">
      <c r="A28" s="542">
        <v>4</v>
      </c>
      <c r="B28" s="639">
        <v>5475</v>
      </c>
      <c r="C28" s="640">
        <v>600099385</v>
      </c>
      <c r="D28" s="639">
        <v>854735</v>
      </c>
      <c r="E28" s="689" t="s">
        <v>442</v>
      </c>
      <c r="F28" s="639">
        <v>3231</v>
      </c>
      <c r="G28" s="685" t="s">
        <v>422</v>
      </c>
      <c r="H28" s="545" t="s">
        <v>281</v>
      </c>
      <c r="I28" s="522">
        <v>12224467</v>
      </c>
      <c r="J28" s="547">
        <v>8867498</v>
      </c>
      <c r="K28" s="547">
        <v>105250</v>
      </c>
      <c r="L28" s="547">
        <v>3032789</v>
      </c>
      <c r="M28" s="547">
        <v>177350</v>
      </c>
      <c r="N28" s="547">
        <v>41580</v>
      </c>
      <c r="O28" s="548">
        <v>17.075800000000001</v>
      </c>
      <c r="P28" s="733">
        <v>15.4291</v>
      </c>
      <c r="Q28" s="823">
        <v>1.6467000000000001</v>
      </c>
      <c r="R28" s="112">
        <f t="shared" si="1"/>
        <v>0</v>
      </c>
      <c r="S28" s="113">
        <v>0</v>
      </c>
      <c r="T28" s="113">
        <v>58910</v>
      </c>
      <c r="U28" s="113">
        <v>15860</v>
      </c>
      <c r="V28" s="113">
        <v>-18409</v>
      </c>
      <c r="W28" s="113">
        <v>0</v>
      </c>
      <c r="X28" s="113">
        <v>0</v>
      </c>
      <c r="Y28" s="113">
        <f t="shared" si="2"/>
        <v>56361</v>
      </c>
      <c r="Z28" s="113">
        <v>0</v>
      </c>
      <c r="AA28" s="113">
        <v>0</v>
      </c>
      <c r="AB28" s="113">
        <v>0</v>
      </c>
      <c r="AC28" s="113">
        <f t="shared" si="3"/>
        <v>0</v>
      </c>
      <c r="AD28" s="113">
        <f t="shared" si="4"/>
        <v>56361</v>
      </c>
      <c r="AE28" s="114">
        <f t="shared" si="5"/>
        <v>19050</v>
      </c>
      <c r="AF28" s="114">
        <f t="shared" si="6"/>
        <v>1127</v>
      </c>
      <c r="AG28" s="113">
        <v>0</v>
      </c>
      <c r="AH28" s="113">
        <v>24999</v>
      </c>
      <c r="AI28" s="113">
        <v>0</v>
      </c>
      <c r="AJ28" s="113">
        <f t="shared" si="7"/>
        <v>24999</v>
      </c>
      <c r="AK28" s="113">
        <f t="shared" si="8"/>
        <v>101537</v>
      </c>
      <c r="AL28" s="115">
        <v>0</v>
      </c>
      <c r="AM28" s="115">
        <v>0</v>
      </c>
      <c r="AN28" s="115">
        <v>0</v>
      </c>
      <c r="AO28" s="115">
        <v>0.13</v>
      </c>
      <c r="AP28" s="115">
        <v>0</v>
      </c>
      <c r="AQ28" s="115">
        <v>0</v>
      </c>
      <c r="AR28" s="115">
        <v>0</v>
      </c>
      <c r="AS28" s="115">
        <v>0</v>
      </c>
      <c r="AT28" s="409">
        <f>AL28+AN28+AO28+AR28+AQ28</f>
        <v>0.13</v>
      </c>
      <c r="AU28" s="115">
        <f>AM28+AP28+AS28</f>
        <v>0</v>
      </c>
      <c r="AV28" s="116">
        <f t="shared" si="10"/>
        <v>0.13</v>
      </c>
      <c r="AW28" s="855">
        <f>I28+AK28</f>
        <v>12326004</v>
      </c>
      <c r="AX28" s="528">
        <f>J28+Y28</f>
        <v>8923859</v>
      </c>
      <c r="AY28" s="113">
        <f>W28</f>
        <v>0</v>
      </c>
      <c r="AZ28" s="113">
        <f>K28+AC28</f>
        <v>105250</v>
      </c>
      <c r="BA28" s="528">
        <f>L28+AE28</f>
        <v>3051839</v>
      </c>
      <c r="BB28" s="528">
        <f>M28+AF28</f>
        <v>178477</v>
      </c>
      <c r="BC28" s="528">
        <f>N28+AJ28</f>
        <v>66579</v>
      </c>
      <c r="BD28" s="549">
        <f>O28+AV28</f>
        <v>17.2058</v>
      </c>
      <c r="BE28" s="549">
        <f>P28+AT28</f>
        <v>15.559100000000001</v>
      </c>
      <c r="BF28" s="953">
        <f>AQ28</f>
        <v>0</v>
      </c>
      <c r="BG28" s="550">
        <f>Q28+AU28</f>
        <v>1.6467000000000001</v>
      </c>
    </row>
    <row r="29" spans="1:59" ht="12.95" customHeight="1" x14ac:dyDescent="0.25">
      <c r="A29" s="559">
        <v>4</v>
      </c>
      <c r="B29" s="643">
        <v>5475</v>
      </c>
      <c r="C29" s="644">
        <v>600099385</v>
      </c>
      <c r="D29" s="643">
        <v>854735</v>
      </c>
      <c r="E29" s="690" t="s">
        <v>443</v>
      </c>
      <c r="F29" s="643"/>
      <c r="G29" s="691"/>
      <c r="H29" s="692"/>
      <c r="I29" s="535">
        <v>12224467</v>
      </c>
      <c r="J29" s="536">
        <v>8867498</v>
      </c>
      <c r="K29" s="536">
        <v>105250</v>
      </c>
      <c r="L29" s="536">
        <v>3032789</v>
      </c>
      <c r="M29" s="536">
        <v>177350</v>
      </c>
      <c r="N29" s="536">
        <v>41580</v>
      </c>
      <c r="O29" s="537">
        <v>17.075800000000001</v>
      </c>
      <c r="P29" s="537">
        <v>15.4291</v>
      </c>
      <c r="Q29" s="746">
        <v>1.6467000000000001</v>
      </c>
      <c r="R29" s="535">
        <f t="shared" ref="R29:BG29" si="39">SUM(R28)</f>
        <v>0</v>
      </c>
      <c r="S29" s="536">
        <f t="shared" si="39"/>
        <v>0</v>
      </c>
      <c r="T29" s="536">
        <f t="shared" si="39"/>
        <v>58910</v>
      </c>
      <c r="U29" s="536">
        <f t="shared" si="39"/>
        <v>15860</v>
      </c>
      <c r="V29" s="536">
        <f t="shared" si="39"/>
        <v>-18409</v>
      </c>
      <c r="W29" s="536">
        <f t="shared" ref="W29" si="40">SUM(W28)</f>
        <v>0</v>
      </c>
      <c r="X29" s="536">
        <f t="shared" si="39"/>
        <v>0</v>
      </c>
      <c r="Y29" s="536">
        <f t="shared" si="39"/>
        <v>56361</v>
      </c>
      <c r="Z29" s="536">
        <f t="shared" si="39"/>
        <v>0</v>
      </c>
      <c r="AA29" s="536">
        <f t="shared" si="39"/>
        <v>0</v>
      </c>
      <c r="AB29" s="536">
        <f t="shared" si="39"/>
        <v>0</v>
      </c>
      <c r="AC29" s="536">
        <f t="shared" si="39"/>
        <v>0</v>
      </c>
      <c r="AD29" s="536">
        <f t="shared" si="39"/>
        <v>56361</v>
      </c>
      <c r="AE29" s="536">
        <f t="shared" si="39"/>
        <v>19050</v>
      </c>
      <c r="AF29" s="536">
        <f t="shared" si="39"/>
        <v>1127</v>
      </c>
      <c r="AG29" s="536">
        <f t="shared" si="39"/>
        <v>0</v>
      </c>
      <c r="AH29" s="536">
        <f t="shared" si="39"/>
        <v>24999</v>
      </c>
      <c r="AI29" s="536">
        <f t="shared" si="39"/>
        <v>0</v>
      </c>
      <c r="AJ29" s="536">
        <f t="shared" si="39"/>
        <v>24999</v>
      </c>
      <c r="AK29" s="536">
        <f t="shared" si="39"/>
        <v>101537</v>
      </c>
      <c r="AL29" s="537">
        <f t="shared" si="39"/>
        <v>0</v>
      </c>
      <c r="AM29" s="537">
        <f t="shared" si="39"/>
        <v>0</v>
      </c>
      <c r="AN29" s="537">
        <f t="shared" si="39"/>
        <v>0</v>
      </c>
      <c r="AO29" s="537">
        <f t="shared" si="39"/>
        <v>0.13</v>
      </c>
      <c r="AP29" s="537">
        <f t="shared" si="39"/>
        <v>0</v>
      </c>
      <c r="AQ29" s="537">
        <f t="shared" ref="AQ29" si="41">SUM(AQ28)</f>
        <v>0</v>
      </c>
      <c r="AR29" s="537">
        <f t="shared" si="39"/>
        <v>0</v>
      </c>
      <c r="AS29" s="537">
        <f t="shared" si="39"/>
        <v>0</v>
      </c>
      <c r="AT29" s="537">
        <f t="shared" si="39"/>
        <v>0.13</v>
      </c>
      <c r="AU29" s="537">
        <f t="shared" si="39"/>
        <v>0</v>
      </c>
      <c r="AV29" s="538">
        <f t="shared" si="39"/>
        <v>0.13</v>
      </c>
      <c r="AW29" s="539">
        <f t="shared" si="39"/>
        <v>12326004</v>
      </c>
      <c r="AX29" s="536">
        <f t="shared" si="39"/>
        <v>8923859</v>
      </c>
      <c r="AY29" s="540">
        <f t="shared" ref="AY29" si="42">SUM(AY28)</f>
        <v>0</v>
      </c>
      <c r="AZ29" s="536">
        <f t="shared" si="39"/>
        <v>105250</v>
      </c>
      <c r="BA29" s="536">
        <f t="shared" si="39"/>
        <v>3051839</v>
      </c>
      <c r="BB29" s="536">
        <f t="shared" si="39"/>
        <v>178477</v>
      </c>
      <c r="BC29" s="536">
        <f t="shared" si="39"/>
        <v>66579</v>
      </c>
      <c r="BD29" s="537">
        <f t="shared" si="39"/>
        <v>17.2058</v>
      </c>
      <c r="BE29" s="537">
        <f t="shared" si="39"/>
        <v>15.559100000000001</v>
      </c>
      <c r="BF29" s="537">
        <f t="shared" si="39"/>
        <v>0</v>
      </c>
      <c r="BG29" s="538">
        <f t="shared" si="39"/>
        <v>1.6467000000000001</v>
      </c>
    </row>
    <row r="30" spans="1:59" ht="12.95" customHeight="1" x14ac:dyDescent="0.25">
      <c r="A30" s="542">
        <v>5</v>
      </c>
      <c r="B30" s="639">
        <v>5401</v>
      </c>
      <c r="C30" s="640">
        <v>600098397</v>
      </c>
      <c r="D30" s="639">
        <v>70983615</v>
      </c>
      <c r="E30" s="689" t="s">
        <v>444</v>
      </c>
      <c r="F30" s="639">
        <v>3111</v>
      </c>
      <c r="G30" s="685" t="s">
        <v>329</v>
      </c>
      <c r="H30" s="545" t="s">
        <v>281</v>
      </c>
      <c r="I30" s="522">
        <v>1765512</v>
      </c>
      <c r="J30" s="547">
        <v>1249449</v>
      </c>
      <c r="K30" s="547">
        <v>45000</v>
      </c>
      <c r="L30" s="547">
        <v>437524</v>
      </c>
      <c r="M30" s="547">
        <v>24989</v>
      </c>
      <c r="N30" s="547">
        <v>8550</v>
      </c>
      <c r="O30" s="548">
        <v>2.5848999999999998</v>
      </c>
      <c r="P30" s="733">
        <v>2</v>
      </c>
      <c r="Q30" s="823">
        <v>0.58489999999999986</v>
      </c>
      <c r="R30" s="112">
        <f t="shared" si="1"/>
        <v>0</v>
      </c>
      <c r="S30" s="113">
        <v>0</v>
      </c>
      <c r="T30" s="113">
        <v>0</v>
      </c>
      <c r="U30" s="113">
        <v>10000</v>
      </c>
      <c r="V30" s="113">
        <v>0</v>
      </c>
      <c r="W30" s="113">
        <v>0</v>
      </c>
      <c r="X30" s="113">
        <v>0</v>
      </c>
      <c r="Y30" s="113">
        <f t="shared" si="2"/>
        <v>10000</v>
      </c>
      <c r="Z30" s="113">
        <v>0</v>
      </c>
      <c r="AA30" s="113">
        <v>0</v>
      </c>
      <c r="AB30" s="113">
        <v>0</v>
      </c>
      <c r="AC30" s="113">
        <f t="shared" si="3"/>
        <v>0</v>
      </c>
      <c r="AD30" s="113">
        <f t="shared" si="4"/>
        <v>10000</v>
      </c>
      <c r="AE30" s="114">
        <f t="shared" si="5"/>
        <v>3380</v>
      </c>
      <c r="AF30" s="114">
        <f t="shared" si="6"/>
        <v>200</v>
      </c>
      <c r="AG30" s="113">
        <v>0</v>
      </c>
      <c r="AH30" s="113">
        <v>0</v>
      </c>
      <c r="AI30" s="113">
        <v>0</v>
      </c>
      <c r="AJ30" s="113">
        <f t="shared" si="7"/>
        <v>0</v>
      </c>
      <c r="AK30" s="113">
        <f t="shared" si="8"/>
        <v>13580</v>
      </c>
      <c r="AL30" s="115">
        <v>0</v>
      </c>
      <c r="AM30" s="115">
        <v>0</v>
      </c>
      <c r="AN30" s="115">
        <v>0</v>
      </c>
      <c r="AO30" s="115">
        <v>0</v>
      </c>
      <c r="AP30" s="115">
        <v>0</v>
      </c>
      <c r="AQ30" s="115">
        <v>0</v>
      </c>
      <c r="AR30" s="115">
        <v>0</v>
      </c>
      <c r="AS30" s="115">
        <v>0</v>
      </c>
      <c r="AT30" s="409">
        <f t="shared" ref="AT30:AT31" si="43">AL30+AN30+AO30+AR30+AQ30</f>
        <v>0</v>
      </c>
      <c r="AU30" s="115">
        <f>AM30+AP30+AS30</f>
        <v>0</v>
      </c>
      <c r="AV30" s="116">
        <f t="shared" si="10"/>
        <v>0</v>
      </c>
      <c r="AW30" s="855">
        <f>I30+AK30</f>
        <v>1779092</v>
      </c>
      <c r="AX30" s="528">
        <f>J30+Y30</f>
        <v>1259449</v>
      </c>
      <c r="AY30" s="113">
        <f t="shared" ref="AY30:AY31" si="44">W30</f>
        <v>0</v>
      </c>
      <c r="AZ30" s="113">
        <f>K30+AC30</f>
        <v>45000</v>
      </c>
      <c r="BA30" s="528">
        <f>L30+AE30</f>
        <v>440904</v>
      </c>
      <c r="BB30" s="528">
        <f>M30+AF30</f>
        <v>25189</v>
      </c>
      <c r="BC30" s="528">
        <f>N30+AJ30</f>
        <v>8550</v>
      </c>
      <c r="BD30" s="549">
        <f>O30+AV30</f>
        <v>2.5848999999999998</v>
      </c>
      <c r="BE30" s="549">
        <f>P30+AT30</f>
        <v>2</v>
      </c>
      <c r="BF30" s="953">
        <f t="shared" ref="BF30:BF31" si="45">AQ30</f>
        <v>0</v>
      </c>
      <c r="BG30" s="550">
        <f>Q30+AU30</f>
        <v>0.58489999999999986</v>
      </c>
    </row>
    <row r="31" spans="1:59" ht="12.95" customHeight="1" x14ac:dyDescent="0.25">
      <c r="A31" s="542">
        <v>5</v>
      </c>
      <c r="B31" s="639">
        <v>5401</v>
      </c>
      <c r="C31" s="640">
        <v>600098397</v>
      </c>
      <c r="D31" s="639">
        <v>70983615</v>
      </c>
      <c r="E31" s="689" t="s">
        <v>444</v>
      </c>
      <c r="F31" s="639">
        <v>3141</v>
      </c>
      <c r="G31" s="685" t="s">
        <v>319</v>
      </c>
      <c r="H31" s="545" t="s">
        <v>282</v>
      </c>
      <c r="I31" s="522">
        <v>126841</v>
      </c>
      <c r="J31" s="547">
        <v>92872</v>
      </c>
      <c r="K31" s="547">
        <v>0</v>
      </c>
      <c r="L31" s="339">
        <v>31390</v>
      </c>
      <c r="M31" s="547">
        <v>1857</v>
      </c>
      <c r="N31" s="547">
        <v>722</v>
      </c>
      <c r="O31" s="548">
        <v>0.32</v>
      </c>
      <c r="P31" s="733">
        <v>0</v>
      </c>
      <c r="Q31" s="823">
        <v>0.32</v>
      </c>
      <c r="R31" s="112">
        <f t="shared" si="1"/>
        <v>0</v>
      </c>
      <c r="S31" s="113">
        <v>0</v>
      </c>
      <c r="T31" s="113">
        <v>0</v>
      </c>
      <c r="U31" s="113">
        <v>0</v>
      </c>
      <c r="V31" s="113">
        <v>0</v>
      </c>
      <c r="W31" s="113">
        <v>0</v>
      </c>
      <c r="X31" s="113">
        <v>0</v>
      </c>
      <c r="Y31" s="113">
        <f t="shared" si="2"/>
        <v>0</v>
      </c>
      <c r="Z31" s="113">
        <v>0</v>
      </c>
      <c r="AA31" s="113">
        <v>0</v>
      </c>
      <c r="AB31" s="113">
        <v>0</v>
      </c>
      <c r="AC31" s="113">
        <f t="shared" si="3"/>
        <v>0</v>
      </c>
      <c r="AD31" s="113">
        <f t="shared" si="4"/>
        <v>0</v>
      </c>
      <c r="AE31" s="114">
        <f t="shared" si="5"/>
        <v>0</v>
      </c>
      <c r="AF31" s="114">
        <f t="shared" si="6"/>
        <v>0</v>
      </c>
      <c r="AG31" s="113">
        <v>0</v>
      </c>
      <c r="AH31" s="113">
        <v>0</v>
      </c>
      <c r="AI31" s="113">
        <v>0</v>
      </c>
      <c r="AJ31" s="113">
        <f t="shared" si="7"/>
        <v>0</v>
      </c>
      <c r="AK31" s="113">
        <f t="shared" si="8"/>
        <v>0</v>
      </c>
      <c r="AL31" s="115">
        <v>0</v>
      </c>
      <c r="AM31" s="115">
        <v>0</v>
      </c>
      <c r="AN31" s="115">
        <v>0</v>
      </c>
      <c r="AO31" s="115">
        <v>0</v>
      </c>
      <c r="AP31" s="115">
        <v>0</v>
      </c>
      <c r="AQ31" s="115">
        <v>0</v>
      </c>
      <c r="AR31" s="115">
        <v>0</v>
      </c>
      <c r="AS31" s="115">
        <v>0</v>
      </c>
      <c r="AT31" s="409">
        <f t="shared" si="43"/>
        <v>0</v>
      </c>
      <c r="AU31" s="115">
        <f>AM31+AP31+AS31</f>
        <v>0</v>
      </c>
      <c r="AV31" s="116">
        <f t="shared" si="10"/>
        <v>0</v>
      </c>
      <c r="AW31" s="855">
        <f>I31+AK31</f>
        <v>126841</v>
      </c>
      <c r="AX31" s="528">
        <f>J31+Y31</f>
        <v>92872</v>
      </c>
      <c r="AY31" s="113">
        <f t="shared" si="44"/>
        <v>0</v>
      </c>
      <c r="AZ31" s="113">
        <f>K31+AC31</f>
        <v>0</v>
      </c>
      <c r="BA31" s="528">
        <f>L31+AE31</f>
        <v>31390</v>
      </c>
      <c r="BB31" s="528">
        <f>M31+AF31</f>
        <v>1857</v>
      </c>
      <c r="BC31" s="528">
        <f>N31+AJ31</f>
        <v>722</v>
      </c>
      <c r="BD31" s="549">
        <f>O31+AV31</f>
        <v>0.32</v>
      </c>
      <c r="BE31" s="549">
        <f>P31+AT31</f>
        <v>0</v>
      </c>
      <c r="BF31" s="953">
        <f t="shared" si="45"/>
        <v>0</v>
      </c>
      <c r="BG31" s="550">
        <f>Q31+AU31</f>
        <v>0.32</v>
      </c>
    </row>
    <row r="32" spans="1:59" ht="12.95" customHeight="1" x14ac:dyDescent="0.25">
      <c r="A32" s="559">
        <v>5</v>
      </c>
      <c r="B32" s="643">
        <v>5401</v>
      </c>
      <c r="C32" s="644">
        <v>600098397</v>
      </c>
      <c r="D32" s="643">
        <v>70983615</v>
      </c>
      <c r="E32" s="690" t="s">
        <v>445</v>
      </c>
      <c r="F32" s="643"/>
      <c r="G32" s="691"/>
      <c r="H32" s="692"/>
      <c r="I32" s="535">
        <v>1892353</v>
      </c>
      <c r="J32" s="536">
        <v>1342321</v>
      </c>
      <c r="K32" s="536">
        <v>45000</v>
      </c>
      <c r="L32" s="536">
        <v>468914</v>
      </c>
      <c r="M32" s="536">
        <v>26846</v>
      </c>
      <c r="N32" s="536">
        <v>9272</v>
      </c>
      <c r="O32" s="537">
        <v>2.9048999999999996</v>
      </c>
      <c r="P32" s="537">
        <v>2</v>
      </c>
      <c r="Q32" s="746">
        <v>0.90489999999999982</v>
      </c>
      <c r="R32" s="535">
        <f t="shared" ref="R32:BG32" si="46">SUM(R30:R31)</f>
        <v>0</v>
      </c>
      <c r="S32" s="536">
        <f t="shared" si="46"/>
        <v>0</v>
      </c>
      <c r="T32" s="536">
        <f t="shared" si="46"/>
        <v>0</v>
      </c>
      <c r="U32" s="536">
        <f t="shared" ref="U32" si="47">SUM(U30:U31)</f>
        <v>10000</v>
      </c>
      <c r="V32" s="536">
        <f t="shared" si="46"/>
        <v>0</v>
      </c>
      <c r="W32" s="536">
        <f t="shared" ref="W32" si="48">SUM(W30:W31)</f>
        <v>0</v>
      </c>
      <c r="X32" s="536">
        <f t="shared" si="46"/>
        <v>0</v>
      </c>
      <c r="Y32" s="536">
        <f t="shared" si="46"/>
        <v>10000</v>
      </c>
      <c r="Z32" s="536">
        <f t="shared" si="46"/>
        <v>0</v>
      </c>
      <c r="AA32" s="536">
        <f t="shared" si="46"/>
        <v>0</v>
      </c>
      <c r="AB32" s="536">
        <f t="shared" si="46"/>
        <v>0</v>
      </c>
      <c r="AC32" s="536">
        <f t="shared" si="46"/>
        <v>0</v>
      </c>
      <c r="AD32" s="536">
        <f t="shared" si="46"/>
        <v>10000</v>
      </c>
      <c r="AE32" s="536">
        <f t="shared" si="46"/>
        <v>3380</v>
      </c>
      <c r="AF32" s="536">
        <f t="shared" si="46"/>
        <v>200</v>
      </c>
      <c r="AG32" s="536">
        <f t="shared" si="46"/>
        <v>0</v>
      </c>
      <c r="AH32" s="536">
        <f t="shared" ref="AH32" si="49">SUM(AH30:AH31)</f>
        <v>0</v>
      </c>
      <c r="AI32" s="536">
        <f t="shared" si="46"/>
        <v>0</v>
      </c>
      <c r="AJ32" s="536">
        <f t="shared" si="46"/>
        <v>0</v>
      </c>
      <c r="AK32" s="536">
        <f t="shared" si="46"/>
        <v>13580</v>
      </c>
      <c r="AL32" s="537">
        <f t="shared" si="46"/>
        <v>0</v>
      </c>
      <c r="AM32" s="537">
        <f t="shared" si="46"/>
        <v>0</v>
      </c>
      <c r="AN32" s="537">
        <f t="shared" si="46"/>
        <v>0</v>
      </c>
      <c r="AO32" s="537">
        <f t="shared" si="46"/>
        <v>0</v>
      </c>
      <c r="AP32" s="537">
        <f t="shared" si="46"/>
        <v>0</v>
      </c>
      <c r="AQ32" s="537">
        <f t="shared" ref="AQ32" si="50">SUM(AQ30:AQ31)</f>
        <v>0</v>
      </c>
      <c r="AR32" s="537">
        <f t="shared" si="46"/>
        <v>0</v>
      </c>
      <c r="AS32" s="537">
        <f t="shared" si="46"/>
        <v>0</v>
      </c>
      <c r="AT32" s="537">
        <f t="shared" si="46"/>
        <v>0</v>
      </c>
      <c r="AU32" s="537">
        <f t="shared" si="46"/>
        <v>0</v>
      </c>
      <c r="AV32" s="538">
        <f t="shared" si="46"/>
        <v>0</v>
      </c>
      <c r="AW32" s="539">
        <f t="shared" si="46"/>
        <v>1905933</v>
      </c>
      <c r="AX32" s="536">
        <f t="shared" si="46"/>
        <v>1352321</v>
      </c>
      <c r="AY32" s="540">
        <f t="shared" ref="AY32" si="51">SUM(AY30:AY31)</f>
        <v>0</v>
      </c>
      <c r="AZ32" s="536">
        <f t="shared" si="46"/>
        <v>45000</v>
      </c>
      <c r="BA32" s="536">
        <f t="shared" si="46"/>
        <v>472294</v>
      </c>
      <c r="BB32" s="536">
        <f t="shared" si="46"/>
        <v>27046</v>
      </c>
      <c r="BC32" s="536">
        <f t="shared" si="46"/>
        <v>9272</v>
      </c>
      <c r="BD32" s="537">
        <f t="shared" si="46"/>
        <v>2.9048999999999996</v>
      </c>
      <c r="BE32" s="537">
        <f t="shared" si="46"/>
        <v>2</v>
      </c>
      <c r="BF32" s="537">
        <f t="shared" si="46"/>
        <v>0</v>
      </c>
      <c r="BG32" s="538">
        <f t="shared" si="46"/>
        <v>0.90489999999999982</v>
      </c>
    </row>
    <row r="33" spans="1:59" ht="12.95" customHeight="1" x14ac:dyDescent="0.25">
      <c r="A33" s="542">
        <v>6</v>
      </c>
      <c r="B33" s="639">
        <v>5402</v>
      </c>
      <c r="C33" s="640">
        <v>600098958</v>
      </c>
      <c r="D33" s="639">
        <v>70983623</v>
      </c>
      <c r="E33" s="689" t="s">
        <v>446</v>
      </c>
      <c r="F33" s="639">
        <v>3117</v>
      </c>
      <c r="G33" s="685" t="s">
        <v>333</v>
      </c>
      <c r="H33" s="545" t="s">
        <v>281</v>
      </c>
      <c r="I33" s="522">
        <v>4720952</v>
      </c>
      <c r="J33" s="547">
        <v>3398551</v>
      </c>
      <c r="K33" s="547">
        <v>10000</v>
      </c>
      <c r="L33" s="547">
        <v>1152090</v>
      </c>
      <c r="M33" s="547">
        <v>67971</v>
      </c>
      <c r="N33" s="547">
        <v>92340</v>
      </c>
      <c r="O33" s="548">
        <v>6.7323000000000004</v>
      </c>
      <c r="P33" s="733">
        <v>4.6597</v>
      </c>
      <c r="Q33" s="823">
        <v>2.0726</v>
      </c>
      <c r="R33" s="112">
        <f t="shared" si="1"/>
        <v>0</v>
      </c>
      <c r="S33" s="113">
        <v>0</v>
      </c>
      <c r="T33" s="113">
        <v>0</v>
      </c>
      <c r="U33" s="113">
        <v>34344</v>
      </c>
      <c r="V33" s="113">
        <v>0</v>
      </c>
      <c r="W33" s="113">
        <v>0</v>
      </c>
      <c r="X33" s="113">
        <v>0</v>
      </c>
      <c r="Y33" s="113">
        <f t="shared" si="2"/>
        <v>34344</v>
      </c>
      <c r="Z33" s="113">
        <v>0</v>
      </c>
      <c r="AA33" s="113">
        <v>0</v>
      </c>
      <c r="AB33" s="113">
        <v>0</v>
      </c>
      <c r="AC33" s="113">
        <f t="shared" si="3"/>
        <v>0</v>
      </c>
      <c r="AD33" s="113">
        <f t="shared" si="4"/>
        <v>34344</v>
      </c>
      <c r="AE33" s="114">
        <f t="shared" si="5"/>
        <v>11608</v>
      </c>
      <c r="AF33" s="114">
        <f t="shared" si="6"/>
        <v>687</v>
      </c>
      <c r="AG33" s="113">
        <v>0</v>
      </c>
      <c r="AH33" s="113">
        <v>0</v>
      </c>
      <c r="AI33" s="113">
        <v>0</v>
      </c>
      <c r="AJ33" s="113">
        <f t="shared" si="7"/>
        <v>0</v>
      </c>
      <c r="AK33" s="113">
        <f t="shared" si="8"/>
        <v>46639</v>
      </c>
      <c r="AL33" s="115">
        <v>0</v>
      </c>
      <c r="AM33" s="115">
        <v>0</v>
      </c>
      <c r="AN33" s="115">
        <v>0</v>
      </c>
      <c r="AO33" s="115">
        <v>0</v>
      </c>
      <c r="AP33" s="115">
        <v>0</v>
      </c>
      <c r="AQ33" s="115">
        <v>0</v>
      </c>
      <c r="AR33" s="115">
        <v>0</v>
      </c>
      <c r="AS33" s="115">
        <v>0</v>
      </c>
      <c r="AT33" s="409">
        <f t="shared" ref="AT33:AT37" si="52">AL33+AN33+AO33+AR33+AQ33</f>
        <v>0</v>
      </c>
      <c r="AU33" s="115">
        <f>AM33+AP33+AS33</f>
        <v>0</v>
      </c>
      <c r="AV33" s="116">
        <f t="shared" si="10"/>
        <v>0</v>
      </c>
      <c r="AW33" s="855">
        <f>I33+AK33</f>
        <v>4767591</v>
      </c>
      <c r="AX33" s="528">
        <f>J33+Y33</f>
        <v>3432895</v>
      </c>
      <c r="AY33" s="113">
        <f t="shared" ref="AY33:AY37" si="53">W33</f>
        <v>0</v>
      </c>
      <c r="AZ33" s="113">
        <f>K33+AC33</f>
        <v>10000</v>
      </c>
      <c r="BA33" s="528">
        <f t="shared" ref="BA33:BB37" si="54">L33+AE33</f>
        <v>1163698</v>
      </c>
      <c r="BB33" s="528">
        <f t="shared" si="54"/>
        <v>68658</v>
      </c>
      <c r="BC33" s="528">
        <f>N33+AJ33</f>
        <v>92340</v>
      </c>
      <c r="BD33" s="549">
        <f>O33+AV33</f>
        <v>6.7323000000000004</v>
      </c>
      <c r="BE33" s="549">
        <f>P33+AT33</f>
        <v>4.6597</v>
      </c>
      <c r="BF33" s="953">
        <f t="shared" ref="BF33:BF37" si="55">AQ33</f>
        <v>0</v>
      </c>
      <c r="BG33" s="550">
        <f>Q33+AU33</f>
        <v>2.0726</v>
      </c>
    </row>
    <row r="34" spans="1:59" ht="12.95" customHeight="1" x14ac:dyDescent="0.25">
      <c r="A34" s="542">
        <v>6</v>
      </c>
      <c r="B34" s="639">
        <v>5402</v>
      </c>
      <c r="C34" s="640">
        <v>600098958</v>
      </c>
      <c r="D34" s="639">
        <v>70983623</v>
      </c>
      <c r="E34" s="689" t="s">
        <v>446</v>
      </c>
      <c r="F34" s="639">
        <v>3117</v>
      </c>
      <c r="G34" s="545" t="s">
        <v>316</v>
      </c>
      <c r="H34" s="545" t="s">
        <v>282</v>
      </c>
      <c r="I34" s="522">
        <v>594607</v>
      </c>
      <c r="J34" s="547">
        <v>436870</v>
      </c>
      <c r="K34" s="547">
        <v>1000</v>
      </c>
      <c r="L34" s="547">
        <v>147999</v>
      </c>
      <c r="M34" s="547">
        <v>8738</v>
      </c>
      <c r="N34" s="547">
        <v>0</v>
      </c>
      <c r="O34" s="548">
        <v>1.27</v>
      </c>
      <c r="P34" s="733">
        <v>1.27</v>
      </c>
      <c r="Q34" s="823">
        <v>0</v>
      </c>
      <c r="R34" s="112">
        <f t="shared" si="1"/>
        <v>1000</v>
      </c>
      <c r="S34" s="113">
        <v>0</v>
      </c>
      <c r="T34" s="113">
        <v>0</v>
      </c>
      <c r="U34" s="113">
        <v>0</v>
      </c>
      <c r="V34" s="113">
        <v>0</v>
      </c>
      <c r="W34" s="113">
        <v>0</v>
      </c>
      <c r="X34" s="113">
        <v>0</v>
      </c>
      <c r="Y34" s="113">
        <f t="shared" si="2"/>
        <v>1000</v>
      </c>
      <c r="Z34" s="113">
        <v>-1000</v>
      </c>
      <c r="AA34" s="113">
        <v>0</v>
      </c>
      <c r="AB34" s="113">
        <v>0</v>
      </c>
      <c r="AC34" s="113">
        <f t="shared" si="3"/>
        <v>-1000</v>
      </c>
      <c r="AD34" s="113">
        <f t="shared" si="4"/>
        <v>0</v>
      </c>
      <c r="AE34" s="114">
        <f t="shared" si="5"/>
        <v>0</v>
      </c>
      <c r="AF34" s="114">
        <f t="shared" si="6"/>
        <v>20</v>
      </c>
      <c r="AG34" s="113">
        <v>0</v>
      </c>
      <c r="AH34" s="113">
        <v>0</v>
      </c>
      <c r="AI34" s="113">
        <v>0</v>
      </c>
      <c r="AJ34" s="113">
        <f t="shared" si="7"/>
        <v>0</v>
      </c>
      <c r="AK34" s="113">
        <f t="shared" si="8"/>
        <v>20</v>
      </c>
      <c r="AL34" s="115">
        <v>0</v>
      </c>
      <c r="AM34" s="115">
        <v>0</v>
      </c>
      <c r="AN34" s="115">
        <v>0</v>
      </c>
      <c r="AO34" s="115">
        <v>0</v>
      </c>
      <c r="AP34" s="115">
        <v>0</v>
      </c>
      <c r="AQ34" s="115">
        <v>0</v>
      </c>
      <c r="AR34" s="115">
        <v>0</v>
      </c>
      <c r="AS34" s="115">
        <v>0</v>
      </c>
      <c r="AT34" s="409">
        <f t="shared" si="52"/>
        <v>0</v>
      </c>
      <c r="AU34" s="115">
        <f>AM34+AP34+AS34</f>
        <v>0</v>
      </c>
      <c r="AV34" s="116">
        <f t="shared" si="10"/>
        <v>0</v>
      </c>
      <c r="AW34" s="855">
        <f>I34+AK34</f>
        <v>594627</v>
      </c>
      <c r="AX34" s="528">
        <f>J34+Y34</f>
        <v>437870</v>
      </c>
      <c r="AY34" s="113">
        <f t="shared" si="53"/>
        <v>0</v>
      </c>
      <c r="AZ34" s="113">
        <f>K34+AC34</f>
        <v>0</v>
      </c>
      <c r="BA34" s="528">
        <f t="shared" si="54"/>
        <v>147999</v>
      </c>
      <c r="BB34" s="528">
        <f t="shared" si="54"/>
        <v>8758</v>
      </c>
      <c r="BC34" s="528">
        <f>N34+AJ34</f>
        <v>0</v>
      </c>
      <c r="BD34" s="549">
        <f>O34+AV34</f>
        <v>1.27</v>
      </c>
      <c r="BE34" s="549">
        <f>P34+AT34</f>
        <v>1.27</v>
      </c>
      <c r="BF34" s="953">
        <f t="shared" si="55"/>
        <v>0</v>
      </c>
      <c r="BG34" s="550">
        <f>Q34+AU34</f>
        <v>0</v>
      </c>
    </row>
    <row r="35" spans="1:59" ht="12.95" customHeight="1" x14ac:dyDescent="0.25">
      <c r="A35" s="542">
        <v>6</v>
      </c>
      <c r="B35" s="639">
        <v>5402</v>
      </c>
      <c r="C35" s="640">
        <v>600098958</v>
      </c>
      <c r="D35" s="639">
        <v>70983623</v>
      </c>
      <c r="E35" s="689" t="s">
        <v>446</v>
      </c>
      <c r="F35" s="639">
        <v>3141</v>
      </c>
      <c r="G35" s="685" t="s">
        <v>319</v>
      </c>
      <c r="H35" s="545" t="s">
        <v>282</v>
      </c>
      <c r="I35" s="522">
        <v>791674</v>
      </c>
      <c r="J35" s="547">
        <v>576234</v>
      </c>
      <c r="K35" s="547">
        <v>4000</v>
      </c>
      <c r="L35" s="339">
        <v>196119</v>
      </c>
      <c r="M35" s="547">
        <v>11525</v>
      </c>
      <c r="N35" s="547">
        <v>3796</v>
      </c>
      <c r="O35" s="548">
        <v>1.96</v>
      </c>
      <c r="P35" s="733">
        <v>0</v>
      </c>
      <c r="Q35" s="823">
        <v>1.96</v>
      </c>
      <c r="R35" s="112">
        <f t="shared" si="1"/>
        <v>4000</v>
      </c>
      <c r="S35" s="113">
        <v>0</v>
      </c>
      <c r="T35" s="113">
        <v>0</v>
      </c>
      <c r="U35" s="113">
        <v>0</v>
      </c>
      <c r="V35" s="113">
        <v>0</v>
      </c>
      <c r="W35" s="113">
        <v>0</v>
      </c>
      <c r="X35" s="113">
        <v>0</v>
      </c>
      <c r="Y35" s="113">
        <f t="shared" si="2"/>
        <v>4000</v>
      </c>
      <c r="Z35" s="113">
        <v>-4000</v>
      </c>
      <c r="AA35" s="113">
        <v>0</v>
      </c>
      <c r="AB35" s="113">
        <v>0</v>
      </c>
      <c r="AC35" s="113">
        <f t="shared" si="3"/>
        <v>-4000</v>
      </c>
      <c r="AD35" s="113">
        <f t="shared" si="4"/>
        <v>0</v>
      </c>
      <c r="AE35" s="114">
        <f t="shared" si="5"/>
        <v>0</v>
      </c>
      <c r="AF35" s="114">
        <f t="shared" si="6"/>
        <v>80</v>
      </c>
      <c r="AG35" s="113">
        <v>0</v>
      </c>
      <c r="AH35" s="113">
        <v>0</v>
      </c>
      <c r="AI35" s="113">
        <v>0</v>
      </c>
      <c r="AJ35" s="113">
        <f t="shared" si="7"/>
        <v>0</v>
      </c>
      <c r="AK35" s="113">
        <f t="shared" si="8"/>
        <v>80</v>
      </c>
      <c r="AL35" s="115">
        <v>0</v>
      </c>
      <c r="AM35" s="115">
        <v>0.02</v>
      </c>
      <c r="AN35" s="115">
        <v>0</v>
      </c>
      <c r="AO35" s="115">
        <v>0</v>
      </c>
      <c r="AP35" s="115">
        <v>0</v>
      </c>
      <c r="AQ35" s="115">
        <v>0</v>
      </c>
      <c r="AR35" s="115">
        <v>0</v>
      </c>
      <c r="AS35" s="115">
        <v>0</v>
      </c>
      <c r="AT35" s="409">
        <f t="shared" si="52"/>
        <v>0</v>
      </c>
      <c r="AU35" s="115">
        <f>AM35+AP35+AS35</f>
        <v>0.02</v>
      </c>
      <c r="AV35" s="116">
        <f t="shared" si="10"/>
        <v>0.02</v>
      </c>
      <c r="AW35" s="855">
        <f>I35+AK35</f>
        <v>791754</v>
      </c>
      <c r="AX35" s="528">
        <f>J35+Y35</f>
        <v>580234</v>
      </c>
      <c r="AY35" s="113">
        <f t="shared" si="53"/>
        <v>0</v>
      </c>
      <c r="AZ35" s="113">
        <f>K35+AC35</f>
        <v>0</v>
      </c>
      <c r="BA35" s="528">
        <f t="shared" si="54"/>
        <v>196119</v>
      </c>
      <c r="BB35" s="528">
        <f t="shared" si="54"/>
        <v>11605</v>
      </c>
      <c r="BC35" s="528">
        <f>N35+AJ35</f>
        <v>3796</v>
      </c>
      <c r="BD35" s="549">
        <f>O35+AV35</f>
        <v>1.98</v>
      </c>
      <c r="BE35" s="549">
        <f>P35+AT35</f>
        <v>0</v>
      </c>
      <c r="BF35" s="953">
        <f t="shared" si="55"/>
        <v>0</v>
      </c>
      <c r="BG35" s="550">
        <f>Q35+AU35</f>
        <v>1.98</v>
      </c>
    </row>
    <row r="36" spans="1:59" ht="12.95" customHeight="1" x14ac:dyDescent="0.25">
      <c r="A36" s="542">
        <v>6</v>
      </c>
      <c r="B36" s="639">
        <v>5402</v>
      </c>
      <c r="C36" s="640">
        <v>600098958</v>
      </c>
      <c r="D36" s="639">
        <v>70983623</v>
      </c>
      <c r="E36" s="689" t="s">
        <v>446</v>
      </c>
      <c r="F36" s="639">
        <v>3143</v>
      </c>
      <c r="G36" s="545" t="s">
        <v>633</v>
      </c>
      <c r="H36" s="545" t="s">
        <v>281</v>
      </c>
      <c r="I36" s="522">
        <v>1306870</v>
      </c>
      <c r="J36" s="547">
        <v>957423</v>
      </c>
      <c r="K36" s="547">
        <v>5000</v>
      </c>
      <c r="L36" s="547">
        <v>325299</v>
      </c>
      <c r="M36" s="547">
        <v>19148</v>
      </c>
      <c r="N36" s="547">
        <v>0</v>
      </c>
      <c r="O36" s="548">
        <v>2.0535000000000001</v>
      </c>
      <c r="P36" s="733">
        <v>2.0535000000000001</v>
      </c>
      <c r="Q36" s="823">
        <v>0</v>
      </c>
      <c r="R36" s="112">
        <f t="shared" si="1"/>
        <v>5000</v>
      </c>
      <c r="S36" s="113">
        <v>0</v>
      </c>
      <c r="T36" s="113">
        <v>0</v>
      </c>
      <c r="U36" s="113">
        <v>0</v>
      </c>
      <c r="V36" s="113">
        <v>0</v>
      </c>
      <c r="W36" s="113">
        <v>0</v>
      </c>
      <c r="X36" s="113">
        <v>0</v>
      </c>
      <c r="Y36" s="113">
        <f t="shared" si="2"/>
        <v>5000</v>
      </c>
      <c r="Z36" s="113">
        <v>-5000</v>
      </c>
      <c r="AA36" s="113">
        <v>0</v>
      </c>
      <c r="AB36" s="113">
        <v>0</v>
      </c>
      <c r="AC36" s="113">
        <f t="shared" si="3"/>
        <v>-5000</v>
      </c>
      <c r="AD36" s="113">
        <f t="shared" si="4"/>
        <v>0</v>
      </c>
      <c r="AE36" s="114">
        <f t="shared" si="5"/>
        <v>0</v>
      </c>
      <c r="AF36" s="114">
        <f t="shared" si="6"/>
        <v>100</v>
      </c>
      <c r="AG36" s="113">
        <v>0</v>
      </c>
      <c r="AH36" s="113">
        <v>0</v>
      </c>
      <c r="AI36" s="113">
        <v>0</v>
      </c>
      <c r="AJ36" s="113">
        <f t="shared" si="7"/>
        <v>0</v>
      </c>
      <c r="AK36" s="113">
        <f t="shared" si="8"/>
        <v>100</v>
      </c>
      <c r="AL36" s="115">
        <v>0.01</v>
      </c>
      <c r="AM36" s="115">
        <v>0</v>
      </c>
      <c r="AN36" s="115">
        <v>0</v>
      </c>
      <c r="AO36" s="115">
        <v>0</v>
      </c>
      <c r="AP36" s="115">
        <v>0</v>
      </c>
      <c r="AQ36" s="115">
        <v>0</v>
      </c>
      <c r="AR36" s="115">
        <v>0</v>
      </c>
      <c r="AS36" s="115">
        <v>0</v>
      </c>
      <c r="AT36" s="409">
        <f t="shared" si="52"/>
        <v>0.01</v>
      </c>
      <c r="AU36" s="115">
        <f>AM36+AP36+AS36</f>
        <v>0</v>
      </c>
      <c r="AV36" s="116">
        <f t="shared" si="10"/>
        <v>0.01</v>
      </c>
      <c r="AW36" s="855">
        <f>I36+AK36</f>
        <v>1306970</v>
      </c>
      <c r="AX36" s="528">
        <f>J36+Y36</f>
        <v>962423</v>
      </c>
      <c r="AY36" s="113">
        <f t="shared" si="53"/>
        <v>0</v>
      </c>
      <c r="AZ36" s="113">
        <f>K36+AC36</f>
        <v>0</v>
      </c>
      <c r="BA36" s="528">
        <f t="shared" si="54"/>
        <v>325299</v>
      </c>
      <c r="BB36" s="528">
        <f t="shared" si="54"/>
        <v>19248</v>
      </c>
      <c r="BC36" s="528">
        <f>N36+AJ36</f>
        <v>0</v>
      </c>
      <c r="BD36" s="549">
        <f>O36+AV36</f>
        <v>2.0634999999999999</v>
      </c>
      <c r="BE36" s="549">
        <f>P36+AT36</f>
        <v>2.0634999999999999</v>
      </c>
      <c r="BF36" s="953">
        <f t="shared" si="55"/>
        <v>0</v>
      </c>
      <c r="BG36" s="550">
        <f>Q36+AU36</f>
        <v>0</v>
      </c>
    </row>
    <row r="37" spans="1:59" ht="12.95" customHeight="1" x14ac:dyDescent="0.25">
      <c r="A37" s="542">
        <v>6</v>
      </c>
      <c r="B37" s="639">
        <v>5402</v>
      </c>
      <c r="C37" s="640">
        <v>600098958</v>
      </c>
      <c r="D37" s="639">
        <v>70983623</v>
      </c>
      <c r="E37" s="689" t="s">
        <v>446</v>
      </c>
      <c r="F37" s="639">
        <v>3143</v>
      </c>
      <c r="G37" s="545" t="s">
        <v>634</v>
      </c>
      <c r="H37" s="545" t="s">
        <v>282</v>
      </c>
      <c r="I37" s="522">
        <v>37217</v>
      </c>
      <c r="J37" s="547">
        <v>26235</v>
      </c>
      <c r="K37" s="547">
        <v>0</v>
      </c>
      <c r="L37" s="339">
        <v>8867</v>
      </c>
      <c r="M37" s="547">
        <v>525</v>
      </c>
      <c r="N37" s="547">
        <v>1590</v>
      </c>
      <c r="O37" s="548">
        <v>0.11</v>
      </c>
      <c r="P37" s="733">
        <v>0</v>
      </c>
      <c r="Q37" s="823">
        <v>0.11</v>
      </c>
      <c r="R37" s="112">
        <f t="shared" si="1"/>
        <v>0</v>
      </c>
      <c r="S37" s="113">
        <v>0</v>
      </c>
      <c r="T37" s="113">
        <v>0</v>
      </c>
      <c r="U37" s="113">
        <v>0</v>
      </c>
      <c r="V37" s="113">
        <v>0</v>
      </c>
      <c r="W37" s="113">
        <v>0</v>
      </c>
      <c r="X37" s="113">
        <v>0</v>
      </c>
      <c r="Y37" s="113">
        <f t="shared" si="2"/>
        <v>0</v>
      </c>
      <c r="Z37" s="113">
        <v>0</v>
      </c>
      <c r="AA37" s="113">
        <v>0</v>
      </c>
      <c r="AB37" s="113">
        <v>0</v>
      </c>
      <c r="AC37" s="113">
        <f t="shared" si="3"/>
        <v>0</v>
      </c>
      <c r="AD37" s="113">
        <f t="shared" si="4"/>
        <v>0</v>
      </c>
      <c r="AE37" s="114">
        <f t="shared" si="5"/>
        <v>0</v>
      </c>
      <c r="AF37" s="114">
        <f t="shared" si="6"/>
        <v>0</v>
      </c>
      <c r="AG37" s="113">
        <v>0</v>
      </c>
      <c r="AH37" s="113">
        <v>0</v>
      </c>
      <c r="AI37" s="113">
        <v>0</v>
      </c>
      <c r="AJ37" s="113">
        <f t="shared" si="7"/>
        <v>0</v>
      </c>
      <c r="AK37" s="113">
        <f t="shared" si="8"/>
        <v>0</v>
      </c>
      <c r="AL37" s="115">
        <v>0</v>
      </c>
      <c r="AM37" s="115">
        <v>0</v>
      </c>
      <c r="AN37" s="115">
        <v>0</v>
      </c>
      <c r="AO37" s="115">
        <v>0</v>
      </c>
      <c r="AP37" s="115">
        <v>0</v>
      </c>
      <c r="AQ37" s="115">
        <v>0</v>
      </c>
      <c r="AR37" s="115">
        <v>0</v>
      </c>
      <c r="AS37" s="115">
        <v>0</v>
      </c>
      <c r="AT37" s="409">
        <f t="shared" si="52"/>
        <v>0</v>
      </c>
      <c r="AU37" s="115">
        <f>AM37+AP37+AS37</f>
        <v>0</v>
      </c>
      <c r="AV37" s="116">
        <f t="shared" si="10"/>
        <v>0</v>
      </c>
      <c r="AW37" s="855">
        <f>I37+AK37</f>
        <v>37217</v>
      </c>
      <c r="AX37" s="528">
        <f>J37+Y37</f>
        <v>26235</v>
      </c>
      <c r="AY37" s="113">
        <f t="shared" si="53"/>
        <v>0</v>
      </c>
      <c r="AZ37" s="113">
        <f>K37+AC37</f>
        <v>0</v>
      </c>
      <c r="BA37" s="528">
        <f t="shared" si="54"/>
        <v>8867</v>
      </c>
      <c r="BB37" s="528">
        <f t="shared" si="54"/>
        <v>525</v>
      </c>
      <c r="BC37" s="528">
        <f>N37+AJ37</f>
        <v>1590</v>
      </c>
      <c r="BD37" s="549">
        <f>O37+AV37</f>
        <v>0.11</v>
      </c>
      <c r="BE37" s="549">
        <f>P37+AT37</f>
        <v>0</v>
      </c>
      <c r="BF37" s="953">
        <f t="shared" si="55"/>
        <v>0</v>
      </c>
      <c r="BG37" s="550">
        <f>Q37+AU37</f>
        <v>0.11</v>
      </c>
    </row>
    <row r="38" spans="1:59" ht="12.95" customHeight="1" x14ac:dyDescent="0.25">
      <c r="A38" s="559">
        <v>6</v>
      </c>
      <c r="B38" s="643">
        <v>5402</v>
      </c>
      <c r="C38" s="644">
        <v>600098958</v>
      </c>
      <c r="D38" s="643">
        <v>70983623</v>
      </c>
      <c r="E38" s="690" t="s">
        <v>447</v>
      </c>
      <c r="F38" s="643"/>
      <c r="G38" s="691"/>
      <c r="H38" s="692"/>
      <c r="I38" s="693">
        <v>7451320</v>
      </c>
      <c r="J38" s="694">
        <v>5395313</v>
      </c>
      <c r="K38" s="694">
        <v>20000</v>
      </c>
      <c r="L38" s="694">
        <v>1830374</v>
      </c>
      <c r="M38" s="694">
        <v>107907</v>
      </c>
      <c r="N38" s="694">
        <v>97726</v>
      </c>
      <c r="O38" s="695">
        <v>12.125799999999998</v>
      </c>
      <c r="P38" s="695">
        <v>7.9832000000000001</v>
      </c>
      <c r="Q38" s="763">
        <v>4.1426000000000007</v>
      </c>
      <c r="R38" s="693">
        <f t="shared" ref="R38:BG38" si="56">SUM(R33:R37)</f>
        <v>10000</v>
      </c>
      <c r="S38" s="694">
        <f t="shared" si="56"/>
        <v>0</v>
      </c>
      <c r="T38" s="694">
        <f t="shared" si="56"/>
        <v>0</v>
      </c>
      <c r="U38" s="694">
        <f t="shared" ref="U38" si="57">SUM(U33:U37)</f>
        <v>34344</v>
      </c>
      <c r="V38" s="694">
        <f t="shared" si="56"/>
        <v>0</v>
      </c>
      <c r="W38" s="694">
        <f t="shared" ref="W38" si="58">SUM(W33:W37)</f>
        <v>0</v>
      </c>
      <c r="X38" s="694">
        <f t="shared" si="56"/>
        <v>0</v>
      </c>
      <c r="Y38" s="694">
        <f t="shared" si="56"/>
        <v>44344</v>
      </c>
      <c r="Z38" s="694">
        <f t="shared" si="56"/>
        <v>-10000</v>
      </c>
      <c r="AA38" s="694">
        <f t="shared" si="56"/>
        <v>0</v>
      </c>
      <c r="AB38" s="694">
        <f t="shared" si="56"/>
        <v>0</v>
      </c>
      <c r="AC38" s="694">
        <f t="shared" si="56"/>
        <v>-10000</v>
      </c>
      <c r="AD38" s="694">
        <f t="shared" si="56"/>
        <v>34344</v>
      </c>
      <c r="AE38" s="694">
        <f t="shared" si="56"/>
        <v>11608</v>
      </c>
      <c r="AF38" s="694">
        <f t="shared" si="56"/>
        <v>887</v>
      </c>
      <c r="AG38" s="694">
        <f t="shared" si="56"/>
        <v>0</v>
      </c>
      <c r="AH38" s="694">
        <f t="shared" ref="AH38" si="59">SUM(AH33:AH37)</f>
        <v>0</v>
      </c>
      <c r="AI38" s="694">
        <f t="shared" si="56"/>
        <v>0</v>
      </c>
      <c r="AJ38" s="694">
        <f t="shared" si="56"/>
        <v>0</v>
      </c>
      <c r="AK38" s="694">
        <f t="shared" si="56"/>
        <v>46839</v>
      </c>
      <c r="AL38" s="695">
        <f t="shared" si="56"/>
        <v>0.01</v>
      </c>
      <c r="AM38" s="695">
        <f t="shared" si="56"/>
        <v>0.02</v>
      </c>
      <c r="AN38" s="695">
        <f t="shared" si="56"/>
        <v>0</v>
      </c>
      <c r="AO38" s="695">
        <f t="shared" si="56"/>
        <v>0</v>
      </c>
      <c r="AP38" s="695">
        <f t="shared" si="56"/>
        <v>0</v>
      </c>
      <c r="AQ38" s="695">
        <f t="shared" ref="AQ38" si="60">SUM(AQ33:AQ37)</f>
        <v>0</v>
      </c>
      <c r="AR38" s="695">
        <f t="shared" si="56"/>
        <v>0</v>
      </c>
      <c r="AS38" s="695">
        <f t="shared" si="56"/>
        <v>0</v>
      </c>
      <c r="AT38" s="695">
        <f t="shared" si="56"/>
        <v>0.01</v>
      </c>
      <c r="AU38" s="695">
        <f t="shared" si="56"/>
        <v>0.02</v>
      </c>
      <c r="AV38" s="697">
        <f t="shared" si="56"/>
        <v>0.03</v>
      </c>
      <c r="AW38" s="696">
        <f t="shared" si="56"/>
        <v>7498159</v>
      </c>
      <c r="AX38" s="694">
        <f t="shared" si="56"/>
        <v>5439657</v>
      </c>
      <c r="AY38" s="946">
        <f t="shared" ref="AY38" si="61">SUM(AY33:AY37)</f>
        <v>0</v>
      </c>
      <c r="AZ38" s="694">
        <f t="shared" si="56"/>
        <v>10000</v>
      </c>
      <c r="BA38" s="694">
        <f t="shared" si="56"/>
        <v>1841982</v>
      </c>
      <c r="BB38" s="694">
        <f t="shared" si="56"/>
        <v>108794</v>
      </c>
      <c r="BC38" s="694">
        <f t="shared" si="56"/>
        <v>97726</v>
      </c>
      <c r="BD38" s="695">
        <f t="shared" si="56"/>
        <v>12.155799999999999</v>
      </c>
      <c r="BE38" s="695">
        <f t="shared" si="56"/>
        <v>7.9931999999999999</v>
      </c>
      <c r="BF38" s="695">
        <f t="shared" si="56"/>
        <v>0</v>
      </c>
      <c r="BG38" s="697">
        <f t="shared" si="56"/>
        <v>4.1626000000000003</v>
      </c>
    </row>
    <row r="39" spans="1:59" ht="12.95" customHeight="1" x14ac:dyDescent="0.25">
      <c r="A39" s="542">
        <v>7</v>
      </c>
      <c r="B39" s="542">
        <v>5405</v>
      </c>
      <c r="C39" s="652">
        <v>600099121</v>
      </c>
      <c r="D39" s="542">
        <v>70695521</v>
      </c>
      <c r="E39" s="544" t="s">
        <v>448</v>
      </c>
      <c r="F39" s="542">
        <v>3111</v>
      </c>
      <c r="G39" s="685" t="s">
        <v>329</v>
      </c>
      <c r="H39" s="545" t="s">
        <v>281</v>
      </c>
      <c r="I39" s="522">
        <v>1498729</v>
      </c>
      <c r="J39" s="547">
        <v>1096671</v>
      </c>
      <c r="K39" s="547">
        <v>0</v>
      </c>
      <c r="L39" s="547">
        <v>370675</v>
      </c>
      <c r="M39" s="547">
        <v>21933</v>
      </c>
      <c r="N39" s="547">
        <v>9450</v>
      </c>
      <c r="O39" s="548">
        <v>2.4464000000000001</v>
      </c>
      <c r="P39" s="733">
        <v>1.9355</v>
      </c>
      <c r="Q39" s="823">
        <v>0.51090000000000002</v>
      </c>
      <c r="R39" s="112">
        <f t="shared" si="1"/>
        <v>0</v>
      </c>
      <c r="S39" s="113">
        <v>0</v>
      </c>
      <c r="T39" s="113">
        <v>0</v>
      </c>
      <c r="U39" s="113">
        <v>0</v>
      </c>
      <c r="V39" s="113">
        <v>0</v>
      </c>
      <c r="W39" s="113">
        <v>0</v>
      </c>
      <c r="X39" s="113">
        <v>0</v>
      </c>
      <c r="Y39" s="113">
        <f t="shared" si="2"/>
        <v>0</v>
      </c>
      <c r="Z39" s="113">
        <v>0</v>
      </c>
      <c r="AA39" s="113">
        <v>0</v>
      </c>
      <c r="AB39" s="113">
        <v>0</v>
      </c>
      <c r="AC39" s="113">
        <f t="shared" si="3"/>
        <v>0</v>
      </c>
      <c r="AD39" s="113">
        <f t="shared" si="4"/>
        <v>0</v>
      </c>
      <c r="AE39" s="114">
        <f t="shared" si="5"/>
        <v>0</v>
      </c>
      <c r="AF39" s="114">
        <f t="shared" si="6"/>
        <v>0</v>
      </c>
      <c r="AG39" s="113">
        <v>0</v>
      </c>
      <c r="AH39" s="113">
        <v>0</v>
      </c>
      <c r="AI39" s="113">
        <v>0</v>
      </c>
      <c r="AJ39" s="113">
        <f t="shared" si="7"/>
        <v>0</v>
      </c>
      <c r="AK39" s="113">
        <f t="shared" si="8"/>
        <v>0</v>
      </c>
      <c r="AL39" s="115">
        <v>0</v>
      </c>
      <c r="AM39" s="115">
        <v>0</v>
      </c>
      <c r="AN39" s="115">
        <v>0</v>
      </c>
      <c r="AO39" s="115">
        <v>0</v>
      </c>
      <c r="AP39" s="115">
        <v>0</v>
      </c>
      <c r="AQ39" s="115">
        <v>0</v>
      </c>
      <c r="AR39" s="115">
        <v>0</v>
      </c>
      <c r="AS39" s="115">
        <v>0</v>
      </c>
      <c r="AT39" s="409">
        <f t="shared" ref="AT39:AT44" si="62">AL39+AN39+AO39+AR39+AQ39</f>
        <v>0</v>
      </c>
      <c r="AU39" s="115">
        <f t="shared" ref="AU39:AU44" si="63">AM39+AP39+AS39</f>
        <v>0</v>
      </c>
      <c r="AV39" s="116">
        <f t="shared" si="10"/>
        <v>0</v>
      </c>
      <c r="AW39" s="855">
        <f t="shared" ref="AW39:AW44" si="64">I39+AK39</f>
        <v>1498729</v>
      </c>
      <c r="AX39" s="528">
        <f t="shared" ref="AX39:AX44" si="65">J39+Y39</f>
        <v>1096671</v>
      </c>
      <c r="AY39" s="113">
        <f t="shared" ref="AY39:AY44" si="66">W39</f>
        <v>0</v>
      </c>
      <c r="AZ39" s="113">
        <f t="shared" ref="AZ39:AZ44" si="67">K39+AC39</f>
        <v>0</v>
      </c>
      <c r="BA39" s="528">
        <f t="shared" ref="BA39:BB44" si="68">L39+AE39</f>
        <v>370675</v>
      </c>
      <c r="BB39" s="528">
        <f t="shared" si="68"/>
        <v>21933</v>
      </c>
      <c r="BC39" s="528">
        <f t="shared" ref="BC39:BC44" si="69">N39+AJ39</f>
        <v>9450</v>
      </c>
      <c r="BD39" s="549">
        <f t="shared" ref="BD39:BD44" si="70">O39+AV39</f>
        <v>2.4464000000000001</v>
      </c>
      <c r="BE39" s="549">
        <f t="shared" ref="BE39:BE44" si="71">P39+AT39</f>
        <v>1.9355</v>
      </c>
      <c r="BF39" s="953">
        <f t="shared" ref="BF39:BF44" si="72">AQ39</f>
        <v>0</v>
      </c>
      <c r="BG39" s="550">
        <f t="shared" ref="BG39:BG44" si="73">Q39+AU39</f>
        <v>0.51090000000000002</v>
      </c>
    </row>
    <row r="40" spans="1:59" ht="12.95" customHeight="1" x14ac:dyDescent="0.25">
      <c r="A40" s="542">
        <v>7</v>
      </c>
      <c r="B40" s="639">
        <v>5405</v>
      </c>
      <c r="C40" s="640">
        <v>600099121</v>
      </c>
      <c r="D40" s="542">
        <v>70695521</v>
      </c>
      <c r="E40" s="689" t="s">
        <v>448</v>
      </c>
      <c r="F40" s="639">
        <v>3113</v>
      </c>
      <c r="G40" s="685" t="s">
        <v>333</v>
      </c>
      <c r="H40" s="545" t="s">
        <v>281</v>
      </c>
      <c r="I40" s="522">
        <v>5401763</v>
      </c>
      <c r="J40" s="547">
        <v>3906703</v>
      </c>
      <c r="K40" s="547">
        <v>0</v>
      </c>
      <c r="L40" s="547">
        <v>1320466</v>
      </c>
      <c r="M40" s="547">
        <v>78134</v>
      </c>
      <c r="N40" s="547">
        <v>96460</v>
      </c>
      <c r="O40" s="548">
        <v>8.5702999999999996</v>
      </c>
      <c r="P40" s="733">
        <v>5.9772999999999996</v>
      </c>
      <c r="Q40" s="823">
        <v>2.593</v>
      </c>
      <c r="R40" s="112">
        <f t="shared" si="1"/>
        <v>0</v>
      </c>
      <c r="S40" s="113">
        <v>0</v>
      </c>
      <c r="T40" s="113">
        <v>0</v>
      </c>
      <c r="U40" s="113">
        <v>46432</v>
      </c>
      <c r="V40" s="113">
        <v>0</v>
      </c>
      <c r="W40" s="113">
        <v>0</v>
      </c>
      <c r="X40" s="113">
        <v>0</v>
      </c>
      <c r="Y40" s="113">
        <f t="shared" si="2"/>
        <v>46432</v>
      </c>
      <c r="Z40" s="113">
        <v>0</v>
      </c>
      <c r="AA40" s="113">
        <v>0</v>
      </c>
      <c r="AB40" s="113">
        <v>0</v>
      </c>
      <c r="AC40" s="113">
        <f t="shared" si="3"/>
        <v>0</v>
      </c>
      <c r="AD40" s="113">
        <f t="shared" si="4"/>
        <v>46432</v>
      </c>
      <c r="AE40" s="114">
        <f t="shared" si="5"/>
        <v>15694</v>
      </c>
      <c r="AF40" s="114">
        <f t="shared" si="6"/>
        <v>929</v>
      </c>
      <c r="AG40" s="113">
        <v>0</v>
      </c>
      <c r="AH40" s="113">
        <v>0</v>
      </c>
      <c r="AI40" s="113">
        <v>0</v>
      </c>
      <c r="AJ40" s="113">
        <f t="shared" si="7"/>
        <v>0</v>
      </c>
      <c r="AK40" s="113">
        <f t="shared" si="8"/>
        <v>63055</v>
      </c>
      <c r="AL40" s="115">
        <v>0</v>
      </c>
      <c r="AM40" s="115">
        <v>0</v>
      </c>
      <c r="AN40" s="115">
        <v>0</v>
      </c>
      <c r="AO40" s="115">
        <v>0</v>
      </c>
      <c r="AP40" s="115">
        <v>0</v>
      </c>
      <c r="AQ40" s="115">
        <v>0</v>
      </c>
      <c r="AR40" s="115">
        <v>0</v>
      </c>
      <c r="AS40" s="115">
        <v>0</v>
      </c>
      <c r="AT40" s="409">
        <f t="shared" si="62"/>
        <v>0</v>
      </c>
      <c r="AU40" s="115">
        <f t="shared" si="63"/>
        <v>0</v>
      </c>
      <c r="AV40" s="116">
        <f t="shared" si="10"/>
        <v>0</v>
      </c>
      <c r="AW40" s="855">
        <f t="shared" si="64"/>
        <v>5464818</v>
      </c>
      <c r="AX40" s="528">
        <f t="shared" si="65"/>
        <v>3953135</v>
      </c>
      <c r="AY40" s="113">
        <f t="shared" si="66"/>
        <v>0</v>
      </c>
      <c r="AZ40" s="113">
        <f t="shared" si="67"/>
        <v>0</v>
      </c>
      <c r="BA40" s="528">
        <f t="shared" si="68"/>
        <v>1336160</v>
      </c>
      <c r="BB40" s="528">
        <f t="shared" si="68"/>
        <v>79063</v>
      </c>
      <c r="BC40" s="528">
        <f t="shared" si="69"/>
        <v>96460</v>
      </c>
      <c r="BD40" s="549">
        <f t="shared" si="70"/>
        <v>8.5702999999999996</v>
      </c>
      <c r="BE40" s="549">
        <f t="shared" si="71"/>
        <v>5.9772999999999996</v>
      </c>
      <c r="BF40" s="953">
        <f t="shared" si="72"/>
        <v>0</v>
      </c>
      <c r="BG40" s="550">
        <f t="shared" si="73"/>
        <v>2.593</v>
      </c>
    </row>
    <row r="41" spans="1:59" ht="12.95" customHeight="1" x14ac:dyDescent="0.25">
      <c r="A41" s="542">
        <v>7</v>
      </c>
      <c r="B41" s="639">
        <v>5405</v>
      </c>
      <c r="C41" s="640">
        <v>600099121</v>
      </c>
      <c r="D41" s="542">
        <v>70695521</v>
      </c>
      <c r="E41" s="689" t="s">
        <v>448</v>
      </c>
      <c r="F41" s="639">
        <v>3113</v>
      </c>
      <c r="G41" s="545" t="s">
        <v>316</v>
      </c>
      <c r="H41" s="545" t="s">
        <v>282</v>
      </c>
      <c r="I41" s="522">
        <v>1416704</v>
      </c>
      <c r="J41" s="547">
        <v>1043228</v>
      </c>
      <c r="K41" s="547">
        <v>0</v>
      </c>
      <c r="L41" s="547">
        <v>352611</v>
      </c>
      <c r="M41" s="547">
        <v>20865</v>
      </c>
      <c r="N41" s="547">
        <v>0</v>
      </c>
      <c r="O41" s="548">
        <v>3</v>
      </c>
      <c r="P41" s="733">
        <v>3</v>
      </c>
      <c r="Q41" s="823">
        <v>0</v>
      </c>
      <c r="R41" s="112">
        <f t="shared" si="1"/>
        <v>0</v>
      </c>
      <c r="S41" s="113">
        <v>43306</v>
      </c>
      <c r="T41" s="113">
        <v>0</v>
      </c>
      <c r="U41" s="113">
        <v>0</v>
      </c>
      <c r="V41" s="113">
        <v>0</v>
      </c>
      <c r="W41" s="113">
        <v>0</v>
      </c>
      <c r="X41" s="113">
        <v>0</v>
      </c>
      <c r="Y41" s="113">
        <f t="shared" si="2"/>
        <v>43306</v>
      </c>
      <c r="Z41" s="113">
        <v>0</v>
      </c>
      <c r="AA41" s="113">
        <v>0</v>
      </c>
      <c r="AB41" s="113">
        <v>0</v>
      </c>
      <c r="AC41" s="113">
        <f t="shared" si="3"/>
        <v>0</v>
      </c>
      <c r="AD41" s="113">
        <f t="shared" si="4"/>
        <v>43306</v>
      </c>
      <c r="AE41" s="114">
        <f t="shared" si="5"/>
        <v>14637</v>
      </c>
      <c r="AF41" s="114">
        <f t="shared" si="6"/>
        <v>866</v>
      </c>
      <c r="AG41" s="113">
        <v>0</v>
      </c>
      <c r="AH41" s="113">
        <v>0</v>
      </c>
      <c r="AI41" s="113">
        <v>0</v>
      </c>
      <c r="AJ41" s="113">
        <f t="shared" si="7"/>
        <v>0</v>
      </c>
      <c r="AK41" s="113">
        <f t="shared" si="8"/>
        <v>58809</v>
      </c>
      <c r="AL41" s="115">
        <v>0</v>
      </c>
      <c r="AM41" s="115">
        <v>0</v>
      </c>
      <c r="AN41" s="115">
        <v>0.08</v>
      </c>
      <c r="AO41" s="115">
        <v>0</v>
      </c>
      <c r="AP41" s="115">
        <v>0</v>
      </c>
      <c r="AQ41" s="115">
        <v>0</v>
      </c>
      <c r="AR41" s="115">
        <v>0</v>
      </c>
      <c r="AS41" s="115">
        <v>0</v>
      </c>
      <c r="AT41" s="409">
        <f t="shared" si="62"/>
        <v>0.08</v>
      </c>
      <c r="AU41" s="115">
        <f t="shared" si="63"/>
        <v>0</v>
      </c>
      <c r="AV41" s="116">
        <f t="shared" si="10"/>
        <v>0.08</v>
      </c>
      <c r="AW41" s="855">
        <f t="shared" si="64"/>
        <v>1475513</v>
      </c>
      <c r="AX41" s="528">
        <f t="shared" si="65"/>
        <v>1086534</v>
      </c>
      <c r="AY41" s="113">
        <f t="shared" si="66"/>
        <v>0</v>
      </c>
      <c r="AZ41" s="113">
        <f t="shared" si="67"/>
        <v>0</v>
      </c>
      <c r="BA41" s="528">
        <f t="shared" si="68"/>
        <v>367248</v>
      </c>
      <c r="BB41" s="528">
        <f t="shared" si="68"/>
        <v>21731</v>
      </c>
      <c r="BC41" s="528">
        <f t="shared" si="69"/>
        <v>0</v>
      </c>
      <c r="BD41" s="549">
        <f t="shared" si="70"/>
        <v>3.08</v>
      </c>
      <c r="BE41" s="549">
        <f t="shared" si="71"/>
        <v>3.08</v>
      </c>
      <c r="BF41" s="953">
        <f t="shared" si="72"/>
        <v>0</v>
      </c>
      <c r="BG41" s="550">
        <f t="shared" si="73"/>
        <v>0</v>
      </c>
    </row>
    <row r="42" spans="1:59" ht="12.95" customHeight="1" x14ac:dyDescent="0.25">
      <c r="A42" s="542">
        <v>7</v>
      </c>
      <c r="B42" s="639">
        <v>5405</v>
      </c>
      <c r="C42" s="640">
        <v>600099121</v>
      </c>
      <c r="D42" s="542">
        <v>70695521</v>
      </c>
      <c r="E42" s="689" t="s">
        <v>448</v>
      </c>
      <c r="F42" s="639">
        <v>3141</v>
      </c>
      <c r="G42" s="685" t="s">
        <v>319</v>
      </c>
      <c r="H42" s="545" t="s">
        <v>282</v>
      </c>
      <c r="I42" s="522">
        <v>922907</v>
      </c>
      <c r="J42" s="547">
        <v>676233</v>
      </c>
      <c r="K42" s="547">
        <v>0</v>
      </c>
      <c r="L42" s="339">
        <v>228567</v>
      </c>
      <c r="M42" s="547">
        <v>13525</v>
      </c>
      <c r="N42" s="547">
        <v>4582</v>
      </c>
      <c r="O42" s="548">
        <v>2.31</v>
      </c>
      <c r="P42" s="733">
        <v>0</v>
      </c>
      <c r="Q42" s="823">
        <v>2.31</v>
      </c>
      <c r="R42" s="112">
        <f t="shared" si="1"/>
        <v>0</v>
      </c>
      <c r="S42" s="113">
        <v>0</v>
      </c>
      <c r="T42" s="113">
        <v>0</v>
      </c>
      <c r="U42" s="113">
        <v>0</v>
      </c>
      <c r="V42" s="113">
        <v>0</v>
      </c>
      <c r="W42" s="113">
        <v>0</v>
      </c>
      <c r="X42" s="113">
        <v>0</v>
      </c>
      <c r="Y42" s="113">
        <f t="shared" si="2"/>
        <v>0</v>
      </c>
      <c r="Z42" s="113">
        <v>0</v>
      </c>
      <c r="AA42" s="113">
        <v>0</v>
      </c>
      <c r="AB42" s="113">
        <v>0</v>
      </c>
      <c r="AC42" s="113">
        <f t="shared" si="3"/>
        <v>0</v>
      </c>
      <c r="AD42" s="113">
        <f t="shared" si="4"/>
        <v>0</v>
      </c>
      <c r="AE42" s="114">
        <f t="shared" si="5"/>
        <v>0</v>
      </c>
      <c r="AF42" s="114">
        <f t="shared" si="6"/>
        <v>0</v>
      </c>
      <c r="AG42" s="113">
        <v>0</v>
      </c>
      <c r="AH42" s="113">
        <v>0</v>
      </c>
      <c r="AI42" s="113">
        <v>0</v>
      </c>
      <c r="AJ42" s="113">
        <f t="shared" si="7"/>
        <v>0</v>
      </c>
      <c r="AK42" s="113">
        <f t="shared" si="8"/>
        <v>0</v>
      </c>
      <c r="AL42" s="115">
        <v>0</v>
      </c>
      <c r="AM42" s="115">
        <v>0</v>
      </c>
      <c r="AN42" s="115">
        <v>0</v>
      </c>
      <c r="AO42" s="115">
        <v>0</v>
      </c>
      <c r="AP42" s="115">
        <v>0</v>
      </c>
      <c r="AQ42" s="115">
        <v>0</v>
      </c>
      <c r="AR42" s="115">
        <v>0</v>
      </c>
      <c r="AS42" s="115">
        <v>0</v>
      </c>
      <c r="AT42" s="409">
        <f t="shared" si="62"/>
        <v>0</v>
      </c>
      <c r="AU42" s="115">
        <f t="shared" si="63"/>
        <v>0</v>
      </c>
      <c r="AV42" s="116">
        <f t="shared" si="10"/>
        <v>0</v>
      </c>
      <c r="AW42" s="855">
        <f t="shared" si="64"/>
        <v>922907</v>
      </c>
      <c r="AX42" s="528">
        <f t="shared" si="65"/>
        <v>676233</v>
      </c>
      <c r="AY42" s="113">
        <f t="shared" si="66"/>
        <v>0</v>
      </c>
      <c r="AZ42" s="113">
        <f t="shared" si="67"/>
        <v>0</v>
      </c>
      <c r="BA42" s="528">
        <f t="shared" si="68"/>
        <v>228567</v>
      </c>
      <c r="BB42" s="528">
        <f t="shared" si="68"/>
        <v>13525</v>
      </c>
      <c r="BC42" s="528">
        <f t="shared" si="69"/>
        <v>4582</v>
      </c>
      <c r="BD42" s="549">
        <f t="shared" si="70"/>
        <v>2.31</v>
      </c>
      <c r="BE42" s="549">
        <f t="shared" si="71"/>
        <v>0</v>
      </c>
      <c r="BF42" s="953">
        <f t="shared" si="72"/>
        <v>0</v>
      </c>
      <c r="BG42" s="550">
        <f t="shared" si="73"/>
        <v>2.31</v>
      </c>
    </row>
    <row r="43" spans="1:59" ht="12.95" customHeight="1" x14ac:dyDescent="0.25">
      <c r="A43" s="542">
        <v>7</v>
      </c>
      <c r="B43" s="639">
        <v>5405</v>
      </c>
      <c r="C43" s="640">
        <v>600099121</v>
      </c>
      <c r="D43" s="542">
        <v>70695521</v>
      </c>
      <c r="E43" s="689" t="s">
        <v>448</v>
      </c>
      <c r="F43" s="639">
        <v>3143</v>
      </c>
      <c r="G43" s="545" t="s">
        <v>633</v>
      </c>
      <c r="H43" s="545" t="s">
        <v>281</v>
      </c>
      <c r="I43" s="522">
        <v>634452</v>
      </c>
      <c r="J43" s="547">
        <v>467196</v>
      </c>
      <c r="K43" s="547">
        <v>0</v>
      </c>
      <c r="L43" s="547">
        <v>157912</v>
      </c>
      <c r="M43" s="547">
        <v>9344</v>
      </c>
      <c r="N43" s="547">
        <v>0</v>
      </c>
      <c r="O43" s="548">
        <v>0.99870000000000003</v>
      </c>
      <c r="P43" s="733">
        <v>0.99870000000000003</v>
      </c>
      <c r="Q43" s="823">
        <v>0</v>
      </c>
      <c r="R43" s="112">
        <f t="shared" si="1"/>
        <v>0</v>
      </c>
      <c r="S43" s="113">
        <v>0</v>
      </c>
      <c r="T43" s="113">
        <v>0</v>
      </c>
      <c r="U43" s="113">
        <v>0</v>
      </c>
      <c r="V43" s="113">
        <v>0</v>
      </c>
      <c r="W43" s="113">
        <v>0</v>
      </c>
      <c r="X43" s="113">
        <v>0</v>
      </c>
      <c r="Y43" s="113">
        <f t="shared" si="2"/>
        <v>0</v>
      </c>
      <c r="Z43" s="113">
        <v>0</v>
      </c>
      <c r="AA43" s="113">
        <v>0</v>
      </c>
      <c r="AB43" s="113">
        <v>0</v>
      </c>
      <c r="AC43" s="113">
        <f t="shared" si="3"/>
        <v>0</v>
      </c>
      <c r="AD43" s="113">
        <f t="shared" si="4"/>
        <v>0</v>
      </c>
      <c r="AE43" s="114">
        <f t="shared" si="5"/>
        <v>0</v>
      </c>
      <c r="AF43" s="114">
        <f t="shared" si="6"/>
        <v>0</v>
      </c>
      <c r="AG43" s="113">
        <v>0</v>
      </c>
      <c r="AH43" s="113">
        <v>0</v>
      </c>
      <c r="AI43" s="113">
        <v>0</v>
      </c>
      <c r="AJ43" s="113">
        <f t="shared" si="7"/>
        <v>0</v>
      </c>
      <c r="AK43" s="113">
        <f t="shared" si="8"/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v>0</v>
      </c>
      <c r="AQ43" s="115">
        <v>0</v>
      </c>
      <c r="AR43" s="115">
        <v>0</v>
      </c>
      <c r="AS43" s="115">
        <v>0</v>
      </c>
      <c r="AT43" s="409">
        <f t="shared" si="62"/>
        <v>0</v>
      </c>
      <c r="AU43" s="115">
        <f t="shared" si="63"/>
        <v>0</v>
      </c>
      <c r="AV43" s="116">
        <f t="shared" si="10"/>
        <v>0</v>
      </c>
      <c r="AW43" s="855">
        <f t="shared" si="64"/>
        <v>634452</v>
      </c>
      <c r="AX43" s="528">
        <f t="shared" si="65"/>
        <v>467196</v>
      </c>
      <c r="AY43" s="113">
        <f t="shared" si="66"/>
        <v>0</v>
      </c>
      <c r="AZ43" s="113">
        <f t="shared" si="67"/>
        <v>0</v>
      </c>
      <c r="BA43" s="528">
        <f t="shared" si="68"/>
        <v>157912</v>
      </c>
      <c r="BB43" s="528">
        <f t="shared" si="68"/>
        <v>9344</v>
      </c>
      <c r="BC43" s="528">
        <f t="shared" si="69"/>
        <v>0</v>
      </c>
      <c r="BD43" s="549">
        <f t="shared" si="70"/>
        <v>0.99870000000000003</v>
      </c>
      <c r="BE43" s="549">
        <f t="shared" si="71"/>
        <v>0.99870000000000003</v>
      </c>
      <c r="BF43" s="953">
        <f t="shared" si="72"/>
        <v>0</v>
      </c>
      <c r="BG43" s="550">
        <f t="shared" si="73"/>
        <v>0</v>
      </c>
    </row>
    <row r="44" spans="1:59" ht="12.95" customHeight="1" x14ac:dyDescent="0.25">
      <c r="A44" s="542">
        <v>7</v>
      </c>
      <c r="B44" s="639">
        <v>5405</v>
      </c>
      <c r="C44" s="640">
        <v>600099121</v>
      </c>
      <c r="D44" s="542">
        <v>70695521</v>
      </c>
      <c r="E44" s="689" t="s">
        <v>448</v>
      </c>
      <c r="F44" s="639">
        <v>3143</v>
      </c>
      <c r="G44" s="545" t="s">
        <v>634</v>
      </c>
      <c r="H44" s="545" t="s">
        <v>282</v>
      </c>
      <c r="I44" s="522">
        <v>17556</v>
      </c>
      <c r="J44" s="547">
        <v>12375</v>
      </c>
      <c r="K44" s="547">
        <v>0</v>
      </c>
      <c r="L44" s="339">
        <v>4183</v>
      </c>
      <c r="M44" s="547">
        <v>248</v>
      </c>
      <c r="N44" s="547">
        <v>750</v>
      </c>
      <c r="O44" s="548">
        <v>0.05</v>
      </c>
      <c r="P44" s="733">
        <v>0</v>
      </c>
      <c r="Q44" s="823">
        <v>0.05</v>
      </c>
      <c r="R44" s="112">
        <f t="shared" si="1"/>
        <v>0</v>
      </c>
      <c r="S44" s="113">
        <v>0</v>
      </c>
      <c r="T44" s="113">
        <v>0</v>
      </c>
      <c r="U44" s="113">
        <v>0</v>
      </c>
      <c r="V44" s="113">
        <v>0</v>
      </c>
      <c r="W44" s="113">
        <v>0</v>
      </c>
      <c r="X44" s="113">
        <v>0</v>
      </c>
      <c r="Y44" s="113">
        <f t="shared" si="2"/>
        <v>0</v>
      </c>
      <c r="Z44" s="113">
        <v>0</v>
      </c>
      <c r="AA44" s="113">
        <v>0</v>
      </c>
      <c r="AB44" s="113">
        <v>0</v>
      </c>
      <c r="AC44" s="113">
        <f t="shared" si="3"/>
        <v>0</v>
      </c>
      <c r="AD44" s="113">
        <f t="shared" si="4"/>
        <v>0</v>
      </c>
      <c r="AE44" s="114">
        <f t="shared" si="5"/>
        <v>0</v>
      </c>
      <c r="AF44" s="114">
        <f t="shared" si="6"/>
        <v>0</v>
      </c>
      <c r="AG44" s="113">
        <v>0</v>
      </c>
      <c r="AH44" s="113">
        <v>0</v>
      </c>
      <c r="AI44" s="113">
        <v>0</v>
      </c>
      <c r="AJ44" s="113">
        <f t="shared" si="7"/>
        <v>0</v>
      </c>
      <c r="AK44" s="113">
        <f t="shared" si="8"/>
        <v>0</v>
      </c>
      <c r="AL44" s="115">
        <v>0</v>
      </c>
      <c r="AM44" s="115">
        <v>0</v>
      </c>
      <c r="AN44" s="115">
        <v>0</v>
      </c>
      <c r="AO44" s="115">
        <v>0</v>
      </c>
      <c r="AP44" s="115">
        <v>0</v>
      </c>
      <c r="AQ44" s="115">
        <v>0</v>
      </c>
      <c r="AR44" s="115">
        <v>0</v>
      </c>
      <c r="AS44" s="115">
        <v>0</v>
      </c>
      <c r="AT44" s="409">
        <f t="shared" si="62"/>
        <v>0</v>
      </c>
      <c r="AU44" s="115">
        <f t="shared" si="63"/>
        <v>0</v>
      </c>
      <c r="AV44" s="116">
        <f t="shared" si="10"/>
        <v>0</v>
      </c>
      <c r="AW44" s="855">
        <f t="shared" si="64"/>
        <v>17556</v>
      </c>
      <c r="AX44" s="528">
        <f t="shared" si="65"/>
        <v>12375</v>
      </c>
      <c r="AY44" s="113">
        <f t="shared" si="66"/>
        <v>0</v>
      </c>
      <c r="AZ44" s="113">
        <f t="shared" si="67"/>
        <v>0</v>
      </c>
      <c r="BA44" s="528">
        <f t="shared" si="68"/>
        <v>4183</v>
      </c>
      <c r="BB44" s="528">
        <f t="shared" si="68"/>
        <v>248</v>
      </c>
      <c r="BC44" s="528">
        <f t="shared" si="69"/>
        <v>750</v>
      </c>
      <c r="BD44" s="549">
        <f t="shared" si="70"/>
        <v>0.05</v>
      </c>
      <c r="BE44" s="549">
        <f t="shared" si="71"/>
        <v>0</v>
      </c>
      <c r="BF44" s="953">
        <f t="shared" si="72"/>
        <v>0</v>
      </c>
      <c r="BG44" s="550">
        <f t="shared" si="73"/>
        <v>0.05</v>
      </c>
    </row>
    <row r="45" spans="1:59" ht="12.95" customHeight="1" x14ac:dyDescent="0.25">
      <c r="A45" s="559">
        <v>7</v>
      </c>
      <c r="B45" s="698">
        <v>5405</v>
      </c>
      <c r="C45" s="654">
        <v>600099121</v>
      </c>
      <c r="D45" s="698">
        <v>70695521</v>
      </c>
      <c r="E45" s="690" t="s">
        <v>449</v>
      </c>
      <c r="F45" s="698"/>
      <c r="G45" s="699"/>
      <c r="H45" s="700"/>
      <c r="I45" s="693">
        <v>9892111</v>
      </c>
      <c r="J45" s="694">
        <v>7202406</v>
      </c>
      <c r="K45" s="694">
        <v>0</v>
      </c>
      <c r="L45" s="694">
        <v>2434414</v>
      </c>
      <c r="M45" s="694">
        <v>144049</v>
      </c>
      <c r="N45" s="694">
        <v>111242</v>
      </c>
      <c r="O45" s="695">
        <v>17.375399999999999</v>
      </c>
      <c r="P45" s="695">
        <v>11.9115</v>
      </c>
      <c r="Q45" s="763">
        <v>5.4638999999999998</v>
      </c>
      <c r="R45" s="693">
        <f t="shared" ref="R45:BG45" si="74">SUM(R39:R44)</f>
        <v>0</v>
      </c>
      <c r="S45" s="694">
        <f t="shared" si="74"/>
        <v>43306</v>
      </c>
      <c r="T45" s="694">
        <f t="shared" si="74"/>
        <v>0</v>
      </c>
      <c r="U45" s="694">
        <f t="shared" si="74"/>
        <v>46432</v>
      </c>
      <c r="V45" s="694">
        <f t="shared" si="74"/>
        <v>0</v>
      </c>
      <c r="W45" s="694">
        <f t="shared" ref="W45" si="75">SUM(W39:W44)</f>
        <v>0</v>
      </c>
      <c r="X45" s="694">
        <f t="shared" si="74"/>
        <v>0</v>
      </c>
      <c r="Y45" s="694">
        <f t="shared" si="74"/>
        <v>89738</v>
      </c>
      <c r="Z45" s="694">
        <f t="shared" si="74"/>
        <v>0</v>
      </c>
      <c r="AA45" s="694">
        <f t="shared" si="74"/>
        <v>0</v>
      </c>
      <c r="AB45" s="694">
        <f t="shared" si="74"/>
        <v>0</v>
      </c>
      <c r="AC45" s="694">
        <f t="shared" si="74"/>
        <v>0</v>
      </c>
      <c r="AD45" s="694">
        <f t="shared" si="74"/>
        <v>89738</v>
      </c>
      <c r="AE45" s="694">
        <f t="shared" si="74"/>
        <v>30331</v>
      </c>
      <c r="AF45" s="694">
        <f t="shared" si="74"/>
        <v>1795</v>
      </c>
      <c r="AG45" s="694">
        <f t="shared" si="74"/>
        <v>0</v>
      </c>
      <c r="AH45" s="694">
        <f t="shared" si="74"/>
        <v>0</v>
      </c>
      <c r="AI45" s="694">
        <f t="shared" si="74"/>
        <v>0</v>
      </c>
      <c r="AJ45" s="694">
        <f t="shared" si="74"/>
        <v>0</v>
      </c>
      <c r="AK45" s="694">
        <f t="shared" si="74"/>
        <v>121864</v>
      </c>
      <c r="AL45" s="695">
        <f t="shared" si="74"/>
        <v>0</v>
      </c>
      <c r="AM45" s="695">
        <f t="shared" si="74"/>
        <v>0</v>
      </c>
      <c r="AN45" s="695">
        <f t="shared" si="74"/>
        <v>0.08</v>
      </c>
      <c r="AO45" s="695">
        <f t="shared" si="74"/>
        <v>0</v>
      </c>
      <c r="AP45" s="695">
        <f t="shared" si="74"/>
        <v>0</v>
      </c>
      <c r="AQ45" s="695">
        <f t="shared" ref="AQ45" si="76">SUM(AQ39:AQ44)</f>
        <v>0</v>
      </c>
      <c r="AR45" s="695">
        <f t="shared" si="74"/>
        <v>0</v>
      </c>
      <c r="AS45" s="695">
        <f t="shared" si="74"/>
        <v>0</v>
      </c>
      <c r="AT45" s="695">
        <f t="shared" si="74"/>
        <v>0.08</v>
      </c>
      <c r="AU45" s="695">
        <f t="shared" si="74"/>
        <v>0</v>
      </c>
      <c r="AV45" s="697">
        <f t="shared" si="74"/>
        <v>0.08</v>
      </c>
      <c r="AW45" s="696">
        <f t="shared" si="74"/>
        <v>10013975</v>
      </c>
      <c r="AX45" s="694">
        <f t="shared" si="74"/>
        <v>7292144</v>
      </c>
      <c r="AY45" s="946">
        <f t="shared" ref="AY45" si="77">SUM(AY39:AY44)</f>
        <v>0</v>
      </c>
      <c r="AZ45" s="694">
        <f t="shared" si="74"/>
        <v>0</v>
      </c>
      <c r="BA45" s="694">
        <f t="shared" si="74"/>
        <v>2464745</v>
      </c>
      <c r="BB45" s="694">
        <f t="shared" si="74"/>
        <v>145844</v>
      </c>
      <c r="BC45" s="694">
        <f t="shared" si="74"/>
        <v>111242</v>
      </c>
      <c r="BD45" s="695">
        <f t="shared" si="74"/>
        <v>17.455400000000001</v>
      </c>
      <c r="BE45" s="695">
        <f t="shared" si="74"/>
        <v>11.991499999999998</v>
      </c>
      <c r="BF45" s="695">
        <f t="shared" si="74"/>
        <v>0</v>
      </c>
      <c r="BG45" s="697">
        <f t="shared" si="74"/>
        <v>5.4638999999999998</v>
      </c>
    </row>
    <row r="46" spans="1:59" ht="12.95" customHeight="1" x14ac:dyDescent="0.25">
      <c r="A46" s="542">
        <v>8</v>
      </c>
      <c r="B46" s="639">
        <v>5410</v>
      </c>
      <c r="C46" s="640">
        <v>600099318</v>
      </c>
      <c r="D46" s="542">
        <v>854778</v>
      </c>
      <c r="E46" s="689" t="s">
        <v>450</v>
      </c>
      <c r="F46" s="639">
        <v>3111</v>
      </c>
      <c r="G46" s="685" t="s">
        <v>329</v>
      </c>
      <c r="H46" s="545" t="s">
        <v>281</v>
      </c>
      <c r="I46" s="522">
        <v>3403665</v>
      </c>
      <c r="J46" s="547">
        <v>2486499</v>
      </c>
      <c r="K46" s="547">
        <v>0</v>
      </c>
      <c r="L46" s="547">
        <v>840436</v>
      </c>
      <c r="M46" s="547">
        <v>49730</v>
      </c>
      <c r="N46" s="547">
        <v>27000</v>
      </c>
      <c r="O46" s="548">
        <v>6.1128</v>
      </c>
      <c r="P46" s="733">
        <v>4.7300000000000004</v>
      </c>
      <c r="Q46" s="823">
        <v>1.3828</v>
      </c>
      <c r="R46" s="112">
        <f t="shared" si="1"/>
        <v>0</v>
      </c>
      <c r="S46" s="113">
        <v>0</v>
      </c>
      <c r="T46" s="113">
        <v>0</v>
      </c>
      <c r="U46" s="113">
        <v>0</v>
      </c>
      <c r="V46" s="113">
        <v>0</v>
      </c>
      <c r="W46" s="113">
        <v>0</v>
      </c>
      <c r="X46" s="113">
        <v>0</v>
      </c>
      <c r="Y46" s="113">
        <f t="shared" si="2"/>
        <v>0</v>
      </c>
      <c r="Z46" s="113">
        <v>0</v>
      </c>
      <c r="AA46" s="113">
        <v>0</v>
      </c>
      <c r="AB46" s="113">
        <v>0</v>
      </c>
      <c r="AC46" s="113">
        <f t="shared" si="3"/>
        <v>0</v>
      </c>
      <c r="AD46" s="113">
        <f t="shared" si="4"/>
        <v>0</v>
      </c>
      <c r="AE46" s="114">
        <f t="shared" si="5"/>
        <v>0</v>
      </c>
      <c r="AF46" s="114">
        <f t="shared" si="6"/>
        <v>0</v>
      </c>
      <c r="AG46" s="113">
        <v>0</v>
      </c>
      <c r="AH46" s="113">
        <v>0</v>
      </c>
      <c r="AI46" s="113">
        <v>0</v>
      </c>
      <c r="AJ46" s="113">
        <f t="shared" si="7"/>
        <v>0</v>
      </c>
      <c r="AK46" s="113">
        <f t="shared" si="8"/>
        <v>0</v>
      </c>
      <c r="AL46" s="115">
        <v>0</v>
      </c>
      <c r="AM46" s="115">
        <v>0</v>
      </c>
      <c r="AN46" s="115">
        <v>0</v>
      </c>
      <c r="AO46" s="115">
        <v>0</v>
      </c>
      <c r="AP46" s="115">
        <v>0</v>
      </c>
      <c r="AQ46" s="115">
        <v>0</v>
      </c>
      <c r="AR46" s="115">
        <v>0</v>
      </c>
      <c r="AS46" s="115">
        <v>0</v>
      </c>
      <c r="AT46" s="409">
        <f t="shared" ref="AT46:AT51" si="78">AL46+AN46+AO46+AR46+AQ46</f>
        <v>0</v>
      </c>
      <c r="AU46" s="115">
        <f t="shared" ref="AU46:AU51" si="79">AM46+AP46+AS46</f>
        <v>0</v>
      </c>
      <c r="AV46" s="116">
        <f t="shared" si="10"/>
        <v>0</v>
      </c>
      <c r="AW46" s="855">
        <f t="shared" ref="AW46:AW51" si="80">I46+AK46</f>
        <v>3403665</v>
      </c>
      <c r="AX46" s="528">
        <f t="shared" ref="AX46:AX51" si="81">J46+Y46</f>
        <v>2486499</v>
      </c>
      <c r="AY46" s="113">
        <f t="shared" ref="AY46:AY51" si="82">W46</f>
        <v>0</v>
      </c>
      <c r="AZ46" s="113">
        <f t="shared" ref="AZ46:AZ51" si="83">K46+AC46</f>
        <v>0</v>
      </c>
      <c r="BA46" s="528">
        <f t="shared" ref="BA46:BB51" si="84">L46+AE46</f>
        <v>840436</v>
      </c>
      <c r="BB46" s="528">
        <f t="shared" si="84"/>
        <v>49730</v>
      </c>
      <c r="BC46" s="528">
        <f t="shared" ref="BC46:BC51" si="85">N46+AJ46</f>
        <v>27000</v>
      </c>
      <c r="BD46" s="549">
        <f t="shared" ref="BD46:BD51" si="86">O46+AV46</f>
        <v>6.1128</v>
      </c>
      <c r="BE46" s="549">
        <f t="shared" ref="BE46:BE51" si="87">P46+AT46</f>
        <v>4.7300000000000004</v>
      </c>
      <c r="BF46" s="953">
        <f t="shared" ref="BF46:BF51" si="88">AQ46</f>
        <v>0</v>
      </c>
      <c r="BG46" s="550">
        <f t="shared" ref="BG46:BG51" si="89">Q46+AU46</f>
        <v>1.3828</v>
      </c>
    </row>
    <row r="47" spans="1:59" ht="12.95" customHeight="1" x14ac:dyDescent="0.25">
      <c r="A47" s="542">
        <v>8</v>
      </c>
      <c r="B47" s="639">
        <v>5410</v>
      </c>
      <c r="C47" s="640">
        <v>600099318</v>
      </c>
      <c r="D47" s="542">
        <v>854778</v>
      </c>
      <c r="E47" s="689" t="s">
        <v>450</v>
      </c>
      <c r="F47" s="639">
        <v>3113</v>
      </c>
      <c r="G47" s="685" t="s">
        <v>333</v>
      </c>
      <c r="H47" s="545" t="s">
        <v>281</v>
      </c>
      <c r="I47" s="522">
        <v>12849577</v>
      </c>
      <c r="J47" s="547">
        <v>9221765</v>
      </c>
      <c r="K47" s="547">
        <v>60000</v>
      </c>
      <c r="L47" s="547">
        <v>3137237</v>
      </c>
      <c r="M47" s="547">
        <v>184435</v>
      </c>
      <c r="N47" s="547">
        <v>246140</v>
      </c>
      <c r="O47" s="548">
        <v>18.483399999999996</v>
      </c>
      <c r="P47" s="733">
        <v>13.0357</v>
      </c>
      <c r="Q47" s="823">
        <v>5.4477000000000002</v>
      </c>
      <c r="R47" s="112">
        <f t="shared" si="1"/>
        <v>15000</v>
      </c>
      <c r="S47" s="113">
        <v>0</v>
      </c>
      <c r="T47" s="113">
        <v>0</v>
      </c>
      <c r="U47" s="113">
        <v>75740</v>
      </c>
      <c r="V47" s="113">
        <v>0</v>
      </c>
      <c r="W47" s="113">
        <v>0</v>
      </c>
      <c r="X47" s="113">
        <v>0</v>
      </c>
      <c r="Y47" s="113">
        <f t="shared" si="2"/>
        <v>90740</v>
      </c>
      <c r="Z47" s="113">
        <v>-15000</v>
      </c>
      <c r="AA47" s="113">
        <v>0</v>
      </c>
      <c r="AB47" s="113">
        <v>0</v>
      </c>
      <c r="AC47" s="113">
        <f t="shared" si="3"/>
        <v>-15000</v>
      </c>
      <c r="AD47" s="113">
        <f t="shared" si="4"/>
        <v>75740</v>
      </c>
      <c r="AE47" s="114">
        <f t="shared" si="5"/>
        <v>25600</v>
      </c>
      <c r="AF47" s="114">
        <f t="shared" si="6"/>
        <v>1815</v>
      </c>
      <c r="AG47" s="113">
        <v>0</v>
      </c>
      <c r="AH47" s="113">
        <v>0</v>
      </c>
      <c r="AI47" s="113">
        <v>0</v>
      </c>
      <c r="AJ47" s="113">
        <f t="shared" si="7"/>
        <v>0</v>
      </c>
      <c r="AK47" s="113">
        <f t="shared" si="8"/>
        <v>103155</v>
      </c>
      <c r="AL47" s="115">
        <v>0</v>
      </c>
      <c r="AM47" s="115">
        <v>0.06</v>
      </c>
      <c r="AN47" s="115">
        <v>0</v>
      </c>
      <c r="AO47" s="115">
        <v>0</v>
      </c>
      <c r="AP47" s="115">
        <v>0</v>
      </c>
      <c r="AQ47" s="115">
        <v>0</v>
      </c>
      <c r="AR47" s="115">
        <v>0</v>
      </c>
      <c r="AS47" s="115">
        <v>0</v>
      </c>
      <c r="AT47" s="409">
        <f t="shared" si="78"/>
        <v>0</v>
      </c>
      <c r="AU47" s="115">
        <f t="shared" si="79"/>
        <v>0.06</v>
      </c>
      <c r="AV47" s="116">
        <f t="shared" si="10"/>
        <v>0.06</v>
      </c>
      <c r="AW47" s="855">
        <f t="shared" si="80"/>
        <v>12952732</v>
      </c>
      <c r="AX47" s="528">
        <f t="shared" si="81"/>
        <v>9312505</v>
      </c>
      <c r="AY47" s="113">
        <f t="shared" si="82"/>
        <v>0</v>
      </c>
      <c r="AZ47" s="113">
        <f t="shared" si="83"/>
        <v>45000</v>
      </c>
      <c r="BA47" s="528">
        <f t="shared" si="84"/>
        <v>3162837</v>
      </c>
      <c r="BB47" s="528">
        <f t="shared" si="84"/>
        <v>186250</v>
      </c>
      <c r="BC47" s="528">
        <f t="shared" si="85"/>
        <v>246140</v>
      </c>
      <c r="BD47" s="549">
        <f t="shared" si="86"/>
        <v>18.543399999999995</v>
      </c>
      <c r="BE47" s="549">
        <f t="shared" si="87"/>
        <v>13.0357</v>
      </c>
      <c r="BF47" s="953">
        <f t="shared" si="88"/>
        <v>0</v>
      </c>
      <c r="BG47" s="550">
        <f t="shared" si="89"/>
        <v>5.5076999999999998</v>
      </c>
    </row>
    <row r="48" spans="1:59" ht="12.95" customHeight="1" x14ac:dyDescent="0.25">
      <c r="A48" s="542">
        <v>8</v>
      </c>
      <c r="B48" s="639">
        <v>5410</v>
      </c>
      <c r="C48" s="640">
        <v>600099318</v>
      </c>
      <c r="D48" s="542">
        <v>854778</v>
      </c>
      <c r="E48" s="689" t="s">
        <v>450</v>
      </c>
      <c r="F48" s="639">
        <v>3113</v>
      </c>
      <c r="G48" s="545" t="s">
        <v>316</v>
      </c>
      <c r="H48" s="545" t="s">
        <v>282</v>
      </c>
      <c r="I48" s="522">
        <v>124104</v>
      </c>
      <c r="J48" s="547">
        <v>88589</v>
      </c>
      <c r="K48" s="547">
        <v>0</v>
      </c>
      <c r="L48" s="547">
        <v>29943</v>
      </c>
      <c r="M48" s="547">
        <v>1772</v>
      </c>
      <c r="N48" s="547">
        <v>3800</v>
      </c>
      <c r="O48" s="548">
        <v>0.23</v>
      </c>
      <c r="P48" s="733">
        <v>0.23</v>
      </c>
      <c r="Q48" s="823">
        <v>0</v>
      </c>
      <c r="R48" s="112">
        <f t="shared" si="1"/>
        <v>0</v>
      </c>
      <c r="S48" s="113">
        <v>0</v>
      </c>
      <c r="T48" s="113">
        <v>0</v>
      </c>
      <c r="U48" s="113">
        <v>0</v>
      </c>
      <c r="V48" s="113">
        <v>0</v>
      </c>
      <c r="W48" s="113">
        <v>0</v>
      </c>
      <c r="X48" s="113">
        <v>0</v>
      </c>
      <c r="Y48" s="113">
        <f t="shared" si="2"/>
        <v>0</v>
      </c>
      <c r="Z48" s="113">
        <v>0</v>
      </c>
      <c r="AA48" s="113">
        <v>0</v>
      </c>
      <c r="AB48" s="113">
        <v>0</v>
      </c>
      <c r="AC48" s="113">
        <f t="shared" si="3"/>
        <v>0</v>
      </c>
      <c r="AD48" s="113">
        <f t="shared" si="4"/>
        <v>0</v>
      </c>
      <c r="AE48" s="114">
        <f t="shared" si="5"/>
        <v>0</v>
      </c>
      <c r="AF48" s="114">
        <f t="shared" si="6"/>
        <v>0</v>
      </c>
      <c r="AG48" s="113">
        <v>0</v>
      </c>
      <c r="AH48" s="113">
        <v>0</v>
      </c>
      <c r="AI48" s="113">
        <v>0</v>
      </c>
      <c r="AJ48" s="113">
        <f t="shared" si="7"/>
        <v>0</v>
      </c>
      <c r="AK48" s="113">
        <f t="shared" si="8"/>
        <v>0</v>
      </c>
      <c r="AL48" s="115">
        <v>0</v>
      </c>
      <c r="AM48" s="115">
        <v>0</v>
      </c>
      <c r="AN48" s="115">
        <v>0</v>
      </c>
      <c r="AO48" s="115">
        <v>0</v>
      </c>
      <c r="AP48" s="115">
        <v>0</v>
      </c>
      <c r="AQ48" s="115">
        <v>0</v>
      </c>
      <c r="AR48" s="115">
        <v>0</v>
      </c>
      <c r="AS48" s="115">
        <v>0</v>
      </c>
      <c r="AT48" s="409">
        <f t="shared" si="78"/>
        <v>0</v>
      </c>
      <c r="AU48" s="115">
        <f t="shared" si="79"/>
        <v>0</v>
      </c>
      <c r="AV48" s="116">
        <f t="shared" si="10"/>
        <v>0</v>
      </c>
      <c r="AW48" s="855">
        <f t="shared" si="80"/>
        <v>124104</v>
      </c>
      <c r="AX48" s="528">
        <f t="shared" si="81"/>
        <v>88589</v>
      </c>
      <c r="AY48" s="113">
        <f t="shared" si="82"/>
        <v>0</v>
      </c>
      <c r="AZ48" s="113">
        <f t="shared" si="83"/>
        <v>0</v>
      </c>
      <c r="BA48" s="528">
        <f t="shared" si="84"/>
        <v>29943</v>
      </c>
      <c r="BB48" s="528">
        <f t="shared" si="84"/>
        <v>1772</v>
      </c>
      <c r="BC48" s="528">
        <f t="shared" si="85"/>
        <v>3800</v>
      </c>
      <c r="BD48" s="549">
        <f t="shared" si="86"/>
        <v>0.23</v>
      </c>
      <c r="BE48" s="549">
        <f t="shared" si="87"/>
        <v>0.23</v>
      </c>
      <c r="BF48" s="953">
        <f t="shared" si="88"/>
        <v>0</v>
      </c>
      <c r="BG48" s="550">
        <f t="shared" si="89"/>
        <v>0</v>
      </c>
    </row>
    <row r="49" spans="1:59" ht="12.95" customHeight="1" x14ac:dyDescent="0.25">
      <c r="A49" s="542">
        <v>8</v>
      </c>
      <c r="B49" s="639">
        <v>5410</v>
      </c>
      <c r="C49" s="640">
        <v>600099318</v>
      </c>
      <c r="D49" s="542">
        <v>854778</v>
      </c>
      <c r="E49" s="689" t="s">
        <v>450</v>
      </c>
      <c r="F49" s="639">
        <v>3141</v>
      </c>
      <c r="G49" s="685" t="s">
        <v>319</v>
      </c>
      <c r="H49" s="545" t="s">
        <v>282</v>
      </c>
      <c r="I49" s="522">
        <v>1962361</v>
      </c>
      <c r="J49" s="547">
        <v>1434804</v>
      </c>
      <c r="K49" s="547">
        <v>0</v>
      </c>
      <c r="L49" s="339">
        <v>484963</v>
      </c>
      <c r="M49" s="547">
        <v>28696</v>
      </c>
      <c r="N49" s="547">
        <v>13898</v>
      </c>
      <c r="O49" s="548">
        <v>4.8900000000000006</v>
      </c>
      <c r="P49" s="733">
        <v>0</v>
      </c>
      <c r="Q49" s="823">
        <v>4.8900000000000006</v>
      </c>
      <c r="R49" s="112">
        <f t="shared" si="1"/>
        <v>0</v>
      </c>
      <c r="S49" s="113">
        <v>0</v>
      </c>
      <c r="T49" s="113">
        <v>0</v>
      </c>
      <c r="U49" s="113">
        <v>0</v>
      </c>
      <c r="V49" s="113">
        <v>0</v>
      </c>
      <c r="W49" s="113">
        <v>0</v>
      </c>
      <c r="X49" s="113">
        <v>0</v>
      </c>
      <c r="Y49" s="113">
        <f t="shared" si="2"/>
        <v>0</v>
      </c>
      <c r="Z49" s="113">
        <v>0</v>
      </c>
      <c r="AA49" s="113">
        <v>0</v>
      </c>
      <c r="AB49" s="113">
        <v>0</v>
      </c>
      <c r="AC49" s="113">
        <f t="shared" si="3"/>
        <v>0</v>
      </c>
      <c r="AD49" s="113">
        <f t="shared" si="4"/>
        <v>0</v>
      </c>
      <c r="AE49" s="114">
        <f t="shared" si="5"/>
        <v>0</v>
      </c>
      <c r="AF49" s="114">
        <f t="shared" si="6"/>
        <v>0</v>
      </c>
      <c r="AG49" s="113">
        <v>0</v>
      </c>
      <c r="AH49" s="113">
        <v>0</v>
      </c>
      <c r="AI49" s="113">
        <v>0</v>
      </c>
      <c r="AJ49" s="113">
        <f t="shared" si="7"/>
        <v>0</v>
      </c>
      <c r="AK49" s="113">
        <f t="shared" si="8"/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v>0</v>
      </c>
      <c r="AQ49" s="115">
        <v>0</v>
      </c>
      <c r="AR49" s="115">
        <v>0</v>
      </c>
      <c r="AS49" s="115">
        <v>0</v>
      </c>
      <c r="AT49" s="409">
        <f t="shared" si="78"/>
        <v>0</v>
      </c>
      <c r="AU49" s="115">
        <f t="shared" si="79"/>
        <v>0</v>
      </c>
      <c r="AV49" s="116">
        <f t="shared" si="10"/>
        <v>0</v>
      </c>
      <c r="AW49" s="855">
        <f t="shared" si="80"/>
        <v>1962361</v>
      </c>
      <c r="AX49" s="528">
        <f t="shared" si="81"/>
        <v>1434804</v>
      </c>
      <c r="AY49" s="113">
        <f t="shared" si="82"/>
        <v>0</v>
      </c>
      <c r="AZ49" s="113">
        <f t="shared" si="83"/>
        <v>0</v>
      </c>
      <c r="BA49" s="528">
        <f t="shared" si="84"/>
        <v>484963</v>
      </c>
      <c r="BB49" s="528">
        <f t="shared" si="84"/>
        <v>28696</v>
      </c>
      <c r="BC49" s="528">
        <f t="shared" si="85"/>
        <v>13898</v>
      </c>
      <c r="BD49" s="549">
        <f t="shared" si="86"/>
        <v>4.8900000000000006</v>
      </c>
      <c r="BE49" s="549">
        <f t="shared" si="87"/>
        <v>0</v>
      </c>
      <c r="BF49" s="953">
        <f t="shared" si="88"/>
        <v>0</v>
      </c>
      <c r="BG49" s="550">
        <f t="shared" si="89"/>
        <v>4.8900000000000006</v>
      </c>
    </row>
    <row r="50" spans="1:59" ht="12.95" customHeight="1" x14ac:dyDescent="0.25">
      <c r="A50" s="542">
        <v>8</v>
      </c>
      <c r="B50" s="639">
        <v>5410</v>
      </c>
      <c r="C50" s="640">
        <v>600099318</v>
      </c>
      <c r="D50" s="542">
        <v>854778</v>
      </c>
      <c r="E50" s="689" t="s">
        <v>450</v>
      </c>
      <c r="F50" s="639">
        <v>3143</v>
      </c>
      <c r="G50" s="545" t="s">
        <v>633</v>
      </c>
      <c r="H50" s="545" t="s">
        <v>281</v>
      </c>
      <c r="I50" s="522">
        <v>839691</v>
      </c>
      <c r="J50" s="547">
        <v>618329</v>
      </c>
      <c r="K50" s="547">
        <v>0</v>
      </c>
      <c r="L50" s="547">
        <v>208995</v>
      </c>
      <c r="M50" s="547">
        <v>12367</v>
      </c>
      <c r="N50" s="547">
        <v>0</v>
      </c>
      <c r="O50" s="548">
        <v>1.2942</v>
      </c>
      <c r="P50" s="733">
        <v>1.2942</v>
      </c>
      <c r="Q50" s="823">
        <v>0</v>
      </c>
      <c r="R50" s="112">
        <f t="shared" si="1"/>
        <v>0</v>
      </c>
      <c r="S50" s="113">
        <v>0</v>
      </c>
      <c r="T50" s="113">
        <v>0</v>
      </c>
      <c r="U50" s="113">
        <v>0</v>
      </c>
      <c r="V50" s="113">
        <v>0</v>
      </c>
      <c r="W50" s="113">
        <v>0</v>
      </c>
      <c r="X50" s="113">
        <v>0</v>
      </c>
      <c r="Y50" s="113">
        <f t="shared" si="2"/>
        <v>0</v>
      </c>
      <c r="Z50" s="113">
        <v>0</v>
      </c>
      <c r="AA50" s="113">
        <v>0</v>
      </c>
      <c r="AB50" s="113">
        <v>0</v>
      </c>
      <c r="AC50" s="113">
        <f t="shared" si="3"/>
        <v>0</v>
      </c>
      <c r="AD50" s="113">
        <f t="shared" si="4"/>
        <v>0</v>
      </c>
      <c r="AE50" s="114">
        <f t="shared" si="5"/>
        <v>0</v>
      </c>
      <c r="AF50" s="114">
        <f t="shared" si="6"/>
        <v>0</v>
      </c>
      <c r="AG50" s="113">
        <v>0</v>
      </c>
      <c r="AH50" s="113">
        <v>0</v>
      </c>
      <c r="AI50" s="113">
        <v>0</v>
      </c>
      <c r="AJ50" s="113">
        <f t="shared" si="7"/>
        <v>0</v>
      </c>
      <c r="AK50" s="113">
        <f t="shared" si="8"/>
        <v>0</v>
      </c>
      <c r="AL50" s="115">
        <v>0</v>
      </c>
      <c r="AM50" s="115">
        <v>0</v>
      </c>
      <c r="AN50" s="115">
        <v>0</v>
      </c>
      <c r="AO50" s="115">
        <v>0</v>
      </c>
      <c r="AP50" s="115">
        <v>0</v>
      </c>
      <c r="AQ50" s="115">
        <v>0</v>
      </c>
      <c r="AR50" s="115">
        <v>0</v>
      </c>
      <c r="AS50" s="115">
        <v>0</v>
      </c>
      <c r="AT50" s="409">
        <f t="shared" si="78"/>
        <v>0</v>
      </c>
      <c r="AU50" s="115">
        <f t="shared" si="79"/>
        <v>0</v>
      </c>
      <c r="AV50" s="116">
        <f t="shared" si="10"/>
        <v>0</v>
      </c>
      <c r="AW50" s="855">
        <f t="shared" si="80"/>
        <v>839691</v>
      </c>
      <c r="AX50" s="528">
        <f t="shared" si="81"/>
        <v>618329</v>
      </c>
      <c r="AY50" s="113">
        <f t="shared" si="82"/>
        <v>0</v>
      </c>
      <c r="AZ50" s="113">
        <f t="shared" si="83"/>
        <v>0</v>
      </c>
      <c r="BA50" s="528">
        <f t="shared" si="84"/>
        <v>208995</v>
      </c>
      <c r="BB50" s="528">
        <f t="shared" si="84"/>
        <v>12367</v>
      </c>
      <c r="BC50" s="528">
        <f t="shared" si="85"/>
        <v>0</v>
      </c>
      <c r="BD50" s="549">
        <f t="shared" si="86"/>
        <v>1.2942</v>
      </c>
      <c r="BE50" s="549">
        <f t="shared" si="87"/>
        <v>1.2942</v>
      </c>
      <c r="BF50" s="953">
        <f t="shared" si="88"/>
        <v>0</v>
      </c>
      <c r="BG50" s="550">
        <f t="shared" si="89"/>
        <v>0</v>
      </c>
    </row>
    <row r="51" spans="1:59" ht="12.95" customHeight="1" x14ac:dyDescent="0.25">
      <c r="A51" s="542">
        <v>8</v>
      </c>
      <c r="B51" s="639">
        <v>5410</v>
      </c>
      <c r="C51" s="640">
        <v>600099318</v>
      </c>
      <c r="D51" s="542">
        <v>854778</v>
      </c>
      <c r="E51" s="689" t="s">
        <v>450</v>
      </c>
      <c r="F51" s="639">
        <v>3143</v>
      </c>
      <c r="G51" s="545" t="s">
        <v>634</v>
      </c>
      <c r="H51" s="545" t="s">
        <v>282</v>
      </c>
      <c r="I51" s="522">
        <v>25279</v>
      </c>
      <c r="J51" s="547">
        <v>17820</v>
      </c>
      <c r="K51" s="547">
        <v>0</v>
      </c>
      <c r="L51" s="339">
        <v>6023</v>
      </c>
      <c r="M51" s="547">
        <v>356</v>
      </c>
      <c r="N51" s="547">
        <v>1080</v>
      </c>
      <c r="O51" s="548">
        <v>0.08</v>
      </c>
      <c r="P51" s="733">
        <v>0</v>
      </c>
      <c r="Q51" s="823">
        <v>0.08</v>
      </c>
      <c r="R51" s="112">
        <f t="shared" si="1"/>
        <v>0</v>
      </c>
      <c r="S51" s="113">
        <v>0</v>
      </c>
      <c r="T51" s="113">
        <v>0</v>
      </c>
      <c r="U51" s="113">
        <v>0</v>
      </c>
      <c r="V51" s="113">
        <v>0</v>
      </c>
      <c r="W51" s="113">
        <v>0</v>
      </c>
      <c r="X51" s="113">
        <v>0</v>
      </c>
      <c r="Y51" s="113">
        <f t="shared" si="2"/>
        <v>0</v>
      </c>
      <c r="Z51" s="113">
        <v>0</v>
      </c>
      <c r="AA51" s="113">
        <v>0</v>
      </c>
      <c r="AB51" s="113">
        <v>0</v>
      </c>
      <c r="AC51" s="113">
        <f t="shared" si="3"/>
        <v>0</v>
      </c>
      <c r="AD51" s="113">
        <f t="shared" si="4"/>
        <v>0</v>
      </c>
      <c r="AE51" s="114">
        <f t="shared" si="5"/>
        <v>0</v>
      </c>
      <c r="AF51" s="114">
        <f t="shared" si="6"/>
        <v>0</v>
      </c>
      <c r="AG51" s="113">
        <v>0</v>
      </c>
      <c r="AH51" s="113">
        <v>0</v>
      </c>
      <c r="AI51" s="113">
        <v>0</v>
      </c>
      <c r="AJ51" s="113">
        <f t="shared" si="7"/>
        <v>0</v>
      </c>
      <c r="AK51" s="113">
        <f t="shared" si="8"/>
        <v>0</v>
      </c>
      <c r="AL51" s="115">
        <v>0</v>
      </c>
      <c r="AM51" s="115">
        <v>0</v>
      </c>
      <c r="AN51" s="115">
        <v>0</v>
      </c>
      <c r="AO51" s="115">
        <v>0</v>
      </c>
      <c r="AP51" s="115">
        <v>0</v>
      </c>
      <c r="AQ51" s="115">
        <v>0</v>
      </c>
      <c r="AR51" s="115">
        <v>0</v>
      </c>
      <c r="AS51" s="115">
        <v>0</v>
      </c>
      <c r="AT51" s="409">
        <f t="shared" si="78"/>
        <v>0</v>
      </c>
      <c r="AU51" s="115">
        <f t="shared" si="79"/>
        <v>0</v>
      </c>
      <c r="AV51" s="116">
        <f t="shared" si="10"/>
        <v>0</v>
      </c>
      <c r="AW51" s="855">
        <f t="shared" si="80"/>
        <v>25279</v>
      </c>
      <c r="AX51" s="528">
        <f t="shared" si="81"/>
        <v>17820</v>
      </c>
      <c r="AY51" s="113">
        <f t="shared" si="82"/>
        <v>0</v>
      </c>
      <c r="AZ51" s="113">
        <f t="shared" si="83"/>
        <v>0</v>
      </c>
      <c r="BA51" s="528">
        <f t="shared" si="84"/>
        <v>6023</v>
      </c>
      <c r="BB51" s="528">
        <f t="shared" si="84"/>
        <v>356</v>
      </c>
      <c r="BC51" s="528">
        <f t="shared" si="85"/>
        <v>1080</v>
      </c>
      <c r="BD51" s="549">
        <f t="shared" si="86"/>
        <v>0.08</v>
      </c>
      <c r="BE51" s="549">
        <f t="shared" si="87"/>
        <v>0</v>
      </c>
      <c r="BF51" s="953">
        <f t="shared" si="88"/>
        <v>0</v>
      </c>
      <c r="BG51" s="550">
        <f t="shared" si="89"/>
        <v>0.08</v>
      </c>
    </row>
    <row r="52" spans="1:59" ht="12.95" customHeight="1" x14ac:dyDescent="0.25">
      <c r="A52" s="559">
        <v>8</v>
      </c>
      <c r="B52" s="643">
        <v>5410</v>
      </c>
      <c r="C52" s="644">
        <v>600099318</v>
      </c>
      <c r="D52" s="643">
        <v>854778</v>
      </c>
      <c r="E52" s="690" t="s">
        <v>451</v>
      </c>
      <c r="F52" s="643"/>
      <c r="G52" s="691"/>
      <c r="H52" s="692"/>
      <c r="I52" s="535">
        <v>19204677</v>
      </c>
      <c r="J52" s="536">
        <v>13867806</v>
      </c>
      <c r="K52" s="536">
        <v>60000</v>
      </c>
      <c r="L52" s="536">
        <v>4707597</v>
      </c>
      <c r="M52" s="536">
        <v>277356</v>
      </c>
      <c r="N52" s="536">
        <v>291918</v>
      </c>
      <c r="O52" s="537">
        <v>31.090399999999995</v>
      </c>
      <c r="P52" s="537">
        <v>19.289900000000003</v>
      </c>
      <c r="Q52" s="746">
        <v>11.800500000000001</v>
      </c>
      <c r="R52" s="535">
        <f t="shared" ref="R52:BG52" si="90">SUM(R46:R51)</f>
        <v>15000</v>
      </c>
      <c r="S52" s="536">
        <f t="shared" si="90"/>
        <v>0</v>
      </c>
      <c r="T52" s="536">
        <f t="shared" si="90"/>
        <v>0</v>
      </c>
      <c r="U52" s="536">
        <f t="shared" si="90"/>
        <v>75740</v>
      </c>
      <c r="V52" s="536">
        <f t="shared" si="90"/>
        <v>0</v>
      </c>
      <c r="W52" s="536">
        <f t="shared" ref="W52" si="91">SUM(W46:W51)</f>
        <v>0</v>
      </c>
      <c r="X52" s="536">
        <f t="shared" si="90"/>
        <v>0</v>
      </c>
      <c r="Y52" s="536">
        <f t="shared" si="90"/>
        <v>90740</v>
      </c>
      <c r="Z52" s="536">
        <f t="shared" si="90"/>
        <v>-15000</v>
      </c>
      <c r="AA52" s="536">
        <f t="shared" si="90"/>
        <v>0</v>
      </c>
      <c r="AB52" s="536">
        <f t="shared" si="90"/>
        <v>0</v>
      </c>
      <c r="AC52" s="536">
        <f t="shared" si="90"/>
        <v>-15000</v>
      </c>
      <c r="AD52" s="536">
        <f t="shared" si="90"/>
        <v>75740</v>
      </c>
      <c r="AE52" s="536">
        <f t="shared" si="90"/>
        <v>25600</v>
      </c>
      <c r="AF52" s="536">
        <f t="shared" si="90"/>
        <v>1815</v>
      </c>
      <c r="AG52" s="536">
        <f t="shared" si="90"/>
        <v>0</v>
      </c>
      <c r="AH52" s="536">
        <f t="shared" si="90"/>
        <v>0</v>
      </c>
      <c r="AI52" s="536">
        <f t="shared" si="90"/>
        <v>0</v>
      </c>
      <c r="AJ52" s="536">
        <f t="shared" si="90"/>
        <v>0</v>
      </c>
      <c r="AK52" s="536">
        <f t="shared" si="90"/>
        <v>103155</v>
      </c>
      <c r="AL52" s="537">
        <f t="shared" si="90"/>
        <v>0</v>
      </c>
      <c r="AM52" s="537">
        <f t="shared" si="90"/>
        <v>0.06</v>
      </c>
      <c r="AN52" s="537">
        <f t="shared" si="90"/>
        <v>0</v>
      </c>
      <c r="AO52" s="537">
        <f t="shared" si="90"/>
        <v>0</v>
      </c>
      <c r="AP52" s="537">
        <f t="shared" si="90"/>
        <v>0</v>
      </c>
      <c r="AQ52" s="537">
        <f t="shared" ref="AQ52" si="92">SUM(AQ46:AQ51)</f>
        <v>0</v>
      </c>
      <c r="AR52" s="537">
        <f t="shared" si="90"/>
        <v>0</v>
      </c>
      <c r="AS52" s="537">
        <f t="shared" si="90"/>
        <v>0</v>
      </c>
      <c r="AT52" s="537">
        <f t="shared" si="90"/>
        <v>0</v>
      </c>
      <c r="AU52" s="537">
        <f t="shared" si="90"/>
        <v>0.06</v>
      </c>
      <c r="AV52" s="538">
        <f t="shared" si="90"/>
        <v>0.06</v>
      </c>
      <c r="AW52" s="539">
        <f t="shared" si="90"/>
        <v>19307832</v>
      </c>
      <c r="AX52" s="536">
        <f t="shared" si="90"/>
        <v>13958546</v>
      </c>
      <c r="AY52" s="540">
        <f t="shared" ref="AY52" si="93">SUM(AY46:AY51)</f>
        <v>0</v>
      </c>
      <c r="AZ52" s="536">
        <f t="shared" si="90"/>
        <v>45000</v>
      </c>
      <c r="BA52" s="536">
        <f t="shared" si="90"/>
        <v>4733197</v>
      </c>
      <c r="BB52" s="536">
        <f t="shared" si="90"/>
        <v>279171</v>
      </c>
      <c r="BC52" s="536">
        <f t="shared" si="90"/>
        <v>291918</v>
      </c>
      <c r="BD52" s="537">
        <f t="shared" si="90"/>
        <v>31.150399999999994</v>
      </c>
      <c r="BE52" s="537">
        <f t="shared" si="90"/>
        <v>19.289900000000003</v>
      </c>
      <c r="BF52" s="537">
        <f t="shared" si="90"/>
        <v>0</v>
      </c>
      <c r="BG52" s="538">
        <f t="shared" si="90"/>
        <v>11.8605</v>
      </c>
    </row>
    <row r="53" spans="1:59" ht="12.95" customHeight="1" x14ac:dyDescent="0.25">
      <c r="A53" s="542">
        <v>9</v>
      </c>
      <c r="B53" s="639">
        <v>5476</v>
      </c>
      <c r="C53" s="640">
        <v>650046072</v>
      </c>
      <c r="D53" s="542">
        <v>71002723</v>
      </c>
      <c r="E53" s="689" t="s">
        <v>452</v>
      </c>
      <c r="F53" s="639">
        <v>3111</v>
      </c>
      <c r="G53" s="685" t="s">
        <v>329</v>
      </c>
      <c r="H53" s="545" t="s">
        <v>281</v>
      </c>
      <c r="I53" s="522">
        <v>2626446</v>
      </c>
      <c r="J53" s="547">
        <v>1905690</v>
      </c>
      <c r="K53" s="547">
        <v>15000</v>
      </c>
      <c r="L53" s="547">
        <v>649193</v>
      </c>
      <c r="M53" s="547">
        <v>38113</v>
      </c>
      <c r="N53" s="547">
        <v>18450</v>
      </c>
      <c r="O53" s="548">
        <v>4.3117999999999999</v>
      </c>
      <c r="P53" s="733">
        <v>3.39</v>
      </c>
      <c r="Q53" s="823">
        <v>0.92179999999999995</v>
      </c>
      <c r="R53" s="112">
        <f t="shared" si="1"/>
        <v>0</v>
      </c>
      <c r="S53" s="113">
        <v>0</v>
      </c>
      <c r="T53" s="113">
        <v>0</v>
      </c>
      <c r="U53" s="113">
        <v>0</v>
      </c>
      <c r="V53" s="113">
        <v>0</v>
      </c>
      <c r="W53" s="113">
        <v>0</v>
      </c>
      <c r="X53" s="113">
        <v>0</v>
      </c>
      <c r="Y53" s="113">
        <f t="shared" si="2"/>
        <v>0</v>
      </c>
      <c r="Z53" s="113">
        <v>0</v>
      </c>
      <c r="AA53" s="113">
        <v>0</v>
      </c>
      <c r="AB53" s="113">
        <v>0</v>
      </c>
      <c r="AC53" s="113">
        <f t="shared" si="3"/>
        <v>0</v>
      </c>
      <c r="AD53" s="113">
        <f t="shared" si="4"/>
        <v>0</v>
      </c>
      <c r="AE53" s="114">
        <f t="shared" si="5"/>
        <v>0</v>
      </c>
      <c r="AF53" s="114">
        <f t="shared" si="6"/>
        <v>0</v>
      </c>
      <c r="AG53" s="113">
        <v>0</v>
      </c>
      <c r="AH53" s="113">
        <v>0</v>
      </c>
      <c r="AI53" s="113">
        <v>0</v>
      </c>
      <c r="AJ53" s="113">
        <f t="shared" si="7"/>
        <v>0</v>
      </c>
      <c r="AK53" s="113">
        <f t="shared" si="8"/>
        <v>0</v>
      </c>
      <c r="AL53" s="115">
        <v>0</v>
      </c>
      <c r="AM53" s="115">
        <v>0</v>
      </c>
      <c r="AN53" s="115">
        <v>0</v>
      </c>
      <c r="AO53" s="115">
        <v>0</v>
      </c>
      <c r="AP53" s="115">
        <v>0</v>
      </c>
      <c r="AQ53" s="115">
        <v>0</v>
      </c>
      <c r="AR53" s="115">
        <v>0</v>
      </c>
      <c r="AS53" s="115">
        <v>0</v>
      </c>
      <c r="AT53" s="409">
        <f t="shared" ref="AT53:AT59" si="94">AL53+AN53+AO53+AR53+AQ53</f>
        <v>0</v>
      </c>
      <c r="AU53" s="115">
        <f t="shared" ref="AU53:AU59" si="95">AM53+AP53+AS53</f>
        <v>0</v>
      </c>
      <c r="AV53" s="116">
        <f t="shared" si="10"/>
        <v>0</v>
      </c>
      <c r="AW53" s="855">
        <f t="shared" ref="AW53:AW59" si="96">I53+AK53</f>
        <v>2626446</v>
      </c>
      <c r="AX53" s="528">
        <f t="shared" ref="AX53:AX59" si="97">J53+Y53</f>
        <v>1905690</v>
      </c>
      <c r="AY53" s="113">
        <f t="shared" ref="AY53:AY59" si="98">W53</f>
        <v>0</v>
      </c>
      <c r="AZ53" s="113">
        <f t="shared" ref="AZ53:AZ59" si="99">K53+AC53</f>
        <v>15000</v>
      </c>
      <c r="BA53" s="528">
        <f t="shared" ref="BA53:BB59" si="100">L53+AE53</f>
        <v>649193</v>
      </c>
      <c r="BB53" s="528">
        <f t="shared" si="100"/>
        <v>38113</v>
      </c>
      <c r="BC53" s="528">
        <f t="shared" ref="BC53:BC59" si="101">N53+AJ53</f>
        <v>18450</v>
      </c>
      <c r="BD53" s="549">
        <f t="shared" ref="BD53:BD59" si="102">O53+AV53</f>
        <v>4.3117999999999999</v>
      </c>
      <c r="BE53" s="549">
        <f t="shared" ref="BE53:BE59" si="103">P53+AT53</f>
        <v>3.39</v>
      </c>
      <c r="BF53" s="953">
        <f t="shared" ref="BF53:BF59" si="104">AQ53</f>
        <v>0</v>
      </c>
      <c r="BG53" s="550">
        <f t="shared" ref="BG53:BG59" si="105">Q53+AU53</f>
        <v>0.92179999999999995</v>
      </c>
    </row>
    <row r="54" spans="1:59" ht="12.95" customHeight="1" x14ac:dyDescent="0.25">
      <c r="A54" s="542">
        <v>9</v>
      </c>
      <c r="B54" s="639">
        <v>5476</v>
      </c>
      <c r="C54" s="640">
        <v>650046072</v>
      </c>
      <c r="D54" s="542">
        <v>71002723</v>
      </c>
      <c r="E54" s="689" t="s">
        <v>452</v>
      </c>
      <c r="F54" s="639">
        <v>3113</v>
      </c>
      <c r="G54" s="685" t="s">
        <v>333</v>
      </c>
      <c r="H54" s="545" t="s">
        <v>281</v>
      </c>
      <c r="I54" s="522">
        <v>10930790</v>
      </c>
      <c r="J54" s="547">
        <v>7884919</v>
      </c>
      <c r="K54" s="547">
        <v>45000</v>
      </c>
      <c r="L54" s="547">
        <v>2680313</v>
      </c>
      <c r="M54" s="547">
        <v>157698</v>
      </c>
      <c r="N54" s="547">
        <v>162860</v>
      </c>
      <c r="O54" s="548">
        <v>15.6754</v>
      </c>
      <c r="P54" s="733">
        <v>12.0466</v>
      </c>
      <c r="Q54" s="823">
        <v>3.6287999999999996</v>
      </c>
      <c r="R54" s="112">
        <f t="shared" si="1"/>
        <v>0</v>
      </c>
      <c r="S54" s="113">
        <v>0</v>
      </c>
      <c r="T54" s="113">
        <v>0</v>
      </c>
      <c r="U54" s="113">
        <v>77536</v>
      </c>
      <c r="V54" s="113">
        <v>0</v>
      </c>
      <c r="W54" s="113">
        <v>173220</v>
      </c>
      <c r="X54" s="113">
        <v>0</v>
      </c>
      <c r="Y54" s="113">
        <f t="shared" si="2"/>
        <v>250756</v>
      </c>
      <c r="Z54" s="113">
        <v>0</v>
      </c>
      <c r="AA54" s="113">
        <v>0</v>
      </c>
      <c r="AB54" s="113">
        <v>0</v>
      </c>
      <c r="AC54" s="113">
        <f t="shared" si="3"/>
        <v>0</v>
      </c>
      <c r="AD54" s="113">
        <f t="shared" si="4"/>
        <v>250756</v>
      </c>
      <c r="AE54" s="114">
        <f t="shared" si="5"/>
        <v>84756</v>
      </c>
      <c r="AF54" s="114">
        <f t="shared" si="6"/>
        <v>5015</v>
      </c>
      <c r="AG54" s="113">
        <v>0</v>
      </c>
      <c r="AH54" s="113">
        <v>0</v>
      </c>
      <c r="AI54" s="113">
        <v>0</v>
      </c>
      <c r="AJ54" s="113">
        <f t="shared" si="7"/>
        <v>0</v>
      </c>
      <c r="AK54" s="113">
        <f t="shared" si="8"/>
        <v>340527</v>
      </c>
      <c r="AL54" s="115">
        <v>0</v>
      </c>
      <c r="AM54" s="115">
        <v>0</v>
      </c>
      <c r="AN54" s="115">
        <v>0</v>
      </c>
      <c r="AO54" s="115">
        <v>0</v>
      </c>
      <c r="AP54" s="115">
        <v>0</v>
      </c>
      <c r="AQ54" s="115">
        <v>0.5</v>
      </c>
      <c r="AR54" s="115">
        <v>0</v>
      </c>
      <c r="AS54" s="115">
        <v>0</v>
      </c>
      <c r="AT54" s="409">
        <f t="shared" si="94"/>
        <v>0.5</v>
      </c>
      <c r="AU54" s="115">
        <f t="shared" si="95"/>
        <v>0</v>
      </c>
      <c r="AV54" s="116">
        <f t="shared" si="10"/>
        <v>0.5</v>
      </c>
      <c r="AW54" s="855">
        <f t="shared" si="96"/>
        <v>11271317</v>
      </c>
      <c r="AX54" s="528">
        <f t="shared" si="97"/>
        <v>8135675</v>
      </c>
      <c r="AY54" s="113">
        <f t="shared" si="98"/>
        <v>173220</v>
      </c>
      <c r="AZ54" s="113">
        <f t="shared" si="99"/>
        <v>45000</v>
      </c>
      <c r="BA54" s="528">
        <f t="shared" si="100"/>
        <v>2765069</v>
      </c>
      <c r="BB54" s="528">
        <f t="shared" si="100"/>
        <v>162713</v>
      </c>
      <c r="BC54" s="528">
        <f t="shared" si="101"/>
        <v>162860</v>
      </c>
      <c r="BD54" s="549">
        <f t="shared" si="102"/>
        <v>16.1754</v>
      </c>
      <c r="BE54" s="549">
        <f t="shared" si="103"/>
        <v>12.5466</v>
      </c>
      <c r="BF54" s="953">
        <f t="shared" si="104"/>
        <v>0.5</v>
      </c>
      <c r="BG54" s="550">
        <f t="shared" si="105"/>
        <v>3.6287999999999996</v>
      </c>
    </row>
    <row r="55" spans="1:59" ht="12.95" customHeight="1" x14ac:dyDescent="0.25">
      <c r="A55" s="542">
        <v>9</v>
      </c>
      <c r="B55" s="639">
        <v>5476</v>
      </c>
      <c r="C55" s="640">
        <v>650046072</v>
      </c>
      <c r="D55" s="542">
        <v>71002723</v>
      </c>
      <c r="E55" s="689" t="s">
        <v>452</v>
      </c>
      <c r="F55" s="639">
        <v>3113</v>
      </c>
      <c r="G55" s="545" t="s">
        <v>316</v>
      </c>
      <c r="H55" s="545" t="s">
        <v>282</v>
      </c>
      <c r="I55" s="522">
        <v>464749</v>
      </c>
      <c r="J55" s="547">
        <v>341494</v>
      </c>
      <c r="K55" s="547">
        <v>0</v>
      </c>
      <c r="L55" s="547">
        <v>115425</v>
      </c>
      <c r="M55" s="547">
        <v>6830</v>
      </c>
      <c r="N55" s="547">
        <v>1000</v>
      </c>
      <c r="O55" s="548">
        <v>0.91</v>
      </c>
      <c r="P55" s="733">
        <v>0.91</v>
      </c>
      <c r="Q55" s="823">
        <v>0</v>
      </c>
      <c r="R55" s="112">
        <f t="shared" si="1"/>
        <v>0</v>
      </c>
      <c r="S55" s="113">
        <v>0</v>
      </c>
      <c r="T55" s="113">
        <v>0</v>
      </c>
      <c r="U55" s="113">
        <v>0</v>
      </c>
      <c r="V55" s="113">
        <v>0</v>
      </c>
      <c r="W55" s="113">
        <v>0</v>
      </c>
      <c r="X55" s="113">
        <v>0</v>
      </c>
      <c r="Y55" s="113">
        <f t="shared" si="2"/>
        <v>0</v>
      </c>
      <c r="Z55" s="113">
        <v>0</v>
      </c>
      <c r="AA55" s="113">
        <v>0</v>
      </c>
      <c r="AB55" s="113">
        <v>0</v>
      </c>
      <c r="AC55" s="113">
        <f t="shared" si="3"/>
        <v>0</v>
      </c>
      <c r="AD55" s="113">
        <f t="shared" si="4"/>
        <v>0</v>
      </c>
      <c r="AE55" s="114">
        <f t="shared" si="5"/>
        <v>0</v>
      </c>
      <c r="AF55" s="114">
        <f t="shared" si="6"/>
        <v>0</v>
      </c>
      <c r="AG55" s="113">
        <v>0</v>
      </c>
      <c r="AH55" s="113">
        <v>0</v>
      </c>
      <c r="AI55" s="113">
        <v>0</v>
      </c>
      <c r="AJ55" s="113">
        <f t="shared" si="7"/>
        <v>0</v>
      </c>
      <c r="AK55" s="113">
        <f t="shared" si="8"/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v>0</v>
      </c>
      <c r="AQ55" s="115">
        <v>0</v>
      </c>
      <c r="AR55" s="115">
        <v>0</v>
      </c>
      <c r="AS55" s="115">
        <v>0</v>
      </c>
      <c r="AT55" s="409">
        <f t="shared" si="94"/>
        <v>0</v>
      </c>
      <c r="AU55" s="115">
        <f t="shared" si="95"/>
        <v>0</v>
      </c>
      <c r="AV55" s="116">
        <f t="shared" si="10"/>
        <v>0</v>
      </c>
      <c r="AW55" s="855">
        <f t="shared" si="96"/>
        <v>464749</v>
      </c>
      <c r="AX55" s="528">
        <f t="shared" si="97"/>
        <v>341494</v>
      </c>
      <c r="AY55" s="113">
        <f t="shared" si="98"/>
        <v>0</v>
      </c>
      <c r="AZ55" s="113">
        <f t="shared" si="99"/>
        <v>0</v>
      </c>
      <c r="BA55" s="528">
        <f t="shared" si="100"/>
        <v>115425</v>
      </c>
      <c r="BB55" s="528">
        <f t="shared" si="100"/>
        <v>6830</v>
      </c>
      <c r="BC55" s="528">
        <f t="shared" si="101"/>
        <v>1000</v>
      </c>
      <c r="BD55" s="549">
        <f t="shared" si="102"/>
        <v>0.91</v>
      </c>
      <c r="BE55" s="549">
        <f t="shared" si="103"/>
        <v>0.91</v>
      </c>
      <c r="BF55" s="953">
        <f t="shared" si="104"/>
        <v>0</v>
      </c>
      <c r="BG55" s="550">
        <f t="shared" si="105"/>
        <v>0</v>
      </c>
    </row>
    <row r="56" spans="1:59" ht="12.95" customHeight="1" x14ac:dyDescent="0.25">
      <c r="A56" s="542">
        <v>9</v>
      </c>
      <c r="B56" s="639">
        <v>5476</v>
      </c>
      <c r="C56" s="640">
        <v>650046072</v>
      </c>
      <c r="D56" s="542">
        <v>71002723</v>
      </c>
      <c r="E56" s="689" t="s">
        <v>452</v>
      </c>
      <c r="F56" s="639">
        <v>3141</v>
      </c>
      <c r="G56" s="685" t="s">
        <v>319</v>
      </c>
      <c r="H56" s="545" t="s">
        <v>282</v>
      </c>
      <c r="I56" s="522">
        <v>1468246</v>
      </c>
      <c r="J56" s="547">
        <v>1074648</v>
      </c>
      <c r="K56" s="547">
        <v>0</v>
      </c>
      <c r="L56" s="339">
        <v>363231</v>
      </c>
      <c r="M56" s="547">
        <v>21493</v>
      </c>
      <c r="N56" s="547">
        <v>8874</v>
      </c>
      <c r="O56" s="548">
        <v>3.65</v>
      </c>
      <c r="P56" s="733">
        <v>0</v>
      </c>
      <c r="Q56" s="823">
        <v>3.65</v>
      </c>
      <c r="R56" s="112">
        <f t="shared" si="1"/>
        <v>0</v>
      </c>
      <c r="S56" s="113">
        <v>0</v>
      </c>
      <c r="T56" s="113">
        <v>36464</v>
      </c>
      <c r="U56" s="113">
        <v>0</v>
      </c>
      <c r="V56" s="113">
        <v>0</v>
      </c>
      <c r="W56" s="113">
        <v>0</v>
      </c>
      <c r="X56" s="113">
        <v>0</v>
      </c>
      <c r="Y56" s="113">
        <f t="shared" si="2"/>
        <v>36464</v>
      </c>
      <c r="Z56" s="113">
        <v>0</v>
      </c>
      <c r="AA56" s="113">
        <v>0</v>
      </c>
      <c r="AB56" s="113">
        <v>0</v>
      </c>
      <c r="AC56" s="113">
        <f t="shared" si="3"/>
        <v>0</v>
      </c>
      <c r="AD56" s="113">
        <f t="shared" si="4"/>
        <v>36464</v>
      </c>
      <c r="AE56" s="114">
        <f t="shared" si="5"/>
        <v>12325</v>
      </c>
      <c r="AF56" s="114">
        <f t="shared" si="6"/>
        <v>729</v>
      </c>
      <c r="AG56" s="113">
        <v>0</v>
      </c>
      <c r="AH56" s="113">
        <v>0</v>
      </c>
      <c r="AI56" s="113">
        <v>0</v>
      </c>
      <c r="AJ56" s="113">
        <f t="shared" si="7"/>
        <v>0</v>
      </c>
      <c r="AK56" s="113">
        <f t="shared" si="8"/>
        <v>49518</v>
      </c>
      <c r="AL56" s="115">
        <v>0</v>
      </c>
      <c r="AM56" s="115">
        <v>0</v>
      </c>
      <c r="AN56" s="115">
        <v>0</v>
      </c>
      <c r="AO56" s="115">
        <v>0.13</v>
      </c>
      <c r="AP56" s="115">
        <v>0</v>
      </c>
      <c r="AQ56" s="115">
        <v>0</v>
      </c>
      <c r="AR56" s="115">
        <v>0</v>
      </c>
      <c r="AS56" s="115">
        <v>0</v>
      </c>
      <c r="AT56" s="409">
        <f t="shared" si="94"/>
        <v>0.13</v>
      </c>
      <c r="AU56" s="115">
        <f t="shared" si="95"/>
        <v>0</v>
      </c>
      <c r="AV56" s="116">
        <f t="shared" si="10"/>
        <v>0.13</v>
      </c>
      <c r="AW56" s="855">
        <f t="shared" si="96"/>
        <v>1517764</v>
      </c>
      <c r="AX56" s="528">
        <f t="shared" si="97"/>
        <v>1111112</v>
      </c>
      <c r="AY56" s="113">
        <f t="shared" si="98"/>
        <v>0</v>
      </c>
      <c r="AZ56" s="113">
        <f t="shared" si="99"/>
        <v>0</v>
      </c>
      <c r="BA56" s="528">
        <f t="shared" si="100"/>
        <v>375556</v>
      </c>
      <c r="BB56" s="528">
        <f t="shared" si="100"/>
        <v>22222</v>
      </c>
      <c r="BC56" s="528">
        <f t="shared" si="101"/>
        <v>8874</v>
      </c>
      <c r="BD56" s="549">
        <f t="shared" si="102"/>
        <v>3.78</v>
      </c>
      <c r="BE56" s="549">
        <f t="shared" si="103"/>
        <v>0.13</v>
      </c>
      <c r="BF56" s="953">
        <f t="shared" si="104"/>
        <v>0</v>
      </c>
      <c r="BG56" s="550">
        <f t="shared" si="105"/>
        <v>3.65</v>
      </c>
    </row>
    <row r="57" spans="1:59" ht="12.95" customHeight="1" x14ac:dyDescent="0.25">
      <c r="A57" s="542">
        <v>9</v>
      </c>
      <c r="B57" s="639">
        <v>5476</v>
      </c>
      <c r="C57" s="640">
        <v>650046072</v>
      </c>
      <c r="D57" s="542">
        <v>71002723</v>
      </c>
      <c r="E57" s="689" t="s">
        <v>452</v>
      </c>
      <c r="F57" s="639">
        <v>3143</v>
      </c>
      <c r="G57" s="545" t="s">
        <v>633</v>
      </c>
      <c r="H57" s="545" t="s">
        <v>281</v>
      </c>
      <c r="I57" s="522">
        <v>744803</v>
      </c>
      <c r="J57" s="547">
        <v>543529</v>
      </c>
      <c r="K57" s="547">
        <v>5000</v>
      </c>
      <c r="L57" s="547">
        <v>185403</v>
      </c>
      <c r="M57" s="547">
        <v>10871</v>
      </c>
      <c r="N57" s="547">
        <v>0</v>
      </c>
      <c r="O57" s="548">
        <v>1.3</v>
      </c>
      <c r="P57" s="733">
        <v>1.3</v>
      </c>
      <c r="Q57" s="823">
        <v>0</v>
      </c>
      <c r="R57" s="112">
        <f t="shared" si="1"/>
        <v>0</v>
      </c>
      <c r="S57" s="113">
        <v>0</v>
      </c>
      <c r="T57" s="113">
        <v>0</v>
      </c>
      <c r="U57" s="113">
        <v>0</v>
      </c>
      <c r="V57" s="113">
        <v>0</v>
      </c>
      <c r="W57" s="113">
        <v>0</v>
      </c>
      <c r="X57" s="113">
        <v>0</v>
      </c>
      <c r="Y57" s="113">
        <f t="shared" si="2"/>
        <v>0</v>
      </c>
      <c r="Z57" s="113">
        <v>0</v>
      </c>
      <c r="AA57" s="113">
        <v>0</v>
      </c>
      <c r="AB57" s="113">
        <v>0</v>
      </c>
      <c r="AC57" s="113">
        <f t="shared" si="3"/>
        <v>0</v>
      </c>
      <c r="AD57" s="113">
        <f t="shared" si="4"/>
        <v>0</v>
      </c>
      <c r="AE57" s="114">
        <f t="shared" si="5"/>
        <v>0</v>
      </c>
      <c r="AF57" s="114">
        <f t="shared" si="6"/>
        <v>0</v>
      </c>
      <c r="AG57" s="113">
        <v>0</v>
      </c>
      <c r="AH57" s="113">
        <v>0</v>
      </c>
      <c r="AI57" s="113">
        <v>0</v>
      </c>
      <c r="AJ57" s="113">
        <f t="shared" si="7"/>
        <v>0</v>
      </c>
      <c r="AK57" s="113">
        <f t="shared" si="8"/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v>0</v>
      </c>
      <c r="AQ57" s="115">
        <v>0</v>
      </c>
      <c r="AR57" s="115">
        <v>0</v>
      </c>
      <c r="AS57" s="115">
        <v>0</v>
      </c>
      <c r="AT57" s="409">
        <f t="shared" si="94"/>
        <v>0</v>
      </c>
      <c r="AU57" s="115">
        <f t="shared" si="95"/>
        <v>0</v>
      </c>
      <c r="AV57" s="116">
        <f t="shared" si="10"/>
        <v>0</v>
      </c>
      <c r="AW57" s="855">
        <f t="shared" si="96"/>
        <v>744803</v>
      </c>
      <c r="AX57" s="528">
        <f t="shared" si="97"/>
        <v>543529</v>
      </c>
      <c r="AY57" s="113">
        <f t="shared" si="98"/>
        <v>0</v>
      </c>
      <c r="AZ57" s="113">
        <f t="shared" si="99"/>
        <v>5000</v>
      </c>
      <c r="BA57" s="528">
        <f t="shared" si="100"/>
        <v>185403</v>
      </c>
      <c r="BB57" s="528">
        <f t="shared" si="100"/>
        <v>10871</v>
      </c>
      <c r="BC57" s="528">
        <f t="shared" si="101"/>
        <v>0</v>
      </c>
      <c r="BD57" s="549">
        <f t="shared" si="102"/>
        <v>1.3</v>
      </c>
      <c r="BE57" s="549">
        <f t="shared" si="103"/>
        <v>1.3</v>
      </c>
      <c r="BF57" s="953">
        <f t="shared" si="104"/>
        <v>0</v>
      </c>
      <c r="BG57" s="550">
        <f t="shared" si="105"/>
        <v>0</v>
      </c>
    </row>
    <row r="58" spans="1:59" ht="12.95" customHeight="1" x14ac:dyDescent="0.25">
      <c r="A58" s="542">
        <v>9</v>
      </c>
      <c r="B58" s="639">
        <v>5476</v>
      </c>
      <c r="C58" s="640">
        <v>650046072</v>
      </c>
      <c r="D58" s="542">
        <v>71002723</v>
      </c>
      <c r="E58" s="689" t="s">
        <v>452</v>
      </c>
      <c r="F58" s="639">
        <v>3143</v>
      </c>
      <c r="G58" s="545" t="s">
        <v>634</v>
      </c>
      <c r="H58" s="545" t="s">
        <v>282</v>
      </c>
      <c r="I58" s="522">
        <v>23173</v>
      </c>
      <c r="J58" s="547">
        <v>16335</v>
      </c>
      <c r="K58" s="547">
        <v>0</v>
      </c>
      <c r="L58" s="339">
        <v>5521</v>
      </c>
      <c r="M58" s="547">
        <v>327</v>
      </c>
      <c r="N58" s="547">
        <v>990</v>
      </c>
      <c r="O58" s="548">
        <v>7.0000000000000007E-2</v>
      </c>
      <c r="P58" s="733">
        <v>0</v>
      </c>
      <c r="Q58" s="823">
        <v>7.0000000000000007E-2</v>
      </c>
      <c r="R58" s="112">
        <f t="shared" si="1"/>
        <v>0</v>
      </c>
      <c r="S58" s="113">
        <v>0</v>
      </c>
      <c r="T58" s="113">
        <v>0</v>
      </c>
      <c r="U58" s="113">
        <v>0</v>
      </c>
      <c r="V58" s="113">
        <v>0</v>
      </c>
      <c r="W58" s="113">
        <v>0</v>
      </c>
      <c r="X58" s="113">
        <v>0</v>
      </c>
      <c r="Y58" s="113">
        <f t="shared" si="2"/>
        <v>0</v>
      </c>
      <c r="Z58" s="113">
        <v>0</v>
      </c>
      <c r="AA58" s="113">
        <v>0</v>
      </c>
      <c r="AB58" s="113">
        <v>0</v>
      </c>
      <c r="AC58" s="113">
        <f t="shared" si="3"/>
        <v>0</v>
      </c>
      <c r="AD58" s="113">
        <f t="shared" si="4"/>
        <v>0</v>
      </c>
      <c r="AE58" s="114">
        <f t="shared" si="5"/>
        <v>0</v>
      </c>
      <c r="AF58" s="114">
        <f t="shared" si="6"/>
        <v>0</v>
      </c>
      <c r="AG58" s="113">
        <v>0</v>
      </c>
      <c r="AH58" s="113">
        <v>0</v>
      </c>
      <c r="AI58" s="113">
        <v>0</v>
      </c>
      <c r="AJ58" s="113">
        <f t="shared" si="7"/>
        <v>0</v>
      </c>
      <c r="AK58" s="113">
        <f t="shared" si="8"/>
        <v>0</v>
      </c>
      <c r="AL58" s="115">
        <v>0</v>
      </c>
      <c r="AM58" s="115">
        <v>0</v>
      </c>
      <c r="AN58" s="115">
        <v>0</v>
      </c>
      <c r="AO58" s="115">
        <v>0</v>
      </c>
      <c r="AP58" s="115">
        <v>0</v>
      </c>
      <c r="AQ58" s="115">
        <v>0</v>
      </c>
      <c r="AR58" s="115">
        <v>0</v>
      </c>
      <c r="AS58" s="115">
        <v>0</v>
      </c>
      <c r="AT58" s="409">
        <f t="shared" si="94"/>
        <v>0</v>
      </c>
      <c r="AU58" s="115">
        <f t="shared" si="95"/>
        <v>0</v>
      </c>
      <c r="AV58" s="116">
        <f t="shared" si="10"/>
        <v>0</v>
      </c>
      <c r="AW58" s="855">
        <f t="shared" si="96"/>
        <v>23173</v>
      </c>
      <c r="AX58" s="528">
        <f t="shared" si="97"/>
        <v>16335</v>
      </c>
      <c r="AY58" s="113">
        <f t="shared" si="98"/>
        <v>0</v>
      </c>
      <c r="AZ58" s="113">
        <f t="shared" si="99"/>
        <v>0</v>
      </c>
      <c r="BA58" s="528">
        <f t="shared" si="100"/>
        <v>5521</v>
      </c>
      <c r="BB58" s="528">
        <f t="shared" si="100"/>
        <v>327</v>
      </c>
      <c r="BC58" s="528">
        <f t="shared" si="101"/>
        <v>990</v>
      </c>
      <c r="BD58" s="549">
        <f t="shared" si="102"/>
        <v>7.0000000000000007E-2</v>
      </c>
      <c r="BE58" s="549">
        <f t="shared" si="103"/>
        <v>0</v>
      </c>
      <c r="BF58" s="953">
        <f t="shared" si="104"/>
        <v>0</v>
      </c>
      <c r="BG58" s="550">
        <f t="shared" si="105"/>
        <v>7.0000000000000007E-2</v>
      </c>
    </row>
    <row r="59" spans="1:59" ht="12.95" customHeight="1" x14ac:dyDescent="0.25">
      <c r="A59" s="542">
        <v>9</v>
      </c>
      <c r="B59" s="639">
        <v>5476</v>
      </c>
      <c r="C59" s="640">
        <v>650046072</v>
      </c>
      <c r="D59" s="542">
        <v>71002723</v>
      </c>
      <c r="E59" s="689" t="s">
        <v>452</v>
      </c>
      <c r="F59" s="639">
        <v>3231</v>
      </c>
      <c r="G59" s="685" t="s">
        <v>320</v>
      </c>
      <c r="H59" s="545" t="s">
        <v>281</v>
      </c>
      <c r="I59" s="522">
        <v>6380459</v>
      </c>
      <c r="J59" s="547">
        <v>4675330</v>
      </c>
      <c r="K59" s="547">
        <v>5000</v>
      </c>
      <c r="L59" s="547">
        <v>1581952</v>
      </c>
      <c r="M59" s="547">
        <v>93507</v>
      </c>
      <c r="N59" s="547">
        <v>24670</v>
      </c>
      <c r="O59" s="548">
        <v>9.0973000000000006</v>
      </c>
      <c r="P59" s="733">
        <v>8.0061</v>
      </c>
      <c r="Q59" s="823">
        <v>1.0911999999999999</v>
      </c>
      <c r="R59" s="112">
        <f t="shared" si="1"/>
        <v>0</v>
      </c>
      <c r="S59" s="113">
        <v>0</v>
      </c>
      <c r="T59" s="113">
        <v>0</v>
      </c>
      <c r="U59" s="113">
        <v>0</v>
      </c>
      <c r="V59" s="113">
        <v>0</v>
      </c>
      <c r="W59" s="113">
        <v>0</v>
      </c>
      <c r="X59" s="113">
        <v>0</v>
      </c>
      <c r="Y59" s="113">
        <f t="shared" si="2"/>
        <v>0</v>
      </c>
      <c r="Z59" s="113">
        <v>0</v>
      </c>
      <c r="AA59" s="113">
        <v>0</v>
      </c>
      <c r="AB59" s="113">
        <v>0</v>
      </c>
      <c r="AC59" s="113">
        <f t="shared" si="3"/>
        <v>0</v>
      </c>
      <c r="AD59" s="113">
        <f t="shared" si="4"/>
        <v>0</v>
      </c>
      <c r="AE59" s="114">
        <f t="shared" si="5"/>
        <v>0</v>
      </c>
      <c r="AF59" s="114">
        <f t="shared" si="6"/>
        <v>0</v>
      </c>
      <c r="AG59" s="113">
        <v>0</v>
      </c>
      <c r="AH59" s="113">
        <v>0</v>
      </c>
      <c r="AI59" s="113">
        <v>0</v>
      </c>
      <c r="AJ59" s="113">
        <f t="shared" si="7"/>
        <v>0</v>
      </c>
      <c r="AK59" s="113">
        <f t="shared" si="8"/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v>0</v>
      </c>
      <c r="AQ59" s="115">
        <v>0</v>
      </c>
      <c r="AR59" s="115">
        <v>0</v>
      </c>
      <c r="AS59" s="115">
        <v>0</v>
      </c>
      <c r="AT59" s="409">
        <f t="shared" si="94"/>
        <v>0</v>
      </c>
      <c r="AU59" s="115">
        <f t="shared" si="95"/>
        <v>0</v>
      </c>
      <c r="AV59" s="116">
        <f t="shared" si="10"/>
        <v>0</v>
      </c>
      <c r="AW59" s="855">
        <f t="shared" si="96"/>
        <v>6380459</v>
      </c>
      <c r="AX59" s="528">
        <f t="shared" si="97"/>
        <v>4675330</v>
      </c>
      <c r="AY59" s="113">
        <f t="shared" si="98"/>
        <v>0</v>
      </c>
      <c r="AZ59" s="113">
        <f t="shared" si="99"/>
        <v>5000</v>
      </c>
      <c r="BA59" s="528">
        <f t="shared" si="100"/>
        <v>1581952</v>
      </c>
      <c r="BB59" s="528">
        <f t="shared" si="100"/>
        <v>93507</v>
      </c>
      <c r="BC59" s="528">
        <f t="shared" si="101"/>
        <v>24670</v>
      </c>
      <c r="BD59" s="549">
        <f t="shared" si="102"/>
        <v>9.0973000000000006</v>
      </c>
      <c r="BE59" s="549">
        <f t="shared" si="103"/>
        <v>8.0061</v>
      </c>
      <c r="BF59" s="953">
        <f t="shared" si="104"/>
        <v>0</v>
      </c>
      <c r="BG59" s="550">
        <f t="shared" si="105"/>
        <v>1.0911999999999999</v>
      </c>
    </row>
    <row r="60" spans="1:59" ht="12.95" customHeight="1" x14ac:dyDescent="0.25">
      <c r="A60" s="559">
        <v>9</v>
      </c>
      <c r="B60" s="643">
        <v>5476</v>
      </c>
      <c r="C60" s="644">
        <v>650046072</v>
      </c>
      <c r="D60" s="643">
        <v>71002723</v>
      </c>
      <c r="E60" s="690" t="s">
        <v>453</v>
      </c>
      <c r="F60" s="643"/>
      <c r="G60" s="691"/>
      <c r="H60" s="692"/>
      <c r="I60" s="535">
        <v>22638666</v>
      </c>
      <c r="J60" s="536">
        <v>16441945</v>
      </c>
      <c r="K60" s="536">
        <v>70000</v>
      </c>
      <c r="L60" s="536">
        <v>5581038</v>
      </c>
      <c r="M60" s="536">
        <v>328839</v>
      </c>
      <c r="N60" s="536">
        <v>216844</v>
      </c>
      <c r="O60" s="537">
        <v>35.014499999999998</v>
      </c>
      <c r="P60" s="537">
        <v>25.652699999999999</v>
      </c>
      <c r="Q60" s="746">
        <v>9.3618000000000006</v>
      </c>
      <c r="R60" s="535">
        <f t="shared" ref="R60:BG60" si="106">SUM(R53:R59)</f>
        <v>0</v>
      </c>
      <c r="S60" s="536">
        <f t="shared" si="106"/>
        <v>0</v>
      </c>
      <c r="T60" s="536">
        <f t="shared" si="106"/>
        <v>36464</v>
      </c>
      <c r="U60" s="536">
        <f t="shared" si="106"/>
        <v>77536</v>
      </c>
      <c r="V60" s="536">
        <f t="shared" si="106"/>
        <v>0</v>
      </c>
      <c r="W60" s="536">
        <f t="shared" ref="W60" si="107">SUM(W53:W59)</f>
        <v>173220</v>
      </c>
      <c r="X60" s="536">
        <f t="shared" si="106"/>
        <v>0</v>
      </c>
      <c r="Y60" s="536">
        <f t="shared" si="106"/>
        <v>287220</v>
      </c>
      <c r="Z60" s="536">
        <f t="shared" si="106"/>
        <v>0</v>
      </c>
      <c r="AA60" s="536">
        <f t="shared" si="106"/>
        <v>0</v>
      </c>
      <c r="AB60" s="536">
        <f t="shared" si="106"/>
        <v>0</v>
      </c>
      <c r="AC60" s="536">
        <f t="shared" si="106"/>
        <v>0</v>
      </c>
      <c r="AD60" s="536">
        <f t="shared" si="106"/>
        <v>287220</v>
      </c>
      <c r="AE60" s="536">
        <f t="shared" si="106"/>
        <v>97081</v>
      </c>
      <c r="AF60" s="536">
        <f t="shared" si="106"/>
        <v>5744</v>
      </c>
      <c r="AG60" s="536">
        <f t="shared" si="106"/>
        <v>0</v>
      </c>
      <c r="AH60" s="536">
        <f t="shared" si="106"/>
        <v>0</v>
      </c>
      <c r="AI60" s="536">
        <f t="shared" si="106"/>
        <v>0</v>
      </c>
      <c r="AJ60" s="536">
        <f t="shared" si="106"/>
        <v>0</v>
      </c>
      <c r="AK60" s="536">
        <f t="shared" si="106"/>
        <v>390045</v>
      </c>
      <c r="AL60" s="537">
        <f t="shared" si="106"/>
        <v>0</v>
      </c>
      <c r="AM60" s="537">
        <f t="shared" si="106"/>
        <v>0</v>
      </c>
      <c r="AN60" s="537">
        <f t="shared" si="106"/>
        <v>0</v>
      </c>
      <c r="AO60" s="537">
        <f t="shared" si="106"/>
        <v>0.13</v>
      </c>
      <c r="AP60" s="537">
        <f t="shared" si="106"/>
        <v>0</v>
      </c>
      <c r="AQ60" s="537">
        <f t="shared" ref="AQ60" si="108">SUM(AQ53:AQ59)</f>
        <v>0.5</v>
      </c>
      <c r="AR60" s="537">
        <f t="shared" si="106"/>
        <v>0</v>
      </c>
      <c r="AS60" s="537">
        <f t="shared" si="106"/>
        <v>0</v>
      </c>
      <c r="AT60" s="537">
        <f t="shared" si="106"/>
        <v>0.63</v>
      </c>
      <c r="AU60" s="537">
        <f t="shared" si="106"/>
        <v>0</v>
      </c>
      <c r="AV60" s="538">
        <f t="shared" si="106"/>
        <v>0.63</v>
      </c>
      <c r="AW60" s="539">
        <f t="shared" si="106"/>
        <v>23028711</v>
      </c>
      <c r="AX60" s="536">
        <f t="shared" si="106"/>
        <v>16729165</v>
      </c>
      <c r="AY60" s="540">
        <f t="shared" ref="AY60" si="109">SUM(AY53:AY59)</f>
        <v>173220</v>
      </c>
      <c r="AZ60" s="536">
        <f t="shared" si="106"/>
        <v>70000</v>
      </c>
      <c r="BA60" s="536">
        <f t="shared" si="106"/>
        <v>5678119</v>
      </c>
      <c r="BB60" s="536">
        <f t="shared" si="106"/>
        <v>334583</v>
      </c>
      <c r="BC60" s="536">
        <f t="shared" si="106"/>
        <v>216844</v>
      </c>
      <c r="BD60" s="537">
        <f t="shared" si="106"/>
        <v>35.644500000000008</v>
      </c>
      <c r="BE60" s="537">
        <f t="shared" si="106"/>
        <v>26.282699999999998</v>
      </c>
      <c r="BF60" s="537">
        <f t="shared" si="106"/>
        <v>0.5</v>
      </c>
      <c r="BG60" s="538">
        <f t="shared" si="106"/>
        <v>9.3618000000000006</v>
      </c>
    </row>
    <row r="61" spans="1:59" ht="12.95" customHeight="1" x14ac:dyDescent="0.25">
      <c r="A61" s="542">
        <v>10</v>
      </c>
      <c r="B61" s="639">
        <v>5414</v>
      </c>
      <c r="C61" s="640">
        <v>600099008</v>
      </c>
      <c r="D61" s="542">
        <v>70695555</v>
      </c>
      <c r="E61" s="689" t="s">
        <v>454</v>
      </c>
      <c r="F61" s="639">
        <v>3111</v>
      </c>
      <c r="G61" s="685" t="s">
        <v>329</v>
      </c>
      <c r="H61" s="545" t="s">
        <v>281</v>
      </c>
      <c r="I61" s="522">
        <v>1773713</v>
      </c>
      <c r="J61" s="547">
        <v>1298831</v>
      </c>
      <c r="K61" s="547">
        <v>0</v>
      </c>
      <c r="L61" s="547">
        <v>439005</v>
      </c>
      <c r="M61" s="547">
        <v>25977</v>
      </c>
      <c r="N61" s="547">
        <v>9900</v>
      </c>
      <c r="O61" s="548">
        <v>2.8349000000000002</v>
      </c>
      <c r="P61" s="733">
        <v>2</v>
      </c>
      <c r="Q61" s="823">
        <v>0.83489999999999998</v>
      </c>
      <c r="R61" s="112">
        <f t="shared" si="1"/>
        <v>0</v>
      </c>
      <c r="S61" s="113">
        <v>0</v>
      </c>
      <c r="T61" s="113">
        <v>0</v>
      </c>
      <c r="U61" s="113">
        <v>5064</v>
      </c>
      <c r="V61" s="113">
        <v>0</v>
      </c>
      <c r="W61" s="113">
        <v>0</v>
      </c>
      <c r="X61" s="113">
        <v>0</v>
      </c>
      <c r="Y61" s="113">
        <f t="shared" si="2"/>
        <v>5064</v>
      </c>
      <c r="Z61" s="113">
        <v>0</v>
      </c>
      <c r="AA61" s="113">
        <v>0</v>
      </c>
      <c r="AB61" s="113">
        <v>0</v>
      </c>
      <c r="AC61" s="113">
        <f t="shared" si="3"/>
        <v>0</v>
      </c>
      <c r="AD61" s="113">
        <f t="shared" si="4"/>
        <v>5064</v>
      </c>
      <c r="AE61" s="114">
        <f t="shared" si="5"/>
        <v>1712</v>
      </c>
      <c r="AF61" s="114">
        <f t="shared" si="6"/>
        <v>101</v>
      </c>
      <c r="AG61" s="113">
        <v>0</v>
      </c>
      <c r="AH61" s="113">
        <v>0</v>
      </c>
      <c r="AI61" s="113">
        <v>0</v>
      </c>
      <c r="AJ61" s="113">
        <f t="shared" si="7"/>
        <v>0</v>
      </c>
      <c r="AK61" s="113">
        <f t="shared" si="8"/>
        <v>6877</v>
      </c>
      <c r="AL61" s="115">
        <v>0</v>
      </c>
      <c r="AM61" s="115">
        <v>0</v>
      </c>
      <c r="AN61" s="115">
        <v>0</v>
      </c>
      <c r="AO61" s="115">
        <v>0</v>
      </c>
      <c r="AP61" s="115">
        <v>0</v>
      </c>
      <c r="AQ61" s="115">
        <v>0</v>
      </c>
      <c r="AR61" s="115">
        <v>0</v>
      </c>
      <c r="AS61" s="115">
        <v>0</v>
      </c>
      <c r="AT61" s="409">
        <f t="shared" ref="AT61:AT62" si="110">AL61+AN61+AO61+AR61+AQ61</f>
        <v>0</v>
      </c>
      <c r="AU61" s="115">
        <f>AM61+AP61+AS61</f>
        <v>0</v>
      </c>
      <c r="AV61" s="116">
        <f t="shared" si="10"/>
        <v>0</v>
      </c>
      <c r="AW61" s="855">
        <f>I61+AK61</f>
        <v>1780590</v>
      </c>
      <c r="AX61" s="528">
        <f>J61+Y61</f>
        <v>1303895</v>
      </c>
      <c r="AY61" s="113">
        <f t="shared" ref="AY61:AY62" si="111">W61</f>
        <v>0</v>
      </c>
      <c r="AZ61" s="113">
        <f>K61+AC61</f>
        <v>0</v>
      </c>
      <c r="BA61" s="528">
        <f>L61+AE61</f>
        <v>440717</v>
      </c>
      <c r="BB61" s="528">
        <f>M61+AF61</f>
        <v>26078</v>
      </c>
      <c r="BC61" s="528">
        <f>N61+AJ61</f>
        <v>9900</v>
      </c>
      <c r="BD61" s="549">
        <f>O61+AV61</f>
        <v>2.8349000000000002</v>
      </c>
      <c r="BE61" s="549">
        <f>P61+AT61</f>
        <v>2</v>
      </c>
      <c r="BF61" s="953">
        <f t="shared" ref="BF61:BF62" si="112">AQ61</f>
        <v>0</v>
      </c>
      <c r="BG61" s="550">
        <f>Q61+AU61</f>
        <v>0.83489999999999998</v>
      </c>
    </row>
    <row r="62" spans="1:59" ht="12.95" customHeight="1" x14ac:dyDescent="0.25">
      <c r="A62" s="542">
        <v>10</v>
      </c>
      <c r="B62" s="639">
        <v>5414</v>
      </c>
      <c r="C62" s="640">
        <v>600099008</v>
      </c>
      <c r="D62" s="542">
        <v>70695555</v>
      </c>
      <c r="E62" s="689" t="s">
        <v>454</v>
      </c>
      <c r="F62" s="639">
        <v>3141</v>
      </c>
      <c r="G62" s="685" t="s">
        <v>319</v>
      </c>
      <c r="H62" s="545" t="s">
        <v>282</v>
      </c>
      <c r="I62" s="522">
        <v>143743</v>
      </c>
      <c r="J62" s="547">
        <v>105233</v>
      </c>
      <c r="K62" s="547">
        <v>0</v>
      </c>
      <c r="L62" s="547">
        <v>35569</v>
      </c>
      <c r="M62" s="547">
        <v>2105</v>
      </c>
      <c r="N62" s="547">
        <v>836</v>
      </c>
      <c r="O62" s="548">
        <v>0.35</v>
      </c>
      <c r="P62" s="733">
        <v>0</v>
      </c>
      <c r="Q62" s="823">
        <v>0.35</v>
      </c>
      <c r="R62" s="112">
        <f t="shared" si="1"/>
        <v>0</v>
      </c>
      <c r="S62" s="113">
        <v>0</v>
      </c>
      <c r="T62" s="113">
        <v>0</v>
      </c>
      <c r="U62" s="113">
        <v>0</v>
      </c>
      <c r="V62" s="113">
        <v>0</v>
      </c>
      <c r="W62" s="113">
        <v>0</v>
      </c>
      <c r="X62" s="113">
        <v>0</v>
      </c>
      <c r="Y62" s="113">
        <f t="shared" si="2"/>
        <v>0</v>
      </c>
      <c r="Z62" s="113">
        <v>0</v>
      </c>
      <c r="AA62" s="113">
        <v>0</v>
      </c>
      <c r="AB62" s="113">
        <v>0</v>
      </c>
      <c r="AC62" s="113">
        <f t="shared" si="3"/>
        <v>0</v>
      </c>
      <c r="AD62" s="113">
        <f t="shared" si="4"/>
        <v>0</v>
      </c>
      <c r="AE62" s="114">
        <f t="shared" si="5"/>
        <v>0</v>
      </c>
      <c r="AF62" s="114">
        <f t="shared" si="6"/>
        <v>0</v>
      </c>
      <c r="AG62" s="113">
        <v>0</v>
      </c>
      <c r="AH62" s="113">
        <v>0</v>
      </c>
      <c r="AI62" s="113">
        <v>0</v>
      </c>
      <c r="AJ62" s="113">
        <f t="shared" si="7"/>
        <v>0</v>
      </c>
      <c r="AK62" s="113">
        <f t="shared" si="8"/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v>0</v>
      </c>
      <c r="AQ62" s="115">
        <v>0</v>
      </c>
      <c r="AR62" s="115">
        <v>0</v>
      </c>
      <c r="AS62" s="115">
        <v>0</v>
      </c>
      <c r="AT62" s="409">
        <f t="shared" si="110"/>
        <v>0</v>
      </c>
      <c r="AU62" s="115">
        <f>AM62+AP62+AS62</f>
        <v>0</v>
      </c>
      <c r="AV62" s="116">
        <f t="shared" si="10"/>
        <v>0</v>
      </c>
      <c r="AW62" s="855">
        <f>I62+AK62</f>
        <v>143743</v>
      </c>
      <c r="AX62" s="528">
        <f>J62+Y62</f>
        <v>105233</v>
      </c>
      <c r="AY62" s="113">
        <f t="shared" si="111"/>
        <v>0</v>
      </c>
      <c r="AZ62" s="113">
        <f>K62+AC62</f>
        <v>0</v>
      </c>
      <c r="BA62" s="528">
        <f>L62+AE62</f>
        <v>35569</v>
      </c>
      <c r="BB62" s="528">
        <f>M62+AF62</f>
        <v>2105</v>
      </c>
      <c r="BC62" s="528">
        <f>N62+AJ62</f>
        <v>836</v>
      </c>
      <c r="BD62" s="549">
        <f>O62+AV62</f>
        <v>0.35</v>
      </c>
      <c r="BE62" s="549">
        <f>P62+AT62</f>
        <v>0</v>
      </c>
      <c r="BF62" s="953">
        <f t="shared" si="112"/>
        <v>0</v>
      </c>
      <c r="BG62" s="550">
        <f>Q62+AU62</f>
        <v>0.35</v>
      </c>
    </row>
    <row r="63" spans="1:59" ht="12.95" customHeight="1" x14ac:dyDescent="0.25">
      <c r="A63" s="698">
        <v>10</v>
      </c>
      <c r="B63" s="643">
        <v>5414</v>
      </c>
      <c r="C63" s="644">
        <v>600099008</v>
      </c>
      <c r="D63" s="643">
        <v>70695555</v>
      </c>
      <c r="E63" s="690" t="s">
        <v>455</v>
      </c>
      <c r="F63" s="643"/>
      <c r="G63" s="691"/>
      <c r="H63" s="692"/>
      <c r="I63" s="535">
        <v>1917456</v>
      </c>
      <c r="J63" s="536">
        <v>1404064</v>
      </c>
      <c r="K63" s="536">
        <v>0</v>
      </c>
      <c r="L63" s="536">
        <v>474574</v>
      </c>
      <c r="M63" s="536">
        <v>28082</v>
      </c>
      <c r="N63" s="536">
        <v>10736</v>
      </c>
      <c r="O63" s="537">
        <v>3.1849000000000003</v>
      </c>
      <c r="P63" s="537">
        <v>2</v>
      </c>
      <c r="Q63" s="746">
        <v>1.1848999999999998</v>
      </c>
      <c r="R63" s="535">
        <f t="shared" ref="R63:BG63" si="113">SUM(R61:R62)</f>
        <v>0</v>
      </c>
      <c r="S63" s="536">
        <f t="shared" si="113"/>
        <v>0</v>
      </c>
      <c r="T63" s="536">
        <f t="shared" si="113"/>
        <v>0</v>
      </c>
      <c r="U63" s="536">
        <f t="shared" ref="U63" si="114">SUM(U61:U62)</f>
        <v>5064</v>
      </c>
      <c r="V63" s="536">
        <f t="shared" si="113"/>
        <v>0</v>
      </c>
      <c r="W63" s="536">
        <f t="shared" ref="W63" si="115">SUM(W61:W62)</f>
        <v>0</v>
      </c>
      <c r="X63" s="536">
        <f t="shared" si="113"/>
        <v>0</v>
      </c>
      <c r="Y63" s="536">
        <f t="shared" si="113"/>
        <v>5064</v>
      </c>
      <c r="Z63" s="536">
        <f t="shared" si="113"/>
        <v>0</v>
      </c>
      <c r="AA63" s="536">
        <f t="shared" si="113"/>
        <v>0</v>
      </c>
      <c r="AB63" s="536">
        <f t="shared" si="113"/>
        <v>0</v>
      </c>
      <c r="AC63" s="536">
        <f t="shared" si="113"/>
        <v>0</v>
      </c>
      <c r="AD63" s="536">
        <f t="shared" si="113"/>
        <v>5064</v>
      </c>
      <c r="AE63" s="536">
        <f t="shared" si="113"/>
        <v>1712</v>
      </c>
      <c r="AF63" s="536">
        <f t="shared" si="113"/>
        <v>101</v>
      </c>
      <c r="AG63" s="536">
        <f t="shared" si="113"/>
        <v>0</v>
      </c>
      <c r="AH63" s="536">
        <f t="shared" ref="AH63" si="116">SUM(AH61:AH62)</f>
        <v>0</v>
      </c>
      <c r="AI63" s="536">
        <f t="shared" si="113"/>
        <v>0</v>
      </c>
      <c r="AJ63" s="536">
        <f t="shared" si="113"/>
        <v>0</v>
      </c>
      <c r="AK63" s="536">
        <f t="shared" si="113"/>
        <v>6877</v>
      </c>
      <c r="AL63" s="537">
        <f t="shared" si="113"/>
        <v>0</v>
      </c>
      <c r="AM63" s="537">
        <f t="shared" si="113"/>
        <v>0</v>
      </c>
      <c r="AN63" s="537">
        <f t="shared" si="113"/>
        <v>0</v>
      </c>
      <c r="AO63" s="537">
        <f t="shared" si="113"/>
        <v>0</v>
      </c>
      <c r="AP63" s="537">
        <f t="shared" si="113"/>
        <v>0</v>
      </c>
      <c r="AQ63" s="537">
        <f t="shared" ref="AQ63" si="117">SUM(AQ61:AQ62)</f>
        <v>0</v>
      </c>
      <c r="AR63" s="537">
        <f t="shared" si="113"/>
        <v>0</v>
      </c>
      <c r="AS63" s="537">
        <f t="shared" si="113"/>
        <v>0</v>
      </c>
      <c r="AT63" s="537">
        <f t="shared" si="113"/>
        <v>0</v>
      </c>
      <c r="AU63" s="537">
        <f t="shared" si="113"/>
        <v>0</v>
      </c>
      <c r="AV63" s="538">
        <f t="shared" si="113"/>
        <v>0</v>
      </c>
      <c r="AW63" s="539">
        <f t="shared" si="113"/>
        <v>1924333</v>
      </c>
      <c r="AX63" s="536">
        <f t="shared" si="113"/>
        <v>1409128</v>
      </c>
      <c r="AY63" s="540">
        <f t="shared" ref="AY63" si="118">SUM(AY61:AY62)</f>
        <v>0</v>
      </c>
      <c r="AZ63" s="536">
        <f t="shared" si="113"/>
        <v>0</v>
      </c>
      <c r="BA63" s="536">
        <f t="shared" si="113"/>
        <v>476286</v>
      </c>
      <c r="BB63" s="536">
        <f t="shared" si="113"/>
        <v>28183</v>
      </c>
      <c r="BC63" s="536">
        <f t="shared" si="113"/>
        <v>10736</v>
      </c>
      <c r="BD63" s="537">
        <f t="shared" si="113"/>
        <v>3.1849000000000003</v>
      </c>
      <c r="BE63" s="537">
        <f t="shared" si="113"/>
        <v>2</v>
      </c>
      <c r="BF63" s="537">
        <f t="shared" si="113"/>
        <v>0</v>
      </c>
      <c r="BG63" s="538">
        <f t="shared" si="113"/>
        <v>1.1848999999999998</v>
      </c>
    </row>
    <row r="64" spans="1:59" ht="12.95" customHeight="1" x14ac:dyDescent="0.25">
      <c r="A64" s="542">
        <v>11</v>
      </c>
      <c r="B64" s="639">
        <v>5483</v>
      </c>
      <c r="C64" s="640">
        <v>600098460</v>
      </c>
      <c r="D64" s="542">
        <v>72745207</v>
      </c>
      <c r="E64" s="689" t="s">
        <v>456</v>
      </c>
      <c r="F64" s="639">
        <v>3111</v>
      </c>
      <c r="G64" s="685" t="s">
        <v>329</v>
      </c>
      <c r="H64" s="545" t="s">
        <v>281</v>
      </c>
      <c r="I64" s="522">
        <v>1835030</v>
      </c>
      <c r="J64" s="547">
        <v>1289928</v>
      </c>
      <c r="K64" s="547">
        <v>55200</v>
      </c>
      <c r="L64" s="547">
        <v>454653</v>
      </c>
      <c r="M64" s="547">
        <v>25799</v>
      </c>
      <c r="N64" s="547">
        <v>9450</v>
      </c>
      <c r="O64" s="548">
        <v>2.9567000000000005</v>
      </c>
      <c r="P64" s="733">
        <v>2.1718000000000002</v>
      </c>
      <c r="Q64" s="823">
        <v>0.78489999999999993</v>
      </c>
      <c r="R64" s="112">
        <f t="shared" si="1"/>
        <v>0</v>
      </c>
      <c r="S64" s="113">
        <v>0</v>
      </c>
      <c r="T64" s="113">
        <v>0</v>
      </c>
      <c r="U64" s="113">
        <v>9588</v>
      </c>
      <c r="V64" s="113">
        <v>0</v>
      </c>
      <c r="W64" s="113">
        <v>0</v>
      </c>
      <c r="X64" s="113">
        <v>0</v>
      </c>
      <c r="Y64" s="113">
        <f t="shared" si="2"/>
        <v>9588</v>
      </c>
      <c r="Z64" s="113">
        <v>0</v>
      </c>
      <c r="AA64" s="113">
        <v>0</v>
      </c>
      <c r="AB64" s="113">
        <v>0</v>
      </c>
      <c r="AC64" s="113">
        <f t="shared" si="3"/>
        <v>0</v>
      </c>
      <c r="AD64" s="113">
        <f t="shared" si="4"/>
        <v>9588</v>
      </c>
      <c r="AE64" s="114">
        <f t="shared" si="5"/>
        <v>3241</v>
      </c>
      <c r="AF64" s="114">
        <f t="shared" si="6"/>
        <v>192</v>
      </c>
      <c r="AG64" s="113">
        <v>0</v>
      </c>
      <c r="AH64" s="113">
        <v>0</v>
      </c>
      <c r="AI64" s="113">
        <v>0</v>
      </c>
      <c r="AJ64" s="113">
        <f t="shared" si="7"/>
        <v>0</v>
      </c>
      <c r="AK64" s="113">
        <f t="shared" si="8"/>
        <v>13021</v>
      </c>
      <c r="AL64" s="115">
        <v>0</v>
      </c>
      <c r="AM64" s="115">
        <v>0</v>
      </c>
      <c r="AN64" s="115">
        <v>0</v>
      </c>
      <c r="AO64" s="115">
        <v>0</v>
      </c>
      <c r="AP64" s="115">
        <v>0</v>
      </c>
      <c r="AQ64" s="115">
        <v>0</v>
      </c>
      <c r="AR64" s="115">
        <v>0</v>
      </c>
      <c r="AS64" s="115">
        <v>0</v>
      </c>
      <c r="AT64" s="409">
        <f t="shared" ref="AT64:AT66" si="119">AL64+AN64+AO64+AR64+AQ64</f>
        <v>0</v>
      </c>
      <c r="AU64" s="115">
        <f>AM64+AP64+AS64</f>
        <v>0</v>
      </c>
      <c r="AV64" s="116">
        <f t="shared" si="10"/>
        <v>0</v>
      </c>
      <c r="AW64" s="855">
        <f>I64+AK64</f>
        <v>1848051</v>
      </c>
      <c r="AX64" s="528">
        <f>J64+Y64</f>
        <v>1299516</v>
      </c>
      <c r="AY64" s="113">
        <f t="shared" ref="AY64:AY66" si="120">W64</f>
        <v>0</v>
      </c>
      <c r="AZ64" s="113">
        <f>K64+AC64</f>
        <v>55200</v>
      </c>
      <c r="BA64" s="528">
        <f t="shared" ref="BA64:BB66" si="121">L64+AE64</f>
        <v>457894</v>
      </c>
      <c r="BB64" s="528">
        <f t="shared" si="121"/>
        <v>25991</v>
      </c>
      <c r="BC64" s="528">
        <f>N64+AJ64</f>
        <v>9450</v>
      </c>
      <c r="BD64" s="549">
        <f>O64+AV64</f>
        <v>2.9567000000000005</v>
      </c>
      <c r="BE64" s="549">
        <f>P64+AT64</f>
        <v>2.1718000000000002</v>
      </c>
      <c r="BF64" s="953">
        <f t="shared" ref="BF64:BF66" si="122">AQ64</f>
        <v>0</v>
      </c>
      <c r="BG64" s="550">
        <f>Q64+AU64</f>
        <v>0.78489999999999993</v>
      </c>
    </row>
    <row r="65" spans="1:59" ht="12.95" customHeight="1" x14ac:dyDescent="0.25">
      <c r="A65" s="542">
        <v>11</v>
      </c>
      <c r="B65" s="639">
        <v>5483</v>
      </c>
      <c r="C65" s="640">
        <v>600098460</v>
      </c>
      <c r="D65" s="542">
        <v>72745207</v>
      </c>
      <c r="E65" s="689" t="s">
        <v>456</v>
      </c>
      <c r="F65" s="639">
        <v>3111</v>
      </c>
      <c r="G65" s="545" t="s">
        <v>316</v>
      </c>
      <c r="H65" s="545" t="s">
        <v>282</v>
      </c>
      <c r="I65" s="522">
        <v>0</v>
      </c>
      <c r="J65" s="547">
        <v>0</v>
      </c>
      <c r="K65" s="547">
        <v>0</v>
      </c>
      <c r="L65" s="547">
        <v>0</v>
      </c>
      <c r="M65" s="547">
        <v>0</v>
      </c>
      <c r="N65" s="547">
        <v>0</v>
      </c>
      <c r="O65" s="548">
        <v>0</v>
      </c>
      <c r="P65" s="733">
        <v>0</v>
      </c>
      <c r="Q65" s="823">
        <v>0</v>
      </c>
      <c r="R65" s="112">
        <f t="shared" si="1"/>
        <v>0</v>
      </c>
      <c r="S65" s="113">
        <v>0</v>
      </c>
      <c r="T65" s="113">
        <v>0</v>
      </c>
      <c r="U65" s="113">
        <v>0</v>
      </c>
      <c r="V65" s="113">
        <v>0</v>
      </c>
      <c r="W65" s="113">
        <v>0</v>
      </c>
      <c r="X65" s="113">
        <v>0</v>
      </c>
      <c r="Y65" s="113">
        <f t="shared" si="2"/>
        <v>0</v>
      </c>
      <c r="Z65" s="113">
        <v>0</v>
      </c>
      <c r="AA65" s="113">
        <v>0</v>
      </c>
      <c r="AB65" s="113">
        <v>0</v>
      </c>
      <c r="AC65" s="113">
        <f t="shared" si="3"/>
        <v>0</v>
      </c>
      <c r="AD65" s="113">
        <f t="shared" si="4"/>
        <v>0</v>
      </c>
      <c r="AE65" s="114">
        <f t="shared" si="5"/>
        <v>0</v>
      </c>
      <c r="AF65" s="114">
        <f t="shared" si="6"/>
        <v>0</v>
      </c>
      <c r="AG65" s="113">
        <v>0</v>
      </c>
      <c r="AH65" s="113">
        <v>0</v>
      </c>
      <c r="AI65" s="113">
        <v>0</v>
      </c>
      <c r="AJ65" s="113">
        <f t="shared" si="7"/>
        <v>0</v>
      </c>
      <c r="AK65" s="113">
        <f t="shared" si="8"/>
        <v>0</v>
      </c>
      <c r="AL65" s="115">
        <v>0</v>
      </c>
      <c r="AM65" s="115">
        <v>0</v>
      </c>
      <c r="AN65" s="115">
        <v>0</v>
      </c>
      <c r="AO65" s="115">
        <v>0</v>
      </c>
      <c r="AP65" s="115">
        <v>0</v>
      </c>
      <c r="AQ65" s="115">
        <v>0</v>
      </c>
      <c r="AR65" s="115">
        <v>0</v>
      </c>
      <c r="AS65" s="115">
        <v>0</v>
      </c>
      <c r="AT65" s="409">
        <f t="shared" si="119"/>
        <v>0</v>
      </c>
      <c r="AU65" s="115">
        <f>AM65+AP65+AS65</f>
        <v>0</v>
      </c>
      <c r="AV65" s="116">
        <f t="shared" si="10"/>
        <v>0</v>
      </c>
      <c r="AW65" s="855">
        <f>I65+AK65</f>
        <v>0</v>
      </c>
      <c r="AX65" s="528">
        <f>J65+Y65</f>
        <v>0</v>
      </c>
      <c r="AY65" s="113">
        <f t="shared" si="120"/>
        <v>0</v>
      </c>
      <c r="AZ65" s="113">
        <f>K65+AC65</f>
        <v>0</v>
      </c>
      <c r="BA65" s="528">
        <f t="shared" si="121"/>
        <v>0</v>
      </c>
      <c r="BB65" s="528">
        <f t="shared" si="121"/>
        <v>0</v>
      </c>
      <c r="BC65" s="528">
        <f>N65+AJ65</f>
        <v>0</v>
      </c>
      <c r="BD65" s="549">
        <f>O65+AV65</f>
        <v>0</v>
      </c>
      <c r="BE65" s="549">
        <f>P65+AT65</f>
        <v>0</v>
      </c>
      <c r="BF65" s="953">
        <f t="shared" si="122"/>
        <v>0</v>
      </c>
      <c r="BG65" s="550">
        <f>Q65+AU65</f>
        <v>0</v>
      </c>
    </row>
    <row r="66" spans="1:59" ht="12.95" customHeight="1" x14ac:dyDescent="0.25">
      <c r="A66" s="542">
        <v>11</v>
      </c>
      <c r="B66" s="639">
        <v>5483</v>
      </c>
      <c r="C66" s="640">
        <v>600098460</v>
      </c>
      <c r="D66" s="542">
        <v>72745207</v>
      </c>
      <c r="E66" s="689" t="s">
        <v>456</v>
      </c>
      <c r="F66" s="639">
        <v>3141</v>
      </c>
      <c r="G66" s="685" t="s">
        <v>319</v>
      </c>
      <c r="H66" s="545" t="s">
        <v>282</v>
      </c>
      <c r="I66" s="522">
        <v>342049</v>
      </c>
      <c r="J66" s="547">
        <v>250981</v>
      </c>
      <c r="K66" s="547">
        <v>0</v>
      </c>
      <c r="L66" s="339">
        <v>84831</v>
      </c>
      <c r="M66" s="547">
        <v>5019</v>
      </c>
      <c r="N66" s="547">
        <v>1218</v>
      </c>
      <c r="O66" s="548">
        <v>0.85</v>
      </c>
      <c r="P66" s="733">
        <v>0</v>
      </c>
      <c r="Q66" s="823">
        <v>0.85</v>
      </c>
      <c r="R66" s="112">
        <f t="shared" si="1"/>
        <v>0</v>
      </c>
      <c r="S66" s="113">
        <v>0</v>
      </c>
      <c r="T66" s="113">
        <v>0</v>
      </c>
      <c r="U66" s="113">
        <v>0</v>
      </c>
      <c r="V66" s="113">
        <v>0</v>
      </c>
      <c r="W66" s="113">
        <v>0</v>
      </c>
      <c r="X66" s="113">
        <v>0</v>
      </c>
      <c r="Y66" s="113">
        <f t="shared" si="2"/>
        <v>0</v>
      </c>
      <c r="Z66" s="113">
        <v>0</v>
      </c>
      <c r="AA66" s="113">
        <v>0</v>
      </c>
      <c r="AB66" s="113">
        <v>0</v>
      </c>
      <c r="AC66" s="113">
        <f t="shared" si="3"/>
        <v>0</v>
      </c>
      <c r="AD66" s="113">
        <f t="shared" si="4"/>
        <v>0</v>
      </c>
      <c r="AE66" s="114">
        <f t="shared" si="5"/>
        <v>0</v>
      </c>
      <c r="AF66" s="114">
        <f t="shared" si="6"/>
        <v>0</v>
      </c>
      <c r="AG66" s="113">
        <v>0</v>
      </c>
      <c r="AH66" s="113">
        <v>0</v>
      </c>
      <c r="AI66" s="113">
        <v>0</v>
      </c>
      <c r="AJ66" s="113">
        <f t="shared" si="7"/>
        <v>0</v>
      </c>
      <c r="AK66" s="113">
        <f t="shared" si="8"/>
        <v>0</v>
      </c>
      <c r="AL66" s="115">
        <v>0</v>
      </c>
      <c r="AM66" s="115">
        <v>0</v>
      </c>
      <c r="AN66" s="115">
        <v>0</v>
      </c>
      <c r="AO66" s="115">
        <v>0</v>
      </c>
      <c r="AP66" s="115">
        <v>0</v>
      </c>
      <c r="AQ66" s="115">
        <v>0</v>
      </c>
      <c r="AR66" s="115">
        <v>0</v>
      </c>
      <c r="AS66" s="115">
        <v>0</v>
      </c>
      <c r="AT66" s="409">
        <f t="shared" si="119"/>
        <v>0</v>
      </c>
      <c r="AU66" s="115">
        <f>AM66+AP66+AS66</f>
        <v>0</v>
      </c>
      <c r="AV66" s="116">
        <f t="shared" si="10"/>
        <v>0</v>
      </c>
      <c r="AW66" s="855">
        <f>I66+AK66</f>
        <v>342049</v>
      </c>
      <c r="AX66" s="528">
        <f>J66+Y66</f>
        <v>250981</v>
      </c>
      <c r="AY66" s="113">
        <f t="shared" si="120"/>
        <v>0</v>
      </c>
      <c r="AZ66" s="113">
        <f>K66+AC66</f>
        <v>0</v>
      </c>
      <c r="BA66" s="528">
        <f t="shared" si="121"/>
        <v>84831</v>
      </c>
      <c r="BB66" s="528">
        <f t="shared" si="121"/>
        <v>5019</v>
      </c>
      <c r="BC66" s="528">
        <f>N66+AJ66</f>
        <v>1218</v>
      </c>
      <c r="BD66" s="549">
        <f>O66+AV66</f>
        <v>0.85</v>
      </c>
      <c r="BE66" s="549">
        <f>P66+AT66</f>
        <v>0</v>
      </c>
      <c r="BF66" s="953">
        <f t="shared" si="122"/>
        <v>0</v>
      </c>
      <c r="BG66" s="550">
        <f>Q66+AU66</f>
        <v>0.85</v>
      </c>
    </row>
    <row r="67" spans="1:59" ht="12.95" customHeight="1" x14ac:dyDescent="0.25">
      <c r="A67" s="559">
        <v>11</v>
      </c>
      <c r="B67" s="643">
        <v>5483</v>
      </c>
      <c r="C67" s="644">
        <v>600098460</v>
      </c>
      <c r="D67" s="643">
        <v>72745207</v>
      </c>
      <c r="E67" s="690" t="s">
        <v>457</v>
      </c>
      <c r="F67" s="643"/>
      <c r="G67" s="691"/>
      <c r="H67" s="692"/>
      <c r="I67" s="535">
        <v>2177079</v>
      </c>
      <c r="J67" s="536">
        <v>1540909</v>
      </c>
      <c r="K67" s="536">
        <v>55200</v>
      </c>
      <c r="L67" s="536">
        <v>539484</v>
      </c>
      <c r="M67" s="536">
        <v>30818</v>
      </c>
      <c r="N67" s="536">
        <v>10668</v>
      </c>
      <c r="O67" s="537">
        <v>3.8067000000000006</v>
      </c>
      <c r="P67" s="537">
        <v>2.1718000000000002</v>
      </c>
      <c r="Q67" s="746">
        <v>1.6349</v>
      </c>
      <c r="R67" s="535">
        <f t="shared" ref="R67:BG67" si="123">SUM(R64:R66)</f>
        <v>0</v>
      </c>
      <c r="S67" s="536">
        <f t="shared" si="123"/>
        <v>0</v>
      </c>
      <c r="T67" s="536">
        <f t="shared" si="123"/>
        <v>0</v>
      </c>
      <c r="U67" s="536">
        <f t="shared" ref="U67" si="124">SUM(U64:U66)</f>
        <v>9588</v>
      </c>
      <c r="V67" s="536">
        <f t="shared" si="123"/>
        <v>0</v>
      </c>
      <c r="W67" s="536">
        <f t="shared" ref="W67" si="125">SUM(W64:W66)</f>
        <v>0</v>
      </c>
      <c r="X67" s="536">
        <f t="shared" si="123"/>
        <v>0</v>
      </c>
      <c r="Y67" s="536">
        <f t="shared" si="123"/>
        <v>9588</v>
      </c>
      <c r="Z67" s="536">
        <f t="shared" si="123"/>
        <v>0</v>
      </c>
      <c r="AA67" s="536">
        <f t="shared" si="123"/>
        <v>0</v>
      </c>
      <c r="AB67" s="536">
        <f t="shared" si="123"/>
        <v>0</v>
      </c>
      <c r="AC67" s="536">
        <f t="shared" si="123"/>
        <v>0</v>
      </c>
      <c r="AD67" s="536">
        <f t="shared" si="123"/>
        <v>9588</v>
      </c>
      <c r="AE67" s="536">
        <f t="shared" si="123"/>
        <v>3241</v>
      </c>
      <c r="AF67" s="536">
        <f t="shared" si="123"/>
        <v>192</v>
      </c>
      <c r="AG67" s="536">
        <f t="shared" si="123"/>
        <v>0</v>
      </c>
      <c r="AH67" s="536">
        <f t="shared" ref="AH67" si="126">SUM(AH64:AH66)</f>
        <v>0</v>
      </c>
      <c r="AI67" s="536">
        <f t="shared" si="123"/>
        <v>0</v>
      </c>
      <c r="AJ67" s="536">
        <f t="shared" si="123"/>
        <v>0</v>
      </c>
      <c r="AK67" s="536">
        <f t="shared" si="123"/>
        <v>13021</v>
      </c>
      <c r="AL67" s="537">
        <f t="shared" si="123"/>
        <v>0</v>
      </c>
      <c r="AM67" s="537">
        <f t="shared" si="123"/>
        <v>0</v>
      </c>
      <c r="AN67" s="537">
        <f t="shared" si="123"/>
        <v>0</v>
      </c>
      <c r="AO67" s="537">
        <f t="shared" si="123"/>
        <v>0</v>
      </c>
      <c r="AP67" s="537">
        <f t="shared" si="123"/>
        <v>0</v>
      </c>
      <c r="AQ67" s="537">
        <f t="shared" ref="AQ67" si="127">SUM(AQ64:AQ66)</f>
        <v>0</v>
      </c>
      <c r="AR67" s="537">
        <f t="shared" si="123"/>
        <v>0</v>
      </c>
      <c r="AS67" s="537">
        <f t="shared" si="123"/>
        <v>0</v>
      </c>
      <c r="AT67" s="537">
        <f t="shared" si="123"/>
        <v>0</v>
      </c>
      <c r="AU67" s="537">
        <f t="shared" si="123"/>
        <v>0</v>
      </c>
      <c r="AV67" s="538">
        <f t="shared" si="123"/>
        <v>0</v>
      </c>
      <c r="AW67" s="539">
        <f t="shared" si="123"/>
        <v>2190100</v>
      </c>
      <c r="AX67" s="536">
        <f t="shared" si="123"/>
        <v>1550497</v>
      </c>
      <c r="AY67" s="540">
        <f t="shared" ref="AY67" si="128">SUM(AY64:AY66)</f>
        <v>0</v>
      </c>
      <c r="AZ67" s="536">
        <f t="shared" si="123"/>
        <v>55200</v>
      </c>
      <c r="BA67" s="536">
        <f t="shared" si="123"/>
        <v>542725</v>
      </c>
      <c r="BB67" s="536">
        <f t="shared" si="123"/>
        <v>31010</v>
      </c>
      <c r="BC67" s="536">
        <f t="shared" si="123"/>
        <v>10668</v>
      </c>
      <c r="BD67" s="537">
        <f t="shared" si="123"/>
        <v>3.8067000000000006</v>
      </c>
      <c r="BE67" s="537">
        <f t="shared" si="123"/>
        <v>2.1718000000000002</v>
      </c>
      <c r="BF67" s="537">
        <f t="shared" si="123"/>
        <v>0</v>
      </c>
      <c r="BG67" s="538">
        <f t="shared" si="123"/>
        <v>1.6349</v>
      </c>
    </row>
    <row r="68" spans="1:59" ht="12.95" customHeight="1" x14ac:dyDescent="0.25">
      <c r="A68" s="542">
        <v>12</v>
      </c>
      <c r="B68" s="639">
        <v>5430</v>
      </c>
      <c r="C68" s="640">
        <v>650026144</v>
      </c>
      <c r="D68" s="542">
        <v>70695148</v>
      </c>
      <c r="E68" s="689" t="s">
        <v>458</v>
      </c>
      <c r="F68" s="639">
        <v>3111</v>
      </c>
      <c r="G68" s="685" t="s">
        <v>329</v>
      </c>
      <c r="H68" s="545" t="s">
        <v>281</v>
      </c>
      <c r="I68" s="522">
        <v>2140650</v>
      </c>
      <c r="J68" s="547">
        <v>1567379</v>
      </c>
      <c r="K68" s="547">
        <v>0</v>
      </c>
      <c r="L68" s="547">
        <v>529774</v>
      </c>
      <c r="M68" s="547">
        <v>31347</v>
      </c>
      <c r="N68" s="547">
        <v>12150</v>
      </c>
      <c r="O68" s="548">
        <v>3.9218000000000002</v>
      </c>
      <c r="P68" s="733">
        <v>3</v>
      </c>
      <c r="Q68" s="823">
        <v>0.92179999999999995</v>
      </c>
      <c r="R68" s="112">
        <f t="shared" si="1"/>
        <v>0</v>
      </c>
      <c r="S68" s="113">
        <v>0</v>
      </c>
      <c r="T68" s="113">
        <v>0</v>
      </c>
      <c r="U68" s="113">
        <v>0</v>
      </c>
      <c r="V68" s="113">
        <v>0</v>
      </c>
      <c r="W68" s="113">
        <v>0</v>
      </c>
      <c r="X68" s="113">
        <v>0</v>
      </c>
      <c r="Y68" s="113">
        <f t="shared" si="2"/>
        <v>0</v>
      </c>
      <c r="Z68" s="113">
        <v>0</v>
      </c>
      <c r="AA68" s="113">
        <v>0</v>
      </c>
      <c r="AB68" s="113">
        <v>0</v>
      </c>
      <c r="AC68" s="113">
        <f t="shared" si="3"/>
        <v>0</v>
      </c>
      <c r="AD68" s="113">
        <f t="shared" si="4"/>
        <v>0</v>
      </c>
      <c r="AE68" s="114">
        <f t="shared" si="5"/>
        <v>0</v>
      </c>
      <c r="AF68" s="114">
        <f t="shared" si="6"/>
        <v>0</v>
      </c>
      <c r="AG68" s="113">
        <v>0</v>
      </c>
      <c r="AH68" s="113">
        <v>0</v>
      </c>
      <c r="AI68" s="113">
        <v>0</v>
      </c>
      <c r="AJ68" s="113">
        <f t="shared" si="7"/>
        <v>0</v>
      </c>
      <c r="AK68" s="113">
        <f t="shared" si="8"/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v>0</v>
      </c>
      <c r="AQ68" s="115">
        <v>0</v>
      </c>
      <c r="AR68" s="115">
        <v>0</v>
      </c>
      <c r="AS68" s="115">
        <v>0</v>
      </c>
      <c r="AT68" s="409">
        <f t="shared" ref="AT68:AT73" si="129">AL68+AN68+AO68+AR68+AQ68</f>
        <v>0</v>
      </c>
      <c r="AU68" s="115">
        <f t="shared" ref="AU68:AU73" si="130">AM68+AP68+AS68</f>
        <v>0</v>
      </c>
      <c r="AV68" s="116">
        <f t="shared" si="10"/>
        <v>0</v>
      </c>
      <c r="AW68" s="855">
        <f t="shared" ref="AW68:AW73" si="131">I68+AK68</f>
        <v>2140650</v>
      </c>
      <c r="AX68" s="528">
        <f t="shared" ref="AX68:AX73" si="132">J68+Y68</f>
        <v>1567379</v>
      </c>
      <c r="AY68" s="113">
        <f t="shared" ref="AY68:AY73" si="133">W68</f>
        <v>0</v>
      </c>
      <c r="AZ68" s="113">
        <f t="shared" ref="AZ68:AZ73" si="134">K68+AC68</f>
        <v>0</v>
      </c>
      <c r="BA68" s="528">
        <f t="shared" ref="BA68:BB73" si="135">L68+AE68</f>
        <v>529774</v>
      </c>
      <c r="BB68" s="528">
        <f t="shared" si="135"/>
        <v>31347</v>
      </c>
      <c r="BC68" s="528">
        <f t="shared" ref="BC68:BC73" si="136">N68+AJ68</f>
        <v>12150</v>
      </c>
      <c r="BD68" s="549">
        <f t="shared" ref="BD68:BD73" si="137">O68+AV68</f>
        <v>3.9218000000000002</v>
      </c>
      <c r="BE68" s="549">
        <f t="shared" ref="BE68:BE73" si="138">P68+AT68</f>
        <v>3</v>
      </c>
      <c r="BF68" s="953">
        <f t="shared" ref="BF68:BF73" si="139">AQ68</f>
        <v>0</v>
      </c>
      <c r="BG68" s="550">
        <f t="shared" ref="BG68:BG73" si="140">Q68+AU68</f>
        <v>0.92179999999999995</v>
      </c>
    </row>
    <row r="69" spans="1:59" ht="12.95" customHeight="1" x14ac:dyDescent="0.25">
      <c r="A69" s="542">
        <v>12</v>
      </c>
      <c r="B69" s="639">
        <v>5430</v>
      </c>
      <c r="C69" s="640">
        <v>650026144</v>
      </c>
      <c r="D69" s="542">
        <v>70695148</v>
      </c>
      <c r="E69" s="689" t="s">
        <v>458</v>
      </c>
      <c r="F69" s="639">
        <v>3117</v>
      </c>
      <c r="G69" s="685" t="s">
        <v>333</v>
      </c>
      <c r="H69" s="545" t="s">
        <v>281</v>
      </c>
      <c r="I69" s="522">
        <v>3337239</v>
      </c>
      <c r="J69" s="547">
        <v>2419690</v>
      </c>
      <c r="K69" s="547">
        <v>0</v>
      </c>
      <c r="L69" s="547">
        <v>817855</v>
      </c>
      <c r="M69" s="547">
        <v>48394</v>
      </c>
      <c r="N69" s="547">
        <v>51300</v>
      </c>
      <c r="O69" s="548">
        <v>4.6796999999999995</v>
      </c>
      <c r="P69" s="733">
        <v>2.8561999999999999</v>
      </c>
      <c r="Q69" s="823">
        <v>1.8234999999999999</v>
      </c>
      <c r="R69" s="112">
        <f t="shared" si="1"/>
        <v>-7200</v>
      </c>
      <c r="S69" s="113">
        <v>0</v>
      </c>
      <c r="T69" s="113">
        <v>0</v>
      </c>
      <c r="U69" s="113">
        <v>33836</v>
      </c>
      <c r="V69" s="113">
        <v>0</v>
      </c>
      <c r="W69" s="113">
        <v>0</v>
      </c>
      <c r="X69" s="113">
        <v>0</v>
      </c>
      <c r="Y69" s="113">
        <f t="shared" si="2"/>
        <v>26636</v>
      </c>
      <c r="Z69" s="113">
        <v>7200</v>
      </c>
      <c r="AA69" s="113">
        <v>0</v>
      </c>
      <c r="AB69" s="113">
        <v>0</v>
      </c>
      <c r="AC69" s="113">
        <f t="shared" si="3"/>
        <v>7200</v>
      </c>
      <c r="AD69" s="113">
        <f t="shared" si="4"/>
        <v>33836</v>
      </c>
      <c r="AE69" s="114">
        <f t="shared" si="5"/>
        <v>11437</v>
      </c>
      <c r="AF69" s="114">
        <f t="shared" si="6"/>
        <v>533</v>
      </c>
      <c r="AG69" s="113">
        <v>0</v>
      </c>
      <c r="AH69" s="113">
        <v>0</v>
      </c>
      <c r="AI69" s="113">
        <v>0</v>
      </c>
      <c r="AJ69" s="113">
        <f t="shared" si="7"/>
        <v>0</v>
      </c>
      <c r="AK69" s="113">
        <f t="shared" si="8"/>
        <v>45806</v>
      </c>
      <c r="AL69" s="115">
        <v>0</v>
      </c>
      <c r="AM69" s="115">
        <v>-0.03</v>
      </c>
      <c r="AN69" s="115">
        <v>0</v>
      </c>
      <c r="AO69" s="115">
        <v>0</v>
      </c>
      <c r="AP69" s="115">
        <v>0</v>
      </c>
      <c r="AQ69" s="115">
        <v>0</v>
      </c>
      <c r="AR69" s="115">
        <v>0</v>
      </c>
      <c r="AS69" s="115">
        <v>0</v>
      </c>
      <c r="AT69" s="409">
        <f t="shared" si="129"/>
        <v>0</v>
      </c>
      <c r="AU69" s="115">
        <f t="shared" si="130"/>
        <v>-0.03</v>
      </c>
      <c r="AV69" s="116">
        <f t="shared" si="10"/>
        <v>-0.03</v>
      </c>
      <c r="AW69" s="855">
        <f t="shared" si="131"/>
        <v>3383045</v>
      </c>
      <c r="AX69" s="528">
        <f t="shared" si="132"/>
        <v>2446326</v>
      </c>
      <c r="AY69" s="113">
        <f t="shared" si="133"/>
        <v>0</v>
      </c>
      <c r="AZ69" s="113">
        <f t="shared" si="134"/>
        <v>7200</v>
      </c>
      <c r="BA69" s="528">
        <f t="shared" si="135"/>
        <v>829292</v>
      </c>
      <c r="BB69" s="528">
        <f t="shared" si="135"/>
        <v>48927</v>
      </c>
      <c r="BC69" s="528">
        <f t="shared" si="136"/>
        <v>51300</v>
      </c>
      <c r="BD69" s="549">
        <f t="shared" si="137"/>
        <v>4.6496999999999993</v>
      </c>
      <c r="BE69" s="549">
        <f t="shared" si="138"/>
        <v>2.8561999999999999</v>
      </c>
      <c r="BF69" s="953">
        <f t="shared" si="139"/>
        <v>0</v>
      </c>
      <c r="BG69" s="550">
        <f t="shared" si="140"/>
        <v>1.7934999999999999</v>
      </c>
    </row>
    <row r="70" spans="1:59" ht="12.95" customHeight="1" x14ac:dyDescent="0.25">
      <c r="A70" s="542">
        <v>12</v>
      </c>
      <c r="B70" s="639">
        <v>5430</v>
      </c>
      <c r="C70" s="640">
        <v>650026144</v>
      </c>
      <c r="D70" s="542">
        <v>70695148</v>
      </c>
      <c r="E70" s="689" t="s">
        <v>458</v>
      </c>
      <c r="F70" s="639">
        <v>3117</v>
      </c>
      <c r="G70" s="545" t="s">
        <v>316</v>
      </c>
      <c r="H70" s="545" t="s">
        <v>282</v>
      </c>
      <c r="I70" s="522">
        <v>332002</v>
      </c>
      <c r="J70" s="547">
        <v>244478</v>
      </c>
      <c r="K70" s="547">
        <v>0</v>
      </c>
      <c r="L70" s="547">
        <v>82634</v>
      </c>
      <c r="M70" s="547">
        <v>4890</v>
      </c>
      <c r="N70" s="547">
        <v>0</v>
      </c>
      <c r="O70" s="548">
        <v>0.69</v>
      </c>
      <c r="P70" s="733">
        <v>0.69</v>
      </c>
      <c r="Q70" s="823">
        <v>0</v>
      </c>
      <c r="R70" s="112">
        <f t="shared" si="1"/>
        <v>0</v>
      </c>
      <c r="S70" s="113">
        <v>0</v>
      </c>
      <c r="T70" s="113">
        <v>0</v>
      </c>
      <c r="U70" s="113">
        <v>0</v>
      </c>
      <c r="V70" s="113">
        <v>0</v>
      </c>
      <c r="W70" s="113">
        <v>0</v>
      </c>
      <c r="X70" s="113">
        <v>0</v>
      </c>
      <c r="Y70" s="113">
        <f t="shared" si="2"/>
        <v>0</v>
      </c>
      <c r="Z70" s="113">
        <v>0</v>
      </c>
      <c r="AA70" s="113">
        <v>0</v>
      </c>
      <c r="AB70" s="113">
        <v>0</v>
      </c>
      <c r="AC70" s="113">
        <f t="shared" si="3"/>
        <v>0</v>
      </c>
      <c r="AD70" s="113">
        <f t="shared" si="4"/>
        <v>0</v>
      </c>
      <c r="AE70" s="114">
        <f t="shared" si="5"/>
        <v>0</v>
      </c>
      <c r="AF70" s="114">
        <f t="shared" si="6"/>
        <v>0</v>
      </c>
      <c r="AG70" s="113">
        <v>700</v>
      </c>
      <c r="AH70" s="113">
        <v>0</v>
      </c>
      <c r="AI70" s="113">
        <v>0</v>
      </c>
      <c r="AJ70" s="113">
        <f t="shared" si="7"/>
        <v>700</v>
      </c>
      <c r="AK70" s="113">
        <f t="shared" si="8"/>
        <v>700</v>
      </c>
      <c r="AL70" s="115">
        <v>0</v>
      </c>
      <c r="AM70" s="115">
        <v>0</v>
      </c>
      <c r="AN70" s="115">
        <v>0</v>
      </c>
      <c r="AO70" s="115">
        <v>0</v>
      </c>
      <c r="AP70" s="115">
        <v>0</v>
      </c>
      <c r="AQ70" s="115">
        <v>0</v>
      </c>
      <c r="AR70" s="115">
        <v>0</v>
      </c>
      <c r="AS70" s="115">
        <v>0</v>
      </c>
      <c r="AT70" s="409">
        <f t="shared" si="129"/>
        <v>0</v>
      </c>
      <c r="AU70" s="115">
        <f t="shared" si="130"/>
        <v>0</v>
      </c>
      <c r="AV70" s="116">
        <f t="shared" si="10"/>
        <v>0</v>
      </c>
      <c r="AW70" s="855">
        <f t="shared" si="131"/>
        <v>332702</v>
      </c>
      <c r="AX70" s="528">
        <f t="shared" si="132"/>
        <v>244478</v>
      </c>
      <c r="AY70" s="113">
        <f t="shared" si="133"/>
        <v>0</v>
      </c>
      <c r="AZ70" s="113">
        <f t="shared" si="134"/>
        <v>0</v>
      </c>
      <c r="BA70" s="528">
        <f t="shared" si="135"/>
        <v>82634</v>
      </c>
      <c r="BB70" s="528">
        <f t="shared" si="135"/>
        <v>4890</v>
      </c>
      <c r="BC70" s="528">
        <f t="shared" si="136"/>
        <v>700</v>
      </c>
      <c r="BD70" s="549">
        <f t="shared" si="137"/>
        <v>0.69</v>
      </c>
      <c r="BE70" s="549">
        <f t="shared" si="138"/>
        <v>0.69</v>
      </c>
      <c r="BF70" s="953">
        <f t="shared" si="139"/>
        <v>0</v>
      </c>
      <c r="BG70" s="550">
        <f t="shared" si="140"/>
        <v>0</v>
      </c>
    </row>
    <row r="71" spans="1:59" ht="12.95" customHeight="1" x14ac:dyDescent="0.25">
      <c r="A71" s="542">
        <v>12</v>
      </c>
      <c r="B71" s="542">
        <v>5430</v>
      </c>
      <c r="C71" s="652">
        <v>650026144</v>
      </c>
      <c r="D71" s="542">
        <v>70695148</v>
      </c>
      <c r="E71" s="544" t="s">
        <v>458</v>
      </c>
      <c r="F71" s="542">
        <v>3141</v>
      </c>
      <c r="G71" s="685" t="s">
        <v>319</v>
      </c>
      <c r="H71" s="545" t="s">
        <v>282</v>
      </c>
      <c r="I71" s="522">
        <v>746655</v>
      </c>
      <c r="J71" s="547">
        <v>547343</v>
      </c>
      <c r="K71" s="547">
        <v>0</v>
      </c>
      <c r="L71" s="339">
        <v>185002</v>
      </c>
      <c r="M71" s="547">
        <v>10946</v>
      </c>
      <c r="N71" s="547">
        <v>3364</v>
      </c>
      <c r="O71" s="548">
        <v>1.8599999999999999</v>
      </c>
      <c r="P71" s="733">
        <v>0</v>
      </c>
      <c r="Q71" s="823">
        <v>1.8599999999999999</v>
      </c>
      <c r="R71" s="112">
        <f t="shared" si="1"/>
        <v>0</v>
      </c>
      <c r="S71" s="113">
        <v>0</v>
      </c>
      <c r="T71" s="113">
        <v>0</v>
      </c>
      <c r="U71" s="113">
        <v>0</v>
      </c>
      <c r="V71" s="113">
        <v>0</v>
      </c>
      <c r="W71" s="113">
        <v>0</v>
      </c>
      <c r="X71" s="113">
        <v>0</v>
      </c>
      <c r="Y71" s="113">
        <f t="shared" si="2"/>
        <v>0</v>
      </c>
      <c r="Z71" s="113">
        <v>0</v>
      </c>
      <c r="AA71" s="113">
        <v>0</v>
      </c>
      <c r="AB71" s="113">
        <v>0</v>
      </c>
      <c r="AC71" s="113">
        <f t="shared" si="3"/>
        <v>0</v>
      </c>
      <c r="AD71" s="113">
        <f t="shared" si="4"/>
        <v>0</v>
      </c>
      <c r="AE71" s="114">
        <f t="shared" si="5"/>
        <v>0</v>
      </c>
      <c r="AF71" s="114">
        <f t="shared" si="6"/>
        <v>0</v>
      </c>
      <c r="AG71" s="113">
        <v>0</v>
      </c>
      <c r="AH71" s="113">
        <v>0</v>
      </c>
      <c r="AI71" s="113">
        <v>0</v>
      </c>
      <c r="AJ71" s="113">
        <f t="shared" si="7"/>
        <v>0</v>
      </c>
      <c r="AK71" s="113">
        <f t="shared" si="8"/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v>0</v>
      </c>
      <c r="AQ71" s="115">
        <v>0</v>
      </c>
      <c r="AR71" s="115">
        <v>0</v>
      </c>
      <c r="AS71" s="115">
        <v>0</v>
      </c>
      <c r="AT71" s="409">
        <f t="shared" si="129"/>
        <v>0</v>
      </c>
      <c r="AU71" s="115">
        <f t="shared" si="130"/>
        <v>0</v>
      </c>
      <c r="AV71" s="116">
        <f t="shared" si="10"/>
        <v>0</v>
      </c>
      <c r="AW71" s="855">
        <f t="shared" si="131"/>
        <v>746655</v>
      </c>
      <c r="AX71" s="528">
        <f t="shared" si="132"/>
        <v>547343</v>
      </c>
      <c r="AY71" s="113">
        <f t="shared" si="133"/>
        <v>0</v>
      </c>
      <c r="AZ71" s="113">
        <f t="shared" si="134"/>
        <v>0</v>
      </c>
      <c r="BA71" s="528">
        <f t="shared" si="135"/>
        <v>185002</v>
      </c>
      <c r="BB71" s="528">
        <f t="shared" si="135"/>
        <v>10946</v>
      </c>
      <c r="BC71" s="528">
        <f t="shared" si="136"/>
        <v>3364</v>
      </c>
      <c r="BD71" s="549">
        <f t="shared" si="137"/>
        <v>1.8599999999999999</v>
      </c>
      <c r="BE71" s="549">
        <f t="shared" si="138"/>
        <v>0</v>
      </c>
      <c r="BF71" s="953">
        <f t="shared" si="139"/>
        <v>0</v>
      </c>
      <c r="BG71" s="550">
        <f t="shared" si="140"/>
        <v>1.8599999999999999</v>
      </c>
    </row>
    <row r="72" spans="1:59" ht="12.95" customHeight="1" x14ac:dyDescent="0.25">
      <c r="A72" s="542">
        <v>12</v>
      </c>
      <c r="B72" s="639">
        <v>5430</v>
      </c>
      <c r="C72" s="640">
        <v>650026144</v>
      </c>
      <c r="D72" s="542">
        <v>70695148</v>
      </c>
      <c r="E72" s="689" t="s">
        <v>458</v>
      </c>
      <c r="F72" s="639">
        <v>3143</v>
      </c>
      <c r="G72" s="545" t="s">
        <v>633</v>
      </c>
      <c r="H72" s="545" t="s">
        <v>281</v>
      </c>
      <c r="I72" s="522">
        <v>614558</v>
      </c>
      <c r="J72" s="547">
        <v>452546</v>
      </c>
      <c r="K72" s="547">
        <v>0</v>
      </c>
      <c r="L72" s="547">
        <v>152961</v>
      </c>
      <c r="M72" s="547">
        <v>9051</v>
      </c>
      <c r="N72" s="547">
        <v>0</v>
      </c>
      <c r="O72" s="548">
        <v>0.88070000000000004</v>
      </c>
      <c r="P72" s="733">
        <v>0.88070000000000004</v>
      </c>
      <c r="Q72" s="823">
        <v>0</v>
      </c>
      <c r="R72" s="112">
        <f t="shared" si="1"/>
        <v>0</v>
      </c>
      <c r="S72" s="113">
        <v>0</v>
      </c>
      <c r="T72" s="113">
        <v>0</v>
      </c>
      <c r="U72" s="113">
        <v>0</v>
      </c>
      <c r="V72" s="113">
        <v>0</v>
      </c>
      <c r="W72" s="113">
        <v>0</v>
      </c>
      <c r="X72" s="113">
        <v>0</v>
      </c>
      <c r="Y72" s="113">
        <f t="shared" si="2"/>
        <v>0</v>
      </c>
      <c r="Z72" s="113">
        <v>0</v>
      </c>
      <c r="AA72" s="113">
        <v>0</v>
      </c>
      <c r="AB72" s="113">
        <v>0</v>
      </c>
      <c r="AC72" s="113">
        <f t="shared" si="3"/>
        <v>0</v>
      </c>
      <c r="AD72" s="113">
        <f t="shared" si="4"/>
        <v>0</v>
      </c>
      <c r="AE72" s="114">
        <f t="shared" si="5"/>
        <v>0</v>
      </c>
      <c r="AF72" s="114">
        <f t="shared" si="6"/>
        <v>0</v>
      </c>
      <c r="AG72" s="113">
        <v>0</v>
      </c>
      <c r="AH72" s="113">
        <v>0</v>
      </c>
      <c r="AI72" s="113">
        <v>0</v>
      </c>
      <c r="AJ72" s="113">
        <f t="shared" si="7"/>
        <v>0</v>
      </c>
      <c r="AK72" s="113">
        <f t="shared" si="8"/>
        <v>0</v>
      </c>
      <c r="AL72" s="115">
        <v>0</v>
      </c>
      <c r="AM72" s="115">
        <v>0</v>
      </c>
      <c r="AN72" s="115">
        <v>0</v>
      </c>
      <c r="AO72" s="115">
        <v>0</v>
      </c>
      <c r="AP72" s="115">
        <v>0</v>
      </c>
      <c r="AQ72" s="115">
        <v>0</v>
      </c>
      <c r="AR72" s="115">
        <v>0</v>
      </c>
      <c r="AS72" s="115">
        <v>0</v>
      </c>
      <c r="AT72" s="409">
        <f t="shared" si="129"/>
        <v>0</v>
      </c>
      <c r="AU72" s="115">
        <f t="shared" si="130"/>
        <v>0</v>
      </c>
      <c r="AV72" s="116">
        <f t="shared" si="10"/>
        <v>0</v>
      </c>
      <c r="AW72" s="855">
        <f t="shared" si="131"/>
        <v>614558</v>
      </c>
      <c r="AX72" s="528">
        <f t="shared" si="132"/>
        <v>452546</v>
      </c>
      <c r="AY72" s="113">
        <f t="shared" si="133"/>
        <v>0</v>
      </c>
      <c r="AZ72" s="113">
        <f t="shared" si="134"/>
        <v>0</v>
      </c>
      <c r="BA72" s="528">
        <f t="shared" si="135"/>
        <v>152961</v>
      </c>
      <c r="BB72" s="528">
        <f t="shared" si="135"/>
        <v>9051</v>
      </c>
      <c r="BC72" s="528">
        <f t="shared" si="136"/>
        <v>0</v>
      </c>
      <c r="BD72" s="549">
        <f t="shared" si="137"/>
        <v>0.88070000000000004</v>
      </c>
      <c r="BE72" s="549">
        <f t="shared" si="138"/>
        <v>0.88070000000000004</v>
      </c>
      <c r="BF72" s="953">
        <f t="shared" si="139"/>
        <v>0</v>
      </c>
      <c r="BG72" s="550">
        <f t="shared" si="140"/>
        <v>0</v>
      </c>
    </row>
    <row r="73" spans="1:59" ht="12.95" customHeight="1" x14ac:dyDescent="0.25">
      <c r="A73" s="542">
        <v>12</v>
      </c>
      <c r="B73" s="639">
        <v>5430</v>
      </c>
      <c r="C73" s="640">
        <v>650026144</v>
      </c>
      <c r="D73" s="542">
        <v>70695148</v>
      </c>
      <c r="E73" s="689" t="s">
        <v>458</v>
      </c>
      <c r="F73" s="639">
        <v>3143</v>
      </c>
      <c r="G73" s="545" t="s">
        <v>634</v>
      </c>
      <c r="H73" s="545" t="s">
        <v>282</v>
      </c>
      <c r="I73" s="522">
        <v>18257</v>
      </c>
      <c r="J73" s="547">
        <v>12870</v>
      </c>
      <c r="K73" s="547">
        <v>0</v>
      </c>
      <c r="L73" s="339">
        <v>4350</v>
      </c>
      <c r="M73" s="547">
        <v>257</v>
      </c>
      <c r="N73" s="547">
        <v>780</v>
      </c>
      <c r="O73" s="548">
        <v>0.05</v>
      </c>
      <c r="P73" s="733">
        <v>0</v>
      </c>
      <c r="Q73" s="823">
        <v>0.05</v>
      </c>
      <c r="R73" s="112">
        <f t="shared" si="1"/>
        <v>0</v>
      </c>
      <c r="S73" s="113">
        <v>0</v>
      </c>
      <c r="T73" s="113">
        <v>0</v>
      </c>
      <c r="U73" s="113">
        <v>0</v>
      </c>
      <c r="V73" s="113">
        <v>0</v>
      </c>
      <c r="W73" s="113">
        <v>0</v>
      </c>
      <c r="X73" s="113">
        <v>0</v>
      </c>
      <c r="Y73" s="113">
        <f t="shared" si="2"/>
        <v>0</v>
      </c>
      <c r="Z73" s="113">
        <v>0</v>
      </c>
      <c r="AA73" s="113">
        <v>0</v>
      </c>
      <c r="AB73" s="113">
        <v>0</v>
      </c>
      <c r="AC73" s="113">
        <f t="shared" si="3"/>
        <v>0</v>
      </c>
      <c r="AD73" s="113">
        <f t="shared" si="4"/>
        <v>0</v>
      </c>
      <c r="AE73" s="114">
        <f t="shared" si="5"/>
        <v>0</v>
      </c>
      <c r="AF73" s="114">
        <f t="shared" si="6"/>
        <v>0</v>
      </c>
      <c r="AG73" s="113">
        <v>0</v>
      </c>
      <c r="AH73" s="113">
        <v>0</v>
      </c>
      <c r="AI73" s="113">
        <v>0</v>
      </c>
      <c r="AJ73" s="113">
        <f t="shared" si="7"/>
        <v>0</v>
      </c>
      <c r="AK73" s="113">
        <f t="shared" si="8"/>
        <v>0</v>
      </c>
      <c r="AL73" s="115">
        <v>0</v>
      </c>
      <c r="AM73" s="115">
        <v>0</v>
      </c>
      <c r="AN73" s="115">
        <v>0</v>
      </c>
      <c r="AO73" s="115">
        <v>0</v>
      </c>
      <c r="AP73" s="115">
        <v>0</v>
      </c>
      <c r="AQ73" s="115">
        <v>0</v>
      </c>
      <c r="AR73" s="115">
        <v>0</v>
      </c>
      <c r="AS73" s="115">
        <v>0</v>
      </c>
      <c r="AT73" s="409">
        <f t="shared" si="129"/>
        <v>0</v>
      </c>
      <c r="AU73" s="115">
        <f t="shared" si="130"/>
        <v>0</v>
      </c>
      <c r="AV73" s="116">
        <f t="shared" si="10"/>
        <v>0</v>
      </c>
      <c r="AW73" s="855">
        <f t="shared" si="131"/>
        <v>18257</v>
      </c>
      <c r="AX73" s="528">
        <f t="shared" si="132"/>
        <v>12870</v>
      </c>
      <c r="AY73" s="113">
        <f t="shared" si="133"/>
        <v>0</v>
      </c>
      <c r="AZ73" s="113">
        <f t="shared" si="134"/>
        <v>0</v>
      </c>
      <c r="BA73" s="528">
        <f t="shared" si="135"/>
        <v>4350</v>
      </c>
      <c r="BB73" s="528">
        <f t="shared" si="135"/>
        <v>257</v>
      </c>
      <c r="BC73" s="528">
        <f t="shared" si="136"/>
        <v>780</v>
      </c>
      <c r="BD73" s="549">
        <f t="shared" si="137"/>
        <v>0.05</v>
      </c>
      <c r="BE73" s="549">
        <f t="shared" si="138"/>
        <v>0</v>
      </c>
      <c r="BF73" s="953">
        <f t="shared" si="139"/>
        <v>0</v>
      </c>
      <c r="BG73" s="550">
        <f t="shared" si="140"/>
        <v>0.05</v>
      </c>
    </row>
    <row r="74" spans="1:59" ht="12.95" customHeight="1" x14ac:dyDescent="0.25">
      <c r="A74" s="559">
        <v>12</v>
      </c>
      <c r="B74" s="643">
        <v>5430</v>
      </c>
      <c r="C74" s="644">
        <v>650026144</v>
      </c>
      <c r="D74" s="643">
        <v>70695148</v>
      </c>
      <c r="E74" s="690" t="s">
        <v>459</v>
      </c>
      <c r="F74" s="643"/>
      <c r="G74" s="691"/>
      <c r="H74" s="692"/>
      <c r="I74" s="535">
        <v>7189361</v>
      </c>
      <c r="J74" s="536">
        <v>5244306</v>
      </c>
      <c r="K74" s="536">
        <v>0</v>
      </c>
      <c r="L74" s="536">
        <v>1772576</v>
      </c>
      <c r="M74" s="536">
        <v>104885</v>
      </c>
      <c r="N74" s="536">
        <v>67594</v>
      </c>
      <c r="O74" s="537">
        <v>12.0822</v>
      </c>
      <c r="P74" s="537">
        <v>7.4268999999999989</v>
      </c>
      <c r="Q74" s="746">
        <v>4.6552999999999995</v>
      </c>
      <c r="R74" s="535">
        <f t="shared" ref="R74:BG74" si="141">SUM(R68:R73)</f>
        <v>-7200</v>
      </c>
      <c r="S74" s="536">
        <f t="shared" si="141"/>
        <v>0</v>
      </c>
      <c r="T74" s="536">
        <f t="shared" si="141"/>
        <v>0</v>
      </c>
      <c r="U74" s="536">
        <f t="shared" si="141"/>
        <v>33836</v>
      </c>
      <c r="V74" s="536">
        <f t="shared" si="141"/>
        <v>0</v>
      </c>
      <c r="W74" s="536">
        <f t="shared" ref="W74" si="142">SUM(W68:W73)</f>
        <v>0</v>
      </c>
      <c r="X74" s="536">
        <f t="shared" si="141"/>
        <v>0</v>
      </c>
      <c r="Y74" s="536">
        <f t="shared" si="141"/>
        <v>26636</v>
      </c>
      <c r="Z74" s="536">
        <f t="shared" si="141"/>
        <v>7200</v>
      </c>
      <c r="AA74" s="536">
        <f t="shared" si="141"/>
        <v>0</v>
      </c>
      <c r="AB74" s="536">
        <f t="shared" si="141"/>
        <v>0</v>
      </c>
      <c r="AC74" s="536">
        <f t="shared" si="141"/>
        <v>7200</v>
      </c>
      <c r="AD74" s="536">
        <f t="shared" si="141"/>
        <v>33836</v>
      </c>
      <c r="AE74" s="536">
        <f t="shared" si="141"/>
        <v>11437</v>
      </c>
      <c r="AF74" s="536">
        <f t="shared" si="141"/>
        <v>533</v>
      </c>
      <c r="AG74" s="536">
        <f t="shared" si="141"/>
        <v>700</v>
      </c>
      <c r="AH74" s="536">
        <f t="shared" si="141"/>
        <v>0</v>
      </c>
      <c r="AI74" s="536">
        <f t="shared" si="141"/>
        <v>0</v>
      </c>
      <c r="AJ74" s="536">
        <f t="shared" si="141"/>
        <v>700</v>
      </c>
      <c r="AK74" s="536">
        <f t="shared" si="141"/>
        <v>46506</v>
      </c>
      <c r="AL74" s="537">
        <f t="shared" si="141"/>
        <v>0</v>
      </c>
      <c r="AM74" s="537">
        <f t="shared" si="141"/>
        <v>-0.03</v>
      </c>
      <c r="AN74" s="537">
        <f t="shared" si="141"/>
        <v>0</v>
      </c>
      <c r="AO74" s="537">
        <f t="shared" si="141"/>
        <v>0</v>
      </c>
      <c r="AP74" s="537">
        <f t="shared" si="141"/>
        <v>0</v>
      </c>
      <c r="AQ74" s="537">
        <f t="shared" ref="AQ74" si="143">SUM(AQ68:AQ73)</f>
        <v>0</v>
      </c>
      <c r="AR74" s="537">
        <f t="shared" si="141"/>
        <v>0</v>
      </c>
      <c r="AS74" s="537">
        <f t="shared" si="141"/>
        <v>0</v>
      </c>
      <c r="AT74" s="537">
        <f t="shared" si="141"/>
        <v>0</v>
      </c>
      <c r="AU74" s="537">
        <f t="shared" si="141"/>
        <v>-0.03</v>
      </c>
      <c r="AV74" s="538">
        <f t="shared" si="141"/>
        <v>-0.03</v>
      </c>
      <c r="AW74" s="539">
        <f t="shared" si="141"/>
        <v>7235867</v>
      </c>
      <c r="AX74" s="536">
        <f t="shared" si="141"/>
        <v>5270942</v>
      </c>
      <c r="AY74" s="540">
        <f t="shared" ref="AY74" si="144">SUM(AY68:AY73)</f>
        <v>0</v>
      </c>
      <c r="AZ74" s="536">
        <f t="shared" si="141"/>
        <v>7200</v>
      </c>
      <c r="BA74" s="536">
        <f t="shared" si="141"/>
        <v>1784013</v>
      </c>
      <c r="BB74" s="536">
        <f t="shared" si="141"/>
        <v>105418</v>
      </c>
      <c r="BC74" s="536">
        <f t="shared" si="141"/>
        <v>68294</v>
      </c>
      <c r="BD74" s="537">
        <f t="shared" si="141"/>
        <v>12.052199999999999</v>
      </c>
      <c r="BE74" s="537">
        <f t="shared" si="141"/>
        <v>7.4268999999999989</v>
      </c>
      <c r="BF74" s="537">
        <f t="shared" si="141"/>
        <v>0</v>
      </c>
      <c r="BG74" s="538">
        <f t="shared" si="141"/>
        <v>4.6253000000000002</v>
      </c>
    </row>
    <row r="75" spans="1:59" ht="12.95" customHeight="1" x14ac:dyDescent="0.25">
      <c r="A75" s="542">
        <v>13</v>
      </c>
      <c r="B75" s="639">
        <v>5431</v>
      </c>
      <c r="C75" s="640">
        <v>600099016</v>
      </c>
      <c r="D75" s="542">
        <v>70698112</v>
      </c>
      <c r="E75" s="689" t="s">
        <v>460</v>
      </c>
      <c r="F75" s="639">
        <v>3111</v>
      </c>
      <c r="G75" s="685" t="s">
        <v>329</v>
      </c>
      <c r="H75" s="545" t="s">
        <v>281</v>
      </c>
      <c r="I75" s="522">
        <v>1643287</v>
      </c>
      <c r="J75" s="547">
        <v>1202126</v>
      </c>
      <c r="K75" s="547">
        <v>0</v>
      </c>
      <c r="L75" s="547">
        <v>406318</v>
      </c>
      <c r="M75" s="547">
        <v>24043</v>
      </c>
      <c r="N75" s="547">
        <v>10800</v>
      </c>
      <c r="O75" s="548">
        <v>2.5108999999999999</v>
      </c>
      <c r="P75" s="733">
        <v>2</v>
      </c>
      <c r="Q75" s="823">
        <v>0.51090000000000002</v>
      </c>
      <c r="R75" s="112">
        <f t="shared" si="1"/>
        <v>0</v>
      </c>
      <c r="S75" s="113">
        <v>0</v>
      </c>
      <c r="T75" s="113">
        <v>0</v>
      </c>
      <c r="U75" s="113">
        <v>0</v>
      </c>
      <c r="V75" s="113">
        <v>0</v>
      </c>
      <c r="W75" s="113">
        <v>0</v>
      </c>
      <c r="X75" s="113">
        <v>0</v>
      </c>
      <c r="Y75" s="113">
        <f t="shared" si="2"/>
        <v>0</v>
      </c>
      <c r="Z75" s="113">
        <v>0</v>
      </c>
      <c r="AA75" s="113">
        <v>0</v>
      </c>
      <c r="AB75" s="113">
        <v>0</v>
      </c>
      <c r="AC75" s="113">
        <f t="shared" si="3"/>
        <v>0</v>
      </c>
      <c r="AD75" s="113">
        <f t="shared" si="4"/>
        <v>0</v>
      </c>
      <c r="AE75" s="114">
        <f t="shared" si="5"/>
        <v>0</v>
      </c>
      <c r="AF75" s="114">
        <f t="shared" si="6"/>
        <v>0</v>
      </c>
      <c r="AG75" s="113">
        <v>0</v>
      </c>
      <c r="AH75" s="113">
        <v>0</v>
      </c>
      <c r="AI75" s="113">
        <v>0</v>
      </c>
      <c r="AJ75" s="113">
        <f t="shared" si="7"/>
        <v>0</v>
      </c>
      <c r="AK75" s="113">
        <f t="shared" si="8"/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v>0</v>
      </c>
      <c r="AQ75" s="115">
        <v>0</v>
      </c>
      <c r="AR75" s="115">
        <v>0</v>
      </c>
      <c r="AS75" s="115">
        <v>0</v>
      </c>
      <c r="AT75" s="409">
        <f t="shared" ref="AT75:AT80" si="145">AL75+AN75+AO75+AR75+AQ75</f>
        <v>0</v>
      </c>
      <c r="AU75" s="115">
        <f t="shared" ref="AU75:AU80" si="146">AM75+AP75+AS75</f>
        <v>0</v>
      </c>
      <c r="AV75" s="116">
        <f t="shared" si="10"/>
        <v>0</v>
      </c>
      <c r="AW75" s="855">
        <f t="shared" ref="AW75:AW80" si="147">I75+AK75</f>
        <v>1643287</v>
      </c>
      <c r="AX75" s="528">
        <f t="shared" ref="AX75:AX80" si="148">J75+Y75</f>
        <v>1202126</v>
      </c>
      <c r="AY75" s="113">
        <f t="shared" ref="AY75:AY80" si="149">W75</f>
        <v>0</v>
      </c>
      <c r="AZ75" s="113">
        <f t="shared" ref="AZ75:AZ80" si="150">K75+AC75</f>
        <v>0</v>
      </c>
      <c r="BA75" s="528">
        <f t="shared" ref="BA75:BB80" si="151">L75+AE75</f>
        <v>406318</v>
      </c>
      <c r="BB75" s="528">
        <f t="shared" si="151"/>
        <v>24043</v>
      </c>
      <c r="BC75" s="528">
        <f t="shared" ref="BC75:BC80" si="152">N75+AJ75</f>
        <v>10800</v>
      </c>
      <c r="BD75" s="549">
        <f t="shared" ref="BD75:BD80" si="153">O75+AV75</f>
        <v>2.5108999999999999</v>
      </c>
      <c r="BE75" s="549">
        <f t="shared" ref="BE75:BE80" si="154">P75+AT75</f>
        <v>2</v>
      </c>
      <c r="BF75" s="953">
        <f t="shared" ref="BF75:BF80" si="155">AQ75</f>
        <v>0</v>
      </c>
      <c r="BG75" s="550">
        <f t="shared" ref="BG75:BG80" si="156">Q75+AU75</f>
        <v>0.51090000000000002</v>
      </c>
    </row>
    <row r="76" spans="1:59" ht="12.95" customHeight="1" x14ac:dyDescent="0.25">
      <c r="A76" s="542">
        <v>13</v>
      </c>
      <c r="B76" s="639">
        <v>5431</v>
      </c>
      <c r="C76" s="640">
        <v>600099016</v>
      </c>
      <c r="D76" s="542">
        <v>70698112</v>
      </c>
      <c r="E76" s="689" t="s">
        <v>460</v>
      </c>
      <c r="F76" s="639">
        <v>3117</v>
      </c>
      <c r="G76" s="685" t="s">
        <v>333</v>
      </c>
      <c r="H76" s="545" t="s">
        <v>281</v>
      </c>
      <c r="I76" s="522">
        <v>3399882</v>
      </c>
      <c r="J76" s="547">
        <v>2447262</v>
      </c>
      <c r="K76" s="547">
        <v>15000</v>
      </c>
      <c r="L76" s="547">
        <v>832245</v>
      </c>
      <c r="M76" s="547">
        <v>48945</v>
      </c>
      <c r="N76" s="547">
        <v>56430</v>
      </c>
      <c r="O76" s="548">
        <v>5.0603999999999996</v>
      </c>
      <c r="P76" s="733">
        <v>3.6360999999999999</v>
      </c>
      <c r="Q76" s="823">
        <v>1.4243000000000001</v>
      </c>
      <c r="R76" s="112">
        <f t="shared" si="1"/>
        <v>0</v>
      </c>
      <c r="S76" s="113">
        <v>0</v>
      </c>
      <c r="T76" s="113">
        <v>0</v>
      </c>
      <c r="U76" s="113">
        <v>40912</v>
      </c>
      <c r="V76" s="113">
        <v>0</v>
      </c>
      <c r="W76" s="113">
        <v>0</v>
      </c>
      <c r="X76" s="113">
        <v>0</v>
      </c>
      <c r="Y76" s="113">
        <f t="shared" si="2"/>
        <v>40912</v>
      </c>
      <c r="Z76" s="113">
        <v>0</v>
      </c>
      <c r="AA76" s="113">
        <v>0</v>
      </c>
      <c r="AB76" s="113">
        <v>0</v>
      </c>
      <c r="AC76" s="113">
        <f t="shared" si="3"/>
        <v>0</v>
      </c>
      <c r="AD76" s="113">
        <f t="shared" si="4"/>
        <v>40912</v>
      </c>
      <c r="AE76" s="114">
        <f t="shared" si="5"/>
        <v>13828</v>
      </c>
      <c r="AF76" s="114">
        <f t="shared" si="6"/>
        <v>818</v>
      </c>
      <c r="AG76" s="113">
        <v>0</v>
      </c>
      <c r="AH76" s="113">
        <v>0</v>
      </c>
      <c r="AI76" s="113">
        <v>0</v>
      </c>
      <c r="AJ76" s="113">
        <f t="shared" si="7"/>
        <v>0</v>
      </c>
      <c r="AK76" s="113">
        <f t="shared" si="8"/>
        <v>55558</v>
      </c>
      <c r="AL76" s="115">
        <v>0</v>
      </c>
      <c r="AM76" s="115">
        <v>0</v>
      </c>
      <c r="AN76" s="115">
        <v>0</v>
      </c>
      <c r="AO76" s="115">
        <v>0</v>
      </c>
      <c r="AP76" s="115">
        <v>0</v>
      </c>
      <c r="AQ76" s="115">
        <v>0</v>
      </c>
      <c r="AR76" s="115">
        <v>0</v>
      </c>
      <c r="AS76" s="115">
        <v>0</v>
      </c>
      <c r="AT76" s="409">
        <f t="shared" si="145"/>
        <v>0</v>
      </c>
      <c r="AU76" s="115">
        <f t="shared" si="146"/>
        <v>0</v>
      </c>
      <c r="AV76" s="116">
        <f t="shared" si="10"/>
        <v>0</v>
      </c>
      <c r="AW76" s="855">
        <f t="shared" si="147"/>
        <v>3455440</v>
      </c>
      <c r="AX76" s="528">
        <f t="shared" si="148"/>
        <v>2488174</v>
      </c>
      <c r="AY76" s="113">
        <f t="shared" si="149"/>
        <v>0</v>
      </c>
      <c r="AZ76" s="113">
        <f t="shared" si="150"/>
        <v>15000</v>
      </c>
      <c r="BA76" s="528">
        <f t="shared" si="151"/>
        <v>846073</v>
      </c>
      <c r="BB76" s="528">
        <f t="shared" si="151"/>
        <v>49763</v>
      </c>
      <c r="BC76" s="528">
        <f t="shared" si="152"/>
        <v>56430</v>
      </c>
      <c r="BD76" s="549">
        <f t="shared" si="153"/>
        <v>5.0603999999999996</v>
      </c>
      <c r="BE76" s="549">
        <f t="shared" si="154"/>
        <v>3.6360999999999999</v>
      </c>
      <c r="BF76" s="953">
        <f t="shared" si="155"/>
        <v>0</v>
      </c>
      <c r="BG76" s="550">
        <f t="shared" si="156"/>
        <v>1.4243000000000001</v>
      </c>
    </row>
    <row r="77" spans="1:59" ht="12.95" customHeight="1" x14ac:dyDescent="0.25">
      <c r="A77" s="542">
        <v>13</v>
      </c>
      <c r="B77" s="639">
        <v>5431</v>
      </c>
      <c r="C77" s="640">
        <v>600099016</v>
      </c>
      <c r="D77" s="542">
        <v>70698112</v>
      </c>
      <c r="E77" s="689" t="s">
        <v>460</v>
      </c>
      <c r="F77" s="639">
        <v>3117</v>
      </c>
      <c r="G77" s="545" t="s">
        <v>316</v>
      </c>
      <c r="H77" s="545" t="s">
        <v>282</v>
      </c>
      <c r="I77" s="522">
        <v>235935</v>
      </c>
      <c r="J77" s="547">
        <v>173222</v>
      </c>
      <c r="K77" s="547">
        <v>0</v>
      </c>
      <c r="L77" s="547">
        <v>58549</v>
      </c>
      <c r="M77" s="547">
        <v>3464</v>
      </c>
      <c r="N77" s="547">
        <v>700</v>
      </c>
      <c r="O77" s="548">
        <v>0.5</v>
      </c>
      <c r="P77" s="733">
        <v>0.5</v>
      </c>
      <c r="Q77" s="823">
        <v>0</v>
      </c>
      <c r="R77" s="112">
        <f t="shared" ref="R77:R140" si="157">Z77*-1</f>
        <v>0</v>
      </c>
      <c r="S77" s="113">
        <v>0</v>
      </c>
      <c r="T77" s="113">
        <v>0</v>
      </c>
      <c r="U77" s="113">
        <v>0</v>
      </c>
      <c r="V77" s="113">
        <v>0</v>
      </c>
      <c r="W77" s="113">
        <v>0</v>
      </c>
      <c r="X77" s="113">
        <v>0</v>
      </c>
      <c r="Y77" s="113">
        <f t="shared" ref="Y77:Y140" si="158">SUM(R77:X77)</f>
        <v>0</v>
      </c>
      <c r="Z77" s="113">
        <v>0</v>
      </c>
      <c r="AA77" s="113">
        <v>0</v>
      </c>
      <c r="AB77" s="113">
        <v>0</v>
      </c>
      <c r="AC77" s="113">
        <f t="shared" ref="AC77:AC140" si="159">SUM(Z77:AB77)</f>
        <v>0</v>
      </c>
      <c r="AD77" s="113">
        <f t="shared" ref="AD77:AD140" si="160">Y77+AC77</f>
        <v>0</v>
      </c>
      <c r="AE77" s="114">
        <f t="shared" ref="AE77:AE140" si="161">ROUND((Y77+Z77+AA77)*33.8%,0)</f>
        <v>0</v>
      </c>
      <c r="AF77" s="114">
        <f t="shared" ref="AF77:AF140" si="162">ROUND(Y77*2%,0)</f>
        <v>0</v>
      </c>
      <c r="AG77" s="113">
        <v>0</v>
      </c>
      <c r="AH77" s="113">
        <v>0</v>
      </c>
      <c r="AI77" s="113">
        <v>0</v>
      </c>
      <c r="AJ77" s="113">
        <f t="shared" ref="AJ77:AJ140" si="163">SUM(AG77:AI77)</f>
        <v>0</v>
      </c>
      <c r="AK77" s="113">
        <f t="shared" ref="AK77:AK140" si="164">AD77+AE77+AF77+AJ77</f>
        <v>0</v>
      </c>
      <c r="AL77" s="115">
        <v>0</v>
      </c>
      <c r="AM77" s="115">
        <v>0</v>
      </c>
      <c r="AN77" s="115">
        <v>0</v>
      </c>
      <c r="AO77" s="115">
        <v>0</v>
      </c>
      <c r="AP77" s="115">
        <v>0</v>
      </c>
      <c r="AQ77" s="115">
        <v>0</v>
      </c>
      <c r="AR77" s="115">
        <v>0</v>
      </c>
      <c r="AS77" s="115">
        <v>0</v>
      </c>
      <c r="AT77" s="409">
        <f t="shared" si="145"/>
        <v>0</v>
      </c>
      <c r="AU77" s="115">
        <f t="shared" si="146"/>
        <v>0</v>
      </c>
      <c r="AV77" s="116">
        <f t="shared" ref="AV77:AV140" si="165">SUM(AT77:AU77)</f>
        <v>0</v>
      </c>
      <c r="AW77" s="855">
        <f t="shared" si="147"/>
        <v>235935</v>
      </c>
      <c r="AX77" s="528">
        <f t="shared" si="148"/>
        <v>173222</v>
      </c>
      <c r="AY77" s="113">
        <f t="shared" si="149"/>
        <v>0</v>
      </c>
      <c r="AZ77" s="113">
        <f t="shared" si="150"/>
        <v>0</v>
      </c>
      <c r="BA77" s="528">
        <f t="shared" si="151"/>
        <v>58549</v>
      </c>
      <c r="BB77" s="528">
        <f t="shared" si="151"/>
        <v>3464</v>
      </c>
      <c r="BC77" s="528">
        <f t="shared" si="152"/>
        <v>700</v>
      </c>
      <c r="BD77" s="549">
        <f t="shared" si="153"/>
        <v>0.5</v>
      </c>
      <c r="BE77" s="549">
        <f t="shared" si="154"/>
        <v>0.5</v>
      </c>
      <c r="BF77" s="953">
        <f t="shared" si="155"/>
        <v>0</v>
      </c>
      <c r="BG77" s="550">
        <f t="shared" si="156"/>
        <v>0</v>
      </c>
    </row>
    <row r="78" spans="1:59" ht="12.95" customHeight="1" x14ac:dyDescent="0.25">
      <c r="A78" s="542">
        <v>13</v>
      </c>
      <c r="B78" s="639">
        <v>5431</v>
      </c>
      <c r="C78" s="640">
        <v>600099016</v>
      </c>
      <c r="D78" s="542">
        <v>70698112</v>
      </c>
      <c r="E78" s="689" t="s">
        <v>460</v>
      </c>
      <c r="F78" s="639">
        <v>3141</v>
      </c>
      <c r="G78" s="685" t="s">
        <v>319</v>
      </c>
      <c r="H78" s="545" t="s">
        <v>282</v>
      </c>
      <c r="I78" s="522">
        <v>713448</v>
      </c>
      <c r="J78" s="547">
        <v>518049</v>
      </c>
      <c r="K78" s="547">
        <v>5000</v>
      </c>
      <c r="L78" s="339">
        <v>176790</v>
      </c>
      <c r="M78" s="547">
        <v>10361</v>
      </c>
      <c r="N78" s="547">
        <v>3248</v>
      </c>
      <c r="O78" s="548">
        <v>1.78</v>
      </c>
      <c r="P78" s="733">
        <v>0</v>
      </c>
      <c r="Q78" s="823">
        <v>1.78</v>
      </c>
      <c r="R78" s="112">
        <f t="shared" si="157"/>
        <v>0</v>
      </c>
      <c r="S78" s="113">
        <v>0</v>
      </c>
      <c r="T78" s="113">
        <v>0</v>
      </c>
      <c r="U78" s="113">
        <v>0</v>
      </c>
      <c r="V78" s="113">
        <v>0</v>
      </c>
      <c r="W78" s="113">
        <v>0</v>
      </c>
      <c r="X78" s="113">
        <v>0</v>
      </c>
      <c r="Y78" s="113">
        <f t="shared" si="158"/>
        <v>0</v>
      </c>
      <c r="Z78" s="113">
        <v>0</v>
      </c>
      <c r="AA78" s="113">
        <v>0</v>
      </c>
      <c r="AB78" s="113">
        <v>0</v>
      </c>
      <c r="AC78" s="113">
        <f t="shared" si="159"/>
        <v>0</v>
      </c>
      <c r="AD78" s="113">
        <f t="shared" si="160"/>
        <v>0</v>
      </c>
      <c r="AE78" s="114">
        <f t="shared" si="161"/>
        <v>0</v>
      </c>
      <c r="AF78" s="114">
        <f t="shared" si="162"/>
        <v>0</v>
      </c>
      <c r="AG78" s="113">
        <v>0</v>
      </c>
      <c r="AH78" s="113">
        <v>0</v>
      </c>
      <c r="AI78" s="113">
        <v>0</v>
      </c>
      <c r="AJ78" s="113">
        <f t="shared" si="163"/>
        <v>0</v>
      </c>
      <c r="AK78" s="113">
        <f t="shared" si="164"/>
        <v>0</v>
      </c>
      <c r="AL78" s="115">
        <v>0</v>
      </c>
      <c r="AM78" s="115">
        <v>0</v>
      </c>
      <c r="AN78" s="115">
        <v>0</v>
      </c>
      <c r="AO78" s="115">
        <v>0</v>
      </c>
      <c r="AP78" s="115">
        <v>0</v>
      </c>
      <c r="AQ78" s="115">
        <v>0</v>
      </c>
      <c r="AR78" s="115">
        <v>0</v>
      </c>
      <c r="AS78" s="115">
        <v>0</v>
      </c>
      <c r="AT78" s="409">
        <f t="shared" si="145"/>
        <v>0</v>
      </c>
      <c r="AU78" s="115">
        <f t="shared" si="146"/>
        <v>0</v>
      </c>
      <c r="AV78" s="116">
        <f t="shared" si="165"/>
        <v>0</v>
      </c>
      <c r="AW78" s="855">
        <f t="shared" si="147"/>
        <v>713448</v>
      </c>
      <c r="AX78" s="528">
        <f t="shared" si="148"/>
        <v>518049</v>
      </c>
      <c r="AY78" s="113">
        <f t="shared" si="149"/>
        <v>0</v>
      </c>
      <c r="AZ78" s="113">
        <f t="shared" si="150"/>
        <v>5000</v>
      </c>
      <c r="BA78" s="528">
        <f t="shared" si="151"/>
        <v>176790</v>
      </c>
      <c r="BB78" s="528">
        <f t="shared" si="151"/>
        <v>10361</v>
      </c>
      <c r="BC78" s="528">
        <f t="shared" si="152"/>
        <v>3248</v>
      </c>
      <c r="BD78" s="549">
        <f t="shared" si="153"/>
        <v>1.78</v>
      </c>
      <c r="BE78" s="549">
        <f t="shared" si="154"/>
        <v>0</v>
      </c>
      <c r="BF78" s="953">
        <f t="shared" si="155"/>
        <v>0</v>
      </c>
      <c r="BG78" s="550">
        <f t="shared" si="156"/>
        <v>1.78</v>
      </c>
    </row>
    <row r="79" spans="1:59" ht="12.95" customHeight="1" x14ac:dyDescent="0.25">
      <c r="A79" s="542">
        <v>13</v>
      </c>
      <c r="B79" s="639">
        <v>5431</v>
      </c>
      <c r="C79" s="640">
        <v>600099016</v>
      </c>
      <c r="D79" s="542">
        <v>70698112</v>
      </c>
      <c r="E79" s="689" t="s">
        <v>460</v>
      </c>
      <c r="F79" s="639">
        <v>3143</v>
      </c>
      <c r="G79" s="545" t="s">
        <v>633</v>
      </c>
      <c r="H79" s="545" t="s">
        <v>281</v>
      </c>
      <c r="I79" s="522">
        <v>442293</v>
      </c>
      <c r="J79" s="547">
        <v>325694</v>
      </c>
      <c r="K79" s="547">
        <v>0</v>
      </c>
      <c r="L79" s="547">
        <v>110085</v>
      </c>
      <c r="M79" s="547">
        <v>6514</v>
      </c>
      <c r="N79" s="547">
        <v>0</v>
      </c>
      <c r="O79" s="548">
        <v>0.67800000000000005</v>
      </c>
      <c r="P79" s="733">
        <v>0.67800000000000005</v>
      </c>
      <c r="Q79" s="823">
        <v>0</v>
      </c>
      <c r="R79" s="112">
        <f t="shared" si="157"/>
        <v>0</v>
      </c>
      <c r="S79" s="113">
        <v>0</v>
      </c>
      <c r="T79" s="113">
        <v>0</v>
      </c>
      <c r="U79" s="113">
        <v>0</v>
      </c>
      <c r="V79" s="113">
        <v>0</v>
      </c>
      <c r="W79" s="113">
        <v>0</v>
      </c>
      <c r="X79" s="113">
        <v>0</v>
      </c>
      <c r="Y79" s="113">
        <f t="shared" si="158"/>
        <v>0</v>
      </c>
      <c r="Z79" s="113">
        <v>0</v>
      </c>
      <c r="AA79" s="113">
        <v>0</v>
      </c>
      <c r="AB79" s="113">
        <v>0</v>
      </c>
      <c r="AC79" s="113">
        <f t="shared" si="159"/>
        <v>0</v>
      </c>
      <c r="AD79" s="113">
        <f t="shared" si="160"/>
        <v>0</v>
      </c>
      <c r="AE79" s="114">
        <f t="shared" si="161"/>
        <v>0</v>
      </c>
      <c r="AF79" s="114">
        <f t="shared" si="162"/>
        <v>0</v>
      </c>
      <c r="AG79" s="113">
        <v>0</v>
      </c>
      <c r="AH79" s="113">
        <v>0</v>
      </c>
      <c r="AI79" s="113">
        <v>0</v>
      </c>
      <c r="AJ79" s="113">
        <f t="shared" si="163"/>
        <v>0</v>
      </c>
      <c r="AK79" s="113">
        <f t="shared" si="164"/>
        <v>0</v>
      </c>
      <c r="AL79" s="115">
        <v>0</v>
      </c>
      <c r="AM79" s="115">
        <v>0</v>
      </c>
      <c r="AN79" s="115">
        <v>0</v>
      </c>
      <c r="AO79" s="115">
        <v>0</v>
      </c>
      <c r="AP79" s="115">
        <v>0</v>
      </c>
      <c r="AQ79" s="115">
        <v>0</v>
      </c>
      <c r="AR79" s="115">
        <v>0</v>
      </c>
      <c r="AS79" s="115">
        <v>0</v>
      </c>
      <c r="AT79" s="409">
        <f t="shared" si="145"/>
        <v>0</v>
      </c>
      <c r="AU79" s="115">
        <f t="shared" si="146"/>
        <v>0</v>
      </c>
      <c r="AV79" s="116">
        <f t="shared" si="165"/>
        <v>0</v>
      </c>
      <c r="AW79" s="855">
        <f t="shared" si="147"/>
        <v>442293</v>
      </c>
      <c r="AX79" s="528">
        <f t="shared" si="148"/>
        <v>325694</v>
      </c>
      <c r="AY79" s="113">
        <f t="shared" si="149"/>
        <v>0</v>
      </c>
      <c r="AZ79" s="113">
        <f t="shared" si="150"/>
        <v>0</v>
      </c>
      <c r="BA79" s="528">
        <f t="shared" si="151"/>
        <v>110085</v>
      </c>
      <c r="BB79" s="528">
        <f t="shared" si="151"/>
        <v>6514</v>
      </c>
      <c r="BC79" s="528">
        <f t="shared" si="152"/>
        <v>0</v>
      </c>
      <c r="BD79" s="549">
        <f t="shared" si="153"/>
        <v>0.67800000000000005</v>
      </c>
      <c r="BE79" s="549">
        <f t="shared" si="154"/>
        <v>0.67800000000000005</v>
      </c>
      <c r="BF79" s="953">
        <f t="shared" si="155"/>
        <v>0</v>
      </c>
      <c r="BG79" s="550">
        <f t="shared" si="156"/>
        <v>0</v>
      </c>
    </row>
    <row r="80" spans="1:59" ht="12.95" customHeight="1" x14ac:dyDescent="0.25">
      <c r="A80" s="542">
        <v>13</v>
      </c>
      <c r="B80" s="639">
        <v>5431</v>
      </c>
      <c r="C80" s="640">
        <v>600099016</v>
      </c>
      <c r="D80" s="542">
        <v>70698112</v>
      </c>
      <c r="E80" s="689" t="s">
        <v>460</v>
      </c>
      <c r="F80" s="639">
        <v>3143</v>
      </c>
      <c r="G80" s="545" t="s">
        <v>634</v>
      </c>
      <c r="H80" s="545" t="s">
        <v>282</v>
      </c>
      <c r="I80" s="522">
        <v>14044</v>
      </c>
      <c r="J80" s="547">
        <v>9900</v>
      </c>
      <c r="K80" s="547">
        <v>0</v>
      </c>
      <c r="L80" s="339">
        <v>3346</v>
      </c>
      <c r="M80" s="547">
        <v>198</v>
      </c>
      <c r="N80" s="547">
        <v>600</v>
      </c>
      <c r="O80" s="548">
        <v>0.04</v>
      </c>
      <c r="P80" s="733">
        <v>0</v>
      </c>
      <c r="Q80" s="823">
        <v>0.04</v>
      </c>
      <c r="R80" s="112">
        <f t="shared" si="157"/>
        <v>0</v>
      </c>
      <c r="S80" s="113">
        <v>0</v>
      </c>
      <c r="T80" s="113">
        <v>0</v>
      </c>
      <c r="U80" s="113">
        <v>0</v>
      </c>
      <c r="V80" s="113">
        <v>0</v>
      </c>
      <c r="W80" s="113">
        <v>0</v>
      </c>
      <c r="X80" s="113">
        <v>0</v>
      </c>
      <c r="Y80" s="113">
        <f t="shared" si="158"/>
        <v>0</v>
      </c>
      <c r="Z80" s="113">
        <v>0</v>
      </c>
      <c r="AA80" s="113">
        <v>0</v>
      </c>
      <c r="AB80" s="113">
        <v>0</v>
      </c>
      <c r="AC80" s="113">
        <f t="shared" si="159"/>
        <v>0</v>
      </c>
      <c r="AD80" s="113">
        <f t="shared" si="160"/>
        <v>0</v>
      </c>
      <c r="AE80" s="114">
        <f t="shared" si="161"/>
        <v>0</v>
      </c>
      <c r="AF80" s="114">
        <f t="shared" si="162"/>
        <v>0</v>
      </c>
      <c r="AG80" s="113">
        <v>0</v>
      </c>
      <c r="AH80" s="113">
        <v>0</v>
      </c>
      <c r="AI80" s="113">
        <v>0</v>
      </c>
      <c r="AJ80" s="113">
        <f t="shared" si="163"/>
        <v>0</v>
      </c>
      <c r="AK80" s="113">
        <f t="shared" si="164"/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v>0</v>
      </c>
      <c r="AQ80" s="115">
        <v>0</v>
      </c>
      <c r="AR80" s="115">
        <v>0</v>
      </c>
      <c r="AS80" s="115">
        <v>0</v>
      </c>
      <c r="AT80" s="409">
        <f t="shared" si="145"/>
        <v>0</v>
      </c>
      <c r="AU80" s="115">
        <f t="shared" si="146"/>
        <v>0</v>
      </c>
      <c r="AV80" s="116">
        <f t="shared" si="165"/>
        <v>0</v>
      </c>
      <c r="AW80" s="855">
        <f t="shared" si="147"/>
        <v>14044</v>
      </c>
      <c r="AX80" s="528">
        <f t="shared" si="148"/>
        <v>9900</v>
      </c>
      <c r="AY80" s="113">
        <f t="shared" si="149"/>
        <v>0</v>
      </c>
      <c r="AZ80" s="113">
        <f t="shared" si="150"/>
        <v>0</v>
      </c>
      <c r="BA80" s="528">
        <f t="shared" si="151"/>
        <v>3346</v>
      </c>
      <c r="BB80" s="528">
        <f t="shared" si="151"/>
        <v>198</v>
      </c>
      <c r="BC80" s="528">
        <f t="shared" si="152"/>
        <v>600</v>
      </c>
      <c r="BD80" s="549">
        <f t="shared" si="153"/>
        <v>0.04</v>
      </c>
      <c r="BE80" s="549">
        <f t="shared" si="154"/>
        <v>0</v>
      </c>
      <c r="BF80" s="953">
        <f t="shared" si="155"/>
        <v>0</v>
      </c>
      <c r="BG80" s="550">
        <f t="shared" si="156"/>
        <v>0.04</v>
      </c>
    </row>
    <row r="81" spans="1:59" ht="12.95" customHeight="1" x14ac:dyDescent="0.25">
      <c r="A81" s="559">
        <v>13</v>
      </c>
      <c r="B81" s="643">
        <v>5431</v>
      </c>
      <c r="C81" s="644">
        <v>600099016</v>
      </c>
      <c r="D81" s="643">
        <v>70698112</v>
      </c>
      <c r="E81" s="690" t="s">
        <v>461</v>
      </c>
      <c r="F81" s="698"/>
      <c r="G81" s="699"/>
      <c r="H81" s="700"/>
      <c r="I81" s="693">
        <v>6448889</v>
      </c>
      <c r="J81" s="694">
        <v>4676253</v>
      </c>
      <c r="K81" s="694">
        <v>20000</v>
      </c>
      <c r="L81" s="694">
        <v>1587333</v>
      </c>
      <c r="M81" s="694">
        <v>93525</v>
      </c>
      <c r="N81" s="694">
        <v>71778</v>
      </c>
      <c r="O81" s="695">
        <v>10.569299999999998</v>
      </c>
      <c r="P81" s="695">
        <v>6.8140999999999998</v>
      </c>
      <c r="Q81" s="763">
        <v>3.7552000000000003</v>
      </c>
      <c r="R81" s="693">
        <f t="shared" ref="R81:BG81" si="166">SUM(R75:R80)</f>
        <v>0</v>
      </c>
      <c r="S81" s="694">
        <f t="shared" si="166"/>
        <v>0</v>
      </c>
      <c r="T81" s="694">
        <f t="shared" si="166"/>
        <v>0</v>
      </c>
      <c r="U81" s="694">
        <f t="shared" si="166"/>
        <v>40912</v>
      </c>
      <c r="V81" s="694">
        <f t="shared" si="166"/>
        <v>0</v>
      </c>
      <c r="W81" s="694">
        <f t="shared" ref="W81" si="167">SUM(W75:W80)</f>
        <v>0</v>
      </c>
      <c r="X81" s="694">
        <f t="shared" si="166"/>
        <v>0</v>
      </c>
      <c r="Y81" s="694">
        <f t="shared" si="166"/>
        <v>40912</v>
      </c>
      <c r="Z81" s="694">
        <f t="shared" si="166"/>
        <v>0</v>
      </c>
      <c r="AA81" s="694">
        <f t="shared" si="166"/>
        <v>0</v>
      </c>
      <c r="AB81" s="694">
        <f t="shared" si="166"/>
        <v>0</v>
      </c>
      <c r="AC81" s="694">
        <f t="shared" si="166"/>
        <v>0</v>
      </c>
      <c r="AD81" s="694">
        <f t="shared" si="166"/>
        <v>40912</v>
      </c>
      <c r="AE81" s="694">
        <f t="shared" si="166"/>
        <v>13828</v>
      </c>
      <c r="AF81" s="694">
        <f t="shared" si="166"/>
        <v>818</v>
      </c>
      <c r="AG81" s="694">
        <f t="shared" si="166"/>
        <v>0</v>
      </c>
      <c r="AH81" s="694">
        <f t="shared" si="166"/>
        <v>0</v>
      </c>
      <c r="AI81" s="694">
        <f t="shared" si="166"/>
        <v>0</v>
      </c>
      <c r="AJ81" s="694">
        <f t="shared" si="166"/>
        <v>0</v>
      </c>
      <c r="AK81" s="694">
        <f t="shared" si="166"/>
        <v>55558</v>
      </c>
      <c r="AL81" s="695">
        <f t="shared" si="166"/>
        <v>0</v>
      </c>
      <c r="AM81" s="695">
        <f t="shared" si="166"/>
        <v>0</v>
      </c>
      <c r="AN81" s="695">
        <f t="shared" si="166"/>
        <v>0</v>
      </c>
      <c r="AO81" s="695">
        <f t="shared" si="166"/>
        <v>0</v>
      </c>
      <c r="AP81" s="695">
        <f t="shared" si="166"/>
        <v>0</v>
      </c>
      <c r="AQ81" s="695">
        <f t="shared" ref="AQ81" si="168">SUM(AQ75:AQ80)</f>
        <v>0</v>
      </c>
      <c r="AR81" s="695">
        <f t="shared" si="166"/>
        <v>0</v>
      </c>
      <c r="AS81" s="695">
        <f t="shared" si="166"/>
        <v>0</v>
      </c>
      <c r="AT81" s="695">
        <f t="shared" si="166"/>
        <v>0</v>
      </c>
      <c r="AU81" s="695">
        <f t="shared" si="166"/>
        <v>0</v>
      </c>
      <c r="AV81" s="697">
        <f t="shared" si="166"/>
        <v>0</v>
      </c>
      <c r="AW81" s="696">
        <f t="shared" si="166"/>
        <v>6504447</v>
      </c>
      <c r="AX81" s="694">
        <f t="shared" si="166"/>
        <v>4717165</v>
      </c>
      <c r="AY81" s="946">
        <f t="shared" ref="AY81" si="169">SUM(AY75:AY80)</f>
        <v>0</v>
      </c>
      <c r="AZ81" s="694">
        <f t="shared" si="166"/>
        <v>20000</v>
      </c>
      <c r="BA81" s="694">
        <f t="shared" si="166"/>
        <v>1601161</v>
      </c>
      <c r="BB81" s="694">
        <f t="shared" si="166"/>
        <v>94343</v>
      </c>
      <c r="BC81" s="694">
        <f t="shared" si="166"/>
        <v>71778</v>
      </c>
      <c r="BD81" s="695">
        <f t="shared" si="166"/>
        <v>10.569299999999998</v>
      </c>
      <c r="BE81" s="695">
        <f t="shared" si="166"/>
        <v>6.8140999999999998</v>
      </c>
      <c r="BF81" s="695">
        <f t="shared" si="166"/>
        <v>0</v>
      </c>
      <c r="BG81" s="697">
        <f t="shared" si="166"/>
        <v>3.7552000000000003</v>
      </c>
    </row>
    <row r="82" spans="1:59" ht="12.95" customHeight="1" x14ac:dyDescent="0.25">
      <c r="A82" s="542">
        <v>14</v>
      </c>
      <c r="B82" s="639">
        <v>5487</v>
      </c>
      <c r="C82" s="640">
        <v>600098796</v>
      </c>
      <c r="D82" s="542">
        <v>71006753</v>
      </c>
      <c r="E82" s="689" t="s">
        <v>462</v>
      </c>
      <c r="F82" s="639">
        <v>3111</v>
      </c>
      <c r="G82" s="685" t="s">
        <v>329</v>
      </c>
      <c r="H82" s="545" t="s">
        <v>281</v>
      </c>
      <c r="I82" s="522">
        <v>1325602</v>
      </c>
      <c r="J82" s="547">
        <v>972829</v>
      </c>
      <c r="K82" s="547">
        <v>0</v>
      </c>
      <c r="L82" s="547">
        <v>328816</v>
      </c>
      <c r="M82" s="547">
        <v>19457</v>
      </c>
      <c r="N82" s="547">
        <v>4500</v>
      </c>
      <c r="O82" s="548">
        <v>2.4541000000000004</v>
      </c>
      <c r="P82" s="733">
        <v>1.7755000000000001</v>
      </c>
      <c r="Q82" s="823">
        <v>0.67860000000000009</v>
      </c>
      <c r="R82" s="112">
        <f t="shared" si="157"/>
        <v>-16000</v>
      </c>
      <c r="S82" s="113">
        <v>0</v>
      </c>
      <c r="T82" s="113">
        <v>0</v>
      </c>
      <c r="U82" s="113">
        <v>7488</v>
      </c>
      <c r="V82" s="113">
        <v>-14727</v>
      </c>
      <c r="W82" s="113">
        <v>0</v>
      </c>
      <c r="X82" s="113">
        <v>0</v>
      </c>
      <c r="Y82" s="113">
        <f t="shared" si="158"/>
        <v>-23239</v>
      </c>
      <c r="Z82" s="113">
        <v>16000</v>
      </c>
      <c r="AA82" s="113">
        <v>0</v>
      </c>
      <c r="AB82" s="113">
        <v>0</v>
      </c>
      <c r="AC82" s="113">
        <f t="shared" si="159"/>
        <v>16000</v>
      </c>
      <c r="AD82" s="113">
        <f t="shared" si="160"/>
        <v>-7239</v>
      </c>
      <c r="AE82" s="114">
        <f t="shared" si="161"/>
        <v>-2447</v>
      </c>
      <c r="AF82" s="114">
        <f t="shared" si="162"/>
        <v>-465</v>
      </c>
      <c r="AG82" s="113">
        <v>0</v>
      </c>
      <c r="AH82" s="113">
        <v>20000</v>
      </c>
      <c r="AI82" s="113">
        <v>0</v>
      </c>
      <c r="AJ82" s="113">
        <f t="shared" si="163"/>
        <v>20000</v>
      </c>
      <c r="AK82" s="113">
        <f t="shared" si="164"/>
        <v>9849</v>
      </c>
      <c r="AL82" s="115">
        <v>0</v>
      </c>
      <c r="AM82" s="115">
        <v>-7.0000000000000007E-2</v>
      </c>
      <c r="AN82" s="115">
        <v>0</v>
      </c>
      <c r="AO82" s="115">
        <v>0</v>
      </c>
      <c r="AP82" s="115">
        <v>0</v>
      </c>
      <c r="AQ82" s="115">
        <v>0</v>
      </c>
      <c r="AR82" s="115">
        <v>0</v>
      </c>
      <c r="AS82" s="115">
        <v>0</v>
      </c>
      <c r="AT82" s="409">
        <f t="shared" ref="AT82:AT84" si="170">AL82+AN82+AO82+AR82+AQ82</f>
        <v>0</v>
      </c>
      <c r="AU82" s="115">
        <f>AM82+AP82+AS82</f>
        <v>-7.0000000000000007E-2</v>
      </c>
      <c r="AV82" s="116">
        <f t="shared" si="165"/>
        <v>-7.0000000000000007E-2</v>
      </c>
      <c r="AW82" s="855">
        <f>I82+AK82</f>
        <v>1335451</v>
      </c>
      <c r="AX82" s="528">
        <f>J82+Y82</f>
        <v>949590</v>
      </c>
      <c r="AY82" s="113">
        <f t="shared" ref="AY82:AY84" si="171">W82</f>
        <v>0</v>
      </c>
      <c r="AZ82" s="113">
        <f>K82+AC82</f>
        <v>16000</v>
      </c>
      <c r="BA82" s="528">
        <f t="shared" ref="BA82:BB84" si="172">L82+AE82</f>
        <v>326369</v>
      </c>
      <c r="BB82" s="528">
        <f t="shared" si="172"/>
        <v>18992</v>
      </c>
      <c r="BC82" s="528">
        <f>N82+AJ82</f>
        <v>24500</v>
      </c>
      <c r="BD82" s="549">
        <f>O82+AV82</f>
        <v>2.3841000000000006</v>
      </c>
      <c r="BE82" s="549">
        <f>P82+AT82</f>
        <v>1.7755000000000001</v>
      </c>
      <c r="BF82" s="953">
        <f t="shared" ref="BF82:BF84" si="173">AQ82</f>
        <v>0</v>
      </c>
      <c r="BG82" s="550">
        <f>Q82+AU82</f>
        <v>0.60860000000000003</v>
      </c>
    </row>
    <row r="83" spans="1:59" ht="12.95" customHeight="1" x14ac:dyDescent="0.25">
      <c r="A83" s="542">
        <v>14</v>
      </c>
      <c r="B83" s="639">
        <v>5487</v>
      </c>
      <c r="C83" s="640">
        <v>600098796</v>
      </c>
      <c r="D83" s="542">
        <v>71006753</v>
      </c>
      <c r="E83" s="689" t="s">
        <v>462</v>
      </c>
      <c r="F83" s="639">
        <v>3111</v>
      </c>
      <c r="G83" s="545" t="s">
        <v>316</v>
      </c>
      <c r="H83" s="545" t="s">
        <v>282</v>
      </c>
      <c r="I83" s="522">
        <v>235235</v>
      </c>
      <c r="J83" s="547">
        <v>173222</v>
      </c>
      <c r="K83" s="547">
        <v>0</v>
      </c>
      <c r="L83" s="547">
        <v>58549</v>
      </c>
      <c r="M83" s="547">
        <v>3464</v>
      </c>
      <c r="N83" s="547">
        <v>0</v>
      </c>
      <c r="O83" s="548">
        <v>0.5</v>
      </c>
      <c r="P83" s="733">
        <v>0.5</v>
      </c>
      <c r="Q83" s="823">
        <v>0</v>
      </c>
      <c r="R83" s="112">
        <f t="shared" si="157"/>
        <v>0</v>
      </c>
      <c r="S83" s="113">
        <v>0</v>
      </c>
      <c r="T83" s="113">
        <v>0</v>
      </c>
      <c r="U83" s="113">
        <v>0</v>
      </c>
      <c r="V83" s="113">
        <v>0</v>
      </c>
      <c r="W83" s="113">
        <v>0</v>
      </c>
      <c r="X83" s="113">
        <v>0</v>
      </c>
      <c r="Y83" s="113">
        <f t="shared" si="158"/>
        <v>0</v>
      </c>
      <c r="Z83" s="113">
        <v>0</v>
      </c>
      <c r="AA83" s="113">
        <v>0</v>
      </c>
      <c r="AB83" s="113">
        <v>0</v>
      </c>
      <c r="AC83" s="113">
        <f t="shared" si="159"/>
        <v>0</v>
      </c>
      <c r="AD83" s="113">
        <f t="shared" si="160"/>
        <v>0</v>
      </c>
      <c r="AE83" s="114">
        <f t="shared" si="161"/>
        <v>0</v>
      </c>
      <c r="AF83" s="114">
        <f t="shared" si="162"/>
        <v>0</v>
      </c>
      <c r="AG83" s="113">
        <v>0</v>
      </c>
      <c r="AH83" s="113">
        <v>0</v>
      </c>
      <c r="AI83" s="113">
        <v>0</v>
      </c>
      <c r="AJ83" s="113">
        <f t="shared" si="163"/>
        <v>0</v>
      </c>
      <c r="AK83" s="113">
        <f t="shared" si="164"/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v>0</v>
      </c>
      <c r="AR83" s="115">
        <v>0</v>
      </c>
      <c r="AS83" s="115">
        <v>0</v>
      </c>
      <c r="AT83" s="409">
        <f t="shared" si="170"/>
        <v>0</v>
      </c>
      <c r="AU83" s="115">
        <f>AM83+AP83+AS83</f>
        <v>0</v>
      </c>
      <c r="AV83" s="116">
        <f t="shared" si="165"/>
        <v>0</v>
      </c>
      <c r="AW83" s="855">
        <f>I83+AK83</f>
        <v>235235</v>
      </c>
      <c r="AX83" s="528">
        <f>J83+Y83</f>
        <v>173222</v>
      </c>
      <c r="AY83" s="113">
        <f t="shared" si="171"/>
        <v>0</v>
      </c>
      <c r="AZ83" s="113">
        <f>K83+AC83</f>
        <v>0</v>
      </c>
      <c r="BA83" s="528">
        <f t="shared" si="172"/>
        <v>58549</v>
      </c>
      <c r="BB83" s="528">
        <f t="shared" si="172"/>
        <v>3464</v>
      </c>
      <c r="BC83" s="528">
        <f>N83+AJ83</f>
        <v>0</v>
      </c>
      <c r="BD83" s="549">
        <f>O83+AV83</f>
        <v>0.5</v>
      </c>
      <c r="BE83" s="549">
        <f>P83+AT83</f>
        <v>0.5</v>
      </c>
      <c r="BF83" s="953">
        <f t="shared" si="173"/>
        <v>0</v>
      </c>
      <c r="BG83" s="550">
        <f>Q83+AU83</f>
        <v>0</v>
      </c>
    </row>
    <row r="84" spans="1:59" ht="12.95" customHeight="1" x14ac:dyDescent="0.25">
      <c r="A84" s="542">
        <v>14</v>
      </c>
      <c r="B84" s="639">
        <v>5487</v>
      </c>
      <c r="C84" s="640">
        <v>600098796</v>
      </c>
      <c r="D84" s="542">
        <v>71006753</v>
      </c>
      <c r="E84" s="689" t="s">
        <v>462</v>
      </c>
      <c r="F84" s="639">
        <v>3141</v>
      </c>
      <c r="G84" s="685" t="s">
        <v>319</v>
      </c>
      <c r="H84" s="545" t="s">
        <v>282</v>
      </c>
      <c r="I84" s="522">
        <v>327515</v>
      </c>
      <c r="J84" s="547">
        <v>240747</v>
      </c>
      <c r="K84" s="547">
        <v>0</v>
      </c>
      <c r="L84" s="339">
        <v>81373</v>
      </c>
      <c r="M84" s="547">
        <v>4815</v>
      </c>
      <c r="N84" s="547">
        <v>580</v>
      </c>
      <c r="O84" s="548">
        <v>1.19</v>
      </c>
      <c r="P84" s="733">
        <v>0</v>
      </c>
      <c r="Q84" s="823">
        <v>1.19</v>
      </c>
      <c r="R84" s="112">
        <f t="shared" si="157"/>
        <v>0</v>
      </c>
      <c r="S84" s="113">
        <v>0</v>
      </c>
      <c r="T84" s="113">
        <v>0</v>
      </c>
      <c r="U84" s="113">
        <v>0</v>
      </c>
      <c r="V84" s="113">
        <v>0</v>
      </c>
      <c r="W84" s="113">
        <v>0</v>
      </c>
      <c r="X84" s="113">
        <v>0</v>
      </c>
      <c r="Y84" s="113">
        <f t="shared" si="158"/>
        <v>0</v>
      </c>
      <c r="Z84" s="113">
        <v>0</v>
      </c>
      <c r="AA84" s="113">
        <v>0</v>
      </c>
      <c r="AB84" s="113">
        <v>0</v>
      </c>
      <c r="AC84" s="113">
        <f t="shared" si="159"/>
        <v>0</v>
      </c>
      <c r="AD84" s="113">
        <f t="shared" si="160"/>
        <v>0</v>
      </c>
      <c r="AE84" s="114">
        <f t="shared" si="161"/>
        <v>0</v>
      </c>
      <c r="AF84" s="114">
        <f t="shared" si="162"/>
        <v>0</v>
      </c>
      <c r="AG84" s="113">
        <v>0</v>
      </c>
      <c r="AH84" s="113">
        <v>0</v>
      </c>
      <c r="AI84" s="113">
        <v>0</v>
      </c>
      <c r="AJ84" s="113">
        <f t="shared" si="163"/>
        <v>0</v>
      </c>
      <c r="AK84" s="113">
        <f t="shared" si="164"/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v>0</v>
      </c>
      <c r="AR84" s="115">
        <v>0</v>
      </c>
      <c r="AS84" s="115">
        <v>0</v>
      </c>
      <c r="AT84" s="409">
        <f t="shared" si="170"/>
        <v>0</v>
      </c>
      <c r="AU84" s="115">
        <f>AM84+AP84+AS84</f>
        <v>0</v>
      </c>
      <c r="AV84" s="116">
        <f t="shared" si="165"/>
        <v>0</v>
      </c>
      <c r="AW84" s="855">
        <f>I84+AK84</f>
        <v>327515</v>
      </c>
      <c r="AX84" s="528">
        <f>J84+Y84</f>
        <v>240747</v>
      </c>
      <c r="AY84" s="113">
        <f t="shared" si="171"/>
        <v>0</v>
      </c>
      <c r="AZ84" s="113">
        <f>K84+AC84</f>
        <v>0</v>
      </c>
      <c r="BA84" s="528">
        <f t="shared" si="172"/>
        <v>81373</v>
      </c>
      <c r="BB84" s="528">
        <f t="shared" si="172"/>
        <v>4815</v>
      </c>
      <c r="BC84" s="528">
        <f>N84+AJ84</f>
        <v>580</v>
      </c>
      <c r="BD84" s="549">
        <f>O84+AV84</f>
        <v>1.19</v>
      </c>
      <c r="BE84" s="549">
        <f>P84+AT84</f>
        <v>0</v>
      </c>
      <c r="BF84" s="953">
        <f t="shared" si="173"/>
        <v>0</v>
      </c>
      <c r="BG84" s="550">
        <f>Q84+AU84</f>
        <v>1.19</v>
      </c>
    </row>
    <row r="85" spans="1:59" ht="12.95" customHeight="1" x14ac:dyDescent="0.25">
      <c r="A85" s="559">
        <v>14</v>
      </c>
      <c r="B85" s="643">
        <v>5487</v>
      </c>
      <c r="C85" s="644">
        <v>600098796</v>
      </c>
      <c r="D85" s="643">
        <v>71006753</v>
      </c>
      <c r="E85" s="690" t="s">
        <v>463</v>
      </c>
      <c r="F85" s="643"/>
      <c r="G85" s="691"/>
      <c r="H85" s="692"/>
      <c r="I85" s="535">
        <v>1888352</v>
      </c>
      <c r="J85" s="536">
        <v>1386798</v>
      </c>
      <c r="K85" s="536">
        <v>0</v>
      </c>
      <c r="L85" s="536">
        <v>468738</v>
      </c>
      <c r="M85" s="536">
        <v>27736</v>
      </c>
      <c r="N85" s="536">
        <v>5080</v>
      </c>
      <c r="O85" s="537">
        <v>4.1440999999999999</v>
      </c>
      <c r="P85" s="537">
        <v>2.2755000000000001</v>
      </c>
      <c r="Q85" s="746">
        <v>1.8686</v>
      </c>
      <c r="R85" s="535">
        <f t="shared" ref="R85:BG85" si="174">SUM(R82:R84)</f>
        <v>-16000</v>
      </c>
      <c r="S85" s="536">
        <f t="shared" si="174"/>
        <v>0</v>
      </c>
      <c r="T85" s="536">
        <f t="shared" si="174"/>
        <v>0</v>
      </c>
      <c r="U85" s="536">
        <f t="shared" ref="U85" si="175">SUM(U82:U84)</f>
        <v>7488</v>
      </c>
      <c r="V85" s="536">
        <f t="shared" si="174"/>
        <v>-14727</v>
      </c>
      <c r="W85" s="536">
        <f t="shared" ref="W85" si="176">SUM(W82:W84)</f>
        <v>0</v>
      </c>
      <c r="X85" s="536">
        <f t="shared" si="174"/>
        <v>0</v>
      </c>
      <c r="Y85" s="536">
        <f t="shared" si="174"/>
        <v>-23239</v>
      </c>
      <c r="Z85" s="536">
        <f t="shared" si="174"/>
        <v>16000</v>
      </c>
      <c r="AA85" s="536">
        <f t="shared" si="174"/>
        <v>0</v>
      </c>
      <c r="AB85" s="536">
        <f t="shared" si="174"/>
        <v>0</v>
      </c>
      <c r="AC85" s="536">
        <f t="shared" si="174"/>
        <v>16000</v>
      </c>
      <c r="AD85" s="536">
        <f t="shared" si="174"/>
        <v>-7239</v>
      </c>
      <c r="AE85" s="536">
        <f t="shared" si="174"/>
        <v>-2447</v>
      </c>
      <c r="AF85" s="536">
        <f t="shared" si="174"/>
        <v>-465</v>
      </c>
      <c r="AG85" s="536">
        <f t="shared" si="174"/>
        <v>0</v>
      </c>
      <c r="AH85" s="536">
        <f t="shared" ref="AH85" si="177">SUM(AH82:AH84)</f>
        <v>20000</v>
      </c>
      <c r="AI85" s="536">
        <f t="shared" si="174"/>
        <v>0</v>
      </c>
      <c r="AJ85" s="536">
        <f t="shared" si="174"/>
        <v>20000</v>
      </c>
      <c r="AK85" s="536">
        <f t="shared" si="174"/>
        <v>9849</v>
      </c>
      <c r="AL85" s="537">
        <f t="shared" si="174"/>
        <v>0</v>
      </c>
      <c r="AM85" s="537">
        <f t="shared" si="174"/>
        <v>-7.0000000000000007E-2</v>
      </c>
      <c r="AN85" s="537">
        <f t="shared" si="174"/>
        <v>0</v>
      </c>
      <c r="AO85" s="537">
        <f t="shared" si="174"/>
        <v>0</v>
      </c>
      <c r="AP85" s="537">
        <f t="shared" si="174"/>
        <v>0</v>
      </c>
      <c r="AQ85" s="537">
        <f t="shared" ref="AQ85" si="178">SUM(AQ82:AQ84)</f>
        <v>0</v>
      </c>
      <c r="AR85" s="537">
        <f t="shared" si="174"/>
        <v>0</v>
      </c>
      <c r="AS85" s="537">
        <f t="shared" si="174"/>
        <v>0</v>
      </c>
      <c r="AT85" s="537">
        <f t="shared" si="174"/>
        <v>0</v>
      </c>
      <c r="AU85" s="537">
        <f t="shared" si="174"/>
        <v>-7.0000000000000007E-2</v>
      </c>
      <c r="AV85" s="538">
        <f t="shared" si="174"/>
        <v>-7.0000000000000007E-2</v>
      </c>
      <c r="AW85" s="539">
        <f t="shared" si="174"/>
        <v>1898201</v>
      </c>
      <c r="AX85" s="536">
        <f t="shared" si="174"/>
        <v>1363559</v>
      </c>
      <c r="AY85" s="540">
        <f t="shared" ref="AY85" si="179">SUM(AY82:AY84)</f>
        <v>0</v>
      </c>
      <c r="AZ85" s="536">
        <f t="shared" si="174"/>
        <v>16000</v>
      </c>
      <c r="BA85" s="536">
        <f t="shared" si="174"/>
        <v>466291</v>
      </c>
      <c r="BB85" s="536">
        <f t="shared" si="174"/>
        <v>27271</v>
      </c>
      <c r="BC85" s="536">
        <f t="shared" si="174"/>
        <v>25080</v>
      </c>
      <c r="BD85" s="537">
        <f t="shared" si="174"/>
        <v>4.0741000000000005</v>
      </c>
      <c r="BE85" s="537">
        <f t="shared" si="174"/>
        <v>2.2755000000000001</v>
      </c>
      <c r="BF85" s="537">
        <f t="shared" si="174"/>
        <v>0</v>
      </c>
      <c r="BG85" s="538">
        <f t="shared" si="174"/>
        <v>1.7986</v>
      </c>
    </row>
    <row r="86" spans="1:59" ht="12.95" customHeight="1" x14ac:dyDescent="0.25">
      <c r="A86" s="542">
        <v>15</v>
      </c>
      <c r="B86" s="639">
        <v>5436</v>
      </c>
      <c r="C86" s="640">
        <v>600098800</v>
      </c>
      <c r="D86" s="542">
        <v>72742992</v>
      </c>
      <c r="E86" s="689" t="s">
        <v>464</v>
      </c>
      <c r="F86" s="639">
        <v>3111</v>
      </c>
      <c r="G86" s="685" t="s">
        <v>329</v>
      </c>
      <c r="H86" s="545" t="s">
        <v>281</v>
      </c>
      <c r="I86" s="522">
        <v>3406944</v>
      </c>
      <c r="J86" s="547">
        <v>2438905</v>
      </c>
      <c r="K86" s="547">
        <v>24000</v>
      </c>
      <c r="L86" s="547">
        <v>832462</v>
      </c>
      <c r="M86" s="547">
        <v>48778</v>
      </c>
      <c r="N86" s="547">
        <v>62799</v>
      </c>
      <c r="O86" s="548">
        <v>5.5570000000000004</v>
      </c>
      <c r="P86" s="733">
        <v>4.1772</v>
      </c>
      <c r="Q86" s="823">
        <v>1.3797999999999999</v>
      </c>
      <c r="R86" s="112">
        <f t="shared" si="157"/>
        <v>0</v>
      </c>
      <c r="S86" s="113">
        <v>0</v>
      </c>
      <c r="T86" s="113">
        <v>0</v>
      </c>
      <c r="U86" s="113">
        <v>21812</v>
      </c>
      <c r="V86" s="113">
        <v>0</v>
      </c>
      <c r="W86" s="113">
        <v>0</v>
      </c>
      <c r="X86" s="113">
        <v>0</v>
      </c>
      <c r="Y86" s="113">
        <f t="shared" si="158"/>
        <v>21812</v>
      </c>
      <c r="Z86" s="113">
        <v>0</v>
      </c>
      <c r="AA86" s="113">
        <v>0</v>
      </c>
      <c r="AB86" s="113">
        <v>0</v>
      </c>
      <c r="AC86" s="113">
        <f t="shared" si="159"/>
        <v>0</v>
      </c>
      <c r="AD86" s="113">
        <f t="shared" si="160"/>
        <v>21812</v>
      </c>
      <c r="AE86" s="114">
        <f t="shared" si="161"/>
        <v>7372</v>
      </c>
      <c r="AF86" s="114">
        <f t="shared" si="162"/>
        <v>436</v>
      </c>
      <c r="AG86" s="113">
        <v>0</v>
      </c>
      <c r="AH86" s="113">
        <v>0</v>
      </c>
      <c r="AI86" s="113">
        <v>0</v>
      </c>
      <c r="AJ86" s="113">
        <f t="shared" si="163"/>
        <v>0</v>
      </c>
      <c r="AK86" s="113">
        <f t="shared" si="164"/>
        <v>29620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v>0</v>
      </c>
      <c r="AR86" s="115">
        <v>0</v>
      </c>
      <c r="AS86" s="115">
        <v>0</v>
      </c>
      <c r="AT86" s="409">
        <f t="shared" ref="AT86:AT88" si="180">AL86+AN86+AO86+AR86+AQ86</f>
        <v>0</v>
      </c>
      <c r="AU86" s="115">
        <f>AM86+AP86+AS86</f>
        <v>0</v>
      </c>
      <c r="AV86" s="116">
        <f t="shared" si="165"/>
        <v>0</v>
      </c>
      <c r="AW86" s="855">
        <f>I86+AK86</f>
        <v>3436564</v>
      </c>
      <c r="AX86" s="528">
        <f>J86+Y86</f>
        <v>2460717</v>
      </c>
      <c r="AY86" s="113">
        <f t="shared" ref="AY86:AY88" si="181">W86</f>
        <v>0</v>
      </c>
      <c r="AZ86" s="113">
        <f>K86+AC86</f>
        <v>24000</v>
      </c>
      <c r="BA86" s="528">
        <f t="shared" ref="BA86:BB88" si="182">L86+AE86</f>
        <v>839834</v>
      </c>
      <c r="BB86" s="528">
        <f t="shared" si="182"/>
        <v>49214</v>
      </c>
      <c r="BC86" s="528">
        <f>N86+AJ86</f>
        <v>62799</v>
      </c>
      <c r="BD86" s="549">
        <f>O86+AV86</f>
        <v>5.5570000000000004</v>
      </c>
      <c r="BE86" s="549">
        <f>P86+AT86</f>
        <v>4.1772</v>
      </c>
      <c r="BF86" s="953">
        <f t="shared" ref="BF86:BF88" si="183">AQ86</f>
        <v>0</v>
      </c>
      <c r="BG86" s="550">
        <f>Q86+AU86</f>
        <v>1.3797999999999999</v>
      </c>
    </row>
    <row r="87" spans="1:59" ht="12.95" customHeight="1" x14ac:dyDescent="0.25">
      <c r="A87" s="542">
        <v>15</v>
      </c>
      <c r="B87" s="639">
        <v>5436</v>
      </c>
      <c r="C87" s="640">
        <v>600098800</v>
      </c>
      <c r="D87" s="542">
        <v>72742992</v>
      </c>
      <c r="E87" s="689" t="s">
        <v>464</v>
      </c>
      <c r="F87" s="639">
        <v>3111</v>
      </c>
      <c r="G87" s="685" t="s">
        <v>316</v>
      </c>
      <c r="H87" s="545" t="s">
        <v>282</v>
      </c>
      <c r="I87" s="522">
        <v>117618</v>
      </c>
      <c r="J87" s="547">
        <v>86611</v>
      </c>
      <c r="K87" s="547">
        <v>0</v>
      </c>
      <c r="L87" s="547">
        <v>29275</v>
      </c>
      <c r="M87" s="547">
        <v>1732</v>
      </c>
      <c r="N87" s="547">
        <v>0</v>
      </c>
      <c r="O87" s="548">
        <v>0.25</v>
      </c>
      <c r="P87" s="733">
        <v>0.25</v>
      </c>
      <c r="Q87" s="823">
        <v>0</v>
      </c>
      <c r="R87" s="112">
        <f t="shared" si="157"/>
        <v>0</v>
      </c>
      <c r="S87" s="113">
        <v>0</v>
      </c>
      <c r="T87" s="113">
        <v>0</v>
      </c>
      <c r="U87" s="113">
        <v>0</v>
      </c>
      <c r="V87" s="113">
        <v>0</v>
      </c>
      <c r="W87" s="113">
        <v>0</v>
      </c>
      <c r="X87" s="113">
        <v>0</v>
      </c>
      <c r="Y87" s="113">
        <f t="shared" si="158"/>
        <v>0</v>
      </c>
      <c r="Z87" s="113">
        <v>0</v>
      </c>
      <c r="AA87" s="113">
        <v>0</v>
      </c>
      <c r="AB87" s="113">
        <v>0</v>
      </c>
      <c r="AC87" s="113">
        <f t="shared" si="159"/>
        <v>0</v>
      </c>
      <c r="AD87" s="113">
        <f t="shared" si="160"/>
        <v>0</v>
      </c>
      <c r="AE87" s="114">
        <f t="shared" si="161"/>
        <v>0</v>
      </c>
      <c r="AF87" s="114">
        <f t="shared" si="162"/>
        <v>0</v>
      </c>
      <c r="AG87" s="113">
        <v>0</v>
      </c>
      <c r="AH87" s="113">
        <v>0</v>
      </c>
      <c r="AI87" s="113">
        <v>0</v>
      </c>
      <c r="AJ87" s="113">
        <f t="shared" si="163"/>
        <v>0</v>
      </c>
      <c r="AK87" s="113">
        <f t="shared" si="164"/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v>0</v>
      </c>
      <c r="AR87" s="115">
        <v>0</v>
      </c>
      <c r="AS87" s="115">
        <v>0</v>
      </c>
      <c r="AT87" s="409">
        <f t="shared" si="180"/>
        <v>0</v>
      </c>
      <c r="AU87" s="115">
        <f>AM87+AP87+AS87</f>
        <v>0</v>
      </c>
      <c r="AV87" s="116">
        <f t="shared" si="165"/>
        <v>0</v>
      </c>
      <c r="AW87" s="855">
        <f>I87+AK87</f>
        <v>117618</v>
      </c>
      <c r="AX87" s="528">
        <f>J87+Y87</f>
        <v>86611</v>
      </c>
      <c r="AY87" s="113">
        <f t="shared" si="181"/>
        <v>0</v>
      </c>
      <c r="AZ87" s="113">
        <f>K87+AC87</f>
        <v>0</v>
      </c>
      <c r="BA87" s="528">
        <f t="shared" si="182"/>
        <v>29275</v>
      </c>
      <c r="BB87" s="528">
        <f t="shared" si="182"/>
        <v>1732</v>
      </c>
      <c r="BC87" s="528">
        <f>N87+AJ87</f>
        <v>0</v>
      </c>
      <c r="BD87" s="549">
        <f>O87+AV87</f>
        <v>0.25</v>
      </c>
      <c r="BE87" s="549">
        <f>P87+AT87</f>
        <v>0.25</v>
      </c>
      <c r="BF87" s="953">
        <f t="shared" si="183"/>
        <v>0</v>
      </c>
      <c r="BG87" s="550">
        <f>Q87+AU87</f>
        <v>0</v>
      </c>
    </row>
    <row r="88" spans="1:59" ht="12.95" customHeight="1" x14ac:dyDescent="0.25">
      <c r="A88" s="542">
        <v>15</v>
      </c>
      <c r="B88" s="542">
        <v>5436</v>
      </c>
      <c r="C88" s="652">
        <v>600098800</v>
      </c>
      <c r="D88" s="542">
        <v>72742992</v>
      </c>
      <c r="E88" s="544" t="s">
        <v>464</v>
      </c>
      <c r="F88" s="542">
        <v>3141</v>
      </c>
      <c r="G88" s="685" t="s">
        <v>319</v>
      </c>
      <c r="H88" s="545" t="s">
        <v>282</v>
      </c>
      <c r="I88" s="522">
        <v>592333</v>
      </c>
      <c r="J88" s="547">
        <v>434301</v>
      </c>
      <c r="K88" s="547">
        <v>0</v>
      </c>
      <c r="L88" s="339">
        <v>146794</v>
      </c>
      <c r="M88" s="547">
        <v>8686</v>
      </c>
      <c r="N88" s="547">
        <v>2552</v>
      </c>
      <c r="O88" s="548">
        <v>1.48</v>
      </c>
      <c r="P88" s="733">
        <v>0</v>
      </c>
      <c r="Q88" s="823">
        <v>1.48</v>
      </c>
      <c r="R88" s="112">
        <f t="shared" si="157"/>
        <v>0</v>
      </c>
      <c r="S88" s="113">
        <v>0</v>
      </c>
      <c r="T88" s="113">
        <v>0</v>
      </c>
      <c r="U88" s="113">
        <v>0</v>
      </c>
      <c r="V88" s="113">
        <v>0</v>
      </c>
      <c r="W88" s="113">
        <v>0</v>
      </c>
      <c r="X88" s="113">
        <v>0</v>
      </c>
      <c r="Y88" s="113">
        <f t="shared" si="158"/>
        <v>0</v>
      </c>
      <c r="Z88" s="113">
        <v>0</v>
      </c>
      <c r="AA88" s="113">
        <v>0</v>
      </c>
      <c r="AB88" s="113">
        <v>0</v>
      </c>
      <c r="AC88" s="113">
        <f t="shared" si="159"/>
        <v>0</v>
      </c>
      <c r="AD88" s="113">
        <f t="shared" si="160"/>
        <v>0</v>
      </c>
      <c r="AE88" s="114">
        <f t="shared" si="161"/>
        <v>0</v>
      </c>
      <c r="AF88" s="114">
        <f t="shared" si="162"/>
        <v>0</v>
      </c>
      <c r="AG88" s="113">
        <v>0</v>
      </c>
      <c r="AH88" s="113">
        <v>0</v>
      </c>
      <c r="AI88" s="113">
        <v>0</v>
      </c>
      <c r="AJ88" s="113">
        <f t="shared" si="163"/>
        <v>0</v>
      </c>
      <c r="AK88" s="113">
        <f t="shared" si="164"/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v>0</v>
      </c>
      <c r="AR88" s="115">
        <v>0</v>
      </c>
      <c r="AS88" s="115">
        <v>0</v>
      </c>
      <c r="AT88" s="409">
        <f t="shared" si="180"/>
        <v>0</v>
      </c>
      <c r="AU88" s="115">
        <f>AM88+AP88+AS88</f>
        <v>0</v>
      </c>
      <c r="AV88" s="116">
        <f t="shared" si="165"/>
        <v>0</v>
      </c>
      <c r="AW88" s="855">
        <f>I88+AK88</f>
        <v>592333</v>
      </c>
      <c r="AX88" s="528">
        <f>J88+Y88</f>
        <v>434301</v>
      </c>
      <c r="AY88" s="113">
        <f t="shared" si="181"/>
        <v>0</v>
      </c>
      <c r="AZ88" s="113">
        <f>K88+AC88</f>
        <v>0</v>
      </c>
      <c r="BA88" s="528">
        <f t="shared" si="182"/>
        <v>146794</v>
      </c>
      <c r="BB88" s="528">
        <f t="shared" si="182"/>
        <v>8686</v>
      </c>
      <c r="BC88" s="528">
        <f>N88+AJ88</f>
        <v>2552</v>
      </c>
      <c r="BD88" s="549">
        <f>O88+AV88</f>
        <v>1.48</v>
      </c>
      <c r="BE88" s="549">
        <f>P88+AT88</f>
        <v>0</v>
      </c>
      <c r="BF88" s="953">
        <f t="shared" si="183"/>
        <v>0</v>
      </c>
      <c r="BG88" s="550">
        <f>Q88+AU88</f>
        <v>1.48</v>
      </c>
    </row>
    <row r="89" spans="1:59" ht="12.95" customHeight="1" x14ac:dyDescent="0.25">
      <c r="A89" s="559">
        <v>15</v>
      </c>
      <c r="B89" s="531">
        <v>5436</v>
      </c>
      <c r="C89" s="686">
        <v>600098800</v>
      </c>
      <c r="D89" s="531">
        <v>72742992</v>
      </c>
      <c r="E89" s="553" t="s">
        <v>465</v>
      </c>
      <c r="F89" s="531"/>
      <c r="G89" s="687"/>
      <c r="H89" s="688"/>
      <c r="I89" s="535">
        <v>4116895</v>
      </c>
      <c r="J89" s="536">
        <v>2959817</v>
      </c>
      <c r="K89" s="536">
        <v>24000</v>
      </c>
      <c r="L89" s="536">
        <v>1008531</v>
      </c>
      <c r="M89" s="536">
        <v>59196</v>
      </c>
      <c r="N89" s="536">
        <v>65351</v>
      </c>
      <c r="O89" s="537">
        <v>7.2870000000000008</v>
      </c>
      <c r="P89" s="537">
        <v>4.4272</v>
      </c>
      <c r="Q89" s="746">
        <v>2.8597999999999999</v>
      </c>
      <c r="R89" s="535">
        <f t="shared" ref="R89:BG89" si="184">SUM(R86:R88)</f>
        <v>0</v>
      </c>
      <c r="S89" s="536">
        <f t="shared" si="184"/>
        <v>0</v>
      </c>
      <c r="T89" s="536">
        <f t="shared" si="184"/>
        <v>0</v>
      </c>
      <c r="U89" s="536">
        <f t="shared" ref="U89" si="185">SUM(U86:U88)</f>
        <v>21812</v>
      </c>
      <c r="V89" s="536">
        <f t="shared" si="184"/>
        <v>0</v>
      </c>
      <c r="W89" s="536">
        <f t="shared" ref="W89" si="186">SUM(W86:W88)</f>
        <v>0</v>
      </c>
      <c r="X89" s="536">
        <f t="shared" si="184"/>
        <v>0</v>
      </c>
      <c r="Y89" s="536">
        <f t="shared" si="184"/>
        <v>21812</v>
      </c>
      <c r="Z89" s="536">
        <f t="shared" si="184"/>
        <v>0</v>
      </c>
      <c r="AA89" s="536">
        <f t="shared" si="184"/>
        <v>0</v>
      </c>
      <c r="AB89" s="536">
        <f t="shared" si="184"/>
        <v>0</v>
      </c>
      <c r="AC89" s="536">
        <f t="shared" si="184"/>
        <v>0</v>
      </c>
      <c r="AD89" s="536">
        <f t="shared" si="184"/>
        <v>21812</v>
      </c>
      <c r="AE89" s="536">
        <f t="shared" si="184"/>
        <v>7372</v>
      </c>
      <c r="AF89" s="536">
        <f t="shared" si="184"/>
        <v>436</v>
      </c>
      <c r="AG89" s="536">
        <f t="shared" si="184"/>
        <v>0</v>
      </c>
      <c r="AH89" s="536">
        <f t="shared" ref="AH89" si="187">SUM(AH86:AH88)</f>
        <v>0</v>
      </c>
      <c r="AI89" s="536">
        <f t="shared" si="184"/>
        <v>0</v>
      </c>
      <c r="AJ89" s="536">
        <f t="shared" si="184"/>
        <v>0</v>
      </c>
      <c r="AK89" s="536">
        <f t="shared" si="184"/>
        <v>29620</v>
      </c>
      <c r="AL89" s="537">
        <f t="shared" si="184"/>
        <v>0</v>
      </c>
      <c r="AM89" s="537">
        <f t="shared" si="184"/>
        <v>0</v>
      </c>
      <c r="AN89" s="537">
        <f t="shared" si="184"/>
        <v>0</v>
      </c>
      <c r="AO89" s="537">
        <f t="shared" si="184"/>
        <v>0</v>
      </c>
      <c r="AP89" s="537">
        <f t="shared" si="184"/>
        <v>0</v>
      </c>
      <c r="AQ89" s="537">
        <f t="shared" ref="AQ89" si="188">SUM(AQ86:AQ88)</f>
        <v>0</v>
      </c>
      <c r="AR89" s="537">
        <f t="shared" si="184"/>
        <v>0</v>
      </c>
      <c r="AS89" s="537">
        <f t="shared" si="184"/>
        <v>0</v>
      </c>
      <c r="AT89" s="537">
        <f t="shared" si="184"/>
        <v>0</v>
      </c>
      <c r="AU89" s="537">
        <f t="shared" si="184"/>
        <v>0</v>
      </c>
      <c r="AV89" s="538">
        <f t="shared" si="184"/>
        <v>0</v>
      </c>
      <c r="AW89" s="539">
        <f t="shared" si="184"/>
        <v>4146515</v>
      </c>
      <c r="AX89" s="536">
        <f t="shared" si="184"/>
        <v>2981629</v>
      </c>
      <c r="AY89" s="540">
        <f t="shared" ref="AY89" si="189">SUM(AY86:AY88)</f>
        <v>0</v>
      </c>
      <c r="AZ89" s="536">
        <f t="shared" si="184"/>
        <v>24000</v>
      </c>
      <c r="BA89" s="536">
        <f t="shared" si="184"/>
        <v>1015903</v>
      </c>
      <c r="BB89" s="536">
        <f t="shared" si="184"/>
        <v>59632</v>
      </c>
      <c r="BC89" s="536">
        <f t="shared" si="184"/>
        <v>65351</v>
      </c>
      <c r="BD89" s="537">
        <f t="shared" si="184"/>
        <v>7.2870000000000008</v>
      </c>
      <c r="BE89" s="537">
        <f t="shared" si="184"/>
        <v>4.4272</v>
      </c>
      <c r="BF89" s="537">
        <f t="shared" si="184"/>
        <v>0</v>
      </c>
      <c r="BG89" s="538">
        <f t="shared" si="184"/>
        <v>2.8597999999999999</v>
      </c>
    </row>
    <row r="90" spans="1:59" ht="12.95" customHeight="1" x14ac:dyDescent="0.25">
      <c r="A90" s="542">
        <v>16</v>
      </c>
      <c r="B90" s="639">
        <v>5435</v>
      </c>
      <c r="C90" s="640">
        <v>600099199</v>
      </c>
      <c r="D90" s="542">
        <v>72743077</v>
      </c>
      <c r="E90" s="689" t="s">
        <v>466</v>
      </c>
      <c r="F90" s="639">
        <v>3113</v>
      </c>
      <c r="G90" s="685" t="s">
        <v>333</v>
      </c>
      <c r="H90" s="545" t="s">
        <v>281</v>
      </c>
      <c r="I90" s="522">
        <v>9143246</v>
      </c>
      <c r="J90" s="547">
        <v>6620490</v>
      </c>
      <c r="K90" s="547">
        <v>0</v>
      </c>
      <c r="L90" s="547">
        <v>2237726</v>
      </c>
      <c r="M90" s="547">
        <v>132410</v>
      </c>
      <c r="N90" s="547">
        <v>152620</v>
      </c>
      <c r="O90" s="548">
        <v>12.869199999999999</v>
      </c>
      <c r="P90" s="733">
        <v>10</v>
      </c>
      <c r="Q90" s="823">
        <v>2.8691999999999998</v>
      </c>
      <c r="R90" s="112">
        <f t="shared" si="157"/>
        <v>-91300</v>
      </c>
      <c r="S90" s="113">
        <v>0</v>
      </c>
      <c r="T90" s="113">
        <v>0</v>
      </c>
      <c r="U90" s="113">
        <v>27332</v>
      </c>
      <c r="V90" s="113">
        <v>0</v>
      </c>
      <c r="W90" s="113">
        <v>0</v>
      </c>
      <c r="X90" s="113">
        <v>0</v>
      </c>
      <c r="Y90" s="113">
        <f t="shared" si="158"/>
        <v>-63968</v>
      </c>
      <c r="Z90" s="113">
        <v>91300</v>
      </c>
      <c r="AA90" s="113">
        <v>0</v>
      </c>
      <c r="AB90" s="113">
        <v>0</v>
      </c>
      <c r="AC90" s="113">
        <f t="shared" si="159"/>
        <v>91300</v>
      </c>
      <c r="AD90" s="113">
        <f t="shared" si="160"/>
        <v>27332</v>
      </c>
      <c r="AE90" s="114">
        <f t="shared" si="161"/>
        <v>9238</v>
      </c>
      <c r="AF90" s="114">
        <f t="shared" si="162"/>
        <v>-1279</v>
      </c>
      <c r="AG90" s="113">
        <v>0</v>
      </c>
      <c r="AH90" s="113">
        <v>0</v>
      </c>
      <c r="AI90" s="113">
        <v>0</v>
      </c>
      <c r="AJ90" s="113">
        <f t="shared" si="163"/>
        <v>0</v>
      </c>
      <c r="AK90" s="113">
        <f t="shared" si="164"/>
        <v>35291</v>
      </c>
      <c r="AL90" s="115">
        <v>-0.03</v>
      </c>
      <c r="AM90" s="115">
        <v>-0.3</v>
      </c>
      <c r="AN90" s="115">
        <v>0</v>
      </c>
      <c r="AO90" s="115">
        <v>0</v>
      </c>
      <c r="AP90" s="115">
        <v>0</v>
      </c>
      <c r="AQ90" s="115">
        <v>0</v>
      </c>
      <c r="AR90" s="115">
        <v>0</v>
      </c>
      <c r="AS90" s="115">
        <v>0</v>
      </c>
      <c r="AT90" s="409">
        <f t="shared" ref="AT90:AT94" si="190">AL90+AN90+AO90+AR90+AQ90</f>
        <v>-0.03</v>
      </c>
      <c r="AU90" s="115">
        <f>AM90+AP90+AS90</f>
        <v>-0.3</v>
      </c>
      <c r="AV90" s="116">
        <f t="shared" si="165"/>
        <v>-0.32999999999999996</v>
      </c>
      <c r="AW90" s="855">
        <f>I90+AK90</f>
        <v>9178537</v>
      </c>
      <c r="AX90" s="528">
        <f>J90+Y90</f>
        <v>6556522</v>
      </c>
      <c r="AY90" s="113">
        <f t="shared" ref="AY90:AY94" si="191">W90</f>
        <v>0</v>
      </c>
      <c r="AZ90" s="113">
        <f>K90+AC90</f>
        <v>91300</v>
      </c>
      <c r="BA90" s="528">
        <f t="shared" ref="BA90:BB94" si="192">L90+AE90</f>
        <v>2246964</v>
      </c>
      <c r="BB90" s="528">
        <f t="shared" si="192"/>
        <v>131131</v>
      </c>
      <c r="BC90" s="528">
        <f>N90+AJ90</f>
        <v>152620</v>
      </c>
      <c r="BD90" s="549">
        <f>O90+AV90</f>
        <v>12.539199999999999</v>
      </c>
      <c r="BE90" s="549">
        <f>P90+AT90</f>
        <v>9.9700000000000006</v>
      </c>
      <c r="BF90" s="953">
        <f t="shared" ref="BF90:BF94" si="193">AQ90</f>
        <v>0</v>
      </c>
      <c r="BG90" s="550">
        <f>Q90+AU90</f>
        <v>2.5691999999999999</v>
      </c>
    </row>
    <row r="91" spans="1:59" ht="12.95" customHeight="1" x14ac:dyDescent="0.25">
      <c r="A91" s="542">
        <v>16</v>
      </c>
      <c r="B91" s="639">
        <v>5435</v>
      </c>
      <c r="C91" s="640">
        <v>600099199</v>
      </c>
      <c r="D91" s="542">
        <v>72743077</v>
      </c>
      <c r="E91" s="689" t="s">
        <v>466</v>
      </c>
      <c r="F91" s="639">
        <v>3113</v>
      </c>
      <c r="G91" s="545" t="s">
        <v>316</v>
      </c>
      <c r="H91" s="545" t="s">
        <v>282</v>
      </c>
      <c r="I91" s="522">
        <v>0</v>
      </c>
      <c r="J91" s="547">
        <v>0</v>
      </c>
      <c r="K91" s="547">
        <v>0</v>
      </c>
      <c r="L91" s="547">
        <v>0</v>
      </c>
      <c r="M91" s="547">
        <v>0</v>
      </c>
      <c r="N91" s="547">
        <v>0</v>
      </c>
      <c r="O91" s="548">
        <v>0</v>
      </c>
      <c r="P91" s="733">
        <v>0</v>
      </c>
      <c r="Q91" s="823">
        <v>0</v>
      </c>
      <c r="R91" s="112">
        <f t="shared" si="157"/>
        <v>0</v>
      </c>
      <c r="S91" s="113">
        <v>0</v>
      </c>
      <c r="T91" s="113">
        <v>0</v>
      </c>
      <c r="U91" s="113">
        <v>0</v>
      </c>
      <c r="V91" s="113">
        <v>0</v>
      </c>
      <c r="W91" s="113">
        <v>0</v>
      </c>
      <c r="X91" s="113">
        <v>0</v>
      </c>
      <c r="Y91" s="113">
        <f t="shared" si="158"/>
        <v>0</v>
      </c>
      <c r="Z91" s="113">
        <v>0</v>
      </c>
      <c r="AA91" s="113">
        <v>0</v>
      </c>
      <c r="AB91" s="113">
        <v>0</v>
      </c>
      <c r="AC91" s="113">
        <f t="shared" si="159"/>
        <v>0</v>
      </c>
      <c r="AD91" s="113">
        <f t="shared" si="160"/>
        <v>0</v>
      </c>
      <c r="AE91" s="114">
        <f t="shared" si="161"/>
        <v>0</v>
      </c>
      <c r="AF91" s="114">
        <f t="shared" si="162"/>
        <v>0</v>
      </c>
      <c r="AG91" s="113">
        <v>0</v>
      </c>
      <c r="AH91" s="113">
        <v>0</v>
      </c>
      <c r="AI91" s="113">
        <v>0</v>
      </c>
      <c r="AJ91" s="113">
        <f t="shared" si="163"/>
        <v>0</v>
      </c>
      <c r="AK91" s="113">
        <f t="shared" si="164"/>
        <v>0</v>
      </c>
      <c r="AL91" s="115">
        <v>0</v>
      </c>
      <c r="AM91" s="115">
        <v>0</v>
      </c>
      <c r="AN91" s="115">
        <v>0</v>
      </c>
      <c r="AO91" s="115">
        <v>0</v>
      </c>
      <c r="AP91" s="115">
        <v>0</v>
      </c>
      <c r="AQ91" s="115">
        <v>0</v>
      </c>
      <c r="AR91" s="115">
        <v>0</v>
      </c>
      <c r="AS91" s="115">
        <v>0</v>
      </c>
      <c r="AT91" s="409">
        <f t="shared" si="190"/>
        <v>0</v>
      </c>
      <c r="AU91" s="115">
        <f>AM91+AP91+AS91</f>
        <v>0</v>
      </c>
      <c r="AV91" s="116">
        <f t="shared" si="165"/>
        <v>0</v>
      </c>
      <c r="AW91" s="855">
        <f>I91+AK91</f>
        <v>0</v>
      </c>
      <c r="AX91" s="528">
        <f>J91+Y91</f>
        <v>0</v>
      </c>
      <c r="AY91" s="113">
        <f t="shared" si="191"/>
        <v>0</v>
      </c>
      <c r="AZ91" s="113">
        <f>K91+AC91</f>
        <v>0</v>
      </c>
      <c r="BA91" s="528">
        <f t="shared" si="192"/>
        <v>0</v>
      </c>
      <c r="BB91" s="528">
        <f t="shared" si="192"/>
        <v>0</v>
      </c>
      <c r="BC91" s="528">
        <f>N91+AJ91</f>
        <v>0</v>
      </c>
      <c r="BD91" s="549">
        <f>O91+AV91</f>
        <v>0</v>
      </c>
      <c r="BE91" s="549">
        <f>P91+AT91</f>
        <v>0</v>
      </c>
      <c r="BF91" s="953">
        <f t="shared" si="193"/>
        <v>0</v>
      </c>
      <c r="BG91" s="550">
        <f>Q91+AU91</f>
        <v>0</v>
      </c>
    </row>
    <row r="92" spans="1:59" ht="12.95" customHeight="1" x14ac:dyDescent="0.25">
      <c r="A92" s="542">
        <v>16</v>
      </c>
      <c r="B92" s="639">
        <v>5435</v>
      </c>
      <c r="C92" s="640">
        <v>600099199</v>
      </c>
      <c r="D92" s="542">
        <v>72743077</v>
      </c>
      <c r="E92" s="689" t="s">
        <v>466</v>
      </c>
      <c r="F92" s="639">
        <v>3141</v>
      </c>
      <c r="G92" s="685" t="s">
        <v>319</v>
      </c>
      <c r="H92" s="545" t="s">
        <v>282</v>
      </c>
      <c r="I92" s="522">
        <v>838630</v>
      </c>
      <c r="J92" s="547">
        <v>613235</v>
      </c>
      <c r="K92" s="547">
        <v>0</v>
      </c>
      <c r="L92" s="339">
        <v>207273</v>
      </c>
      <c r="M92" s="547">
        <v>12264</v>
      </c>
      <c r="N92" s="547">
        <v>5858</v>
      </c>
      <c r="O92" s="548">
        <v>2.09</v>
      </c>
      <c r="P92" s="733">
        <v>0</v>
      </c>
      <c r="Q92" s="823">
        <v>2.09</v>
      </c>
      <c r="R92" s="112">
        <f t="shared" si="157"/>
        <v>0</v>
      </c>
      <c r="S92" s="113">
        <v>0</v>
      </c>
      <c r="T92" s="113">
        <v>0</v>
      </c>
      <c r="U92" s="113">
        <v>0</v>
      </c>
      <c r="V92" s="113">
        <v>0</v>
      </c>
      <c r="W92" s="113">
        <v>0</v>
      </c>
      <c r="X92" s="113">
        <v>0</v>
      </c>
      <c r="Y92" s="113">
        <f t="shared" si="158"/>
        <v>0</v>
      </c>
      <c r="Z92" s="113">
        <v>0</v>
      </c>
      <c r="AA92" s="113">
        <v>0</v>
      </c>
      <c r="AB92" s="113">
        <v>0</v>
      </c>
      <c r="AC92" s="113">
        <f t="shared" si="159"/>
        <v>0</v>
      </c>
      <c r="AD92" s="113">
        <f t="shared" si="160"/>
        <v>0</v>
      </c>
      <c r="AE92" s="114">
        <f t="shared" si="161"/>
        <v>0</v>
      </c>
      <c r="AF92" s="114">
        <f t="shared" si="162"/>
        <v>0</v>
      </c>
      <c r="AG92" s="113">
        <v>0</v>
      </c>
      <c r="AH92" s="113">
        <v>0</v>
      </c>
      <c r="AI92" s="113">
        <v>0</v>
      </c>
      <c r="AJ92" s="113">
        <f t="shared" si="163"/>
        <v>0</v>
      </c>
      <c r="AK92" s="113">
        <f t="shared" si="164"/>
        <v>0</v>
      </c>
      <c r="AL92" s="115">
        <v>0</v>
      </c>
      <c r="AM92" s="115">
        <v>0</v>
      </c>
      <c r="AN92" s="115">
        <v>0</v>
      </c>
      <c r="AO92" s="115">
        <v>0</v>
      </c>
      <c r="AP92" s="115">
        <v>0</v>
      </c>
      <c r="AQ92" s="115">
        <v>0</v>
      </c>
      <c r="AR92" s="115">
        <v>0</v>
      </c>
      <c r="AS92" s="115">
        <v>0</v>
      </c>
      <c r="AT92" s="409">
        <f t="shared" si="190"/>
        <v>0</v>
      </c>
      <c r="AU92" s="115">
        <f>AM92+AP92+AS92</f>
        <v>0</v>
      </c>
      <c r="AV92" s="116">
        <f t="shared" si="165"/>
        <v>0</v>
      </c>
      <c r="AW92" s="855">
        <f>I92+AK92</f>
        <v>838630</v>
      </c>
      <c r="AX92" s="528">
        <f>J92+Y92</f>
        <v>613235</v>
      </c>
      <c r="AY92" s="113">
        <f t="shared" si="191"/>
        <v>0</v>
      </c>
      <c r="AZ92" s="113">
        <f>K92+AC92</f>
        <v>0</v>
      </c>
      <c r="BA92" s="528">
        <f t="shared" si="192"/>
        <v>207273</v>
      </c>
      <c r="BB92" s="528">
        <f t="shared" si="192"/>
        <v>12264</v>
      </c>
      <c r="BC92" s="528">
        <f>N92+AJ92</f>
        <v>5858</v>
      </c>
      <c r="BD92" s="549">
        <f>O92+AV92</f>
        <v>2.09</v>
      </c>
      <c r="BE92" s="549">
        <f>P92+AT92</f>
        <v>0</v>
      </c>
      <c r="BF92" s="953">
        <f t="shared" si="193"/>
        <v>0</v>
      </c>
      <c r="BG92" s="550">
        <f>Q92+AU92</f>
        <v>2.09</v>
      </c>
    </row>
    <row r="93" spans="1:59" ht="12.95" customHeight="1" x14ac:dyDescent="0.25">
      <c r="A93" s="542">
        <v>16</v>
      </c>
      <c r="B93" s="639">
        <v>5435</v>
      </c>
      <c r="C93" s="640">
        <v>600099199</v>
      </c>
      <c r="D93" s="542">
        <v>72743077</v>
      </c>
      <c r="E93" s="689" t="s">
        <v>466</v>
      </c>
      <c r="F93" s="639">
        <v>3143</v>
      </c>
      <c r="G93" s="545" t="s">
        <v>633</v>
      </c>
      <c r="H93" s="545" t="s">
        <v>281</v>
      </c>
      <c r="I93" s="522">
        <v>576089</v>
      </c>
      <c r="J93" s="547">
        <v>424219</v>
      </c>
      <c r="K93" s="547">
        <v>0</v>
      </c>
      <c r="L93" s="547">
        <v>143386</v>
      </c>
      <c r="M93" s="547">
        <v>8484</v>
      </c>
      <c r="N93" s="547">
        <v>0</v>
      </c>
      <c r="O93" s="548">
        <v>0.875</v>
      </c>
      <c r="P93" s="733">
        <v>0.875</v>
      </c>
      <c r="Q93" s="823">
        <v>0</v>
      </c>
      <c r="R93" s="112">
        <f t="shared" si="157"/>
        <v>0</v>
      </c>
      <c r="S93" s="113">
        <v>0</v>
      </c>
      <c r="T93" s="113">
        <v>0</v>
      </c>
      <c r="U93" s="113">
        <v>0</v>
      </c>
      <c r="V93" s="113">
        <v>0</v>
      </c>
      <c r="W93" s="113">
        <v>0</v>
      </c>
      <c r="X93" s="113">
        <v>0</v>
      </c>
      <c r="Y93" s="113">
        <f t="shared" si="158"/>
        <v>0</v>
      </c>
      <c r="Z93" s="113">
        <v>0</v>
      </c>
      <c r="AA93" s="113">
        <v>0</v>
      </c>
      <c r="AB93" s="113">
        <v>0</v>
      </c>
      <c r="AC93" s="113">
        <f t="shared" si="159"/>
        <v>0</v>
      </c>
      <c r="AD93" s="113">
        <f t="shared" si="160"/>
        <v>0</v>
      </c>
      <c r="AE93" s="114">
        <f t="shared" si="161"/>
        <v>0</v>
      </c>
      <c r="AF93" s="114">
        <f t="shared" si="162"/>
        <v>0</v>
      </c>
      <c r="AG93" s="113">
        <v>0</v>
      </c>
      <c r="AH93" s="113">
        <v>0</v>
      </c>
      <c r="AI93" s="113">
        <v>0</v>
      </c>
      <c r="AJ93" s="113">
        <f t="shared" si="163"/>
        <v>0</v>
      </c>
      <c r="AK93" s="113">
        <f t="shared" si="164"/>
        <v>0</v>
      </c>
      <c r="AL93" s="115">
        <v>0</v>
      </c>
      <c r="AM93" s="115">
        <v>0</v>
      </c>
      <c r="AN93" s="115">
        <v>0</v>
      </c>
      <c r="AO93" s="115">
        <v>0</v>
      </c>
      <c r="AP93" s="115">
        <v>0</v>
      </c>
      <c r="AQ93" s="115">
        <v>0</v>
      </c>
      <c r="AR93" s="115">
        <v>0</v>
      </c>
      <c r="AS93" s="115">
        <v>0</v>
      </c>
      <c r="AT93" s="409">
        <f t="shared" si="190"/>
        <v>0</v>
      </c>
      <c r="AU93" s="115">
        <f>AM93+AP93+AS93</f>
        <v>0</v>
      </c>
      <c r="AV93" s="116">
        <f t="shared" si="165"/>
        <v>0</v>
      </c>
      <c r="AW93" s="855">
        <f>I93+AK93</f>
        <v>576089</v>
      </c>
      <c r="AX93" s="528">
        <f>J93+Y93</f>
        <v>424219</v>
      </c>
      <c r="AY93" s="113">
        <f t="shared" si="191"/>
        <v>0</v>
      </c>
      <c r="AZ93" s="113">
        <f>K93+AC93</f>
        <v>0</v>
      </c>
      <c r="BA93" s="528">
        <f t="shared" si="192"/>
        <v>143386</v>
      </c>
      <c r="BB93" s="528">
        <f t="shared" si="192"/>
        <v>8484</v>
      </c>
      <c r="BC93" s="528">
        <f>N93+AJ93</f>
        <v>0</v>
      </c>
      <c r="BD93" s="549">
        <f>O93+AV93</f>
        <v>0.875</v>
      </c>
      <c r="BE93" s="549">
        <f>P93+AT93</f>
        <v>0.875</v>
      </c>
      <c r="BF93" s="953">
        <f t="shared" si="193"/>
        <v>0</v>
      </c>
      <c r="BG93" s="550">
        <f>Q93+AU93</f>
        <v>0</v>
      </c>
    </row>
    <row r="94" spans="1:59" ht="12.95" customHeight="1" x14ac:dyDescent="0.25">
      <c r="A94" s="542">
        <v>16</v>
      </c>
      <c r="B94" s="639">
        <v>5435</v>
      </c>
      <c r="C94" s="640">
        <v>600099199</v>
      </c>
      <c r="D94" s="542">
        <v>72743077</v>
      </c>
      <c r="E94" s="689" t="s">
        <v>466</v>
      </c>
      <c r="F94" s="639">
        <v>3143</v>
      </c>
      <c r="G94" s="545" t="s">
        <v>634</v>
      </c>
      <c r="H94" s="545" t="s">
        <v>282</v>
      </c>
      <c r="I94" s="522">
        <v>21066</v>
      </c>
      <c r="J94" s="547">
        <v>14850</v>
      </c>
      <c r="K94" s="547">
        <v>0</v>
      </c>
      <c r="L94" s="339">
        <v>5019</v>
      </c>
      <c r="M94" s="547">
        <v>297</v>
      </c>
      <c r="N94" s="547">
        <v>900</v>
      </c>
      <c r="O94" s="548">
        <v>0.06</v>
      </c>
      <c r="P94" s="733">
        <v>0</v>
      </c>
      <c r="Q94" s="823">
        <v>0.06</v>
      </c>
      <c r="R94" s="112">
        <f t="shared" si="157"/>
        <v>0</v>
      </c>
      <c r="S94" s="113">
        <v>0</v>
      </c>
      <c r="T94" s="113">
        <v>0</v>
      </c>
      <c r="U94" s="113">
        <v>0</v>
      </c>
      <c r="V94" s="113">
        <v>0</v>
      </c>
      <c r="W94" s="113">
        <v>0</v>
      </c>
      <c r="X94" s="113">
        <v>0</v>
      </c>
      <c r="Y94" s="113">
        <f t="shared" si="158"/>
        <v>0</v>
      </c>
      <c r="Z94" s="113">
        <v>0</v>
      </c>
      <c r="AA94" s="113">
        <v>0</v>
      </c>
      <c r="AB94" s="113">
        <v>0</v>
      </c>
      <c r="AC94" s="113">
        <f t="shared" si="159"/>
        <v>0</v>
      </c>
      <c r="AD94" s="113">
        <f t="shared" si="160"/>
        <v>0</v>
      </c>
      <c r="AE94" s="114">
        <f t="shared" si="161"/>
        <v>0</v>
      </c>
      <c r="AF94" s="114">
        <f t="shared" si="162"/>
        <v>0</v>
      </c>
      <c r="AG94" s="113">
        <v>0</v>
      </c>
      <c r="AH94" s="113">
        <v>0</v>
      </c>
      <c r="AI94" s="113">
        <v>0</v>
      </c>
      <c r="AJ94" s="113">
        <f t="shared" si="163"/>
        <v>0</v>
      </c>
      <c r="AK94" s="113">
        <f t="shared" si="164"/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v>0</v>
      </c>
      <c r="AQ94" s="115">
        <v>0</v>
      </c>
      <c r="AR94" s="115">
        <v>0</v>
      </c>
      <c r="AS94" s="115">
        <v>0</v>
      </c>
      <c r="AT94" s="409">
        <f t="shared" si="190"/>
        <v>0</v>
      </c>
      <c r="AU94" s="115">
        <f>AM94+AP94+AS94</f>
        <v>0</v>
      </c>
      <c r="AV94" s="116">
        <f t="shared" si="165"/>
        <v>0</v>
      </c>
      <c r="AW94" s="855">
        <f>I94+AK94</f>
        <v>21066</v>
      </c>
      <c r="AX94" s="528">
        <f>J94+Y94</f>
        <v>14850</v>
      </c>
      <c r="AY94" s="113">
        <f t="shared" si="191"/>
        <v>0</v>
      </c>
      <c r="AZ94" s="113">
        <f>K94+AC94</f>
        <v>0</v>
      </c>
      <c r="BA94" s="528">
        <f t="shared" si="192"/>
        <v>5019</v>
      </c>
      <c r="BB94" s="528">
        <f t="shared" si="192"/>
        <v>297</v>
      </c>
      <c r="BC94" s="528">
        <f>N94+AJ94</f>
        <v>900</v>
      </c>
      <c r="BD94" s="549">
        <f>O94+AV94</f>
        <v>0.06</v>
      </c>
      <c r="BE94" s="549">
        <f>P94+AT94</f>
        <v>0</v>
      </c>
      <c r="BF94" s="953">
        <f t="shared" si="193"/>
        <v>0</v>
      </c>
      <c r="BG94" s="550">
        <f>Q94+AU94</f>
        <v>0.06</v>
      </c>
    </row>
    <row r="95" spans="1:59" ht="12.95" customHeight="1" x14ac:dyDescent="0.25">
      <c r="A95" s="559">
        <v>16</v>
      </c>
      <c r="B95" s="643">
        <v>5435</v>
      </c>
      <c r="C95" s="644">
        <v>600099199</v>
      </c>
      <c r="D95" s="643">
        <v>72743077</v>
      </c>
      <c r="E95" s="690" t="s">
        <v>467</v>
      </c>
      <c r="F95" s="643"/>
      <c r="G95" s="691"/>
      <c r="H95" s="692"/>
      <c r="I95" s="535">
        <v>10579031</v>
      </c>
      <c r="J95" s="536">
        <v>7672794</v>
      </c>
      <c r="K95" s="536">
        <v>0</v>
      </c>
      <c r="L95" s="536">
        <v>2593404</v>
      </c>
      <c r="M95" s="536">
        <v>153455</v>
      </c>
      <c r="N95" s="536">
        <v>159378</v>
      </c>
      <c r="O95" s="537">
        <v>15.8942</v>
      </c>
      <c r="P95" s="537">
        <v>10.875</v>
      </c>
      <c r="Q95" s="746">
        <v>5.0191999999999988</v>
      </c>
      <c r="R95" s="535">
        <f t="shared" ref="R95:BG95" si="194">SUM(R90:R94)</f>
        <v>-91300</v>
      </c>
      <c r="S95" s="536">
        <f t="shared" si="194"/>
        <v>0</v>
      </c>
      <c r="T95" s="536">
        <f t="shared" si="194"/>
        <v>0</v>
      </c>
      <c r="U95" s="536">
        <f t="shared" ref="U95" si="195">SUM(U90:U94)</f>
        <v>27332</v>
      </c>
      <c r="V95" s="536">
        <f t="shared" si="194"/>
        <v>0</v>
      </c>
      <c r="W95" s="536">
        <f t="shared" ref="W95" si="196">SUM(W90:W94)</f>
        <v>0</v>
      </c>
      <c r="X95" s="536">
        <f t="shared" si="194"/>
        <v>0</v>
      </c>
      <c r="Y95" s="536">
        <f t="shared" si="194"/>
        <v>-63968</v>
      </c>
      <c r="Z95" s="536">
        <f t="shared" si="194"/>
        <v>91300</v>
      </c>
      <c r="AA95" s="536">
        <f t="shared" si="194"/>
        <v>0</v>
      </c>
      <c r="AB95" s="536">
        <f t="shared" si="194"/>
        <v>0</v>
      </c>
      <c r="AC95" s="536">
        <f t="shared" si="194"/>
        <v>91300</v>
      </c>
      <c r="AD95" s="536">
        <f t="shared" si="194"/>
        <v>27332</v>
      </c>
      <c r="AE95" s="536">
        <f t="shared" si="194"/>
        <v>9238</v>
      </c>
      <c r="AF95" s="536">
        <f t="shared" si="194"/>
        <v>-1279</v>
      </c>
      <c r="AG95" s="536">
        <f t="shared" si="194"/>
        <v>0</v>
      </c>
      <c r="AH95" s="536">
        <f t="shared" ref="AH95" si="197">SUM(AH90:AH94)</f>
        <v>0</v>
      </c>
      <c r="AI95" s="536">
        <f t="shared" si="194"/>
        <v>0</v>
      </c>
      <c r="AJ95" s="536">
        <f t="shared" si="194"/>
        <v>0</v>
      </c>
      <c r="AK95" s="536">
        <f t="shared" si="194"/>
        <v>35291</v>
      </c>
      <c r="AL95" s="537">
        <f t="shared" si="194"/>
        <v>-0.03</v>
      </c>
      <c r="AM95" s="537">
        <f t="shared" si="194"/>
        <v>-0.3</v>
      </c>
      <c r="AN95" s="537">
        <f t="shared" si="194"/>
        <v>0</v>
      </c>
      <c r="AO95" s="537">
        <f t="shared" si="194"/>
        <v>0</v>
      </c>
      <c r="AP95" s="537">
        <f t="shared" si="194"/>
        <v>0</v>
      </c>
      <c r="AQ95" s="537">
        <f t="shared" ref="AQ95" si="198">SUM(AQ90:AQ94)</f>
        <v>0</v>
      </c>
      <c r="AR95" s="537">
        <f t="shared" si="194"/>
        <v>0</v>
      </c>
      <c r="AS95" s="537">
        <f t="shared" si="194"/>
        <v>0</v>
      </c>
      <c r="AT95" s="537">
        <f t="shared" si="194"/>
        <v>-0.03</v>
      </c>
      <c r="AU95" s="537">
        <f t="shared" si="194"/>
        <v>-0.3</v>
      </c>
      <c r="AV95" s="538">
        <f t="shared" si="194"/>
        <v>-0.32999999999999996</v>
      </c>
      <c r="AW95" s="539">
        <f t="shared" si="194"/>
        <v>10614322</v>
      </c>
      <c r="AX95" s="536">
        <f t="shared" si="194"/>
        <v>7608826</v>
      </c>
      <c r="AY95" s="540">
        <f t="shared" ref="AY95" si="199">SUM(AY90:AY94)</f>
        <v>0</v>
      </c>
      <c r="AZ95" s="536">
        <f t="shared" si="194"/>
        <v>91300</v>
      </c>
      <c r="BA95" s="536">
        <f t="shared" si="194"/>
        <v>2602642</v>
      </c>
      <c r="BB95" s="536">
        <f t="shared" si="194"/>
        <v>152176</v>
      </c>
      <c r="BC95" s="536">
        <f t="shared" si="194"/>
        <v>159378</v>
      </c>
      <c r="BD95" s="537">
        <f t="shared" si="194"/>
        <v>15.5642</v>
      </c>
      <c r="BE95" s="537">
        <f t="shared" si="194"/>
        <v>10.845000000000001</v>
      </c>
      <c r="BF95" s="537">
        <f t="shared" si="194"/>
        <v>0</v>
      </c>
      <c r="BG95" s="538">
        <f t="shared" si="194"/>
        <v>4.7191999999999998</v>
      </c>
    </row>
    <row r="96" spans="1:59" ht="12.95" customHeight="1" x14ac:dyDescent="0.25">
      <c r="A96" s="542">
        <v>17</v>
      </c>
      <c r="B96" s="639">
        <v>5474</v>
      </c>
      <c r="C96" s="542">
        <v>600099539</v>
      </c>
      <c r="D96" s="542">
        <v>70151504</v>
      </c>
      <c r="E96" s="689" t="s">
        <v>468</v>
      </c>
      <c r="F96" s="639">
        <v>3233</v>
      </c>
      <c r="G96" s="685" t="s">
        <v>322</v>
      </c>
      <c r="H96" s="545" t="s">
        <v>282</v>
      </c>
      <c r="I96" s="522">
        <v>2506933</v>
      </c>
      <c r="J96" s="547">
        <v>1762599</v>
      </c>
      <c r="K96" s="547">
        <v>70000</v>
      </c>
      <c r="L96" s="339">
        <v>619418</v>
      </c>
      <c r="M96" s="547">
        <v>35252</v>
      </c>
      <c r="N96" s="547">
        <v>19664</v>
      </c>
      <c r="O96" s="548">
        <v>3.9400000000000004</v>
      </c>
      <c r="P96" s="733">
        <v>2.79</v>
      </c>
      <c r="Q96" s="823">
        <v>1.1499999999999999</v>
      </c>
      <c r="R96" s="112">
        <f t="shared" si="157"/>
        <v>70000</v>
      </c>
      <c r="S96" s="113">
        <v>0</v>
      </c>
      <c r="T96" s="113">
        <v>0</v>
      </c>
      <c r="U96" s="113">
        <v>7360</v>
      </c>
      <c r="V96" s="113">
        <v>0</v>
      </c>
      <c r="W96" s="113">
        <v>0</v>
      </c>
      <c r="X96" s="113">
        <v>0</v>
      </c>
      <c r="Y96" s="113">
        <f t="shared" si="158"/>
        <v>77360</v>
      </c>
      <c r="Z96" s="113">
        <v>-70000</v>
      </c>
      <c r="AA96" s="113">
        <v>0</v>
      </c>
      <c r="AB96" s="113">
        <v>0</v>
      </c>
      <c r="AC96" s="113">
        <f t="shared" si="159"/>
        <v>-70000</v>
      </c>
      <c r="AD96" s="113">
        <f t="shared" si="160"/>
        <v>7360</v>
      </c>
      <c r="AE96" s="114">
        <f t="shared" si="161"/>
        <v>2488</v>
      </c>
      <c r="AF96" s="114">
        <f t="shared" si="162"/>
        <v>1547</v>
      </c>
      <c r="AG96" s="113">
        <v>0</v>
      </c>
      <c r="AH96" s="113">
        <v>0</v>
      </c>
      <c r="AI96" s="113">
        <v>0</v>
      </c>
      <c r="AJ96" s="113">
        <f t="shared" si="163"/>
        <v>0</v>
      </c>
      <c r="AK96" s="113">
        <f t="shared" si="164"/>
        <v>11395</v>
      </c>
      <c r="AL96" s="115">
        <v>0.1</v>
      </c>
      <c r="AM96" s="115">
        <v>7.0000000000000007E-2</v>
      </c>
      <c r="AN96" s="115">
        <v>0</v>
      </c>
      <c r="AO96" s="115">
        <v>0</v>
      </c>
      <c r="AP96" s="115">
        <v>0</v>
      </c>
      <c r="AQ96" s="115">
        <v>0</v>
      </c>
      <c r="AR96" s="115">
        <v>0</v>
      </c>
      <c r="AS96" s="115">
        <v>0</v>
      </c>
      <c r="AT96" s="409">
        <f>AL96+AN96+AO96+AR96+AQ96</f>
        <v>0.1</v>
      </c>
      <c r="AU96" s="115">
        <f>AM96+AP96+AS96</f>
        <v>7.0000000000000007E-2</v>
      </c>
      <c r="AV96" s="116">
        <f t="shared" si="165"/>
        <v>0.17</v>
      </c>
      <c r="AW96" s="855">
        <f>I96+AK96</f>
        <v>2518328</v>
      </c>
      <c r="AX96" s="528">
        <f>J96+Y96</f>
        <v>1839959</v>
      </c>
      <c r="AY96" s="113">
        <f>W96</f>
        <v>0</v>
      </c>
      <c r="AZ96" s="113">
        <f>K96+AC96</f>
        <v>0</v>
      </c>
      <c r="BA96" s="528">
        <f>L96+AE96</f>
        <v>621906</v>
      </c>
      <c r="BB96" s="528">
        <f>M96+AF96</f>
        <v>36799</v>
      </c>
      <c r="BC96" s="528">
        <f>N96+AJ96</f>
        <v>19664</v>
      </c>
      <c r="BD96" s="549">
        <f>O96+AV96</f>
        <v>4.1100000000000003</v>
      </c>
      <c r="BE96" s="549">
        <f>P96+AT96</f>
        <v>2.89</v>
      </c>
      <c r="BF96" s="953">
        <f>AQ96</f>
        <v>0</v>
      </c>
      <c r="BG96" s="550">
        <f>Q96+AU96</f>
        <v>1.22</v>
      </c>
    </row>
    <row r="97" spans="1:59" ht="12.95" customHeight="1" x14ac:dyDescent="0.25">
      <c r="A97" s="559">
        <v>17</v>
      </c>
      <c r="B97" s="643">
        <v>5474</v>
      </c>
      <c r="C97" s="644">
        <v>600099539</v>
      </c>
      <c r="D97" s="643">
        <v>70151504</v>
      </c>
      <c r="E97" s="690" t="s">
        <v>469</v>
      </c>
      <c r="F97" s="643"/>
      <c r="G97" s="691"/>
      <c r="H97" s="692"/>
      <c r="I97" s="693">
        <v>2506933</v>
      </c>
      <c r="J97" s="694">
        <v>1762599</v>
      </c>
      <c r="K97" s="694">
        <v>70000</v>
      </c>
      <c r="L97" s="694">
        <v>619418</v>
      </c>
      <c r="M97" s="694">
        <v>35252</v>
      </c>
      <c r="N97" s="694">
        <v>19664</v>
      </c>
      <c r="O97" s="695">
        <v>3.9400000000000004</v>
      </c>
      <c r="P97" s="695">
        <v>2.79</v>
      </c>
      <c r="Q97" s="763">
        <v>1.1499999999999999</v>
      </c>
      <c r="R97" s="693">
        <f t="shared" ref="R97:BG97" si="200">SUM(R96)</f>
        <v>70000</v>
      </c>
      <c r="S97" s="694">
        <f t="shared" si="200"/>
        <v>0</v>
      </c>
      <c r="T97" s="694">
        <f t="shared" si="200"/>
        <v>0</v>
      </c>
      <c r="U97" s="694">
        <f t="shared" si="200"/>
        <v>7360</v>
      </c>
      <c r="V97" s="694">
        <f t="shared" si="200"/>
        <v>0</v>
      </c>
      <c r="W97" s="694">
        <f t="shared" ref="W97" si="201">SUM(W96)</f>
        <v>0</v>
      </c>
      <c r="X97" s="694">
        <f t="shared" si="200"/>
        <v>0</v>
      </c>
      <c r="Y97" s="694">
        <f t="shared" si="200"/>
        <v>77360</v>
      </c>
      <c r="Z97" s="694">
        <f t="shared" si="200"/>
        <v>-70000</v>
      </c>
      <c r="AA97" s="694">
        <f t="shared" si="200"/>
        <v>0</v>
      </c>
      <c r="AB97" s="694">
        <f t="shared" si="200"/>
        <v>0</v>
      </c>
      <c r="AC97" s="694">
        <f t="shared" si="200"/>
        <v>-70000</v>
      </c>
      <c r="AD97" s="694">
        <f t="shared" si="200"/>
        <v>7360</v>
      </c>
      <c r="AE97" s="694">
        <f t="shared" si="200"/>
        <v>2488</v>
      </c>
      <c r="AF97" s="694">
        <f t="shared" si="200"/>
        <v>1547</v>
      </c>
      <c r="AG97" s="694">
        <f t="shared" si="200"/>
        <v>0</v>
      </c>
      <c r="AH97" s="694">
        <f t="shared" si="200"/>
        <v>0</v>
      </c>
      <c r="AI97" s="694">
        <f t="shared" si="200"/>
        <v>0</v>
      </c>
      <c r="AJ97" s="694">
        <f t="shared" si="200"/>
        <v>0</v>
      </c>
      <c r="AK97" s="694">
        <f t="shared" si="200"/>
        <v>11395</v>
      </c>
      <c r="AL97" s="695">
        <f t="shared" si="200"/>
        <v>0.1</v>
      </c>
      <c r="AM97" s="695">
        <f t="shared" si="200"/>
        <v>7.0000000000000007E-2</v>
      </c>
      <c r="AN97" s="695">
        <f t="shared" si="200"/>
        <v>0</v>
      </c>
      <c r="AO97" s="695">
        <f t="shared" si="200"/>
        <v>0</v>
      </c>
      <c r="AP97" s="695">
        <f t="shared" si="200"/>
        <v>0</v>
      </c>
      <c r="AQ97" s="695">
        <f t="shared" ref="AQ97" si="202">SUM(AQ96)</f>
        <v>0</v>
      </c>
      <c r="AR97" s="695">
        <f t="shared" si="200"/>
        <v>0</v>
      </c>
      <c r="AS97" s="695">
        <f t="shared" si="200"/>
        <v>0</v>
      </c>
      <c r="AT97" s="695">
        <f t="shared" si="200"/>
        <v>0.1</v>
      </c>
      <c r="AU97" s="695">
        <f t="shared" si="200"/>
        <v>7.0000000000000007E-2</v>
      </c>
      <c r="AV97" s="697">
        <f t="shared" si="200"/>
        <v>0.17</v>
      </c>
      <c r="AW97" s="696">
        <f t="shared" si="200"/>
        <v>2518328</v>
      </c>
      <c r="AX97" s="694">
        <f t="shared" si="200"/>
        <v>1839959</v>
      </c>
      <c r="AY97" s="946">
        <f t="shared" ref="AY97" si="203">SUM(AY96)</f>
        <v>0</v>
      </c>
      <c r="AZ97" s="694">
        <f t="shared" si="200"/>
        <v>0</v>
      </c>
      <c r="BA97" s="694">
        <f t="shared" si="200"/>
        <v>621906</v>
      </c>
      <c r="BB97" s="694">
        <f t="shared" si="200"/>
        <v>36799</v>
      </c>
      <c r="BC97" s="694">
        <f t="shared" si="200"/>
        <v>19664</v>
      </c>
      <c r="BD97" s="695">
        <f t="shared" si="200"/>
        <v>4.1100000000000003</v>
      </c>
      <c r="BE97" s="695">
        <f t="shared" si="200"/>
        <v>2.89</v>
      </c>
      <c r="BF97" s="695">
        <f t="shared" si="200"/>
        <v>0</v>
      </c>
      <c r="BG97" s="697">
        <f t="shared" si="200"/>
        <v>1.22</v>
      </c>
    </row>
    <row r="98" spans="1:59" ht="12.95" customHeight="1" x14ac:dyDescent="0.25">
      <c r="A98" s="542">
        <v>18</v>
      </c>
      <c r="B98" s="639">
        <v>5477</v>
      </c>
      <c r="C98" s="640">
        <v>600098541</v>
      </c>
      <c r="D98" s="542">
        <v>70698040</v>
      </c>
      <c r="E98" s="689" t="s">
        <v>470</v>
      </c>
      <c r="F98" s="639">
        <v>3111</v>
      </c>
      <c r="G98" s="685" t="s">
        <v>329</v>
      </c>
      <c r="H98" s="545" t="s">
        <v>281</v>
      </c>
      <c r="I98" s="522">
        <v>4903016</v>
      </c>
      <c r="J98" s="547">
        <v>3557631</v>
      </c>
      <c r="K98" s="547">
        <v>8000</v>
      </c>
      <c r="L98" s="547">
        <v>1205183</v>
      </c>
      <c r="M98" s="547">
        <v>71152</v>
      </c>
      <c r="N98" s="547">
        <v>61050</v>
      </c>
      <c r="O98" s="548">
        <v>8.2792999999999992</v>
      </c>
      <c r="P98" s="733">
        <v>6.1451000000000002</v>
      </c>
      <c r="Q98" s="823">
        <v>2.1341999999999999</v>
      </c>
      <c r="R98" s="112">
        <f t="shared" si="157"/>
        <v>3000</v>
      </c>
      <c r="S98" s="113">
        <v>0</v>
      </c>
      <c r="T98" s="113">
        <v>0</v>
      </c>
      <c r="U98" s="113">
        <v>30112</v>
      </c>
      <c r="V98" s="113">
        <v>0</v>
      </c>
      <c r="W98" s="113">
        <v>0</v>
      </c>
      <c r="X98" s="113">
        <v>0</v>
      </c>
      <c r="Y98" s="113">
        <f t="shared" si="158"/>
        <v>33112</v>
      </c>
      <c r="Z98" s="113">
        <v>-3000</v>
      </c>
      <c r="AA98" s="113">
        <v>0</v>
      </c>
      <c r="AB98" s="113">
        <v>0</v>
      </c>
      <c r="AC98" s="113">
        <f t="shared" si="159"/>
        <v>-3000</v>
      </c>
      <c r="AD98" s="113">
        <f t="shared" si="160"/>
        <v>30112</v>
      </c>
      <c r="AE98" s="114">
        <f t="shared" si="161"/>
        <v>10178</v>
      </c>
      <c r="AF98" s="114">
        <f t="shared" si="162"/>
        <v>662</v>
      </c>
      <c r="AG98" s="113">
        <v>0</v>
      </c>
      <c r="AH98" s="113">
        <v>0</v>
      </c>
      <c r="AI98" s="113">
        <v>0</v>
      </c>
      <c r="AJ98" s="113">
        <f t="shared" si="163"/>
        <v>0</v>
      </c>
      <c r="AK98" s="113">
        <f t="shared" si="164"/>
        <v>40952</v>
      </c>
      <c r="AL98" s="115">
        <v>0</v>
      </c>
      <c r="AM98" s="115">
        <v>-0.02</v>
      </c>
      <c r="AN98" s="115">
        <v>0</v>
      </c>
      <c r="AO98" s="115">
        <v>0</v>
      </c>
      <c r="AP98" s="115">
        <v>0</v>
      </c>
      <c r="AQ98" s="115">
        <v>0</v>
      </c>
      <c r="AR98" s="115">
        <v>0</v>
      </c>
      <c r="AS98" s="115">
        <v>0</v>
      </c>
      <c r="AT98" s="409">
        <f t="shared" ref="AT98:AT100" si="204">AL98+AN98+AO98+AR98+AQ98</f>
        <v>0</v>
      </c>
      <c r="AU98" s="115">
        <f>AM98+AP98+AS98</f>
        <v>-0.02</v>
      </c>
      <c r="AV98" s="116">
        <f t="shared" si="165"/>
        <v>-0.02</v>
      </c>
      <c r="AW98" s="855">
        <f>I98+AK98</f>
        <v>4943968</v>
      </c>
      <c r="AX98" s="528">
        <f>J98+Y98</f>
        <v>3590743</v>
      </c>
      <c r="AY98" s="113">
        <f t="shared" ref="AY98:AY100" si="205">W98</f>
        <v>0</v>
      </c>
      <c r="AZ98" s="113">
        <f>K98+AC98</f>
        <v>5000</v>
      </c>
      <c r="BA98" s="528">
        <f t="shared" ref="BA98:BB100" si="206">L98+AE98</f>
        <v>1215361</v>
      </c>
      <c r="BB98" s="528">
        <f t="shared" si="206"/>
        <v>71814</v>
      </c>
      <c r="BC98" s="528">
        <f>N98+AJ98</f>
        <v>61050</v>
      </c>
      <c r="BD98" s="549">
        <f>O98+AV98</f>
        <v>8.2592999999999996</v>
      </c>
      <c r="BE98" s="549">
        <f>P98+AT98</f>
        <v>6.1451000000000002</v>
      </c>
      <c r="BF98" s="953">
        <f t="shared" ref="BF98:BF100" si="207">AQ98</f>
        <v>0</v>
      </c>
      <c r="BG98" s="550">
        <f>Q98+AU98</f>
        <v>2.1141999999999999</v>
      </c>
    </row>
    <row r="99" spans="1:59" ht="12.95" customHeight="1" x14ac:dyDescent="0.25">
      <c r="A99" s="542">
        <v>18</v>
      </c>
      <c r="B99" s="639">
        <v>5477</v>
      </c>
      <c r="C99" s="640">
        <v>600098541</v>
      </c>
      <c r="D99" s="542">
        <v>70698040</v>
      </c>
      <c r="E99" s="689" t="s">
        <v>470</v>
      </c>
      <c r="F99" s="639">
        <v>3111</v>
      </c>
      <c r="G99" s="685" t="s">
        <v>316</v>
      </c>
      <c r="H99" s="545" t="s">
        <v>282</v>
      </c>
      <c r="I99" s="522">
        <v>293885</v>
      </c>
      <c r="J99" s="547">
        <v>208528</v>
      </c>
      <c r="K99" s="547">
        <v>8000</v>
      </c>
      <c r="L99" s="547">
        <v>73186</v>
      </c>
      <c r="M99" s="547">
        <v>4171</v>
      </c>
      <c r="N99" s="547">
        <v>0</v>
      </c>
      <c r="O99" s="548">
        <v>0.63</v>
      </c>
      <c r="P99" s="733">
        <v>0.63</v>
      </c>
      <c r="Q99" s="823">
        <v>0</v>
      </c>
      <c r="R99" s="112">
        <f t="shared" si="157"/>
        <v>8000</v>
      </c>
      <c r="S99" s="113">
        <v>0</v>
      </c>
      <c r="T99" s="113">
        <v>0</v>
      </c>
      <c r="U99" s="113">
        <v>0</v>
      </c>
      <c r="V99" s="113">
        <v>0</v>
      </c>
      <c r="W99" s="113">
        <v>0</v>
      </c>
      <c r="X99" s="113">
        <v>0</v>
      </c>
      <c r="Y99" s="113">
        <f t="shared" si="158"/>
        <v>8000</v>
      </c>
      <c r="Z99" s="113">
        <v>-8000</v>
      </c>
      <c r="AA99" s="113">
        <v>0</v>
      </c>
      <c r="AB99" s="113">
        <v>0</v>
      </c>
      <c r="AC99" s="113">
        <f t="shared" si="159"/>
        <v>-8000</v>
      </c>
      <c r="AD99" s="113">
        <f t="shared" si="160"/>
        <v>0</v>
      </c>
      <c r="AE99" s="114">
        <f t="shared" si="161"/>
        <v>0</v>
      </c>
      <c r="AF99" s="114">
        <f t="shared" si="162"/>
        <v>160</v>
      </c>
      <c r="AG99" s="113">
        <v>0</v>
      </c>
      <c r="AH99" s="113">
        <v>0</v>
      </c>
      <c r="AI99" s="113">
        <v>0</v>
      </c>
      <c r="AJ99" s="113">
        <f t="shared" si="163"/>
        <v>0</v>
      </c>
      <c r="AK99" s="113">
        <f t="shared" si="164"/>
        <v>160</v>
      </c>
      <c r="AL99" s="115">
        <v>0</v>
      </c>
      <c r="AM99" s="115">
        <v>0</v>
      </c>
      <c r="AN99" s="115">
        <v>0</v>
      </c>
      <c r="AO99" s="115">
        <v>0</v>
      </c>
      <c r="AP99" s="115">
        <v>0</v>
      </c>
      <c r="AQ99" s="115">
        <v>0</v>
      </c>
      <c r="AR99" s="115">
        <v>0</v>
      </c>
      <c r="AS99" s="115">
        <v>0</v>
      </c>
      <c r="AT99" s="409">
        <f t="shared" si="204"/>
        <v>0</v>
      </c>
      <c r="AU99" s="115">
        <f>AM99+AP99+AS99</f>
        <v>0</v>
      </c>
      <c r="AV99" s="116">
        <f t="shared" si="165"/>
        <v>0</v>
      </c>
      <c r="AW99" s="855">
        <f>I99+AK99</f>
        <v>294045</v>
      </c>
      <c r="AX99" s="528">
        <f>J99+Y99</f>
        <v>216528</v>
      </c>
      <c r="AY99" s="113">
        <f t="shared" si="205"/>
        <v>0</v>
      </c>
      <c r="AZ99" s="113">
        <f>K99+AC99</f>
        <v>0</v>
      </c>
      <c r="BA99" s="528">
        <f t="shared" si="206"/>
        <v>73186</v>
      </c>
      <c r="BB99" s="528">
        <f t="shared" si="206"/>
        <v>4331</v>
      </c>
      <c r="BC99" s="528">
        <f>N99+AJ99</f>
        <v>0</v>
      </c>
      <c r="BD99" s="549">
        <f>O99+AV99</f>
        <v>0.63</v>
      </c>
      <c r="BE99" s="549">
        <f>P99+AT99</f>
        <v>0.63</v>
      </c>
      <c r="BF99" s="953">
        <f t="shared" si="207"/>
        <v>0</v>
      </c>
      <c r="BG99" s="550">
        <f>Q99+AU99</f>
        <v>0</v>
      </c>
    </row>
    <row r="100" spans="1:59" ht="12.95" customHeight="1" x14ac:dyDescent="0.25">
      <c r="A100" s="542">
        <v>18</v>
      </c>
      <c r="B100" s="639">
        <v>5477</v>
      </c>
      <c r="C100" s="640">
        <v>600098541</v>
      </c>
      <c r="D100" s="542">
        <v>70698040</v>
      </c>
      <c r="E100" s="689" t="s">
        <v>470</v>
      </c>
      <c r="F100" s="639">
        <v>3141</v>
      </c>
      <c r="G100" s="685" t="s">
        <v>319</v>
      </c>
      <c r="H100" s="545" t="s">
        <v>282</v>
      </c>
      <c r="I100" s="522">
        <v>771206</v>
      </c>
      <c r="J100" s="547">
        <v>564951</v>
      </c>
      <c r="K100" s="547">
        <v>0</v>
      </c>
      <c r="L100" s="339">
        <v>190954</v>
      </c>
      <c r="M100" s="547">
        <v>11299</v>
      </c>
      <c r="N100" s="547">
        <v>4002</v>
      </c>
      <c r="O100" s="548">
        <v>1.92</v>
      </c>
      <c r="P100" s="733">
        <v>0</v>
      </c>
      <c r="Q100" s="823">
        <v>1.92</v>
      </c>
      <c r="R100" s="112">
        <f t="shared" si="157"/>
        <v>0</v>
      </c>
      <c r="S100" s="113">
        <v>0</v>
      </c>
      <c r="T100" s="113">
        <v>0</v>
      </c>
      <c r="U100" s="113">
        <v>0</v>
      </c>
      <c r="V100" s="113">
        <v>0</v>
      </c>
      <c r="W100" s="113">
        <v>0</v>
      </c>
      <c r="X100" s="113">
        <v>0</v>
      </c>
      <c r="Y100" s="113">
        <f t="shared" si="158"/>
        <v>0</v>
      </c>
      <c r="Z100" s="113">
        <v>0</v>
      </c>
      <c r="AA100" s="113">
        <v>0</v>
      </c>
      <c r="AB100" s="113">
        <v>0</v>
      </c>
      <c r="AC100" s="113">
        <f t="shared" si="159"/>
        <v>0</v>
      </c>
      <c r="AD100" s="113">
        <f t="shared" si="160"/>
        <v>0</v>
      </c>
      <c r="AE100" s="114">
        <f t="shared" si="161"/>
        <v>0</v>
      </c>
      <c r="AF100" s="114">
        <f t="shared" si="162"/>
        <v>0</v>
      </c>
      <c r="AG100" s="113">
        <v>0</v>
      </c>
      <c r="AH100" s="113">
        <v>0</v>
      </c>
      <c r="AI100" s="113">
        <v>0</v>
      </c>
      <c r="AJ100" s="113">
        <f t="shared" si="163"/>
        <v>0</v>
      </c>
      <c r="AK100" s="113">
        <f t="shared" si="164"/>
        <v>0</v>
      </c>
      <c r="AL100" s="115">
        <v>0</v>
      </c>
      <c r="AM100" s="115">
        <v>0</v>
      </c>
      <c r="AN100" s="115">
        <v>0</v>
      </c>
      <c r="AO100" s="115">
        <v>0</v>
      </c>
      <c r="AP100" s="115">
        <v>0</v>
      </c>
      <c r="AQ100" s="115">
        <v>0</v>
      </c>
      <c r="AR100" s="115">
        <v>0</v>
      </c>
      <c r="AS100" s="115">
        <v>0</v>
      </c>
      <c r="AT100" s="409">
        <f t="shared" si="204"/>
        <v>0</v>
      </c>
      <c r="AU100" s="115">
        <f>AM100+AP100+AS100</f>
        <v>0</v>
      </c>
      <c r="AV100" s="116">
        <f t="shared" si="165"/>
        <v>0</v>
      </c>
      <c r="AW100" s="855">
        <f>I100+AK100</f>
        <v>771206</v>
      </c>
      <c r="AX100" s="528">
        <f>J100+Y100</f>
        <v>564951</v>
      </c>
      <c r="AY100" s="113">
        <f t="shared" si="205"/>
        <v>0</v>
      </c>
      <c r="AZ100" s="113">
        <f>K100+AC100</f>
        <v>0</v>
      </c>
      <c r="BA100" s="528">
        <f t="shared" si="206"/>
        <v>190954</v>
      </c>
      <c r="BB100" s="528">
        <f t="shared" si="206"/>
        <v>11299</v>
      </c>
      <c r="BC100" s="528">
        <f>N100+AJ100</f>
        <v>4002</v>
      </c>
      <c r="BD100" s="549">
        <f>O100+AV100</f>
        <v>1.92</v>
      </c>
      <c r="BE100" s="549">
        <f>P100+AT100</f>
        <v>0</v>
      </c>
      <c r="BF100" s="953">
        <f t="shared" si="207"/>
        <v>0</v>
      </c>
      <c r="BG100" s="550">
        <f>Q100+AU100</f>
        <v>1.92</v>
      </c>
    </row>
    <row r="101" spans="1:59" ht="12.95" customHeight="1" x14ac:dyDescent="0.25">
      <c r="A101" s="559">
        <v>18</v>
      </c>
      <c r="B101" s="643">
        <v>5477</v>
      </c>
      <c r="C101" s="644">
        <v>600098541</v>
      </c>
      <c r="D101" s="643">
        <v>70698040</v>
      </c>
      <c r="E101" s="690" t="s">
        <v>471</v>
      </c>
      <c r="F101" s="643"/>
      <c r="G101" s="691"/>
      <c r="H101" s="692"/>
      <c r="I101" s="693">
        <v>5968107</v>
      </c>
      <c r="J101" s="694">
        <v>4331110</v>
      </c>
      <c r="K101" s="694">
        <v>16000</v>
      </c>
      <c r="L101" s="694">
        <v>1469323</v>
      </c>
      <c r="M101" s="694">
        <v>86622</v>
      </c>
      <c r="N101" s="694">
        <v>65052</v>
      </c>
      <c r="O101" s="695">
        <v>10.8293</v>
      </c>
      <c r="P101" s="695">
        <v>6.7751000000000001</v>
      </c>
      <c r="Q101" s="763">
        <v>4.0541999999999998</v>
      </c>
      <c r="R101" s="693">
        <f t="shared" ref="R101:BG101" si="208">SUM(R98:R100)</f>
        <v>11000</v>
      </c>
      <c r="S101" s="694">
        <f t="shared" si="208"/>
        <v>0</v>
      </c>
      <c r="T101" s="694">
        <f t="shared" si="208"/>
        <v>0</v>
      </c>
      <c r="U101" s="694">
        <f t="shared" ref="U101" si="209">SUM(U98:U100)</f>
        <v>30112</v>
      </c>
      <c r="V101" s="694">
        <f t="shared" si="208"/>
        <v>0</v>
      </c>
      <c r="W101" s="694">
        <f t="shared" ref="W101" si="210">SUM(W98:W100)</f>
        <v>0</v>
      </c>
      <c r="X101" s="694">
        <f t="shared" si="208"/>
        <v>0</v>
      </c>
      <c r="Y101" s="694">
        <f t="shared" si="208"/>
        <v>41112</v>
      </c>
      <c r="Z101" s="694">
        <f t="shared" si="208"/>
        <v>-11000</v>
      </c>
      <c r="AA101" s="694">
        <f t="shared" si="208"/>
        <v>0</v>
      </c>
      <c r="AB101" s="694">
        <f t="shared" si="208"/>
        <v>0</v>
      </c>
      <c r="AC101" s="694">
        <f t="shared" si="208"/>
        <v>-11000</v>
      </c>
      <c r="AD101" s="694">
        <f t="shared" si="208"/>
        <v>30112</v>
      </c>
      <c r="AE101" s="694">
        <f t="shared" si="208"/>
        <v>10178</v>
      </c>
      <c r="AF101" s="694">
        <f t="shared" si="208"/>
        <v>822</v>
      </c>
      <c r="AG101" s="694">
        <f t="shared" si="208"/>
        <v>0</v>
      </c>
      <c r="AH101" s="694">
        <f t="shared" ref="AH101" si="211">SUM(AH98:AH100)</f>
        <v>0</v>
      </c>
      <c r="AI101" s="694">
        <f t="shared" si="208"/>
        <v>0</v>
      </c>
      <c r="AJ101" s="694">
        <f t="shared" si="208"/>
        <v>0</v>
      </c>
      <c r="AK101" s="694">
        <f t="shared" si="208"/>
        <v>41112</v>
      </c>
      <c r="AL101" s="695">
        <f t="shared" si="208"/>
        <v>0</v>
      </c>
      <c r="AM101" s="695">
        <f t="shared" si="208"/>
        <v>-0.02</v>
      </c>
      <c r="AN101" s="695">
        <f t="shared" si="208"/>
        <v>0</v>
      </c>
      <c r="AO101" s="695">
        <f t="shared" si="208"/>
        <v>0</v>
      </c>
      <c r="AP101" s="695">
        <f t="shared" si="208"/>
        <v>0</v>
      </c>
      <c r="AQ101" s="695">
        <f t="shared" ref="AQ101" si="212">SUM(AQ98:AQ100)</f>
        <v>0</v>
      </c>
      <c r="AR101" s="695">
        <f t="shared" si="208"/>
        <v>0</v>
      </c>
      <c r="AS101" s="695">
        <f t="shared" si="208"/>
        <v>0</v>
      </c>
      <c r="AT101" s="695">
        <f t="shared" si="208"/>
        <v>0</v>
      </c>
      <c r="AU101" s="695">
        <f t="shared" si="208"/>
        <v>-0.02</v>
      </c>
      <c r="AV101" s="697">
        <f t="shared" si="208"/>
        <v>-0.02</v>
      </c>
      <c r="AW101" s="696">
        <f t="shared" si="208"/>
        <v>6009219</v>
      </c>
      <c r="AX101" s="694">
        <f t="shared" si="208"/>
        <v>4372222</v>
      </c>
      <c r="AY101" s="946">
        <f t="shared" ref="AY101" si="213">SUM(AY98:AY100)</f>
        <v>0</v>
      </c>
      <c r="AZ101" s="694">
        <f t="shared" si="208"/>
        <v>5000</v>
      </c>
      <c r="BA101" s="694">
        <f t="shared" si="208"/>
        <v>1479501</v>
      </c>
      <c r="BB101" s="694">
        <f t="shared" si="208"/>
        <v>87444</v>
      </c>
      <c r="BC101" s="694">
        <f t="shared" si="208"/>
        <v>65052</v>
      </c>
      <c r="BD101" s="695">
        <f t="shared" si="208"/>
        <v>10.8093</v>
      </c>
      <c r="BE101" s="695">
        <f t="shared" si="208"/>
        <v>6.7751000000000001</v>
      </c>
      <c r="BF101" s="695">
        <f t="shared" si="208"/>
        <v>0</v>
      </c>
      <c r="BG101" s="697">
        <f t="shared" si="208"/>
        <v>4.0342000000000002</v>
      </c>
    </row>
    <row r="102" spans="1:59" ht="12.95" customHeight="1" x14ac:dyDescent="0.25">
      <c r="A102" s="542">
        <v>19</v>
      </c>
      <c r="B102" s="639">
        <v>5478</v>
      </c>
      <c r="C102" s="640">
        <v>600098818</v>
      </c>
      <c r="D102" s="542">
        <v>70698031</v>
      </c>
      <c r="E102" s="689" t="s">
        <v>472</v>
      </c>
      <c r="F102" s="639">
        <v>3111</v>
      </c>
      <c r="G102" s="685" t="s">
        <v>329</v>
      </c>
      <c r="H102" s="545" t="s">
        <v>281</v>
      </c>
      <c r="I102" s="522">
        <v>3471579</v>
      </c>
      <c r="J102" s="547">
        <v>2538515</v>
      </c>
      <c r="K102" s="547">
        <v>2000</v>
      </c>
      <c r="L102" s="547">
        <v>858694</v>
      </c>
      <c r="M102" s="547">
        <v>50770</v>
      </c>
      <c r="N102" s="547">
        <v>21600</v>
      </c>
      <c r="O102" s="548">
        <v>5.5219999999999994</v>
      </c>
      <c r="P102" s="733">
        <v>4.0321999999999996</v>
      </c>
      <c r="Q102" s="823">
        <v>1.4898</v>
      </c>
      <c r="R102" s="112">
        <f t="shared" si="157"/>
        <v>-8000</v>
      </c>
      <c r="S102" s="113">
        <v>0</v>
      </c>
      <c r="T102" s="113">
        <v>0</v>
      </c>
      <c r="U102" s="113">
        <v>25832</v>
      </c>
      <c r="V102" s="113">
        <v>0</v>
      </c>
      <c r="W102" s="113">
        <v>0</v>
      </c>
      <c r="X102" s="113">
        <v>0</v>
      </c>
      <c r="Y102" s="113">
        <f t="shared" si="158"/>
        <v>17832</v>
      </c>
      <c r="Z102" s="113">
        <v>8000</v>
      </c>
      <c r="AA102" s="113">
        <v>0</v>
      </c>
      <c r="AB102" s="113">
        <v>0</v>
      </c>
      <c r="AC102" s="113">
        <f t="shared" si="159"/>
        <v>8000</v>
      </c>
      <c r="AD102" s="113">
        <f t="shared" si="160"/>
        <v>25832</v>
      </c>
      <c r="AE102" s="114">
        <f t="shared" si="161"/>
        <v>8731</v>
      </c>
      <c r="AF102" s="114">
        <f t="shared" si="162"/>
        <v>357</v>
      </c>
      <c r="AG102" s="113">
        <v>0</v>
      </c>
      <c r="AH102" s="113">
        <v>0</v>
      </c>
      <c r="AI102" s="113">
        <v>0</v>
      </c>
      <c r="AJ102" s="113">
        <f t="shared" si="163"/>
        <v>0</v>
      </c>
      <c r="AK102" s="113">
        <f t="shared" si="164"/>
        <v>34920</v>
      </c>
      <c r="AL102" s="115">
        <v>0</v>
      </c>
      <c r="AM102" s="115">
        <v>0</v>
      </c>
      <c r="AN102" s="115">
        <v>0</v>
      </c>
      <c r="AO102" s="115">
        <v>0</v>
      </c>
      <c r="AP102" s="115">
        <v>0</v>
      </c>
      <c r="AQ102" s="115">
        <v>0</v>
      </c>
      <c r="AR102" s="115">
        <v>0</v>
      </c>
      <c r="AS102" s="115">
        <v>0</v>
      </c>
      <c r="AT102" s="409">
        <f t="shared" ref="AT102:AT103" si="214">AL102+AN102+AO102+AR102+AQ102</f>
        <v>0</v>
      </c>
      <c r="AU102" s="115">
        <f>AM102+AP102+AS102</f>
        <v>0</v>
      </c>
      <c r="AV102" s="116">
        <f t="shared" si="165"/>
        <v>0</v>
      </c>
      <c r="AW102" s="855">
        <f>I102+AK102</f>
        <v>3506499</v>
      </c>
      <c r="AX102" s="528">
        <f>J102+Y102</f>
        <v>2556347</v>
      </c>
      <c r="AY102" s="113">
        <f t="shared" ref="AY102:AY103" si="215">W102</f>
        <v>0</v>
      </c>
      <c r="AZ102" s="113">
        <f>K102+AC102</f>
        <v>10000</v>
      </c>
      <c r="BA102" s="528">
        <f>L102+AE102</f>
        <v>867425</v>
      </c>
      <c r="BB102" s="528">
        <f>M102+AF102</f>
        <v>51127</v>
      </c>
      <c r="BC102" s="528">
        <f>N102+AJ102</f>
        <v>21600</v>
      </c>
      <c r="BD102" s="549">
        <f>O102+AV102</f>
        <v>5.5219999999999994</v>
      </c>
      <c r="BE102" s="549">
        <f>P102+AT102</f>
        <v>4.0321999999999996</v>
      </c>
      <c r="BF102" s="953">
        <f t="shared" ref="BF102:BF103" si="216">AQ102</f>
        <v>0</v>
      </c>
      <c r="BG102" s="550">
        <f>Q102+AU102</f>
        <v>1.4898</v>
      </c>
    </row>
    <row r="103" spans="1:59" ht="12.95" customHeight="1" x14ac:dyDescent="0.25">
      <c r="A103" s="542">
        <v>19</v>
      </c>
      <c r="B103" s="542">
        <v>5478</v>
      </c>
      <c r="C103" s="652">
        <v>600098818</v>
      </c>
      <c r="D103" s="542">
        <v>70698031</v>
      </c>
      <c r="E103" s="544" t="s">
        <v>472</v>
      </c>
      <c r="F103" s="542">
        <v>3141</v>
      </c>
      <c r="G103" s="685" t="s">
        <v>319</v>
      </c>
      <c r="H103" s="545" t="s">
        <v>282</v>
      </c>
      <c r="I103" s="522">
        <v>622307</v>
      </c>
      <c r="J103" s="547">
        <v>454232</v>
      </c>
      <c r="K103" s="547">
        <v>2000</v>
      </c>
      <c r="L103" s="339">
        <v>154206</v>
      </c>
      <c r="M103" s="547">
        <v>9085</v>
      </c>
      <c r="N103" s="547">
        <v>2784</v>
      </c>
      <c r="O103" s="548">
        <v>1.55</v>
      </c>
      <c r="P103" s="733">
        <v>0</v>
      </c>
      <c r="Q103" s="823">
        <v>1.55</v>
      </c>
      <c r="R103" s="112">
        <f t="shared" si="157"/>
        <v>-8000</v>
      </c>
      <c r="S103" s="113">
        <v>0</v>
      </c>
      <c r="T103" s="113">
        <v>0</v>
      </c>
      <c r="U103" s="113">
        <v>0</v>
      </c>
      <c r="V103" s="113">
        <v>0</v>
      </c>
      <c r="W103" s="113">
        <v>0</v>
      </c>
      <c r="X103" s="113">
        <v>0</v>
      </c>
      <c r="Y103" s="113">
        <f t="shared" si="158"/>
        <v>-8000</v>
      </c>
      <c r="Z103" s="113">
        <v>8000</v>
      </c>
      <c r="AA103" s="113">
        <v>0</v>
      </c>
      <c r="AB103" s="113">
        <v>0</v>
      </c>
      <c r="AC103" s="113">
        <f t="shared" si="159"/>
        <v>8000</v>
      </c>
      <c r="AD103" s="113">
        <f t="shared" si="160"/>
        <v>0</v>
      </c>
      <c r="AE103" s="114">
        <f t="shared" si="161"/>
        <v>0</v>
      </c>
      <c r="AF103" s="114">
        <f t="shared" si="162"/>
        <v>-160</v>
      </c>
      <c r="AG103" s="113">
        <v>0</v>
      </c>
      <c r="AH103" s="113">
        <v>0</v>
      </c>
      <c r="AI103" s="113">
        <v>0</v>
      </c>
      <c r="AJ103" s="113">
        <f t="shared" si="163"/>
        <v>0</v>
      </c>
      <c r="AK103" s="113">
        <f t="shared" si="164"/>
        <v>-160</v>
      </c>
      <c r="AL103" s="115">
        <v>0</v>
      </c>
      <c r="AM103" s="115">
        <v>0</v>
      </c>
      <c r="AN103" s="115">
        <v>0</v>
      </c>
      <c r="AO103" s="115">
        <v>0</v>
      </c>
      <c r="AP103" s="115">
        <v>0</v>
      </c>
      <c r="AQ103" s="115">
        <v>0</v>
      </c>
      <c r="AR103" s="115">
        <v>0</v>
      </c>
      <c r="AS103" s="115">
        <v>0</v>
      </c>
      <c r="AT103" s="409">
        <f t="shared" si="214"/>
        <v>0</v>
      </c>
      <c r="AU103" s="115">
        <f>AM103+AP103+AS103</f>
        <v>0</v>
      </c>
      <c r="AV103" s="116">
        <f t="shared" si="165"/>
        <v>0</v>
      </c>
      <c r="AW103" s="855">
        <f>I103+AK103</f>
        <v>622147</v>
      </c>
      <c r="AX103" s="528">
        <f>J103+Y103</f>
        <v>446232</v>
      </c>
      <c r="AY103" s="113">
        <f t="shared" si="215"/>
        <v>0</v>
      </c>
      <c r="AZ103" s="113">
        <f>K103+AC103</f>
        <v>10000</v>
      </c>
      <c r="BA103" s="528">
        <f>L103+AE103</f>
        <v>154206</v>
      </c>
      <c r="BB103" s="528">
        <f>M103+AF103</f>
        <v>8925</v>
      </c>
      <c r="BC103" s="528">
        <f>N103+AJ103</f>
        <v>2784</v>
      </c>
      <c r="BD103" s="549">
        <f>O103+AV103</f>
        <v>1.55</v>
      </c>
      <c r="BE103" s="549">
        <f>P103+AT103</f>
        <v>0</v>
      </c>
      <c r="BF103" s="953">
        <f t="shared" si="216"/>
        <v>0</v>
      </c>
      <c r="BG103" s="550">
        <f>Q103+AU103</f>
        <v>1.55</v>
      </c>
    </row>
    <row r="104" spans="1:59" ht="12.95" customHeight="1" x14ac:dyDescent="0.25">
      <c r="A104" s="559">
        <v>19</v>
      </c>
      <c r="B104" s="531">
        <v>5478</v>
      </c>
      <c r="C104" s="686">
        <v>600098818</v>
      </c>
      <c r="D104" s="531">
        <v>70698031</v>
      </c>
      <c r="E104" s="553" t="s">
        <v>473</v>
      </c>
      <c r="F104" s="531"/>
      <c r="G104" s="687"/>
      <c r="H104" s="688"/>
      <c r="I104" s="693">
        <v>4093886</v>
      </c>
      <c r="J104" s="701">
        <v>2992747</v>
      </c>
      <c r="K104" s="701">
        <v>4000</v>
      </c>
      <c r="L104" s="701">
        <v>1012900</v>
      </c>
      <c r="M104" s="701">
        <v>59855</v>
      </c>
      <c r="N104" s="701">
        <v>24384</v>
      </c>
      <c r="O104" s="695">
        <v>7.0719999999999992</v>
      </c>
      <c r="P104" s="695">
        <v>4.0321999999999996</v>
      </c>
      <c r="Q104" s="763">
        <v>3.0398000000000001</v>
      </c>
      <c r="R104" s="693">
        <f t="shared" ref="R104:BG104" si="217">SUM(R102:R103)</f>
        <v>-16000</v>
      </c>
      <c r="S104" s="694">
        <f t="shared" si="217"/>
        <v>0</v>
      </c>
      <c r="T104" s="694">
        <f t="shared" si="217"/>
        <v>0</v>
      </c>
      <c r="U104" s="694">
        <f t="shared" ref="U104" si="218">SUM(U102:U103)</f>
        <v>25832</v>
      </c>
      <c r="V104" s="694">
        <f t="shared" si="217"/>
        <v>0</v>
      </c>
      <c r="W104" s="694">
        <f t="shared" ref="W104" si="219">SUM(W102:W103)</f>
        <v>0</v>
      </c>
      <c r="X104" s="694">
        <f t="shared" si="217"/>
        <v>0</v>
      </c>
      <c r="Y104" s="694">
        <f t="shared" si="217"/>
        <v>9832</v>
      </c>
      <c r="Z104" s="694">
        <f t="shared" si="217"/>
        <v>16000</v>
      </c>
      <c r="AA104" s="694">
        <f t="shared" si="217"/>
        <v>0</v>
      </c>
      <c r="AB104" s="694">
        <f t="shared" si="217"/>
        <v>0</v>
      </c>
      <c r="AC104" s="694">
        <f t="shared" si="217"/>
        <v>16000</v>
      </c>
      <c r="AD104" s="694">
        <f t="shared" si="217"/>
        <v>25832</v>
      </c>
      <c r="AE104" s="694">
        <f t="shared" si="217"/>
        <v>8731</v>
      </c>
      <c r="AF104" s="694">
        <f t="shared" si="217"/>
        <v>197</v>
      </c>
      <c r="AG104" s="694">
        <f t="shared" si="217"/>
        <v>0</v>
      </c>
      <c r="AH104" s="694">
        <f t="shared" ref="AH104" si="220">SUM(AH102:AH103)</f>
        <v>0</v>
      </c>
      <c r="AI104" s="694">
        <f t="shared" si="217"/>
        <v>0</v>
      </c>
      <c r="AJ104" s="694">
        <f t="shared" si="217"/>
        <v>0</v>
      </c>
      <c r="AK104" s="694">
        <f t="shared" si="217"/>
        <v>34760</v>
      </c>
      <c r="AL104" s="695">
        <f t="shared" si="217"/>
        <v>0</v>
      </c>
      <c r="AM104" s="695">
        <f t="shared" si="217"/>
        <v>0</v>
      </c>
      <c r="AN104" s="695">
        <f t="shared" si="217"/>
        <v>0</v>
      </c>
      <c r="AO104" s="695">
        <f t="shared" si="217"/>
        <v>0</v>
      </c>
      <c r="AP104" s="695">
        <f t="shared" si="217"/>
        <v>0</v>
      </c>
      <c r="AQ104" s="695">
        <f t="shared" ref="AQ104" si="221">SUM(AQ102:AQ103)</f>
        <v>0</v>
      </c>
      <c r="AR104" s="695">
        <f t="shared" si="217"/>
        <v>0</v>
      </c>
      <c r="AS104" s="695">
        <f t="shared" si="217"/>
        <v>0</v>
      </c>
      <c r="AT104" s="695">
        <f t="shared" si="217"/>
        <v>0</v>
      </c>
      <c r="AU104" s="695">
        <f t="shared" si="217"/>
        <v>0</v>
      </c>
      <c r="AV104" s="697">
        <f t="shared" si="217"/>
        <v>0</v>
      </c>
      <c r="AW104" s="696">
        <f t="shared" si="217"/>
        <v>4128646</v>
      </c>
      <c r="AX104" s="694">
        <f t="shared" si="217"/>
        <v>3002579</v>
      </c>
      <c r="AY104" s="946">
        <f t="shared" ref="AY104" si="222">SUM(AY102:AY103)</f>
        <v>0</v>
      </c>
      <c r="AZ104" s="694">
        <f t="shared" si="217"/>
        <v>20000</v>
      </c>
      <c r="BA104" s="694">
        <f t="shared" si="217"/>
        <v>1021631</v>
      </c>
      <c r="BB104" s="694">
        <f t="shared" si="217"/>
        <v>60052</v>
      </c>
      <c r="BC104" s="694">
        <f t="shared" si="217"/>
        <v>24384</v>
      </c>
      <c r="BD104" s="695">
        <f t="shared" si="217"/>
        <v>7.0719999999999992</v>
      </c>
      <c r="BE104" s="695">
        <f t="shared" si="217"/>
        <v>4.0321999999999996</v>
      </c>
      <c r="BF104" s="695">
        <f t="shared" si="217"/>
        <v>0</v>
      </c>
      <c r="BG104" s="697">
        <f t="shared" si="217"/>
        <v>3.0398000000000001</v>
      </c>
    </row>
    <row r="105" spans="1:59" ht="12.95" customHeight="1" x14ac:dyDescent="0.25">
      <c r="A105" s="542">
        <v>20</v>
      </c>
      <c r="B105" s="639">
        <v>5479</v>
      </c>
      <c r="C105" s="640">
        <v>600099105</v>
      </c>
      <c r="D105" s="542">
        <v>70910600</v>
      </c>
      <c r="E105" s="689" t="s">
        <v>474</v>
      </c>
      <c r="F105" s="639">
        <v>3113</v>
      </c>
      <c r="G105" s="685" t="s">
        <v>333</v>
      </c>
      <c r="H105" s="545" t="s">
        <v>281</v>
      </c>
      <c r="I105" s="522">
        <v>14968458</v>
      </c>
      <c r="J105" s="547">
        <v>10811565</v>
      </c>
      <c r="K105" s="547">
        <v>4800</v>
      </c>
      <c r="L105" s="547">
        <v>3655932</v>
      </c>
      <c r="M105" s="547">
        <v>216231</v>
      </c>
      <c r="N105" s="547">
        <v>279930</v>
      </c>
      <c r="O105" s="548">
        <v>20.011199999999999</v>
      </c>
      <c r="P105" s="733">
        <v>15.0436</v>
      </c>
      <c r="Q105" s="823">
        <v>4.9676000000000009</v>
      </c>
      <c r="R105" s="112">
        <f t="shared" si="157"/>
        <v>0</v>
      </c>
      <c r="S105" s="113">
        <v>0</v>
      </c>
      <c r="T105" s="113">
        <v>0</v>
      </c>
      <c r="U105" s="113">
        <v>65780</v>
      </c>
      <c r="V105" s="113">
        <v>0</v>
      </c>
      <c r="W105" s="113">
        <v>115480</v>
      </c>
      <c r="X105" s="113">
        <v>0</v>
      </c>
      <c r="Y105" s="113">
        <f t="shared" si="158"/>
        <v>181260</v>
      </c>
      <c r="Z105" s="113">
        <v>0</v>
      </c>
      <c r="AA105" s="113">
        <v>0</v>
      </c>
      <c r="AB105" s="113">
        <v>0</v>
      </c>
      <c r="AC105" s="113">
        <f t="shared" si="159"/>
        <v>0</v>
      </c>
      <c r="AD105" s="113">
        <f t="shared" si="160"/>
        <v>181260</v>
      </c>
      <c r="AE105" s="114">
        <f t="shared" si="161"/>
        <v>61266</v>
      </c>
      <c r="AF105" s="114">
        <f t="shared" si="162"/>
        <v>3625</v>
      </c>
      <c r="AG105" s="113">
        <v>0</v>
      </c>
      <c r="AH105" s="113">
        <v>0</v>
      </c>
      <c r="AI105" s="113">
        <v>0</v>
      </c>
      <c r="AJ105" s="113">
        <f t="shared" si="163"/>
        <v>0</v>
      </c>
      <c r="AK105" s="113">
        <f t="shared" si="164"/>
        <v>246151</v>
      </c>
      <c r="AL105" s="115">
        <v>0</v>
      </c>
      <c r="AM105" s="115">
        <v>0</v>
      </c>
      <c r="AN105" s="115">
        <v>0</v>
      </c>
      <c r="AO105" s="115">
        <v>0</v>
      </c>
      <c r="AP105" s="115">
        <v>0</v>
      </c>
      <c r="AQ105" s="115">
        <v>0.33329999999999999</v>
      </c>
      <c r="AR105" s="115">
        <v>0</v>
      </c>
      <c r="AS105" s="115">
        <v>0</v>
      </c>
      <c r="AT105" s="409">
        <f t="shared" ref="AT105:AT110" si="223">AL105+AN105+AO105+AR105+AQ105</f>
        <v>0.33329999999999999</v>
      </c>
      <c r="AU105" s="115">
        <f t="shared" ref="AU105:AU110" si="224">AM105+AP105+AS105</f>
        <v>0</v>
      </c>
      <c r="AV105" s="116">
        <f t="shared" si="165"/>
        <v>0.33329999999999999</v>
      </c>
      <c r="AW105" s="855">
        <f t="shared" ref="AW105:AW110" si="225">I105+AK105</f>
        <v>15214609</v>
      </c>
      <c r="AX105" s="528">
        <f t="shared" ref="AX105:AX110" si="226">J105+Y105</f>
        <v>10992825</v>
      </c>
      <c r="AY105" s="113">
        <f t="shared" ref="AY105:AY110" si="227">W105</f>
        <v>115480</v>
      </c>
      <c r="AZ105" s="113">
        <f t="shared" ref="AZ105:AZ110" si="228">K105+AC105</f>
        <v>4800</v>
      </c>
      <c r="BA105" s="528">
        <f t="shared" ref="BA105:BB110" si="229">L105+AE105</f>
        <v>3717198</v>
      </c>
      <c r="BB105" s="528">
        <f t="shared" si="229"/>
        <v>219856</v>
      </c>
      <c r="BC105" s="528">
        <f t="shared" ref="BC105:BC110" si="230">N105+AJ105</f>
        <v>279930</v>
      </c>
      <c r="BD105" s="549">
        <f t="shared" ref="BD105:BD110" si="231">O105+AV105</f>
        <v>20.3445</v>
      </c>
      <c r="BE105" s="549">
        <f t="shared" ref="BE105:BE110" si="232">P105+AT105</f>
        <v>15.376899999999999</v>
      </c>
      <c r="BF105" s="953">
        <f t="shared" ref="BF105:BF110" si="233">AQ105</f>
        <v>0.33329999999999999</v>
      </c>
      <c r="BG105" s="550">
        <f t="shared" ref="BG105:BG110" si="234">Q105+AU105</f>
        <v>4.9676000000000009</v>
      </c>
    </row>
    <row r="106" spans="1:59" ht="12.95" customHeight="1" x14ac:dyDescent="0.25">
      <c r="A106" s="542">
        <v>20</v>
      </c>
      <c r="B106" s="639">
        <v>5479</v>
      </c>
      <c r="C106" s="640">
        <v>600099105</v>
      </c>
      <c r="D106" s="542">
        <v>70910600</v>
      </c>
      <c r="E106" s="689" t="s">
        <v>474</v>
      </c>
      <c r="F106" s="639">
        <v>3113</v>
      </c>
      <c r="G106" s="551" t="s">
        <v>317</v>
      </c>
      <c r="H106" s="545" t="s">
        <v>281</v>
      </c>
      <c r="I106" s="522">
        <v>462376</v>
      </c>
      <c r="J106" s="547">
        <v>340483</v>
      </c>
      <c r="K106" s="547">
        <v>0</v>
      </c>
      <c r="L106" s="547">
        <v>115083</v>
      </c>
      <c r="M106" s="547">
        <v>6810</v>
      </c>
      <c r="N106" s="547">
        <v>0</v>
      </c>
      <c r="O106" s="548">
        <v>0.86109999999999998</v>
      </c>
      <c r="P106" s="733">
        <v>0.86109999999999998</v>
      </c>
      <c r="Q106" s="823">
        <v>0</v>
      </c>
      <c r="R106" s="112">
        <f t="shared" si="157"/>
        <v>0</v>
      </c>
      <c r="S106" s="113">
        <v>0</v>
      </c>
      <c r="T106" s="113">
        <v>0</v>
      </c>
      <c r="U106" s="113">
        <v>0</v>
      </c>
      <c r="V106" s="113">
        <v>0</v>
      </c>
      <c r="W106" s="113">
        <v>0</v>
      </c>
      <c r="X106" s="113">
        <v>0</v>
      </c>
      <c r="Y106" s="113">
        <f t="shared" si="158"/>
        <v>0</v>
      </c>
      <c r="Z106" s="113">
        <v>0</v>
      </c>
      <c r="AA106" s="113">
        <v>0</v>
      </c>
      <c r="AB106" s="113">
        <v>0</v>
      </c>
      <c r="AC106" s="113">
        <f t="shared" si="159"/>
        <v>0</v>
      </c>
      <c r="AD106" s="113">
        <f t="shared" si="160"/>
        <v>0</v>
      </c>
      <c r="AE106" s="114">
        <f t="shared" si="161"/>
        <v>0</v>
      </c>
      <c r="AF106" s="114">
        <f t="shared" si="162"/>
        <v>0</v>
      </c>
      <c r="AG106" s="113">
        <v>0</v>
      </c>
      <c r="AH106" s="113">
        <v>0</v>
      </c>
      <c r="AI106" s="113">
        <v>0</v>
      </c>
      <c r="AJ106" s="113">
        <f t="shared" si="163"/>
        <v>0</v>
      </c>
      <c r="AK106" s="113">
        <f t="shared" si="164"/>
        <v>0</v>
      </c>
      <c r="AL106" s="115">
        <v>0</v>
      </c>
      <c r="AM106" s="115">
        <v>0</v>
      </c>
      <c r="AN106" s="115">
        <v>0</v>
      </c>
      <c r="AO106" s="115">
        <v>0</v>
      </c>
      <c r="AP106" s="115">
        <v>0</v>
      </c>
      <c r="AQ106" s="115">
        <v>0</v>
      </c>
      <c r="AR106" s="115">
        <v>0</v>
      </c>
      <c r="AS106" s="115">
        <v>0</v>
      </c>
      <c r="AT106" s="409">
        <f t="shared" si="223"/>
        <v>0</v>
      </c>
      <c r="AU106" s="115">
        <f t="shared" si="224"/>
        <v>0</v>
      </c>
      <c r="AV106" s="116">
        <f t="shared" si="165"/>
        <v>0</v>
      </c>
      <c r="AW106" s="855">
        <f t="shared" si="225"/>
        <v>462376</v>
      </c>
      <c r="AX106" s="528">
        <f t="shared" si="226"/>
        <v>340483</v>
      </c>
      <c r="AY106" s="113">
        <f t="shared" si="227"/>
        <v>0</v>
      </c>
      <c r="AZ106" s="113">
        <f t="shared" si="228"/>
        <v>0</v>
      </c>
      <c r="BA106" s="528">
        <f t="shared" si="229"/>
        <v>115083</v>
      </c>
      <c r="BB106" s="528">
        <f t="shared" si="229"/>
        <v>6810</v>
      </c>
      <c r="BC106" s="528">
        <f t="shared" si="230"/>
        <v>0</v>
      </c>
      <c r="BD106" s="549">
        <f t="shared" si="231"/>
        <v>0.86109999999999998</v>
      </c>
      <c r="BE106" s="549">
        <f t="shared" si="232"/>
        <v>0.86109999999999998</v>
      </c>
      <c r="BF106" s="953">
        <f t="shared" si="233"/>
        <v>0</v>
      </c>
      <c r="BG106" s="550">
        <f t="shared" si="234"/>
        <v>0</v>
      </c>
    </row>
    <row r="107" spans="1:59" ht="12.95" customHeight="1" x14ac:dyDescent="0.25">
      <c r="A107" s="542">
        <v>20</v>
      </c>
      <c r="B107" s="639">
        <v>5479</v>
      </c>
      <c r="C107" s="640">
        <v>600099105</v>
      </c>
      <c r="D107" s="542">
        <v>70910600</v>
      </c>
      <c r="E107" s="689" t="s">
        <v>474</v>
      </c>
      <c r="F107" s="639">
        <v>3113</v>
      </c>
      <c r="G107" s="545" t="s">
        <v>316</v>
      </c>
      <c r="H107" s="545" t="s">
        <v>282</v>
      </c>
      <c r="I107" s="522">
        <v>711037</v>
      </c>
      <c r="J107" s="547">
        <v>522708</v>
      </c>
      <c r="K107" s="547">
        <v>0</v>
      </c>
      <c r="L107" s="547">
        <v>176675</v>
      </c>
      <c r="M107" s="547">
        <v>10454</v>
      </c>
      <c r="N107" s="547">
        <v>1200</v>
      </c>
      <c r="O107" s="548">
        <v>1.43</v>
      </c>
      <c r="P107" s="733">
        <v>1.43</v>
      </c>
      <c r="Q107" s="823">
        <v>0</v>
      </c>
      <c r="R107" s="112">
        <f t="shared" si="157"/>
        <v>0</v>
      </c>
      <c r="S107" s="113">
        <v>0</v>
      </c>
      <c r="T107" s="113">
        <v>0</v>
      </c>
      <c r="U107" s="113">
        <v>0</v>
      </c>
      <c r="V107" s="113">
        <v>0</v>
      </c>
      <c r="W107" s="113">
        <v>0</v>
      </c>
      <c r="X107" s="113">
        <v>0</v>
      </c>
      <c r="Y107" s="113">
        <f t="shared" si="158"/>
        <v>0</v>
      </c>
      <c r="Z107" s="113">
        <v>0</v>
      </c>
      <c r="AA107" s="113">
        <v>0</v>
      </c>
      <c r="AB107" s="113">
        <v>0</v>
      </c>
      <c r="AC107" s="113">
        <f t="shared" si="159"/>
        <v>0</v>
      </c>
      <c r="AD107" s="113">
        <f t="shared" si="160"/>
        <v>0</v>
      </c>
      <c r="AE107" s="114">
        <f t="shared" si="161"/>
        <v>0</v>
      </c>
      <c r="AF107" s="114">
        <f t="shared" si="162"/>
        <v>0</v>
      </c>
      <c r="AG107" s="113">
        <v>0</v>
      </c>
      <c r="AH107" s="113">
        <v>0</v>
      </c>
      <c r="AI107" s="113">
        <v>0</v>
      </c>
      <c r="AJ107" s="113">
        <f t="shared" si="163"/>
        <v>0</v>
      </c>
      <c r="AK107" s="113">
        <f t="shared" si="164"/>
        <v>0</v>
      </c>
      <c r="AL107" s="115">
        <v>0</v>
      </c>
      <c r="AM107" s="115">
        <v>0</v>
      </c>
      <c r="AN107" s="115">
        <v>0</v>
      </c>
      <c r="AO107" s="115">
        <v>0</v>
      </c>
      <c r="AP107" s="115">
        <v>0</v>
      </c>
      <c r="AQ107" s="115">
        <v>0</v>
      </c>
      <c r="AR107" s="115">
        <v>0</v>
      </c>
      <c r="AS107" s="115">
        <v>0</v>
      </c>
      <c r="AT107" s="409">
        <f t="shared" si="223"/>
        <v>0</v>
      </c>
      <c r="AU107" s="115">
        <f t="shared" si="224"/>
        <v>0</v>
      </c>
      <c r="AV107" s="116">
        <f t="shared" si="165"/>
        <v>0</v>
      </c>
      <c r="AW107" s="855">
        <f t="shared" si="225"/>
        <v>711037</v>
      </c>
      <c r="AX107" s="528">
        <f t="shared" si="226"/>
        <v>522708</v>
      </c>
      <c r="AY107" s="113">
        <f t="shared" si="227"/>
        <v>0</v>
      </c>
      <c r="AZ107" s="113">
        <f t="shared" si="228"/>
        <v>0</v>
      </c>
      <c r="BA107" s="528">
        <f t="shared" si="229"/>
        <v>176675</v>
      </c>
      <c r="BB107" s="528">
        <f t="shared" si="229"/>
        <v>10454</v>
      </c>
      <c r="BC107" s="528">
        <f t="shared" si="230"/>
        <v>1200</v>
      </c>
      <c r="BD107" s="549">
        <f t="shared" si="231"/>
        <v>1.43</v>
      </c>
      <c r="BE107" s="549">
        <f t="shared" si="232"/>
        <v>1.43</v>
      </c>
      <c r="BF107" s="953">
        <f t="shared" si="233"/>
        <v>0</v>
      </c>
      <c r="BG107" s="550">
        <f t="shared" si="234"/>
        <v>0</v>
      </c>
    </row>
    <row r="108" spans="1:59" ht="12.95" customHeight="1" x14ac:dyDescent="0.25">
      <c r="A108" s="542">
        <v>20</v>
      </c>
      <c r="B108" s="639">
        <v>5479</v>
      </c>
      <c r="C108" s="640">
        <v>600099105</v>
      </c>
      <c r="D108" s="542">
        <v>70910600</v>
      </c>
      <c r="E108" s="689" t="s">
        <v>474</v>
      </c>
      <c r="F108" s="639">
        <v>3141</v>
      </c>
      <c r="G108" s="685" t="s">
        <v>319</v>
      </c>
      <c r="H108" s="545" t="s">
        <v>282</v>
      </c>
      <c r="I108" s="522">
        <v>1294770</v>
      </c>
      <c r="J108" s="547">
        <v>945965</v>
      </c>
      <c r="K108" s="547">
        <v>0</v>
      </c>
      <c r="L108" s="339">
        <v>319736</v>
      </c>
      <c r="M108" s="547">
        <v>18919</v>
      </c>
      <c r="N108" s="547">
        <v>10150</v>
      </c>
      <c r="O108" s="548">
        <v>3.22</v>
      </c>
      <c r="P108" s="733">
        <v>0</v>
      </c>
      <c r="Q108" s="823">
        <v>3.22</v>
      </c>
      <c r="R108" s="112">
        <f t="shared" si="157"/>
        <v>0</v>
      </c>
      <c r="S108" s="113">
        <v>0</v>
      </c>
      <c r="T108" s="113">
        <v>0</v>
      </c>
      <c r="U108" s="113">
        <v>0</v>
      </c>
      <c r="V108" s="113">
        <v>0</v>
      </c>
      <c r="W108" s="113">
        <v>0</v>
      </c>
      <c r="X108" s="113">
        <v>0</v>
      </c>
      <c r="Y108" s="113">
        <f t="shared" si="158"/>
        <v>0</v>
      </c>
      <c r="Z108" s="113">
        <v>0</v>
      </c>
      <c r="AA108" s="113">
        <v>0</v>
      </c>
      <c r="AB108" s="113">
        <v>0</v>
      </c>
      <c r="AC108" s="113">
        <f t="shared" si="159"/>
        <v>0</v>
      </c>
      <c r="AD108" s="113">
        <f t="shared" si="160"/>
        <v>0</v>
      </c>
      <c r="AE108" s="114">
        <f t="shared" si="161"/>
        <v>0</v>
      </c>
      <c r="AF108" s="114">
        <f t="shared" si="162"/>
        <v>0</v>
      </c>
      <c r="AG108" s="113">
        <v>0</v>
      </c>
      <c r="AH108" s="113">
        <v>0</v>
      </c>
      <c r="AI108" s="113">
        <v>0</v>
      </c>
      <c r="AJ108" s="113">
        <f t="shared" si="163"/>
        <v>0</v>
      </c>
      <c r="AK108" s="113">
        <f t="shared" si="164"/>
        <v>0</v>
      </c>
      <c r="AL108" s="115">
        <v>0</v>
      </c>
      <c r="AM108" s="115">
        <v>0</v>
      </c>
      <c r="AN108" s="115">
        <v>0</v>
      </c>
      <c r="AO108" s="115">
        <v>0</v>
      </c>
      <c r="AP108" s="115">
        <v>0</v>
      </c>
      <c r="AQ108" s="115">
        <v>0</v>
      </c>
      <c r="AR108" s="115">
        <v>0</v>
      </c>
      <c r="AS108" s="115">
        <v>0</v>
      </c>
      <c r="AT108" s="409">
        <f t="shared" si="223"/>
        <v>0</v>
      </c>
      <c r="AU108" s="115">
        <f t="shared" si="224"/>
        <v>0</v>
      </c>
      <c r="AV108" s="116">
        <f t="shared" si="165"/>
        <v>0</v>
      </c>
      <c r="AW108" s="855">
        <f t="shared" si="225"/>
        <v>1294770</v>
      </c>
      <c r="AX108" s="528">
        <f t="shared" si="226"/>
        <v>945965</v>
      </c>
      <c r="AY108" s="113">
        <f t="shared" si="227"/>
        <v>0</v>
      </c>
      <c r="AZ108" s="113">
        <f t="shared" si="228"/>
        <v>0</v>
      </c>
      <c r="BA108" s="528">
        <f t="shared" si="229"/>
        <v>319736</v>
      </c>
      <c r="BB108" s="528">
        <f t="shared" si="229"/>
        <v>18919</v>
      </c>
      <c r="BC108" s="528">
        <f t="shared" si="230"/>
        <v>10150</v>
      </c>
      <c r="BD108" s="549">
        <f t="shared" si="231"/>
        <v>3.22</v>
      </c>
      <c r="BE108" s="549">
        <f t="shared" si="232"/>
        <v>0</v>
      </c>
      <c r="BF108" s="953">
        <f t="shared" si="233"/>
        <v>0</v>
      </c>
      <c r="BG108" s="550">
        <f t="shared" si="234"/>
        <v>3.22</v>
      </c>
    </row>
    <row r="109" spans="1:59" ht="12.95" customHeight="1" x14ac:dyDescent="0.25">
      <c r="A109" s="542">
        <v>20</v>
      </c>
      <c r="B109" s="639">
        <v>5479</v>
      </c>
      <c r="C109" s="640">
        <v>600099105</v>
      </c>
      <c r="D109" s="542">
        <v>70910600</v>
      </c>
      <c r="E109" s="689" t="s">
        <v>474</v>
      </c>
      <c r="F109" s="639">
        <v>3143</v>
      </c>
      <c r="G109" s="545" t="s">
        <v>633</v>
      </c>
      <c r="H109" s="545" t="s">
        <v>281</v>
      </c>
      <c r="I109" s="522">
        <v>1428309</v>
      </c>
      <c r="J109" s="547">
        <v>1051774</v>
      </c>
      <c r="K109" s="547">
        <v>0</v>
      </c>
      <c r="L109" s="547">
        <v>355500</v>
      </c>
      <c r="M109" s="547">
        <v>21035</v>
      </c>
      <c r="N109" s="547">
        <v>0</v>
      </c>
      <c r="O109" s="548">
        <v>2.1667000000000001</v>
      </c>
      <c r="P109" s="733">
        <v>2.1667000000000001</v>
      </c>
      <c r="Q109" s="823">
        <v>0</v>
      </c>
      <c r="R109" s="112">
        <f t="shared" si="157"/>
        <v>0</v>
      </c>
      <c r="S109" s="113">
        <v>0</v>
      </c>
      <c r="T109" s="113">
        <v>0</v>
      </c>
      <c r="U109" s="113">
        <v>0</v>
      </c>
      <c r="V109" s="113">
        <v>0</v>
      </c>
      <c r="W109" s="113">
        <v>0</v>
      </c>
      <c r="X109" s="113">
        <v>0</v>
      </c>
      <c r="Y109" s="113">
        <f t="shared" si="158"/>
        <v>0</v>
      </c>
      <c r="Z109" s="113">
        <v>0</v>
      </c>
      <c r="AA109" s="113">
        <v>0</v>
      </c>
      <c r="AB109" s="113">
        <v>0</v>
      </c>
      <c r="AC109" s="113">
        <f t="shared" si="159"/>
        <v>0</v>
      </c>
      <c r="AD109" s="113">
        <f t="shared" si="160"/>
        <v>0</v>
      </c>
      <c r="AE109" s="114">
        <f t="shared" si="161"/>
        <v>0</v>
      </c>
      <c r="AF109" s="114">
        <f t="shared" si="162"/>
        <v>0</v>
      </c>
      <c r="AG109" s="113">
        <v>0</v>
      </c>
      <c r="AH109" s="113">
        <v>0</v>
      </c>
      <c r="AI109" s="113">
        <v>0</v>
      </c>
      <c r="AJ109" s="113">
        <f t="shared" si="163"/>
        <v>0</v>
      </c>
      <c r="AK109" s="113">
        <f t="shared" si="164"/>
        <v>0</v>
      </c>
      <c r="AL109" s="115">
        <v>0</v>
      </c>
      <c r="AM109" s="115">
        <v>0</v>
      </c>
      <c r="AN109" s="115">
        <v>0</v>
      </c>
      <c r="AO109" s="115">
        <v>0</v>
      </c>
      <c r="AP109" s="115">
        <v>0</v>
      </c>
      <c r="AQ109" s="115">
        <v>0</v>
      </c>
      <c r="AR109" s="115">
        <v>0</v>
      </c>
      <c r="AS109" s="115">
        <v>0</v>
      </c>
      <c r="AT109" s="409">
        <f t="shared" si="223"/>
        <v>0</v>
      </c>
      <c r="AU109" s="115">
        <f t="shared" si="224"/>
        <v>0</v>
      </c>
      <c r="AV109" s="116">
        <f t="shared" si="165"/>
        <v>0</v>
      </c>
      <c r="AW109" s="855">
        <f t="shared" si="225"/>
        <v>1428309</v>
      </c>
      <c r="AX109" s="528">
        <f t="shared" si="226"/>
        <v>1051774</v>
      </c>
      <c r="AY109" s="113">
        <f t="shared" si="227"/>
        <v>0</v>
      </c>
      <c r="AZ109" s="113">
        <f t="shared" si="228"/>
        <v>0</v>
      </c>
      <c r="BA109" s="528">
        <f t="shared" si="229"/>
        <v>355500</v>
      </c>
      <c r="BB109" s="528">
        <f t="shared" si="229"/>
        <v>21035</v>
      </c>
      <c r="BC109" s="528">
        <f t="shared" si="230"/>
        <v>0</v>
      </c>
      <c r="BD109" s="549">
        <f t="shared" si="231"/>
        <v>2.1667000000000001</v>
      </c>
      <c r="BE109" s="549">
        <f t="shared" si="232"/>
        <v>2.1667000000000001</v>
      </c>
      <c r="BF109" s="953">
        <f t="shared" si="233"/>
        <v>0</v>
      </c>
      <c r="BG109" s="550">
        <f t="shared" si="234"/>
        <v>0</v>
      </c>
    </row>
    <row r="110" spans="1:59" ht="12.95" customHeight="1" x14ac:dyDescent="0.25">
      <c r="A110" s="542">
        <v>20</v>
      </c>
      <c r="B110" s="639">
        <v>5479</v>
      </c>
      <c r="C110" s="640">
        <v>600099105</v>
      </c>
      <c r="D110" s="542">
        <v>70910600</v>
      </c>
      <c r="E110" s="689" t="s">
        <v>474</v>
      </c>
      <c r="F110" s="639">
        <v>3143</v>
      </c>
      <c r="G110" s="545" t="s">
        <v>634</v>
      </c>
      <c r="H110" s="545" t="s">
        <v>282</v>
      </c>
      <c r="I110" s="522">
        <v>45644</v>
      </c>
      <c r="J110" s="547">
        <v>32175</v>
      </c>
      <c r="K110" s="547">
        <v>0</v>
      </c>
      <c r="L110" s="339">
        <v>10875</v>
      </c>
      <c r="M110" s="547">
        <v>644</v>
      </c>
      <c r="N110" s="547">
        <v>1950</v>
      </c>
      <c r="O110" s="548">
        <v>0.14000000000000001</v>
      </c>
      <c r="P110" s="733">
        <v>0</v>
      </c>
      <c r="Q110" s="823">
        <v>0.14000000000000001</v>
      </c>
      <c r="R110" s="112">
        <f t="shared" si="157"/>
        <v>0</v>
      </c>
      <c r="S110" s="113">
        <v>0</v>
      </c>
      <c r="T110" s="113">
        <v>0</v>
      </c>
      <c r="U110" s="113">
        <v>0</v>
      </c>
      <c r="V110" s="113">
        <v>0</v>
      </c>
      <c r="W110" s="113">
        <v>0</v>
      </c>
      <c r="X110" s="113">
        <v>0</v>
      </c>
      <c r="Y110" s="113">
        <f t="shared" si="158"/>
        <v>0</v>
      </c>
      <c r="Z110" s="113">
        <v>0</v>
      </c>
      <c r="AA110" s="113">
        <v>0</v>
      </c>
      <c r="AB110" s="113">
        <v>0</v>
      </c>
      <c r="AC110" s="113">
        <f t="shared" si="159"/>
        <v>0</v>
      </c>
      <c r="AD110" s="113">
        <f t="shared" si="160"/>
        <v>0</v>
      </c>
      <c r="AE110" s="114">
        <f t="shared" si="161"/>
        <v>0</v>
      </c>
      <c r="AF110" s="114">
        <f t="shared" si="162"/>
        <v>0</v>
      </c>
      <c r="AG110" s="113">
        <v>0</v>
      </c>
      <c r="AH110" s="113">
        <v>0</v>
      </c>
      <c r="AI110" s="113">
        <v>0</v>
      </c>
      <c r="AJ110" s="113">
        <f t="shared" si="163"/>
        <v>0</v>
      </c>
      <c r="AK110" s="113">
        <f t="shared" si="164"/>
        <v>0</v>
      </c>
      <c r="AL110" s="115">
        <v>0</v>
      </c>
      <c r="AM110" s="115">
        <v>0</v>
      </c>
      <c r="AN110" s="115">
        <v>0</v>
      </c>
      <c r="AO110" s="115">
        <v>0</v>
      </c>
      <c r="AP110" s="115">
        <v>0</v>
      </c>
      <c r="AQ110" s="115">
        <v>0</v>
      </c>
      <c r="AR110" s="115">
        <v>0</v>
      </c>
      <c r="AS110" s="115">
        <v>0</v>
      </c>
      <c r="AT110" s="409">
        <f t="shared" si="223"/>
        <v>0</v>
      </c>
      <c r="AU110" s="115">
        <f t="shared" si="224"/>
        <v>0</v>
      </c>
      <c r="AV110" s="116">
        <f t="shared" si="165"/>
        <v>0</v>
      </c>
      <c r="AW110" s="855">
        <f t="shared" si="225"/>
        <v>45644</v>
      </c>
      <c r="AX110" s="528">
        <f t="shared" si="226"/>
        <v>32175</v>
      </c>
      <c r="AY110" s="113">
        <f t="shared" si="227"/>
        <v>0</v>
      </c>
      <c r="AZ110" s="113">
        <f t="shared" si="228"/>
        <v>0</v>
      </c>
      <c r="BA110" s="528">
        <f t="shared" si="229"/>
        <v>10875</v>
      </c>
      <c r="BB110" s="528">
        <f t="shared" si="229"/>
        <v>644</v>
      </c>
      <c r="BC110" s="528">
        <f t="shared" si="230"/>
        <v>1950</v>
      </c>
      <c r="BD110" s="549">
        <f t="shared" si="231"/>
        <v>0.14000000000000001</v>
      </c>
      <c r="BE110" s="549">
        <f t="shared" si="232"/>
        <v>0</v>
      </c>
      <c r="BF110" s="953">
        <f t="shared" si="233"/>
        <v>0</v>
      </c>
      <c r="BG110" s="550">
        <f t="shared" si="234"/>
        <v>0.14000000000000001</v>
      </c>
    </row>
    <row r="111" spans="1:59" ht="12.95" customHeight="1" x14ac:dyDescent="0.25">
      <c r="A111" s="559">
        <v>20</v>
      </c>
      <c r="B111" s="643">
        <v>5479</v>
      </c>
      <c r="C111" s="644">
        <v>600099105</v>
      </c>
      <c r="D111" s="643">
        <v>70910600</v>
      </c>
      <c r="E111" s="690" t="s">
        <v>475</v>
      </c>
      <c r="F111" s="643"/>
      <c r="G111" s="691"/>
      <c r="H111" s="692"/>
      <c r="I111" s="535">
        <v>18910594</v>
      </c>
      <c r="J111" s="536">
        <v>13704670</v>
      </c>
      <c r="K111" s="536">
        <v>4800</v>
      </c>
      <c r="L111" s="536">
        <v>4633801</v>
      </c>
      <c r="M111" s="536">
        <v>274093</v>
      </c>
      <c r="N111" s="536">
        <v>293230</v>
      </c>
      <c r="O111" s="537">
        <v>27.828999999999997</v>
      </c>
      <c r="P111" s="537">
        <v>19.5014</v>
      </c>
      <c r="Q111" s="746">
        <v>8.3276000000000021</v>
      </c>
      <c r="R111" s="535">
        <f t="shared" ref="R111:BG111" si="235">SUM(R105:R110)</f>
        <v>0</v>
      </c>
      <c r="S111" s="536">
        <f t="shared" si="235"/>
        <v>0</v>
      </c>
      <c r="T111" s="536">
        <f t="shared" si="235"/>
        <v>0</v>
      </c>
      <c r="U111" s="536">
        <f t="shared" si="235"/>
        <v>65780</v>
      </c>
      <c r="V111" s="536">
        <f t="shared" si="235"/>
        <v>0</v>
      </c>
      <c r="W111" s="536">
        <f t="shared" ref="W111" si="236">SUM(W105:W110)</f>
        <v>115480</v>
      </c>
      <c r="X111" s="536">
        <f t="shared" si="235"/>
        <v>0</v>
      </c>
      <c r="Y111" s="536">
        <f t="shared" si="235"/>
        <v>181260</v>
      </c>
      <c r="Z111" s="536">
        <f t="shared" si="235"/>
        <v>0</v>
      </c>
      <c r="AA111" s="536">
        <f t="shared" si="235"/>
        <v>0</v>
      </c>
      <c r="AB111" s="536">
        <f t="shared" si="235"/>
        <v>0</v>
      </c>
      <c r="AC111" s="536">
        <f t="shared" si="235"/>
        <v>0</v>
      </c>
      <c r="AD111" s="536">
        <f t="shared" si="235"/>
        <v>181260</v>
      </c>
      <c r="AE111" s="536">
        <f t="shared" si="235"/>
        <v>61266</v>
      </c>
      <c r="AF111" s="536">
        <f t="shared" si="235"/>
        <v>3625</v>
      </c>
      <c r="AG111" s="536">
        <f t="shared" si="235"/>
        <v>0</v>
      </c>
      <c r="AH111" s="536">
        <f t="shared" si="235"/>
        <v>0</v>
      </c>
      <c r="AI111" s="536">
        <f t="shared" si="235"/>
        <v>0</v>
      </c>
      <c r="AJ111" s="536">
        <f t="shared" si="235"/>
        <v>0</v>
      </c>
      <c r="AK111" s="536">
        <f t="shared" si="235"/>
        <v>246151</v>
      </c>
      <c r="AL111" s="537">
        <f t="shared" si="235"/>
        <v>0</v>
      </c>
      <c r="AM111" s="537">
        <f t="shared" si="235"/>
        <v>0</v>
      </c>
      <c r="AN111" s="537">
        <f t="shared" si="235"/>
        <v>0</v>
      </c>
      <c r="AO111" s="537">
        <f t="shared" si="235"/>
        <v>0</v>
      </c>
      <c r="AP111" s="537">
        <f t="shared" si="235"/>
        <v>0</v>
      </c>
      <c r="AQ111" s="537">
        <f t="shared" ref="AQ111" si="237">SUM(AQ105:AQ110)</f>
        <v>0.33329999999999999</v>
      </c>
      <c r="AR111" s="537">
        <f t="shared" si="235"/>
        <v>0</v>
      </c>
      <c r="AS111" s="537">
        <f t="shared" si="235"/>
        <v>0</v>
      </c>
      <c r="AT111" s="537">
        <f t="shared" si="235"/>
        <v>0.33329999999999999</v>
      </c>
      <c r="AU111" s="537">
        <f t="shared" si="235"/>
        <v>0</v>
      </c>
      <c r="AV111" s="538">
        <f t="shared" si="235"/>
        <v>0.33329999999999999</v>
      </c>
      <c r="AW111" s="539">
        <f t="shared" si="235"/>
        <v>19156745</v>
      </c>
      <c r="AX111" s="536">
        <f t="shared" si="235"/>
        <v>13885930</v>
      </c>
      <c r="AY111" s="540">
        <f t="shared" ref="AY111" si="238">SUM(AY105:AY110)</f>
        <v>115480</v>
      </c>
      <c r="AZ111" s="536">
        <f t="shared" si="235"/>
        <v>4800</v>
      </c>
      <c r="BA111" s="536">
        <f t="shared" si="235"/>
        <v>4695067</v>
      </c>
      <c r="BB111" s="536">
        <f t="shared" si="235"/>
        <v>277718</v>
      </c>
      <c r="BC111" s="536">
        <f t="shared" si="235"/>
        <v>293230</v>
      </c>
      <c r="BD111" s="537">
        <f t="shared" si="235"/>
        <v>28.162299999999998</v>
      </c>
      <c r="BE111" s="537">
        <f t="shared" si="235"/>
        <v>19.834699999999998</v>
      </c>
      <c r="BF111" s="537">
        <f t="shared" si="235"/>
        <v>0.33329999999999999</v>
      </c>
      <c r="BG111" s="538">
        <f t="shared" si="235"/>
        <v>8.3276000000000021</v>
      </c>
    </row>
    <row r="112" spans="1:59" ht="12.95" customHeight="1" x14ac:dyDescent="0.25">
      <c r="A112" s="542">
        <v>21</v>
      </c>
      <c r="B112" s="639">
        <v>5442</v>
      </c>
      <c r="C112" s="640">
        <v>650030541</v>
      </c>
      <c r="D112" s="542">
        <v>75017512</v>
      </c>
      <c r="E112" s="689" t="s">
        <v>476</v>
      </c>
      <c r="F112" s="639">
        <v>3111</v>
      </c>
      <c r="G112" s="685" t="s">
        <v>329</v>
      </c>
      <c r="H112" s="545" t="s">
        <v>281</v>
      </c>
      <c r="I112" s="522">
        <v>2566999</v>
      </c>
      <c r="J112" s="547">
        <v>1877024</v>
      </c>
      <c r="K112" s="547">
        <v>0</v>
      </c>
      <c r="L112" s="547">
        <v>634434</v>
      </c>
      <c r="M112" s="547">
        <v>37541</v>
      </c>
      <c r="N112" s="547">
        <v>18000</v>
      </c>
      <c r="O112" s="548">
        <v>4.4057000000000004</v>
      </c>
      <c r="P112" s="733">
        <v>3.4839000000000002</v>
      </c>
      <c r="Q112" s="823">
        <v>0.92179999999999995</v>
      </c>
      <c r="R112" s="112">
        <f t="shared" si="157"/>
        <v>0</v>
      </c>
      <c r="S112" s="113">
        <v>0</v>
      </c>
      <c r="T112" s="113">
        <v>0</v>
      </c>
      <c r="U112" s="113">
        <v>0</v>
      </c>
      <c r="V112" s="113">
        <v>0</v>
      </c>
      <c r="W112" s="113">
        <v>0</v>
      </c>
      <c r="X112" s="113">
        <v>0</v>
      </c>
      <c r="Y112" s="113">
        <f t="shared" si="158"/>
        <v>0</v>
      </c>
      <c r="Z112" s="113">
        <v>0</v>
      </c>
      <c r="AA112" s="113">
        <v>0</v>
      </c>
      <c r="AB112" s="113">
        <v>0</v>
      </c>
      <c r="AC112" s="113">
        <f t="shared" si="159"/>
        <v>0</v>
      </c>
      <c r="AD112" s="113">
        <f t="shared" si="160"/>
        <v>0</v>
      </c>
      <c r="AE112" s="114">
        <f t="shared" si="161"/>
        <v>0</v>
      </c>
      <c r="AF112" s="114">
        <f t="shared" si="162"/>
        <v>0</v>
      </c>
      <c r="AG112" s="113">
        <v>0</v>
      </c>
      <c r="AH112" s="113">
        <v>0</v>
      </c>
      <c r="AI112" s="113">
        <v>0</v>
      </c>
      <c r="AJ112" s="113">
        <f t="shared" si="163"/>
        <v>0</v>
      </c>
      <c r="AK112" s="113">
        <f t="shared" si="164"/>
        <v>0</v>
      </c>
      <c r="AL112" s="115">
        <v>0</v>
      </c>
      <c r="AM112" s="115">
        <v>0</v>
      </c>
      <c r="AN112" s="115">
        <v>0</v>
      </c>
      <c r="AO112" s="115">
        <v>0</v>
      </c>
      <c r="AP112" s="115">
        <v>0</v>
      </c>
      <c r="AQ112" s="115">
        <v>0</v>
      </c>
      <c r="AR112" s="115">
        <v>0</v>
      </c>
      <c r="AS112" s="115">
        <v>0</v>
      </c>
      <c r="AT112" s="409">
        <f t="shared" ref="AT112:AT117" si="239">AL112+AN112+AO112+AR112+AQ112</f>
        <v>0</v>
      </c>
      <c r="AU112" s="115">
        <f t="shared" ref="AU112:AU117" si="240">AM112+AP112+AS112</f>
        <v>0</v>
      </c>
      <c r="AV112" s="116">
        <f t="shared" si="165"/>
        <v>0</v>
      </c>
      <c r="AW112" s="855">
        <f t="shared" ref="AW112:AW117" si="241">I112+AK112</f>
        <v>2566999</v>
      </c>
      <c r="AX112" s="528">
        <f t="shared" ref="AX112:AX117" si="242">J112+Y112</f>
        <v>1877024</v>
      </c>
      <c r="AY112" s="113">
        <f t="shared" ref="AY112:AY117" si="243">W112</f>
        <v>0</v>
      </c>
      <c r="AZ112" s="113">
        <f t="shared" ref="AZ112:AZ117" si="244">K112+AC112</f>
        <v>0</v>
      </c>
      <c r="BA112" s="528">
        <f t="shared" ref="BA112:BB117" si="245">L112+AE112</f>
        <v>634434</v>
      </c>
      <c r="BB112" s="528">
        <f t="shared" si="245"/>
        <v>37541</v>
      </c>
      <c r="BC112" s="528">
        <f t="shared" ref="BC112:BC117" si="246">N112+AJ112</f>
        <v>18000</v>
      </c>
      <c r="BD112" s="549">
        <f t="shared" ref="BD112:BD117" si="247">O112+AV112</f>
        <v>4.4057000000000004</v>
      </c>
      <c r="BE112" s="549">
        <f t="shared" ref="BE112:BE117" si="248">P112+AT112</f>
        <v>3.4839000000000002</v>
      </c>
      <c r="BF112" s="953">
        <f t="shared" ref="BF112:BF117" si="249">AQ112</f>
        <v>0</v>
      </c>
      <c r="BG112" s="550">
        <f t="shared" ref="BG112:BG117" si="250">Q112+AU112</f>
        <v>0.92179999999999995</v>
      </c>
    </row>
    <row r="113" spans="1:59" ht="12.95" customHeight="1" x14ac:dyDescent="0.25">
      <c r="A113" s="542">
        <v>21</v>
      </c>
      <c r="B113" s="639">
        <v>5442</v>
      </c>
      <c r="C113" s="640">
        <v>650030541</v>
      </c>
      <c r="D113" s="542">
        <v>75017512</v>
      </c>
      <c r="E113" s="689" t="s">
        <v>476</v>
      </c>
      <c r="F113" s="639">
        <v>3113</v>
      </c>
      <c r="G113" s="685" t="s">
        <v>333</v>
      </c>
      <c r="H113" s="545" t="s">
        <v>281</v>
      </c>
      <c r="I113" s="522">
        <v>10490665</v>
      </c>
      <c r="J113" s="547">
        <v>7565573</v>
      </c>
      <c r="K113" s="547">
        <v>25200</v>
      </c>
      <c r="L113" s="547">
        <v>2565681</v>
      </c>
      <c r="M113" s="547">
        <v>151311</v>
      </c>
      <c r="N113" s="547">
        <v>182900</v>
      </c>
      <c r="O113" s="548">
        <v>15.3918</v>
      </c>
      <c r="P113" s="733">
        <v>11.8003</v>
      </c>
      <c r="Q113" s="823">
        <v>3.5914999999999995</v>
      </c>
      <c r="R113" s="112">
        <f t="shared" si="157"/>
        <v>0</v>
      </c>
      <c r="S113" s="113">
        <v>0</v>
      </c>
      <c r="T113" s="113">
        <v>0</v>
      </c>
      <c r="U113" s="113">
        <v>26740</v>
      </c>
      <c r="V113" s="113">
        <v>0</v>
      </c>
      <c r="W113" s="113">
        <v>0</v>
      </c>
      <c r="X113" s="113">
        <v>0</v>
      </c>
      <c r="Y113" s="113">
        <f t="shared" si="158"/>
        <v>26740</v>
      </c>
      <c r="Z113" s="113">
        <v>0</v>
      </c>
      <c r="AA113" s="113">
        <v>0</v>
      </c>
      <c r="AB113" s="113">
        <v>0</v>
      </c>
      <c r="AC113" s="113">
        <f t="shared" si="159"/>
        <v>0</v>
      </c>
      <c r="AD113" s="113">
        <f t="shared" si="160"/>
        <v>26740</v>
      </c>
      <c r="AE113" s="114">
        <f t="shared" si="161"/>
        <v>9038</v>
      </c>
      <c r="AF113" s="114">
        <f t="shared" si="162"/>
        <v>535</v>
      </c>
      <c r="AG113" s="113">
        <v>0</v>
      </c>
      <c r="AH113" s="113">
        <v>0</v>
      </c>
      <c r="AI113" s="113">
        <v>0</v>
      </c>
      <c r="AJ113" s="113">
        <f t="shared" si="163"/>
        <v>0</v>
      </c>
      <c r="AK113" s="113">
        <f t="shared" si="164"/>
        <v>36313</v>
      </c>
      <c r="AL113" s="115">
        <v>0</v>
      </c>
      <c r="AM113" s="115">
        <v>0</v>
      </c>
      <c r="AN113" s="115">
        <v>0</v>
      </c>
      <c r="AO113" s="115">
        <v>0</v>
      </c>
      <c r="AP113" s="115">
        <v>0</v>
      </c>
      <c r="AQ113" s="115">
        <v>0</v>
      </c>
      <c r="AR113" s="115">
        <v>0</v>
      </c>
      <c r="AS113" s="115">
        <v>0</v>
      </c>
      <c r="AT113" s="409">
        <f t="shared" si="239"/>
        <v>0</v>
      </c>
      <c r="AU113" s="115">
        <f t="shared" si="240"/>
        <v>0</v>
      </c>
      <c r="AV113" s="116">
        <f t="shared" si="165"/>
        <v>0</v>
      </c>
      <c r="AW113" s="855">
        <f t="shared" si="241"/>
        <v>10526978</v>
      </c>
      <c r="AX113" s="528">
        <f t="shared" si="242"/>
        <v>7592313</v>
      </c>
      <c r="AY113" s="113">
        <f t="shared" si="243"/>
        <v>0</v>
      </c>
      <c r="AZ113" s="113">
        <f t="shared" si="244"/>
        <v>25200</v>
      </c>
      <c r="BA113" s="528">
        <f t="shared" si="245"/>
        <v>2574719</v>
      </c>
      <c r="BB113" s="528">
        <f t="shared" si="245"/>
        <v>151846</v>
      </c>
      <c r="BC113" s="528">
        <f t="shared" si="246"/>
        <v>182900</v>
      </c>
      <c r="BD113" s="549">
        <f t="shared" si="247"/>
        <v>15.3918</v>
      </c>
      <c r="BE113" s="549">
        <f t="shared" si="248"/>
        <v>11.8003</v>
      </c>
      <c r="BF113" s="953">
        <f t="shared" si="249"/>
        <v>0</v>
      </c>
      <c r="BG113" s="550">
        <f t="shared" si="250"/>
        <v>3.5914999999999995</v>
      </c>
    </row>
    <row r="114" spans="1:59" ht="12.95" customHeight="1" x14ac:dyDescent="0.25">
      <c r="A114" s="542">
        <v>21</v>
      </c>
      <c r="B114" s="639">
        <v>5442</v>
      </c>
      <c r="C114" s="640">
        <v>650030541</v>
      </c>
      <c r="D114" s="542">
        <v>75017512</v>
      </c>
      <c r="E114" s="689" t="s">
        <v>476</v>
      </c>
      <c r="F114" s="639">
        <v>3113</v>
      </c>
      <c r="G114" s="545" t="s">
        <v>316</v>
      </c>
      <c r="H114" s="545" t="s">
        <v>282</v>
      </c>
      <c r="I114" s="522">
        <v>868820</v>
      </c>
      <c r="J114" s="547">
        <v>639043</v>
      </c>
      <c r="K114" s="547">
        <v>0</v>
      </c>
      <c r="L114" s="547">
        <v>215996</v>
      </c>
      <c r="M114" s="547">
        <v>12781</v>
      </c>
      <c r="N114" s="547">
        <v>1000</v>
      </c>
      <c r="O114" s="548">
        <v>1.61</v>
      </c>
      <c r="P114" s="733">
        <v>1.61</v>
      </c>
      <c r="Q114" s="823">
        <v>0</v>
      </c>
      <c r="R114" s="112">
        <f t="shared" si="157"/>
        <v>0</v>
      </c>
      <c r="S114" s="113">
        <v>0</v>
      </c>
      <c r="T114" s="113">
        <v>0</v>
      </c>
      <c r="U114" s="113">
        <v>0</v>
      </c>
      <c r="V114" s="113">
        <v>0</v>
      </c>
      <c r="W114" s="113">
        <v>0</v>
      </c>
      <c r="X114" s="113">
        <v>0</v>
      </c>
      <c r="Y114" s="113">
        <f t="shared" si="158"/>
        <v>0</v>
      </c>
      <c r="Z114" s="113">
        <v>0</v>
      </c>
      <c r="AA114" s="113">
        <v>0</v>
      </c>
      <c r="AB114" s="113">
        <v>0</v>
      </c>
      <c r="AC114" s="113">
        <f t="shared" si="159"/>
        <v>0</v>
      </c>
      <c r="AD114" s="113">
        <f t="shared" si="160"/>
        <v>0</v>
      </c>
      <c r="AE114" s="114">
        <f t="shared" si="161"/>
        <v>0</v>
      </c>
      <c r="AF114" s="114">
        <f t="shared" si="162"/>
        <v>0</v>
      </c>
      <c r="AG114" s="113">
        <v>0</v>
      </c>
      <c r="AH114" s="113">
        <v>0</v>
      </c>
      <c r="AI114" s="113">
        <v>0</v>
      </c>
      <c r="AJ114" s="113">
        <f t="shared" si="163"/>
        <v>0</v>
      </c>
      <c r="AK114" s="113">
        <f t="shared" si="164"/>
        <v>0</v>
      </c>
      <c r="AL114" s="115">
        <v>0</v>
      </c>
      <c r="AM114" s="115">
        <v>0</v>
      </c>
      <c r="AN114" s="115">
        <v>0</v>
      </c>
      <c r="AO114" s="115">
        <v>0</v>
      </c>
      <c r="AP114" s="115">
        <v>0</v>
      </c>
      <c r="AQ114" s="115">
        <v>0</v>
      </c>
      <c r="AR114" s="115">
        <v>0</v>
      </c>
      <c r="AS114" s="115">
        <v>0</v>
      </c>
      <c r="AT114" s="409">
        <f t="shared" si="239"/>
        <v>0</v>
      </c>
      <c r="AU114" s="115">
        <f t="shared" si="240"/>
        <v>0</v>
      </c>
      <c r="AV114" s="116">
        <f t="shared" si="165"/>
        <v>0</v>
      </c>
      <c r="AW114" s="855">
        <f t="shared" si="241"/>
        <v>868820</v>
      </c>
      <c r="AX114" s="528">
        <f t="shared" si="242"/>
        <v>639043</v>
      </c>
      <c r="AY114" s="113">
        <f t="shared" si="243"/>
        <v>0</v>
      </c>
      <c r="AZ114" s="113">
        <f t="shared" si="244"/>
        <v>0</v>
      </c>
      <c r="BA114" s="528">
        <f t="shared" si="245"/>
        <v>215996</v>
      </c>
      <c r="BB114" s="528">
        <f t="shared" si="245"/>
        <v>12781</v>
      </c>
      <c r="BC114" s="528">
        <f t="shared" si="246"/>
        <v>1000</v>
      </c>
      <c r="BD114" s="549">
        <f t="shared" si="247"/>
        <v>1.61</v>
      </c>
      <c r="BE114" s="549">
        <f t="shared" si="248"/>
        <v>1.61</v>
      </c>
      <c r="BF114" s="953">
        <f t="shared" si="249"/>
        <v>0</v>
      </c>
      <c r="BG114" s="550">
        <f t="shared" si="250"/>
        <v>0</v>
      </c>
    </row>
    <row r="115" spans="1:59" ht="12.95" customHeight="1" x14ac:dyDescent="0.25">
      <c r="A115" s="542">
        <v>21</v>
      </c>
      <c r="B115" s="639">
        <v>5442</v>
      </c>
      <c r="C115" s="640">
        <v>650030541</v>
      </c>
      <c r="D115" s="542">
        <v>75017512</v>
      </c>
      <c r="E115" s="689" t="s">
        <v>476</v>
      </c>
      <c r="F115" s="639">
        <v>3141</v>
      </c>
      <c r="G115" s="685" t="s">
        <v>319</v>
      </c>
      <c r="H115" s="545" t="s">
        <v>282</v>
      </c>
      <c r="I115" s="522">
        <v>218887</v>
      </c>
      <c r="J115" s="547">
        <v>160064</v>
      </c>
      <c r="K115" s="547">
        <v>0</v>
      </c>
      <c r="L115" s="339">
        <v>54102</v>
      </c>
      <c r="M115" s="547">
        <v>3201</v>
      </c>
      <c r="N115" s="547">
        <v>1520</v>
      </c>
      <c r="O115" s="548">
        <v>0.54</v>
      </c>
      <c r="P115" s="733">
        <v>0</v>
      </c>
      <c r="Q115" s="823">
        <v>0.54</v>
      </c>
      <c r="R115" s="112">
        <f t="shared" si="157"/>
        <v>0</v>
      </c>
      <c r="S115" s="113">
        <v>0</v>
      </c>
      <c r="T115" s="113">
        <v>0</v>
      </c>
      <c r="U115" s="113">
        <v>0</v>
      </c>
      <c r="V115" s="113">
        <v>0</v>
      </c>
      <c r="W115" s="113">
        <v>0</v>
      </c>
      <c r="X115" s="113">
        <v>0</v>
      </c>
      <c r="Y115" s="113">
        <f t="shared" si="158"/>
        <v>0</v>
      </c>
      <c r="Z115" s="113">
        <v>0</v>
      </c>
      <c r="AA115" s="113">
        <v>0</v>
      </c>
      <c r="AB115" s="113">
        <v>0</v>
      </c>
      <c r="AC115" s="113">
        <f t="shared" si="159"/>
        <v>0</v>
      </c>
      <c r="AD115" s="113">
        <f t="shared" si="160"/>
        <v>0</v>
      </c>
      <c r="AE115" s="114">
        <f t="shared" si="161"/>
        <v>0</v>
      </c>
      <c r="AF115" s="114">
        <f t="shared" si="162"/>
        <v>0</v>
      </c>
      <c r="AG115" s="113">
        <v>0</v>
      </c>
      <c r="AH115" s="113">
        <v>0</v>
      </c>
      <c r="AI115" s="113">
        <v>0</v>
      </c>
      <c r="AJ115" s="113">
        <f t="shared" si="163"/>
        <v>0</v>
      </c>
      <c r="AK115" s="113">
        <f t="shared" si="164"/>
        <v>0</v>
      </c>
      <c r="AL115" s="115">
        <v>0</v>
      </c>
      <c r="AM115" s="115">
        <v>0</v>
      </c>
      <c r="AN115" s="115">
        <v>0</v>
      </c>
      <c r="AO115" s="115">
        <v>0</v>
      </c>
      <c r="AP115" s="115">
        <v>0</v>
      </c>
      <c r="AQ115" s="115">
        <v>0</v>
      </c>
      <c r="AR115" s="115">
        <v>0</v>
      </c>
      <c r="AS115" s="115">
        <v>0</v>
      </c>
      <c r="AT115" s="409">
        <f t="shared" si="239"/>
        <v>0</v>
      </c>
      <c r="AU115" s="115">
        <f t="shared" si="240"/>
        <v>0</v>
      </c>
      <c r="AV115" s="116">
        <f t="shared" si="165"/>
        <v>0</v>
      </c>
      <c r="AW115" s="855">
        <f t="shared" si="241"/>
        <v>218887</v>
      </c>
      <c r="AX115" s="528">
        <f t="shared" si="242"/>
        <v>160064</v>
      </c>
      <c r="AY115" s="113">
        <f t="shared" si="243"/>
        <v>0</v>
      </c>
      <c r="AZ115" s="113">
        <f t="shared" si="244"/>
        <v>0</v>
      </c>
      <c r="BA115" s="528">
        <f t="shared" si="245"/>
        <v>54102</v>
      </c>
      <c r="BB115" s="528">
        <f t="shared" si="245"/>
        <v>3201</v>
      </c>
      <c r="BC115" s="528">
        <f t="shared" si="246"/>
        <v>1520</v>
      </c>
      <c r="BD115" s="549">
        <f t="shared" si="247"/>
        <v>0.54</v>
      </c>
      <c r="BE115" s="549">
        <f t="shared" si="248"/>
        <v>0</v>
      </c>
      <c r="BF115" s="953">
        <f t="shared" si="249"/>
        <v>0</v>
      </c>
      <c r="BG115" s="550">
        <f t="shared" si="250"/>
        <v>0.54</v>
      </c>
    </row>
    <row r="116" spans="1:59" ht="12.95" customHeight="1" x14ac:dyDescent="0.25">
      <c r="A116" s="542">
        <v>21</v>
      </c>
      <c r="B116" s="639">
        <v>5442</v>
      </c>
      <c r="C116" s="640">
        <v>650030541</v>
      </c>
      <c r="D116" s="542">
        <v>75017512</v>
      </c>
      <c r="E116" s="689" t="s">
        <v>476</v>
      </c>
      <c r="F116" s="639">
        <v>3143</v>
      </c>
      <c r="G116" s="545" t="s">
        <v>633</v>
      </c>
      <c r="H116" s="545" t="s">
        <v>281</v>
      </c>
      <c r="I116" s="522">
        <v>1158039</v>
      </c>
      <c r="J116" s="547">
        <v>852753</v>
      </c>
      <c r="K116" s="547">
        <v>0</v>
      </c>
      <c r="L116" s="547">
        <v>288231</v>
      </c>
      <c r="M116" s="547">
        <v>17055</v>
      </c>
      <c r="N116" s="547">
        <v>0</v>
      </c>
      <c r="O116" s="548">
        <v>1.9213</v>
      </c>
      <c r="P116" s="733">
        <v>1.9213</v>
      </c>
      <c r="Q116" s="823">
        <v>0</v>
      </c>
      <c r="R116" s="112">
        <f t="shared" si="157"/>
        <v>0</v>
      </c>
      <c r="S116" s="113">
        <v>0</v>
      </c>
      <c r="T116" s="113">
        <v>0</v>
      </c>
      <c r="U116" s="113">
        <v>0</v>
      </c>
      <c r="V116" s="113">
        <v>0</v>
      </c>
      <c r="W116" s="113">
        <v>0</v>
      </c>
      <c r="X116" s="113">
        <v>0</v>
      </c>
      <c r="Y116" s="113">
        <f t="shared" si="158"/>
        <v>0</v>
      </c>
      <c r="Z116" s="113">
        <v>0</v>
      </c>
      <c r="AA116" s="113">
        <v>0</v>
      </c>
      <c r="AB116" s="113">
        <v>0</v>
      </c>
      <c r="AC116" s="113">
        <f t="shared" si="159"/>
        <v>0</v>
      </c>
      <c r="AD116" s="113">
        <f t="shared" si="160"/>
        <v>0</v>
      </c>
      <c r="AE116" s="114">
        <f t="shared" si="161"/>
        <v>0</v>
      </c>
      <c r="AF116" s="114">
        <f t="shared" si="162"/>
        <v>0</v>
      </c>
      <c r="AG116" s="113">
        <v>0</v>
      </c>
      <c r="AH116" s="113">
        <v>0</v>
      </c>
      <c r="AI116" s="113">
        <v>0</v>
      </c>
      <c r="AJ116" s="113">
        <f t="shared" si="163"/>
        <v>0</v>
      </c>
      <c r="AK116" s="113">
        <f t="shared" si="164"/>
        <v>0</v>
      </c>
      <c r="AL116" s="115">
        <v>0</v>
      </c>
      <c r="AM116" s="115">
        <v>0</v>
      </c>
      <c r="AN116" s="115">
        <v>0</v>
      </c>
      <c r="AO116" s="115">
        <v>0</v>
      </c>
      <c r="AP116" s="115">
        <v>0</v>
      </c>
      <c r="AQ116" s="115">
        <v>0</v>
      </c>
      <c r="AR116" s="115">
        <v>0</v>
      </c>
      <c r="AS116" s="115">
        <v>0</v>
      </c>
      <c r="AT116" s="409">
        <f t="shared" si="239"/>
        <v>0</v>
      </c>
      <c r="AU116" s="115">
        <f t="shared" si="240"/>
        <v>0</v>
      </c>
      <c r="AV116" s="116">
        <f t="shared" si="165"/>
        <v>0</v>
      </c>
      <c r="AW116" s="855">
        <f t="shared" si="241"/>
        <v>1158039</v>
      </c>
      <c r="AX116" s="528">
        <f t="shared" si="242"/>
        <v>852753</v>
      </c>
      <c r="AY116" s="113">
        <f t="shared" si="243"/>
        <v>0</v>
      </c>
      <c r="AZ116" s="113">
        <f t="shared" si="244"/>
        <v>0</v>
      </c>
      <c r="BA116" s="528">
        <f t="shared" si="245"/>
        <v>288231</v>
      </c>
      <c r="BB116" s="528">
        <f t="shared" si="245"/>
        <v>17055</v>
      </c>
      <c r="BC116" s="528">
        <f t="shared" si="246"/>
        <v>0</v>
      </c>
      <c r="BD116" s="549">
        <f t="shared" si="247"/>
        <v>1.9213</v>
      </c>
      <c r="BE116" s="549">
        <f t="shared" si="248"/>
        <v>1.9213</v>
      </c>
      <c r="BF116" s="953">
        <f t="shared" si="249"/>
        <v>0</v>
      </c>
      <c r="BG116" s="550">
        <f t="shared" si="250"/>
        <v>0</v>
      </c>
    </row>
    <row r="117" spans="1:59" ht="12.95" customHeight="1" x14ac:dyDescent="0.25">
      <c r="A117" s="542">
        <v>21</v>
      </c>
      <c r="B117" s="639">
        <v>5442</v>
      </c>
      <c r="C117" s="640">
        <v>650030541</v>
      </c>
      <c r="D117" s="542">
        <v>75017512</v>
      </c>
      <c r="E117" s="689" t="s">
        <v>476</v>
      </c>
      <c r="F117" s="639">
        <v>3143</v>
      </c>
      <c r="G117" s="545" t="s">
        <v>634</v>
      </c>
      <c r="H117" s="545" t="s">
        <v>282</v>
      </c>
      <c r="I117" s="522">
        <v>28088</v>
      </c>
      <c r="J117" s="547">
        <v>19800</v>
      </c>
      <c r="K117" s="547">
        <v>0</v>
      </c>
      <c r="L117" s="339">
        <v>6692</v>
      </c>
      <c r="M117" s="547">
        <v>396</v>
      </c>
      <c r="N117" s="547">
        <v>1200</v>
      </c>
      <c r="O117" s="548">
        <v>0.08</v>
      </c>
      <c r="P117" s="733">
        <v>0</v>
      </c>
      <c r="Q117" s="823">
        <v>0.08</v>
      </c>
      <c r="R117" s="112">
        <f t="shared" si="157"/>
        <v>0</v>
      </c>
      <c r="S117" s="113">
        <v>0</v>
      </c>
      <c r="T117" s="113">
        <v>0</v>
      </c>
      <c r="U117" s="113">
        <v>0</v>
      </c>
      <c r="V117" s="113">
        <v>0</v>
      </c>
      <c r="W117" s="113">
        <v>0</v>
      </c>
      <c r="X117" s="113">
        <v>0</v>
      </c>
      <c r="Y117" s="113">
        <f t="shared" si="158"/>
        <v>0</v>
      </c>
      <c r="Z117" s="113">
        <v>0</v>
      </c>
      <c r="AA117" s="113">
        <v>0</v>
      </c>
      <c r="AB117" s="113">
        <v>0</v>
      </c>
      <c r="AC117" s="113">
        <f t="shared" si="159"/>
        <v>0</v>
      </c>
      <c r="AD117" s="113">
        <f t="shared" si="160"/>
        <v>0</v>
      </c>
      <c r="AE117" s="114">
        <f t="shared" si="161"/>
        <v>0</v>
      </c>
      <c r="AF117" s="114">
        <f t="shared" si="162"/>
        <v>0</v>
      </c>
      <c r="AG117" s="113">
        <v>0</v>
      </c>
      <c r="AH117" s="113">
        <v>0</v>
      </c>
      <c r="AI117" s="113">
        <v>0</v>
      </c>
      <c r="AJ117" s="113">
        <f t="shared" si="163"/>
        <v>0</v>
      </c>
      <c r="AK117" s="113">
        <f t="shared" si="164"/>
        <v>0</v>
      </c>
      <c r="AL117" s="115">
        <v>0</v>
      </c>
      <c r="AM117" s="115">
        <v>0</v>
      </c>
      <c r="AN117" s="115">
        <v>0</v>
      </c>
      <c r="AO117" s="115">
        <v>0</v>
      </c>
      <c r="AP117" s="115">
        <v>0</v>
      </c>
      <c r="AQ117" s="115">
        <v>0</v>
      </c>
      <c r="AR117" s="115">
        <v>0</v>
      </c>
      <c r="AS117" s="115">
        <v>0</v>
      </c>
      <c r="AT117" s="409">
        <f t="shared" si="239"/>
        <v>0</v>
      </c>
      <c r="AU117" s="115">
        <f t="shared" si="240"/>
        <v>0</v>
      </c>
      <c r="AV117" s="116">
        <f t="shared" si="165"/>
        <v>0</v>
      </c>
      <c r="AW117" s="855">
        <f t="shared" si="241"/>
        <v>28088</v>
      </c>
      <c r="AX117" s="528">
        <f t="shared" si="242"/>
        <v>19800</v>
      </c>
      <c r="AY117" s="113">
        <f t="shared" si="243"/>
        <v>0</v>
      </c>
      <c r="AZ117" s="113">
        <f t="shared" si="244"/>
        <v>0</v>
      </c>
      <c r="BA117" s="528">
        <f t="shared" si="245"/>
        <v>6692</v>
      </c>
      <c r="BB117" s="528">
        <f t="shared" si="245"/>
        <v>396</v>
      </c>
      <c r="BC117" s="528">
        <f t="shared" si="246"/>
        <v>1200</v>
      </c>
      <c r="BD117" s="549">
        <f t="shared" si="247"/>
        <v>0.08</v>
      </c>
      <c r="BE117" s="549">
        <f t="shared" si="248"/>
        <v>0</v>
      </c>
      <c r="BF117" s="953">
        <f t="shared" si="249"/>
        <v>0</v>
      </c>
      <c r="BG117" s="550">
        <f t="shared" si="250"/>
        <v>0.08</v>
      </c>
    </row>
    <row r="118" spans="1:59" ht="12.95" customHeight="1" x14ac:dyDescent="0.25">
      <c r="A118" s="559">
        <v>21</v>
      </c>
      <c r="B118" s="643">
        <v>5442</v>
      </c>
      <c r="C118" s="644">
        <v>650030541</v>
      </c>
      <c r="D118" s="643">
        <v>75017512</v>
      </c>
      <c r="E118" s="690" t="s">
        <v>477</v>
      </c>
      <c r="F118" s="643"/>
      <c r="G118" s="691"/>
      <c r="H118" s="692"/>
      <c r="I118" s="693">
        <v>15331498</v>
      </c>
      <c r="J118" s="694">
        <v>11114257</v>
      </c>
      <c r="K118" s="694">
        <v>25200</v>
      </c>
      <c r="L118" s="694">
        <v>3765136</v>
      </c>
      <c r="M118" s="694">
        <v>222285</v>
      </c>
      <c r="N118" s="694">
        <v>204620</v>
      </c>
      <c r="O118" s="695">
        <v>23.948799999999995</v>
      </c>
      <c r="P118" s="695">
        <v>18.8155</v>
      </c>
      <c r="Q118" s="763">
        <v>5.1332999999999993</v>
      </c>
      <c r="R118" s="693">
        <f t="shared" ref="R118:BG118" si="251">SUM(R112:R117)</f>
        <v>0</v>
      </c>
      <c r="S118" s="694">
        <f t="shared" si="251"/>
        <v>0</v>
      </c>
      <c r="T118" s="694">
        <f t="shared" si="251"/>
        <v>0</v>
      </c>
      <c r="U118" s="694">
        <f t="shared" si="251"/>
        <v>26740</v>
      </c>
      <c r="V118" s="694">
        <f t="shared" si="251"/>
        <v>0</v>
      </c>
      <c r="W118" s="694">
        <f t="shared" ref="W118" si="252">SUM(W112:W117)</f>
        <v>0</v>
      </c>
      <c r="X118" s="694">
        <f t="shared" si="251"/>
        <v>0</v>
      </c>
      <c r="Y118" s="694">
        <f t="shared" si="251"/>
        <v>26740</v>
      </c>
      <c r="Z118" s="694">
        <f t="shared" si="251"/>
        <v>0</v>
      </c>
      <c r="AA118" s="694">
        <f t="shared" si="251"/>
        <v>0</v>
      </c>
      <c r="AB118" s="694">
        <f t="shared" si="251"/>
        <v>0</v>
      </c>
      <c r="AC118" s="694">
        <f t="shared" si="251"/>
        <v>0</v>
      </c>
      <c r="AD118" s="694">
        <f t="shared" si="251"/>
        <v>26740</v>
      </c>
      <c r="AE118" s="694">
        <f t="shared" si="251"/>
        <v>9038</v>
      </c>
      <c r="AF118" s="694">
        <f t="shared" si="251"/>
        <v>535</v>
      </c>
      <c r="AG118" s="694">
        <f t="shared" si="251"/>
        <v>0</v>
      </c>
      <c r="AH118" s="694">
        <f t="shared" si="251"/>
        <v>0</v>
      </c>
      <c r="AI118" s="694">
        <f t="shared" si="251"/>
        <v>0</v>
      </c>
      <c r="AJ118" s="694">
        <f t="shared" si="251"/>
        <v>0</v>
      </c>
      <c r="AK118" s="694">
        <f t="shared" si="251"/>
        <v>36313</v>
      </c>
      <c r="AL118" s="695">
        <f t="shared" si="251"/>
        <v>0</v>
      </c>
      <c r="AM118" s="695">
        <f t="shared" si="251"/>
        <v>0</v>
      </c>
      <c r="AN118" s="695">
        <f t="shared" si="251"/>
        <v>0</v>
      </c>
      <c r="AO118" s="695">
        <f t="shared" si="251"/>
        <v>0</v>
      </c>
      <c r="AP118" s="695">
        <f t="shared" si="251"/>
        <v>0</v>
      </c>
      <c r="AQ118" s="695">
        <f t="shared" ref="AQ118" si="253">SUM(AQ112:AQ117)</f>
        <v>0</v>
      </c>
      <c r="AR118" s="695">
        <f t="shared" si="251"/>
        <v>0</v>
      </c>
      <c r="AS118" s="695">
        <f t="shared" si="251"/>
        <v>0</v>
      </c>
      <c r="AT118" s="695">
        <f t="shared" si="251"/>
        <v>0</v>
      </c>
      <c r="AU118" s="695">
        <f t="shared" si="251"/>
        <v>0</v>
      </c>
      <c r="AV118" s="697">
        <f t="shared" si="251"/>
        <v>0</v>
      </c>
      <c r="AW118" s="696">
        <f t="shared" si="251"/>
        <v>15367811</v>
      </c>
      <c r="AX118" s="694">
        <f t="shared" si="251"/>
        <v>11140997</v>
      </c>
      <c r="AY118" s="946">
        <f t="shared" ref="AY118" si="254">SUM(AY112:AY117)</f>
        <v>0</v>
      </c>
      <c r="AZ118" s="694">
        <f t="shared" si="251"/>
        <v>25200</v>
      </c>
      <c r="BA118" s="694">
        <f t="shared" si="251"/>
        <v>3774174</v>
      </c>
      <c r="BB118" s="694">
        <f t="shared" si="251"/>
        <v>222820</v>
      </c>
      <c r="BC118" s="694">
        <f t="shared" si="251"/>
        <v>204620</v>
      </c>
      <c r="BD118" s="695">
        <f t="shared" si="251"/>
        <v>23.948799999999995</v>
      </c>
      <c r="BE118" s="695">
        <f t="shared" si="251"/>
        <v>18.8155</v>
      </c>
      <c r="BF118" s="695">
        <f t="shared" si="251"/>
        <v>0</v>
      </c>
      <c r="BG118" s="697">
        <f t="shared" si="251"/>
        <v>5.1332999999999993</v>
      </c>
    </row>
    <row r="119" spans="1:59" ht="12.95" customHeight="1" x14ac:dyDescent="0.25">
      <c r="A119" s="542">
        <v>22</v>
      </c>
      <c r="B119" s="639">
        <v>5453</v>
      </c>
      <c r="C119" s="640">
        <v>600099211</v>
      </c>
      <c r="D119" s="542">
        <v>854760</v>
      </c>
      <c r="E119" s="689" t="s">
        <v>478</v>
      </c>
      <c r="F119" s="639">
        <v>3111</v>
      </c>
      <c r="G119" s="685" t="s">
        <v>329</v>
      </c>
      <c r="H119" s="545" t="s">
        <v>281</v>
      </c>
      <c r="I119" s="522">
        <v>5541976</v>
      </c>
      <c r="J119" s="547">
        <v>4051205</v>
      </c>
      <c r="K119" s="547">
        <v>5000</v>
      </c>
      <c r="L119" s="547">
        <v>1370997</v>
      </c>
      <c r="M119" s="547">
        <v>81024</v>
      </c>
      <c r="N119" s="547">
        <v>33750</v>
      </c>
      <c r="O119" s="548">
        <v>9.6203000000000003</v>
      </c>
      <c r="P119" s="733">
        <v>7.7965999999999998</v>
      </c>
      <c r="Q119" s="823">
        <v>1.8236999999999999</v>
      </c>
      <c r="R119" s="112">
        <f t="shared" si="157"/>
        <v>0</v>
      </c>
      <c r="S119" s="113">
        <v>0</v>
      </c>
      <c r="T119" s="113">
        <v>0</v>
      </c>
      <c r="U119" s="113">
        <v>0</v>
      </c>
      <c r="V119" s="113">
        <v>0</v>
      </c>
      <c r="W119" s="113">
        <v>0</v>
      </c>
      <c r="X119" s="113">
        <v>0</v>
      </c>
      <c r="Y119" s="113">
        <f t="shared" si="158"/>
        <v>0</v>
      </c>
      <c r="Z119" s="113">
        <v>0</v>
      </c>
      <c r="AA119" s="113">
        <v>0</v>
      </c>
      <c r="AB119" s="113">
        <v>0</v>
      </c>
      <c r="AC119" s="113">
        <f t="shared" si="159"/>
        <v>0</v>
      </c>
      <c r="AD119" s="113">
        <f t="shared" si="160"/>
        <v>0</v>
      </c>
      <c r="AE119" s="114">
        <f t="shared" si="161"/>
        <v>0</v>
      </c>
      <c r="AF119" s="114">
        <f t="shared" si="162"/>
        <v>0</v>
      </c>
      <c r="AG119" s="113">
        <v>0</v>
      </c>
      <c r="AH119" s="113">
        <v>0</v>
      </c>
      <c r="AI119" s="113">
        <v>0</v>
      </c>
      <c r="AJ119" s="113">
        <f t="shared" si="163"/>
        <v>0</v>
      </c>
      <c r="AK119" s="113">
        <f t="shared" si="164"/>
        <v>0</v>
      </c>
      <c r="AL119" s="115">
        <v>0</v>
      </c>
      <c r="AM119" s="115">
        <v>0</v>
      </c>
      <c r="AN119" s="115">
        <v>0</v>
      </c>
      <c r="AO119" s="115">
        <v>0</v>
      </c>
      <c r="AP119" s="115">
        <v>0</v>
      </c>
      <c r="AQ119" s="115">
        <v>0</v>
      </c>
      <c r="AR119" s="115">
        <v>0</v>
      </c>
      <c r="AS119" s="115">
        <v>0</v>
      </c>
      <c r="AT119" s="409">
        <f t="shared" ref="AT119:AT125" si="255">AL119+AN119+AO119+AR119+AQ119</f>
        <v>0</v>
      </c>
      <c r="AU119" s="115">
        <f t="shared" ref="AU119:AU125" si="256">AM119+AP119+AS119</f>
        <v>0</v>
      </c>
      <c r="AV119" s="116">
        <f t="shared" si="165"/>
        <v>0</v>
      </c>
      <c r="AW119" s="855">
        <f t="shared" ref="AW119:AW125" si="257">I119+AK119</f>
        <v>5541976</v>
      </c>
      <c r="AX119" s="528">
        <f t="shared" ref="AX119:AX125" si="258">J119+Y119</f>
        <v>4051205</v>
      </c>
      <c r="AY119" s="113">
        <f t="shared" ref="AY119:AY125" si="259">W119</f>
        <v>0</v>
      </c>
      <c r="AZ119" s="113">
        <f t="shared" ref="AZ119:AZ125" si="260">K119+AC119</f>
        <v>5000</v>
      </c>
      <c r="BA119" s="528">
        <f t="shared" ref="BA119:BB125" si="261">L119+AE119</f>
        <v>1370997</v>
      </c>
      <c r="BB119" s="528">
        <f t="shared" si="261"/>
        <v>81024</v>
      </c>
      <c r="BC119" s="528">
        <f t="shared" ref="BC119:BC125" si="262">N119+AJ119</f>
        <v>33750</v>
      </c>
      <c r="BD119" s="549">
        <f t="shared" ref="BD119:BD125" si="263">O119+AV119</f>
        <v>9.6203000000000003</v>
      </c>
      <c r="BE119" s="549">
        <f t="shared" ref="BE119:BE125" si="264">P119+AT119</f>
        <v>7.7965999999999998</v>
      </c>
      <c r="BF119" s="953">
        <f t="shared" ref="BF119:BF125" si="265">AQ119</f>
        <v>0</v>
      </c>
      <c r="BG119" s="550">
        <f t="shared" ref="BG119:BG125" si="266">Q119+AU119</f>
        <v>1.8236999999999999</v>
      </c>
    </row>
    <row r="120" spans="1:59" ht="12.95" customHeight="1" x14ac:dyDescent="0.25">
      <c r="A120" s="542">
        <v>22</v>
      </c>
      <c r="B120" s="639">
        <v>5453</v>
      </c>
      <c r="C120" s="640">
        <v>600099211</v>
      </c>
      <c r="D120" s="542">
        <v>854760</v>
      </c>
      <c r="E120" s="689" t="s">
        <v>478</v>
      </c>
      <c r="F120" s="639">
        <v>3113</v>
      </c>
      <c r="G120" s="685" t="s">
        <v>333</v>
      </c>
      <c r="H120" s="545" t="s">
        <v>281</v>
      </c>
      <c r="I120" s="522">
        <v>23109729</v>
      </c>
      <c r="J120" s="547">
        <v>16669415</v>
      </c>
      <c r="K120" s="547">
        <v>8000</v>
      </c>
      <c r="L120" s="547">
        <v>5636966</v>
      </c>
      <c r="M120" s="547">
        <v>333388</v>
      </c>
      <c r="N120" s="547">
        <v>461960</v>
      </c>
      <c r="O120" s="548">
        <v>31.878399999999996</v>
      </c>
      <c r="P120" s="733">
        <v>24.082699999999999</v>
      </c>
      <c r="Q120" s="823">
        <v>7.7956999999999992</v>
      </c>
      <c r="R120" s="112">
        <f t="shared" si="157"/>
        <v>0</v>
      </c>
      <c r="S120" s="113">
        <v>0</v>
      </c>
      <c r="T120" s="113">
        <v>-61437</v>
      </c>
      <c r="U120" s="113">
        <v>142624</v>
      </c>
      <c r="V120" s="113">
        <v>0</v>
      </c>
      <c r="W120" s="113">
        <v>0</v>
      </c>
      <c r="X120" s="113">
        <v>0</v>
      </c>
      <c r="Y120" s="113">
        <f t="shared" si="158"/>
        <v>81187</v>
      </c>
      <c r="Z120" s="113">
        <v>0</v>
      </c>
      <c r="AA120" s="113">
        <v>0</v>
      </c>
      <c r="AB120" s="113">
        <v>0</v>
      </c>
      <c r="AC120" s="113">
        <f t="shared" si="159"/>
        <v>0</v>
      </c>
      <c r="AD120" s="113">
        <f t="shared" si="160"/>
        <v>81187</v>
      </c>
      <c r="AE120" s="114">
        <f t="shared" si="161"/>
        <v>27441</v>
      </c>
      <c r="AF120" s="114">
        <f t="shared" si="162"/>
        <v>1624</v>
      </c>
      <c r="AG120" s="113">
        <v>0</v>
      </c>
      <c r="AH120" s="113">
        <v>0</v>
      </c>
      <c r="AI120" s="113">
        <v>0</v>
      </c>
      <c r="AJ120" s="113">
        <f t="shared" si="163"/>
        <v>0</v>
      </c>
      <c r="AK120" s="113">
        <f t="shared" si="164"/>
        <v>110252</v>
      </c>
      <c r="AL120" s="115">
        <v>0</v>
      </c>
      <c r="AM120" s="115">
        <v>0</v>
      </c>
      <c r="AN120" s="115">
        <v>0</v>
      </c>
      <c r="AO120" s="115">
        <v>-0.1</v>
      </c>
      <c r="AP120" s="115">
        <v>0</v>
      </c>
      <c r="AQ120" s="115">
        <v>0</v>
      </c>
      <c r="AR120" s="115">
        <v>0</v>
      </c>
      <c r="AS120" s="115">
        <v>0</v>
      </c>
      <c r="AT120" s="409">
        <f t="shared" si="255"/>
        <v>-0.1</v>
      </c>
      <c r="AU120" s="115">
        <f t="shared" si="256"/>
        <v>0</v>
      </c>
      <c r="AV120" s="116">
        <f t="shared" si="165"/>
        <v>-0.1</v>
      </c>
      <c r="AW120" s="855">
        <f t="shared" si="257"/>
        <v>23219981</v>
      </c>
      <c r="AX120" s="528">
        <f t="shared" si="258"/>
        <v>16750602</v>
      </c>
      <c r="AY120" s="113">
        <f t="shared" si="259"/>
        <v>0</v>
      </c>
      <c r="AZ120" s="113">
        <f t="shared" si="260"/>
        <v>8000</v>
      </c>
      <c r="BA120" s="528">
        <f t="shared" si="261"/>
        <v>5664407</v>
      </c>
      <c r="BB120" s="528">
        <f t="shared" si="261"/>
        <v>335012</v>
      </c>
      <c r="BC120" s="528">
        <f t="shared" si="262"/>
        <v>461960</v>
      </c>
      <c r="BD120" s="549">
        <f t="shared" si="263"/>
        <v>31.778399999999994</v>
      </c>
      <c r="BE120" s="549">
        <f t="shared" si="264"/>
        <v>23.982699999999998</v>
      </c>
      <c r="BF120" s="953">
        <f t="shared" si="265"/>
        <v>0</v>
      </c>
      <c r="BG120" s="550">
        <f t="shared" si="266"/>
        <v>7.7956999999999992</v>
      </c>
    </row>
    <row r="121" spans="1:59" ht="12.95" customHeight="1" x14ac:dyDescent="0.25">
      <c r="A121" s="542">
        <v>22</v>
      </c>
      <c r="B121" s="639">
        <v>5453</v>
      </c>
      <c r="C121" s="640">
        <v>600099211</v>
      </c>
      <c r="D121" s="542">
        <v>854760</v>
      </c>
      <c r="E121" s="689" t="s">
        <v>478</v>
      </c>
      <c r="F121" s="639">
        <v>3113</v>
      </c>
      <c r="G121" s="545" t="s">
        <v>316</v>
      </c>
      <c r="H121" s="545" t="s">
        <v>282</v>
      </c>
      <c r="I121" s="522">
        <v>1497077</v>
      </c>
      <c r="J121" s="547">
        <v>1102413</v>
      </c>
      <c r="K121" s="547">
        <v>0</v>
      </c>
      <c r="L121" s="547">
        <v>372616</v>
      </c>
      <c r="M121" s="547">
        <v>22048</v>
      </c>
      <c r="N121" s="547">
        <v>0</v>
      </c>
      <c r="O121" s="548">
        <v>2.73</v>
      </c>
      <c r="P121" s="733">
        <v>2.73</v>
      </c>
      <c r="Q121" s="823">
        <v>0</v>
      </c>
      <c r="R121" s="112">
        <f t="shared" si="157"/>
        <v>0</v>
      </c>
      <c r="S121" s="113">
        <v>0</v>
      </c>
      <c r="T121" s="113">
        <v>0</v>
      </c>
      <c r="U121" s="113">
        <v>0</v>
      </c>
      <c r="V121" s="113">
        <v>0</v>
      </c>
      <c r="W121" s="113">
        <v>0</v>
      </c>
      <c r="X121" s="113">
        <v>0</v>
      </c>
      <c r="Y121" s="113">
        <f t="shared" si="158"/>
        <v>0</v>
      </c>
      <c r="Z121" s="113">
        <v>0</v>
      </c>
      <c r="AA121" s="113">
        <v>0</v>
      </c>
      <c r="AB121" s="113">
        <v>0</v>
      </c>
      <c r="AC121" s="113">
        <f t="shared" si="159"/>
        <v>0</v>
      </c>
      <c r="AD121" s="113">
        <f t="shared" si="160"/>
        <v>0</v>
      </c>
      <c r="AE121" s="114">
        <f t="shared" si="161"/>
        <v>0</v>
      </c>
      <c r="AF121" s="114">
        <f t="shared" si="162"/>
        <v>0</v>
      </c>
      <c r="AG121" s="113">
        <v>0</v>
      </c>
      <c r="AH121" s="113">
        <v>0</v>
      </c>
      <c r="AI121" s="113">
        <v>0</v>
      </c>
      <c r="AJ121" s="113">
        <f t="shared" si="163"/>
        <v>0</v>
      </c>
      <c r="AK121" s="113">
        <f t="shared" si="164"/>
        <v>0</v>
      </c>
      <c r="AL121" s="115">
        <v>0</v>
      </c>
      <c r="AM121" s="115">
        <v>0</v>
      </c>
      <c r="AN121" s="115">
        <v>0</v>
      </c>
      <c r="AO121" s="115">
        <v>0</v>
      </c>
      <c r="AP121" s="115">
        <v>0</v>
      </c>
      <c r="AQ121" s="115">
        <v>0</v>
      </c>
      <c r="AR121" s="115">
        <v>0</v>
      </c>
      <c r="AS121" s="115">
        <v>0</v>
      </c>
      <c r="AT121" s="409">
        <f t="shared" si="255"/>
        <v>0</v>
      </c>
      <c r="AU121" s="115">
        <f t="shared" si="256"/>
        <v>0</v>
      </c>
      <c r="AV121" s="116">
        <f t="shared" si="165"/>
        <v>0</v>
      </c>
      <c r="AW121" s="855">
        <f t="shared" si="257"/>
        <v>1497077</v>
      </c>
      <c r="AX121" s="528">
        <f t="shared" si="258"/>
        <v>1102413</v>
      </c>
      <c r="AY121" s="113">
        <f t="shared" si="259"/>
        <v>0</v>
      </c>
      <c r="AZ121" s="113">
        <f t="shared" si="260"/>
        <v>0</v>
      </c>
      <c r="BA121" s="528">
        <f t="shared" si="261"/>
        <v>372616</v>
      </c>
      <c r="BB121" s="528">
        <f t="shared" si="261"/>
        <v>22048</v>
      </c>
      <c r="BC121" s="528">
        <f t="shared" si="262"/>
        <v>0</v>
      </c>
      <c r="BD121" s="549">
        <f t="shared" si="263"/>
        <v>2.73</v>
      </c>
      <c r="BE121" s="549">
        <f t="shared" si="264"/>
        <v>2.73</v>
      </c>
      <c r="BF121" s="953">
        <f t="shared" si="265"/>
        <v>0</v>
      </c>
      <c r="BG121" s="550">
        <f t="shared" si="266"/>
        <v>0</v>
      </c>
    </row>
    <row r="122" spans="1:59" ht="12.95" customHeight="1" x14ac:dyDescent="0.25">
      <c r="A122" s="542">
        <v>22</v>
      </c>
      <c r="B122" s="639">
        <v>5453</v>
      </c>
      <c r="C122" s="640">
        <v>600099211</v>
      </c>
      <c r="D122" s="542">
        <v>854760</v>
      </c>
      <c r="E122" s="689" t="s">
        <v>478</v>
      </c>
      <c r="F122" s="639">
        <v>3141</v>
      </c>
      <c r="G122" s="685" t="s">
        <v>319</v>
      </c>
      <c r="H122" s="545" t="s">
        <v>282</v>
      </c>
      <c r="I122" s="522">
        <v>3001430</v>
      </c>
      <c r="J122" s="547">
        <v>2193399</v>
      </c>
      <c r="K122" s="547">
        <v>0</v>
      </c>
      <c r="L122" s="339">
        <v>741369</v>
      </c>
      <c r="M122" s="547">
        <v>43868</v>
      </c>
      <c r="N122" s="547">
        <v>22794</v>
      </c>
      <c r="O122" s="548">
        <v>7.46</v>
      </c>
      <c r="P122" s="733">
        <v>0</v>
      </c>
      <c r="Q122" s="823">
        <v>7.46</v>
      </c>
      <c r="R122" s="112">
        <f t="shared" si="157"/>
        <v>0</v>
      </c>
      <c r="S122" s="113">
        <v>0</v>
      </c>
      <c r="T122" s="113">
        <v>0</v>
      </c>
      <c r="U122" s="113">
        <v>0</v>
      </c>
      <c r="V122" s="113">
        <v>0</v>
      </c>
      <c r="W122" s="113">
        <v>0</v>
      </c>
      <c r="X122" s="113">
        <v>0</v>
      </c>
      <c r="Y122" s="113">
        <f t="shared" si="158"/>
        <v>0</v>
      </c>
      <c r="Z122" s="113">
        <v>0</v>
      </c>
      <c r="AA122" s="113">
        <v>0</v>
      </c>
      <c r="AB122" s="113">
        <v>0</v>
      </c>
      <c r="AC122" s="113">
        <f t="shared" si="159"/>
        <v>0</v>
      </c>
      <c r="AD122" s="113">
        <f t="shared" si="160"/>
        <v>0</v>
      </c>
      <c r="AE122" s="114">
        <f t="shared" si="161"/>
        <v>0</v>
      </c>
      <c r="AF122" s="114">
        <f t="shared" si="162"/>
        <v>0</v>
      </c>
      <c r="AG122" s="113">
        <v>0</v>
      </c>
      <c r="AH122" s="113">
        <v>0</v>
      </c>
      <c r="AI122" s="113">
        <v>0</v>
      </c>
      <c r="AJ122" s="113">
        <f t="shared" si="163"/>
        <v>0</v>
      </c>
      <c r="AK122" s="113">
        <f t="shared" si="164"/>
        <v>0</v>
      </c>
      <c r="AL122" s="115">
        <v>0</v>
      </c>
      <c r="AM122" s="115">
        <v>0</v>
      </c>
      <c r="AN122" s="115">
        <v>0</v>
      </c>
      <c r="AO122" s="115">
        <v>0</v>
      </c>
      <c r="AP122" s="115">
        <v>0</v>
      </c>
      <c r="AQ122" s="115">
        <v>0</v>
      </c>
      <c r="AR122" s="115">
        <v>0</v>
      </c>
      <c r="AS122" s="115">
        <v>0</v>
      </c>
      <c r="AT122" s="409">
        <f t="shared" si="255"/>
        <v>0</v>
      </c>
      <c r="AU122" s="115">
        <f t="shared" si="256"/>
        <v>0</v>
      </c>
      <c r="AV122" s="116">
        <f t="shared" si="165"/>
        <v>0</v>
      </c>
      <c r="AW122" s="855">
        <f t="shared" si="257"/>
        <v>3001430</v>
      </c>
      <c r="AX122" s="528">
        <f t="shared" si="258"/>
        <v>2193399</v>
      </c>
      <c r="AY122" s="113">
        <f t="shared" si="259"/>
        <v>0</v>
      </c>
      <c r="AZ122" s="113">
        <f t="shared" si="260"/>
        <v>0</v>
      </c>
      <c r="BA122" s="528">
        <f t="shared" si="261"/>
        <v>741369</v>
      </c>
      <c r="BB122" s="528">
        <f t="shared" si="261"/>
        <v>43868</v>
      </c>
      <c r="BC122" s="528">
        <f t="shared" si="262"/>
        <v>22794</v>
      </c>
      <c r="BD122" s="549">
        <f t="shared" si="263"/>
        <v>7.46</v>
      </c>
      <c r="BE122" s="549">
        <f t="shared" si="264"/>
        <v>0</v>
      </c>
      <c r="BF122" s="953">
        <f t="shared" si="265"/>
        <v>0</v>
      </c>
      <c r="BG122" s="550">
        <f t="shared" si="266"/>
        <v>7.46</v>
      </c>
    </row>
    <row r="123" spans="1:59" ht="12.95" customHeight="1" x14ac:dyDescent="0.25">
      <c r="A123" s="542">
        <v>22</v>
      </c>
      <c r="B123" s="639">
        <v>5453</v>
      </c>
      <c r="C123" s="640">
        <v>600099211</v>
      </c>
      <c r="D123" s="542">
        <v>854760</v>
      </c>
      <c r="E123" s="689" t="s">
        <v>478</v>
      </c>
      <c r="F123" s="639">
        <v>3143</v>
      </c>
      <c r="G123" s="545" t="s">
        <v>633</v>
      </c>
      <c r="H123" s="545" t="s">
        <v>281</v>
      </c>
      <c r="I123" s="522">
        <v>1723281</v>
      </c>
      <c r="J123" s="547">
        <v>1268984</v>
      </c>
      <c r="K123" s="547">
        <v>0</v>
      </c>
      <c r="L123" s="547">
        <v>428917</v>
      </c>
      <c r="M123" s="547">
        <v>25380</v>
      </c>
      <c r="N123" s="547">
        <v>0</v>
      </c>
      <c r="O123" s="548">
        <v>2.6265999999999998</v>
      </c>
      <c r="P123" s="733">
        <v>2.6265999999999998</v>
      </c>
      <c r="Q123" s="823">
        <v>0</v>
      </c>
      <c r="R123" s="112">
        <f t="shared" si="157"/>
        <v>0</v>
      </c>
      <c r="S123" s="113">
        <v>0</v>
      </c>
      <c r="T123" s="113">
        <v>0</v>
      </c>
      <c r="U123" s="113">
        <v>0</v>
      </c>
      <c r="V123" s="113">
        <v>0</v>
      </c>
      <c r="W123" s="113">
        <v>0</v>
      </c>
      <c r="X123" s="113">
        <v>0</v>
      </c>
      <c r="Y123" s="113">
        <f t="shared" si="158"/>
        <v>0</v>
      </c>
      <c r="Z123" s="113">
        <v>0</v>
      </c>
      <c r="AA123" s="113">
        <v>0</v>
      </c>
      <c r="AB123" s="113">
        <v>0</v>
      </c>
      <c r="AC123" s="113">
        <f t="shared" si="159"/>
        <v>0</v>
      </c>
      <c r="AD123" s="113">
        <f t="shared" si="160"/>
        <v>0</v>
      </c>
      <c r="AE123" s="114">
        <f t="shared" si="161"/>
        <v>0</v>
      </c>
      <c r="AF123" s="114">
        <f t="shared" si="162"/>
        <v>0</v>
      </c>
      <c r="AG123" s="113">
        <v>0</v>
      </c>
      <c r="AH123" s="113">
        <v>0</v>
      </c>
      <c r="AI123" s="113">
        <v>0</v>
      </c>
      <c r="AJ123" s="113">
        <f t="shared" si="163"/>
        <v>0</v>
      </c>
      <c r="AK123" s="113">
        <f t="shared" si="164"/>
        <v>0</v>
      </c>
      <c r="AL123" s="115">
        <v>0</v>
      </c>
      <c r="AM123" s="115">
        <v>0</v>
      </c>
      <c r="AN123" s="115">
        <v>0</v>
      </c>
      <c r="AO123" s="115">
        <v>0</v>
      </c>
      <c r="AP123" s="115">
        <v>0</v>
      </c>
      <c r="AQ123" s="115">
        <v>0</v>
      </c>
      <c r="AR123" s="115">
        <v>0</v>
      </c>
      <c r="AS123" s="115">
        <v>0</v>
      </c>
      <c r="AT123" s="409">
        <f t="shared" si="255"/>
        <v>0</v>
      </c>
      <c r="AU123" s="115">
        <f t="shared" si="256"/>
        <v>0</v>
      </c>
      <c r="AV123" s="116">
        <f t="shared" si="165"/>
        <v>0</v>
      </c>
      <c r="AW123" s="855">
        <f t="shared" si="257"/>
        <v>1723281</v>
      </c>
      <c r="AX123" s="528">
        <f t="shared" si="258"/>
        <v>1268984</v>
      </c>
      <c r="AY123" s="113">
        <f t="shared" si="259"/>
        <v>0</v>
      </c>
      <c r="AZ123" s="113">
        <f t="shared" si="260"/>
        <v>0</v>
      </c>
      <c r="BA123" s="528">
        <f t="shared" si="261"/>
        <v>428917</v>
      </c>
      <c r="BB123" s="528">
        <f t="shared" si="261"/>
        <v>25380</v>
      </c>
      <c r="BC123" s="528">
        <f t="shared" si="262"/>
        <v>0</v>
      </c>
      <c r="BD123" s="549">
        <f t="shared" si="263"/>
        <v>2.6265999999999998</v>
      </c>
      <c r="BE123" s="549">
        <f t="shared" si="264"/>
        <v>2.6265999999999998</v>
      </c>
      <c r="BF123" s="953">
        <f t="shared" si="265"/>
        <v>0</v>
      </c>
      <c r="BG123" s="550">
        <f t="shared" si="266"/>
        <v>0</v>
      </c>
    </row>
    <row r="124" spans="1:59" ht="12.95" customHeight="1" x14ac:dyDescent="0.25">
      <c r="A124" s="542">
        <v>22</v>
      </c>
      <c r="B124" s="639">
        <v>5453</v>
      </c>
      <c r="C124" s="640">
        <v>600099211</v>
      </c>
      <c r="D124" s="542">
        <v>854760</v>
      </c>
      <c r="E124" s="689" t="s">
        <v>478</v>
      </c>
      <c r="F124" s="639">
        <v>3143</v>
      </c>
      <c r="G124" s="545" t="s">
        <v>634</v>
      </c>
      <c r="H124" s="545" t="s">
        <v>282</v>
      </c>
      <c r="I124" s="522">
        <v>65306</v>
      </c>
      <c r="J124" s="547">
        <v>46035</v>
      </c>
      <c r="K124" s="547">
        <v>0</v>
      </c>
      <c r="L124" s="339">
        <v>15560</v>
      </c>
      <c r="M124" s="547">
        <v>921</v>
      </c>
      <c r="N124" s="547">
        <v>2790</v>
      </c>
      <c r="O124" s="548">
        <v>0.19</v>
      </c>
      <c r="P124" s="733">
        <v>0</v>
      </c>
      <c r="Q124" s="823">
        <v>0.19</v>
      </c>
      <c r="R124" s="112">
        <f t="shared" si="157"/>
        <v>0</v>
      </c>
      <c r="S124" s="113">
        <v>0</v>
      </c>
      <c r="T124" s="113">
        <v>0</v>
      </c>
      <c r="U124" s="113">
        <v>0</v>
      </c>
      <c r="V124" s="113">
        <v>0</v>
      </c>
      <c r="W124" s="113">
        <v>0</v>
      </c>
      <c r="X124" s="113">
        <v>0</v>
      </c>
      <c r="Y124" s="113">
        <f t="shared" si="158"/>
        <v>0</v>
      </c>
      <c r="Z124" s="113">
        <v>0</v>
      </c>
      <c r="AA124" s="113">
        <v>0</v>
      </c>
      <c r="AB124" s="113">
        <v>0</v>
      </c>
      <c r="AC124" s="113">
        <f t="shared" si="159"/>
        <v>0</v>
      </c>
      <c r="AD124" s="113">
        <f t="shared" si="160"/>
        <v>0</v>
      </c>
      <c r="AE124" s="114">
        <f t="shared" si="161"/>
        <v>0</v>
      </c>
      <c r="AF124" s="114">
        <f t="shared" si="162"/>
        <v>0</v>
      </c>
      <c r="AG124" s="113">
        <v>0</v>
      </c>
      <c r="AH124" s="113">
        <v>0</v>
      </c>
      <c r="AI124" s="113">
        <v>0</v>
      </c>
      <c r="AJ124" s="113">
        <f t="shared" si="163"/>
        <v>0</v>
      </c>
      <c r="AK124" s="113">
        <f t="shared" si="164"/>
        <v>0</v>
      </c>
      <c r="AL124" s="115">
        <v>0</v>
      </c>
      <c r="AM124" s="115">
        <v>0</v>
      </c>
      <c r="AN124" s="115">
        <v>0</v>
      </c>
      <c r="AO124" s="115">
        <v>0</v>
      </c>
      <c r="AP124" s="115">
        <v>0</v>
      </c>
      <c r="AQ124" s="115">
        <v>0</v>
      </c>
      <c r="AR124" s="115">
        <v>0</v>
      </c>
      <c r="AS124" s="115">
        <v>0</v>
      </c>
      <c r="AT124" s="409">
        <f t="shared" si="255"/>
        <v>0</v>
      </c>
      <c r="AU124" s="115">
        <f t="shared" si="256"/>
        <v>0</v>
      </c>
      <c r="AV124" s="116">
        <f t="shared" si="165"/>
        <v>0</v>
      </c>
      <c r="AW124" s="855">
        <f t="shared" si="257"/>
        <v>65306</v>
      </c>
      <c r="AX124" s="528">
        <f t="shared" si="258"/>
        <v>46035</v>
      </c>
      <c r="AY124" s="113">
        <f t="shared" si="259"/>
        <v>0</v>
      </c>
      <c r="AZ124" s="113">
        <f t="shared" si="260"/>
        <v>0</v>
      </c>
      <c r="BA124" s="528">
        <f t="shared" si="261"/>
        <v>15560</v>
      </c>
      <c r="BB124" s="528">
        <f t="shared" si="261"/>
        <v>921</v>
      </c>
      <c r="BC124" s="528">
        <f t="shared" si="262"/>
        <v>2790</v>
      </c>
      <c r="BD124" s="549">
        <f t="shared" si="263"/>
        <v>0.19</v>
      </c>
      <c r="BE124" s="549">
        <f t="shared" si="264"/>
        <v>0</v>
      </c>
      <c r="BF124" s="953">
        <f t="shared" si="265"/>
        <v>0</v>
      </c>
      <c r="BG124" s="550">
        <f t="shared" si="266"/>
        <v>0.19</v>
      </c>
    </row>
    <row r="125" spans="1:59" ht="12.95" customHeight="1" x14ac:dyDescent="0.25">
      <c r="A125" s="542">
        <v>22</v>
      </c>
      <c r="B125" s="639">
        <v>5453</v>
      </c>
      <c r="C125" s="640">
        <v>600099211</v>
      </c>
      <c r="D125" s="542">
        <v>854760</v>
      </c>
      <c r="E125" s="689" t="s">
        <v>478</v>
      </c>
      <c r="F125" s="639">
        <v>3143</v>
      </c>
      <c r="G125" s="685" t="s">
        <v>479</v>
      </c>
      <c r="H125" s="545" t="s">
        <v>282</v>
      </c>
      <c r="I125" s="522">
        <v>336957</v>
      </c>
      <c r="J125" s="547">
        <v>247575</v>
      </c>
      <c r="K125" s="547">
        <v>0</v>
      </c>
      <c r="L125" s="339">
        <v>83680</v>
      </c>
      <c r="M125" s="547">
        <v>4952</v>
      </c>
      <c r="N125" s="547">
        <v>750</v>
      </c>
      <c r="O125" s="548">
        <v>0.55000000000000004</v>
      </c>
      <c r="P125" s="733">
        <v>0.5</v>
      </c>
      <c r="Q125" s="823">
        <v>0.05</v>
      </c>
      <c r="R125" s="112">
        <f t="shared" si="157"/>
        <v>0</v>
      </c>
      <c r="S125" s="113">
        <v>0</v>
      </c>
      <c r="T125" s="113">
        <v>0</v>
      </c>
      <c r="U125" s="113">
        <v>0</v>
      </c>
      <c r="V125" s="113">
        <v>0</v>
      </c>
      <c r="W125" s="113">
        <v>0</v>
      </c>
      <c r="X125" s="113">
        <v>0</v>
      </c>
      <c r="Y125" s="113">
        <f t="shared" si="158"/>
        <v>0</v>
      </c>
      <c r="Z125" s="113">
        <v>0</v>
      </c>
      <c r="AA125" s="113">
        <v>0</v>
      </c>
      <c r="AB125" s="113">
        <v>0</v>
      </c>
      <c r="AC125" s="113">
        <f t="shared" si="159"/>
        <v>0</v>
      </c>
      <c r="AD125" s="113">
        <f t="shared" si="160"/>
        <v>0</v>
      </c>
      <c r="AE125" s="114">
        <f t="shared" si="161"/>
        <v>0</v>
      </c>
      <c r="AF125" s="114">
        <f t="shared" si="162"/>
        <v>0</v>
      </c>
      <c r="AG125" s="113">
        <v>0</v>
      </c>
      <c r="AH125" s="113">
        <v>0</v>
      </c>
      <c r="AI125" s="113">
        <v>0</v>
      </c>
      <c r="AJ125" s="113">
        <f t="shared" si="163"/>
        <v>0</v>
      </c>
      <c r="AK125" s="113">
        <f t="shared" si="164"/>
        <v>0</v>
      </c>
      <c r="AL125" s="115">
        <v>0</v>
      </c>
      <c r="AM125" s="115">
        <v>0</v>
      </c>
      <c r="AN125" s="115">
        <v>0</v>
      </c>
      <c r="AO125" s="115">
        <v>0</v>
      </c>
      <c r="AP125" s="115">
        <v>0</v>
      </c>
      <c r="AQ125" s="115">
        <v>0</v>
      </c>
      <c r="AR125" s="115">
        <v>0</v>
      </c>
      <c r="AS125" s="115">
        <v>0</v>
      </c>
      <c r="AT125" s="409">
        <f t="shared" si="255"/>
        <v>0</v>
      </c>
      <c r="AU125" s="115">
        <f t="shared" si="256"/>
        <v>0</v>
      </c>
      <c r="AV125" s="116">
        <f t="shared" si="165"/>
        <v>0</v>
      </c>
      <c r="AW125" s="855">
        <f t="shared" si="257"/>
        <v>336957</v>
      </c>
      <c r="AX125" s="528">
        <f t="shared" si="258"/>
        <v>247575</v>
      </c>
      <c r="AY125" s="113">
        <f t="shared" si="259"/>
        <v>0</v>
      </c>
      <c r="AZ125" s="113">
        <f t="shared" si="260"/>
        <v>0</v>
      </c>
      <c r="BA125" s="528">
        <f t="shared" si="261"/>
        <v>83680</v>
      </c>
      <c r="BB125" s="528">
        <f t="shared" si="261"/>
        <v>4952</v>
      </c>
      <c r="BC125" s="528">
        <f t="shared" si="262"/>
        <v>750</v>
      </c>
      <c r="BD125" s="549">
        <f t="shared" si="263"/>
        <v>0.55000000000000004</v>
      </c>
      <c r="BE125" s="549">
        <f t="shared" si="264"/>
        <v>0.5</v>
      </c>
      <c r="BF125" s="953">
        <f t="shared" si="265"/>
        <v>0</v>
      </c>
      <c r="BG125" s="550">
        <f t="shared" si="266"/>
        <v>0.05</v>
      </c>
    </row>
    <row r="126" spans="1:59" ht="12.95" customHeight="1" x14ac:dyDescent="0.25">
      <c r="A126" s="559">
        <v>22</v>
      </c>
      <c r="B126" s="643">
        <v>5453</v>
      </c>
      <c r="C126" s="644">
        <v>600099211</v>
      </c>
      <c r="D126" s="643">
        <v>854760</v>
      </c>
      <c r="E126" s="690" t="s">
        <v>480</v>
      </c>
      <c r="F126" s="643"/>
      <c r="G126" s="691"/>
      <c r="H126" s="692"/>
      <c r="I126" s="535">
        <v>35275756</v>
      </c>
      <c r="J126" s="536">
        <v>25579026</v>
      </c>
      <c r="K126" s="536">
        <v>13000</v>
      </c>
      <c r="L126" s="536">
        <v>8650105</v>
      </c>
      <c r="M126" s="536">
        <v>511581</v>
      </c>
      <c r="N126" s="536">
        <v>522044</v>
      </c>
      <c r="O126" s="537">
        <v>55.055299999999988</v>
      </c>
      <c r="P126" s="537">
        <v>37.735900000000001</v>
      </c>
      <c r="Q126" s="746">
        <v>17.319400000000002</v>
      </c>
      <c r="R126" s="535">
        <f t="shared" ref="R126:BG126" si="267">SUM(R119:R125)</f>
        <v>0</v>
      </c>
      <c r="S126" s="536">
        <f t="shared" si="267"/>
        <v>0</v>
      </c>
      <c r="T126" s="536">
        <f t="shared" si="267"/>
        <v>-61437</v>
      </c>
      <c r="U126" s="536">
        <f t="shared" si="267"/>
        <v>142624</v>
      </c>
      <c r="V126" s="536">
        <f t="shared" si="267"/>
        <v>0</v>
      </c>
      <c r="W126" s="536">
        <f t="shared" ref="W126" si="268">SUM(W119:W125)</f>
        <v>0</v>
      </c>
      <c r="X126" s="536">
        <f t="shared" si="267"/>
        <v>0</v>
      </c>
      <c r="Y126" s="536">
        <f t="shared" si="267"/>
        <v>81187</v>
      </c>
      <c r="Z126" s="536">
        <f t="shared" si="267"/>
        <v>0</v>
      </c>
      <c r="AA126" s="536">
        <f t="shared" si="267"/>
        <v>0</v>
      </c>
      <c r="AB126" s="536">
        <f t="shared" si="267"/>
        <v>0</v>
      </c>
      <c r="AC126" s="536">
        <f t="shared" si="267"/>
        <v>0</v>
      </c>
      <c r="AD126" s="536">
        <f t="shared" si="267"/>
        <v>81187</v>
      </c>
      <c r="AE126" s="536">
        <f t="shared" si="267"/>
        <v>27441</v>
      </c>
      <c r="AF126" s="536">
        <f t="shared" si="267"/>
        <v>1624</v>
      </c>
      <c r="AG126" s="536">
        <f t="shared" si="267"/>
        <v>0</v>
      </c>
      <c r="AH126" s="536">
        <f t="shared" si="267"/>
        <v>0</v>
      </c>
      <c r="AI126" s="536">
        <f t="shared" si="267"/>
        <v>0</v>
      </c>
      <c r="AJ126" s="536">
        <f t="shared" si="267"/>
        <v>0</v>
      </c>
      <c r="AK126" s="536">
        <f t="shared" si="267"/>
        <v>110252</v>
      </c>
      <c r="AL126" s="537">
        <f t="shared" si="267"/>
        <v>0</v>
      </c>
      <c r="AM126" s="537">
        <f t="shared" si="267"/>
        <v>0</v>
      </c>
      <c r="AN126" s="537">
        <f t="shared" si="267"/>
        <v>0</v>
      </c>
      <c r="AO126" s="537">
        <f t="shared" si="267"/>
        <v>-0.1</v>
      </c>
      <c r="AP126" s="537">
        <f t="shared" si="267"/>
        <v>0</v>
      </c>
      <c r="AQ126" s="537">
        <f t="shared" ref="AQ126" si="269">SUM(AQ119:AQ125)</f>
        <v>0</v>
      </c>
      <c r="AR126" s="537">
        <f t="shared" si="267"/>
        <v>0</v>
      </c>
      <c r="AS126" s="537">
        <f t="shared" si="267"/>
        <v>0</v>
      </c>
      <c r="AT126" s="537">
        <f t="shared" si="267"/>
        <v>-0.1</v>
      </c>
      <c r="AU126" s="537">
        <f t="shared" si="267"/>
        <v>0</v>
      </c>
      <c r="AV126" s="538">
        <f t="shared" si="267"/>
        <v>-0.1</v>
      </c>
      <c r="AW126" s="539">
        <f t="shared" si="267"/>
        <v>35386008</v>
      </c>
      <c r="AX126" s="536">
        <f t="shared" si="267"/>
        <v>25660213</v>
      </c>
      <c r="AY126" s="540">
        <f t="shared" ref="AY126" si="270">SUM(AY119:AY125)</f>
        <v>0</v>
      </c>
      <c r="AZ126" s="536">
        <f t="shared" si="267"/>
        <v>13000</v>
      </c>
      <c r="BA126" s="536">
        <f t="shared" si="267"/>
        <v>8677546</v>
      </c>
      <c r="BB126" s="536">
        <f t="shared" si="267"/>
        <v>513205</v>
      </c>
      <c r="BC126" s="536">
        <f t="shared" si="267"/>
        <v>522044</v>
      </c>
      <c r="BD126" s="537">
        <f t="shared" si="267"/>
        <v>54.95529999999998</v>
      </c>
      <c r="BE126" s="537">
        <f t="shared" si="267"/>
        <v>37.635899999999992</v>
      </c>
      <c r="BF126" s="537">
        <f t="shared" si="267"/>
        <v>0</v>
      </c>
      <c r="BG126" s="538">
        <f t="shared" si="267"/>
        <v>17.319400000000002</v>
      </c>
    </row>
    <row r="127" spans="1:59" ht="12.95" customHeight="1" x14ac:dyDescent="0.25">
      <c r="A127" s="542">
        <v>23</v>
      </c>
      <c r="B127" s="542">
        <v>5429</v>
      </c>
      <c r="C127" s="652">
        <v>600098656</v>
      </c>
      <c r="D127" s="542">
        <v>70698309</v>
      </c>
      <c r="E127" s="544" t="s">
        <v>481</v>
      </c>
      <c r="F127" s="542">
        <v>3111</v>
      </c>
      <c r="G127" s="685" t="s">
        <v>329</v>
      </c>
      <c r="H127" s="545" t="s">
        <v>281</v>
      </c>
      <c r="I127" s="522">
        <v>3261092</v>
      </c>
      <c r="J127" s="547">
        <v>2365826</v>
      </c>
      <c r="K127" s="547">
        <v>25000</v>
      </c>
      <c r="L127" s="547">
        <v>808099</v>
      </c>
      <c r="M127" s="547">
        <v>47317</v>
      </c>
      <c r="N127" s="547">
        <v>14850</v>
      </c>
      <c r="O127" s="548">
        <v>5.6830000000000007</v>
      </c>
      <c r="P127" s="733">
        <v>4.4032</v>
      </c>
      <c r="Q127" s="823">
        <v>1.2797999999999998</v>
      </c>
      <c r="R127" s="112">
        <f t="shared" si="157"/>
        <v>-7000</v>
      </c>
      <c r="S127" s="113">
        <v>0</v>
      </c>
      <c r="T127" s="113">
        <v>0</v>
      </c>
      <c r="U127" s="113">
        <v>28532</v>
      </c>
      <c r="V127" s="113">
        <v>0</v>
      </c>
      <c r="W127" s="113">
        <v>0</v>
      </c>
      <c r="X127" s="113">
        <v>0</v>
      </c>
      <c r="Y127" s="113">
        <f t="shared" si="158"/>
        <v>21532</v>
      </c>
      <c r="Z127" s="113">
        <v>7000</v>
      </c>
      <c r="AA127" s="113">
        <v>0</v>
      </c>
      <c r="AB127" s="113">
        <v>0</v>
      </c>
      <c r="AC127" s="113">
        <f t="shared" si="159"/>
        <v>7000</v>
      </c>
      <c r="AD127" s="113">
        <f t="shared" si="160"/>
        <v>28532</v>
      </c>
      <c r="AE127" s="114">
        <f t="shared" si="161"/>
        <v>9644</v>
      </c>
      <c r="AF127" s="114">
        <f t="shared" si="162"/>
        <v>431</v>
      </c>
      <c r="AG127" s="113">
        <v>0</v>
      </c>
      <c r="AH127" s="113">
        <v>0</v>
      </c>
      <c r="AI127" s="113">
        <v>0</v>
      </c>
      <c r="AJ127" s="113">
        <f t="shared" si="163"/>
        <v>0</v>
      </c>
      <c r="AK127" s="113">
        <f t="shared" si="164"/>
        <v>38607</v>
      </c>
      <c r="AL127" s="115">
        <v>0</v>
      </c>
      <c r="AM127" s="115">
        <v>-0.03</v>
      </c>
      <c r="AN127" s="115">
        <v>0</v>
      </c>
      <c r="AO127" s="115">
        <v>0</v>
      </c>
      <c r="AP127" s="115">
        <v>0</v>
      </c>
      <c r="AQ127" s="115">
        <v>0</v>
      </c>
      <c r="AR127" s="115">
        <v>0</v>
      </c>
      <c r="AS127" s="115">
        <v>0</v>
      </c>
      <c r="AT127" s="409">
        <f t="shared" ref="AT127:AT129" si="271">AL127+AN127+AO127+AR127+AQ127</f>
        <v>0</v>
      </c>
      <c r="AU127" s="115">
        <f>AM127+AP127+AS127</f>
        <v>-0.03</v>
      </c>
      <c r="AV127" s="116">
        <f t="shared" si="165"/>
        <v>-0.03</v>
      </c>
      <c r="AW127" s="855">
        <f>I127+AK127</f>
        <v>3299699</v>
      </c>
      <c r="AX127" s="528">
        <f>J127+Y127</f>
        <v>2387358</v>
      </c>
      <c r="AY127" s="113">
        <f t="shared" ref="AY127:AY129" si="272">W127</f>
        <v>0</v>
      </c>
      <c r="AZ127" s="113">
        <f>K127+AC127</f>
        <v>32000</v>
      </c>
      <c r="BA127" s="528">
        <f t="shared" ref="BA127:BB129" si="273">L127+AE127</f>
        <v>817743</v>
      </c>
      <c r="BB127" s="528">
        <f t="shared" si="273"/>
        <v>47748</v>
      </c>
      <c r="BC127" s="528">
        <f>N127+AJ127</f>
        <v>14850</v>
      </c>
      <c r="BD127" s="549">
        <f>O127+AV127</f>
        <v>5.6530000000000005</v>
      </c>
      <c r="BE127" s="549">
        <f>P127+AT127</f>
        <v>4.4032</v>
      </c>
      <c r="BF127" s="953">
        <f t="shared" ref="BF127:BF129" si="274">AQ127</f>
        <v>0</v>
      </c>
      <c r="BG127" s="550">
        <f>Q127+AU127</f>
        <v>1.2497999999999998</v>
      </c>
    </row>
    <row r="128" spans="1:59" ht="12.95" customHeight="1" x14ac:dyDescent="0.25">
      <c r="A128" s="542">
        <v>23</v>
      </c>
      <c r="B128" s="639">
        <v>5429</v>
      </c>
      <c r="C128" s="640">
        <v>600098656</v>
      </c>
      <c r="D128" s="542">
        <v>70698309</v>
      </c>
      <c r="E128" s="689" t="s">
        <v>481</v>
      </c>
      <c r="F128" s="542">
        <v>3111</v>
      </c>
      <c r="G128" s="545" t="s">
        <v>316</v>
      </c>
      <c r="H128" s="545" t="s">
        <v>282</v>
      </c>
      <c r="I128" s="522">
        <v>0</v>
      </c>
      <c r="J128" s="547">
        <v>0</v>
      </c>
      <c r="K128" s="547">
        <v>0</v>
      </c>
      <c r="L128" s="547">
        <v>0</v>
      </c>
      <c r="M128" s="547">
        <v>0</v>
      </c>
      <c r="N128" s="547">
        <v>0</v>
      </c>
      <c r="O128" s="548">
        <v>0</v>
      </c>
      <c r="P128" s="733">
        <v>0</v>
      </c>
      <c r="Q128" s="823">
        <v>0</v>
      </c>
      <c r="R128" s="112">
        <f t="shared" si="157"/>
        <v>0</v>
      </c>
      <c r="S128" s="113">
        <v>0</v>
      </c>
      <c r="T128" s="113">
        <v>0</v>
      </c>
      <c r="U128" s="113">
        <v>0</v>
      </c>
      <c r="V128" s="113">
        <v>0</v>
      </c>
      <c r="W128" s="113">
        <v>0</v>
      </c>
      <c r="X128" s="113">
        <v>0</v>
      </c>
      <c r="Y128" s="113">
        <f t="shared" si="158"/>
        <v>0</v>
      </c>
      <c r="Z128" s="113">
        <v>0</v>
      </c>
      <c r="AA128" s="113">
        <v>0</v>
      </c>
      <c r="AB128" s="113">
        <v>0</v>
      </c>
      <c r="AC128" s="113">
        <f t="shared" si="159"/>
        <v>0</v>
      </c>
      <c r="AD128" s="113">
        <f t="shared" si="160"/>
        <v>0</v>
      </c>
      <c r="AE128" s="114">
        <f t="shared" si="161"/>
        <v>0</v>
      </c>
      <c r="AF128" s="114">
        <f t="shared" si="162"/>
        <v>0</v>
      </c>
      <c r="AG128" s="113">
        <v>0</v>
      </c>
      <c r="AH128" s="113">
        <v>0</v>
      </c>
      <c r="AI128" s="113">
        <v>0</v>
      </c>
      <c r="AJ128" s="113">
        <f t="shared" si="163"/>
        <v>0</v>
      </c>
      <c r="AK128" s="113">
        <f t="shared" si="164"/>
        <v>0</v>
      </c>
      <c r="AL128" s="115">
        <v>0</v>
      </c>
      <c r="AM128" s="115">
        <v>0</v>
      </c>
      <c r="AN128" s="115">
        <v>0</v>
      </c>
      <c r="AO128" s="115">
        <v>0</v>
      </c>
      <c r="AP128" s="115">
        <v>0</v>
      </c>
      <c r="AQ128" s="115">
        <v>0</v>
      </c>
      <c r="AR128" s="115">
        <v>0</v>
      </c>
      <c r="AS128" s="115">
        <v>0</v>
      </c>
      <c r="AT128" s="409">
        <f t="shared" si="271"/>
        <v>0</v>
      </c>
      <c r="AU128" s="115">
        <f>AM128+AP128+AS128</f>
        <v>0</v>
      </c>
      <c r="AV128" s="116">
        <f t="shared" si="165"/>
        <v>0</v>
      </c>
      <c r="AW128" s="855">
        <f>I128+AK128</f>
        <v>0</v>
      </c>
      <c r="AX128" s="528">
        <f>J128+Y128</f>
        <v>0</v>
      </c>
      <c r="AY128" s="113">
        <f t="shared" si="272"/>
        <v>0</v>
      </c>
      <c r="AZ128" s="113">
        <f>K128+AC128</f>
        <v>0</v>
      </c>
      <c r="BA128" s="528">
        <f t="shared" si="273"/>
        <v>0</v>
      </c>
      <c r="BB128" s="528">
        <f t="shared" si="273"/>
        <v>0</v>
      </c>
      <c r="BC128" s="528">
        <f>N128+AJ128</f>
        <v>0</v>
      </c>
      <c r="BD128" s="549">
        <f>O128+AV128</f>
        <v>0</v>
      </c>
      <c r="BE128" s="549">
        <f>P128+AT128</f>
        <v>0</v>
      </c>
      <c r="BF128" s="953">
        <f t="shared" si="274"/>
        <v>0</v>
      </c>
      <c r="BG128" s="550">
        <f>Q128+AU128</f>
        <v>0</v>
      </c>
    </row>
    <row r="129" spans="1:59" ht="12.95" customHeight="1" x14ac:dyDescent="0.25">
      <c r="A129" s="542">
        <v>23</v>
      </c>
      <c r="B129" s="639">
        <v>5429</v>
      </c>
      <c r="C129" s="640">
        <v>600098656</v>
      </c>
      <c r="D129" s="542">
        <v>70698309</v>
      </c>
      <c r="E129" s="689" t="s">
        <v>481</v>
      </c>
      <c r="F129" s="639">
        <v>3141</v>
      </c>
      <c r="G129" s="685" t="s">
        <v>319</v>
      </c>
      <c r="H129" s="545" t="s">
        <v>282</v>
      </c>
      <c r="I129" s="522">
        <v>728566</v>
      </c>
      <c r="J129" s="547">
        <v>534065</v>
      </c>
      <c r="K129" s="547">
        <v>0</v>
      </c>
      <c r="L129" s="339">
        <v>180514</v>
      </c>
      <c r="M129" s="547">
        <v>10681</v>
      </c>
      <c r="N129" s="547">
        <v>3306</v>
      </c>
      <c r="O129" s="548">
        <v>1.82</v>
      </c>
      <c r="P129" s="733">
        <v>0</v>
      </c>
      <c r="Q129" s="823">
        <v>1.82</v>
      </c>
      <c r="R129" s="112">
        <f t="shared" si="157"/>
        <v>0</v>
      </c>
      <c r="S129" s="113">
        <v>0</v>
      </c>
      <c r="T129" s="113">
        <v>0</v>
      </c>
      <c r="U129" s="113">
        <v>0</v>
      </c>
      <c r="V129" s="113">
        <v>0</v>
      </c>
      <c r="W129" s="113">
        <v>0</v>
      </c>
      <c r="X129" s="113">
        <v>0</v>
      </c>
      <c r="Y129" s="113">
        <f t="shared" si="158"/>
        <v>0</v>
      </c>
      <c r="Z129" s="113">
        <v>0</v>
      </c>
      <c r="AA129" s="113">
        <v>0</v>
      </c>
      <c r="AB129" s="113">
        <v>0</v>
      </c>
      <c r="AC129" s="113">
        <f t="shared" si="159"/>
        <v>0</v>
      </c>
      <c r="AD129" s="113">
        <f t="shared" si="160"/>
        <v>0</v>
      </c>
      <c r="AE129" s="114">
        <f t="shared" si="161"/>
        <v>0</v>
      </c>
      <c r="AF129" s="114">
        <f t="shared" si="162"/>
        <v>0</v>
      </c>
      <c r="AG129" s="113">
        <v>0</v>
      </c>
      <c r="AH129" s="113">
        <v>0</v>
      </c>
      <c r="AI129" s="113">
        <v>0</v>
      </c>
      <c r="AJ129" s="113">
        <f t="shared" si="163"/>
        <v>0</v>
      </c>
      <c r="AK129" s="113">
        <f t="shared" si="164"/>
        <v>0</v>
      </c>
      <c r="AL129" s="115">
        <v>0</v>
      </c>
      <c r="AM129" s="115">
        <v>0</v>
      </c>
      <c r="AN129" s="115">
        <v>0</v>
      </c>
      <c r="AO129" s="115">
        <v>0</v>
      </c>
      <c r="AP129" s="115">
        <v>0</v>
      </c>
      <c r="AQ129" s="115">
        <v>0</v>
      </c>
      <c r="AR129" s="115">
        <v>0</v>
      </c>
      <c r="AS129" s="115">
        <v>0</v>
      </c>
      <c r="AT129" s="409">
        <f t="shared" si="271"/>
        <v>0</v>
      </c>
      <c r="AU129" s="115">
        <f>AM129+AP129+AS129</f>
        <v>0</v>
      </c>
      <c r="AV129" s="116">
        <f t="shared" si="165"/>
        <v>0</v>
      </c>
      <c r="AW129" s="855">
        <f>I129+AK129</f>
        <v>728566</v>
      </c>
      <c r="AX129" s="528">
        <f>J129+Y129</f>
        <v>534065</v>
      </c>
      <c r="AY129" s="113">
        <f t="shared" si="272"/>
        <v>0</v>
      </c>
      <c r="AZ129" s="113">
        <f>K129+AC129</f>
        <v>0</v>
      </c>
      <c r="BA129" s="528">
        <f t="shared" si="273"/>
        <v>180514</v>
      </c>
      <c r="BB129" s="528">
        <f t="shared" si="273"/>
        <v>10681</v>
      </c>
      <c r="BC129" s="528">
        <f>N129+AJ129</f>
        <v>3306</v>
      </c>
      <c r="BD129" s="549">
        <f>O129+AV129</f>
        <v>1.82</v>
      </c>
      <c r="BE129" s="549">
        <f>P129+AT129</f>
        <v>0</v>
      </c>
      <c r="BF129" s="953">
        <f t="shared" si="274"/>
        <v>0</v>
      </c>
      <c r="BG129" s="550">
        <f>Q129+AU129</f>
        <v>1.82</v>
      </c>
    </row>
    <row r="130" spans="1:59" ht="12.95" customHeight="1" x14ac:dyDescent="0.25">
      <c r="A130" s="559">
        <v>23</v>
      </c>
      <c r="B130" s="643">
        <v>5429</v>
      </c>
      <c r="C130" s="644">
        <v>600098656</v>
      </c>
      <c r="D130" s="643">
        <v>70698309</v>
      </c>
      <c r="E130" s="690" t="s">
        <v>482</v>
      </c>
      <c r="F130" s="643"/>
      <c r="G130" s="691"/>
      <c r="H130" s="692"/>
      <c r="I130" s="535">
        <v>3989658</v>
      </c>
      <c r="J130" s="536">
        <v>2899891</v>
      </c>
      <c r="K130" s="536">
        <v>25000</v>
      </c>
      <c r="L130" s="536">
        <v>988613</v>
      </c>
      <c r="M130" s="536">
        <v>57998</v>
      </c>
      <c r="N130" s="536">
        <v>18156</v>
      </c>
      <c r="O130" s="537">
        <v>7.503000000000001</v>
      </c>
      <c r="P130" s="537">
        <v>4.4032</v>
      </c>
      <c r="Q130" s="746">
        <v>3.0998000000000001</v>
      </c>
      <c r="R130" s="535">
        <f t="shared" ref="R130:BG130" si="275">SUM(R127:R129)</f>
        <v>-7000</v>
      </c>
      <c r="S130" s="536">
        <f t="shared" si="275"/>
        <v>0</v>
      </c>
      <c r="T130" s="536">
        <f t="shared" si="275"/>
        <v>0</v>
      </c>
      <c r="U130" s="536">
        <f t="shared" ref="U130" si="276">SUM(U127:U129)</f>
        <v>28532</v>
      </c>
      <c r="V130" s="536">
        <f t="shared" si="275"/>
        <v>0</v>
      </c>
      <c r="W130" s="536">
        <f t="shared" ref="W130" si="277">SUM(W127:W129)</f>
        <v>0</v>
      </c>
      <c r="X130" s="536">
        <f t="shared" si="275"/>
        <v>0</v>
      </c>
      <c r="Y130" s="536">
        <f t="shared" si="275"/>
        <v>21532</v>
      </c>
      <c r="Z130" s="536">
        <f t="shared" si="275"/>
        <v>7000</v>
      </c>
      <c r="AA130" s="536">
        <f t="shared" si="275"/>
        <v>0</v>
      </c>
      <c r="AB130" s="536">
        <f t="shared" si="275"/>
        <v>0</v>
      </c>
      <c r="AC130" s="536">
        <f t="shared" si="275"/>
        <v>7000</v>
      </c>
      <c r="AD130" s="536">
        <f t="shared" si="275"/>
        <v>28532</v>
      </c>
      <c r="AE130" s="536">
        <f t="shared" si="275"/>
        <v>9644</v>
      </c>
      <c r="AF130" s="536">
        <f t="shared" si="275"/>
        <v>431</v>
      </c>
      <c r="AG130" s="536">
        <f t="shared" si="275"/>
        <v>0</v>
      </c>
      <c r="AH130" s="536">
        <f t="shared" ref="AH130" si="278">SUM(AH127:AH129)</f>
        <v>0</v>
      </c>
      <c r="AI130" s="536">
        <f t="shared" si="275"/>
        <v>0</v>
      </c>
      <c r="AJ130" s="536">
        <f t="shared" si="275"/>
        <v>0</v>
      </c>
      <c r="AK130" s="536">
        <f t="shared" si="275"/>
        <v>38607</v>
      </c>
      <c r="AL130" s="537">
        <f t="shared" si="275"/>
        <v>0</v>
      </c>
      <c r="AM130" s="537">
        <f t="shared" si="275"/>
        <v>-0.03</v>
      </c>
      <c r="AN130" s="537">
        <f t="shared" si="275"/>
        <v>0</v>
      </c>
      <c r="AO130" s="537">
        <f t="shared" si="275"/>
        <v>0</v>
      </c>
      <c r="AP130" s="537">
        <f t="shared" si="275"/>
        <v>0</v>
      </c>
      <c r="AQ130" s="537">
        <f t="shared" ref="AQ130" si="279">SUM(AQ127:AQ129)</f>
        <v>0</v>
      </c>
      <c r="AR130" s="537">
        <f t="shared" si="275"/>
        <v>0</v>
      </c>
      <c r="AS130" s="537">
        <f t="shared" si="275"/>
        <v>0</v>
      </c>
      <c r="AT130" s="537">
        <f t="shared" si="275"/>
        <v>0</v>
      </c>
      <c r="AU130" s="537">
        <f t="shared" si="275"/>
        <v>-0.03</v>
      </c>
      <c r="AV130" s="538">
        <f t="shared" si="275"/>
        <v>-0.03</v>
      </c>
      <c r="AW130" s="539">
        <f t="shared" si="275"/>
        <v>4028265</v>
      </c>
      <c r="AX130" s="536">
        <f t="shared" si="275"/>
        <v>2921423</v>
      </c>
      <c r="AY130" s="540">
        <f t="shared" ref="AY130" si="280">SUM(AY127:AY129)</f>
        <v>0</v>
      </c>
      <c r="AZ130" s="536">
        <f t="shared" si="275"/>
        <v>32000</v>
      </c>
      <c r="BA130" s="536">
        <f t="shared" si="275"/>
        <v>998257</v>
      </c>
      <c r="BB130" s="536">
        <f t="shared" si="275"/>
        <v>58429</v>
      </c>
      <c r="BC130" s="536">
        <f t="shared" si="275"/>
        <v>18156</v>
      </c>
      <c r="BD130" s="537">
        <f t="shared" si="275"/>
        <v>7.4730000000000008</v>
      </c>
      <c r="BE130" s="537">
        <f t="shared" si="275"/>
        <v>4.4032</v>
      </c>
      <c r="BF130" s="537">
        <f t="shared" si="275"/>
        <v>0</v>
      </c>
      <c r="BG130" s="538">
        <f t="shared" si="275"/>
        <v>3.0697999999999999</v>
      </c>
    </row>
    <row r="131" spans="1:59" ht="12.95" customHeight="1" x14ac:dyDescent="0.25">
      <c r="A131" s="542">
        <v>24</v>
      </c>
      <c r="B131" s="639">
        <v>5468</v>
      </c>
      <c r="C131" s="640">
        <v>600099083</v>
      </c>
      <c r="D131" s="542">
        <v>70698317</v>
      </c>
      <c r="E131" s="689" t="s">
        <v>483</v>
      </c>
      <c r="F131" s="639">
        <v>3117</v>
      </c>
      <c r="G131" s="685" t="s">
        <v>333</v>
      </c>
      <c r="H131" s="545" t="s">
        <v>281</v>
      </c>
      <c r="I131" s="522">
        <v>2548073</v>
      </c>
      <c r="J131" s="547">
        <v>1844863</v>
      </c>
      <c r="K131" s="547">
        <v>0</v>
      </c>
      <c r="L131" s="547">
        <v>623563</v>
      </c>
      <c r="M131" s="547">
        <v>36897</v>
      </c>
      <c r="N131" s="547">
        <v>42750</v>
      </c>
      <c r="O131" s="548">
        <v>3.5752000000000002</v>
      </c>
      <c r="P131" s="733">
        <v>2.6362000000000001</v>
      </c>
      <c r="Q131" s="823">
        <v>0.93900000000000006</v>
      </c>
      <c r="R131" s="112">
        <f t="shared" si="157"/>
        <v>0</v>
      </c>
      <c r="S131" s="113">
        <v>0</v>
      </c>
      <c r="T131" s="113">
        <v>0</v>
      </c>
      <c r="U131" s="113">
        <v>9200</v>
      </c>
      <c r="V131" s="113">
        <v>0</v>
      </c>
      <c r="W131" s="113">
        <v>0</v>
      </c>
      <c r="X131" s="113">
        <v>0</v>
      </c>
      <c r="Y131" s="113">
        <f t="shared" si="158"/>
        <v>9200</v>
      </c>
      <c r="Z131" s="113">
        <v>0</v>
      </c>
      <c r="AA131" s="113">
        <v>0</v>
      </c>
      <c r="AB131" s="113">
        <v>0</v>
      </c>
      <c r="AC131" s="113">
        <f t="shared" si="159"/>
        <v>0</v>
      </c>
      <c r="AD131" s="113">
        <f t="shared" si="160"/>
        <v>9200</v>
      </c>
      <c r="AE131" s="114">
        <f t="shared" si="161"/>
        <v>3110</v>
      </c>
      <c r="AF131" s="114">
        <f t="shared" si="162"/>
        <v>184</v>
      </c>
      <c r="AG131" s="113">
        <v>0</v>
      </c>
      <c r="AH131" s="113">
        <v>0</v>
      </c>
      <c r="AI131" s="113">
        <v>0</v>
      </c>
      <c r="AJ131" s="113">
        <f t="shared" si="163"/>
        <v>0</v>
      </c>
      <c r="AK131" s="113">
        <f t="shared" si="164"/>
        <v>12494</v>
      </c>
      <c r="AL131" s="115">
        <v>0</v>
      </c>
      <c r="AM131" s="115">
        <v>0</v>
      </c>
      <c r="AN131" s="115">
        <v>0</v>
      </c>
      <c r="AO131" s="115">
        <v>0</v>
      </c>
      <c r="AP131" s="115">
        <v>0</v>
      </c>
      <c r="AQ131" s="115">
        <v>0</v>
      </c>
      <c r="AR131" s="115">
        <v>0</v>
      </c>
      <c r="AS131" s="115">
        <v>0</v>
      </c>
      <c r="AT131" s="409">
        <f t="shared" ref="AT131:AT134" si="281">AL131+AN131+AO131+AR131+AQ131</f>
        <v>0</v>
      </c>
      <c r="AU131" s="115">
        <f>AM131+AP131+AS131</f>
        <v>0</v>
      </c>
      <c r="AV131" s="116">
        <f t="shared" si="165"/>
        <v>0</v>
      </c>
      <c r="AW131" s="855">
        <f>I131+AK131</f>
        <v>2560567</v>
      </c>
      <c r="AX131" s="528">
        <f>J131+Y131</f>
        <v>1854063</v>
      </c>
      <c r="AY131" s="113">
        <f t="shared" ref="AY131:AY134" si="282">W131</f>
        <v>0</v>
      </c>
      <c r="AZ131" s="113">
        <f>K131+AC131</f>
        <v>0</v>
      </c>
      <c r="BA131" s="528">
        <f t="shared" ref="BA131:BB134" si="283">L131+AE131</f>
        <v>626673</v>
      </c>
      <c r="BB131" s="528">
        <f t="shared" si="283"/>
        <v>37081</v>
      </c>
      <c r="BC131" s="528">
        <f>N131+AJ131</f>
        <v>42750</v>
      </c>
      <c r="BD131" s="549">
        <f>O131+AV131</f>
        <v>3.5752000000000002</v>
      </c>
      <c r="BE131" s="549">
        <f>P131+AT131</f>
        <v>2.6362000000000001</v>
      </c>
      <c r="BF131" s="953">
        <f t="shared" ref="BF131:BF134" si="284">AQ131</f>
        <v>0</v>
      </c>
      <c r="BG131" s="550">
        <f>Q131+AU131</f>
        <v>0.93900000000000006</v>
      </c>
    </row>
    <row r="132" spans="1:59" ht="12.95" customHeight="1" x14ac:dyDescent="0.25">
      <c r="A132" s="542">
        <v>24</v>
      </c>
      <c r="B132" s="639">
        <v>5468</v>
      </c>
      <c r="C132" s="640">
        <v>600099083</v>
      </c>
      <c r="D132" s="542">
        <v>70698317</v>
      </c>
      <c r="E132" s="689" t="s">
        <v>483</v>
      </c>
      <c r="F132" s="639">
        <v>3117</v>
      </c>
      <c r="G132" s="545" t="s">
        <v>316</v>
      </c>
      <c r="H132" s="545" t="s">
        <v>282</v>
      </c>
      <c r="I132" s="522">
        <v>25048</v>
      </c>
      <c r="J132" s="547">
        <v>18445</v>
      </c>
      <c r="K132" s="547">
        <v>0</v>
      </c>
      <c r="L132" s="547">
        <v>6234</v>
      </c>
      <c r="M132" s="547">
        <v>369</v>
      </c>
      <c r="N132" s="547">
        <v>0</v>
      </c>
      <c r="O132" s="548">
        <v>5.0000000000000044E-2</v>
      </c>
      <c r="P132" s="733">
        <v>5.0000000000000044E-2</v>
      </c>
      <c r="Q132" s="823">
        <v>0</v>
      </c>
      <c r="R132" s="112">
        <f t="shared" si="157"/>
        <v>0</v>
      </c>
      <c r="S132" s="113">
        <v>0</v>
      </c>
      <c r="T132" s="113">
        <v>0</v>
      </c>
      <c r="U132" s="113">
        <v>0</v>
      </c>
      <c r="V132" s="113">
        <v>0</v>
      </c>
      <c r="W132" s="113">
        <v>0</v>
      </c>
      <c r="X132" s="113">
        <v>0</v>
      </c>
      <c r="Y132" s="113">
        <f t="shared" si="158"/>
        <v>0</v>
      </c>
      <c r="Z132" s="113">
        <v>0</v>
      </c>
      <c r="AA132" s="113">
        <v>0</v>
      </c>
      <c r="AB132" s="113">
        <v>0</v>
      </c>
      <c r="AC132" s="113">
        <f t="shared" si="159"/>
        <v>0</v>
      </c>
      <c r="AD132" s="113">
        <f t="shared" si="160"/>
        <v>0</v>
      </c>
      <c r="AE132" s="114">
        <f t="shared" si="161"/>
        <v>0</v>
      </c>
      <c r="AF132" s="114">
        <f t="shared" si="162"/>
        <v>0</v>
      </c>
      <c r="AG132" s="113">
        <v>0</v>
      </c>
      <c r="AH132" s="113">
        <v>0</v>
      </c>
      <c r="AI132" s="113">
        <v>0</v>
      </c>
      <c r="AJ132" s="113">
        <f t="shared" si="163"/>
        <v>0</v>
      </c>
      <c r="AK132" s="113">
        <f t="shared" si="164"/>
        <v>0</v>
      </c>
      <c r="AL132" s="115">
        <v>0</v>
      </c>
      <c r="AM132" s="115">
        <v>0</v>
      </c>
      <c r="AN132" s="115">
        <v>0</v>
      </c>
      <c r="AO132" s="115">
        <v>0</v>
      </c>
      <c r="AP132" s="115">
        <v>0</v>
      </c>
      <c r="AQ132" s="115">
        <v>0</v>
      </c>
      <c r="AR132" s="115">
        <v>0</v>
      </c>
      <c r="AS132" s="115">
        <v>0</v>
      </c>
      <c r="AT132" s="409">
        <f t="shared" si="281"/>
        <v>0</v>
      </c>
      <c r="AU132" s="115">
        <f>AM132+AP132+AS132</f>
        <v>0</v>
      </c>
      <c r="AV132" s="116">
        <f t="shared" si="165"/>
        <v>0</v>
      </c>
      <c r="AW132" s="855">
        <f>I132+AK132</f>
        <v>25048</v>
      </c>
      <c r="AX132" s="528">
        <f>J132+Y132</f>
        <v>18445</v>
      </c>
      <c r="AY132" s="113">
        <f t="shared" si="282"/>
        <v>0</v>
      </c>
      <c r="AZ132" s="113">
        <f>K132+AC132</f>
        <v>0</v>
      </c>
      <c r="BA132" s="528">
        <f t="shared" si="283"/>
        <v>6234</v>
      </c>
      <c r="BB132" s="528">
        <f t="shared" si="283"/>
        <v>369</v>
      </c>
      <c r="BC132" s="528">
        <f>N132+AJ132</f>
        <v>0</v>
      </c>
      <c r="BD132" s="549">
        <f>O132+AV132</f>
        <v>5.0000000000000044E-2</v>
      </c>
      <c r="BE132" s="549">
        <f>P132+AT132</f>
        <v>5.0000000000000044E-2</v>
      </c>
      <c r="BF132" s="953">
        <f t="shared" si="284"/>
        <v>0</v>
      </c>
      <c r="BG132" s="550">
        <f>Q132+AU132</f>
        <v>0</v>
      </c>
    </row>
    <row r="133" spans="1:59" ht="12.95" customHeight="1" x14ac:dyDescent="0.25">
      <c r="A133" s="542">
        <v>24</v>
      </c>
      <c r="B133" s="639">
        <v>5468</v>
      </c>
      <c r="C133" s="640">
        <v>600099083</v>
      </c>
      <c r="D133" s="542">
        <v>70698317</v>
      </c>
      <c r="E133" s="689" t="s">
        <v>483</v>
      </c>
      <c r="F133" s="639">
        <v>3143</v>
      </c>
      <c r="G133" s="545" t="s">
        <v>633</v>
      </c>
      <c r="H133" s="545" t="s">
        <v>281</v>
      </c>
      <c r="I133" s="522">
        <v>685793</v>
      </c>
      <c r="J133" s="547">
        <v>505002</v>
      </c>
      <c r="K133" s="547">
        <v>0</v>
      </c>
      <c r="L133" s="547">
        <v>170691</v>
      </c>
      <c r="M133" s="547">
        <v>10100</v>
      </c>
      <c r="N133" s="547">
        <v>0</v>
      </c>
      <c r="O133" s="548">
        <v>1</v>
      </c>
      <c r="P133" s="733">
        <v>1</v>
      </c>
      <c r="Q133" s="823">
        <v>0</v>
      </c>
      <c r="R133" s="112">
        <f t="shared" si="157"/>
        <v>0</v>
      </c>
      <c r="S133" s="113">
        <v>0</v>
      </c>
      <c r="T133" s="113">
        <v>0</v>
      </c>
      <c r="U133" s="113">
        <v>0</v>
      </c>
      <c r="V133" s="113">
        <v>0</v>
      </c>
      <c r="W133" s="113">
        <v>0</v>
      </c>
      <c r="X133" s="113">
        <v>0</v>
      </c>
      <c r="Y133" s="113">
        <f t="shared" si="158"/>
        <v>0</v>
      </c>
      <c r="Z133" s="113">
        <v>0</v>
      </c>
      <c r="AA133" s="113">
        <v>0</v>
      </c>
      <c r="AB133" s="113">
        <v>0</v>
      </c>
      <c r="AC133" s="113">
        <f t="shared" si="159"/>
        <v>0</v>
      </c>
      <c r="AD133" s="113">
        <f t="shared" si="160"/>
        <v>0</v>
      </c>
      <c r="AE133" s="114">
        <f t="shared" si="161"/>
        <v>0</v>
      </c>
      <c r="AF133" s="114">
        <f t="shared" si="162"/>
        <v>0</v>
      </c>
      <c r="AG133" s="113">
        <v>0</v>
      </c>
      <c r="AH133" s="113">
        <v>0</v>
      </c>
      <c r="AI133" s="113">
        <v>0</v>
      </c>
      <c r="AJ133" s="113">
        <f t="shared" si="163"/>
        <v>0</v>
      </c>
      <c r="AK133" s="113">
        <f t="shared" si="164"/>
        <v>0</v>
      </c>
      <c r="AL133" s="115">
        <v>0</v>
      </c>
      <c r="AM133" s="115">
        <v>0</v>
      </c>
      <c r="AN133" s="115">
        <v>0</v>
      </c>
      <c r="AO133" s="115">
        <v>0</v>
      </c>
      <c r="AP133" s="115">
        <v>0</v>
      </c>
      <c r="AQ133" s="115">
        <v>0</v>
      </c>
      <c r="AR133" s="115">
        <v>0</v>
      </c>
      <c r="AS133" s="115">
        <v>0</v>
      </c>
      <c r="AT133" s="409">
        <f t="shared" si="281"/>
        <v>0</v>
      </c>
      <c r="AU133" s="115">
        <f>AM133+AP133+AS133</f>
        <v>0</v>
      </c>
      <c r="AV133" s="116">
        <f t="shared" si="165"/>
        <v>0</v>
      </c>
      <c r="AW133" s="855">
        <f>I133+AK133</f>
        <v>685793</v>
      </c>
      <c r="AX133" s="528">
        <f>J133+Y133</f>
        <v>505002</v>
      </c>
      <c r="AY133" s="113">
        <f t="shared" si="282"/>
        <v>0</v>
      </c>
      <c r="AZ133" s="113">
        <f>K133+AC133</f>
        <v>0</v>
      </c>
      <c r="BA133" s="528">
        <f t="shared" si="283"/>
        <v>170691</v>
      </c>
      <c r="BB133" s="528">
        <f t="shared" si="283"/>
        <v>10100</v>
      </c>
      <c r="BC133" s="528">
        <f>N133+AJ133</f>
        <v>0</v>
      </c>
      <c r="BD133" s="549">
        <f>O133+AV133</f>
        <v>1</v>
      </c>
      <c r="BE133" s="549">
        <f>P133+AT133</f>
        <v>1</v>
      </c>
      <c r="BF133" s="953">
        <f t="shared" si="284"/>
        <v>0</v>
      </c>
      <c r="BG133" s="550">
        <f>Q133+AU133</f>
        <v>0</v>
      </c>
    </row>
    <row r="134" spans="1:59" ht="12.95" customHeight="1" x14ac:dyDescent="0.25">
      <c r="A134" s="542">
        <v>24</v>
      </c>
      <c r="B134" s="639">
        <v>5468</v>
      </c>
      <c r="C134" s="640">
        <v>600099083</v>
      </c>
      <c r="D134" s="542">
        <v>70698317</v>
      </c>
      <c r="E134" s="689" t="s">
        <v>483</v>
      </c>
      <c r="F134" s="639">
        <v>3143</v>
      </c>
      <c r="G134" s="545" t="s">
        <v>634</v>
      </c>
      <c r="H134" s="545" t="s">
        <v>282</v>
      </c>
      <c r="I134" s="522">
        <v>16853</v>
      </c>
      <c r="J134" s="547">
        <v>11880</v>
      </c>
      <c r="K134" s="547">
        <v>0</v>
      </c>
      <c r="L134" s="339">
        <v>4015</v>
      </c>
      <c r="M134" s="547">
        <v>238</v>
      </c>
      <c r="N134" s="547">
        <v>720</v>
      </c>
      <c r="O134" s="548">
        <v>0.05</v>
      </c>
      <c r="P134" s="733">
        <v>0</v>
      </c>
      <c r="Q134" s="823">
        <v>0.05</v>
      </c>
      <c r="R134" s="112">
        <f t="shared" si="157"/>
        <v>0</v>
      </c>
      <c r="S134" s="113">
        <v>0</v>
      </c>
      <c r="T134" s="113">
        <v>0</v>
      </c>
      <c r="U134" s="113">
        <v>0</v>
      </c>
      <c r="V134" s="113">
        <v>0</v>
      </c>
      <c r="W134" s="113">
        <v>0</v>
      </c>
      <c r="X134" s="113">
        <v>0</v>
      </c>
      <c r="Y134" s="113">
        <f t="shared" si="158"/>
        <v>0</v>
      </c>
      <c r="Z134" s="113">
        <v>0</v>
      </c>
      <c r="AA134" s="113">
        <v>0</v>
      </c>
      <c r="AB134" s="113">
        <v>0</v>
      </c>
      <c r="AC134" s="113">
        <f t="shared" si="159"/>
        <v>0</v>
      </c>
      <c r="AD134" s="113">
        <f t="shared" si="160"/>
        <v>0</v>
      </c>
      <c r="AE134" s="114">
        <f t="shared" si="161"/>
        <v>0</v>
      </c>
      <c r="AF134" s="114">
        <f t="shared" si="162"/>
        <v>0</v>
      </c>
      <c r="AG134" s="113">
        <v>0</v>
      </c>
      <c r="AH134" s="113">
        <v>0</v>
      </c>
      <c r="AI134" s="113">
        <v>0</v>
      </c>
      <c r="AJ134" s="113">
        <f t="shared" si="163"/>
        <v>0</v>
      </c>
      <c r="AK134" s="113">
        <f t="shared" si="164"/>
        <v>0</v>
      </c>
      <c r="AL134" s="115">
        <v>0</v>
      </c>
      <c r="AM134" s="115">
        <v>0</v>
      </c>
      <c r="AN134" s="115">
        <v>0</v>
      </c>
      <c r="AO134" s="115">
        <v>0</v>
      </c>
      <c r="AP134" s="115">
        <v>0</v>
      </c>
      <c r="AQ134" s="115">
        <v>0</v>
      </c>
      <c r="AR134" s="115">
        <v>0</v>
      </c>
      <c r="AS134" s="115">
        <v>0</v>
      </c>
      <c r="AT134" s="409">
        <f t="shared" si="281"/>
        <v>0</v>
      </c>
      <c r="AU134" s="115">
        <f>AM134+AP134+AS134</f>
        <v>0</v>
      </c>
      <c r="AV134" s="116">
        <f t="shared" si="165"/>
        <v>0</v>
      </c>
      <c r="AW134" s="855">
        <f>I134+AK134</f>
        <v>16853</v>
      </c>
      <c r="AX134" s="528">
        <f>J134+Y134</f>
        <v>11880</v>
      </c>
      <c r="AY134" s="113">
        <f t="shared" si="282"/>
        <v>0</v>
      </c>
      <c r="AZ134" s="113">
        <f>K134+AC134</f>
        <v>0</v>
      </c>
      <c r="BA134" s="528">
        <f t="shared" si="283"/>
        <v>4015</v>
      </c>
      <c r="BB134" s="528">
        <f t="shared" si="283"/>
        <v>238</v>
      </c>
      <c r="BC134" s="528">
        <f>N134+AJ134</f>
        <v>720</v>
      </c>
      <c r="BD134" s="549">
        <f>O134+AV134</f>
        <v>0.05</v>
      </c>
      <c r="BE134" s="549">
        <f>P134+AT134</f>
        <v>0</v>
      </c>
      <c r="BF134" s="953">
        <f t="shared" si="284"/>
        <v>0</v>
      </c>
      <c r="BG134" s="550">
        <f>Q134+AU134</f>
        <v>0.05</v>
      </c>
    </row>
    <row r="135" spans="1:59" ht="12.95" customHeight="1" x14ac:dyDescent="0.25">
      <c r="A135" s="559">
        <v>24</v>
      </c>
      <c r="B135" s="643">
        <v>5468</v>
      </c>
      <c r="C135" s="644">
        <v>600099083</v>
      </c>
      <c r="D135" s="643">
        <v>70698317</v>
      </c>
      <c r="E135" s="690" t="s">
        <v>484</v>
      </c>
      <c r="F135" s="643"/>
      <c r="G135" s="691"/>
      <c r="H135" s="692"/>
      <c r="I135" s="535">
        <v>3275767</v>
      </c>
      <c r="J135" s="536">
        <v>2380190</v>
      </c>
      <c r="K135" s="536">
        <v>0</v>
      </c>
      <c r="L135" s="536">
        <v>804503</v>
      </c>
      <c r="M135" s="536">
        <v>47604</v>
      </c>
      <c r="N135" s="536">
        <v>43470</v>
      </c>
      <c r="O135" s="537">
        <v>4.6752000000000002</v>
      </c>
      <c r="P135" s="537">
        <v>3.6862000000000004</v>
      </c>
      <c r="Q135" s="746">
        <v>0.9890000000000001</v>
      </c>
      <c r="R135" s="535">
        <f t="shared" ref="R135:BG135" si="285">SUM(R131:R134)</f>
        <v>0</v>
      </c>
      <c r="S135" s="536">
        <f t="shared" si="285"/>
        <v>0</v>
      </c>
      <c r="T135" s="536">
        <f t="shared" si="285"/>
        <v>0</v>
      </c>
      <c r="U135" s="536">
        <f t="shared" ref="U135" si="286">SUM(U131:U134)</f>
        <v>9200</v>
      </c>
      <c r="V135" s="536">
        <f t="shared" si="285"/>
        <v>0</v>
      </c>
      <c r="W135" s="536">
        <f t="shared" ref="W135" si="287">SUM(W131:W134)</f>
        <v>0</v>
      </c>
      <c r="X135" s="536">
        <f t="shared" si="285"/>
        <v>0</v>
      </c>
      <c r="Y135" s="536">
        <f t="shared" si="285"/>
        <v>9200</v>
      </c>
      <c r="Z135" s="536">
        <f t="shared" si="285"/>
        <v>0</v>
      </c>
      <c r="AA135" s="536">
        <f t="shared" si="285"/>
        <v>0</v>
      </c>
      <c r="AB135" s="536">
        <f t="shared" si="285"/>
        <v>0</v>
      </c>
      <c r="AC135" s="536">
        <f t="shared" si="285"/>
        <v>0</v>
      </c>
      <c r="AD135" s="536">
        <f t="shared" si="285"/>
        <v>9200</v>
      </c>
      <c r="AE135" s="536">
        <f t="shared" si="285"/>
        <v>3110</v>
      </c>
      <c r="AF135" s="536">
        <f t="shared" si="285"/>
        <v>184</v>
      </c>
      <c r="AG135" s="536">
        <f t="shared" si="285"/>
        <v>0</v>
      </c>
      <c r="AH135" s="536">
        <f t="shared" ref="AH135" si="288">SUM(AH131:AH134)</f>
        <v>0</v>
      </c>
      <c r="AI135" s="536">
        <f t="shared" si="285"/>
        <v>0</v>
      </c>
      <c r="AJ135" s="536">
        <f t="shared" si="285"/>
        <v>0</v>
      </c>
      <c r="AK135" s="536">
        <f t="shared" si="285"/>
        <v>12494</v>
      </c>
      <c r="AL135" s="537">
        <f t="shared" si="285"/>
        <v>0</v>
      </c>
      <c r="AM135" s="537">
        <f t="shared" si="285"/>
        <v>0</v>
      </c>
      <c r="AN135" s="537">
        <f t="shared" si="285"/>
        <v>0</v>
      </c>
      <c r="AO135" s="537">
        <f t="shared" si="285"/>
        <v>0</v>
      </c>
      <c r="AP135" s="537">
        <f t="shared" si="285"/>
        <v>0</v>
      </c>
      <c r="AQ135" s="537">
        <f t="shared" ref="AQ135" si="289">SUM(AQ131:AQ134)</f>
        <v>0</v>
      </c>
      <c r="AR135" s="537">
        <f t="shared" si="285"/>
        <v>0</v>
      </c>
      <c r="AS135" s="537">
        <f t="shared" si="285"/>
        <v>0</v>
      </c>
      <c r="AT135" s="537">
        <f t="shared" si="285"/>
        <v>0</v>
      </c>
      <c r="AU135" s="537">
        <f t="shared" si="285"/>
        <v>0</v>
      </c>
      <c r="AV135" s="538">
        <f t="shared" si="285"/>
        <v>0</v>
      </c>
      <c r="AW135" s="539">
        <f t="shared" si="285"/>
        <v>3288261</v>
      </c>
      <c r="AX135" s="536">
        <f t="shared" si="285"/>
        <v>2389390</v>
      </c>
      <c r="AY135" s="540">
        <f t="shared" ref="AY135" si="290">SUM(AY131:AY134)</f>
        <v>0</v>
      </c>
      <c r="AZ135" s="536">
        <f t="shared" si="285"/>
        <v>0</v>
      </c>
      <c r="BA135" s="536">
        <f t="shared" si="285"/>
        <v>807613</v>
      </c>
      <c r="BB135" s="536">
        <f t="shared" si="285"/>
        <v>47788</v>
      </c>
      <c r="BC135" s="536">
        <f t="shared" si="285"/>
        <v>43470</v>
      </c>
      <c r="BD135" s="537">
        <f t="shared" si="285"/>
        <v>4.6752000000000002</v>
      </c>
      <c r="BE135" s="537">
        <f t="shared" si="285"/>
        <v>3.6862000000000004</v>
      </c>
      <c r="BF135" s="537">
        <f t="shared" si="285"/>
        <v>0</v>
      </c>
      <c r="BG135" s="538">
        <f t="shared" si="285"/>
        <v>0.9890000000000001</v>
      </c>
    </row>
    <row r="136" spans="1:59" ht="12.95" customHeight="1" x14ac:dyDescent="0.25">
      <c r="A136" s="542">
        <v>25</v>
      </c>
      <c r="B136" s="639">
        <v>5488</v>
      </c>
      <c r="C136" s="640">
        <v>600099326</v>
      </c>
      <c r="D136" s="542">
        <v>70695393</v>
      </c>
      <c r="E136" s="689" t="s">
        <v>485</v>
      </c>
      <c r="F136" s="639">
        <v>3111</v>
      </c>
      <c r="G136" s="685" t="s">
        <v>329</v>
      </c>
      <c r="H136" s="545" t="s">
        <v>281</v>
      </c>
      <c r="I136" s="522">
        <v>1170396</v>
      </c>
      <c r="J136" s="547">
        <v>856882</v>
      </c>
      <c r="K136" s="547">
        <v>0</v>
      </c>
      <c r="L136" s="547">
        <v>289626</v>
      </c>
      <c r="M136" s="547">
        <v>17138</v>
      </c>
      <c r="N136" s="547">
        <v>6750</v>
      </c>
      <c r="O136" s="548">
        <v>2.1779000000000002</v>
      </c>
      <c r="P136" s="733">
        <v>1.7170000000000001</v>
      </c>
      <c r="Q136" s="823">
        <v>0.46089999999999998</v>
      </c>
      <c r="R136" s="112">
        <f t="shared" si="157"/>
        <v>0</v>
      </c>
      <c r="S136" s="113">
        <v>0</v>
      </c>
      <c r="T136" s="113">
        <v>0</v>
      </c>
      <c r="U136" s="113">
        <v>0</v>
      </c>
      <c r="V136" s="113">
        <v>0</v>
      </c>
      <c r="W136" s="113">
        <v>0</v>
      </c>
      <c r="X136" s="113">
        <v>0</v>
      </c>
      <c r="Y136" s="113">
        <f t="shared" si="158"/>
        <v>0</v>
      </c>
      <c r="Z136" s="113">
        <v>0</v>
      </c>
      <c r="AA136" s="113">
        <v>0</v>
      </c>
      <c r="AB136" s="113">
        <v>0</v>
      </c>
      <c r="AC136" s="113">
        <f t="shared" si="159"/>
        <v>0</v>
      </c>
      <c r="AD136" s="113">
        <f t="shared" si="160"/>
        <v>0</v>
      </c>
      <c r="AE136" s="114">
        <f t="shared" si="161"/>
        <v>0</v>
      </c>
      <c r="AF136" s="114">
        <f t="shared" si="162"/>
        <v>0</v>
      </c>
      <c r="AG136" s="113">
        <v>0</v>
      </c>
      <c r="AH136" s="113">
        <v>0</v>
      </c>
      <c r="AI136" s="113">
        <v>0</v>
      </c>
      <c r="AJ136" s="113">
        <f t="shared" si="163"/>
        <v>0</v>
      </c>
      <c r="AK136" s="113">
        <f t="shared" si="164"/>
        <v>0</v>
      </c>
      <c r="AL136" s="115">
        <v>0</v>
      </c>
      <c r="AM136" s="115">
        <v>0</v>
      </c>
      <c r="AN136" s="115">
        <v>0</v>
      </c>
      <c r="AO136" s="115">
        <v>0</v>
      </c>
      <c r="AP136" s="115">
        <v>0</v>
      </c>
      <c r="AQ136" s="115">
        <v>0</v>
      </c>
      <c r="AR136" s="115">
        <v>0</v>
      </c>
      <c r="AS136" s="115">
        <v>0</v>
      </c>
      <c r="AT136" s="409">
        <f t="shared" ref="AT136:AT141" si="291">AL136+AN136+AO136+AR136+AQ136</f>
        <v>0</v>
      </c>
      <c r="AU136" s="115">
        <f t="shared" ref="AU136:AU141" si="292">AM136+AP136+AS136</f>
        <v>0</v>
      </c>
      <c r="AV136" s="116">
        <f t="shared" si="165"/>
        <v>0</v>
      </c>
      <c r="AW136" s="855">
        <f t="shared" ref="AW136:AW141" si="293">I136+AK136</f>
        <v>1170396</v>
      </c>
      <c r="AX136" s="528">
        <f t="shared" ref="AX136:AX141" si="294">J136+Y136</f>
        <v>856882</v>
      </c>
      <c r="AY136" s="113">
        <f t="shared" ref="AY136:AY141" si="295">W136</f>
        <v>0</v>
      </c>
      <c r="AZ136" s="113">
        <f t="shared" ref="AZ136:AZ141" si="296">K136+AC136</f>
        <v>0</v>
      </c>
      <c r="BA136" s="528">
        <f t="shared" ref="BA136:BB141" si="297">L136+AE136</f>
        <v>289626</v>
      </c>
      <c r="BB136" s="528">
        <f t="shared" si="297"/>
        <v>17138</v>
      </c>
      <c r="BC136" s="528">
        <f t="shared" ref="BC136:BC141" si="298">N136+AJ136</f>
        <v>6750</v>
      </c>
      <c r="BD136" s="549">
        <f t="shared" ref="BD136:BD141" si="299">O136+AV136</f>
        <v>2.1779000000000002</v>
      </c>
      <c r="BE136" s="549">
        <f t="shared" ref="BE136:BE141" si="300">P136+AT136</f>
        <v>1.7170000000000001</v>
      </c>
      <c r="BF136" s="953">
        <f t="shared" ref="BF136:BF141" si="301">AQ136</f>
        <v>0</v>
      </c>
      <c r="BG136" s="550">
        <f t="shared" ref="BG136:BG141" si="302">Q136+AU136</f>
        <v>0.46089999999999998</v>
      </c>
    </row>
    <row r="137" spans="1:59" ht="12.95" customHeight="1" x14ac:dyDescent="0.25">
      <c r="A137" s="542">
        <v>25</v>
      </c>
      <c r="B137" s="639">
        <v>5488</v>
      </c>
      <c r="C137" s="640">
        <v>600099326</v>
      </c>
      <c r="D137" s="542">
        <v>70695393</v>
      </c>
      <c r="E137" s="689" t="s">
        <v>485</v>
      </c>
      <c r="F137" s="639">
        <v>3117</v>
      </c>
      <c r="G137" s="685" t="s">
        <v>333</v>
      </c>
      <c r="H137" s="545" t="s">
        <v>281</v>
      </c>
      <c r="I137" s="522">
        <v>2591840</v>
      </c>
      <c r="J137" s="547">
        <v>1892202</v>
      </c>
      <c r="K137" s="547">
        <v>0</v>
      </c>
      <c r="L137" s="547">
        <v>639564</v>
      </c>
      <c r="M137" s="547">
        <v>37844</v>
      </c>
      <c r="N137" s="547">
        <v>22230</v>
      </c>
      <c r="O137" s="548">
        <v>3.8228</v>
      </c>
      <c r="P137" s="733">
        <v>2.4091</v>
      </c>
      <c r="Q137" s="823">
        <v>1.4137</v>
      </c>
      <c r="R137" s="112">
        <f t="shared" si="157"/>
        <v>0</v>
      </c>
      <c r="S137" s="113">
        <v>0</v>
      </c>
      <c r="T137" s="113">
        <v>0</v>
      </c>
      <c r="U137" s="113">
        <v>29848</v>
      </c>
      <c r="V137" s="113">
        <v>0</v>
      </c>
      <c r="W137" s="113">
        <v>0</v>
      </c>
      <c r="X137" s="113">
        <v>0</v>
      </c>
      <c r="Y137" s="113">
        <f t="shared" si="158"/>
        <v>29848</v>
      </c>
      <c r="Z137" s="113">
        <v>0</v>
      </c>
      <c r="AA137" s="113">
        <v>0</v>
      </c>
      <c r="AB137" s="113">
        <v>0</v>
      </c>
      <c r="AC137" s="113">
        <f t="shared" si="159"/>
        <v>0</v>
      </c>
      <c r="AD137" s="113">
        <f t="shared" si="160"/>
        <v>29848</v>
      </c>
      <c r="AE137" s="114">
        <f t="shared" si="161"/>
        <v>10089</v>
      </c>
      <c r="AF137" s="114">
        <f t="shared" si="162"/>
        <v>597</v>
      </c>
      <c r="AG137" s="113">
        <v>0</v>
      </c>
      <c r="AH137" s="113">
        <v>0</v>
      </c>
      <c r="AI137" s="113">
        <v>0</v>
      </c>
      <c r="AJ137" s="113">
        <f t="shared" si="163"/>
        <v>0</v>
      </c>
      <c r="AK137" s="113">
        <f t="shared" si="164"/>
        <v>40534</v>
      </c>
      <c r="AL137" s="115">
        <v>0</v>
      </c>
      <c r="AM137" s="115">
        <v>0</v>
      </c>
      <c r="AN137" s="115">
        <v>0</v>
      </c>
      <c r="AO137" s="115">
        <v>0</v>
      </c>
      <c r="AP137" s="115">
        <v>0</v>
      </c>
      <c r="AQ137" s="115">
        <v>0</v>
      </c>
      <c r="AR137" s="115">
        <v>0</v>
      </c>
      <c r="AS137" s="115">
        <v>0</v>
      </c>
      <c r="AT137" s="409">
        <f t="shared" si="291"/>
        <v>0</v>
      </c>
      <c r="AU137" s="115">
        <f t="shared" si="292"/>
        <v>0</v>
      </c>
      <c r="AV137" s="116">
        <f t="shared" si="165"/>
        <v>0</v>
      </c>
      <c r="AW137" s="855">
        <f t="shared" si="293"/>
        <v>2632374</v>
      </c>
      <c r="AX137" s="528">
        <f t="shared" si="294"/>
        <v>1922050</v>
      </c>
      <c r="AY137" s="113">
        <f t="shared" si="295"/>
        <v>0</v>
      </c>
      <c r="AZ137" s="113">
        <f t="shared" si="296"/>
        <v>0</v>
      </c>
      <c r="BA137" s="528">
        <f t="shared" si="297"/>
        <v>649653</v>
      </c>
      <c r="BB137" s="528">
        <f t="shared" si="297"/>
        <v>38441</v>
      </c>
      <c r="BC137" s="528">
        <f t="shared" si="298"/>
        <v>22230</v>
      </c>
      <c r="BD137" s="549">
        <f t="shared" si="299"/>
        <v>3.8228</v>
      </c>
      <c r="BE137" s="549">
        <f t="shared" si="300"/>
        <v>2.4091</v>
      </c>
      <c r="BF137" s="953">
        <f t="shared" si="301"/>
        <v>0</v>
      </c>
      <c r="BG137" s="550">
        <f t="shared" si="302"/>
        <v>1.4137</v>
      </c>
    </row>
    <row r="138" spans="1:59" ht="12.95" customHeight="1" x14ac:dyDescent="0.25">
      <c r="A138" s="542">
        <v>25</v>
      </c>
      <c r="B138" s="639">
        <v>5488</v>
      </c>
      <c r="C138" s="640">
        <v>600099326</v>
      </c>
      <c r="D138" s="542">
        <v>70695393</v>
      </c>
      <c r="E138" s="689" t="s">
        <v>485</v>
      </c>
      <c r="F138" s="639">
        <v>3117</v>
      </c>
      <c r="G138" s="545" t="s">
        <v>316</v>
      </c>
      <c r="H138" s="545" t="s">
        <v>282</v>
      </c>
      <c r="I138" s="522">
        <v>88885</v>
      </c>
      <c r="J138" s="547">
        <v>65453</v>
      </c>
      <c r="K138" s="547">
        <v>0</v>
      </c>
      <c r="L138" s="547">
        <v>22123</v>
      </c>
      <c r="M138" s="547">
        <v>1309</v>
      </c>
      <c r="N138" s="547">
        <v>0</v>
      </c>
      <c r="O138" s="548">
        <v>0.17</v>
      </c>
      <c r="P138" s="733">
        <v>0.17</v>
      </c>
      <c r="Q138" s="823">
        <v>0</v>
      </c>
      <c r="R138" s="112">
        <f t="shared" si="157"/>
        <v>0</v>
      </c>
      <c r="S138" s="113">
        <v>0</v>
      </c>
      <c r="T138" s="113">
        <v>0</v>
      </c>
      <c r="U138" s="113">
        <v>0</v>
      </c>
      <c r="V138" s="113">
        <v>0</v>
      </c>
      <c r="W138" s="113">
        <v>0</v>
      </c>
      <c r="X138" s="113">
        <v>0</v>
      </c>
      <c r="Y138" s="113">
        <f t="shared" si="158"/>
        <v>0</v>
      </c>
      <c r="Z138" s="113">
        <v>0</v>
      </c>
      <c r="AA138" s="113">
        <v>0</v>
      </c>
      <c r="AB138" s="113">
        <v>0</v>
      </c>
      <c r="AC138" s="113">
        <f t="shared" si="159"/>
        <v>0</v>
      </c>
      <c r="AD138" s="113">
        <f t="shared" si="160"/>
        <v>0</v>
      </c>
      <c r="AE138" s="114">
        <f t="shared" si="161"/>
        <v>0</v>
      </c>
      <c r="AF138" s="114">
        <f t="shared" si="162"/>
        <v>0</v>
      </c>
      <c r="AG138" s="113">
        <v>0</v>
      </c>
      <c r="AH138" s="113">
        <v>0</v>
      </c>
      <c r="AI138" s="113">
        <v>0</v>
      </c>
      <c r="AJ138" s="113">
        <f t="shared" si="163"/>
        <v>0</v>
      </c>
      <c r="AK138" s="113">
        <f t="shared" si="164"/>
        <v>0</v>
      </c>
      <c r="AL138" s="115">
        <v>0</v>
      </c>
      <c r="AM138" s="115">
        <v>0</v>
      </c>
      <c r="AN138" s="115">
        <v>0</v>
      </c>
      <c r="AO138" s="115">
        <v>0</v>
      </c>
      <c r="AP138" s="115">
        <v>0</v>
      </c>
      <c r="AQ138" s="115">
        <v>0</v>
      </c>
      <c r="AR138" s="115">
        <v>0</v>
      </c>
      <c r="AS138" s="115">
        <v>0</v>
      </c>
      <c r="AT138" s="409">
        <f t="shared" si="291"/>
        <v>0</v>
      </c>
      <c r="AU138" s="115">
        <f t="shared" si="292"/>
        <v>0</v>
      </c>
      <c r="AV138" s="116">
        <f t="shared" si="165"/>
        <v>0</v>
      </c>
      <c r="AW138" s="855">
        <f t="shared" si="293"/>
        <v>88885</v>
      </c>
      <c r="AX138" s="528">
        <f t="shared" si="294"/>
        <v>65453</v>
      </c>
      <c r="AY138" s="113">
        <f t="shared" si="295"/>
        <v>0</v>
      </c>
      <c r="AZ138" s="113">
        <f t="shared" si="296"/>
        <v>0</v>
      </c>
      <c r="BA138" s="528">
        <f t="shared" si="297"/>
        <v>22123</v>
      </c>
      <c r="BB138" s="528">
        <f t="shared" si="297"/>
        <v>1309</v>
      </c>
      <c r="BC138" s="528">
        <f t="shared" si="298"/>
        <v>0</v>
      </c>
      <c r="BD138" s="549">
        <f t="shared" si="299"/>
        <v>0.17</v>
      </c>
      <c r="BE138" s="549">
        <f t="shared" si="300"/>
        <v>0.17</v>
      </c>
      <c r="BF138" s="953">
        <f t="shared" si="301"/>
        <v>0</v>
      </c>
      <c r="BG138" s="550">
        <f t="shared" si="302"/>
        <v>0</v>
      </c>
    </row>
    <row r="139" spans="1:59" ht="12.95" customHeight="1" x14ac:dyDescent="0.25">
      <c r="A139" s="542">
        <v>25</v>
      </c>
      <c r="B139" s="639">
        <v>5488</v>
      </c>
      <c r="C139" s="640">
        <v>600099326</v>
      </c>
      <c r="D139" s="542">
        <v>70695393</v>
      </c>
      <c r="E139" s="689" t="s">
        <v>485</v>
      </c>
      <c r="F139" s="639">
        <v>3141</v>
      </c>
      <c r="G139" s="685" t="s">
        <v>319</v>
      </c>
      <c r="H139" s="545" t="s">
        <v>282</v>
      </c>
      <c r="I139" s="522">
        <v>358125</v>
      </c>
      <c r="J139" s="547">
        <v>262519</v>
      </c>
      <c r="K139" s="547">
        <v>0</v>
      </c>
      <c r="L139" s="339">
        <v>88731</v>
      </c>
      <c r="M139" s="547">
        <v>5251</v>
      </c>
      <c r="N139" s="547">
        <v>1624</v>
      </c>
      <c r="O139" s="548">
        <v>0.89</v>
      </c>
      <c r="P139" s="733">
        <v>0</v>
      </c>
      <c r="Q139" s="823">
        <v>0.89</v>
      </c>
      <c r="R139" s="112">
        <f t="shared" si="157"/>
        <v>0</v>
      </c>
      <c r="S139" s="113">
        <v>0</v>
      </c>
      <c r="T139" s="113">
        <v>0</v>
      </c>
      <c r="U139" s="113">
        <v>0</v>
      </c>
      <c r="V139" s="113">
        <v>0</v>
      </c>
      <c r="W139" s="113">
        <v>0</v>
      </c>
      <c r="X139" s="113">
        <v>0</v>
      </c>
      <c r="Y139" s="113">
        <f t="shared" si="158"/>
        <v>0</v>
      </c>
      <c r="Z139" s="113">
        <v>0</v>
      </c>
      <c r="AA139" s="113">
        <v>0</v>
      </c>
      <c r="AB139" s="113">
        <v>0</v>
      </c>
      <c r="AC139" s="113">
        <f t="shared" si="159"/>
        <v>0</v>
      </c>
      <c r="AD139" s="113">
        <f t="shared" si="160"/>
        <v>0</v>
      </c>
      <c r="AE139" s="114">
        <f t="shared" si="161"/>
        <v>0</v>
      </c>
      <c r="AF139" s="114">
        <f t="shared" si="162"/>
        <v>0</v>
      </c>
      <c r="AG139" s="113">
        <v>0</v>
      </c>
      <c r="AH139" s="113">
        <v>0</v>
      </c>
      <c r="AI139" s="113">
        <v>0</v>
      </c>
      <c r="AJ139" s="113">
        <f t="shared" si="163"/>
        <v>0</v>
      </c>
      <c r="AK139" s="113">
        <f t="shared" si="164"/>
        <v>0</v>
      </c>
      <c r="AL139" s="115">
        <v>0</v>
      </c>
      <c r="AM139" s="115">
        <v>0</v>
      </c>
      <c r="AN139" s="115">
        <v>0</v>
      </c>
      <c r="AO139" s="115">
        <v>0</v>
      </c>
      <c r="AP139" s="115">
        <v>0</v>
      </c>
      <c r="AQ139" s="115">
        <v>0</v>
      </c>
      <c r="AR139" s="115">
        <v>0</v>
      </c>
      <c r="AS139" s="115">
        <v>0</v>
      </c>
      <c r="AT139" s="409">
        <f t="shared" si="291"/>
        <v>0</v>
      </c>
      <c r="AU139" s="115">
        <f t="shared" si="292"/>
        <v>0</v>
      </c>
      <c r="AV139" s="116">
        <f t="shared" si="165"/>
        <v>0</v>
      </c>
      <c r="AW139" s="855">
        <f t="shared" si="293"/>
        <v>358125</v>
      </c>
      <c r="AX139" s="528">
        <f t="shared" si="294"/>
        <v>262519</v>
      </c>
      <c r="AY139" s="113">
        <f t="shared" si="295"/>
        <v>0</v>
      </c>
      <c r="AZ139" s="113">
        <f t="shared" si="296"/>
        <v>0</v>
      </c>
      <c r="BA139" s="528">
        <f t="shared" si="297"/>
        <v>88731</v>
      </c>
      <c r="BB139" s="528">
        <f t="shared" si="297"/>
        <v>5251</v>
      </c>
      <c r="BC139" s="528">
        <f t="shared" si="298"/>
        <v>1624</v>
      </c>
      <c r="BD139" s="549">
        <f t="shared" si="299"/>
        <v>0.89</v>
      </c>
      <c r="BE139" s="549">
        <f t="shared" si="300"/>
        <v>0</v>
      </c>
      <c r="BF139" s="953">
        <f t="shared" si="301"/>
        <v>0</v>
      </c>
      <c r="BG139" s="550">
        <f t="shared" si="302"/>
        <v>0.89</v>
      </c>
    </row>
    <row r="140" spans="1:59" ht="12.95" customHeight="1" x14ac:dyDescent="0.25">
      <c r="A140" s="542">
        <v>25</v>
      </c>
      <c r="B140" s="639">
        <v>5488</v>
      </c>
      <c r="C140" s="640">
        <v>600099326</v>
      </c>
      <c r="D140" s="542">
        <v>70695393</v>
      </c>
      <c r="E140" s="689" t="s">
        <v>485</v>
      </c>
      <c r="F140" s="639">
        <v>3143</v>
      </c>
      <c r="G140" s="545" t="s">
        <v>633</v>
      </c>
      <c r="H140" s="545" t="s">
        <v>281</v>
      </c>
      <c r="I140" s="522">
        <v>522700</v>
      </c>
      <c r="J140" s="547">
        <v>384904</v>
      </c>
      <c r="K140" s="547">
        <v>0</v>
      </c>
      <c r="L140" s="547">
        <v>130098</v>
      </c>
      <c r="M140" s="547">
        <v>7698</v>
      </c>
      <c r="N140" s="547">
        <v>0</v>
      </c>
      <c r="O140" s="548">
        <v>0.875</v>
      </c>
      <c r="P140" s="733">
        <v>0.875</v>
      </c>
      <c r="Q140" s="823">
        <v>0</v>
      </c>
      <c r="R140" s="112">
        <f t="shared" si="157"/>
        <v>0</v>
      </c>
      <c r="S140" s="113">
        <v>0</v>
      </c>
      <c r="T140" s="113">
        <v>0</v>
      </c>
      <c r="U140" s="113">
        <v>0</v>
      </c>
      <c r="V140" s="113">
        <v>0</v>
      </c>
      <c r="W140" s="113">
        <v>0</v>
      </c>
      <c r="X140" s="113">
        <v>0</v>
      </c>
      <c r="Y140" s="113">
        <f t="shared" si="158"/>
        <v>0</v>
      </c>
      <c r="Z140" s="113">
        <v>0</v>
      </c>
      <c r="AA140" s="113">
        <v>0</v>
      </c>
      <c r="AB140" s="113">
        <v>0</v>
      </c>
      <c r="AC140" s="113">
        <f t="shared" si="159"/>
        <v>0</v>
      </c>
      <c r="AD140" s="113">
        <f t="shared" si="160"/>
        <v>0</v>
      </c>
      <c r="AE140" s="114">
        <f t="shared" si="161"/>
        <v>0</v>
      </c>
      <c r="AF140" s="114">
        <f t="shared" si="162"/>
        <v>0</v>
      </c>
      <c r="AG140" s="113">
        <v>0</v>
      </c>
      <c r="AH140" s="113">
        <v>0</v>
      </c>
      <c r="AI140" s="113">
        <v>0</v>
      </c>
      <c r="AJ140" s="113">
        <f t="shared" si="163"/>
        <v>0</v>
      </c>
      <c r="AK140" s="113">
        <f t="shared" si="164"/>
        <v>0</v>
      </c>
      <c r="AL140" s="115">
        <v>0</v>
      </c>
      <c r="AM140" s="115">
        <v>0</v>
      </c>
      <c r="AN140" s="115">
        <v>0</v>
      </c>
      <c r="AO140" s="115">
        <v>0</v>
      </c>
      <c r="AP140" s="115">
        <v>0</v>
      </c>
      <c r="AQ140" s="115">
        <v>0</v>
      </c>
      <c r="AR140" s="115">
        <v>0</v>
      </c>
      <c r="AS140" s="115">
        <v>0</v>
      </c>
      <c r="AT140" s="409">
        <f t="shared" si="291"/>
        <v>0</v>
      </c>
      <c r="AU140" s="115">
        <f t="shared" si="292"/>
        <v>0</v>
      </c>
      <c r="AV140" s="116">
        <f t="shared" si="165"/>
        <v>0</v>
      </c>
      <c r="AW140" s="855">
        <f t="shared" si="293"/>
        <v>522700</v>
      </c>
      <c r="AX140" s="528">
        <f t="shared" si="294"/>
        <v>384904</v>
      </c>
      <c r="AY140" s="113">
        <f t="shared" si="295"/>
        <v>0</v>
      </c>
      <c r="AZ140" s="113">
        <f t="shared" si="296"/>
        <v>0</v>
      </c>
      <c r="BA140" s="528">
        <f t="shared" si="297"/>
        <v>130098</v>
      </c>
      <c r="BB140" s="528">
        <f t="shared" si="297"/>
        <v>7698</v>
      </c>
      <c r="BC140" s="528">
        <f t="shared" si="298"/>
        <v>0</v>
      </c>
      <c r="BD140" s="549">
        <f t="shared" si="299"/>
        <v>0.875</v>
      </c>
      <c r="BE140" s="549">
        <f t="shared" si="300"/>
        <v>0.875</v>
      </c>
      <c r="BF140" s="953">
        <f t="shared" si="301"/>
        <v>0</v>
      </c>
      <c r="BG140" s="550">
        <f t="shared" si="302"/>
        <v>0</v>
      </c>
    </row>
    <row r="141" spans="1:59" ht="12.95" customHeight="1" x14ac:dyDescent="0.25">
      <c r="A141" s="542">
        <v>25</v>
      </c>
      <c r="B141" s="639">
        <v>5488</v>
      </c>
      <c r="C141" s="640">
        <v>600099326</v>
      </c>
      <c r="D141" s="542">
        <v>70695393</v>
      </c>
      <c r="E141" s="702" t="s">
        <v>485</v>
      </c>
      <c r="F141" s="703">
        <v>3143</v>
      </c>
      <c r="G141" s="545" t="s">
        <v>634</v>
      </c>
      <c r="H141" s="545" t="s">
        <v>282</v>
      </c>
      <c r="I141" s="522">
        <v>9129</v>
      </c>
      <c r="J141" s="547">
        <v>6435</v>
      </c>
      <c r="K141" s="547">
        <v>0</v>
      </c>
      <c r="L141" s="339">
        <v>2175</v>
      </c>
      <c r="M141" s="547">
        <v>129</v>
      </c>
      <c r="N141" s="547">
        <v>390</v>
      </c>
      <c r="O141" s="548">
        <v>0.03</v>
      </c>
      <c r="P141" s="733">
        <v>0</v>
      </c>
      <c r="Q141" s="823">
        <v>0.03</v>
      </c>
      <c r="R141" s="112">
        <f t="shared" ref="R141" si="303">Z141*-1</f>
        <v>0</v>
      </c>
      <c r="S141" s="113">
        <v>0</v>
      </c>
      <c r="T141" s="113">
        <v>0</v>
      </c>
      <c r="U141" s="113">
        <v>0</v>
      </c>
      <c r="V141" s="113">
        <v>0</v>
      </c>
      <c r="W141" s="113">
        <v>0</v>
      </c>
      <c r="X141" s="113">
        <v>0</v>
      </c>
      <c r="Y141" s="113">
        <f t="shared" ref="Y141" si="304">SUM(R141:X141)</f>
        <v>0</v>
      </c>
      <c r="Z141" s="113">
        <v>0</v>
      </c>
      <c r="AA141" s="113">
        <v>0</v>
      </c>
      <c r="AB141" s="113">
        <v>0</v>
      </c>
      <c r="AC141" s="113">
        <f t="shared" ref="AC141" si="305">SUM(Z141:AB141)</f>
        <v>0</v>
      </c>
      <c r="AD141" s="113">
        <f t="shared" ref="AD141" si="306">Y141+AC141</f>
        <v>0</v>
      </c>
      <c r="AE141" s="114">
        <f t="shared" ref="AE141" si="307">ROUND((Y141+Z141+AA141)*33.8%,0)</f>
        <v>0</v>
      </c>
      <c r="AF141" s="114">
        <f t="shared" ref="AF141" si="308">ROUND(Y141*2%,0)</f>
        <v>0</v>
      </c>
      <c r="AG141" s="113">
        <v>0</v>
      </c>
      <c r="AH141" s="113">
        <v>0</v>
      </c>
      <c r="AI141" s="113">
        <v>0</v>
      </c>
      <c r="AJ141" s="113">
        <f t="shared" ref="AJ141" si="309">SUM(AG141:AI141)</f>
        <v>0</v>
      </c>
      <c r="AK141" s="113">
        <f t="shared" ref="AK141" si="310">AD141+AE141+AF141+AJ141</f>
        <v>0</v>
      </c>
      <c r="AL141" s="115">
        <v>0</v>
      </c>
      <c r="AM141" s="115">
        <v>0</v>
      </c>
      <c r="AN141" s="115">
        <v>0</v>
      </c>
      <c r="AO141" s="115">
        <v>0</v>
      </c>
      <c r="AP141" s="115">
        <v>0</v>
      </c>
      <c r="AQ141" s="115">
        <v>0</v>
      </c>
      <c r="AR141" s="115">
        <v>0</v>
      </c>
      <c r="AS141" s="115">
        <v>0</v>
      </c>
      <c r="AT141" s="409">
        <f t="shared" si="291"/>
        <v>0</v>
      </c>
      <c r="AU141" s="115">
        <f t="shared" si="292"/>
        <v>0</v>
      </c>
      <c r="AV141" s="116">
        <f t="shared" ref="AV141" si="311">SUM(AT141:AU141)</f>
        <v>0</v>
      </c>
      <c r="AW141" s="855">
        <f t="shared" si="293"/>
        <v>9129</v>
      </c>
      <c r="AX141" s="528">
        <f t="shared" si="294"/>
        <v>6435</v>
      </c>
      <c r="AY141" s="113">
        <f t="shared" si="295"/>
        <v>0</v>
      </c>
      <c r="AZ141" s="113">
        <f t="shared" si="296"/>
        <v>0</v>
      </c>
      <c r="BA141" s="528">
        <f t="shared" si="297"/>
        <v>2175</v>
      </c>
      <c r="BB141" s="528">
        <f t="shared" si="297"/>
        <v>129</v>
      </c>
      <c r="BC141" s="528">
        <f t="shared" si="298"/>
        <v>390</v>
      </c>
      <c r="BD141" s="549">
        <f t="shared" si="299"/>
        <v>0.03</v>
      </c>
      <c r="BE141" s="549">
        <f t="shared" si="300"/>
        <v>0</v>
      </c>
      <c r="BF141" s="953">
        <f t="shared" si="301"/>
        <v>0</v>
      </c>
      <c r="BG141" s="550">
        <f t="shared" si="302"/>
        <v>0.03</v>
      </c>
    </row>
    <row r="142" spans="1:59" ht="12.95" customHeight="1" thickBot="1" x14ac:dyDescent="0.3">
      <c r="A142" s="563">
        <v>25</v>
      </c>
      <c r="B142" s="663">
        <v>5488</v>
      </c>
      <c r="C142" s="664">
        <v>600099326</v>
      </c>
      <c r="D142" s="663">
        <v>70695393</v>
      </c>
      <c r="E142" s="704" t="s">
        <v>486</v>
      </c>
      <c r="F142" s="663"/>
      <c r="G142" s="705"/>
      <c r="H142" s="706"/>
      <c r="I142" s="707">
        <v>4741075</v>
      </c>
      <c r="J142" s="540">
        <v>3468395</v>
      </c>
      <c r="K142" s="540">
        <v>0</v>
      </c>
      <c r="L142" s="540">
        <v>1172317</v>
      </c>
      <c r="M142" s="540">
        <v>69369</v>
      </c>
      <c r="N142" s="540">
        <v>30994</v>
      </c>
      <c r="O142" s="708">
        <v>7.9657</v>
      </c>
      <c r="P142" s="708">
        <v>5.1711</v>
      </c>
      <c r="Q142" s="770">
        <v>2.7946</v>
      </c>
      <c r="R142" s="767">
        <f t="shared" ref="R142:BG142" si="312">SUM(R136:R141)</f>
        <v>0</v>
      </c>
      <c r="S142" s="830">
        <f t="shared" si="312"/>
        <v>0</v>
      </c>
      <c r="T142" s="830">
        <f t="shared" si="312"/>
        <v>0</v>
      </c>
      <c r="U142" s="830">
        <f t="shared" si="312"/>
        <v>29848</v>
      </c>
      <c r="V142" s="830">
        <f t="shared" si="312"/>
        <v>0</v>
      </c>
      <c r="W142" s="830">
        <f t="shared" ref="W142" si="313">SUM(W136:W141)</f>
        <v>0</v>
      </c>
      <c r="X142" s="830">
        <f t="shared" si="312"/>
        <v>0</v>
      </c>
      <c r="Y142" s="830">
        <f t="shared" si="312"/>
        <v>29848</v>
      </c>
      <c r="Z142" s="830">
        <f t="shared" si="312"/>
        <v>0</v>
      </c>
      <c r="AA142" s="830">
        <f t="shared" si="312"/>
        <v>0</v>
      </c>
      <c r="AB142" s="830">
        <f t="shared" si="312"/>
        <v>0</v>
      </c>
      <c r="AC142" s="830">
        <f t="shared" si="312"/>
        <v>0</v>
      </c>
      <c r="AD142" s="830">
        <f t="shared" si="312"/>
        <v>29848</v>
      </c>
      <c r="AE142" s="830">
        <f t="shared" si="312"/>
        <v>10089</v>
      </c>
      <c r="AF142" s="830">
        <f t="shared" si="312"/>
        <v>597</v>
      </c>
      <c r="AG142" s="830">
        <f t="shared" si="312"/>
        <v>0</v>
      </c>
      <c r="AH142" s="830">
        <f t="shared" si="312"/>
        <v>0</v>
      </c>
      <c r="AI142" s="830">
        <f t="shared" si="312"/>
        <v>0</v>
      </c>
      <c r="AJ142" s="830">
        <f t="shared" si="312"/>
        <v>0</v>
      </c>
      <c r="AK142" s="830">
        <f t="shared" si="312"/>
        <v>40534</v>
      </c>
      <c r="AL142" s="831">
        <f t="shared" si="312"/>
        <v>0</v>
      </c>
      <c r="AM142" s="831">
        <f t="shared" si="312"/>
        <v>0</v>
      </c>
      <c r="AN142" s="831">
        <f t="shared" si="312"/>
        <v>0</v>
      </c>
      <c r="AO142" s="831">
        <f t="shared" si="312"/>
        <v>0</v>
      </c>
      <c r="AP142" s="831">
        <f t="shared" si="312"/>
        <v>0</v>
      </c>
      <c r="AQ142" s="831">
        <f t="shared" ref="AQ142" si="314">SUM(AQ136:AQ141)</f>
        <v>0</v>
      </c>
      <c r="AR142" s="831">
        <f t="shared" si="312"/>
        <v>0</v>
      </c>
      <c r="AS142" s="831">
        <f t="shared" si="312"/>
        <v>0</v>
      </c>
      <c r="AT142" s="831">
        <f t="shared" si="312"/>
        <v>0</v>
      </c>
      <c r="AU142" s="831">
        <f t="shared" si="312"/>
        <v>0</v>
      </c>
      <c r="AV142" s="832">
        <f t="shared" si="312"/>
        <v>0</v>
      </c>
      <c r="AW142" s="768">
        <f t="shared" si="312"/>
        <v>4781609</v>
      </c>
      <c r="AX142" s="830">
        <f t="shared" si="312"/>
        <v>3498243</v>
      </c>
      <c r="AY142" s="830">
        <f t="shared" ref="AY142" si="315">SUM(AY136:AY141)</f>
        <v>0</v>
      </c>
      <c r="AZ142" s="830">
        <f t="shared" si="312"/>
        <v>0</v>
      </c>
      <c r="BA142" s="830">
        <f t="shared" si="312"/>
        <v>1182406</v>
      </c>
      <c r="BB142" s="830">
        <f t="shared" si="312"/>
        <v>69966</v>
      </c>
      <c r="BC142" s="830">
        <f t="shared" si="312"/>
        <v>30994</v>
      </c>
      <c r="BD142" s="831">
        <f t="shared" si="312"/>
        <v>7.9657</v>
      </c>
      <c r="BE142" s="831">
        <f t="shared" si="312"/>
        <v>5.1711</v>
      </c>
      <c r="BF142" s="831">
        <f t="shared" si="312"/>
        <v>0</v>
      </c>
      <c r="BG142" s="832">
        <f t="shared" si="312"/>
        <v>2.7946</v>
      </c>
    </row>
    <row r="143" spans="1:59" ht="12.95" customHeight="1" thickBot="1" x14ac:dyDescent="0.3">
      <c r="A143" s="709"/>
      <c r="B143" s="710"/>
      <c r="C143" s="711"/>
      <c r="D143" s="710"/>
      <c r="E143" s="576" t="s">
        <v>803</v>
      </c>
      <c r="F143" s="710"/>
      <c r="G143" s="712"/>
      <c r="H143" s="712"/>
      <c r="I143" s="713">
        <f t="shared" ref="I143:BG143" si="316">I142+I135+I130+I126+I118+I111+I104+I101+I97+I95+I89+I85+I81+I74+I67+I63+I60+I52+I45+I38+I32+I29+I27+I21+I16</f>
        <v>275206710</v>
      </c>
      <c r="J143" s="714">
        <f t="shared" si="316"/>
        <v>199317944</v>
      </c>
      <c r="K143" s="714">
        <f t="shared" si="316"/>
        <v>797450</v>
      </c>
      <c r="L143" s="714">
        <f t="shared" si="316"/>
        <v>67639000</v>
      </c>
      <c r="M143" s="714">
        <f t="shared" si="316"/>
        <v>3986359</v>
      </c>
      <c r="N143" s="714">
        <f t="shared" si="316"/>
        <v>3465957</v>
      </c>
      <c r="O143" s="715">
        <f t="shared" si="316"/>
        <v>431.32330000000002</v>
      </c>
      <c r="P143" s="715">
        <f t="shared" si="316"/>
        <v>303.65460000000002</v>
      </c>
      <c r="Q143" s="716">
        <f t="shared" si="316"/>
        <v>127.6687</v>
      </c>
      <c r="R143" s="829">
        <f t="shared" si="316"/>
        <v>-171500</v>
      </c>
      <c r="S143" s="776">
        <f t="shared" si="316"/>
        <v>43306</v>
      </c>
      <c r="T143" s="776">
        <f t="shared" si="316"/>
        <v>591133</v>
      </c>
      <c r="U143" s="776">
        <f t="shared" si="316"/>
        <v>986364</v>
      </c>
      <c r="V143" s="776">
        <f t="shared" si="316"/>
        <v>-33136</v>
      </c>
      <c r="W143" s="776">
        <f t="shared" ref="W143" si="317">W142+W135+W130+W126+W118+W111+W104+W101+W97+W95+W89+W85+W81+W74+W67+W63+W60+W52+W45+W38+W32+W29+W27+W21+W16</f>
        <v>346440</v>
      </c>
      <c r="X143" s="776">
        <f t="shared" si="316"/>
        <v>0</v>
      </c>
      <c r="Y143" s="776">
        <f t="shared" si="316"/>
        <v>1762607</v>
      </c>
      <c r="Z143" s="776">
        <f t="shared" si="316"/>
        <v>171500</v>
      </c>
      <c r="AA143" s="776">
        <f t="shared" si="316"/>
        <v>0</v>
      </c>
      <c r="AB143" s="776">
        <f t="shared" si="316"/>
        <v>0</v>
      </c>
      <c r="AC143" s="776">
        <f t="shared" si="316"/>
        <v>171500</v>
      </c>
      <c r="AD143" s="776">
        <f t="shared" si="316"/>
        <v>1934107</v>
      </c>
      <c r="AE143" s="776">
        <f t="shared" si="316"/>
        <v>653729</v>
      </c>
      <c r="AF143" s="776">
        <f t="shared" si="316"/>
        <v>35253</v>
      </c>
      <c r="AG143" s="776">
        <f t="shared" si="316"/>
        <v>700</v>
      </c>
      <c r="AH143" s="776">
        <f t="shared" si="316"/>
        <v>44999</v>
      </c>
      <c r="AI143" s="776">
        <f t="shared" si="316"/>
        <v>0</v>
      </c>
      <c r="AJ143" s="776">
        <f t="shared" si="316"/>
        <v>45699</v>
      </c>
      <c r="AK143" s="776">
        <f t="shared" si="316"/>
        <v>2668788</v>
      </c>
      <c r="AL143" s="777">
        <f t="shared" si="316"/>
        <v>0.04</v>
      </c>
      <c r="AM143" s="777">
        <f t="shared" si="316"/>
        <v>-0.69000000000000006</v>
      </c>
      <c r="AN143" s="777">
        <f t="shared" si="316"/>
        <v>0.08</v>
      </c>
      <c r="AO143" s="777">
        <f t="shared" si="316"/>
        <v>1.04</v>
      </c>
      <c r="AP143" s="777">
        <f t="shared" si="316"/>
        <v>0</v>
      </c>
      <c r="AQ143" s="777">
        <f t="shared" ref="AQ143" si="318">AQ142+AQ135+AQ130+AQ126+AQ118+AQ111+AQ104+AQ101+AQ97+AQ95+AQ89+AQ85+AQ81+AQ74+AQ67+AQ63+AQ60+AQ52+AQ45+AQ38+AQ32+AQ29+AQ27+AQ21+AQ16</f>
        <v>0.99999999999999989</v>
      </c>
      <c r="AR143" s="777">
        <f t="shared" si="316"/>
        <v>0</v>
      </c>
      <c r="AS143" s="777">
        <f t="shared" si="316"/>
        <v>0</v>
      </c>
      <c r="AT143" s="777">
        <f t="shared" si="316"/>
        <v>2.16</v>
      </c>
      <c r="AU143" s="777">
        <f t="shared" si="316"/>
        <v>-0.69000000000000006</v>
      </c>
      <c r="AV143" s="778">
        <f t="shared" si="316"/>
        <v>1.4699999999999998</v>
      </c>
      <c r="AW143" s="829">
        <f t="shared" si="316"/>
        <v>277875498</v>
      </c>
      <c r="AX143" s="776">
        <f t="shared" si="316"/>
        <v>201080551</v>
      </c>
      <c r="AY143" s="776">
        <f t="shared" ref="AY143" si="319">AY142+AY135+AY130+AY126+AY118+AY111+AY104+AY101+AY97+AY95+AY89+AY85+AY81+AY74+AY67+AY63+AY60+AY52+AY45+AY38+AY32+AY29+AY27+AY21+AY16</f>
        <v>346440</v>
      </c>
      <c r="AZ143" s="776">
        <f t="shared" si="316"/>
        <v>968950</v>
      </c>
      <c r="BA143" s="776">
        <f t="shared" si="316"/>
        <v>68292729</v>
      </c>
      <c r="BB143" s="776">
        <f t="shared" si="316"/>
        <v>4021612</v>
      </c>
      <c r="BC143" s="776">
        <f t="shared" si="316"/>
        <v>3511656</v>
      </c>
      <c r="BD143" s="777">
        <f t="shared" si="316"/>
        <v>432.79329999999993</v>
      </c>
      <c r="BE143" s="777">
        <f t="shared" si="316"/>
        <v>305.81459999999998</v>
      </c>
      <c r="BF143" s="777">
        <f t="shared" si="316"/>
        <v>0.99999999999999989</v>
      </c>
      <c r="BG143" s="778">
        <f t="shared" si="316"/>
        <v>126.97869999999999</v>
      </c>
    </row>
    <row r="144" spans="1:59" ht="12.95" customHeight="1" x14ac:dyDescent="0.25">
      <c r="B144" s="584"/>
      <c r="C144" s="717"/>
      <c r="D144" s="584"/>
      <c r="E144" s="585"/>
      <c r="F144" s="584"/>
      <c r="I144" s="586">
        <f>SUM(J143:N143)</f>
        <v>275206710</v>
      </c>
      <c r="J144" s="586"/>
      <c r="K144" s="586"/>
      <c r="L144" s="586"/>
      <c r="M144" s="586"/>
      <c r="N144" s="586"/>
      <c r="O144" s="587">
        <f>SUM(P143:Q143)</f>
        <v>431.32330000000002</v>
      </c>
      <c r="P144" s="587"/>
      <c r="Q144" s="587"/>
      <c r="R144" s="587"/>
      <c r="S144" s="587"/>
      <c r="T144" s="587"/>
      <c r="U144" s="587"/>
      <c r="V144" s="587"/>
      <c r="W144" s="587"/>
      <c r="X144" s="587"/>
      <c r="Y144" s="588">
        <f>SUM(R143:X143)</f>
        <v>1762607</v>
      </c>
      <c r="Z144" s="589"/>
      <c r="AA144" s="589"/>
      <c r="AB144" s="589"/>
      <c r="AC144" s="588">
        <f>SUM(Z143:AB143)</f>
        <v>171500</v>
      </c>
      <c r="AD144" s="588">
        <f>Y143+AC143</f>
        <v>1934107</v>
      </c>
      <c r="AE144" s="590"/>
      <c r="AF144" s="590"/>
      <c r="AG144" s="589"/>
      <c r="AH144" s="589"/>
      <c r="AI144" s="589"/>
      <c r="AJ144" s="588">
        <f>SUM(AG143:AI143)</f>
        <v>45699</v>
      </c>
      <c r="AK144" s="588">
        <f>AD143+AE143+AF143+AJ143</f>
        <v>2668788</v>
      </c>
      <c r="AL144" s="591"/>
      <c r="AM144" s="591"/>
      <c r="AN144" s="591"/>
      <c r="AO144" s="591"/>
      <c r="AP144" s="591"/>
      <c r="AQ144" s="591"/>
      <c r="AR144" s="591"/>
      <c r="AS144" s="591"/>
      <c r="AT144" s="138">
        <f>AL143+AN143+AO143+AR143</f>
        <v>1.1600000000000001</v>
      </c>
      <c r="AU144" s="138">
        <f>AM143+AP143+AS143</f>
        <v>-0.69000000000000006</v>
      </c>
      <c r="AV144" s="138">
        <f>SUM(AT143:AU143)</f>
        <v>1.4700000000000002</v>
      </c>
      <c r="AW144" s="94">
        <f>AX143+AZ143+BA143+BB143+BC143</f>
        <v>277875498</v>
      </c>
      <c r="AX144" s="93"/>
      <c r="AY144" s="93"/>
      <c r="AZ144" s="93"/>
      <c r="BA144" s="93"/>
      <c r="BB144" s="93"/>
      <c r="BC144" s="93"/>
      <c r="BD144" s="95">
        <f>BE143+BG143</f>
        <v>432.79329999999999</v>
      </c>
      <c r="BE144" s="141"/>
      <c r="BF144" s="141"/>
      <c r="BG144" s="141"/>
    </row>
    <row r="145" spans="2:59" ht="12.95" customHeight="1" thickBot="1" x14ac:dyDescent="0.3">
      <c r="B145" s="584"/>
      <c r="C145" s="717"/>
      <c r="D145" s="584"/>
      <c r="F145" s="584"/>
      <c r="I145" s="592">
        <f ca="1">SUM(J146:N146)</f>
        <v>275206710</v>
      </c>
      <c r="J145" s="488"/>
      <c r="K145" s="488"/>
      <c r="L145" s="488"/>
      <c r="M145" s="488"/>
      <c r="N145" s="488"/>
      <c r="O145" s="593">
        <f ca="1">SUM(P146:Q146)</f>
        <v>431.32330000000002</v>
      </c>
      <c r="P145" s="781"/>
      <c r="Q145" s="781"/>
      <c r="R145" s="587"/>
      <c r="S145" s="587"/>
      <c r="T145" s="587"/>
      <c r="U145" s="587"/>
      <c r="V145" s="587"/>
      <c r="W145" s="587"/>
      <c r="X145" s="587"/>
      <c r="Y145" s="588">
        <f ca="1">SUM(R146:X146)</f>
        <v>1762607</v>
      </c>
      <c r="Z145" s="589"/>
      <c r="AA145" s="589"/>
      <c r="AB145" s="589"/>
      <c r="AC145" s="588">
        <f ca="1">SUM(Z146:AB146)</f>
        <v>171500</v>
      </c>
      <c r="AD145" s="588">
        <f ca="1">Y146+AC146</f>
        <v>1934107</v>
      </c>
      <c r="AE145" s="590"/>
      <c r="AF145" s="590"/>
      <c r="AG145" s="589"/>
      <c r="AH145" s="589"/>
      <c r="AI145" s="589"/>
      <c r="AJ145" s="588">
        <f ca="1">SUM(AG146:AI146)</f>
        <v>45699</v>
      </c>
      <c r="AK145" s="588">
        <f ca="1">AD146+AE146+AF146+AJ146</f>
        <v>2668788</v>
      </c>
      <c r="AL145" s="591"/>
      <c r="AM145" s="591"/>
      <c r="AN145" s="591"/>
      <c r="AO145" s="591"/>
      <c r="AP145" s="591"/>
      <c r="AQ145" s="591"/>
      <c r="AR145" s="591"/>
      <c r="AS145" s="591"/>
      <c r="AT145" s="305">
        <f ca="1">AL146+AN146+AO146+AR146</f>
        <v>1.1600000000000001</v>
      </c>
      <c r="AU145" s="305">
        <f ca="1">AM146+AP146+AS146</f>
        <v>-0.69</v>
      </c>
      <c r="AV145" s="305">
        <f ca="1">SUM(AT146:AU146)</f>
        <v>1.4700000000000002</v>
      </c>
      <c r="AW145" s="94">
        <f ca="1">AX146+AZ146+BA146+BB146+BC146</f>
        <v>277875498</v>
      </c>
      <c r="AX145" s="93"/>
      <c r="AY145" s="93"/>
      <c r="AZ145" s="93"/>
      <c r="BA145" s="93"/>
      <c r="BB145" s="93"/>
      <c r="BC145" s="93"/>
      <c r="BD145" s="95">
        <f ca="1">BE146+BG146</f>
        <v>432.79329999999999</v>
      </c>
      <c r="BE145" s="141"/>
      <c r="BF145" s="141"/>
      <c r="BG145" s="141"/>
    </row>
    <row r="146" spans="2:59" s="143" customFormat="1" ht="12.95" customHeight="1" thickBot="1" x14ac:dyDescent="0.3">
      <c r="D146" s="599"/>
      <c r="E146" s="600"/>
      <c r="F146" s="599"/>
      <c r="G146" s="601"/>
      <c r="H146" s="602" t="s">
        <v>0</v>
      </c>
      <c r="I146" s="603">
        <f t="shared" ref="I146:BG146" ca="1" si="320">SUM(I147:I156)</f>
        <v>275206710</v>
      </c>
      <c r="J146" s="604">
        <f t="shared" ca="1" si="320"/>
        <v>199317944</v>
      </c>
      <c r="K146" s="604">
        <f ca="1">SUM(K147:K156)</f>
        <v>797450</v>
      </c>
      <c r="L146" s="604">
        <f t="shared" ca="1" si="320"/>
        <v>67639000</v>
      </c>
      <c r="M146" s="604">
        <f t="shared" ca="1" si="320"/>
        <v>3986359</v>
      </c>
      <c r="N146" s="604">
        <f t="shared" ca="1" si="320"/>
        <v>3465957</v>
      </c>
      <c r="O146" s="605">
        <f t="shared" ca="1" si="320"/>
        <v>431.32329999999996</v>
      </c>
      <c r="P146" s="605">
        <f t="shared" ca="1" si="320"/>
        <v>303.65460000000002</v>
      </c>
      <c r="Q146" s="679">
        <f t="shared" ca="1" si="320"/>
        <v>127.66869999999999</v>
      </c>
      <c r="R146" s="606">
        <f t="shared" ca="1" si="320"/>
        <v>-171500</v>
      </c>
      <c r="S146" s="604">
        <f t="shared" ca="1" si="320"/>
        <v>43306</v>
      </c>
      <c r="T146" s="604">
        <f t="shared" ca="1" si="320"/>
        <v>591133</v>
      </c>
      <c r="U146" s="604">
        <f t="shared" ca="1" si="320"/>
        <v>986364</v>
      </c>
      <c r="V146" s="604">
        <f t="shared" ca="1" si="320"/>
        <v>-33136</v>
      </c>
      <c r="W146" s="604">
        <f t="shared" ref="W146" ca="1" si="321">SUM(W147:W156)</f>
        <v>346440</v>
      </c>
      <c r="X146" s="604">
        <f t="shared" ca="1" si="320"/>
        <v>0</v>
      </c>
      <c r="Y146" s="604">
        <f t="shared" ca="1" si="320"/>
        <v>1762607</v>
      </c>
      <c r="Z146" s="604">
        <f t="shared" ca="1" si="320"/>
        <v>171500</v>
      </c>
      <c r="AA146" s="604">
        <f t="shared" ca="1" si="320"/>
        <v>0</v>
      </c>
      <c r="AB146" s="604">
        <f t="shared" ca="1" si="320"/>
        <v>0</v>
      </c>
      <c r="AC146" s="604">
        <f t="shared" ca="1" si="320"/>
        <v>171500</v>
      </c>
      <c r="AD146" s="604">
        <f t="shared" ca="1" si="320"/>
        <v>1934107</v>
      </c>
      <c r="AE146" s="604">
        <f t="shared" ca="1" si="320"/>
        <v>653729</v>
      </c>
      <c r="AF146" s="604">
        <f t="shared" ca="1" si="320"/>
        <v>35253</v>
      </c>
      <c r="AG146" s="604">
        <f t="shared" ca="1" si="320"/>
        <v>700</v>
      </c>
      <c r="AH146" s="604">
        <f t="shared" ca="1" si="320"/>
        <v>44999</v>
      </c>
      <c r="AI146" s="604">
        <f t="shared" ca="1" si="320"/>
        <v>0</v>
      </c>
      <c r="AJ146" s="604">
        <f t="shared" ca="1" si="320"/>
        <v>45699</v>
      </c>
      <c r="AK146" s="604">
        <f t="shared" ca="1" si="320"/>
        <v>2668788</v>
      </c>
      <c r="AL146" s="605">
        <f t="shared" ca="1" si="320"/>
        <v>0.04</v>
      </c>
      <c r="AM146" s="605">
        <f t="shared" ca="1" si="320"/>
        <v>-0.69</v>
      </c>
      <c r="AN146" s="605">
        <f t="shared" ca="1" si="320"/>
        <v>0.08</v>
      </c>
      <c r="AO146" s="605">
        <f t="shared" ca="1" si="320"/>
        <v>1.04</v>
      </c>
      <c r="AP146" s="605">
        <f t="shared" ca="1" si="320"/>
        <v>0</v>
      </c>
      <c r="AQ146" s="605">
        <f t="shared" ref="AQ146" ca="1" si="322">SUM(AQ147:AQ156)</f>
        <v>1</v>
      </c>
      <c r="AR146" s="605">
        <f t="shared" ca="1" si="320"/>
        <v>0</v>
      </c>
      <c r="AS146" s="605">
        <f t="shared" ca="1" si="320"/>
        <v>0</v>
      </c>
      <c r="AT146" s="605">
        <f t="shared" ca="1" si="320"/>
        <v>2.16</v>
      </c>
      <c r="AU146" s="605">
        <f t="shared" ca="1" si="320"/>
        <v>-0.69</v>
      </c>
      <c r="AV146" s="718">
        <f t="shared" ca="1" si="320"/>
        <v>1.4699999999999998</v>
      </c>
      <c r="AW146" s="603">
        <f t="shared" ca="1" si="320"/>
        <v>277875498</v>
      </c>
      <c r="AX146" s="604">
        <f t="shared" ca="1" si="320"/>
        <v>201080551</v>
      </c>
      <c r="AY146" s="604">
        <f t="shared" ref="AY146" ca="1" si="323">SUM(AY147:AY156)</f>
        <v>346440</v>
      </c>
      <c r="AZ146" s="604">
        <f t="shared" ca="1" si="320"/>
        <v>968950</v>
      </c>
      <c r="BA146" s="604">
        <f t="shared" ca="1" si="320"/>
        <v>68292729</v>
      </c>
      <c r="BB146" s="604">
        <f t="shared" ca="1" si="320"/>
        <v>4021612</v>
      </c>
      <c r="BC146" s="604">
        <f t="shared" ca="1" si="320"/>
        <v>3511656</v>
      </c>
      <c r="BD146" s="605">
        <f t="shared" ca="1" si="320"/>
        <v>432.79330000000004</v>
      </c>
      <c r="BE146" s="605">
        <f t="shared" ca="1" si="320"/>
        <v>305.81459999999998</v>
      </c>
      <c r="BF146" s="605">
        <f t="shared" ref="BF146" ca="1" si="324">SUM(BF147:BF156)</f>
        <v>1</v>
      </c>
      <c r="BG146" s="679">
        <f t="shared" ca="1" si="320"/>
        <v>126.97869999999999</v>
      </c>
    </row>
    <row r="147" spans="2:59" s="143" customFormat="1" ht="12.95" customHeight="1" x14ac:dyDescent="0.25">
      <c r="D147" s="599"/>
      <c r="E147" s="600"/>
      <c r="F147" s="599"/>
      <c r="G147" s="601"/>
      <c r="H147" s="610">
        <v>3111</v>
      </c>
      <c r="I147" s="408">
        <f t="shared" ref="I147:BG147" ca="1" si="325">SUMIF($F$12:$F$283,"=3111",I$12:I$249)</f>
        <v>62089984</v>
      </c>
      <c r="J147" s="407">
        <f t="shared" ca="1" si="325"/>
        <v>45150702</v>
      </c>
      <c r="K147" s="407">
        <f t="shared" ca="1" si="325"/>
        <v>257200</v>
      </c>
      <c r="L147" s="407">
        <f t="shared" ca="1" si="325"/>
        <v>15347869</v>
      </c>
      <c r="M147" s="407">
        <f t="shared" ca="1" si="325"/>
        <v>903014</v>
      </c>
      <c r="N147" s="407">
        <f t="shared" ca="1" si="325"/>
        <v>431199</v>
      </c>
      <c r="O147" s="409">
        <f t="shared" ca="1" si="325"/>
        <v>105.77739999999999</v>
      </c>
      <c r="P147" s="409">
        <f t="shared" ca="1" si="325"/>
        <v>81.735600000000005</v>
      </c>
      <c r="Q147" s="410">
        <f t="shared" ca="1" si="325"/>
        <v>24.041799999999991</v>
      </c>
      <c r="R147" s="418">
        <f t="shared" ca="1" si="325"/>
        <v>-30000</v>
      </c>
      <c r="S147" s="407">
        <f t="shared" ca="1" si="325"/>
        <v>0</v>
      </c>
      <c r="T147" s="407">
        <f t="shared" ca="1" si="325"/>
        <v>0</v>
      </c>
      <c r="U147" s="407">
        <f t="shared" ca="1" si="325"/>
        <v>250880</v>
      </c>
      <c r="V147" s="407">
        <f t="shared" ca="1" si="325"/>
        <v>-14727</v>
      </c>
      <c r="W147" s="407">
        <f t="shared" ca="1" si="325"/>
        <v>0</v>
      </c>
      <c r="X147" s="407">
        <f t="shared" ca="1" si="325"/>
        <v>0</v>
      </c>
      <c r="Y147" s="407">
        <f t="shared" ca="1" si="325"/>
        <v>206153</v>
      </c>
      <c r="Z147" s="407">
        <f t="shared" ca="1" si="325"/>
        <v>30000</v>
      </c>
      <c r="AA147" s="407">
        <f t="shared" ca="1" si="325"/>
        <v>0</v>
      </c>
      <c r="AB147" s="407">
        <f t="shared" ca="1" si="325"/>
        <v>0</v>
      </c>
      <c r="AC147" s="407">
        <f t="shared" ca="1" si="325"/>
        <v>30000</v>
      </c>
      <c r="AD147" s="407">
        <f t="shared" ca="1" si="325"/>
        <v>236153</v>
      </c>
      <c r="AE147" s="407">
        <f t="shared" ca="1" si="325"/>
        <v>79820</v>
      </c>
      <c r="AF147" s="407">
        <f t="shared" ca="1" si="325"/>
        <v>4123</v>
      </c>
      <c r="AG147" s="407">
        <f t="shared" ca="1" si="325"/>
        <v>0</v>
      </c>
      <c r="AH147" s="407">
        <f t="shared" ca="1" si="325"/>
        <v>20000</v>
      </c>
      <c r="AI147" s="407">
        <f t="shared" ca="1" si="325"/>
        <v>0</v>
      </c>
      <c r="AJ147" s="407">
        <f t="shared" ca="1" si="325"/>
        <v>20000</v>
      </c>
      <c r="AK147" s="407">
        <f t="shared" ca="1" si="325"/>
        <v>340096</v>
      </c>
      <c r="AL147" s="409">
        <f t="shared" ca="1" si="325"/>
        <v>0</v>
      </c>
      <c r="AM147" s="409">
        <f t="shared" ca="1" si="325"/>
        <v>-0.12000000000000001</v>
      </c>
      <c r="AN147" s="409">
        <f t="shared" ca="1" si="325"/>
        <v>0</v>
      </c>
      <c r="AO147" s="409">
        <f t="shared" ca="1" si="325"/>
        <v>0</v>
      </c>
      <c r="AP147" s="409">
        <f t="shared" ca="1" si="325"/>
        <v>0</v>
      </c>
      <c r="AQ147" s="409">
        <f t="shared" ca="1" si="325"/>
        <v>0</v>
      </c>
      <c r="AR147" s="409">
        <f t="shared" ca="1" si="325"/>
        <v>0</v>
      </c>
      <c r="AS147" s="409">
        <f t="shared" ca="1" si="325"/>
        <v>0</v>
      </c>
      <c r="AT147" s="409">
        <f t="shared" ca="1" si="325"/>
        <v>0</v>
      </c>
      <c r="AU147" s="409">
        <f t="shared" ca="1" si="325"/>
        <v>-0.12000000000000001</v>
      </c>
      <c r="AV147" s="419">
        <f t="shared" ca="1" si="325"/>
        <v>-0.12000000000000001</v>
      </c>
      <c r="AW147" s="408">
        <f t="shared" ca="1" si="325"/>
        <v>62430080</v>
      </c>
      <c r="AX147" s="407">
        <f t="shared" ca="1" si="325"/>
        <v>45356855</v>
      </c>
      <c r="AY147" s="407">
        <f t="shared" ca="1" si="325"/>
        <v>0</v>
      </c>
      <c r="AZ147" s="407">
        <f t="shared" ca="1" si="325"/>
        <v>287200</v>
      </c>
      <c r="BA147" s="407">
        <f t="shared" ca="1" si="325"/>
        <v>15427689</v>
      </c>
      <c r="BB147" s="407">
        <f t="shared" ca="1" si="325"/>
        <v>907137</v>
      </c>
      <c r="BC147" s="407">
        <f t="shared" ca="1" si="325"/>
        <v>451199</v>
      </c>
      <c r="BD147" s="409">
        <f t="shared" ca="1" si="325"/>
        <v>105.65739999999998</v>
      </c>
      <c r="BE147" s="409">
        <f t="shared" ca="1" si="325"/>
        <v>81.735600000000005</v>
      </c>
      <c r="BF147" s="409">
        <f t="shared" ca="1" si="325"/>
        <v>0</v>
      </c>
      <c r="BG147" s="410">
        <f t="shared" ca="1" si="325"/>
        <v>23.921799999999994</v>
      </c>
    </row>
    <row r="148" spans="2:59" s="143" customFormat="1" ht="12.95" customHeight="1" x14ac:dyDescent="0.25">
      <c r="D148" s="599"/>
      <c r="E148" s="600"/>
      <c r="F148" s="599"/>
      <c r="G148" s="601"/>
      <c r="H148" s="614">
        <v>3113</v>
      </c>
      <c r="I148" s="112">
        <f t="shared" ref="I148:BG148" si="326">SUMIF($F$12:$F$283,"=3113",I$12:I$283)</f>
        <v>140217115</v>
      </c>
      <c r="J148" s="113">
        <f t="shared" si="326"/>
        <v>101084153</v>
      </c>
      <c r="K148" s="113">
        <f t="shared" si="326"/>
        <v>293000</v>
      </c>
      <c r="L148" s="113">
        <f t="shared" si="326"/>
        <v>34265479</v>
      </c>
      <c r="M148" s="113">
        <f t="shared" si="326"/>
        <v>2021683</v>
      </c>
      <c r="N148" s="113">
        <f t="shared" si="326"/>
        <v>2552800</v>
      </c>
      <c r="O148" s="115">
        <f t="shared" si="326"/>
        <v>197.97769999999997</v>
      </c>
      <c r="P148" s="115">
        <f t="shared" si="326"/>
        <v>153.54179999999999</v>
      </c>
      <c r="Q148" s="116">
        <f t="shared" si="326"/>
        <v>44.43589999999999</v>
      </c>
      <c r="R148" s="346">
        <f t="shared" si="326"/>
        <v>-206300</v>
      </c>
      <c r="S148" s="113">
        <f t="shared" si="326"/>
        <v>43306</v>
      </c>
      <c r="T148" s="113">
        <f t="shared" si="326"/>
        <v>495759</v>
      </c>
      <c r="U148" s="113">
        <f t="shared" si="326"/>
        <v>564124</v>
      </c>
      <c r="V148" s="113">
        <f t="shared" si="326"/>
        <v>0</v>
      </c>
      <c r="W148" s="113">
        <f t="shared" si="326"/>
        <v>346440</v>
      </c>
      <c r="X148" s="113">
        <f t="shared" si="326"/>
        <v>0</v>
      </c>
      <c r="Y148" s="113">
        <f t="shared" si="326"/>
        <v>1243329</v>
      </c>
      <c r="Z148" s="113">
        <f t="shared" si="326"/>
        <v>206300</v>
      </c>
      <c r="AA148" s="113">
        <f t="shared" si="326"/>
        <v>0</v>
      </c>
      <c r="AB148" s="113">
        <f t="shared" si="326"/>
        <v>0</v>
      </c>
      <c r="AC148" s="113">
        <f t="shared" si="326"/>
        <v>206300</v>
      </c>
      <c r="AD148" s="113">
        <f t="shared" si="326"/>
        <v>1449629</v>
      </c>
      <c r="AE148" s="113">
        <f t="shared" si="326"/>
        <v>489974</v>
      </c>
      <c r="AF148" s="113">
        <f t="shared" si="326"/>
        <v>24868</v>
      </c>
      <c r="AG148" s="113">
        <f t="shared" si="326"/>
        <v>0</v>
      </c>
      <c r="AH148" s="113">
        <f t="shared" si="326"/>
        <v>0</v>
      </c>
      <c r="AI148" s="113">
        <f t="shared" si="326"/>
        <v>0</v>
      </c>
      <c r="AJ148" s="113">
        <f t="shared" si="326"/>
        <v>0</v>
      </c>
      <c r="AK148" s="113">
        <f t="shared" si="326"/>
        <v>1964471</v>
      </c>
      <c r="AL148" s="115">
        <f t="shared" si="326"/>
        <v>-7.0000000000000007E-2</v>
      </c>
      <c r="AM148" s="115">
        <f t="shared" si="326"/>
        <v>-0.63</v>
      </c>
      <c r="AN148" s="115">
        <f t="shared" si="326"/>
        <v>0.08</v>
      </c>
      <c r="AO148" s="115">
        <f t="shared" si="326"/>
        <v>0.78</v>
      </c>
      <c r="AP148" s="115">
        <f t="shared" si="326"/>
        <v>0</v>
      </c>
      <c r="AQ148" s="115">
        <f t="shared" si="326"/>
        <v>1</v>
      </c>
      <c r="AR148" s="115">
        <f t="shared" si="326"/>
        <v>0</v>
      </c>
      <c r="AS148" s="115">
        <f t="shared" si="326"/>
        <v>0</v>
      </c>
      <c r="AT148" s="115">
        <f t="shared" si="326"/>
        <v>1.7899999999999998</v>
      </c>
      <c r="AU148" s="115">
        <f t="shared" si="326"/>
        <v>-0.63</v>
      </c>
      <c r="AV148" s="372">
        <f t="shared" si="326"/>
        <v>1.1599999999999999</v>
      </c>
      <c r="AW148" s="112">
        <f t="shared" si="326"/>
        <v>142181586</v>
      </c>
      <c r="AX148" s="113">
        <f t="shared" si="326"/>
        <v>102327482</v>
      </c>
      <c r="AY148" s="113">
        <f t="shared" si="326"/>
        <v>346440</v>
      </c>
      <c r="AZ148" s="113">
        <f t="shared" si="326"/>
        <v>499300</v>
      </c>
      <c r="BA148" s="113">
        <f t="shared" si="326"/>
        <v>34755453</v>
      </c>
      <c r="BB148" s="113">
        <f t="shared" si="326"/>
        <v>2046551</v>
      </c>
      <c r="BC148" s="113">
        <f t="shared" si="326"/>
        <v>2552800</v>
      </c>
      <c r="BD148" s="115">
        <f t="shared" si="326"/>
        <v>199.1377</v>
      </c>
      <c r="BE148" s="115">
        <f t="shared" si="326"/>
        <v>155.33179999999999</v>
      </c>
      <c r="BF148" s="115">
        <f t="shared" si="326"/>
        <v>1</v>
      </c>
      <c r="BG148" s="116">
        <f t="shared" si="326"/>
        <v>43.805899999999994</v>
      </c>
    </row>
    <row r="149" spans="2:59" s="143" customFormat="1" ht="12.95" customHeight="1" x14ac:dyDescent="0.25">
      <c r="D149" s="599"/>
      <c r="E149" s="600"/>
      <c r="F149" s="599"/>
      <c r="G149" s="601"/>
      <c r="H149" s="614">
        <v>3114</v>
      </c>
      <c r="I149" s="112">
        <f t="shared" ref="I149:BG149" si="327">SUMIF($F$12:$F$283,"=3114",I$12:I$283)</f>
        <v>0</v>
      </c>
      <c r="J149" s="113">
        <f t="shared" si="327"/>
        <v>0</v>
      </c>
      <c r="K149" s="113">
        <f t="shared" si="327"/>
        <v>0</v>
      </c>
      <c r="L149" s="113">
        <f t="shared" si="327"/>
        <v>0</v>
      </c>
      <c r="M149" s="113">
        <f t="shared" si="327"/>
        <v>0</v>
      </c>
      <c r="N149" s="113">
        <f t="shared" si="327"/>
        <v>0</v>
      </c>
      <c r="O149" s="115">
        <f t="shared" si="327"/>
        <v>0</v>
      </c>
      <c r="P149" s="115">
        <f t="shared" si="327"/>
        <v>0</v>
      </c>
      <c r="Q149" s="116">
        <f t="shared" si="327"/>
        <v>0</v>
      </c>
      <c r="R149" s="346">
        <f t="shared" si="327"/>
        <v>0</v>
      </c>
      <c r="S149" s="113">
        <f t="shared" si="327"/>
        <v>0</v>
      </c>
      <c r="T149" s="113">
        <f t="shared" si="327"/>
        <v>0</v>
      </c>
      <c r="U149" s="113">
        <f t="shared" si="327"/>
        <v>0</v>
      </c>
      <c r="V149" s="113">
        <f t="shared" si="327"/>
        <v>0</v>
      </c>
      <c r="W149" s="113">
        <f t="shared" si="327"/>
        <v>0</v>
      </c>
      <c r="X149" s="113">
        <f t="shared" si="327"/>
        <v>0</v>
      </c>
      <c r="Y149" s="113">
        <f t="shared" si="327"/>
        <v>0</v>
      </c>
      <c r="Z149" s="113">
        <f t="shared" si="327"/>
        <v>0</v>
      </c>
      <c r="AA149" s="113">
        <f t="shared" si="327"/>
        <v>0</v>
      </c>
      <c r="AB149" s="113">
        <f t="shared" si="327"/>
        <v>0</v>
      </c>
      <c r="AC149" s="113">
        <f t="shared" si="327"/>
        <v>0</v>
      </c>
      <c r="AD149" s="113">
        <f t="shared" si="327"/>
        <v>0</v>
      </c>
      <c r="AE149" s="113">
        <f t="shared" si="327"/>
        <v>0</v>
      </c>
      <c r="AF149" s="113">
        <f t="shared" si="327"/>
        <v>0</v>
      </c>
      <c r="AG149" s="113">
        <f t="shared" si="327"/>
        <v>0</v>
      </c>
      <c r="AH149" s="113">
        <f t="shared" si="327"/>
        <v>0</v>
      </c>
      <c r="AI149" s="113">
        <f t="shared" si="327"/>
        <v>0</v>
      </c>
      <c r="AJ149" s="113">
        <f t="shared" si="327"/>
        <v>0</v>
      </c>
      <c r="AK149" s="113">
        <f t="shared" si="327"/>
        <v>0</v>
      </c>
      <c r="AL149" s="115">
        <f t="shared" si="327"/>
        <v>0</v>
      </c>
      <c r="AM149" s="115">
        <f t="shared" si="327"/>
        <v>0</v>
      </c>
      <c r="AN149" s="115">
        <f t="shared" si="327"/>
        <v>0</v>
      </c>
      <c r="AO149" s="115">
        <f t="shared" si="327"/>
        <v>0</v>
      </c>
      <c r="AP149" s="115">
        <f t="shared" si="327"/>
        <v>0</v>
      </c>
      <c r="AQ149" s="115">
        <f t="shared" si="327"/>
        <v>0</v>
      </c>
      <c r="AR149" s="115">
        <f t="shared" si="327"/>
        <v>0</v>
      </c>
      <c r="AS149" s="115">
        <f t="shared" si="327"/>
        <v>0</v>
      </c>
      <c r="AT149" s="115">
        <f t="shared" si="327"/>
        <v>0</v>
      </c>
      <c r="AU149" s="115">
        <f t="shared" si="327"/>
        <v>0</v>
      </c>
      <c r="AV149" s="372">
        <f t="shared" si="327"/>
        <v>0</v>
      </c>
      <c r="AW149" s="112">
        <f t="shared" si="327"/>
        <v>0</v>
      </c>
      <c r="AX149" s="113">
        <f t="shared" si="327"/>
        <v>0</v>
      </c>
      <c r="AY149" s="113">
        <f t="shared" si="327"/>
        <v>0</v>
      </c>
      <c r="AZ149" s="113">
        <f t="shared" si="327"/>
        <v>0</v>
      </c>
      <c r="BA149" s="113">
        <f t="shared" si="327"/>
        <v>0</v>
      </c>
      <c r="BB149" s="113">
        <f t="shared" si="327"/>
        <v>0</v>
      </c>
      <c r="BC149" s="113">
        <f t="shared" si="327"/>
        <v>0</v>
      </c>
      <c r="BD149" s="115">
        <f t="shared" si="327"/>
        <v>0</v>
      </c>
      <c r="BE149" s="115">
        <f t="shared" si="327"/>
        <v>0</v>
      </c>
      <c r="BF149" s="115">
        <f t="shared" si="327"/>
        <v>0</v>
      </c>
      <c r="BG149" s="116">
        <f t="shared" si="327"/>
        <v>0</v>
      </c>
    </row>
    <row r="150" spans="2:59" s="143" customFormat="1" ht="12.95" customHeight="1" x14ac:dyDescent="0.25">
      <c r="D150" s="599"/>
      <c r="E150" s="600"/>
      <c r="F150" s="599"/>
      <c r="G150" s="601"/>
      <c r="H150" s="614">
        <v>3117</v>
      </c>
      <c r="I150" s="112">
        <f t="shared" ref="I150:BG150" si="328">SUMIF($F$12:$F$283,"=3117",I$12:I$283)</f>
        <v>17874463</v>
      </c>
      <c r="J150" s="113">
        <f t="shared" si="328"/>
        <v>12941036</v>
      </c>
      <c r="K150" s="113">
        <f t="shared" si="328"/>
        <v>26000</v>
      </c>
      <c r="L150" s="113">
        <f t="shared" si="328"/>
        <v>4382856</v>
      </c>
      <c r="M150" s="113">
        <f t="shared" si="328"/>
        <v>258821</v>
      </c>
      <c r="N150" s="113">
        <f t="shared" si="328"/>
        <v>265750</v>
      </c>
      <c r="O150" s="115">
        <f t="shared" si="328"/>
        <v>26.5504</v>
      </c>
      <c r="P150" s="115">
        <f t="shared" si="328"/>
        <v>18.877299999999998</v>
      </c>
      <c r="Q150" s="116">
        <f t="shared" si="328"/>
        <v>7.6730999999999998</v>
      </c>
      <c r="R150" s="346">
        <f t="shared" si="328"/>
        <v>-6200</v>
      </c>
      <c r="S150" s="113">
        <f t="shared" si="328"/>
        <v>0</v>
      </c>
      <c r="T150" s="113">
        <f t="shared" si="328"/>
        <v>0</v>
      </c>
      <c r="U150" s="113">
        <f t="shared" si="328"/>
        <v>148140</v>
      </c>
      <c r="V150" s="113">
        <f t="shared" si="328"/>
        <v>0</v>
      </c>
      <c r="W150" s="113">
        <f t="shared" si="328"/>
        <v>0</v>
      </c>
      <c r="X150" s="113">
        <f t="shared" si="328"/>
        <v>0</v>
      </c>
      <c r="Y150" s="113">
        <f t="shared" si="328"/>
        <v>141940</v>
      </c>
      <c r="Z150" s="113">
        <f t="shared" si="328"/>
        <v>6200</v>
      </c>
      <c r="AA150" s="113">
        <f t="shared" si="328"/>
        <v>0</v>
      </c>
      <c r="AB150" s="113">
        <f t="shared" si="328"/>
        <v>0</v>
      </c>
      <c r="AC150" s="113">
        <f t="shared" si="328"/>
        <v>6200</v>
      </c>
      <c r="AD150" s="113">
        <f t="shared" si="328"/>
        <v>148140</v>
      </c>
      <c r="AE150" s="113">
        <f t="shared" si="328"/>
        <v>50072</v>
      </c>
      <c r="AF150" s="113">
        <f t="shared" si="328"/>
        <v>2839</v>
      </c>
      <c r="AG150" s="113">
        <f t="shared" si="328"/>
        <v>700</v>
      </c>
      <c r="AH150" s="113">
        <f t="shared" si="328"/>
        <v>0</v>
      </c>
      <c r="AI150" s="113">
        <f t="shared" si="328"/>
        <v>0</v>
      </c>
      <c r="AJ150" s="113">
        <f t="shared" si="328"/>
        <v>700</v>
      </c>
      <c r="AK150" s="113">
        <f t="shared" si="328"/>
        <v>201751</v>
      </c>
      <c r="AL150" s="115">
        <f t="shared" si="328"/>
        <v>0</v>
      </c>
      <c r="AM150" s="115">
        <f t="shared" si="328"/>
        <v>-0.03</v>
      </c>
      <c r="AN150" s="115">
        <f t="shared" si="328"/>
        <v>0</v>
      </c>
      <c r="AO150" s="115">
        <f t="shared" si="328"/>
        <v>0</v>
      </c>
      <c r="AP150" s="115">
        <f t="shared" si="328"/>
        <v>0</v>
      </c>
      <c r="AQ150" s="115">
        <f t="shared" si="328"/>
        <v>0</v>
      </c>
      <c r="AR150" s="115">
        <f t="shared" si="328"/>
        <v>0</v>
      </c>
      <c r="AS150" s="115">
        <f t="shared" si="328"/>
        <v>0</v>
      </c>
      <c r="AT150" s="115">
        <f t="shared" si="328"/>
        <v>0</v>
      </c>
      <c r="AU150" s="115">
        <f t="shared" si="328"/>
        <v>-0.03</v>
      </c>
      <c r="AV150" s="372">
        <f t="shared" si="328"/>
        <v>-0.03</v>
      </c>
      <c r="AW150" s="112">
        <f t="shared" si="328"/>
        <v>18076214</v>
      </c>
      <c r="AX150" s="113">
        <f t="shared" si="328"/>
        <v>13082976</v>
      </c>
      <c r="AY150" s="113">
        <f t="shared" si="328"/>
        <v>0</v>
      </c>
      <c r="AZ150" s="113">
        <f t="shared" si="328"/>
        <v>32200</v>
      </c>
      <c r="BA150" s="113">
        <f t="shared" si="328"/>
        <v>4432928</v>
      </c>
      <c r="BB150" s="113">
        <f t="shared" si="328"/>
        <v>261660</v>
      </c>
      <c r="BC150" s="113">
        <f t="shared" si="328"/>
        <v>266450</v>
      </c>
      <c r="BD150" s="115">
        <f t="shared" si="328"/>
        <v>26.520400000000002</v>
      </c>
      <c r="BE150" s="115">
        <f t="shared" si="328"/>
        <v>18.877299999999998</v>
      </c>
      <c r="BF150" s="115">
        <f t="shared" si="328"/>
        <v>0</v>
      </c>
      <c r="BG150" s="116">
        <f t="shared" si="328"/>
        <v>7.6431000000000004</v>
      </c>
    </row>
    <row r="151" spans="2:59" s="143" customFormat="1" ht="12.95" customHeight="1" x14ac:dyDescent="0.25">
      <c r="D151" s="599"/>
      <c r="E151" s="600"/>
      <c r="F151" s="599"/>
      <c r="G151" s="601"/>
      <c r="H151" s="614">
        <v>3122</v>
      </c>
      <c r="I151" s="112">
        <f t="shared" ref="I151:BG151" si="329">SUMIF($F$12:$F$249,"=3122",I$12:I$249)</f>
        <v>0</v>
      </c>
      <c r="J151" s="113">
        <f t="shared" si="329"/>
        <v>0</v>
      </c>
      <c r="K151" s="113">
        <f t="shared" si="329"/>
        <v>0</v>
      </c>
      <c r="L151" s="113">
        <f t="shared" si="329"/>
        <v>0</v>
      </c>
      <c r="M151" s="113">
        <f t="shared" si="329"/>
        <v>0</v>
      </c>
      <c r="N151" s="113">
        <f t="shared" si="329"/>
        <v>0</v>
      </c>
      <c r="O151" s="115">
        <f t="shared" si="329"/>
        <v>0</v>
      </c>
      <c r="P151" s="115">
        <f t="shared" si="329"/>
        <v>0</v>
      </c>
      <c r="Q151" s="116">
        <f t="shared" si="329"/>
        <v>0</v>
      </c>
      <c r="R151" s="346">
        <f t="shared" si="329"/>
        <v>0</v>
      </c>
      <c r="S151" s="113">
        <f t="shared" si="329"/>
        <v>0</v>
      </c>
      <c r="T151" s="113">
        <f t="shared" si="329"/>
        <v>0</v>
      </c>
      <c r="U151" s="113">
        <f t="shared" si="329"/>
        <v>0</v>
      </c>
      <c r="V151" s="113">
        <f t="shared" si="329"/>
        <v>0</v>
      </c>
      <c r="W151" s="113">
        <f t="shared" si="329"/>
        <v>0</v>
      </c>
      <c r="X151" s="113">
        <f t="shared" si="329"/>
        <v>0</v>
      </c>
      <c r="Y151" s="113">
        <f t="shared" si="329"/>
        <v>0</v>
      </c>
      <c r="Z151" s="113">
        <f t="shared" si="329"/>
        <v>0</v>
      </c>
      <c r="AA151" s="113">
        <f t="shared" si="329"/>
        <v>0</v>
      </c>
      <c r="AB151" s="113">
        <f t="shared" si="329"/>
        <v>0</v>
      </c>
      <c r="AC151" s="113">
        <f t="shared" si="329"/>
        <v>0</v>
      </c>
      <c r="AD151" s="113">
        <f t="shared" si="329"/>
        <v>0</v>
      </c>
      <c r="AE151" s="113">
        <f t="shared" si="329"/>
        <v>0</v>
      </c>
      <c r="AF151" s="113">
        <f t="shared" si="329"/>
        <v>0</v>
      </c>
      <c r="AG151" s="113">
        <f t="shared" si="329"/>
        <v>0</v>
      </c>
      <c r="AH151" s="113">
        <f t="shared" si="329"/>
        <v>0</v>
      </c>
      <c r="AI151" s="113">
        <f t="shared" si="329"/>
        <v>0</v>
      </c>
      <c r="AJ151" s="113">
        <f t="shared" si="329"/>
        <v>0</v>
      </c>
      <c r="AK151" s="113">
        <f t="shared" si="329"/>
        <v>0</v>
      </c>
      <c r="AL151" s="115">
        <f t="shared" si="329"/>
        <v>0</v>
      </c>
      <c r="AM151" s="115">
        <f t="shared" si="329"/>
        <v>0</v>
      </c>
      <c r="AN151" s="115">
        <f t="shared" si="329"/>
        <v>0</v>
      </c>
      <c r="AO151" s="115">
        <f t="shared" si="329"/>
        <v>0</v>
      </c>
      <c r="AP151" s="115">
        <f t="shared" si="329"/>
        <v>0</v>
      </c>
      <c r="AQ151" s="115">
        <f t="shared" si="329"/>
        <v>0</v>
      </c>
      <c r="AR151" s="115">
        <f t="shared" si="329"/>
        <v>0</v>
      </c>
      <c r="AS151" s="115">
        <f t="shared" si="329"/>
        <v>0</v>
      </c>
      <c r="AT151" s="115">
        <f t="shared" si="329"/>
        <v>0</v>
      </c>
      <c r="AU151" s="115">
        <f t="shared" si="329"/>
        <v>0</v>
      </c>
      <c r="AV151" s="372">
        <f t="shared" si="329"/>
        <v>0</v>
      </c>
      <c r="AW151" s="112">
        <f t="shared" si="329"/>
        <v>0</v>
      </c>
      <c r="AX151" s="113">
        <f t="shared" si="329"/>
        <v>0</v>
      </c>
      <c r="AY151" s="113">
        <f t="shared" si="329"/>
        <v>0</v>
      </c>
      <c r="AZ151" s="113">
        <f t="shared" si="329"/>
        <v>0</v>
      </c>
      <c r="BA151" s="113">
        <f t="shared" si="329"/>
        <v>0</v>
      </c>
      <c r="BB151" s="113">
        <f t="shared" si="329"/>
        <v>0</v>
      </c>
      <c r="BC151" s="113">
        <f t="shared" si="329"/>
        <v>0</v>
      </c>
      <c r="BD151" s="115">
        <f t="shared" si="329"/>
        <v>0</v>
      </c>
      <c r="BE151" s="115">
        <f t="shared" si="329"/>
        <v>0</v>
      </c>
      <c r="BF151" s="115">
        <f t="shared" si="329"/>
        <v>0</v>
      </c>
      <c r="BG151" s="116">
        <f t="shared" si="329"/>
        <v>0</v>
      </c>
    </row>
    <row r="152" spans="2:59" s="143" customFormat="1" ht="12.95" customHeight="1" x14ac:dyDescent="0.25">
      <c r="D152" s="599"/>
      <c r="E152" s="600"/>
      <c r="F152" s="599"/>
      <c r="G152" s="601"/>
      <c r="H152" s="614">
        <v>3124</v>
      </c>
      <c r="I152" s="112">
        <f t="shared" ref="I152:BG152" si="330">SUMIF($F$12:$F$249,"=3124",I$12:I$249)</f>
        <v>0</v>
      </c>
      <c r="J152" s="113">
        <f t="shared" si="330"/>
        <v>0</v>
      </c>
      <c r="K152" s="113">
        <f t="shared" si="330"/>
        <v>0</v>
      </c>
      <c r="L152" s="113">
        <f t="shared" si="330"/>
        <v>0</v>
      </c>
      <c r="M152" s="113">
        <f t="shared" si="330"/>
        <v>0</v>
      </c>
      <c r="N152" s="113">
        <f t="shared" si="330"/>
        <v>0</v>
      </c>
      <c r="O152" s="115">
        <f t="shared" si="330"/>
        <v>0</v>
      </c>
      <c r="P152" s="115">
        <f t="shared" si="330"/>
        <v>0</v>
      </c>
      <c r="Q152" s="116">
        <f t="shared" si="330"/>
        <v>0</v>
      </c>
      <c r="R152" s="346">
        <f t="shared" si="330"/>
        <v>0</v>
      </c>
      <c r="S152" s="113">
        <f t="shared" si="330"/>
        <v>0</v>
      </c>
      <c r="T152" s="113">
        <f t="shared" si="330"/>
        <v>0</v>
      </c>
      <c r="U152" s="113">
        <f t="shared" si="330"/>
        <v>0</v>
      </c>
      <c r="V152" s="113">
        <f t="shared" si="330"/>
        <v>0</v>
      </c>
      <c r="W152" s="113">
        <f t="shared" si="330"/>
        <v>0</v>
      </c>
      <c r="X152" s="113">
        <f t="shared" si="330"/>
        <v>0</v>
      </c>
      <c r="Y152" s="113">
        <f t="shared" si="330"/>
        <v>0</v>
      </c>
      <c r="Z152" s="113">
        <f t="shared" si="330"/>
        <v>0</v>
      </c>
      <c r="AA152" s="113">
        <f t="shared" si="330"/>
        <v>0</v>
      </c>
      <c r="AB152" s="113">
        <f t="shared" si="330"/>
        <v>0</v>
      </c>
      <c r="AC152" s="113">
        <f t="shared" si="330"/>
        <v>0</v>
      </c>
      <c r="AD152" s="113">
        <f t="shared" si="330"/>
        <v>0</v>
      </c>
      <c r="AE152" s="113">
        <f t="shared" si="330"/>
        <v>0</v>
      </c>
      <c r="AF152" s="113">
        <f t="shared" si="330"/>
        <v>0</v>
      </c>
      <c r="AG152" s="113">
        <f t="shared" si="330"/>
        <v>0</v>
      </c>
      <c r="AH152" s="113">
        <f t="shared" si="330"/>
        <v>0</v>
      </c>
      <c r="AI152" s="113">
        <f t="shared" si="330"/>
        <v>0</v>
      </c>
      <c r="AJ152" s="113">
        <f t="shared" si="330"/>
        <v>0</v>
      </c>
      <c r="AK152" s="113">
        <f t="shared" si="330"/>
        <v>0</v>
      </c>
      <c r="AL152" s="115">
        <f t="shared" si="330"/>
        <v>0</v>
      </c>
      <c r="AM152" s="115">
        <f t="shared" si="330"/>
        <v>0</v>
      </c>
      <c r="AN152" s="115">
        <f t="shared" si="330"/>
        <v>0</v>
      </c>
      <c r="AO152" s="115">
        <f t="shared" si="330"/>
        <v>0</v>
      </c>
      <c r="AP152" s="115">
        <f t="shared" si="330"/>
        <v>0</v>
      </c>
      <c r="AQ152" s="115">
        <f t="shared" si="330"/>
        <v>0</v>
      </c>
      <c r="AR152" s="115">
        <f t="shared" si="330"/>
        <v>0</v>
      </c>
      <c r="AS152" s="115">
        <f t="shared" si="330"/>
        <v>0</v>
      </c>
      <c r="AT152" s="115">
        <f t="shared" si="330"/>
        <v>0</v>
      </c>
      <c r="AU152" s="115">
        <f t="shared" si="330"/>
        <v>0</v>
      </c>
      <c r="AV152" s="372">
        <f t="shared" si="330"/>
        <v>0</v>
      </c>
      <c r="AW152" s="112">
        <f t="shared" si="330"/>
        <v>0</v>
      </c>
      <c r="AX152" s="113">
        <f t="shared" si="330"/>
        <v>0</v>
      </c>
      <c r="AY152" s="113">
        <f t="shared" si="330"/>
        <v>0</v>
      </c>
      <c r="AZ152" s="113">
        <f t="shared" si="330"/>
        <v>0</v>
      </c>
      <c r="BA152" s="113">
        <f t="shared" si="330"/>
        <v>0</v>
      </c>
      <c r="BB152" s="113">
        <f t="shared" si="330"/>
        <v>0</v>
      </c>
      <c r="BC152" s="113">
        <f t="shared" si="330"/>
        <v>0</v>
      </c>
      <c r="BD152" s="115">
        <f t="shared" si="330"/>
        <v>0</v>
      </c>
      <c r="BE152" s="115">
        <f t="shared" si="330"/>
        <v>0</v>
      </c>
      <c r="BF152" s="115">
        <f t="shared" si="330"/>
        <v>0</v>
      </c>
      <c r="BG152" s="116">
        <f t="shared" si="330"/>
        <v>0</v>
      </c>
    </row>
    <row r="153" spans="2:59" s="143" customFormat="1" ht="12.95" customHeight="1" x14ac:dyDescent="0.25">
      <c r="D153" s="599"/>
      <c r="E153" s="600"/>
      <c r="F153" s="599"/>
      <c r="G153" s="601"/>
      <c r="H153" s="614">
        <v>3141</v>
      </c>
      <c r="I153" s="112">
        <f t="shared" ref="I153:BG153" si="331">SUMIF($F$12:$F$283,"=3141",I$12:I$283)</f>
        <v>18357382</v>
      </c>
      <c r="J153" s="113">
        <f t="shared" si="331"/>
        <v>13407882</v>
      </c>
      <c r="K153" s="113">
        <f t="shared" si="331"/>
        <v>31000</v>
      </c>
      <c r="L153" s="113">
        <f t="shared" si="331"/>
        <v>4542340</v>
      </c>
      <c r="M153" s="113">
        <f t="shared" si="331"/>
        <v>268156</v>
      </c>
      <c r="N153" s="113">
        <f t="shared" si="331"/>
        <v>108004</v>
      </c>
      <c r="O153" s="115">
        <f t="shared" si="331"/>
        <v>46.080000000000005</v>
      </c>
      <c r="P153" s="115">
        <f t="shared" si="331"/>
        <v>0</v>
      </c>
      <c r="Q153" s="116">
        <f t="shared" si="331"/>
        <v>46.080000000000005</v>
      </c>
      <c r="R153" s="346">
        <f t="shared" si="331"/>
        <v>-4000</v>
      </c>
      <c r="S153" s="113">
        <f t="shared" si="331"/>
        <v>0</v>
      </c>
      <c r="T153" s="113">
        <f t="shared" si="331"/>
        <v>36464</v>
      </c>
      <c r="U153" s="113">
        <f t="shared" si="331"/>
        <v>0</v>
      </c>
      <c r="V153" s="113">
        <f t="shared" si="331"/>
        <v>0</v>
      </c>
      <c r="W153" s="113">
        <f t="shared" si="331"/>
        <v>0</v>
      </c>
      <c r="X153" s="113">
        <f t="shared" si="331"/>
        <v>0</v>
      </c>
      <c r="Y153" s="113">
        <f t="shared" si="331"/>
        <v>32464</v>
      </c>
      <c r="Z153" s="113">
        <f t="shared" si="331"/>
        <v>4000</v>
      </c>
      <c r="AA153" s="113">
        <f t="shared" si="331"/>
        <v>0</v>
      </c>
      <c r="AB153" s="113">
        <f t="shared" si="331"/>
        <v>0</v>
      </c>
      <c r="AC153" s="113">
        <f t="shared" si="331"/>
        <v>4000</v>
      </c>
      <c r="AD153" s="113">
        <f t="shared" si="331"/>
        <v>36464</v>
      </c>
      <c r="AE153" s="113">
        <f t="shared" si="331"/>
        <v>12325</v>
      </c>
      <c r="AF153" s="113">
        <f t="shared" si="331"/>
        <v>649</v>
      </c>
      <c r="AG153" s="113">
        <f t="shared" si="331"/>
        <v>0</v>
      </c>
      <c r="AH153" s="113">
        <f t="shared" si="331"/>
        <v>0</v>
      </c>
      <c r="AI153" s="113">
        <f t="shared" si="331"/>
        <v>0</v>
      </c>
      <c r="AJ153" s="113">
        <f t="shared" si="331"/>
        <v>0</v>
      </c>
      <c r="AK153" s="113">
        <f t="shared" si="331"/>
        <v>49438</v>
      </c>
      <c r="AL153" s="115">
        <f t="shared" si="331"/>
        <v>0</v>
      </c>
      <c r="AM153" s="115">
        <f t="shared" si="331"/>
        <v>0.02</v>
      </c>
      <c r="AN153" s="115">
        <f t="shared" si="331"/>
        <v>0</v>
      </c>
      <c r="AO153" s="115">
        <f t="shared" si="331"/>
        <v>0.13</v>
      </c>
      <c r="AP153" s="115">
        <f t="shared" si="331"/>
        <v>0</v>
      </c>
      <c r="AQ153" s="115">
        <f t="shared" si="331"/>
        <v>0</v>
      </c>
      <c r="AR153" s="115">
        <f t="shared" si="331"/>
        <v>0</v>
      </c>
      <c r="AS153" s="115">
        <f t="shared" si="331"/>
        <v>0</v>
      </c>
      <c r="AT153" s="115">
        <f t="shared" si="331"/>
        <v>0.13</v>
      </c>
      <c r="AU153" s="115">
        <f t="shared" si="331"/>
        <v>0.02</v>
      </c>
      <c r="AV153" s="372">
        <f t="shared" si="331"/>
        <v>0.15</v>
      </c>
      <c r="AW153" s="112">
        <f t="shared" si="331"/>
        <v>18406820</v>
      </c>
      <c r="AX153" s="113">
        <f t="shared" si="331"/>
        <v>13440346</v>
      </c>
      <c r="AY153" s="113">
        <f t="shared" si="331"/>
        <v>0</v>
      </c>
      <c r="AZ153" s="113">
        <f t="shared" si="331"/>
        <v>35000</v>
      </c>
      <c r="BA153" s="113">
        <f t="shared" si="331"/>
        <v>4554665</v>
      </c>
      <c r="BB153" s="113">
        <f t="shared" si="331"/>
        <v>268805</v>
      </c>
      <c r="BC153" s="113">
        <f t="shared" si="331"/>
        <v>108004</v>
      </c>
      <c r="BD153" s="115">
        <f t="shared" si="331"/>
        <v>46.230000000000004</v>
      </c>
      <c r="BE153" s="115">
        <f t="shared" si="331"/>
        <v>0.13</v>
      </c>
      <c r="BF153" s="115">
        <f t="shared" si="331"/>
        <v>0</v>
      </c>
      <c r="BG153" s="116">
        <f t="shared" si="331"/>
        <v>46.1</v>
      </c>
    </row>
    <row r="154" spans="2:59" s="143" customFormat="1" ht="12.95" customHeight="1" x14ac:dyDescent="0.25">
      <c r="D154" s="599"/>
      <c r="E154" s="600"/>
      <c r="F154" s="599"/>
      <c r="G154" s="601"/>
      <c r="H154" s="614">
        <v>3143</v>
      </c>
      <c r="I154" s="112">
        <f t="shared" ref="I154:BG154" si="332">SUMIF($F$12:$F$283,"=3143",I$12:I$283)</f>
        <v>15555907</v>
      </c>
      <c r="J154" s="113">
        <f t="shared" si="332"/>
        <v>11428744</v>
      </c>
      <c r="K154" s="113">
        <f t="shared" si="332"/>
        <v>10000</v>
      </c>
      <c r="L154" s="113">
        <f t="shared" si="332"/>
        <v>3866297</v>
      </c>
      <c r="M154" s="113">
        <f t="shared" si="332"/>
        <v>228576</v>
      </c>
      <c r="N154" s="113">
        <f t="shared" si="332"/>
        <v>22290</v>
      </c>
      <c r="O154" s="115">
        <f t="shared" si="332"/>
        <v>24.824700000000004</v>
      </c>
      <c r="P154" s="115">
        <f t="shared" si="332"/>
        <v>23.274699999999999</v>
      </c>
      <c r="Q154" s="116">
        <f t="shared" si="332"/>
        <v>1.5500000000000005</v>
      </c>
      <c r="R154" s="346">
        <f t="shared" si="332"/>
        <v>5000</v>
      </c>
      <c r="S154" s="113">
        <f t="shared" si="332"/>
        <v>0</v>
      </c>
      <c r="T154" s="113">
        <f t="shared" si="332"/>
        <v>0</v>
      </c>
      <c r="U154" s="113">
        <f t="shared" si="332"/>
        <v>0</v>
      </c>
      <c r="V154" s="113">
        <f t="shared" si="332"/>
        <v>0</v>
      </c>
      <c r="W154" s="113">
        <f t="shared" si="332"/>
        <v>0</v>
      </c>
      <c r="X154" s="113">
        <f t="shared" si="332"/>
        <v>0</v>
      </c>
      <c r="Y154" s="113">
        <f t="shared" si="332"/>
        <v>5000</v>
      </c>
      <c r="Z154" s="113">
        <f t="shared" si="332"/>
        <v>-5000</v>
      </c>
      <c r="AA154" s="113">
        <f t="shared" si="332"/>
        <v>0</v>
      </c>
      <c r="AB154" s="113">
        <f t="shared" si="332"/>
        <v>0</v>
      </c>
      <c r="AC154" s="113">
        <f t="shared" si="332"/>
        <v>-5000</v>
      </c>
      <c r="AD154" s="113">
        <f t="shared" si="332"/>
        <v>0</v>
      </c>
      <c r="AE154" s="113">
        <f t="shared" si="332"/>
        <v>0</v>
      </c>
      <c r="AF154" s="113">
        <f t="shared" si="332"/>
        <v>100</v>
      </c>
      <c r="AG154" s="113">
        <f t="shared" si="332"/>
        <v>0</v>
      </c>
      <c r="AH154" s="113">
        <f t="shared" si="332"/>
        <v>0</v>
      </c>
      <c r="AI154" s="113">
        <f t="shared" si="332"/>
        <v>0</v>
      </c>
      <c r="AJ154" s="113">
        <f t="shared" si="332"/>
        <v>0</v>
      </c>
      <c r="AK154" s="113">
        <f t="shared" si="332"/>
        <v>100</v>
      </c>
      <c r="AL154" s="115">
        <f t="shared" si="332"/>
        <v>0.01</v>
      </c>
      <c r="AM154" s="115">
        <f t="shared" si="332"/>
        <v>0</v>
      </c>
      <c r="AN154" s="115">
        <f t="shared" si="332"/>
        <v>0</v>
      </c>
      <c r="AO154" s="115">
        <f t="shared" si="332"/>
        <v>0</v>
      </c>
      <c r="AP154" s="115">
        <f t="shared" si="332"/>
        <v>0</v>
      </c>
      <c r="AQ154" s="115">
        <f t="shared" si="332"/>
        <v>0</v>
      </c>
      <c r="AR154" s="115">
        <f t="shared" si="332"/>
        <v>0</v>
      </c>
      <c r="AS154" s="115">
        <f t="shared" si="332"/>
        <v>0</v>
      </c>
      <c r="AT154" s="115">
        <f t="shared" si="332"/>
        <v>0.01</v>
      </c>
      <c r="AU154" s="115">
        <f t="shared" si="332"/>
        <v>0</v>
      </c>
      <c r="AV154" s="372">
        <f t="shared" si="332"/>
        <v>0.01</v>
      </c>
      <c r="AW154" s="112">
        <f t="shared" si="332"/>
        <v>15556007</v>
      </c>
      <c r="AX154" s="113">
        <f t="shared" si="332"/>
        <v>11433744</v>
      </c>
      <c r="AY154" s="113">
        <f t="shared" si="332"/>
        <v>0</v>
      </c>
      <c r="AZ154" s="113">
        <f t="shared" si="332"/>
        <v>5000</v>
      </c>
      <c r="BA154" s="113">
        <f t="shared" si="332"/>
        <v>3866297</v>
      </c>
      <c r="BB154" s="113">
        <f t="shared" si="332"/>
        <v>228676</v>
      </c>
      <c r="BC154" s="113">
        <f t="shared" si="332"/>
        <v>22290</v>
      </c>
      <c r="BD154" s="115">
        <f t="shared" si="332"/>
        <v>24.834700000000005</v>
      </c>
      <c r="BE154" s="115">
        <f t="shared" si="332"/>
        <v>23.284699999999997</v>
      </c>
      <c r="BF154" s="115">
        <f t="shared" si="332"/>
        <v>0</v>
      </c>
      <c r="BG154" s="116">
        <f t="shared" si="332"/>
        <v>1.5500000000000005</v>
      </c>
    </row>
    <row r="155" spans="2:59" s="143" customFormat="1" ht="12.95" customHeight="1" x14ac:dyDescent="0.25">
      <c r="D155" s="599"/>
      <c r="E155" s="600"/>
      <c r="F155" s="599"/>
      <c r="G155" s="601"/>
      <c r="H155" s="614">
        <v>3231</v>
      </c>
      <c r="I155" s="112">
        <f t="shared" ref="I155:BG155" si="333">SUMIF($F$12:$F$283,"=3231",I$12:I$283)</f>
        <v>18604926</v>
      </c>
      <c r="J155" s="113">
        <f t="shared" si="333"/>
        <v>13542828</v>
      </c>
      <c r="K155" s="113">
        <f t="shared" si="333"/>
        <v>110250</v>
      </c>
      <c r="L155" s="113">
        <f t="shared" si="333"/>
        <v>4614741</v>
      </c>
      <c r="M155" s="113">
        <f t="shared" si="333"/>
        <v>270857</v>
      </c>
      <c r="N155" s="113">
        <f t="shared" si="333"/>
        <v>66250</v>
      </c>
      <c r="O155" s="115">
        <f t="shared" si="333"/>
        <v>26.173100000000002</v>
      </c>
      <c r="P155" s="115">
        <f t="shared" si="333"/>
        <v>23.435200000000002</v>
      </c>
      <c r="Q155" s="116">
        <f t="shared" si="333"/>
        <v>2.7378999999999998</v>
      </c>
      <c r="R155" s="346">
        <f t="shared" si="333"/>
        <v>0</v>
      </c>
      <c r="S155" s="113">
        <f t="shared" si="333"/>
        <v>0</v>
      </c>
      <c r="T155" s="113">
        <f t="shared" si="333"/>
        <v>58910</v>
      </c>
      <c r="U155" s="113">
        <f t="shared" si="333"/>
        <v>15860</v>
      </c>
      <c r="V155" s="113">
        <f t="shared" si="333"/>
        <v>-18409</v>
      </c>
      <c r="W155" s="113">
        <f t="shared" si="333"/>
        <v>0</v>
      </c>
      <c r="X155" s="113">
        <f t="shared" si="333"/>
        <v>0</v>
      </c>
      <c r="Y155" s="113">
        <f t="shared" si="333"/>
        <v>56361</v>
      </c>
      <c r="Z155" s="113">
        <f t="shared" si="333"/>
        <v>0</v>
      </c>
      <c r="AA155" s="113">
        <f t="shared" si="333"/>
        <v>0</v>
      </c>
      <c r="AB155" s="113">
        <f t="shared" si="333"/>
        <v>0</v>
      </c>
      <c r="AC155" s="113">
        <f t="shared" si="333"/>
        <v>0</v>
      </c>
      <c r="AD155" s="113">
        <f t="shared" si="333"/>
        <v>56361</v>
      </c>
      <c r="AE155" s="113">
        <f t="shared" si="333"/>
        <v>19050</v>
      </c>
      <c r="AF155" s="113">
        <f t="shared" si="333"/>
        <v>1127</v>
      </c>
      <c r="AG155" s="113">
        <f t="shared" si="333"/>
        <v>0</v>
      </c>
      <c r="AH155" s="113">
        <f t="shared" si="333"/>
        <v>24999</v>
      </c>
      <c r="AI155" s="113">
        <f t="shared" si="333"/>
        <v>0</v>
      </c>
      <c r="AJ155" s="113">
        <f t="shared" si="333"/>
        <v>24999</v>
      </c>
      <c r="AK155" s="113">
        <f t="shared" si="333"/>
        <v>101537</v>
      </c>
      <c r="AL155" s="115">
        <f t="shared" si="333"/>
        <v>0</v>
      </c>
      <c r="AM155" s="115">
        <f t="shared" si="333"/>
        <v>0</v>
      </c>
      <c r="AN155" s="115">
        <f t="shared" si="333"/>
        <v>0</v>
      </c>
      <c r="AO155" s="115">
        <f t="shared" si="333"/>
        <v>0.13</v>
      </c>
      <c r="AP155" s="115">
        <f t="shared" si="333"/>
        <v>0</v>
      </c>
      <c r="AQ155" s="115">
        <f t="shared" si="333"/>
        <v>0</v>
      </c>
      <c r="AR155" s="115">
        <f t="shared" si="333"/>
        <v>0</v>
      </c>
      <c r="AS155" s="115">
        <f t="shared" si="333"/>
        <v>0</v>
      </c>
      <c r="AT155" s="115">
        <f t="shared" si="333"/>
        <v>0.13</v>
      </c>
      <c r="AU155" s="115">
        <f t="shared" si="333"/>
        <v>0</v>
      </c>
      <c r="AV155" s="372">
        <f t="shared" si="333"/>
        <v>0.13</v>
      </c>
      <c r="AW155" s="112">
        <f t="shared" si="333"/>
        <v>18706463</v>
      </c>
      <c r="AX155" s="113">
        <f t="shared" si="333"/>
        <v>13599189</v>
      </c>
      <c r="AY155" s="113">
        <f t="shared" si="333"/>
        <v>0</v>
      </c>
      <c r="AZ155" s="113">
        <f t="shared" si="333"/>
        <v>110250</v>
      </c>
      <c r="BA155" s="113">
        <f t="shared" si="333"/>
        <v>4633791</v>
      </c>
      <c r="BB155" s="113">
        <f t="shared" si="333"/>
        <v>271984</v>
      </c>
      <c r="BC155" s="113">
        <f t="shared" si="333"/>
        <v>91249</v>
      </c>
      <c r="BD155" s="115">
        <f t="shared" si="333"/>
        <v>26.303100000000001</v>
      </c>
      <c r="BE155" s="115">
        <f t="shared" si="333"/>
        <v>23.565200000000001</v>
      </c>
      <c r="BF155" s="115">
        <f t="shared" si="333"/>
        <v>0</v>
      </c>
      <c r="BG155" s="116">
        <f t="shared" si="333"/>
        <v>2.7378999999999998</v>
      </c>
    </row>
    <row r="156" spans="2:59" s="143" customFormat="1" ht="12.95" customHeight="1" thickBot="1" x14ac:dyDescent="0.3">
      <c r="D156" s="599"/>
      <c r="E156" s="600"/>
      <c r="F156" s="599"/>
      <c r="G156" s="601"/>
      <c r="H156" s="618">
        <v>3233</v>
      </c>
      <c r="I156" s="619">
        <f t="shared" ref="I156:BG156" si="334">SUMIF($F$12:$F$283,"=3233",I$12:I$283)</f>
        <v>2506933</v>
      </c>
      <c r="J156" s="620">
        <f t="shared" si="334"/>
        <v>1762599</v>
      </c>
      <c r="K156" s="620">
        <f t="shared" si="334"/>
        <v>70000</v>
      </c>
      <c r="L156" s="620">
        <f t="shared" si="334"/>
        <v>619418</v>
      </c>
      <c r="M156" s="620">
        <f t="shared" si="334"/>
        <v>35252</v>
      </c>
      <c r="N156" s="620">
        <f t="shared" si="334"/>
        <v>19664</v>
      </c>
      <c r="O156" s="621">
        <f t="shared" si="334"/>
        <v>3.9400000000000004</v>
      </c>
      <c r="P156" s="621">
        <f t="shared" si="334"/>
        <v>2.79</v>
      </c>
      <c r="Q156" s="682">
        <f t="shared" si="334"/>
        <v>1.1499999999999999</v>
      </c>
      <c r="R156" s="622">
        <f t="shared" si="334"/>
        <v>70000</v>
      </c>
      <c r="S156" s="620">
        <f t="shared" si="334"/>
        <v>0</v>
      </c>
      <c r="T156" s="620">
        <f t="shared" si="334"/>
        <v>0</v>
      </c>
      <c r="U156" s="620">
        <f t="shared" si="334"/>
        <v>7360</v>
      </c>
      <c r="V156" s="620">
        <f t="shared" si="334"/>
        <v>0</v>
      </c>
      <c r="W156" s="620">
        <f t="shared" si="334"/>
        <v>0</v>
      </c>
      <c r="X156" s="620">
        <f t="shared" si="334"/>
        <v>0</v>
      </c>
      <c r="Y156" s="620">
        <f t="shared" si="334"/>
        <v>77360</v>
      </c>
      <c r="Z156" s="620">
        <f t="shared" si="334"/>
        <v>-70000</v>
      </c>
      <c r="AA156" s="620">
        <f t="shared" si="334"/>
        <v>0</v>
      </c>
      <c r="AB156" s="620">
        <f t="shared" si="334"/>
        <v>0</v>
      </c>
      <c r="AC156" s="620">
        <f t="shared" si="334"/>
        <v>-70000</v>
      </c>
      <c r="AD156" s="620">
        <f t="shared" si="334"/>
        <v>7360</v>
      </c>
      <c r="AE156" s="620">
        <f t="shared" si="334"/>
        <v>2488</v>
      </c>
      <c r="AF156" s="620">
        <f t="shared" si="334"/>
        <v>1547</v>
      </c>
      <c r="AG156" s="620">
        <f t="shared" si="334"/>
        <v>0</v>
      </c>
      <c r="AH156" s="620">
        <f t="shared" si="334"/>
        <v>0</v>
      </c>
      <c r="AI156" s="620">
        <f t="shared" si="334"/>
        <v>0</v>
      </c>
      <c r="AJ156" s="620">
        <f t="shared" si="334"/>
        <v>0</v>
      </c>
      <c r="AK156" s="620">
        <f t="shared" si="334"/>
        <v>11395</v>
      </c>
      <c r="AL156" s="621">
        <f t="shared" si="334"/>
        <v>0.1</v>
      </c>
      <c r="AM156" s="621">
        <f t="shared" si="334"/>
        <v>7.0000000000000007E-2</v>
      </c>
      <c r="AN156" s="621">
        <f t="shared" si="334"/>
        <v>0</v>
      </c>
      <c r="AO156" s="621">
        <f t="shared" si="334"/>
        <v>0</v>
      </c>
      <c r="AP156" s="621">
        <f t="shared" si="334"/>
        <v>0</v>
      </c>
      <c r="AQ156" s="621">
        <f t="shared" si="334"/>
        <v>0</v>
      </c>
      <c r="AR156" s="621">
        <f t="shared" si="334"/>
        <v>0</v>
      </c>
      <c r="AS156" s="621">
        <f t="shared" si="334"/>
        <v>0</v>
      </c>
      <c r="AT156" s="621">
        <f t="shared" si="334"/>
        <v>0.1</v>
      </c>
      <c r="AU156" s="621">
        <f t="shared" si="334"/>
        <v>7.0000000000000007E-2</v>
      </c>
      <c r="AV156" s="719">
        <f t="shared" si="334"/>
        <v>0.17</v>
      </c>
      <c r="AW156" s="619">
        <f t="shared" si="334"/>
        <v>2518328</v>
      </c>
      <c r="AX156" s="620">
        <f t="shared" si="334"/>
        <v>1839959</v>
      </c>
      <c r="AY156" s="620">
        <f t="shared" si="334"/>
        <v>0</v>
      </c>
      <c r="AZ156" s="620">
        <f t="shared" si="334"/>
        <v>0</v>
      </c>
      <c r="BA156" s="620">
        <f t="shared" si="334"/>
        <v>621906</v>
      </c>
      <c r="BB156" s="620">
        <f t="shared" si="334"/>
        <v>36799</v>
      </c>
      <c r="BC156" s="620">
        <f t="shared" si="334"/>
        <v>19664</v>
      </c>
      <c r="BD156" s="621">
        <f t="shared" si="334"/>
        <v>4.1100000000000003</v>
      </c>
      <c r="BE156" s="621">
        <f t="shared" si="334"/>
        <v>2.89</v>
      </c>
      <c r="BF156" s="621">
        <f t="shared" si="334"/>
        <v>0</v>
      </c>
      <c r="BG156" s="682">
        <f t="shared" si="334"/>
        <v>1.22</v>
      </c>
    </row>
    <row r="157" spans="2:59" ht="12.95" customHeight="1" x14ac:dyDescent="0.25"/>
    <row r="158" spans="2:59" ht="12.95" customHeight="1" x14ac:dyDescent="0.25"/>
    <row r="248" spans="9:59" x14ac:dyDescent="0.25">
      <c r="I248" s="626"/>
      <c r="J248" s="626"/>
      <c r="K248" s="626"/>
      <c r="L248" s="626"/>
      <c r="M248" s="626"/>
      <c r="N248" s="626"/>
      <c r="R248" s="626">
        <f t="shared" ref="R248:BG248" si="335">SUBTOTAL(9,R15:R139)</f>
        <v>-333000</v>
      </c>
      <c r="S248" s="626">
        <f t="shared" si="335"/>
        <v>86612</v>
      </c>
      <c r="T248" s="626">
        <f t="shared" si="335"/>
        <v>1182266</v>
      </c>
      <c r="U248" s="626"/>
      <c r="V248" s="626"/>
      <c r="W248" s="626"/>
      <c r="X248" s="626">
        <f t="shared" si="335"/>
        <v>0</v>
      </c>
      <c r="Y248" s="626">
        <f t="shared" si="335"/>
        <v>3392914</v>
      </c>
      <c r="Z248" s="626">
        <f t="shared" si="335"/>
        <v>333000</v>
      </c>
      <c r="AA248" s="626">
        <f t="shared" si="335"/>
        <v>0</v>
      </c>
      <c r="AB248" s="626">
        <f t="shared" si="335"/>
        <v>0</v>
      </c>
      <c r="AC248" s="626">
        <f t="shared" si="335"/>
        <v>333000</v>
      </c>
      <c r="AD248" s="626">
        <f t="shared" si="335"/>
        <v>3725914</v>
      </c>
      <c r="AE248" s="626">
        <f t="shared" si="335"/>
        <v>1259360</v>
      </c>
      <c r="AF248" s="626">
        <f t="shared" si="335"/>
        <v>67860</v>
      </c>
      <c r="AG248" s="626">
        <f t="shared" si="335"/>
        <v>1400</v>
      </c>
      <c r="AH248" s="626"/>
      <c r="AI248" s="626">
        <f t="shared" si="335"/>
        <v>0</v>
      </c>
      <c r="AJ248" s="626">
        <f t="shared" si="335"/>
        <v>91398</v>
      </c>
      <c r="AK248" s="626">
        <f t="shared" si="335"/>
        <v>5144532</v>
      </c>
      <c r="AL248" s="627">
        <f t="shared" si="335"/>
        <v>8.0000000000000016E-2</v>
      </c>
      <c r="AM248" s="627">
        <f t="shared" si="335"/>
        <v>-1.3800000000000001</v>
      </c>
      <c r="AN248" s="627">
        <f t="shared" si="335"/>
        <v>0.16</v>
      </c>
      <c r="AR248" s="627">
        <f t="shared" si="335"/>
        <v>0</v>
      </c>
      <c r="AS248" s="627">
        <f t="shared" si="335"/>
        <v>0</v>
      </c>
      <c r="AT248" s="627">
        <f t="shared" si="335"/>
        <v>4.3200000000000012</v>
      </c>
      <c r="AU248" s="627">
        <f t="shared" si="335"/>
        <v>-1.3800000000000001</v>
      </c>
      <c r="AV248" s="627">
        <f t="shared" si="335"/>
        <v>2.9400000000000004</v>
      </c>
      <c r="AW248" s="626">
        <f t="shared" si="335"/>
        <v>531176438</v>
      </c>
      <c r="AX248" s="626">
        <f t="shared" si="335"/>
        <v>384242117</v>
      </c>
      <c r="AY248" s="626"/>
      <c r="AZ248" s="626">
        <f t="shared" si="335"/>
        <v>1857900</v>
      </c>
      <c r="BA248" s="626">
        <f t="shared" si="335"/>
        <v>130501800</v>
      </c>
      <c r="BB248" s="626">
        <f t="shared" si="335"/>
        <v>7684843</v>
      </c>
      <c r="BC248" s="626">
        <f t="shared" si="335"/>
        <v>6889778</v>
      </c>
      <c r="BD248" s="627">
        <f t="shared" si="335"/>
        <v>823.69800000000021</v>
      </c>
      <c r="BE248" s="627">
        <f t="shared" si="335"/>
        <v>579.9855</v>
      </c>
      <c r="BG248" s="627">
        <f t="shared" si="335"/>
        <v>243.71249999999992</v>
      </c>
    </row>
    <row r="250" spans="9:59" x14ac:dyDescent="0.25">
      <c r="O250" s="480"/>
      <c r="P250" s="480"/>
      <c r="Q250" s="480"/>
      <c r="R250" s="480"/>
    </row>
    <row r="251" spans="9:59" x14ac:dyDescent="0.25">
      <c r="O251" s="480"/>
      <c r="P251" s="480"/>
      <c r="Q251" s="480"/>
      <c r="R251" s="480"/>
    </row>
  </sheetData>
  <mergeCells count="55">
    <mergeCell ref="R9:R10"/>
    <mergeCell ref="S9:S10"/>
    <mergeCell ref="R7:Y8"/>
    <mergeCell ref="AO8:AP8"/>
    <mergeCell ref="AC9:AC10"/>
    <mergeCell ref="AJ9:AJ10"/>
    <mergeCell ref="AG9:AG10"/>
    <mergeCell ref="AI9:AI10"/>
    <mergeCell ref="AH9:AH10"/>
    <mergeCell ref="AF7:AF10"/>
    <mergeCell ref="AG7:AJ8"/>
    <mergeCell ref="AK7:AK10"/>
    <mergeCell ref="AL8:AM9"/>
    <mergeCell ref="AN8:AN9"/>
    <mergeCell ref="X9:X10"/>
    <mergeCell ref="Y9:Y10"/>
    <mergeCell ref="P8:Q8"/>
    <mergeCell ref="J9:K9"/>
    <mergeCell ref="L9:L10"/>
    <mergeCell ref="M9:M10"/>
    <mergeCell ref="N9:N10"/>
    <mergeCell ref="P9:P10"/>
    <mergeCell ref="Q9:Q10"/>
    <mergeCell ref="Z9:Z10"/>
    <mergeCell ref="U9:U10"/>
    <mergeCell ref="A3:E3"/>
    <mergeCell ref="Z7:AC8"/>
    <mergeCell ref="W9:W10"/>
    <mergeCell ref="R6:AV6"/>
    <mergeCell ref="AA9:AA10"/>
    <mergeCell ref="AB9:AB10"/>
    <mergeCell ref="T9:T10"/>
    <mergeCell ref="V9:V10"/>
    <mergeCell ref="AE7:AE10"/>
    <mergeCell ref="I8:I10"/>
    <mergeCell ref="AD7:AD10"/>
    <mergeCell ref="I6:Q7"/>
    <mergeCell ref="O8:O10"/>
    <mergeCell ref="J8:N8"/>
    <mergeCell ref="AW6:BG7"/>
    <mergeCell ref="AL7:AV7"/>
    <mergeCell ref="AR8:AS9"/>
    <mergeCell ref="AT8:AV9"/>
    <mergeCell ref="AW8:AW10"/>
    <mergeCell ref="AX8:BC8"/>
    <mergeCell ref="BD8:BD10"/>
    <mergeCell ref="BE8:BG8"/>
    <mergeCell ref="AX9:AZ9"/>
    <mergeCell ref="BA9:BA10"/>
    <mergeCell ref="BE9:BE10"/>
    <mergeCell ref="BC9:BC10"/>
    <mergeCell ref="BG9:BG10"/>
    <mergeCell ref="BB9:BB10"/>
    <mergeCell ref="AQ8:AQ9"/>
    <mergeCell ref="BF9:BF10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H227"/>
  <sheetViews>
    <sheetView workbookViewId="0">
      <pane xSplit="8" ySplit="11" topLeftCell="AT191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BF9" sqref="BF9:BF10"/>
    </sheetView>
  </sheetViews>
  <sheetFormatPr defaultColWidth="9.140625" defaultRowHeight="15" x14ac:dyDescent="0.25"/>
  <cols>
    <col min="1" max="1" width="5" style="779" customWidth="1"/>
    <col min="2" max="2" width="8" style="584" customWidth="1"/>
    <col min="3" max="3" width="10.28515625" style="584" customWidth="1"/>
    <col min="4" max="4" width="9.42578125" style="584" customWidth="1"/>
    <col min="5" max="5" width="26.28515625" style="480" customWidth="1"/>
    <col min="6" max="6" width="5.5703125" style="480" bestFit="1" customWidth="1"/>
    <col min="7" max="7" width="10.28515625" style="480" customWidth="1"/>
    <col min="8" max="8" width="8.5703125" style="780" customWidth="1"/>
    <col min="9" max="13" width="10.7109375" style="480" customWidth="1"/>
    <col min="14" max="14" width="11.42578125" style="480" customWidth="1"/>
    <col min="15" max="15" width="11.7109375" style="627" customWidth="1"/>
    <col min="16" max="17" width="10.7109375" style="627" customWidth="1"/>
    <col min="18" max="18" width="10.7109375" style="626" customWidth="1"/>
    <col min="19" max="37" width="10.7109375" style="480" customWidth="1"/>
    <col min="38" max="48" width="10.7109375" style="627" customWidth="1"/>
    <col min="49" max="55" width="10.7109375" style="480" customWidth="1"/>
    <col min="56" max="56" width="11.7109375" style="627" customWidth="1"/>
    <col min="57" max="59" width="10.7109375" style="627" customWidth="1"/>
    <col min="60" max="16384" width="9.140625" style="480"/>
  </cols>
  <sheetData>
    <row r="1" spans="1:60" ht="12" customHeight="1" x14ac:dyDescent="0.25">
      <c r="A1" s="721" t="s">
        <v>2</v>
      </c>
      <c r="B1" s="846"/>
      <c r="C1" s="472"/>
      <c r="D1" s="846"/>
      <c r="E1" s="846"/>
      <c r="F1" s="473"/>
      <c r="G1" s="473"/>
      <c r="H1" s="473"/>
      <c r="I1" s="474"/>
      <c r="J1" s="475"/>
      <c r="K1" s="475"/>
      <c r="L1" s="475"/>
      <c r="M1" s="475"/>
      <c r="N1" s="475"/>
      <c r="O1" s="476"/>
      <c r="P1" s="477"/>
      <c r="Q1" s="477"/>
      <c r="R1" s="477"/>
      <c r="S1" s="474"/>
      <c r="T1" s="474"/>
      <c r="U1" s="474"/>
      <c r="V1" s="474"/>
      <c r="W1" s="474"/>
      <c r="X1" s="478"/>
      <c r="Y1" s="478"/>
      <c r="Z1" s="478"/>
      <c r="AA1" s="478"/>
      <c r="AB1" s="478"/>
      <c r="AC1" s="478"/>
      <c r="AD1" s="478"/>
      <c r="AE1" s="478"/>
      <c r="AF1" s="478"/>
      <c r="AG1" s="478"/>
      <c r="AH1" s="478"/>
      <c r="AI1" s="478"/>
      <c r="AJ1" s="478"/>
      <c r="AK1" s="478"/>
      <c r="AL1" s="479"/>
      <c r="AM1" s="479"/>
      <c r="AN1" s="479"/>
      <c r="AO1" s="479"/>
      <c r="AP1" s="479"/>
      <c r="AQ1" s="479"/>
      <c r="AR1" s="476"/>
      <c r="AS1" s="476"/>
      <c r="AT1" s="476"/>
      <c r="AU1" s="476"/>
      <c r="AV1" s="476"/>
      <c r="AW1" s="474"/>
      <c r="AX1" s="474"/>
      <c r="AY1" s="474"/>
      <c r="AZ1" s="474"/>
      <c r="BA1" s="474"/>
      <c r="BB1" s="474"/>
      <c r="BC1" s="476"/>
      <c r="BD1" s="476"/>
      <c r="BE1" s="476"/>
      <c r="BF1" s="476"/>
      <c r="BG1" s="476"/>
    </row>
    <row r="2" spans="1:60" ht="12" customHeight="1" x14ac:dyDescent="0.25">
      <c r="A2" s="721" t="s">
        <v>3</v>
      </c>
      <c r="B2" s="846"/>
      <c r="C2" s="472"/>
      <c r="D2" s="846"/>
      <c r="E2" s="846"/>
      <c r="F2" s="473"/>
      <c r="G2" s="473"/>
      <c r="H2" s="473"/>
      <c r="I2" s="481"/>
      <c r="J2" s="481"/>
      <c r="K2" s="481"/>
      <c r="L2" s="481"/>
      <c r="M2" s="481"/>
      <c r="N2" s="481"/>
      <c r="O2" s="482"/>
      <c r="P2" s="482"/>
      <c r="Q2" s="482"/>
      <c r="R2" s="481"/>
      <c r="S2" s="481"/>
      <c r="T2" s="481"/>
      <c r="U2" s="481"/>
      <c r="V2" s="481"/>
      <c r="W2" s="481"/>
      <c r="X2" s="481"/>
      <c r="Y2" s="481"/>
      <c r="Z2" s="481"/>
      <c r="AA2" s="481"/>
      <c r="AB2" s="481"/>
      <c r="AC2" s="481"/>
      <c r="AD2" s="481"/>
      <c r="AE2" s="481"/>
      <c r="AF2" s="481"/>
      <c r="AG2" s="481"/>
      <c r="AH2" s="481"/>
      <c r="AI2" s="481"/>
      <c r="AJ2" s="481"/>
      <c r="AK2" s="482"/>
      <c r="AL2" s="482"/>
      <c r="AM2" s="482"/>
      <c r="AN2" s="482"/>
      <c r="AO2" s="482"/>
      <c r="AP2" s="482"/>
      <c r="AQ2" s="482"/>
      <c r="AR2" s="482"/>
      <c r="AS2" s="482"/>
      <c r="AT2" s="482"/>
      <c r="AU2" s="482"/>
      <c r="AV2" s="482"/>
      <c r="AW2" s="481"/>
      <c r="AX2" s="481"/>
      <c r="AY2" s="481"/>
      <c r="AZ2" s="481"/>
      <c r="BA2" s="481"/>
      <c r="BB2" s="481"/>
      <c r="BC2" s="482"/>
      <c r="BD2" s="482"/>
      <c r="BE2" s="482"/>
      <c r="BF2" s="482"/>
      <c r="BG2" s="476"/>
    </row>
    <row r="3" spans="1:60" ht="12" customHeight="1" x14ac:dyDescent="0.25">
      <c r="A3" s="1053" t="s">
        <v>4</v>
      </c>
      <c r="B3" s="1053"/>
      <c r="C3" s="1053"/>
      <c r="D3" s="1053"/>
      <c r="E3" s="1053"/>
      <c r="F3" s="473"/>
      <c r="G3" s="473"/>
      <c r="H3" s="473"/>
      <c r="I3" s="481"/>
      <c r="J3" s="481"/>
      <c r="K3" s="481"/>
      <c r="L3" s="481"/>
      <c r="M3" s="481"/>
      <c r="N3" s="481"/>
      <c r="O3" s="482"/>
      <c r="P3" s="482"/>
      <c r="Q3" s="482"/>
      <c r="R3" s="483"/>
      <c r="S3" s="483"/>
      <c r="T3" s="483"/>
      <c r="U3" s="483"/>
      <c r="V3" s="483"/>
      <c r="W3" s="483"/>
      <c r="X3" s="483"/>
      <c r="Y3" s="483"/>
      <c r="Z3" s="483"/>
      <c r="AA3" s="483"/>
      <c r="AB3" s="483"/>
      <c r="AC3" s="484"/>
      <c r="AD3" s="484"/>
      <c r="AE3" s="484"/>
      <c r="AF3" s="485"/>
      <c r="AG3" s="485"/>
      <c r="AH3" s="485"/>
      <c r="AI3" s="485"/>
      <c r="AJ3" s="484"/>
      <c r="AK3" s="486"/>
      <c r="AL3" s="486"/>
      <c r="AM3" s="486"/>
      <c r="AN3" s="486"/>
      <c r="AO3" s="486"/>
      <c r="AP3" s="486"/>
      <c r="AQ3" s="486"/>
      <c r="AR3" s="486"/>
      <c r="AS3" s="486"/>
      <c r="AT3" s="486"/>
      <c r="AU3" s="486"/>
      <c r="AV3" s="482"/>
      <c r="AW3" s="481"/>
      <c r="AX3" s="481"/>
      <c r="AY3" s="481"/>
      <c r="AZ3" s="481"/>
      <c r="BA3" s="481"/>
      <c r="BB3" s="481"/>
      <c r="BC3" s="482"/>
      <c r="BD3" s="482"/>
      <c r="BE3" s="482"/>
      <c r="BF3" s="482"/>
      <c r="BG3" s="476"/>
    </row>
    <row r="4" spans="1:60" ht="12" customHeight="1" x14ac:dyDescent="0.25">
      <c r="A4" s="722"/>
      <c r="B4" s="846"/>
      <c r="C4" s="846"/>
      <c r="D4" s="846"/>
      <c r="E4" s="846"/>
      <c r="F4" s="473"/>
      <c r="G4" s="473"/>
      <c r="H4" s="473"/>
      <c r="I4" s="481"/>
      <c r="J4" s="481"/>
      <c r="K4" s="481"/>
      <c r="L4" s="481"/>
      <c r="M4" s="481"/>
      <c r="N4" s="481"/>
      <c r="O4" s="482"/>
      <c r="P4" s="482"/>
      <c r="Q4" s="482"/>
      <c r="R4" s="483"/>
      <c r="S4" s="483"/>
      <c r="T4" s="483"/>
      <c r="U4" s="483"/>
      <c r="V4" s="483"/>
      <c r="W4" s="483"/>
      <c r="X4" s="483"/>
      <c r="Y4" s="483"/>
      <c r="Z4" s="483"/>
      <c r="AA4" s="483"/>
      <c r="AB4" s="483"/>
      <c r="AC4" s="484"/>
      <c r="AD4" s="484"/>
      <c r="AE4" s="484"/>
      <c r="AF4" s="485"/>
      <c r="AG4" s="485"/>
      <c r="AH4" s="485"/>
      <c r="AI4" s="485"/>
      <c r="AJ4" s="484"/>
      <c r="AK4" s="486"/>
      <c r="AL4" s="486"/>
      <c r="AM4" s="486"/>
      <c r="AN4" s="486"/>
      <c r="AO4" s="486"/>
      <c r="AP4" s="486"/>
      <c r="AQ4" s="486"/>
      <c r="AR4" s="486"/>
      <c r="AS4" s="486"/>
      <c r="AT4" s="486"/>
      <c r="AU4" s="486"/>
      <c r="AV4" s="482"/>
      <c r="AW4" s="481"/>
      <c r="AX4" s="481"/>
      <c r="AY4" s="481"/>
      <c r="AZ4" s="481"/>
      <c r="BA4" s="481"/>
      <c r="BB4" s="481"/>
      <c r="BC4" s="482"/>
      <c r="BD4" s="482"/>
      <c r="BE4" s="482"/>
      <c r="BF4" s="482"/>
      <c r="BG4" s="476"/>
    </row>
    <row r="5" spans="1:60" ht="16.5" thickBot="1" x14ac:dyDescent="0.3">
      <c r="A5" s="291" t="s">
        <v>851</v>
      </c>
      <c r="B5" s="91"/>
      <c r="C5" s="91"/>
      <c r="D5" s="91"/>
      <c r="E5" s="92"/>
      <c r="F5" s="489"/>
      <c r="G5" s="489"/>
      <c r="H5" s="489"/>
      <c r="I5" s="490"/>
      <c r="J5" s="490"/>
      <c r="K5" s="490"/>
      <c r="L5" s="490"/>
      <c r="M5" s="490"/>
      <c r="N5" s="490"/>
      <c r="O5" s="491"/>
      <c r="P5" s="491"/>
      <c r="Q5" s="491"/>
      <c r="R5" s="483"/>
      <c r="S5" s="483"/>
      <c r="T5" s="483"/>
      <c r="U5" s="483"/>
      <c r="V5" s="483"/>
      <c r="W5" s="483"/>
      <c r="X5" s="483"/>
      <c r="Y5" s="474"/>
      <c r="Z5" s="483"/>
      <c r="AA5" s="483"/>
      <c r="AB5" s="483"/>
      <c r="AC5" s="484"/>
      <c r="AD5" s="484"/>
      <c r="AE5" s="484"/>
      <c r="AF5" s="485"/>
      <c r="AG5" s="485"/>
      <c r="AH5" s="485"/>
      <c r="AI5" s="485"/>
      <c r="AJ5" s="484"/>
      <c r="AK5" s="476"/>
      <c r="AL5" s="476"/>
      <c r="AM5" s="492"/>
      <c r="AN5" s="492"/>
      <c r="AO5" s="492"/>
      <c r="AP5" s="492"/>
      <c r="AQ5" s="492"/>
      <c r="AR5" s="492"/>
      <c r="AS5" s="492"/>
      <c r="AT5" s="492"/>
      <c r="AU5" s="492"/>
      <c r="AV5" s="491"/>
      <c r="AW5" s="490"/>
      <c r="AX5" s="490"/>
      <c r="AY5" s="490"/>
      <c r="AZ5" s="490"/>
      <c r="BA5" s="490"/>
      <c r="BB5" s="490"/>
      <c r="BC5" s="491"/>
      <c r="BD5" s="491"/>
      <c r="BE5" s="491"/>
      <c r="BF5" s="491"/>
      <c r="BG5" s="476"/>
    </row>
    <row r="6" spans="1:60" x14ac:dyDescent="0.25">
      <c r="A6" s="722"/>
      <c r="B6" s="487"/>
      <c r="C6" s="487"/>
      <c r="D6" s="487"/>
      <c r="E6" s="473"/>
      <c r="F6" s="473"/>
      <c r="G6" s="473"/>
      <c r="H6" s="473"/>
      <c r="I6" s="1026" t="s">
        <v>848</v>
      </c>
      <c r="J6" s="1027"/>
      <c r="K6" s="1027"/>
      <c r="L6" s="1027"/>
      <c r="M6" s="1027"/>
      <c r="N6" s="1027"/>
      <c r="O6" s="1027"/>
      <c r="P6" s="1027"/>
      <c r="Q6" s="1028"/>
      <c r="R6" s="1033" t="s">
        <v>830</v>
      </c>
      <c r="S6" s="1034"/>
      <c r="T6" s="1034"/>
      <c r="U6" s="1034"/>
      <c r="V6" s="1034"/>
      <c r="W6" s="1034"/>
      <c r="X6" s="1034"/>
      <c r="Y6" s="1034"/>
      <c r="Z6" s="1034"/>
      <c r="AA6" s="1034"/>
      <c r="AB6" s="1034"/>
      <c r="AC6" s="1034"/>
      <c r="AD6" s="1034"/>
      <c r="AE6" s="1034"/>
      <c r="AF6" s="1034"/>
      <c r="AG6" s="1034"/>
      <c r="AH6" s="1034"/>
      <c r="AI6" s="1034"/>
      <c r="AJ6" s="1034"/>
      <c r="AK6" s="1034"/>
      <c r="AL6" s="1034"/>
      <c r="AM6" s="1034"/>
      <c r="AN6" s="1034"/>
      <c r="AO6" s="1034"/>
      <c r="AP6" s="1034"/>
      <c r="AQ6" s="1034"/>
      <c r="AR6" s="1034"/>
      <c r="AS6" s="1034"/>
      <c r="AT6" s="1034"/>
      <c r="AU6" s="1034"/>
      <c r="AV6" s="1035"/>
      <c r="AW6" s="982" t="s">
        <v>852</v>
      </c>
      <c r="AX6" s="983"/>
      <c r="AY6" s="983"/>
      <c r="AZ6" s="983"/>
      <c r="BA6" s="983"/>
      <c r="BB6" s="983"/>
      <c r="BC6" s="983"/>
      <c r="BD6" s="983"/>
      <c r="BE6" s="983"/>
      <c r="BF6" s="983"/>
      <c r="BG6" s="984"/>
    </row>
    <row r="7" spans="1:60" ht="16.5" thickBot="1" x14ac:dyDescent="0.3">
      <c r="A7" s="722"/>
      <c r="B7" s="493"/>
      <c r="C7" s="143"/>
      <c r="D7" s="494"/>
      <c r="E7" s="493"/>
      <c r="F7" s="473"/>
      <c r="G7" s="473"/>
      <c r="H7" s="473"/>
      <c r="I7" s="1029"/>
      <c r="J7" s="1030"/>
      <c r="K7" s="1030"/>
      <c r="L7" s="1030"/>
      <c r="M7" s="1030"/>
      <c r="N7" s="1030"/>
      <c r="O7" s="1030"/>
      <c r="P7" s="1030"/>
      <c r="Q7" s="1031"/>
      <c r="R7" s="1014" t="s">
        <v>287</v>
      </c>
      <c r="S7" s="969"/>
      <c r="T7" s="969"/>
      <c r="U7" s="969"/>
      <c r="V7" s="969"/>
      <c r="W7" s="969"/>
      <c r="X7" s="969"/>
      <c r="Y7" s="970"/>
      <c r="Z7" s="968" t="s">
        <v>288</v>
      </c>
      <c r="AA7" s="969"/>
      <c r="AB7" s="969"/>
      <c r="AC7" s="970"/>
      <c r="AD7" s="960" t="s">
        <v>289</v>
      </c>
      <c r="AE7" s="960" t="s">
        <v>5</v>
      </c>
      <c r="AF7" s="960" t="s">
        <v>290</v>
      </c>
      <c r="AG7" s="976" t="s">
        <v>291</v>
      </c>
      <c r="AH7" s="977"/>
      <c r="AI7" s="977"/>
      <c r="AJ7" s="978"/>
      <c r="AK7" s="960" t="s">
        <v>313</v>
      </c>
      <c r="AL7" s="988" t="s">
        <v>292</v>
      </c>
      <c r="AM7" s="989"/>
      <c r="AN7" s="989"/>
      <c r="AO7" s="989"/>
      <c r="AP7" s="989"/>
      <c r="AQ7" s="989"/>
      <c r="AR7" s="989"/>
      <c r="AS7" s="989"/>
      <c r="AT7" s="989"/>
      <c r="AU7" s="989"/>
      <c r="AV7" s="990"/>
      <c r="AW7" s="985"/>
      <c r="AX7" s="986"/>
      <c r="AY7" s="986"/>
      <c r="AZ7" s="986"/>
      <c r="BA7" s="986"/>
      <c r="BB7" s="986"/>
      <c r="BC7" s="986"/>
      <c r="BD7" s="986"/>
      <c r="BE7" s="986"/>
      <c r="BF7" s="986"/>
      <c r="BG7" s="987"/>
    </row>
    <row r="8" spans="1:60" ht="15" customHeight="1" x14ac:dyDescent="0.25">
      <c r="A8" s="723"/>
      <c r="B8" s="496"/>
      <c r="C8" s="496"/>
      <c r="D8" s="496"/>
      <c r="E8" s="496"/>
      <c r="F8" s="496"/>
      <c r="G8" s="496"/>
      <c r="H8" s="496"/>
      <c r="I8" s="1001" t="s">
        <v>6</v>
      </c>
      <c r="J8" s="965" t="s">
        <v>824</v>
      </c>
      <c r="K8" s="966"/>
      <c r="L8" s="966"/>
      <c r="M8" s="966"/>
      <c r="N8" s="1042"/>
      <c r="O8" s="1004" t="s">
        <v>284</v>
      </c>
      <c r="P8" s="965" t="s">
        <v>825</v>
      </c>
      <c r="Q8" s="967"/>
      <c r="R8" s="1015"/>
      <c r="S8" s="972"/>
      <c r="T8" s="972"/>
      <c r="U8" s="972"/>
      <c r="V8" s="972"/>
      <c r="W8" s="972"/>
      <c r="X8" s="972"/>
      <c r="Y8" s="973"/>
      <c r="Z8" s="971"/>
      <c r="AA8" s="972"/>
      <c r="AB8" s="972"/>
      <c r="AC8" s="973"/>
      <c r="AD8" s="961"/>
      <c r="AE8" s="961"/>
      <c r="AF8" s="961"/>
      <c r="AG8" s="979"/>
      <c r="AH8" s="980"/>
      <c r="AI8" s="980"/>
      <c r="AJ8" s="981"/>
      <c r="AK8" s="961"/>
      <c r="AL8" s="991" t="s">
        <v>293</v>
      </c>
      <c r="AM8" s="992"/>
      <c r="AN8" s="1012" t="s">
        <v>294</v>
      </c>
      <c r="AO8" s="1022" t="s">
        <v>835</v>
      </c>
      <c r="AP8" s="1023"/>
      <c r="AQ8" s="1012" t="s">
        <v>868</v>
      </c>
      <c r="AR8" s="991" t="s">
        <v>295</v>
      </c>
      <c r="AS8" s="992"/>
      <c r="AT8" s="995" t="s">
        <v>296</v>
      </c>
      <c r="AU8" s="996"/>
      <c r="AV8" s="997"/>
      <c r="AW8" s="1001" t="s">
        <v>6</v>
      </c>
      <c r="AX8" s="1009" t="s">
        <v>824</v>
      </c>
      <c r="AY8" s="1010"/>
      <c r="AZ8" s="1010"/>
      <c r="BA8" s="1010"/>
      <c r="BB8" s="1010"/>
      <c r="BC8" s="1011"/>
      <c r="BD8" s="1004" t="s">
        <v>284</v>
      </c>
      <c r="BE8" s="965" t="s">
        <v>826</v>
      </c>
      <c r="BF8" s="966"/>
      <c r="BG8" s="967"/>
    </row>
    <row r="9" spans="1:60" ht="15.75" customHeight="1" thickBot="1" x14ac:dyDescent="0.3">
      <c r="A9" s="721" t="s">
        <v>822</v>
      </c>
      <c r="B9" s="143"/>
      <c r="C9" s="143"/>
      <c r="D9" s="498"/>
      <c r="E9" s="143"/>
      <c r="F9" s="499"/>
      <c r="G9" s="500"/>
      <c r="H9" s="500"/>
      <c r="I9" s="1002"/>
      <c r="J9" s="1036" t="s">
        <v>831</v>
      </c>
      <c r="K9" s="1037"/>
      <c r="L9" s="1038" t="s">
        <v>5</v>
      </c>
      <c r="M9" s="1038" t="s">
        <v>1</v>
      </c>
      <c r="N9" s="1040" t="s">
        <v>7</v>
      </c>
      <c r="O9" s="1005"/>
      <c r="P9" s="958" t="s">
        <v>285</v>
      </c>
      <c r="Q9" s="963" t="s">
        <v>286</v>
      </c>
      <c r="R9" s="1018" t="s">
        <v>297</v>
      </c>
      <c r="S9" s="974" t="s">
        <v>294</v>
      </c>
      <c r="T9" s="974" t="s">
        <v>832</v>
      </c>
      <c r="U9" s="974" t="s">
        <v>849</v>
      </c>
      <c r="V9" s="974" t="s">
        <v>853</v>
      </c>
      <c r="W9" s="974" t="s">
        <v>864</v>
      </c>
      <c r="X9" s="974" t="s">
        <v>295</v>
      </c>
      <c r="Y9" s="974" t="s">
        <v>789</v>
      </c>
      <c r="Z9" s="1016" t="s">
        <v>298</v>
      </c>
      <c r="AA9" s="974" t="s">
        <v>823</v>
      </c>
      <c r="AB9" s="1016" t="s">
        <v>299</v>
      </c>
      <c r="AC9" s="974" t="s">
        <v>790</v>
      </c>
      <c r="AD9" s="961"/>
      <c r="AE9" s="961"/>
      <c r="AF9" s="961"/>
      <c r="AG9" s="974" t="s">
        <v>294</v>
      </c>
      <c r="AH9" s="1024" t="s">
        <v>866</v>
      </c>
      <c r="AI9" s="974" t="s">
        <v>300</v>
      </c>
      <c r="AJ9" s="974" t="s">
        <v>791</v>
      </c>
      <c r="AK9" s="961"/>
      <c r="AL9" s="993"/>
      <c r="AM9" s="994"/>
      <c r="AN9" s="1013"/>
      <c r="AO9" s="847" t="s">
        <v>833</v>
      </c>
      <c r="AP9" s="847" t="s">
        <v>834</v>
      </c>
      <c r="AQ9" s="1013"/>
      <c r="AR9" s="993"/>
      <c r="AS9" s="994"/>
      <c r="AT9" s="998"/>
      <c r="AU9" s="999"/>
      <c r="AV9" s="1000"/>
      <c r="AW9" s="1002"/>
      <c r="AX9" s="1020" t="s">
        <v>831</v>
      </c>
      <c r="AY9" s="1021"/>
      <c r="AZ9" s="1021"/>
      <c r="BA9" s="1007" t="s">
        <v>5</v>
      </c>
      <c r="BB9" s="1007" t="s">
        <v>1</v>
      </c>
      <c r="BC9" s="1007" t="s">
        <v>7</v>
      </c>
      <c r="BD9" s="1005"/>
      <c r="BE9" s="958" t="s">
        <v>285</v>
      </c>
      <c r="BF9" s="958" t="s">
        <v>869</v>
      </c>
      <c r="BG9" s="963" t="s">
        <v>286</v>
      </c>
    </row>
    <row r="10" spans="1:60" ht="35.25" customHeight="1" thickBot="1" x14ac:dyDescent="0.3">
      <c r="A10" s="724" t="s">
        <v>798</v>
      </c>
      <c r="B10" s="502" t="s">
        <v>564</v>
      </c>
      <c r="C10" s="502" t="s">
        <v>565</v>
      </c>
      <c r="D10" s="502" t="s">
        <v>268</v>
      </c>
      <c r="E10" s="245" t="s">
        <v>800</v>
      </c>
      <c r="F10" s="502" t="s">
        <v>0</v>
      </c>
      <c r="G10" s="503" t="s">
        <v>269</v>
      </c>
      <c r="H10" s="71" t="s">
        <v>280</v>
      </c>
      <c r="I10" s="1003"/>
      <c r="J10" s="72" t="s">
        <v>278</v>
      </c>
      <c r="K10" s="72" t="s">
        <v>288</v>
      </c>
      <c r="L10" s="1039"/>
      <c r="M10" s="1039"/>
      <c r="N10" s="1041"/>
      <c r="O10" s="1006"/>
      <c r="P10" s="959"/>
      <c r="Q10" s="964"/>
      <c r="R10" s="1019"/>
      <c r="S10" s="975"/>
      <c r="T10" s="975"/>
      <c r="U10" s="975"/>
      <c r="V10" s="975"/>
      <c r="W10" s="975"/>
      <c r="X10" s="975"/>
      <c r="Y10" s="975"/>
      <c r="Z10" s="1017"/>
      <c r="AA10" s="975"/>
      <c r="AB10" s="1017"/>
      <c r="AC10" s="975"/>
      <c r="AD10" s="962"/>
      <c r="AE10" s="962"/>
      <c r="AF10" s="962"/>
      <c r="AG10" s="975"/>
      <c r="AH10" s="1025"/>
      <c r="AI10" s="975"/>
      <c r="AJ10" s="975"/>
      <c r="AK10" s="962"/>
      <c r="AL10" s="250" t="s">
        <v>285</v>
      </c>
      <c r="AM10" s="267" t="s">
        <v>286</v>
      </c>
      <c r="AN10" s="250" t="s">
        <v>285</v>
      </c>
      <c r="AO10" s="250" t="s">
        <v>285</v>
      </c>
      <c r="AP10" s="267" t="s">
        <v>286</v>
      </c>
      <c r="AQ10" s="250" t="s">
        <v>285</v>
      </c>
      <c r="AR10" s="250" t="s">
        <v>285</v>
      </c>
      <c r="AS10" s="267" t="s">
        <v>286</v>
      </c>
      <c r="AT10" s="250" t="s">
        <v>285</v>
      </c>
      <c r="AU10" s="267" t="s">
        <v>286</v>
      </c>
      <c r="AV10" s="271" t="s">
        <v>309</v>
      </c>
      <c r="AW10" s="1003"/>
      <c r="AX10" s="73" t="s">
        <v>278</v>
      </c>
      <c r="AY10" s="940" t="s">
        <v>865</v>
      </c>
      <c r="AZ10" s="800" t="s">
        <v>288</v>
      </c>
      <c r="BA10" s="1008"/>
      <c r="BB10" s="1008"/>
      <c r="BC10" s="1008"/>
      <c r="BD10" s="1006"/>
      <c r="BE10" s="959"/>
      <c r="BF10" s="959"/>
      <c r="BG10" s="964"/>
    </row>
    <row r="11" spans="1:60" s="516" customFormat="1" ht="11.25" customHeight="1" thickBot="1" x14ac:dyDescent="0.25">
      <c r="A11" s="725" t="s">
        <v>566</v>
      </c>
      <c r="B11" s="505" t="s">
        <v>567</v>
      </c>
      <c r="C11" s="505" t="s">
        <v>270</v>
      </c>
      <c r="D11" s="505" t="s">
        <v>271</v>
      </c>
      <c r="E11" s="505" t="s">
        <v>568</v>
      </c>
      <c r="F11" s="505" t="s">
        <v>0</v>
      </c>
      <c r="G11" s="505" t="s">
        <v>569</v>
      </c>
      <c r="H11" s="506" t="s">
        <v>794</v>
      </c>
      <c r="I11" s="507" t="s">
        <v>272</v>
      </c>
      <c r="J11" s="508" t="s">
        <v>273</v>
      </c>
      <c r="K11" s="207" t="s">
        <v>279</v>
      </c>
      <c r="L11" s="508" t="s">
        <v>274</v>
      </c>
      <c r="M11" s="508" t="s">
        <v>275</v>
      </c>
      <c r="N11" s="508" t="s">
        <v>276</v>
      </c>
      <c r="O11" s="509" t="s">
        <v>277</v>
      </c>
      <c r="P11" s="512" t="s">
        <v>570</v>
      </c>
      <c r="Q11" s="513" t="s">
        <v>571</v>
      </c>
      <c r="R11" s="507" t="s">
        <v>301</v>
      </c>
      <c r="S11" s="889" t="s">
        <v>301</v>
      </c>
      <c r="T11" s="508" t="s">
        <v>301</v>
      </c>
      <c r="U11" s="207" t="s">
        <v>301</v>
      </c>
      <c r="V11" s="207" t="s">
        <v>301</v>
      </c>
      <c r="W11" s="207"/>
      <c r="X11" s="508" t="s">
        <v>301</v>
      </c>
      <c r="Y11" s="508" t="s">
        <v>301</v>
      </c>
      <c r="Z11" s="508" t="s">
        <v>302</v>
      </c>
      <c r="AA11" s="508" t="s">
        <v>302</v>
      </c>
      <c r="AB11" s="508" t="s">
        <v>303</v>
      </c>
      <c r="AC11" s="508" t="s">
        <v>302</v>
      </c>
      <c r="AD11" s="508" t="s">
        <v>304</v>
      </c>
      <c r="AE11" s="508" t="s">
        <v>305</v>
      </c>
      <c r="AF11" s="508" t="s">
        <v>306</v>
      </c>
      <c r="AG11" s="508" t="s">
        <v>308</v>
      </c>
      <c r="AH11" s="207" t="s">
        <v>307</v>
      </c>
      <c r="AI11" s="508" t="s">
        <v>307</v>
      </c>
      <c r="AJ11" s="508" t="s">
        <v>307</v>
      </c>
      <c r="AK11" s="508" t="s">
        <v>314</v>
      </c>
      <c r="AL11" s="514" t="s">
        <v>310</v>
      </c>
      <c r="AM11" s="514" t="s">
        <v>311</v>
      </c>
      <c r="AN11" s="514" t="s">
        <v>310</v>
      </c>
      <c r="AO11" s="514" t="s">
        <v>310</v>
      </c>
      <c r="AP11" s="514" t="s">
        <v>311</v>
      </c>
      <c r="AQ11" s="340" t="s">
        <v>310</v>
      </c>
      <c r="AR11" s="514" t="s">
        <v>310</v>
      </c>
      <c r="AS11" s="514" t="s">
        <v>311</v>
      </c>
      <c r="AT11" s="514" t="s">
        <v>310</v>
      </c>
      <c r="AU11" s="514" t="s">
        <v>311</v>
      </c>
      <c r="AV11" s="515" t="s">
        <v>312</v>
      </c>
      <c r="AW11" s="510" t="s">
        <v>272</v>
      </c>
      <c r="AX11" s="511" t="s">
        <v>273</v>
      </c>
      <c r="AY11" s="801" t="s">
        <v>867</v>
      </c>
      <c r="AZ11" s="511" t="s">
        <v>279</v>
      </c>
      <c r="BA11" s="511" t="s">
        <v>274</v>
      </c>
      <c r="BB11" s="511" t="s">
        <v>275</v>
      </c>
      <c r="BC11" s="511" t="s">
        <v>276</v>
      </c>
      <c r="BD11" s="512" t="s">
        <v>277</v>
      </c>
      <c r="BE11" s="512" t="s">
        <v>570</v>
      </c>
      <c r="BF11" s="214" t="s">
        <v>570</v>
      </c>
      <c r="BG11" s="726" t="s">
        <v>571</v>
      </c>
    </row>
    <row r="12" spans="1:60" ht="14.25" customHeight="1" x14ac:dyDescent="0.25">
      <c r="A12" s="517">
        <v>1</v>
      </c>
      <c r="B12" s="518">
        <v>5490</v>
      </c>
      <c r="C12" s="518">
        <v>600099474</v>
      </c>
      <c r="D12" s="518">
        <v>71173854</v>
      </c>
      <c r="E12" s="727" t="s">
        <v>487</v>
      </c>
      <c r="F12" s="518">
        <v>3111</v>
      </c>
      <c r="G12" s="728" t="s">
        <v>329</v>
      </c>
      <c r="H12" s="729" t="s">
        <v>281</v>
      </c>
      <c r="I12" s="637">
        <v>11427117</v>
      </c>
      <c r="J12" s="523">
        <v>8272251</v>
      </c>
      <c r="K12" s="788">
        <v>0</v>
      </c>
      <c r="L12" s="339">
        <v>2796021</v>
      </c>
      <c r="M12" s="339">
        <v>165446</v>
      </c>
      <c r="N12" s="523">
        <v>193399</v>
      </c>
      <c r="O12" s="524">
        <v>19.580400000000001</v>
      </c>
      <c r="P12" s="730">
        <v>15.4</v>
      </c>
      <c r="Q12" s="826">
        <v>4.1803999999999997</v>
      </c>
      <c r="R12" s="408">
        <f>Z12*-1</f>
        <v>0</v>
      </c>
      <c r="S12" s="407">
        <v>0</v>
      </c>
      <c r="T12" s="407">
        <v>321325</v>
      </c>
      <c r="U12" s="407">
        <v>0</v>
      </c>
      <c r="V12" s="407">
        <v>-110456</v>
      </c>
      <c r="W12" s="407">
        <v>0</v>
      </c>
      <c r="X12" s="407">
        <v>0</v>
      </c>
      <c r="Y12" s="407">
        <f>SUM(R12:X12)</f>
        <v>210869</v>
      </c>
      <c r="Z12" s="407">
        <v>0</v>
      </c>
      <c r="AA12" s="407">
        <v>0</v>
      </c>
      <c r="AB12" s="407">
        <v>0</v>
      </c>
      <c r="AC12" s="407">
        <f>SUM(Z12:AB12)</f>
        <v>0</v>
      </c>
      <c r="AD12" s="407">
        <f>Y12+AC12</f>
        <v>210869</v>
      </c>
      <c r="AE12" s="249">
        <f>ROUND((Y12+Z12+AA12)*33.8%,0)</f>
        <v>71274</v>
      </c>
      <c r="AF12" s="249">
        <f>ROUND(Y12*2%,0)</f>
        <v>4217</v>
      </c>
      <c r="AG12" s="407">
        <v>0</v>
      </c>
      <c r="AH12" s="407">
        <v>149999</v>
      </c>
      <c r="AI12" s="407">
        <v>0</v>
      </c>
      <c r="AJ12" s="407">
        <f>SUM(AG12:AI12)</f>
        <v>149999</v>
      </c>
      <c r="AK12" s="407">
        <f>AD12+AE12+AF12+AJ12</f>
        <v>436359</v>
      </c>
      <c r="AL12" s="409">
        <v>0</v>
      </c>
      <c r="AM12" s="409">
        <v>0</v>
      </c>
      <c r="AN12" s="409">
        <v>0</v>
      </c>
      <c r="AO12" s="409">
        <v>0.66</v>
      </c>
      <c r="AP12" s="409">
        <v>0</v>
      </c>
      <c r="AQ12" s="409">
        <v>0</v>
      </c>
      <c r="AR12" s="409">
        <v>0</v>
      </c>
      <c r="AS12" s="409">
        <v>0</v>
      </c>
      <c r="AT12" s="409">
        <f>AL12+AN12+AO12+AR12+AQ12</f>
        <v>0.66</v>
      </c>
      <c r="AU12" s="409">
        <f t="shared" ref="AU12:AU17" si="0">AM12+AP12+AS12</f>
        <v>0</v>
      </c>
      <c r="AV12" s="410">
        <f>SUM(AT12:AU12)</f>
        <v>0.66</v>
      </c>
      <c r="AW12" s="854">
        <f t="shared" ref="AW12:AW17" si="1">I12+AK12</f>
        <v>11863476</v>
      </c>
      <c r="AX12" s="525">
        <f t="shared" ref="AX12:AX17" si="2">J12+Y12</f>
        <v>8483120</v>
      </c>
      <c r="AY12" s="943">
        <f>W12</f>
        <v>0</v>
      </c>
      <c r="AZ12" s="219">
        <f t="shared" ref="AZ12:AZ17" si="3">K12+AC12</f>
        <v>0</v>
      </c>
      <c r="BA12" s="525">
        <f t="shared" ref="BA12:BB17" si="4">L12+AE12</f>
        <v>2867295</v>
      </c>
      <c r="BB12" s="525">
        <f t="shared" si="4"/>
        <v>169663</v>
      </c>
      <c r="BC12" s="525">
        <f t="shared" ref="BC12:BC17" si="5">N12+AJ12</f>
        <v>343398</v>
      </c>
      <c r="BD12" s="526">
        <f t="shared" ref="BD12:BD17" si="6">O12+AV12</f>
        <v>20.240400000000001</v>
      </c>
      <c r="BE12" s="526">
        <f t="shared" ref="BE12:BE17" si="7">P12+AT12</f>
        <v>16.059999999999999</v>
      </c>
      <c r="BF12" s="952">
        <f>AQ12</f>
        <v>0</v>
      </c>
      <c r="BG12" s="527">
        <f t="shared" ref="BG12:BG17" si="8">Q12+AU12</f>
        <v>4.1803999999999997</v>
      </c>
      <c r="BH12" s="626"/>
    </row>
    <row r="13" spans="1:60" ht="12" customHeight="1" x14ac:dyDescent="0.25">
      <c r="A13" s="541">
        <v>1</v>
      </c>
      <c r="B13" s="731">
        <v>5490</v>
      </c>
      <c r="C13" s="731">
        <v>600099474</v>
      </c>
      <c r="D13" s="731">
        <v>71173854</v>
      </c>
      <c r="E13" s="732" t="s">
        <v>487</v>
      </c>
      <c r="F13" s="731">
        <v>3111</v>
      </c>
      <c r="G13" s="653" t="s">
        <v>317</v>
      </c>
      <c r="H13" s="546" t="s">
        <v>281</v>
      </c>
      <c r="I13" s="522">
        <v>1587899</v>
      </c>
      <c r="J13" s="547">
        <v>1169292</v>
      </c>
      <c r="K13" s="547">
        <v>0</v>
      </c>
      <c r="L13" s="339">
        <v>395221</v>
      </c>
      <c r="M13" s="339">
        <v>23386</v>
      </c>
      <c r="N13" s="547">
        <v>0</v>
      </c>
      <c r="O13" s="548">
        <v>3</v>
      </c>
      <c r="P13" s="733">
        <v>3</v>
      </c>
      <c r="Q13" s="823">
        <v>0</v>
      </c>
      <c r="R13" s="112">
        <f t="shared" ref="R13:R75" si="9">Z13*-1</f>
        <v>0</v>
      </c>
      <c r="S13" s="113">
        <v>0</v>
      </c>
      <c r="T13" s="113">
        <v>129921</v>
      </c>
      <c r="U13" s="113">
        <v>0</v>
      </c>
      <c r="V13" s="113">
        <v>0</v>
      </c>
      <c r="W13" s="113">
        <v>0</v>
      </c>
      <c r="X13" s="113">
        <v>0</v>
      </c>
      <c r="Y13" s="113">
        <f t="shared" ref="Y13:Y75" si="10">SUM(R13:X13)</f>
        <v>129921</v>
      </c>
      <c r="Z13" s="113">
        <v>0</v>
      </c>
      <c r="AA13" s="113">
        <v>0</v>
      </c>
      <c r="AB13" s="113">
        <v>0</v>
      </c>
      <c r="AC13" s="113">
        <f t="shared" ref="AC13:AC75" si="11">SUM(Z13:AB13)</f>
        <v>0</v>
      </c>
      <c r="AD13" s="113">
        <f t="shared" ref="AD13:AD75" si="12">Y13+AC13</f>
        <v>129921</v>
      </c>
      <c r="AE13" s="114">
        <f t="shared" ref="AE13:AE75" si="13">ROUND((Y13+Z13+AA13)*33.8%,0)</f>
        <v>43913</v>
      </c>
      <c r="AF13" s="114">
        <f t="shared" ref="AF13:AF75" si="14">ROUND(Y13*2%,0)</f>
        <v>2598</v>
      </c>
      <c r="AG13" s="113">
        <v>0</v>
      </c>
      <c r="AH13" s="113">
        <v>0</v>
      </c>
      <c r="AI13" s="113">
        <v>0</v>
      </c>
      <c r="AJ13" s="113">
        <f t="shared" ref="AJ13:AJ75" si="15">SUM(AG13:AI13)</f>
        <v>0</v>
      </c>
      <c r="AK13" s="113">
        <f t="shared" ref="AK13:AK75" si="16">AD13+AE13+AF13+AJ13</f>
        <v>176432</v>
      </c>
      <c r="AL13" s="115">
        <v>0</v>
      </c>
      <c r="AM13" s="115">
        <v>0</v>
      </c>
      <c r="AN13" s="115">
        <v>0</v>
      </c>
      <c r="AO13" s="115">
        <v>0.33</v>
      </c>
      <c r="AP13" s="115">
        <v>0</v>
      </c>
      <c r="AQ13" s="115">
        <v>0</v>
      </c>
      <c r="AR13" s="115">
        <v>0</v>
      </c>
      <c r="AS13" s="115">
        <v>0</v>
      </c>
      <c r="AT13" s="409">
        <f t="shared" ref="AT13:AT17" si="17">AL13+AN13+AO13+AR13+AQ13</f>
        <v>0.33</v>
      </c>
      <c r="AU13" s="115">
        <f t="shared" si="0"/>
        <v>0</v>
      </c>
      <c r="AV13" s="116">
        <f t="shared" ref="AV13:AV75" si="18">SUM(AT13:AU13)</f>
        <v>0.33</v>
      </c>
      <c r="AW13" s="855">
        <f t="shared" si="1"/>
        <v>1764331</v>
      </c>
      <c r="AX13" s="528">
        <f t="shared" si="2"/>
        <v>1299213</v>
      </c>
      <c r="AY13" s="113">
        <f>W13</f>
        <v>0</v>
      </c>
      <c r="AZ13" s="113">
        <f t="shared" si="3"/>
        <v>0</v>
      </c>
      <c r="BA13" s="528">
        <f t="shared" si="4"/>
        <v>439134</v>
      </c>
      <c r="BB13" s="528">
        <f t="shared" si="4"/>
        <v>25984</v>
      </c>
      <c r="BC13" s="528">
        <f t="shared" si="5"/>
        <v>0</v>
      </c>
      <c r="BD13" s="549">
        <f t="shared" si="6"/>
        <v>3.33</v>
      </c>
      <c r="BE13" s="549">
        <f t="shared" si="7"/>
        <v>3.33</v>
      </c>
      <c r="BF13" s="953">
        <f>AQ13</f>
        <v>0</v>
      </c>
      <c r="BG13" s="550">
        <f t="shared" si="8"/>
        <v>0</v>
      </c>
      <c r="BH13" s="626"/>
    </row>
    <row r="14" spans="1:60" ht="12.95" customHeight="1" x14ac:dyDescent="0.25">
      <c r="A14" s="541">
        <v>1</v>
      </c>
      <c r="B14" s="378">
        <v>5490</v>
      </c>
      <c r="C14" s="731">
        <v>600099474</v>
      </c>
      <c r="D14" s="378">
        <v>71173854</v>
      </c>
      <c r="E14" s="734" t="s">
        <v>487</v>
      </c>
      <c r="F14" s="378">
        <v>3114</v>
      </c>
      <c r="G14" s="653" t="s">
        <v>563</v>
      </c>
      <c r="H14" s="546" t="s">
        <v>281</v>
      </c>
      <c r="I14" s="522">
        <v>5706049</v>
      </c>
      <c r="J14" s="547">
        <v>4176767</v>
      </c>
      <c r="K14" s="547">
        <v>0</v>
      </c>
      <c r="L14" s="339">
        <v>1411747</v>
      </c>
      <c r="M14" s="339">
        <v>83535</v>
      </c>
      <c r="N14" s="547">
        <v>34000</v>
      </c>
      <c r="O14" s="548">
        <v>8.1044</v>
      </c>
      <c r="P14" s="733">
        <v>5</v>
      </c>
      <c r="Q14" s="823">
        <v>3.1044</v>
      </c>
      <c r="R14" s="112">
        <f t="shared" si="9"/>
        <v>0</v>
      </c>
      <c r="S14" s="113">
        <v>0</v>
      </c>
      <c r="T14" s="113">
        <v>0</v>
      </c>
      <c r="U14" s="113">
        <v>82332</v>
      </c>
      <c r="V14" s="113">
        <v>0</v>
      </c>
      <c r="W14" s="113">
        <v>0</v>
      </c>
      <c r="X14" s="113">
        <v>0</v>
      </c>
      <c r="Y14" s="113">
        <f t="shared" si="10"/>
        <v>82332</v>
      </c>
      <c r="Z14" s="113">
        <v>0</v>
      </c>
      <c r="AA14" s="113">
        <v>0</v>
      </c>
      <c r="AB14" s="113">
        <v>0</v>
      </c>
      <c r="AC14" s="113">
        <f t="shared" si="11"/>
        <v>0</v>
      </c>
      <c r="AD14" s="113">
        <f t="shared" si="12"/>
        <v>82332</v>
      </c>
      <c r="AE14" s="114">
        <f t="shared" si="13"/>
        <v>27828</v>
      </c>
      <c r="AF14" s="114">
        <f t="shared" si="14"/>
        <v>1647</v>
      </c>
      <c r="AG14" s="113">
        <v>0</v>
      </c>
      <c r="AH14" s="113">
        <v>0</v>
      </c>
      <c r="AI14" s="113">
        <v>0</v>
      </c>
      <c r="AJ14" s="113">
        <f t="shared" si="15"/>
        <v>0</v>
      </c>
      <c r="AK14" s="113">
        <f t="shared" si="16"/>
        <v>111807</v>
      </c>
      <c r="AL14" s="115">
        <v>0</v>
      </c>
      <c r="AM14" s="115">
        <v>0</v>
      </c>
      <c r="AN14" s="115">
        <v>0</v>
      </c>
      <c r="AO14" s="115">
        <v>0</v>
      </c>
      <c r="AP14" s="115">
        <v>0</v>
      </c>
      <c r="AQ14" s="115">
        <v>0</v>
      </c>
      <c r="AR14" s="115">
        <v>0</v>
      </c>
      <c r="AS14" s="115">
        <v>0</v>
      </c>
      <c r="AT14" s="409">
        <f t="shared" si="17"/>
        <v>0</v>
      </c>
      <c r="AU14" s="115">
        <f t="shared" si="0"/>
        <v>0</v>
      </c>
      <c r="AV14" s="116">
        <f t="shared" si="18"/>
        <v>0</v>
      </c>
      <c r="AW14" s="855">
        <f t="shared" si="1"/>
        <v>5817856</v>
      </c>
      <c r="AX14" s="528">
        <f t="shared" si="2"/>
        <v>4259099</v>
      </c>
      <c r="AY14" s="113">
        <f t="shared" ref="AY14:AY17" si="19">W14</f>
        <v>0</v>
      </c>
      <c r="AZ14" s="113">
        <f t="shared" si="3"/>
        <v>0</v>
      </c>
      <c r="BA14" s="528">
        <f t="shared" si="4"/>
        <v>1439575</v>
      </c>
      <c r="BB14" s="528">
        <f t="shared" si="4"/>
        <v>85182</v>
      </c>
      <c r="BC14" s="528">
        <f t="shared" si="5"/>
        <v>34000</v>
      </c>
      <c r="BD14" s="549">
        <f t="shared" si="6"/>
        <v>8.1044</v>
      </c>
      <c r="BE14" s="549">
        <f t="shared" si="7"/>
        <v>5</v>
      </c>
      <c r="BF14" s="953">
        <f t="shared" ref="BF14:BF17" si="20">AQ14</f>
        <v>0</v>
      </c>
      <c r="BG14" s="550">
        <f t="shared" si="8"/>
        <v>3.1044</v>
      </c>
      <c r="BH14" s="626"/>
    </row>
    <row r="15" spans="1:60" ht="12.95" customHeight="1" x14ac:dyDescent="0.25">
      <c r="A15" s="541">
        <v>1</v>
      </c>
      <c r="B15" s="731">
        <v>5490</v>
      </c>
      <c r="C15" s="731">
        <v>600099474</v>
      </c>
      <c r="D15" s="731">
        <v>71173854</v>
      </c>
      <c r="E15" s="732" t="s">
        <v>487</v>
      </c>
      <c r="F15" s="378">
        <v>3114</v>
      </c>
      <c r="G15" s="641" t="s">
        <v>316</v>
      </c>
      <c r="H15" s="546" t="s">
        <v>282</v>
      </c>
      <c r="I15" s="522">
        <v>78412</v>
      </c>
      <c r="J15" s="547">
        <v>57741</v>
      </c>
      <c r="K15" s="547">
        <v>0</v>
      </c>
      <c r="L15" s="339">
        <v>19516</v>
      </c>
      <c r="M15" s="339">
        <v>1155</v>
      </c>
      <c r="N15" s="547">
        <v>0</v>
      </c>
      <c r="O15" s="548">
        <v>0.17</v>
      </c>
      <c r="P15" s="733">
        <v>0.17</v>
      </c>
      <c r="Q15" s="823">
        <v>0</v>
      </c>
      <c r="R15" s="112">
        <f t="shared" si="9"/>
        <v>0</v>
      </c>
      <c r="S15" s="113">
        <v>0</v>
      </c>
      <c r="T15" s="113">
        <v>0</v>
      </c>
      <c r="U15" s="113">
        <v>0</v>
      </c>
      <c r="V15" s="113">
        <v>0</v>
      </c>
      <c r="W15" s="113">
        <v>0</v>
      </c>
      <c r="X15" s="113">
        <v>0</v>
      </c>
      <c r="Y15" s="113">
        <f t="shared" si="10"/>
        <v>0</v>
      </c>
      <c r="Z15" s="113">
        <v>0</v>
      </c>
      <c r="AA15" s="113">
        <v>0</v>
      </c>
      <c r="AB15" s="113">
        <v>0</v>
      </c>
      <c r="AC15" s="113">
        <f t="shared" si="11"/>
        <v>0</v>
      </c>
      <c r="AD15" s="113">
        <f t="shared" si="12"/>
        <v>0</v>
      </c>
      <c r="AE15" s="114">
        <f t="shared" si="13"/>
        <v>0</v>
      </c>
      <c r="AF15" s="114">
        <f t="shared" si="14"/>
        <v>0</v>
      </c>
      <c r="AG15" s="113">
        <v>0</v>
      </c>
      <c r="AH15" s="113">
        <v>0</v>
      </c>
      <c r="AI15" s="113">
        <v>0</v>
      </c>
      <c r="AJ15" s="113">
        <f t="shared" si="15"/>
        <v>0</v>
      </c>
      <c r="AK15" s="113">
        <f t="shared" si="16"/>
        <v>0</v>
      </c>
      <c r="AL15" s="115">
        <v>0</v>
      </c>
      <c r="AM15" s="115">
        <v>0</v>
      </c>
      <c r="AN15" s="115">
        <v>0</v>
      </c>
      <c r="AO15" s="115">
        <v>0</v>
      </c>
      <c r="AP15" s="115">
        <v>0</v>
      </c>
      <c r="AQ15" s="115">
        <v>0</v>
      </c>
      <c r="AR15" s="115">
        <v>0</v>
      </c>
      <c r="AS15" s="115">
        <v>0</v>
      </c>
      <c r="AT15" s="409">
        <f t="shared" si="17"/>
        <v>0</v>
      </c>
      <c r="AU15" s="115">
        <f t="shared" si="0"/>
        <v>0</v>
      </c>
      <c r="AV15" s="116">
        <f t="shared" si="18"/>
        <v>0</v>
      </c>
      <c r="AW15" s="855">
        <f t="shared" si="1"/>
        <v>78412</v>
      </c>
      <c r="AX15" s="528">
        <f t="shared" si="2"/>
        <v>57741</v>
      </c>
      <c r="AY15" s="113">
        <f t="shared" si="19"/>
        <v>0</v>
      </c>
      <c r="AZ15" s="113">
        <f t="shared" si="3"/>
        <v>0</v>
      </c>
      <c r="BA15" s="528">
        <f t="shared" si="4"/>
        <v>19516</v>
      </c>
      <c r="BB15" s="528">
        <f t="shared" si="4"/>
        <v>1155</v>
      </c>
      <c r="BC15" s="528">
        <f t="shared" si="5"/>
        <v>0</v>
      </c>
      <c r="BD15" s="549">
        <f t="shared" si="6"/>
        <v>0.17</v>
      </c>
      <c r="BE15" s="549">
        <f t="shared" si="7"/>
        <v>0.17</v>
      </c>
      <c r="BF15" s="953">
        <f t="shared" si="20"/>
        <v>0</v>
      </c>
      <c r="BG15" s="550">
        <f t="shared" si="8"/>
        <v>0</v>
      </c>
      <c r="BH15" s="626"/>
    </row>
    <row r="16" spans="1:60" ht="12.95" customHeight="1" x14ac:dyDescent="0.25">
      <c r="A16" s="541">
        <v>1</v>
      </c>
      <c r="B16" s="378">
        <v>5490</v>
      </c>
      <c r="C16" s="731">
        <v>600099474</v>
      </c>
      <c r="D16" s="378">
        <v>71173854</v>
      </c>
      <c r="E16" s="734" t="s">
        <v>487</v>
      </c>
      <c r="F16" s="378">
        <v>3114</v>
      </c>
      <c r="G16" s="653" t="s">
        <v>317</v>
      </c>
      <c r="H16" s="546" t="s">
        <v>281</v>
      </c>
      <c r="I16" s="522">
        <v>3341495</v>
      </c>
      <c r="J16" s="547">
        <v>2460600</v>
      </c>
      <c r="K16" s="547">
        <v>0</v>
      </c>
      <c r="L16" s="339">
        <v>831683</v>
      </c>
      <c r="M16" s="339">
        <v>49212</v>
      </c>
      <c r="N16" s="547">
        <v>0</v>
      </c>
      <c r="O16" s="548">
        <v>6.5</v>
      </c>
      <c r="P16" s="733">
        <v>6.5</v>
      </c>
      <c r="Q16" s="823">
        <v>0</v>
      </c>
      <c r="R16" s="112">
        <f t="shared" si="9"/>
        <v>0</v>
      </c>
      <c r="S16" s="113">
        <v>0</v>
      </c>
      <c r="T16" s="113">
        <v>0</v>
      </c>
      <c r="U16" s="113">
        <v>0</v>
      </c>
      <c r="V16" s="113">
        <v>0</v>
      </c>
      <c r="W16" s="113">
        <v>0</v>
      </c>
      <c r="X16" s="113">
        <v>0</v>
      </c>
      <c r="Y16" s="113">
        <f t="shared" si="10"/>
        <v>0</v>
      </c>
      <c r="Z16" s="113">
        <v>0</v>
      </c>
      <c r="AA16" s="113">
        <v>0</v>
      </c>
      <c r="AB16" s="113">
        <v>0</v>
      </c>
      <c r="AC16" s="113">
        <f t="shared" si="11"/>
        <v>0</v>
      </c>
      <c r="AD16" s="113">
        <f t="shared" si="12"/>
        <v>0</v>
      </c>
      <c r="AE16" s="114">
        <f t="shared" si="13"/>
        <v>0</v>
      </c>
      <c r="AF16" s="114">
        <f t="shared" si="14"/>
        <v>0</v>
      </c>
      <c r="AG16" s="113">
        <v>0</v>
      </c>
      <c r="AH16" s="113">
        <v>0</v>
      </c>
      <c r="AI16" s="113">
        <v>0</v>
      </c>
      <c r="AJ16" s="113">
        <f t="shared" si="15"/>
        <v>0</v>
      </c>
      <c r="AK16" s="113">
        <f t="shared" si="16"/>
        <v>0</v>
      </c>
      <c r="AL16" s="115">
        <v>0</v>
      </c>
      <c r="AM16" s="115">
        <v>0</v>
      </c>
      <c r="AN16" s="115">
        <v>0</v>
      </c>
      <c r="AO16" s="115">
        <v>0</v>
      </c>
      <c r="AP16" s="115">
        <v>0</v>
      </c>
      <c r="AQ16" s="115">
        <v>0</v>
      </c>
      <c r="AR16" s="115">
        <v>0</v>
      </c>
      <c r="AS16" s="115">
        <v>0</v>
      </c>
      <c r="AT16" s="409">
        <f t="shared" si="17"/>
        <v>0</v>
      </c>
      <c r="AU16" s="115">
        <f t="shared" si="0"/>
        <v>0</v>
      </c>
      <c r="AV16" s="116">
        <f t="shared" si="18"/>
        <v>0</v>
      </c>
      <c r="AW16" s="855">
        <f t="shared" si="1"/>
        <v>3341495</v>
      </c>
      <c r="AX16" s="528">
        <f t="shared" si="2"/>
        <v>2460600</v>
      </c>
      <c r="AY16" s="113">
        <f t="shared" si="19"/>
        <v>0</v>
      </c>
      <c r="AZ16" s="113">
        <f t="shared" si="3"/>
        <v>0</v>
      </c>
      <c r="BA16" s="528">
        <f t="shared" si="4"/>
        <v>831683</v>
      </c>
      <c r="BB16" s="528">
        <f t="shared" si="4"/>
        <v>49212</v>
      </c>
      <c r="BC16" s="528">
        <f t="shared" si="5"/>
        <v>0</v>
      </c>
      <c r="BD16" s="549">
        <f t="shared" si="6"/>
        <v>6.5</v>
      </c>
      <c r="BE16" s="549">
        <f t="shared" si="7"/>
        <v>6.5</v>
      </c>
      <c r="BF16" s="953">
        <f t="shared" si="20"/>
        <v>0</v>
      </c>
      <c r="BG16" s="550">
        <f t="shared" si="8"/>
        <v>0</v>
      </c>
      <c r="BH16" s="626"/>
    </row>
    <row r="17" spans="1:60" ht="12.95" customHeight="1" x14ac:dyDescent="0.25">
      <c r="A17" s="541">
        <v>1</v>
      </c>
      <c r="B17" s="731">
        <v>5490</v>
      </c>
      <c r="C17" s="731">
        <v>600099474</v>
      </c>
      <c r="D17" s="731">
        <v>71173854</v>
      </c>
      <c r="E17" s="732" t="s">
        <v>487</v>
      </c>
      <c r="F17" s="731">
        <v>3141</v>
      </c>
      <c r="G17" s="735" t="s">
        <v>319</v>
      </c>
      <c r="H17" s="546" t="s">
        <v>282</v>
      </c>
      <c r="I17" s="522">
        <v>1679543</v>
      </c>
      <c r="J17" s="547">
        <v>1229899</v>
      </c>
      <c r="K17" s="547">
        <v>0</v>
      </c>
      <c r="L17" s="339">
        <v>415706</v>
      </c>
      <c r="M17" s="339">
        <v>24598</v>
      </c>
      <c r="N17" s="547">
        <v>9340</v>
      </c>
      <c r="O17" s="548">
        <v>4.1900000000000004</v>
      </c>
      <c r="P17" s="733">
        <v>0</v>
      </c>
      <c r="Q17" s="823">
        <v>4.1900000000000004</v>
      </c>
      <c r="R17" s="112">
        <f t="shared" si="9"/>
        <v>0</v>
      </c>
      <c r="S17" s="113">
        <v>0</v>
      </c>
      <c r="T17" s="113">
        <v>0</v>
      </c>
      <c r="U17" s="113">
        <v>0</v>
      </c>
      <c r="V17" s="113">
        <v>0</v>
      </c>
      <c r="W17" s="113">
        <v>0</v>
      </c>
      <c r="X17" s="113">
        <v>0</v>
      </c>
      <c r="Y17" s="113">
        <f t="shared" si="10"/>
        <v>0</v>
      </c>
      <c r="Z17" s="113">
        <v>0</v>
      </c>
      <c r="AA17" s="113">
        <v>0</v>
      </c>
      <c r="AB17" s="113">
        <v>0</v>
      </c>
      <c r="AC17" s="113">
        <f t="shared" si="11"/>
        <v>0</v>
      </c>
      <c r="AD17" s="113">
        <f t="shared" si="12"/>
        <v>0</v>
      </c>
      <c r="AE17" s="114">
        <f t="shared" si="13"/>
        <v>0</v>
      </c>
      <c r="AF17" s="114">
        <f t="shared" si="14"/>
        <v>0</v>
      </c>
      <c r="AG17" s="113">
        <v>0</v>
      </c>
      <c r="AH17" s="113">
        <v>0</v>
      </c>
      <c r="AI17" s="113">
        <v>0</v>
      </c>
      <c r="AJ17" s="113">
        <f t="shared" si="15"/>
        <v>0</v>
      </c>
      <c r="AK17" s="113">
        <f t="shared" si="16"/>
        <v>0</v>
      </c>
      <c r="AL17" s="115">
        <v>0</v>
      </c>
      <c r="AM17" s="115">
        <v>0</v>
      </c>
      <c r="AN17" s="115">
        <v>0</v>
      </c>
      <c r="AO17" s="115">
        <v>0</v>
      </c>
      <c r="AP17" s="115">
        <v>0</v>
      </c>
      <c r="AQ17" s="115">
        <v>0</v>
      </c>
      <c r="AR17" s="115">
        <v>0</v>
      </c>
      <c r="AS17" s="115">
        <v>0</v>
      </c>
      <c r="AT17" s="409">
        <f t="shared" si="17"/>
        <v>0</v>
      </c>
      <c r="AU17" s="115">
        <f t="shared" si="0"/>
        <v>0</v>
      </c>
      <c r="AV17" s="116">
        <f t="shared" si="18"/>
        <v>0</v>
      </c>
      <c r="AW17" s="855">
        <f t="shared" si="1"/>
        <v>1679543</v>
      </c>
      <c r="AX17" s="528">
        <f t="shared" si="2"/>
        <v>1229899</v>
      </c>
      <c r="AY17" s="113">
        <f t="shared" si="19"/>
        <v>0</v>
      </c>
      <c r="AZ17" s="113">
        <f t="shared" si="3"/>
        <v>0</v>
      </c>
      <c r="BA17" s="528">
        <f t="shared" si="4"/>
        <v>415706</v>
      </c>
      <c r="BB17" s="528">
        <f t="shared" si="4"/>
        <v>24598</v>
      </c>
      <c r="BC17" s="528">
        <f t="shared" si="5"/>
        <v>9340</v>
      </c>
      <c r="BD17" s="549">
        <f t="shared" si="6"/>
        <v>4.1900000000000004</v>
      </c>
      <c r="BE17" s="549">
        <f t="shared" si="7"/>
        <v>0</v>
      </c>
      <c r="BF17" s="953">
        <f t="shared" si="20"/>
        <v>0</v>
      </c>
      <c r="BG17" s="550">
        <f t="shared" si="8"/>
        <v>4.1900000000000004</v>
      </c>
      <c r="BH17" s="626"/>
    </row>
    <row r="18" spans="1:60" ht="12.95" customHeight="1" x14ac:dyDescent="0.25">
      <c r="A18" s="379">
        <v>1</v>
      </c>
      <c r="B18" s="84">
        <v>5490</v>
      </c>
      <c r="C18" s="84">
        <v>600099474</v>
      </c>
      <c r="D18" s="84">
        <v>71173854</v>
      </c>
      <c r="E18" s="736" t="s">
        <v>488</v>
      </c>
      <c r="F18" s="84"/>
      <c r="G18" s="736"/>
      <c r="H18" s="322"/>
      <c r="I18" s="737">
        <v>23820515</v>
      </c>
      <c r="J18" s="738">
        <v>17366550</v>
      </c>
      <c r="K18" s="738">
        <v>0</v>
      </c>
      <c r="L18" s="738">
        <v>5869894</v>
      </c>
      <c r="M18" s="738">
        <v>347332</v>
      </c>
      <c r="N18" s="738">
        <v>236739</v>
      </c>
      <c r="O18" s="739">
        <v>41.544800000000002</v>
      </c>
      <c r="P18" s="739">
        <v>30.07</v>
      </c>
      <c r="Q18" s="833">
        <v>11.4748</v>
      </c>
      <c r="R18" s="737">
        <f t="shared" ref="R18:BG18" si="21">SUM(R12:R17)</f>
        <v>0</v>
      </c>
      <c r="S18" s="740">
        <f t="shared" si="21"/>
        <v>0</v>
      </c>
      <c r="T18" s="740">
        <f t="shared" si="21"/>
        <v>451246</v>
      </c>
      <c r="U18" s="740">
        <f t="shared" si="21"/>
        <v>82332</v>
      </c>
      <c r="V18" s="740">
        <f t="shared" si="21"/>
        <v>-110456</v>
      </c>
      <c r="W18" s="740">
        <f t="shared" ref="W18" si="22">SUM(W12:W17)</f>
        <v>0</v>
      </c>
      <c r="X18" s="740">
        <f t="shared" si="21"/>
        <v>0</v>
      </c>
      <c r="Y18" s="740">
        <f t="shared" si="21"/>
        <v>423122</v>
      </c>
      <c r="Z18" s="740">
        <f t="shared" si="21"/>
        <v>0</v>
      </c>
      <c r="AA18" s="740">
        <f t="shared" si="21"/>
        <v>0</v>
      </c>
      <c r="AB18" s="740">
        <f t="shared" si="21"/>
        <v>0</v>
      </c>
      <c r="AC18" s="740">
        <f t="shared" si="21"/>
        <v>0</v>
      </c>
      <c r="AD18" s="740">
        <f t="shared" si="21"/>
        <v>423122</v>
      </c>
      <c r="AE18" s="740">
        <f t="shared" si="21"/>
        <v>143015</v>
      </c>
      <c r="AF18" s="740">
        <f t="shared" si="21"/>
        <v>8462</v>
      </c>
      <c r="AG18" s="740">
        <f t="shared" si="21"/>
        <v>0</v>
      </c>
      <c r="AH18" s="740">
        <f t="shared" si="21"/>
        <v>149999</v>
      </c>
      <c r="AI18" s="740">
        <f t="shared" si="21"/>
        <v>0</v>
      </c>
      <c r="AJ18" s="740">
        <f t="shared" si="21"/>
        <v>149999</v>
      </c>
      <c r="AK18" s="740">
        <f t="shared" si="21"/>
        <v>724598</v>
      </c>
      <c r="AL18" s="741">
        <f t="shared" si="21"/>
        <v>0</v>
      </c>
      <c r="AM18" s="741">
        <f t="shared" si="21"/>
        <v>0</v>
      </c>
      <c r="AN18" s="741">
        <f t="shared" si="21"/>
        <v>0</v>
      </c>
      <c r="AO18" s="741">
        <f t="shared" si="21"/>
        <v>0.99</v>
      </c>
      <c r="AP18" s="741">
        <f t="shared" si="21"/>
        <v>0</v>
      </c>
      <c r="AQ18" s="741">
        <f t="shared" ref="AQ18" si="23">SUM(AQ12:AQ17)</f>
        <v>0</v>
      </c>
      <c r="AR18" s="741">
        <f t="shared" si="21"/>
        <v>0</v>
      </c>
      <c r="AS18" s="741">
        <f t="shared" si="21"/>
        <v>0</v>
      </c>
      <c r="AT18" s="741">
        <f t="shared" si="21"/>
        <v>0.99</v>
      </c>
      <c r="AU18" s="741">
        <f t="shared" si="21"/>
        <v>0</v>
      </c>
      <c r="AV18" s="742">
        <f t="shared" si="21"/>
        <v>0.99</v>
      </c>
      <c r="AW18" s="738">
        <f t="shared" si="21"/>
        <v>24545113</v>
      </c>
      <c r="AX18" s="740">
        <f t="shared" si="21"/>
        <v>17789672</v>
      </c>
      <c r="AY18" s="947">
        <f t="shared" ref="AY18" si="24">SUM(AY12:AY17)</f>
        <v>0</v>
      </c>
      <c r="AZ18" s="740">
        <f t="shared" si="21"/>
        <v>0</v>
      </c>
      <c r="BA18" s="740">
        <f t="shared" si="21"/>
        <v>6012909</v>
      </c>
      <c r="BB18" s="740">
        <f t="shared" si="21"/>
        <v>355794</v>
      </c>
      <c r="BC18" s="740">
        <f t="shared" si="21"/>
        <v>386738</v>
      </c>
      <c r="BD18" s="741">
        <f t="shared" si="21"/>
        <v>42.534799999999997</v>
      </c>
      <c r="BE18" s="741">
        <f t="shared" si="21"/>
        <v>31.060000000000002</v>
      </c>
      <c r="BF18" s="741">
        <f t="shared" si="21"/>
        <v>0</v>
      </c>
      <c r="BG18" s="742">
        <f t="shared" si="21"/>
        <v>11.4748</v>
      </c>
      <c r="BH18" s="626"/>
    </row>
    <row r="19" spans="1:60" ht="12.95" customHeight="1" x14ac:dyDescent="0.25">
      <c r="A19" s="541">
        <v>2</v>
      </c>
      <c r="B19" s="743">
        <v>5460</v>
      </c>
      <c r="C19" s="743">
        <v>600098621</v>
      </c>
      <c r="D19" s="743">
        <v>72743549</v>
      </c>
      <c r="E19" s="377" t="s">
        <v>489</v>
      </c>
      <c r="F19" s="743">
        <v>3111</v>
      </c>
      <c r="G19" s="735" t="s">
        <v>329</v>
      </c>
      <c r="H19" s="744" t="s">
        <v>281</v>
      </c>
      <c r="I19" s="522">
        <v>4987128</v>
      </c>
      <c r="J19" s="547">
        <v>3626457</v>
      </c>
      <c r="K19" s="547">
        <v>0</v>
      </c>
      <c r="L19" s="339">
        <v>1225742</v>
      </c>
      <c r="M19" s="339">
        <v>72529</v>
      </c>
      <c r="N19" s="547">
        <v>62400</v>
      </c>
      <c r="O19" s="548">
        <v>8.1341999999999999</v>
      </c>
      <c r="P19" s="733">
        <v>6</v>
      </c>
      <c r="Q19" s="823">
        <v>2.1341999999999999</v>
      </c>
      <c r="R19" s="112">
        <f t="shared" si="9"/>
        <v>-55000</v>
      </c>
      <c r="S19" s="113">
        <v>0</v>
      </c>
      <c r="T19" s="113">
        <v>0</v>
      </c>
      <c r="U19" s="113">
        <v>35840</v>
      </c>
      <c r="V19" s="113">
        <v>0</v>
      </c>
      <c r="W19" s="113">
        <v>0</v>
      </c>
      <c r="X19" s="113">
        <v>0</v>
      </c>
      <c r="Y19" s="113">
        <f t="shared" si="10"/>
        <v>-19160</v>
      </c>
      <c r="Z19" s="113">
        <v>55000</v>
      </c>
      <c r="AA19" s="113">
        <v>0</v>
      </c>
      <c r="AB19" s="113">
        <v>0</v>
      </c>
      <c r="AC19" s="113">
        <f t="shared" si="11"/>
        <v>55000</v>
      </c>
      <c r="AD19" s="113">
        <f t="shared" si="12"/>
        <v>35840</v>
      </c>
      <c r="AE19" s="114">
        <f t="shared" si="13"/>
        <v>12114</v>
      </c>
      <c r="AF19" s="114">
        <f t="shared" si="14"/>
        <v>-383</v>
      </c>
      <c r="AG19" s="113">
        <v>0</v>
      </c>
      <c r="AH19" s="113">
        <v>0</v>
      </c>
      <c r="AI19" s="113">
        <v>0</v>
      </c>
      <c r="AJ19" s="113">
        <f t="shared" si="15"/>
        <v>0</v>
      </c>
      <c r="AK19" s="113">
        <f t="shared" si="16"/>
        <v>47571</v>
      </c>
      <c r="AL19" s="115">
        <v>0</v>
      </c>
      <c r="AM19" s="115">
        <v>-0.04</v>
      </c>
      <c r="AN19" s="115">
        <v>0</v>
      </c>
      <c r="AO19" s="115">
        <v>0</v>
      </c>
      <c r="AP19" s="115">
        <v>0</v>
      </c>
      <c r="AQ19" s="115">
        <v>0</v>
      </c>
      <c r="AR19" s="115">
        <v>0</v>
      </c>
      <c r="AS19" s="115">
        <v>0</v>
      </c>
      <c r="AT19" s="409">
        <f t="shared" ref="AT19:AT21" si="25">AL19+AN19+AO19+AR19+AQ19</f>
        <v>0</v>
      </c>
      <c r="AU19" s="115">
        <f>AM19+AP19+AS19</f>
        <v>-0.04</v>
      </c>
      <c r="AV19" s="116">
        <f t="shared" si="18"/>
        <v>-0.04</v>
      </c>
      <c r="AW19" s="855">
        <f>I19+AK19</f>
        <v>5034699</v>
      </c>
      <c r="AX19" s="528">
        <f>J19+Y19</f>
        <v>3607297</v>
      </c>
      <c r="AY19" s="113">
        <f t="shared" ref="AY19:AY21" si="26">W19</f>
        <v>0</v>
      </c>
      <c r="AZ19" s="113">
        <f>K19+AC19</f>
        <v>55000</v>
      </c>
      <c r="BA19" s="528">
        <f t="shared" ref="BA19:BB21" si="27">L19+AE19</f>
        <v>1237856</v>
      </c>
      <c r="BB19" s="528">
        <f t="shared" si="27"/>
        <v>72146</v>
      </c>
      <c r="BC19" s="528">
        <f>N19+AJ19</f>
        <v>62400</v>
      </c>
      <c r="BD19" s="549">
        <f>O19+AV19</f>
        <v>8.0942000000000007</v>
      </c>
      <c r="BE19" s="549">
        <f>P19+AT19</f>
        <v>6</v>
      </c>
      <c r="BF19" s="953">
        <f t="shared" ref="BF19:BF21" si="28">AQ19</f>
        <v>0</v>
      </c>
      <c r="BG19" s="550">
        <f>Q19+AU19</f>
        <v>2.0941999999999998</v>
      </c>
      <c r="BH19" s="626"/>
    </row>
    <row r="20" spans="1:60" ht="12.95" customHeight="1" x14ac:dyDescent="0.25">
      <c r="A20" s="541">
        <v>2</v>
      </c>
      <c r="B20" s="378">
        <v>5460</v>
      </c>
      <c r="C20" s="378">
        <v>600098621</v>
      </c>
      <c r="D20" s="378">
        <v>72743549</v>
      </c>
      <c r="E20" s="734" t="s">
        <v>489</v>
      </c>
      <c r="F20" s="743">
        <v>3111</v>
      </c>
      <c r="G20" s="641" t="s">
        <v>316</v>
      </c>
      <c r="H20" s="546" t="s">
        <v>282</v>
      </c>
      <c r="I20" s="522">
        <v>235235</v>
      </c>
      <c r="J20" s="547">
        <v>173222</v>
      </c>
      <c r="K20" s="547">
        <v>0</v>
      </c>
      <c r="L20" s="339">
        <v>58549</v>
      </c>
      <c r="M20" s="339">
        <v>3464</v>
      </c>
      <c r="N20" s="547">
        <v>0</v>
      </c>
      <c r="O20" s="548">
        <v>0.5</v>
      </c>
      <c r="P20" s="733">
        <v>0.5</v>
      </c>
      <c r="Q20" s="823">
        <v>0</v>
      </c>
      <c r="R20" s="112">
        <f t="shared" si="9"/>
        <v>0</v>
      </c>
      <c r="S20" s="113">
        <v>0</v>
      </c>
      <c r="T20" s="113">
        <v>0</v>
      </c>
      <c r="U20" s="113">
        <v>0</v>
      </c>
      <c r="V20" s="113">
        <v>0</v>
      </c>
      <c r="W20" s="113">
        <v>0</v>
      </c>
      <c r="X20" s="113">
        <v>0</v>
      </c>
      <c r="Y20" s="113">
        <f t="shared" si="10"/>
        <v>0</v>
      </c>
      <c r="Z20" s="113">
        <v>0</v>
      </c>
      <c r="AA20" s="113">
        <v>0</v>
      </c>
      <c r="AB20" s="113">
        <v>0</v>
      </c>
      <c r="AC20" s="113">
        <f t="shared" si="11"/>
        <v>0</v>
      </c>
      <c r="AD20" s="113">
        <f t="shared" si="12"/>
        <v>0</v>
      </c>
      <c r="AE20" s="114">
        <f t="shared" si="13"/>
        <v>0</v>
      </c>
      <c r="AF20" s="114">
        <f t="shared" si="14"/>
        <v>0</v>
      </c>
      <c r="AG20" s="113">
        <v>0</v>
      </c>
      <c r="AH20" s="113">
        <v>0</v>
      </c>
      <c r="AI20" s="113">
        <v>0</v>
      </c>
      <c r="AJ20" s="113">
        <f t="shared" si="15"/>
        <v>0</v>
      </c>
      <c r="AK20" s="113">
        <f t="shared" si="16"/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v>0</v>
      </c>
      <c r="AR20" s="115">
        <v>0</v>
      </c>
      <c r="AS20" s="115">
        <v>0</v>
      </c>
      <c r="AT20" s="409">
        <f t="shared" si="25"/>
        <v>0</v>
      </c>
      <c r="AU20" s="115">
        <f>AM20+AP20+AS20</f>
        <v>0</v>
      </c>
      <c r="AV20" s="116">
        <f t="shared" si="18"/>
        <v>0</v>
      </c>
      <c r="AW20" s="855">
        <f>I20+AK20</f>
        <v>235235</v>
      </c>
      <c r="AX20" s="528">
        <f>J20+Y20</f>
        <v>173222</v>
      </c>
      <c r="AY20" s="113">
        <f t="shared" si="26"/>
        <v>0</v>
      </c>
      <c r="AZ20" s="113">
        <f>K20+AC20</f>
        <v>0</v>
      </c>
      <c r="BA20" s="528">
        <f t="shared" si="27"/>
        <v>58549</v>
      </c>
      <c r="BB20" s="528">
        <f t="shared" si="27"/>
        <v>3464</v>
      </c>
      <c r="BC20" s="528">
        <f>N20+AJ20</f>
        <v>0</v>
      </c>
      <c r="BD20" s="549">
        <f>O20+AV20</f>
        <v>0.5</v>
      </c>
      <c r="BE20" s="549">
        <f>P20+AT20</f>
        <v>0.5</v>
      </c>
      <c r="BF20" s="953">
        <f t="shared" si="28"/>
        <v>0</v>
      </c>
      <c r="BG20" s="550">
        <f>Q20+AU20</f>
        <v>0</v>
      </c>
      <c r="BH20" s="626"/>
    </row>
    <row r="21" spans="1:60" ht="12.95" customHeight="1" x14ac:dyDescent="0.25">
      <c r="A21" s="541">
        <v>2</v>
      </c>
      <c r="B21" s="378">
        <v>5460</v>
      </c>
      <c r="C21" s="378">
        <v>600098621</v>
      </c>
      <c r="D21" s="378">
        <v>72743549</v>
      </c>
      <c r="E21" s="734" t="s">
        <v>489</v>
      </c>
      <c r="F21" s="378">
        <v>3141</v>
      </c>
      <c r="G21" s="735" t="s">
        <v>319</v>
      </c>
      <c r="H21" s="546" t="s">
        <v>282</v>
      </c>
      <c r="I21" s="522">
        <v>820284</v>
      </c>
      <c r="J21" s="547">
        <v>600963</v>
      </c>
      <c r="K21" s="547">
        <v>0</v>
      </c>
      <c r="L21" s="339">
        <v>203126</v>
      </c>
      <c r="M21" s="339">
        <v>12019</v>
      </c>
      <c r="N21" s="547">
        <v>4176</v>
      </c>
      <c r="O21" s="548">
        <v>2.0399999999999996</v>
      </c>
      <c r="P21" s="733">
        <v>0</v>
      </c>
      <c r="Q21" s="823">
        <v>2.0399999999999996</v>
      </c>
      <c r="R21" s="112">
        <f t="shared" si="9"/>
        <v>0</v>
      </c>
      <c r="S21" s="113">
        <v>0</v>
      </c>
      <c r="T21" s="113">
        <v>0</v>
      </c>
      <c r="U21" s="113">
        <v>0</v>
      </c>
      <c r="V21" s="113">
        <v>0</v>
      </c>
      <c r="W21" s="113">
        <v>0</v>
      </c>
      <c r="X21" s="113">
        <v>0</v>
      </c>
      <c r="Y21" s="113">
        <f t="shared" si="10"/>
        <v>0</v>
      </c>
      <c r="Z21" s="113">
        <v>0</v>
      </c>
      <c r="AA21" s="113">
        <v>0</v>
      </c>
      <c r="AB21" s="113">
        <v>0</v>
      </c>
      <c r="AC21" s="113">
        <f t="shared" si="11"/>
        <v>0</v>
      </c>
      <c r="AD21" s="113">
        <f t="shared" si="12"/>
        <v>0</v>
      </c>
      <c r="AE21" s="114">
        <f t="shared" si="13"/>
        <v>0</v>
      </c>
      <c r="AF21" s="114">
        <f t="shared" si="14"/>
        <v>0</v>
      </c>
      <c r="AG21" s="113">
        <v>0</v>
      </c>
      <c r="AH21" s="113">
        <v>0</v>
      </c>
      <c r="AI21" s="113">
        <v>0</v>
      </c>
      <c r="AJ21" s="113">
        <f t="shared" si="15"/>
        <v>0</v>
      </c>
      <c r="AK21" s="113">
        <f t="shared" si="16"/>
        <v>0</v>
      </c>
      <c r="AL21" s="115">
        <v>0</v>
      </c>
      <c r="AM21" s="115">
        <v>0</v>
      </c>
      <c r="AN21" s="115">
        <v>0</v>
      </c>
      <c r="AO21" s="115">
        <v>0</v>
      </c>
      <c r="AP21" s="115">
        <v>0</v>
      </c>
      <c r="AQ21" s="115">
        <v>0</v>
      </c>
      <c r="AR21" s="115">
        <v>0</v>
      </c>
      <c r="AS21" s="115">
        <v>0</v>
      </c>
      <c r="AT21" s="409">
        <f t="shared" si="25"/>
        <v>0</v>
      </c>
      <c r="AU21" s="115">
        <f>AM21+AP21+AS21</f>
        <v>0</v>
      </c>
      <c r="AV21" s="116">
        <f t="shared" si="18"/>
        <v>0</v>
      </c>
      <c r="AW21" s="855">
        <f>I21+AK21</f>
        <v>820284</v>
      </c>
      <c r="AX21" s="528">
        <f>J21+Y21</f>
        <v>600963</v>
      </c>
      <c r="AY21" s="113">
        <f t="shared" si="26"/>
        <v>0</v>
      </c>
      <c r="AZ21" s="113">
        <f>K21+AC21</f>
        <v>0</v>
      </c>
      <c r="BA21" s="528">
        <f t="shared" si="27"/>
        <v>203126</v>
      </c>
      <c r="BB21" s="528">
        <f t="shared" si="27"/>
        <v>12019</v>
      </c>
      <c r="BC21" s="528">
        <f>N21+AJ21</f>
        <v>4176</v>
      </c>
      <c r="BD21" s="549">
        <f>O21+AV21</f>
        <v>2.0399999999999996</v>
      </c>
      <c r="BE21" s="549">
        <f>P21+AT21</f>
        <v>0</v>
      </c>
      <c r="BF21" s="953">
        <f t="shared" si="28"/>
        <v>0</v>
      </c>
      <c r="BG21" s="550">
        <f>Q21+AU21</f>
        <v>2.0399999999999996</v>
      </c>
      <c r="BH21" s="626"/>
    </row>
    <row r="22" spans="1:60" ht="12.95" customHeight="1" x14ac:dyDescent="0.25">
      <c r="A22" s="379">
        <v>2</v>
      </c>
      <c r="B22" s="84">
        <v>5460</v>
      </c>
      <c r="C22" s="84">
        <v>600098621</v>
      </c>
      <c r="D22" s="84">
        <v>72743549</v>
      </c>
      <c r="E22" s="736" t="s">
        <v>490</v>
      </c>
      <c r="F22" s="84"/>
      <c r="G22" s="736"/>
      <c r="H22" s="322"/>
      <c r="I22" s="535">
        <v>6042647</v>
      </c>
      <c r="J22" s="539">
        <v>4400642</v>
      </c>
      <c r="K22" s="539">
        <v>0</v>
      </c>
      <c r="L22" s="539">
        <v>1487417</v>
      </c>
      <c r="M22" s="539">
        <v>88012</v>
      </c>
      <c r="N22" s="539">
        <v>66576</v>
      </c>
      <c r="O22" s="745">
        <v>10.674199999999999</v>
      </c>
      <c r="P22" s="745">
        <v>6.5</v>
      </c>
      <c r="Q22" s="834">
        <v>4.174199999999999</v>
      </c>
      <c r="R22" s="535">
        <f t="shared" ref="R22:BG22" si="29">SUM(R19:R21)</f>
        <v>-55000</v>
      </c>
      <c r="S22" s="536">
        <f t="shared" si="29"/>
        <v>0</v>
      </c>
      <c r="T22" s="536">
        <f t="shared" si="29"/>
        <v>0</v>
      </c>
      <c r="U22" s="536">
        <f t="shared" ref="U22" si="30">SUM(U19:U21)</f>
        <v>35840</v>
      </c>
      <c r="V22" s="536">
        <f t="shared" si="29"/>
        <v>0</v>
      </c>
      <c r="W22" s="536">
        <f t="shared" ref="W22" si="31">SUM(W19:W21)</f>
        <v>0</v>
      </c>
      <c r="X22" s="536">
        <f t="shared" si="29"/>
        <v>0</v>
      </c>
      <c r="Y22" s="536">
        <f t="shared" si="29"/>
        <v>-19160</v>
      </c>
      <c r="Z22" s="536">
        <f t="shared" si="29"/>
        <v>55000</v>
      </c>
      <c r="AA22" s="536">
        <f t="shared" si="29"/>
        <v>0</v>
      </c>
      <c r="AB22" s="536">
        <f t="shared" si="29"/>
        <v>0</v>
      </c>
      <c r="AC22" s="536">
        <f t="shared" si="29"/>
        <v>55000</v>
      </c>
      <c r="AD22" s="536">
        <f t="shared" si="29"/>
        <v>35840</v>
      </c>
      <c r="AE22" s="536">
        <f t="shared" si="29"/>
        <v>12114</v>
      </c>
      <c r="AF22" s="536">
        <f t="shared" si="29"/>
        <v>-383</v>
      </c>
      <c r="AG22" s="536">
        <f t="shared" si="29"/>
        <v>0</v>
      </c>
      <c r="AH22" s="536">
        <f t="shared" ref="AH22" si="32">SUM(AH19:AH21)</f>
        <v>0</v>
      </c>
      <c r="AI22" s="536">
        <f t="shared" si="29"/>
        <v>0</v>
      </c>
      <c r="AJ22" s="536">
        <f t="shared" si="29"/>
        <v>0</v>
      </c>
      <c r="AK22" s="536">
        <f t="shared" si="29"/>
        <v>47571</v>
      </c>
      <c r="AL22" s="537">
        <f t="shared" si="29"/>
        <v>0</v>
      </c>
      <c r="AM22" s="537">
        <f t="shared" si="29"/>
        <v>-0.04</v>
      </c>
      <c r="AN22" s="537">
        <f t="shared" si="29"/>
        <v>0</v>
      </c>
      <c r="AO22" s="537">
        <f t="shared" si="29"/>
        <v>0</v>
      </c>
      <c r="AP22" s="537">
        <f t="shared" si="29"/>
        <v>0</v>
      </c>
      <c r="AQ22" s="537">
        <f t="shared" ref="AQ22" si="33">SUM(AQ19:AQ21)</f>
        <v>0</v>
      </c>
      <c r="AR22" s="537">
        <f t="shared" si="29"/>
        <v>0</v>
      </c>
      <c r="AS22" s="537">
        <f t="shared" si="29"/>
        <v>0</v>
      </c>
      <c r="AT22" s="537">
        <f t="shared" si="29"/>
        <v>0</v>
      </c>
      <c r="AU22" s="537">
        <f t="shared" si="29"/>
        <v>-0.04</v>
      </c>
      <c r="AV22" s="538">
        <f t="shared" si="29"/>
        <v>-0.04</v>
      </c>
      <c r="AW22" s="539">
        <f t="shared" si="29"/>
        <v>6090218</v>
      </c>
      <c r="AX22" s="536">
        <f t="shared" si="29"/>
        <v>4381482</v>
      </c>
      <c r="AY22" s="540">
        <f t="shared" ref="AY22" si="34">SUM(AY19:AY21)</f>
        <v>0</v>
      </c>
      <c r="AZ22" s="536">
        <f t="shared" si="29"/>
        <v>55000</v>
      </c>
      <c r="BA22" s="536">
        <f t="shared" si="29"/>
        <v>1499531</v>
      </c>
      <c r="BB22" s="536">
        <f t="shared" si="29"/>
        <v>87629</v>
      </c>
      <c r="BC22" s="536">
        <f t="shared" si="29"/>
        <v>66576</v>
      </c>
      <c r="BD22" s="537">
        <f t="shared" si="29"/>
        <v>10.6342</v>
      </c>
      <c r="BE22" s="537">
        <f t="shared" si="29"/>
        <v>6.5</v>
      </c>
      <c r="BF22" s="537">
        <f t="shared" si="29"/>
        <v>0</v>
      </c>
      <c r="BG22" s="538">
        <f t="shared" si="29"/>
        <v>4.1341999999999999</v>
      </c>
      <c r="BH22" s="626"/>
    </row>
    <row r="23" spans="1:60" ht="12.95" customHeight="1" x14ac:dyDescent="0.25">
      <c r="A23" s="541">
        <v>3</v>
      </c>
      <c r="B23" s="743">
        <v>5462</v>
      </c>
      <c r="C23" s="743">
        <v>600098851</v>
      </c>
      <c r="D23" s="743">
        <v>72743620</v>
      </c>
      <c r="E23" s="377" t="s">
        <v>491</v>
      </c>
      <c r="F23" s="743">
        <v>3111</v>
      </c>
      <c r="G23" s="735" t="s">
        <v>329</v>
      </c>
      <c r="H23" s="546" t="s">
        <v>281</v>
      </c>
      <c r="I23" s="522">
        <v>4565134</v>
      </c>
      <c r="J23" s="547">
        <v>3345091</v>
      </c>
      <c r="K23" s="547">
        <v>0</v>
      </c>
      <c r="L23" s="339">
        <v>1130641</v>
      </c>
      <c r="M23" s="339">
        <v>66902</v>
      </c>
      <c r="N23" s="547">
        <v>22500</v>
      </c>
      <c r="O23" s="548">
        <v>7.9841999999999995</v>
      </c>
      <c r="P23" s="733">
        <v>6</v>
      </c>
      <c r="Q23" s="823">
        <v>1.9842</v>
      </c>
      <c r="R23" s="112">
        <f t="shared" si="9"/>
        <v>0</v>
      </c>
      <c r="S23" s="113">
        <v>0</v>
      </c>
      <c r="T23" s="113">
        <v>0</v>
      </c>
      <c r="U23" s="113">
        <v>20380</v>
      </c>
      <c r="V23" s="113">
        <v>0</v>
      </c>
      <c r="W23" s="113">
        <v>0</v>
      </c>
      <c r="X23" s="113">
        <v>0</v>
      </c>
      <c r="Y23" s="113">
        <f t="shared" si="10"/>
        <v>20380</v>
      </c>
      <c r="Z23" s="113">
        <v>0</v>
      </c>
      <c r="AA23" s="113">
        <v>0</v>
      </c>
      <c r="AB23" s="113">
        <v>0</v>
      </c>
      <c r="AC23" s="113">
        <f t="shared" si="11"/>
        <v>0</v>
      </c>
      <c r="AD23" s="113">
        <f t="shared" si="12"/>
        <v>20380</v>
      </c>
      <c r="AE23" s="114">
        <f t="shared" si="13"/>
        <v>6888</v>
      </c>
      <c r="AF23" s="114">
        <f t="shared" si="14"/>
        <v>408</v>
      </c>
      <c r="AG23" s="113">
        <v>0</v>
      </c>
      <c r="AH23" s="113">
        <v>0</v>
      </c>
      <c r="AI23" s="113">
        <v>0</v>
      </c>
      <c r="AJ23" s="113">
        <f t="shared" si="15"/>
        <v>0</v>
      </c>
      <c r="AK23" s="113">
        <f t="shared" si="16"/>
        <v>27676</v>
      </c>
      <c r="AL23" s="115">
        <v>0</v>
      </c>
      <c r="AM23" s="115">
        <v>0</v>
      </c>
      <c r="AN23" s="115">
        <v>0</v>
      </c>
      <c r="AO23" s="115">
        <v>0</v>
      </c>
      <c r="AP23" s="115">
        <v>0</v>
      </c>
      <c r="AQ23" s="115">
        <v>0</v>
      </c>
      <c r="AR23" s="115">
        <v>0</v>
      </c>
      <c r="AS23" s="115">
        <v>0</v>
      </c>
      <c r="AT23" s="409">
        <f t="shared" ref="AT23:AT25" si="35">AL23+AN23+AO23+AR23+AQ23</f>
        <v>0</v>
      </c>
      <c r="AU23" s="115">
        <f>AM23+AP23+AS23</f>
        <v>0</v>
      </c>
      <c r="AV23" s="116">
        <f t="shared" si="18"/>
        <v>0</v>
      </c>
      <c r="AW23" s="855">
        <f>I23+AK23</f>
        <v>4592810</v>
      </c>
      <c r="AX23" s="528">
        <f>J23+Y23</f>
        <v>3365471</v>
      </c>
      <c r="AY23" s="113">
        <f t="shared" ref="AY23:AY25" si="36">W23</f>
        <v>0</v>
      </c>
      <c r="AZ23" s="113">
        <f>K23+AC23</f>
        <v>0</v>
      </c>
      <c r="BA23" s="528">
        <f t="shared" ref="BA23:BB25" si="37">L23+AE23</f>
        <v>1137529</v>
      </c>
      <c r="BB23" s="528">
        <f t="shared" si="37"/>
        <v>67310</v>
      </c>
      <c r="BC23" s="528">
        <f>N23+AJ23</f>
        <v>22500</v>
      </c>
      <c r="BD23" s="549">
        <f>O23+AV23</f>
        <v>7.9841999999999995</v>
      </c>
      <c r="BE23" s="549">
        <f>P23+AT23</f>
        <v>6</v>
      </c>
      <c r="BF23" s="953">
        <f t="shared" ref="BF23:BF25" si="38">AQ23</f>
        <v>0</v>
      </c>
      <c r="BG23" s="550">
        <f>Q23+AU23</f>
        <v>1.9842</v>
      </c>
      <c r="BH23" s="626"/>
    </row>
    <row r="24" spans="1:60" ht="12.95" customHeight="1" x14ac:dyDescent="0.25">
      <c r="A24" s="541">
        <v>3</v>
      </c>
      <c r="B24" s="743">
        <v>5462</v>
      </c>
      <c r="C24" s="743">
        <v>600098851</v>
      </c>
      <c r="D24" s="743">
        <v>72743620</v>
      </c>
      <c r="E24" s="377" t="s">
        <v>491</v>
      </c>
      <c r="F24" s="743">
        <v>3111</v>
      </c>
      <c r="G24" s="735" t="s">
        <v>316</v>
      </c>
      <c r="H24" s="546" t="s">
        <v>282</v>
      </c>
      <c r="I24" s="522">
        <v>0</v>
      </c>
      <c r="J24" s="547">
        <v>0</v>
      </c>
      <c r="K24" s="547">
        <v>0</v>
      </c>
      <c r="L24" s="339">
        <v>0</v>
      </c>
      <c r="M24" s="339">
        <v>0</v>
      </c>
      <c r="N24" s="547">
        <v>0</v>
      </c>
      <c r="O24" s="548">
        <v>0</v>
      </c>
      <c r="P24" s="733">
        <v>0</v>
      </c>
      <c r="Q24" s="823">
        <v>0</v>
      </c>
      <c r="R24" s="112">
        <f t="shared" si="9"/>
        <v>0</v>
      </c>
      <c r="S24" s="113">
        <v>0</v>
      </c>
      <c r="T24" s="113">
        <v>0</v>
      </c>
      <c r="U24" s="113">
        <v>0</v>
      </c>
      <c r="V24" s="113">
        <v>0</v>
      </c>
      <c r="W24" s="113">
        <v>0</v>
      </c>
      <c r="X24" s="113">
        <v>0</v>
      </c>
      <c r="Y24" s="113">
        <f t="shared" si="10"/>
        <v>0</v>
      </c>
      <c r="Z24" s="113">
        <v>0</v>
      </c>
      <c r="AA24" s="113">
        <v>0</v>
      </c>
      <c r="AB24" s="113">
        <v>0</v>
      </c>
      <c r="AC24" s="113">
        <f t="shared" si="11"/>
        <v>0</v>
      </c>
      <c r="AD24" s="113">
        <f t="shared" si="12"/>
        <v>0</v>
      </c>
      <c r="AE24" s="114">
        <f t="shared" si="13"/>
        <v>0</v>
      </c>
      <c r="AF24" s="114">
        <f t="shared" si="14"/>
        <v>0</v>
      </c>
      <c r="AG24" s="113">
        <v>0</v>
      </c>
      <c r="AH24" s="113">
        <v>0</v>
      </c>
      <c r="AI24" s="113">
        <v>0</v>
      </c>
      <c r="AJ24" s="113">
        <f t="shared" si="15"/>
        <v>0</v>
      </c>
      <c r="AK24" s="113">
        <f t="shared" si="16"/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v>0</v>
      </c>
      <c r="AQ24" s="115">
        <v>0</v>
      </c>
      <c r="AR24" s="115">
        <v>0</v>
      </c>
      <c r="AS24" s="115">
        <v>0</v>
      </c>
      <c r="AT24" s="409">
        <f t="shared" si="35"/>
        <v>0</v>
      </c>
      <c r="AU24" s="115">
        <f>AM24+AP24+AS24</f>
        <v>0</v>
      </c>
      <c r="AV24" s="116">
        <f t="shared" si="18"/>
        <v>0</v>
      </c>
      <c r="AW24" s="855">
        <f>I24+AK24</f>
        <v>0</v>
      </c>
      <c r="AX24" s="528">
        <f>J24+Y24</f>
        <v>0</v>
      </c>
      <c r="AY24" s="113">
        <f t="shared" si="36"/>
        <v>0</v>
      </c>
      <c r="AZ24" s="113">
        <f>K24+AC24</f>
        <v>0</v>
      </c>
      <c r="BA24" s="528">
        <f t="shared" si="37"/>
        <v>0</v>
      </c>
      <c r="BB24" s="528">
        <f t="shared" si="37"/>
        <v>0</v>
      </c>
      <c r="BC24" s="528">
        <f>N24+AJ24</f>
        <v>0</v>
      </c>
      <c r="BD24" s="549">
        <f>O24+AV24</f>
        <v>0</v>
      </c>
      <c r="BE24" s="549">
        <f>P24+AT24</f>
        <v>0</v>
      </c>
      <c r="BF24" s="953">
        <f t="shared" si="38"/>
        <v>0</v>
      </c>
      <c r="BG24" s="550">
        <f>Q24+AU24</f>
        <v>0</v>
      </c>
      <c r="BH24" s="626"/>
    </row>
    <row r="25" spans="1:60" ht="12.95" customHeight="1" x14ac:dyDescent="0.25">
      <c r="A25" s="541">
        <v>3</v>
      </c>
      <c r="B25" s="743">
        <v>5462</v>
      </c>
      <c r="C25" s="743">
        <v>600098851</v>
      </c>
      <c r="D25" s="743">
        <v>72743620</v>
      </c>
      <c r="E25" s="377" t="s">
        <v>491</v>
      </c>
      <c r="F25" s="743">
        <v>3141</v>
      </c>
      <c r="G25" s="735" t="s">
        <v>319</v>
      </c>
      <c r="H25" s="546" t="s">
        <v>282</v>
      </c>
      <c r="I25" s="522">
        <v>642708</v>
      </c>
      <c r="J25" s="547">
        <v>471140</v>
      </c>
      <c r="K25" s="547">
        <v>0</v>
      </c>
      <c r="L25" s="339">
        <v>159245</v>
      </c>
      <c r="M25" s="339">
        <v>9423</v>
      </c>
      <c r="N25" s="547">
        <v>2900</v>
      </c>
      <c r="O25" s="548">
        <v>1.6</v>
      </c>
      <c r="P25" s="733">
        <v>0</v>
      </c>
      <c r="Q25" s="823">
        <v>1.6</v>
      </c>
      <c r="R25" s="112">
        <f t="shared" si="9"/>
        <v>0</v>
      </c>
      <c r="S25" s="113">
        <v>0</v>
      </c>
      <c r="T25" s="113">
        <v>0</v>
      </c>
      <c r="U25" s="113">
        <v>0</v>
      </c>
      <c r="V25" s="113">
        <v>0</v>
      </c>
      <c r="W25" s="113">
        <v>0</v>
      </c>
      <c r="X25" s="113">
        <v>0</v>
      </c>
      <c r="Y25" s="113">
        <f t="shared" si="10"/>
        <v>0</v>
      </c>
      <c r="Z25" s="113">
        <v>0</v>
      </c>
      <c r="AA25" s="113">
        <v>0</v>
      </c>
      <c r="AB25" s="113">
        <v>0</v>
      </c>
      <c r="AC25" s="113">
        <f t="shared" si="11"/>
        <v>0</v>
      </c>
      <c r="AD25" s="113">
        <f t="shared" si="12"/>
        <v>0</v>
      </c>
      <c r="AE25" s="114">
        <f t="shared" si="13"/>
        <v>0</v>
      </c>
      <c r="AF25" s="114">
        <f t="shared" si="14"/>
        <v>0</v>
      </c>
      <c r="AG25" s="113">
        <v>0</v>
      </c>
      <c r="AH25" s="113">
        <v>0</v>
      </c>
      <c r="AI25" s="113">
        <v>0</v>
      </c>
      <c r="AJ25" s="113">
        <f t="shared" si="15"/>
        <v>0</v>
      </c>
      <c r="AK25" s="113">
        <f t="shared" si="16"/>
        <v>0</v>
      </c>
      <c r="AL25" s="115">
        <v>0</v>
      </c>
      <c r="AM25" s="115">
        <v>0</v>
      </c>
      <c r="AN25" s="115">
        <v>0</v>
      </c>
      <c r="AO25" s="115">
        <v>0</v>
      </c>
      <c r="AP25" s="115">
        <v>0</v>
      </c>
      <c r="AQ25" s="115">
        <v>0</v>
      </c>
      <c r="AR25" s="115">
        <v>0</v>
      </c>
      <c r="AS25" s="115">
        <v>0</v>
      </c>
      <c r="AT25" s="409">
        <f t="shared" si="35"/>
        <v>0</v>
      </c>
      <c r="AU25" s="115">
        <f>AM25+AP25+AS25</f>
        <v>0</v>
      </c>
      <c r="AV25" s="116">
        <f t="shared" si="18"/>
        <v>0</v>
      </c>
      <c r="AW25" s="855">
        <f>I25+AK25</f>
        <v>642708</v>
      </c>
      <c r="AX25" s="528">
        <f>J25+Y25</f>
        <v>471140</v>
      </c>
      <c r="AY25" s="113">
        <f t="shared" si="36"/>
        <v>0</v>
      </c>
      <c r="AZ25" s="113">
        <f>K25+AC25</f>
        <v>0</v>
      </c>
      <c r="BA25" s="528">
        <f t="shared" si="37"/>
        <v>159245</v>
      </c>
      <c r="BB25" s="528">
        <f t="shared" si="37"/>
        <v>9423</v>
      </c>
      <c r="BC25" s="528">
        <f>N25+AJ25</f>
        <v>2900</v>
      </c>
      <c r="BD25" s="549">
        <f>O25+AV25</f>
        <v>1.6</v>
      </c>
      <c r="BE25" s="549">
        <f>P25+AT25</f>
        <v>0</v>
      </c>
      <c r="BF25" s="953">
        <f t="shared" si="38"/>
        <v>0</v>
      </c>
      <c r="BG25" s="550">
        <f>Q25+AU25</f>
        <v>1.6</v>
      </c>
      <c r="BH25" s="626"/>
    </row>
    <row r="26" spans="1:60" ht="12.95" customHeight="1" x14ac:dyDescent="0.25">
      <c r="A26" s="379">
        <v>3</v>
      </c>
      <c r="B26" s="85">
        <v>5462</v>
      </c>
      <c r="C26" s="85">
        <v>600098851</v>
      </c>
      <c r="D26" s="85">
        <v>72743620</v>
      </c>
      <c r="E26" s="747" t="s">
        <v>492</v>
      </c>
      <c r="F26" s="85"/>
      <c r="G26" s="747"/>
      <c r="H26" s="323"/>
      <c r="I26" s="748">
        <v>5207842</v>
      </c>
      <c r="J26" s="749">
        <v>3816231</v>
      </c>
      <c r="K26" s="749">
        <v>0</v>
      </c>
      <c r="L26" s="749">
        <v>1289886</v>
      </c>
      <c r="M26" s="749">
        <v>76325</v>
      </c>
      <c r="N26" s="749">
        <v>25400</v>
      </c>
      <c r="O26" s="750">
        <v>9.5841999999999992</v>
      </c>
      <c r="P26" s="750">
        <v>6</v>
      </c>
      <c r="Q26" s="835">
        <v>3.5842000000000001</v>
      </c>
      <c r="R26" s="748">
        <f t="shared" ref="R26:BG26" si="39">SUM(R23:R25)</f>
        <v>0</v>
      </c>
      <c r="S26" s="751">
        <f t="shared" si="39"/>
        <v>0</v>
      </c>
      <c r="T26" s="751">
        <f t="shared" si="39"/>
        <v>0</v>
      </c>
      <c r="U26" s="751">
        <f t="shared" ref="U26" si="40">SUM(U23:U25)</f>
        <v>20380</v>
      </c>
      <c r="V26" s="751">
        <f t="shared" si="39"/>
        <v>0</v>
      </c>
      <c r="W26" s="751">
        <f t="shared" ref="W26" si="41">SUM(W23:W25)</f>
        <v>0</v>
      </c>
      <c r="X26" s="751">
        <f t="shared" si="39"/>
        <v>0</v>
      </c>
      <c r="Y26" s="751">
        <f t="shared" si="39"/>
        <v>20380</v>
      </c>
      <c r="Z26" s="751">
        <f t="shared" si="39"/>
        <v>0</v>
      </c>
      <c r="AA26" s="751">
        <f t="shared" si="39"/>
        <v>0</v>
      </c>
      <c r="AB26" s="751">
        <f t="shared" si="39"/>
        <v>0</v>
      </c>
      <c r="AC26" s="751">
        <f t="shared" si="39"/>
        <v>0</v>
      </c>
      <c r="AD26" s="751">
        <f t="shared" si="39"/>
        <v>20380</v>
      </c>
      <c r="AE26" s="751">
        <f t="shared" si="39"/>
        <v>6888</v>
      </c>
      <c r="AF26" s="751">
        <f t="shared" si="39"/>
        <v>408</v>
      </c>
      <c r="AG26" s="751">
        <f t="shared" si="39"/>
        <v>0</v>
      </c>
      <c r="AH26" s="751">
        <f t="shared" ref="AH26" si="42">SUM(AH23:AH25)</f>
        <v>0</v>
      </c>
      <c r="AI26" s="751">
        <f t="shared" si="39"/>
        <v>0</v>
      </c>
      <c r="AJ26" s="751">
        <f t="shared" si="39"/>
        <v>0</v>
      </c>
      <c r="AK26" s="751">
        <f t="shared" si="39"/>
        <v>27676</v>
      </c>
      <c r="AL26" s="752">
        <f t="shared" si="39"/>
        <v>0</v>
      </c>
      <c r="AM26" s="752">
        <f t="shared" si="39"/>
        <v>0</v>
      </c>
      <c r="AN26" s="752">
        <f t="shared" si="39"/>
        <v>0</v>
      </c>
      <c r="AO26" s="752">
        <f t="shared" si="39"/>
        <v>0</v>
      </c>
      <c r="AP26" s="752">
        <f t="shared" si="39"/>
        <v>0</v>
      </c>
      <c r="AQ26" s="752">
        <f t="shared" ref="AQ26" si="43">SUM(AQ23:AQ25)</f>
        <v>0</v>
      </c>
      <c r="AR26" s="752">
        <f t="shared" si="39"/>
        <v>0</v>
      </c>
      <c r="AS26" s="752">
        <f t="shared" si="39"/>
        <v>0</v>
      </c>
      <c r="AT26" s="752">
        <f t="shared" si="39"/>
        <v>0</v>
      </c>
      <c r="AU26" s="752">
        <f t="shared" si="39"/>
        <v>0</v>
      </c>
      <c r="AV26" s="753">
        <f t="shared" si="39"/>
        <v>0</v>
      </c>
      <c r="AW26" s="749">
        <f t="shared" si="39"/>
        <v>5235518</v>
      </c>
      <c r="AX26" s="751">
        <f t="shared" si="39"/>
        <v>3836611</v>
      </c>
      <c r="AY26" s="948">
        <f t="shared" ref="AY26" si="44">SUM(AY23:AY25)</f>
        <v>0</v>
      </c>
      <c r="AZ26" s="751">
        <f t="shared" si="39"/>
        <v>0</v>
      </c>
      <c r="BA26" s="751">
        <f t="shared" si="39"/>
        <v>1296774</v>
      </c>
      <c r="BB26" s="751">
        <f t="shared" si="39"/>
        <v>76733</v>
      </c>
      <c r="BC26" s="751">
        <f t="shared" si="39"/>
        <v>25400</v>
      </c>
      <c r="BD26" s="752">
        <f t="shared" si="39"/>
        <v>9.5841999999999992</v>
      </c>
      <c r="BE26" s="752">
        <f t="shared" si="39"/>
        <v>6</v>
      </c>
      <c r="BF26" s="752">
        <f t="shared" si="39"/>
        <v>0</v>
      </c>
      <c r="BG26" s="753">
        <f t="shared" si="39"/>
        <v>3.5842000000000001</v>
      </c>
      <c r="BH26" s="626"/>
    </row>
    <row r="27" spans="1:60" ht="12.95" customHeight="1" x14ac:dyDescent="0.25">
      <c r="A27" s="541">
        <v>4</v>
      </c>
      <c r="B27" s="378">
        <v>5464</v>
      </c>
      <c r="C27" s="378">
        <v>600098869</v>
      </c>
      <c r="D27" s="378">
        <v>72743719</v>
      </c>
      <c r="E27" s="754" t="s">
        <v>493</v>
      </c>
      <c r="F27" s="755">
        <v>3111</v>
      </c>
      <c r="G27" s="735" t="s">
        <v>329</v>
      </c>
      <c r="H27" s="546" t="s">
        <v>281</v>
      </c>
      <c r="I27" s="522">
        <v>4765896</v>
      </c>
      <c r="J27" s="547">
        <v>3392685</v>
      </c>
      <c r="K27" s="547">
        <v>60000</v>
      </c>
      <c r="L27" s="339">
        <v>1167007</v>
      </c>
      <c r="M27" s="339">
        <v>67854</v>
      </c>
      <c r="N27" s="547">
        <v>78350</v>
      </c>
      <c r="O27" s="548">
        <v>8.0741999999999994</v>
      </c>
      <c r="P27" s="733">
        <v>5.94</v>
      </c>
      <c r="Q27" s="823">
        <v>2.1341999999999999</v>
      </c>
      <c r="R27" s="112">
        <f t="shared" si="9"/>
        <v>0</v>
      </c>
      <c r="S27" s="113">
        <v>0</v>
      </c>
      <c r="T27" s="113">
        <v>0</v>
      </c>
      <c r="U27" s="113">
        <v>22264</v>
      </c>
      <c r="V27" s="113">
        <v>0</v>
      </c>
      <c r="W27" s="113">
        <v>0</v>
      </c>
      <c r="X27" s="113">
        <v>0</v>
      </c>
      <c r="Y27" s="113">
        <f t="shared" si="10"/>
        <v>22264</v>
      </c>
      <c r="Z27" s="113">
        <v>0</v>
      </c>
      <c r="AA27" s="113">
        <v>0</v>
      </c>
      <c r="AB27" s="113">
        <v>0</v>
      </c>
      <c r="AC27" s="113">
        <f t="shared" si="11"/>
        <v>0</v>
      </c>
      <c r="AD27" s="113">
        <f t="shared" si="12"/>
        <v>22264</v>
      </c>
      <c r="AE27" s="114">
        <f t="shared" si="13"/>
        <v>7525</v>
      </c>
      <c r="AF27" s="114">
        <f t="shared" si="14"/>
        <v>445</v>
      </c>
      <c r="AG27" s="113">
        <v>0</v>
      </c>
      <c r="AH27" s="113">
        <v>0</v>
      </c>
      <c r="AI27" s="113">
        <v>0</v>
      </c>
      <c r="AJ27" s="113">
        <f t="shared" si="15"/>
        <v>0</v>
      </c>
      <c r="AK27" s="113">
        <f t="shared" si="16"/>
        <v>30234</v>
      </c>
      <c r="AL27" s="115">
        <v>0</v>
      </c>
      <c r="AM27" s="115">
        <v>0</v>
      </c>
      <c r="AN27" s="115">
        <v>0</v>
      </c>
      <c r="AO27" s="115">
        <v>0</v>
      </c>
      <c r="AP27" s="115">
        <v>0</v>
      </c>
      <c r="AQ27" s="115">
        <v>0</v>
      </c>
      <c r="AR27" s="115">
        <v>0</v>
      </c>
      <c r="AS27" s="115">
        <v>0</v>
      </c>
      <c r="AT27" s="409">
        <f t="shared" ref="AT27:AT29" si="45">AL27+AN27+AO27+AR27+AQ27</f>
        <v>0</v>
      </c>
      <c r="AU27" s="115">
        <f>AM27+AP27+AS27</f>
        <v>0</v>
      </c>
      <c r="AV27" s="116">
        <f t="shared" si="18"/>
        <v>0</v>
      </c>
      <c r="AW27" s="855">
        <f>I27+AK27</f>
        <v>4796130</v>
      </c>
      <c r="AX27" s="528">
        <f>J27+Y27</f>
        <v>3414949</v>
      </c>
      <c r="AY27" s="113">
        <f t="shared" ref="AY27:AY29" si="46">W27</f>
        <v>0</v>
      </c>
      <c r="AZ27" s="113">
        <f>K27+AC27</f>
        <v>60000</v>
      </c>
      <c r="BA27" s="528">
        <f t="shared" ref="BA27:BB29" si="47">L27+AE27</f>
        <v>1174532</v>
      </c>
      <c r="BB27" s="528">
        <f t="shared" si="47"/>
        <v>68299</v>
      </c>
      <c r="BC27" s="528">
        <f>N27+AJ27</f>
        <v>78350</v>
      </c>
      <c r="BD27" s="549">
        <f>O27+AV27</f>
        <v>8.0741999999999994</v>
      </c>
      <c r="BE27" s="549">
        <f>P27+AT27</f>
        <v>5.94</v>
      </c>
      <c r="BF27" s="953">
        <f t="shared" ref="BF27:BF29" si="48">AQ27</f>
        <v>0</v>
      </c>
      <c r="BG27" s="550">
        <f>Q27+AU27</f>
        <v>2.1341999999999999</v>
      </c>
      <c r="BH27" s="626"/>
    </row>
    <row r="28" spans="1:60" ht="12.95" customHeight="1" x14ac:dyDescent="0.25">
      <c r="A28" s="541">
        <v>4</v>
      </c>
      <c r="B28" s="378">
        <v>5464</v>
      </c>
      <c r="C28" s="378">
        <v>600098869</v>
      </c>
      <c r="D28" s="378">
        <v>72743719</v>
      </c>
      <c r="E28" s="732" t="s">
        <v>493</v>
      </c>
      <c r="F28" s="755">
        <v>3111</v>
      </c>
      <c r="G28" s="641" t="s">
        <v>316</v>
      </c>
      <c r="H28" s="546" t="s">
        <v>282</v>
      </c>
      <c r="I28" s="522">
        <v>14375</v>
      </c>
      <c r="J28" s="547">
        <v>10585</v>
      </c>
      <c r="K28" s="547">
        <v>0</v>
      </c>
      <c r="L28" s="339">
        <v>3578</v>
      </c>
      <c r="M28" s="339">
        <v>212</v>
      </c>
      <c r="N28" s="547">
        <v>0</v>
      </c>
      <c r="O28" s="548">
        <v>4.0000000000000008E-2</v>
      </c>
      <c r="P28" s="733">
        <v>4.0000000000000008E-2</v>
      </c>
      <c r="Q28" s="823">
        <v>0</v>
      </c>
      <c r="R28" s="112">
        <f t="shared" si="9"/>
        <v>0</v>
      </c>
      <c r="S28" s="113">
        <v>0</v>
      </c>
      <c r="T28" s="113">
        <v>0</v>
      </c>
      <c r="U28" s="113">
        <v>0</v>
      </c>
      <c r="V28" s="113">
        <v>0</v>
      </c>
      <c r="W28" s="113">
        <v>0</v>
      </c>
      <c r="X28" s="113">
        <v>0</v>
      </c>
      <c r="Y28" s="113">
        <f t="shared" si="10"/>
        <v>0</v>
      </c>
      <c r="Z28" s="113">
        <v>0</v>
      </c>
      <c r="AA28" s="113">
        <v>0</v>
      </c>
      <c r="AB28" s="113">
        <v>0</v>
      </c>
      <c r="AC28" s="113">
        <f t="shared" si="11"/>
        <v>0</v>
      </c>
      <c r="AD28" s="113">
        <f t="shared" si="12"/>
        <v>0</v>
      </c>
      <c r="AE28" s="114">
        <f t="shared" si="13"/>
        <v>0</v>
      </c>
      <c r="AF28" s="114">
        <f t="shared" si="14"/>
        <v>0</v>
      </c>
      <c r="AG28" s="113">
        <v>0</v>
      </c>
      <c r="AH28" s="113">
        <v>0</v>
      </c>
      <c r="AI28" s="113">
        <v>0</v>
      </c>
      <c r="AJ28" s="113">
        <f t="shared" si="15"/>
        <v>0</v>
      </c>
      <c r="AK28" s="113">
        <f t="shared" si="16"/>
        <v>0</v>
      </c>
      <c r="AL28" s="115">
        <v>0</v>
      </c>
      <c r="AM28" s="115">
        <v>0</v>
      </c>
      <c r="AN28" s="115">
        <v>0</v>
      </c>
      <c r="AO28" s="115">
        <v>0</v>
      </c>
      <c r="AP28" s="115">
        <v>0</v>
      </c>
      <c r="AQ28" s="115">
        <v>0</v>
      </c>
      <c r="AR28" s="115">
        <v>0</v>
      </c>
      <c r="AS28" s="115">
        <v>0</v>
      </c>
      <c r="AT28" s="409">
        <f t="shared" si="45"/>
        <v>0</v>
      </c>
      <c r="AU28" s="115">
        <f>AM28+AP28+AS28</f>
        <v>0</v>
      </c>
      <c r="AV28" s="116">
        <f t="shared" si="18"/>
        <v>0</v>
      </c>
      <c r="AW28" s="855">
        <f>I28+AK28</f>
        <v>14375</v>
      </c>
      <c r="AX28" s="528">
        <f>J28+Y28</f>
        <v>10585</v>
      </c>
      <c r="AY28" s="113">
        <f t="shared" si="46"/>
        <v>0</v>
      </c>
      <c r="AZ28" s="113">
        <f>K28+AC28</f>
        <v>0</v>
      </c>
      <c r="BA28" s="528">
        <f t="shared" si="47"/>
        <v>3578</v>
      </c>
      <c r="BB28" s="528">
        <f t="shared" si="47"/>
        <v>212</v>
      </c>
      <c r="BC28" s="528">
        <f>N28+AJ28</f>
        <v>0</v>
      </c>
      <c r="BD28" s="549">
        <f>O28+AV28</f>
        <v>4.0000000000000008E-2</v>
      </c>
      <c r="BE28" s="549">
        <f>P28+AT28</f>
        <v>4.0000000000000008E-2</v>
      </c>
      <c r="BF28" s="953">
        <f t="shared" si="48"/>
        <v>0</v>
      </c>
      <c r="BG28" s="550">
        <f>Q28+AU28</f>
        <v>0</v>
      </c>
      <c r="BH28" s="626"/>
    </row>
    <row r="29" spans="1:60" ht="12.95" customHeight="1" x14ac:dyDescent="0.25">
      <c r="A29" s="541">
        <v>4</v>
      </c>
      <c r="B29" s="378">
        <v>5464</v>
      </c>
      <c r="C29" s="378">
        <v>600098869</v>
      </c>
      <c r="D29" s="378">
        <v>72743719</v>
      </c>
      <c r="E29" s="732" t="s">
        <v>493</v>
      </c>
      <c r="F29" s="756">
        <v>3141</v>
      </c>
      <c r="G29" s="735" t="s">
        <v>319</v>
      </c>
      <c r="H29" s="546" t="s">
        <v>282</v>
      </c>
      <c r="I29" s="522">
        <v>747601</v>
      </c>
      <c r="J29" s="547">
        <v>547825</v>
      </c>
      <c r="K29" s="547">
        <v>0</v>
      </c>
      <c r="L29" s="339">
        <v>185165</v>
      </c>
      <c r="M29" s="339">
        <v>10957</v>
      </c>
      <c r="N29" s="547">
        <v>3654</v>
      </c>
      <c r="O29" s="548">
        <v>1.87</v>
      </c>
      <c r="P29" s="733">
        <v>0</v>
      </c>
      <c r="Q29" s="823">
        <v>1.87</v>
      </c>
      <c r="R29" s="112">
        <f t="shared" si="9"/>
        <v>0</v>
      </c>
      <c r="S29" s="113">
        <v>0</v>
      </c>
      <c r="T29" s="113">
        <v>0</v>
      </c>
      <c r="U29" s="113">
        <v>0</v>
      </c>
      <c r="V29" s="113">
        <v>0</v>
      </c>
      <c r="W29" s="113">
        <v>0</v>
      </c>
      <c r="X29" s="113">
        <v>0</v>
      </c>
      <c r="Y29" s="113">
        <f t="shared" si="10"/>
        <v>0</v>
      </c>
      <c r="Z29" s="113">
        <v>0</v>
      </c>
      <c r="AA29" s="113">
        <v>0</v>
      </c>
      <c r="AB29" s="113">
        <v>0</v>
      </c>
      <c r="AC29" s="113">
        <f t="shared" si="11"/>
        <v>0</v>
      </c>
      <c r="AD29" s="113">
        <f t="shared" si="12"/>
        <v>0</v>
      </c>
      <c r="AE29" s="114">
        <f t="shared" si="13"/>
        <v>0</v>
      </c>
      <c r="AF29" s="114">
        <f t="shared" si="14"/>
        <v>0</v>
      </c>
      <c r="AG29" s="113">
        <v>0</v>
      </c>
      <c r="AH29" s="113">
        <v>0</v>
      </c>
      <c r="AI29" s="113">
        <v>0</v>
      </c>
      <c r="AJ29" s="113">
        <f t="shared" si="15"/>
        <v>0</v>
      </c>
      <c r="AK29" s="113">
        <f t="shared" si="16"/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v>0</v>
      </c>
      <c r="AQ29" s="115">
        <v>0</v>
      </c>
      <c r="AR29" s="115">
        <v>0</v>
      </c>
      <c r="AS29" s="115">
        <v>0</v>
      </c>
      <c r="AT29" s="409">
        <f t="shared" si="45"/>
        <v>0</v>
      </c>
      <c r="AU29" s="115">
        <f>AM29+AP29+AS29</f>
        <v>0</v>
      </c>
      <c r="AV29" s="116">
        <f t="shared" si="18"/>
        <v>0</v>
      </c>
      <c r="AW29" s="855">
        <f>I29+AK29</f>
        <v>747601</v>
      </c>
      <c r="AX29" s="528">
        <f>J29+Y29</f>
        <v>547825</v>
      </c>
      <c r="AY29" s="113">
        <f t="shared" si="46"/>
        <v>0</v>
      </c>
      <c r="AZ29" s="113">
        <f>K29+AC29</f>
        <v>0</v>
      </c>
      <c r="BA29" s="528">
        <f t="shared" si="47"/>
        <v>185165</v>
      </c>
      <c r="BB29" s="528">
        <f t="shared" si="47"/>
        <v>10957</v>
      </c>
      <c r="BC29" s="528">
        <f>N29+AJ29</f>
        <v>3654</v>
      </c>
      <c r="BD29" s="549">
        <f>O29+AV29</f>
        <v>1.87</v>
      </c>
      <c r="BE29" s="549">
        <f>P29+AT29</f>
        <v>0</v>
      </c>
      <c r="BF29" s="953">
        <f t="shared" si="48"/>
        <v>0</v>
      </c>
      <c r="BG29" s="550">
        <f>Q29+AU29</f>
        <v>1.87</v>
      </c>
      <c r="BH29" s="626"/>
    </row>
    <row r="30" spans="1:60" ht="12.95" customHeight="1" x14ac:dyDescent="0.25">
      <c r="A30" s="379">
        <v>4</v>
      </c>
      <c r="B30" s="84">
        <v>5464</v>
      </c>
      <c r="C30" s="84">
        <v>600098869</v>
      </c>
      <c r="D30" s="84">
        <v>72743719</v>
      </c>
      <c r="E30" s="757" t="s">
        <v>494</v>
      </c>
      <c r="F30" s="758"/>
      <c r="G30" s="757"/>
      <c r="H30" s="759"/>
      <c r="I30" s="535">
        <v>5527872</v>
      </c>
      <c r="J30" s="539">
        <v>3951095</v>
      </c>
      <c r="K30" s="539">
        <v>60000</v>
      </c>
      <c r="L30" s="539">
        <v>1355750</v>
      </c>
      <c r="M30" s="539">
        <v>79023</v>
      </c>
      <c r="N30" s="539">
        <v>82004</v>
      </c>
      <c r="O30" s="745">
        <v>9.9841999999999977</v>
      </c>
      <c r="P30" s="745">
        <v>5.98</v>
      </c>
      <c r="Q30" s="834">
        <v>4.0042</v>
      </c>
      <c r="R30" s="535">
        <f t="shared" ref="R30:BG30" si="49">SUM(R27:R29)</f>
        <v>0</v>
      </c>
      <c r="S30" s="536">
        <f t="shared" si="49"/>
        <v>0</v>
      </c>
      <c r="T30" s="536">
        <f t="shared" si="49"/>
        <v>0</v>
      </c>
      <c r="U30" s="536">
        <f t="shared" ref="U30" si="50">SUM(U27:U29)</f>
        <v>22264</v>
      </c>
      <c r="V30" s="536">
        <f t="shared" si="49"/>
        <v>0</v>
      </c>
      <c r="W30" s="536">
        <f t="shared" ref="W30" si="51">SUM(W27:W29)</f>
        <v>0</v>
      </c>
      <c r="X30" s="536">
        <f t="shared" si="49"/>
        <v>0</v>
      </c>
      <c r="Y30" s="536">
        <f t="shared" si="49"/>
        <v>22264</v>
      </c>
      <c r="Z30" s="536">
        <f t="shared" si="49"/>
        <v>0</v>
      </c>
      <c r="AA30" s="536">
        <f t="shared" si="49"/>
        <v>0</v>
      </c>
      <c r="AB30" s="536">
        <f t="shared" si="49"/>
        <v>0</v>
      </c>
      <c r="AC30" s="536">
        <f t="shared" si="49"/>
        <v>0</v>
      </c>
      <c r="AD30" s="536">
        <f t="shared" si="49"/>
        <v>22264</v>
      </c>
      <c r="AE30" s="536">
        <f t="shared" si="49"/>
        <v>7525</v>
      </c>
      <c r="AF30" s="536">
        <f t="shared" si="49"/>
        <v>445</v>
      </c>
      <c r="AG30" s="536">
        <f t="shared" si="49"/>
        <v>0</v>
      </c>
      <c r="AH30" s="536">
        <f t="shared" ref="AH30" si="52">SUM(AH27:AH29)</f>
        <v>0</v>
      </c>
      <c r="AI30" s="536">
        <f t="shared" si="49"/>
        <v>0</v>
      </c>
      <c r="AJ30" s="536">
        <f t="shared" si="49"/>
        <v>0</v>
      </c>
      <c r="AK30" s="536">
        <f t="shared" si="49"/>
        <v>30234</v>
      </c>
      <c r="AL30" s="537">
        <f t="shared" si="49"/>
        <v>0</v>
      </c>
      <c r="AM30" s="537">
        <f t="shared" si="49"/>
        <v>0</v>
      </c>
      <c r="AN30" s="537">
        <f t="shared" si="49"/>
        <v>0</v>
      </c>
      <c r="AO30" s="537">
        <f t="shared" si="49"/>
        <v>0</v>
      </c>
      <c r="AP30" s="537">
        <f t="shared" si="49"/>
        <v>0</v>
      </c>
      <c r="AQ30" s="537">
        <f t="shared" ref="AQ30" si="53">SUM(AQ27:AQ29)</f>
        <v>0</v>
      </c>
      <c r="AR30" s="537">
        <f t="shared" si="49"/>
        <v>0</v>
      </c>
      <c r="AS30" s="537">
        <f t="shared" si="49"/>
        <v>0</v>
      </c>
      <c r="AT30" s="537">
        <f t="shared" si="49"/>
        <v>0</v>
      </c>
      <c r="AU30" s="537">
        <f t="shared" si="49"/>
        <v>0</v>
      </c>
      <c r="AV30" s="538">
        <f t="shared" si="49"/>
        <v>0</v>
      </c>
      <c r="AW30" s="539">
        <f t="shared" si="49"/>
        <v>5558106</v>
      </c>
      <c r="AX30" s="536">
        <f t="shared" si="49"/>
        <v>3973359</v>
      </c>
      <c r="AY30" s="540">
        <f t="shared" ref="AY30" si="54">SUM(AY27:AY29)</f>
        <v>0</v>
      </c>
      <c r="AZ30" s="536">
        <f t="shared" si="49"/>
        <v>60000</v>
      </c>
      <c r="BA30" s="536">
        <f t="shared" si="49"/>
        <v>1363275</v>
      </c>
      <c r="BB30" s="536">
        <f t="shared" si="49"/>
        <v>79468</v>
      </c>
      <c r="BC30" s="536">
        <f t="shared" si="49"/>
        <v>82004</v>
      </c>
      <c r="BD30" s="537">
        <f t="shared" si="49"/>
        <v>9.9841999999999977</v>
      </c>
      <c r="BE30" s="537">
        <f t="shared" si="49"/>
        <v>5.98</v>
      </c>
      <c r="BF30" s="537">
        <f t="shared" si="49"/>
        <v>0</v>
      </c>
      <c r="BG30" s="538">
        <f t="shared" si="49"/>
        <v>4.0042</v>
      </c>
      <c r="BH30" s="626"/>
    </row>
    <row r="31" spans="1:60" ht="12.95" customHeight="1" x14ac:dyDescent="0.25">
      <c r="A31" s="541">
        <v>5</v>
      </c>
      <c r="B31" s="378">
        <v>5467</v>
      </c>
      <c r="C31" s="378">
        <v>600098648</v>
      </c>
      <c r="D31" s="378">
        <v>72743948</v>
      </c>
      <c r="E31" s="734" t="s">
        <v>495</v>
      </c>
      <c r="F31" s="378">
        <v>3111</v>
      </c>
      <c r="G31" s="735" t="s">
        <v>329</v>
      </c>
      <c r="H31" s="546" t="s">
        <v>281</v>
      </c>
      <c r="I31" s="522">
        <v>4481372</v>
      </c>
      <c r="J31" s="547">
        <v>3283411</v>
      </c>
      <c r="K31" s="547">
        <v>0</v>
      </c>
      <c r="L31" s="339">
        <v>1109793</v>
      </c>
      <c r="M31" s="339">
        <v>65668</v>
      </c>
      <c r="N31" s="547">
        <v>22500</v>
      </c>
      <c r="O31" s="548">
        <v>7.9841999999999995</v>
      </c>
      <c r="P31" s="733">
        <v>6</v>
      </c>
      <c r="Q31" s="823">
        <v>1.9842</v>
      </c>
      <c r="R31" s="112">
        <f t="shared" si="9"/>
        <v>0</v>
      </c>
      <c r="S31" s="113">
        <v>0</v>
      </c>
      <c r="T31" s="113">
        <v>0</v>
      </c>
      <c r="U31" s="113">
        <v>22764</v>
      </c>
      <c r="V31" s="113">
        <v>0</v>
      </c>
      <c r="W31" s="113">
        <v>0</v>
      </c>
      <c r="X31" s="113">
        <v>0</v>
      </c>
      <c r="Y31" s="113">
        <f t="shared" si="10"/>
        <v>22764</v>
      </c>
      <c r="Z31" s="113">
        <v>0</v>
      </c>
      <c r="AA31" s="113">
        <v>0</v>
      </c>
      <c r="AB31" s="113">
        <v>0</v>
      </c>
      <c r="AC31" s="113">
        <f t="shared" si="11"/>
        <v>0</v>
      </c>
      <c r="AD31" s="113">
        <f t="shared" si="12"/>
        <v>22764</v>
      </c>
      <c r="AE31" s="114">
        <f t="shared" si="13"/>
        <v>7694</v>
      </c>
      <c r="AF31" s="114">
        <f t="shared" si="14"/>
        <v>455</v>
      </c>
      <c r="AG31" s="113">
        <v>0</v>
      </c>
      <c r="AH31" s="113">
        <v>0</v>
      </c>
      <c r="AI31" s="113">
        <v>0</v>
      </c>
      <c r="AJ31" s="113">
        <f t="shared" si="15"/>
        <v>0</v>
      </c>
      <c r="AK31" s="113">
        <f t="shared" si="16"/>
        <v>30913</v>
      </c>
      <c r="AL31" s="115">
        <v>0</v>
      </c>
      <c r="AM31" s="115">
        <v>0</v>
      </c>
      <c r="AN31" s="115">
        <v>0</v>
      </c>
      <c r="AO31" s="115">
        <v>0</v>
      </c>
      <c r="AP31" s="115">
        <v>0</v>
      </c>
      <c r="AQ31" s="115">
        <v>0</v>
      </c>
      <c r="AR31" s="115">
        <v>0</v>
      </c>
      <c r="AS31" s="115">
        <v>0</v>
      </c>
      <c r="AT31" s="409">
        <f t="shared" ref="AT31:AT33" si="55">AL31+AN31+AO31+AR31+AQ31</f>
        <v>0</v>
      </c>
      <c r="AU31" s="115">
        <f>AM31+AP31+AS31</f>
        <v>0</v>
      </c>
      <c r="AV31" s="116">
        <f t="shared" si="18"/>
        <v>0</v>
      </c>
      <c r="AW31" s="855">
        <f>I31+AK31</f>
        <v>4512285</v>
      </c>
      <c r="AX31" s="528">
        <f>J31+Y31</f>
        <v>3306175</v>
      </c>
      <c r="AY31" s="113">
        <f t="shared" ref="AY31:AY33" si="56">W31</f>
        <v>0</v>
      </c>
      <c r="AZ31" s="113">
        <f>K31+AC31</f>
        <v>0</v>
      </c>
      <c r="BA31" s="528">
        <f t="shared" ref="BA31:BB33" si="57">L31+AE31</f>
        <v>1117487</v>
      </c>
      <c r="BB31" s="528">
        <f t="shared" si="57"/>
        <v>66123</v>
      </c>
      <c r="BC31" s="528">
        <f>N31+AJ31</f>
        <v>22500</v>
      </c>
      <c r="BD31" s="549">
        <f>O31+AV31</f>
        <v>7.9841999999999995</v>
      </c>
      <c r="BE31" s="549">
        <f>P31+AT31</f>
        <v>6</v>
      </c>
      <c r="BF31" s="953">
        <f t="shared" ref="BF31:BF33" si="58">AQ31</f>
        <v>0</v>
      </c>
      <c r="BG31" s="550">
        <f>Q31+AU31</f>
        <v>1.9842</v>
      </c>
      <c r="BH31" s="626"/>
    </row>
    <row r="32" spans="1:60" ht="12.95" customHeight="1" x14ac:dyDescent="0.25">
      <c r="A32" s="541">
        <v>5</v>
      </c>
      <c r="B32" s="378">
        <v>5467</v>
      </c>
      <c r="C32" s="378">
        <v>600098648</v>
      </c>
      <c r="D32" s="378">
        <v>72743948</v>
      </c>
      <c r="E32" s="732" t="s">
        <v>495</v>
      </c>
      <c r="F32" s="378">
        <v>3111</v>
      </c>
      <c r="G32" s="641" t="s">
        <v>316</v>
      </c>
      <c r="H32" s="546" t="s">
        <v>282</v>
      </c>
      <c r="I32" s="522">
        <v>160824</v>
      </c>
      <c r="J32" s="547">
        <v>115481</v>
      </c>
      <c r="K32" s="547">
        <v>0</v>
      </c>
      <c r="L32" s="339">
        <v>39033</v>
      </c>
      <c r="M32" s="339">
        <v>2310</v>
      </c>
      <c r="N32" s="547">
        <v>4000</v>
      </c>
      <c r="O32" s="548">
        <v>0.17</v>
      </c>
      <c r="P32" s="733">
        <v>0.17</v>
      </c>
      <c r="Q32" s="823">
        <v>0</v>
      </c>
      <c r="R32" s="112">
        <f t="shared" si="9"/>
        <v>0</v>
      </c>
      <c r="S32" s="113">
        <v>0</v>
      </c>
      <c r="T32" s="113">
        <v>0</v>
      </c>
      <c r="U32" s="113">
        <v>0</v>
      </c>
      <c r="V32" s="113">
        <v>0</v>
      </c>
      <c r="W32" s="113">
        <v>0</v>
      </c>
      <c r="X32" s="113">
        <v>0</v>
      </c>
      <c r="Y32" s="113">
        <f t="shared" si="10"/>
        <v>0</v>
      </c>
      <c r="Z32" s="113">
        <v>0</v>
      </c>
      <c r="AA32" s="113">
        <v>0</v>
      </c>
      <c r="AB32" s="113">
        <v>0</v>
      </c>
      <c r="AC32" s="113">
        <f t="shared" si="11"/>
        <v>0</v>
      </c>
      <c r="AD32" s="113">
        <f t="shared" si="12"/>
        <v>0</v>
      </c>
      <c r="AE32" s="114">
        <f t="shared" si="13"/>
        <v>0</v>
      </c>
      <c r="AF32" s="114">
        <f t="shared" si="14"/>
        <v>0</v>
      </c>
      <c r="AG32" s="113">
        <v>0</v>
      </c>
      <c r="AH32" s="113">
        <v>0</v>
      </c>
      <c r="AI32" s="113">
        <v>0</v>
      </c>
      <c r="AJ32" s="113">
        <f t="shared" si="15"/>
        <v>0</v>
      </c>
      <c r="AK32" s="113">
        <f t="shared" si="16"/>
        <v>0</v>
      </c>
      <c r="AL32" s="115">
        <v>0</v>
      </c>
      <c r="AM32" s="115">
        <v>0</v>
      </c>
      <c r="AN32" s="115">
        <v>0</v>
      </c>
      <c r="AO32" s="115">
        <v>0</v>
      </c>
      <c r="AP32" s="115">
        <v>0</v>
      </c>
      <c r="AQ32" s="115">
        <v>0</v>
      </c>
      <c r="AR32" s="115">
        <v>0</v>
      </c>
      <c r="AS32" s="115">
        <v>0</v>
      </c>
      <c r="AT32" s="409">
        <f t="shared" si="55"/>
        <v>0</v>
      </c>
      <c r="AU32" s="115">
        <f>AM32+AP32+AS32</f>
        <v>0</v>
      </c>
      <c r="AV32" s="116">
        <f t="shared" si="18"/>
        <v>0</v>
      </c>
      <c r="AW32" s="855">
        <f>I32+AK32</f>
        <v>160824</v>
      </c>
      <c r="AX32" s="528">
        <f>J32+Y32</f>
        <v>115481</v>
      </c>
      <c r="AY32" s="113">
        <f t="shared" si="56"/>
        <v>0</v>
      </c>
      <c r="AZ32" s="113">
        <f>K32+AC32</f>
        <v>0</v>
      </c>
      <c r="BA32" s="528">
        <f t="shared" si="57"/>
        <v>39033</v>
      </c>
      <c r="BB32" s="528">
        <f t="shared" si="57"/>
        <v>2310</v>
      </c>
      <c r="BC32" s="528">
        <f>N32+AJ32</f>
        <v>4000</v>
      </c>
      <c r="BD32" s="549">
        <f>O32+AV32</f>
        <v>0.17</v>
      </c>
      <c r="BE32" s="549">
        <f>P32+AT32</f>
        <v>0.17</v>
      </c>
      <c r="BF32" s="953">
        <f t="shared" si="58"/>
        <v>0</v>
      </c>
      <c r="BG32" s="550">
        <f>Q32+AU32</f>
        <v>0</v>
      </c>
      <c r="BH32" s="626"/>
    </row>
    <row r="33" spans="1:60" ht="12.95" customHeight="1" x14ac:dyDescent="0.25">
      <c r="A33" s="541">
        <v>5</v>
      </c>
      <c r="B33" s="378">
        <v>5467</v>
      </c>
      <c r="C33" s="378">
        <v>600098648</v>
      </c>
      <c r="D33" s="378">
        <v>72743948</v>
      </c>
      <c r="E33" s="732" t="s">
        <v>495</v>
      </c>
      <c r="F33" s="756">
        <v>3141</v>
      </c>
      <c r="G33" s="735" t="s">
        <v>319</v>
      </c>
      <c r="H33" s="546" t="s">
        <v>282</v>
      </c>
      <c r="I33" s="522">
        <v>636990</v>
      </c>
      <c r="J33" s="547">
        <v>466929</v>
      </c>
      <c r="K33" s="547">
        <v>0</v>
      </c>
      <c r="L33" s="339">
        <v>157822</v>
      </c>
      <c r="M33" s="339">
        <v>9339</v>
      </c>
      <c r="N33" s="547">
        <v>2900</v>
      </c>
      <c r="O33" s="548">
        <v>1.59</v>
      </c>
      <c r="P33" s="733">
        <v>0</v>
      </c>
      <c r="Q33" s="823">
        <v>1.59</v>
      </c>
      <c r="R33" s="112">
        <f t="shared" si="9"/>
        <v>0</v>
      </c>
      <c r="S33" s="113">
        <v>0</v>
      </c>
      <c r="T33" s="113">
        <v>0</v>
      </c>
      <c r="U33" s="113">
        <v>0</v>
      </c>
      <c r="V33" s="113">
        <v>0</v>
      </c>
      <c r="W33" s="113">
        <v>0</v>
      </c>
      <c r="X33" s="113">
        <v>0</v>
      </c>
      <c r="Y33" s="113">
        <f t="shared" si="10"/>
        <v>0</v>
      </c>
      <c r="Z33" s="113">
        <v>0</v>
      </c>
      <c r="AA33" s="113">
        <v>0</v>
      </c>
      <c r="AB33" s="113">
        <v>0</v>
      </c>
      <c r="AC33" s="113">
        <f t="shared" si="11"/>
        <v>0</v>
      </c>
      <c r="AD33" s="113">
        <f t="shared" si="12"/>
        <v>0</v>
      </c>
      <c r="AE33" s="114">
        <f t="shared" si="13"/>
        <v>0</v>
      </c>
      <c r="AF33" s="114">
        <f t="shared" si="14"/>
        <v>0</v>
      </c>
      <c r="AG33" s="113">
        <v>0</v>
      </c>
      <c r="AH33" s="113">
        <v>0</v>
      </c>
      <c r="AI33" s="113">
        <v>0</v>
      </c>
      <c r="AJ33" s="113">
        <f t="shared" si="15"/>
        <v>0</v>
      </c>
      <c r="AK33" s="113">
        <f t="shared" si="16"/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v>0</v>
      </c>
      <c r="AQ33" s="115">
        <v>0</v>
      </c>
      <c r="AR33" s="115">
        <v>0</v>
      </c>
      <c r="AS33" s="115">
        <v>0</v>
      </c>
      <c r="AT33" s="409">
        <f t="shared" si="55"/>
        <v>0</v>
      </c>
      <c r="AU33" s="115">
        <f>AM33+AP33+AS33</f>
        <v>0</v>
      </c>
      <c r="AV33" s="116">
        <f t="shared" si="18"/>
        <v>0</v>
      </c>
      <c r="AW33" s="855">
        <f>I33+AK33</f>
        <v>636990</v>
      </c>
      <c r="AX33" s="528">
        <f>J33+Y33</f>
        <v>466929</v>
      </c>
      <c r="AY33" s="113">
        <f t="shared" si="56"/>
        <v>0</v>
      </c>
      <c r="AZ33" s="113">
        <f>K33+AC33</f>
        <v>0</v>
      </c>
      <c r="BA33" s="528">
        <f t="shared" si="57"/>
        <v>157822</v>
      </c>
      <c r="BB33" s="528">
        <f t="shared" si="57"/>
        <v>9339</v>
      </c>
      <c r="BC33" s="528">
        <f>N33+AJ33</f>
        <v>2900</v>
      </c>
      <c r="BD33" s="549">
        <f>O33+AV33</f>
        <v>1.59</v>
      </c>
      <c r="BE33" s="549">
        <f>P33+AT33</f>
        <v>0</v>
      </c>
      <c r="BF33" s="953">
        <f t="shared" si="58"/>
        <v>0</v>
      </c>
      <c r="BG33" s="550">
        <f>Q33+AU33</f>
        <v>1.59</v>
      </c>
      <c r="BH33" s="626"/>
    </row>
    <row r="34" spans="1:60" ht="12.95" customHeight="1" x14ac:dyDescent="0.25">
      <c r="A34" s="379">
        <v>5</v>
      </c>
      <c r="B34" s="85">
        <v>5467</v>
      </c>
      <c r="C34" s="85">
        <v>600098648</v>
      </c>
      <c r="D34" s="85">
        <v>72743948</v>
      </c>
      <c r="E34" s="757" t="s">
        <v>496</v>
      </c>
      <c r="F34" s="758"/>
      <c r="G34" s="757"/>
      <c r="H34" s="759"/>
      <c r="I34" s="748">
        <v>5279186</v>
      </c>
      <c r="J34" s="749">
        <v>3865821</v>
      </c>
      <c r="K34" s="749">
        <v>0</v>
      </c>
      <c r="L34" s="749">
        <v>1306648</v>
      </c>
      <c r="M34" s="749">
        <v>77317</v>
      </c>
      <c r="N34" s="749">
        <v>29400</v>
      </c>
      <c r="O34" s="750">
        <v>9.7441999999999993</v>
      </c>
      <c r="P34" s="750">
        <v>6.17</v>
      </c>
      <c r="Q34" s="835">
        <v>3.5742000000000003</v>
      </c>
      <c r="R34" s="748">
        <f t="shared" ref="R34:BG34" si="59">SUM(R31:R33)</f>
        <v>0</v>
      </c>
      <c r="S34" s="751">
        <f t="shared" si="59"/>
        <v>0</v>
      </c>
      <c r="T34" s="751">
        <f t="shared" si="59"/>
        <v>0</v>
      </c>
      <c r="U34" s="751">
        <f t="shared" ref="U34" si="60">SUM(U31:U33)</f>
        <v>22764</v>
      </c>
      <c r="V34" s="751">
        <f t="shared" si="59"/>
        <v>0</v>
      </c>
      <c r="W34" s="751">
        <f t="shared" ref="W34" si="61">SUM(W31:W33)</f>
        <v>0</v>
      </c>
      <c r="X34" s="751">
        <f t="shared" si="59"/>
        <v>0</v>
      </c>
      <c r="Y34" s="751">
        <f t="shared" si="59"/>
        <v>22764</v>
      </c>
      <c r="Z34" s="751">
        <f t="shared" si="59"/>
        <v>0</v>
      </c>
      <c r="AA34" s="751">
        <f t="shared" si="59"/>
        <v>0</v>
      </c>
      <c r="AB34" s="751">
        <f t="shared" si="59"/>
        <v>0</v>
      </c>
      <c r="AC34" s="751">
        <f t="shared" si="59"/>
        <v>0</v>
      </c>
      <c r="AD34" s="751">
        <f t="shared" si="59"/>
        <v>22764</v>
      </c>
      <c r="AE34" s="751">
        <f t="shared" si="59"/>
        <v>7694</v>
      </c>
      <c r="AF34" s="751">
        <f t="shared" si="59"/>
        <v>455</v>
      </c>
      <c r="AG34" s="751">
        <f t="shared" si="59"/>
        <v>0</v>
      </c>
      <c r="AH34" s="751">
        <f t="shared" ref="AH34" si="62">SUM(AH31:AH33)</f>
        <v>0</v>
      </c>
      <c r="AI34" s="751">
        <f t="shared" si="59"/>
        <v>0</v>
      </c>
      <c r="AJ34" s="751">
        <f t="shared" si="59"/>
        <v>0</v>
      </c>
      <c r="AK34" s="751">
        <f t="shared" si="59"/>
        <v>30913</v>
      </c>
      <c r="AL34" s="752">
        <f t="shared" si="59"/>
        <v>0</v>
      </c>
      <c r="AM34" s="752">
        <f t="shared" si="59"/>
        <v>0</v>
      </c>
      <c r="AN34" s="752">
        <f t="shared" si="59"/>
        <v>0</v>
      </c>
      <c r="AO34" s="752">
        <f t="shared" si="59"/>
        <v>0</v>
      </c>
      <c r="AP34" s="752">
        <f t="shared" si="59"/>
        <v>0</v>
      </c>
      <c r="AQ34" s="752">
        <f t="shared" ref="AQ34" si="63">SUM(AQ31:AQ33)</f>
        <v>0</v>
      </c>
      <c r="AR34" s="752">
        <f t="shared" si="59"/>
        <v>0</v>
      </c>
      <c r="AS34" s="752">
        <f t="shared" si="59"/>
        <v>0</v>
      </c>
      <c r="AT34" s="752">
        <f t="shared" si="59"/>
        <v>0</v>
      </c>
      <c r="AU34" s="752">
        <f t="shared" si="59"/>
        <v>0</v>
      </c>
      <c r="AV34" s="753">
        <f t="shared" si="59"/>
        <v>0</v>
      </c>
      <c r="AW34" s="749">
        <f t="shared" si="59"/>
        <v>5310099</v>
      </c>
      <c r="AX34" s="751">
        <f t="shared" si="59"/>
        <v>3888585</v>
      </c>
      <c r="AY34" s="948">
        <f t="shared" ref="AY34" si="64">SUM(AY31:AY33)</f>
        <v>0</v>
      </c>
      <c r="AZ34" s="751">
        <f t="shared" si="59"/>
        <v>0</v>
      </c>
      <c r="BA34" s="751">
        <f t="shared" si="59"/>
        <v>1314342</v>
      </c>
      <c r="BB34" s="751">
        <f t="shared" si="59"/>
        <v>77772</v>
      </c>
      <c r="BC34" s="751">
        <f t="shared" si="59"/>
        <v>29400</v>
      </c>
      <c r="BD34" s="752">
        <f t="shared" si="59"/>
        <v>9.7441999999999993</v>
      </c>
      <c r="BE34" s="752">
        <f t="shared" si="59"/>
        <v>6.17</v>
      </c>
      <c r="BF34" s="752">
        <f t="shared" si="59"/>
        <v>0</v>
      </c>
      <c r="BG34" s="753">
        <f t="shared" si="59"/>
        <v>3.5742000000000003</v>
      </c>
      <c r="BH34" s="626"/>
    </row>
    <row r="35" spans="1:60" ht="12.95" customHeight="1" x14ac:dyDescent="0.25">
      <c r="A35" s="541">
        <v>6</v>
      </c>
      <c r="B35" s="378">
        <v>5463</v>
      </c>
      <c r="C35" s="378">
        <v>600098877</v>
      </c>
      <c r="D35" s="378">
        <v>72743786</v>
      </c>
      <c r="E35" s="377" t="s">
        <v>497</v>
      </c>
      <c r="F35" s="378">
        <v>3111</v>
      </c>
      <c r="G35" s="735" t="s">
        <v>329</v>
      </c>
      <c r="H35" s="546" t="s">
        <v>281</v>
      </c>
      <c r="I35" s="522">
        <v>4838817</v>
      </c>
      <c r="J35" s="547">
        <v>3545631</v>
      </c>
      <c r="K35" s="547">
        <v>0</v>
      </c>
      <c r="L35" s="339">
        <v>1198423</v>
      </c>
      <c r="M35" s="339">
        <v>70913</v>
      </c>
      <c r="N35" s="547">
        <v>23850</v>
      </c>
      <c r="O35" s="548">
        <v>8.4197000000000006</v>
      </c>
      <c r="P35" s="733">
        <v>6.4355000000000002</v>
      </c>
      <c r="Q35" s="823">
        <v>1.9842</v>
      </c>
      <c r="R35" s="112">
        <f t="shared" si="9"/>
        <v>0</v>
      </c>
      <c r="S35" s="113">
        <v>0</v>
      </c>
      <c r="T35" s="113">
        <v>0</v>
      </c>
      <c r="U35" s="113">
        <v>23112</v>
      </c>
      <c r="V35" s="113">
        <v>0</v>
      </c>
      <c r="W35" s="113">
        <v>0</v>
      </c>
      <c r="X35" s="113">
        <v>0</v>
      </c>
      <c r="Y35" s="113">
        <f t="shared" si="10"/>
        <v>23112</v>
      </c>
      <c r="Z35" s="113">
        <v>0</v>
      </c>
      <c r="AA35" s="113">
        <v>0</v>
      </c>
      <c r="AB35" s="113">
        <v>0</v>
      </c>
      <c r="AC35" s="113">
        <f t="shared" si="11"/>
        <v>0</v>
      </c>
      <c r="AD35" s="113">
        <f t="shared" si="12"/>
        <v>23112</v>
      </c>
      <c r="AE35" s="114">
        <f t="shared" si="13"/>
        <v>7812</v>
      </c>
      <c r="AF35" s="114">
        <f t="shared" si="14"/>
        <v>462</v>
      </c>
      <c r="AG35" s="113">
        <v>0</v>
      </c>
      <c r="AH35" s="113">
        <v>0</v>
      </c>
      <c r="AI35" s="113">
        <v>0</v>
      </c>
      <c r="AJ35" s="113">
        <f t="shared" si="15"/>
        <v>0</v>
      </c>
      <c r="AK35" s="113">
        <f t="shared" si="16"/>
        <v>31386</v>
      </c>
      <c r="AL35" s="115">
        <v>0</v>
      </c>
      <c r="AM35" s="115">
        <v>0</v>
      </c>
      <c r="AN35" s="115">
        <v>0</v>
      </c>
      <c r="AO35" s="115">
        <v>0</v>
      </c>
      <c r="AP35" s="115">
        <v>0</v>
      </c>
      <c r="AQ35" s="115">
        <v>0</v>
      </c>
      <c r="AR35" s="115">
        <v>0</v>
      </c>
      <c r="AS35" s="115">
        <v>0</v>
      </c>
      <c r="AT35" s="409">
        <f t="shared" ref="AT35:AT37" si="65">AL35+AN35+AO35+AR35+AQ35</f>
        <v>0</v>
      </c>
      <c r="AU35" s="115">
        <f>AM35+AP35+AS35</f>
        <v>0</v>
      </c>
      <c r="AV35" s="116">
        <f t="shared" si="18"/>
        <v>0</v>
      </c>
      <c r="AW35" s="855">
        <f>I35+AK35</f>
        <v>4870203</v>
      </c>
      <c r="AX35" s="528">
        <f>J35+Y35</f>
        <v>3568743</v>
      </c>
      <c r="AY35" s="113">
        <f t="shared" ref="AY35:AY37" si="66">W35</f>
        <v>0</v>
      </c>
      <c r="AZ35" s="113">
        <f>K35+AC35</f>
        <v>0</v>
      </c>
      <c r="BA35" s="528">
        <f t="shared" ref="BA35:BB37" si="67">L35+AE35</f>
        <v>1206235</v>
      </c>
      <c r="BB35" s="528">
        <f t="shared" si="67"/>
        <v>71375</v>
      </c>
      <c r="BC35" s="528">
        <f>N35+AJ35</f>
        <v>23850</v>
      </c>
      <c r="BD35" s="549">
        <f>O35+AV35</f>
        <v>8.4197000000000006</v>
      </c>
      <c r="BE35" s="549">
        <f>P35+AT35</f>
        <v>6.4355000000000002</v>
      </c>
      <c r="BF35" s="953">
        <f t="shared" ref="BF35:BF37" si="68">AQ35</f>
        <v>0</v>
      </c>
      <c r="BG35" s="550">
        <f>Q35+AU35</f>
        <v>1.9842</v>
      </c>
      <c r="BH35" s="626"/>
    </row>
    <row r="36" spans="1:60" ht="12.95" customHeight="1" x14ac:dyDescent="0.25">
      <c r="A36" s="541">
        <v>6</v>
      </c>
      <c r="B36" s="378">
        <v>5463</v>
      </c>
      <c r="C36" s="378">
        <v>600098877</v>
      </c>
      <c r="D36" s="378">
        <v>72743786</v>
      </c>
      <c r="E36" s="734" t="s">
        <v>497</v>
      </c>
      <c r="F36" s="378">
        <v>3111</v>
      </c>
      <c r="G36" s="641" t="s">
        <v>316</v>
      </c>
      <c r="H36" s="546" t="s">
        <v>282</v>
      </c>
      <c r="I36" s="522">
        <v>117618</v>
      </c>
      <c r="J36" s="547">
        <v>86611</v>
      </c>
      <c r="K36" s="547">
        <v>0</v>
      </c>
      <c r="L36" s="339">
        <v>29275</v>
      </c>
      <c r="M36" s="339">
        <v>1732</v>
      </c>
      <c r="N36" s="547">
        <v>0</v>
      </c>
      <c r="O36" s="548">
        <v>0.25</v>
      </c>
      <c r="P36" s="733">
        <v>0.25</v>
      </c>
      <c r="Q36" s="823">
        <v>0</v>
      </c>
      <c r="R36" s="112">
        <f t="shared" si="9"/>
        <v>0</v>
      </c>
      <c r="S36" s="113">
        <v>0</v>
      </c>
      <c r="T36" s="113">
        <v>0</v>
      </c>
      <c r="U36" s="113">
        <v>0</v>
      </c>
      <c r="V36" s="113">
        <v>0</v>
      </c>
      <c r="W36" s="113">
        <v>0</v>
      </c>
      <c r="X36" s="113">
        <v>0</v>
      </c>
      <c r="Y36" s="113">
        <f t="shared" si="10"/>
        <v>0</v>
      </c>
      <c r="Z36" s="113">
        <v>0</v>
      </c>
      <c r="AA36" s="113">
        <v>0</v>
      </c>
      <c r="AB36" s="113">
        <v>0</v>
      </c>
      <c r="AC36" s="113">
        <f t="shared" si="11"/>
        <v>0</v>
      </c>
      <c r="AD36" s="113">
        <f t="shared" si="12"/>
        <v>0</v>
      </c>
      <c r="AE36" s="114">
        <f t="shared" si="13"/>
        <v>0</v>
      </c>
      <c r="AF36" s="114">
        <f t="shared" si="14"/>
        <v>0</v>
      </c>
      <c r="AG36" s="113">
        <v>0</v>
      </c>
      <c r="AH36" s="113">
        <v>0</v>
      </c>
      <c r="AI36" s="113">
        <v>0</v>
      </c>
      <c r="AJ36" s="113">
        <f t="shared" si="15"/>
        <v>0</v>
      </c>
      <c r="AK36" s="113">
        <f t="shared" si="16"/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v>0</v>
      </c>
      <c r="AQ36" s="115">
        <v>0</v>
      </c>
      <c r="AR36" s="115">
        <v>0</v>
      </c>
      <c r="AS36" s="115">
        <v>0</v>
      </c>
      <c r="AT36" s="409">
        <f t="shared" si="65"/>
        <v>0</v>
      </c>
      <c r="AU36" s="115">
        <f>AM36+AP36+AS36</f>
        <v>0</v>
      </c>
      <c r="AV36" s="116">
        <f t="shared" si="18"/>
        <v>0</v>
      </c>
      <c r="AW36" s="855">
        <f>I36+AK36</f>
        <v>117618</v>
      </c>
      <c r="AX36" s="528">
        <f>J36+Y36</f>
        <v>86611</v>
      </c>
      <c r="AY36" s="113">
        <f t="shared" si="66"/>
        <v>0</v>
      </c>
      <c r="AZ36" s="113">
        <f>K36+AC36</f>
        <v>0</v>
      </c>
      <c r="BA36" s="528">
        <f t="shared" si="67"/>
        <v>29275</v>
      </c>
      <c r="BB36" s="528">
        <f t="shared" si="67"/>
        <v>1732</v>
      </c>
      <c r="BC36" s="528">
        <f>N36+AJ36</f>
        <v>0</v>
      </c>
      <c r="BD36" s="549">
        <f>O36+AV36</f>
        <v>0.25</v>
      </c>
      <c r="BE36" s="549">
        <f>P36+AT36</f>
        <v>0.25</v>
      </c>
      <c r="BF36" s="953">
        <f t="shared" si="68"/>
        <v>0</v>
      </c>
      <c r="BG36" s="550">
        <f>Q36+AU36</f>
        <v>0</v>
      </c>
      <c r="BH36" s="626"/>
    </row>
    <row r="37" spans="1:60" ht="12.95" customHeight="1" x14ac:dyDescent="0.25">
      <c r="A37" s="541">
        <v>6</v>
      </c>
      <c r="B37" s="378">
        <v>5463</v>
      </c>
      <c r="C37" s="378">
        <v>600098877</v>
      </c>
      <c r="D37" s="378">
        <v>72743786</v>
      </c>
      <c r="E37" s="734" t="s">
        <v>497</v>
      </c>
      <c r="F37" s="378">
        <v>3141</v>
      </c>
      <c r="G37" s="735" t="s">
        <v>319</v>
      </c>
      <c r="H37" s="546" t="s">
        <v>282</v>
      </c>
      <c r="I37" s="522">
        <v>662794</v>
      </c>
      <c r="J37" s="547">
        <v>485803</v>
      </c>
      <c r="K37" s="547">
        <v>0</v>
      </c>
      <c r="L37" s="339">
        <v>164201</v>
      </c>
      <c r="M37" s="339">
        <v>9716</v>
      </c>
      <c r="N37" s="547">
        <v>3074</v>
      </c>
      <c r="O37" s="548">
        <v>1.65</v>
      </c>
      <c r="P37" s="733">
        <v>0</v>
      </c>
      <c r="Q37" s="823">
        <v>1.65</v>
      </c>
      <c r="R37" s="112">
        <f t="shared" si="9"/>
        <v>0</v>
      </c>
      <c r="S37" s="113">
        <v>0</v>
      </c>
      <c r="T37" s="113">
        <v>0</v>
      </c>
      <c r="U37" s="113">
        <v>0</v>
      </c>
      <c r="V37" s="113">
        <v>0</v>
      </c>
      <c r="W37" s="113">
        <v>0</v>
      </c>
      <c r="X37" s="113">
        <v>0</v>
      </c>
      <c r="Y37" s="113">
        <f t="shared" si="10"/>
        <v>0</v>
      </c>
      <c r="Z37" s="113">
        <v>0</v>
      </c>
      <c r="AA37" s="113">
        <v>0</v>
      </c>
      <c r="AB37" s="113">
        <v>0</v>
      </c>
      <c r="AC37" s="113">
        <f t="shared" si="11"/>
        <v>0</v>
      </c>
      <c r="AD37" s="113">
        <f t="shared" si="12"/>
        <v>0</v>
      </c>
      <c r="AE37" s="114">
        <f t="shared" si="13"/>
        <v>0</v>
      </c>
      <c r="AF37" s="114">
        <f t="shared" si="14"/>
        <v>0</v>
      </c>
      <c r="AG37" s="113">
        <v>0</v>
      </c>
      <c r="AH37" s="113">
        <v>0</v>
      </c>
      <c r="AI37" s="113">
        <v>0</v>
      </c>
      <c r="AJ37" s="113">
        <f t="shared" si="15"/>
        <v>0</v>
      </c>
      <c r="AK37" s="113">
        <f t="shared" si="16"/>
        <v>0</v>
      </c>
      <c r="AL37" s="115">
        <v>0</v>
      </c>
      <c r="AM37" s="115">
        <v>0</v>
      </c>
      <c r="AN37" s="115">
        <v>0</v>
      </c>
      <c r="AO37" s="115">
        <v>0</v>
      </c>
      <c r="AP37" s="115">
        <v>0</v>
      </c>
      <c r="AQ37" s="115">
        <v>0</v>
      </c>
      <c r="AR37" s="115">
        <v>0</v>
      </c>
      <c r="AS37" s="115">
        <v>0</v>
      </c>
      <c r="AT37" s="409">
        <f t="shared" si="65"/>
        <v>0</v>
      </c>
      <c r="AU37" s="115">
        <f>AM37+AP37+AS37</f>
        <v>0</v>
      </c>
      <c r="AV37" s="116">
        <f t="shared" si="18"/>
        <v>0</v>
      </c>
      <c r="AW37" s="855">
        <f>I37+AK37</f>
        <v>662794</v>
      </c>
      <c r="AX37" s="528">
        <f>J37+Y37</f>
        <v>485803</v>
      </c>
      <c r="AY37" s="113">
        <f t="shared" si="66"/>
        <v>0</v>
      </c>
      <c r="AZ37" s="113">
        <f>K37+AC37</f>
        <v>0</v>
      </c>
      <c r="BA37" s="528">
        <f t="shared" si="67"/>
        <v>164201</v>
      </c>
      <c r="BB37" s="528">
        <f t="shared" si="67"/>
        <v>9716</v>
      </c>
      <c r="BC37" s="528">
        <f>N37+AJ37</f>
        <v>3074</v>
      </c>
      <c r="BD37" s="549">
        <f>O37+AV37</f>
        <v>1.65</v>
      </c>
      <c r="BE37" s="549">
        <f>P37+AT37</f>
        <v>0</v>
      </c>
      <c r="BF37" s="953">
        <f t="shared" si="68"/>
        <v>0</v>
      </c>
      <c r="BG37" s="550">
        <f>Q37+AU37</f>
        <v>1.65</v>
      </c>
      <c r="BH37" s="626"/>
    </row>
    <row r="38" spans="1:60" ht="12.95" customHeight="1" x14ac:dyDescent="0.25">
      <c r="A38" s="379">
        <v>6</v>
      </c>
      <c r="B38" s="84">
        <v>5463</v>
      </c>
      <c r="C38" s="84">
        <v>600098877</v>
      </c>
      <c r="D38" s="84">
        <v>72743786</v>
      </c>
      <c r="E38" s="736" t="s">
        <v>498</v>
      </c>
      <c r="F38" s="84"/>
      <c r="G38" s="736"/>
      <c r="H38" s="322"/>
      <c r="I38" s="737">
        <v>5619229</v>
      </c>
      <c r="J38" s="738">
        <v>4118045</v>
      </c>
      <c r="K38" s="738">
        <v>0</v>
      </c>
      <c r="L38" s="738">
        <v>1391899</v>
      </c>
      <c r="M38" s="738">
        <v>82361</v>
      </c>
      <c r="N38" s="738">
        <v>26924</v>
      </c>
      <c r="O38" s="739">
        <v>10.319700000000001</v>
      </c>
      <c r="P38" s="739">
        <v>6.6855000000000002</v>
      </c>
      <c r="Q38" s="833">
        <v>3.6341999999999999</v>
      </c>
      <c r="R38" s="737">
        <f t="shared" ref="R38:BG38" si="69">SUM(R35:R37)</f>
        <v>0</v>
      </c>
      <c r="S38" s="740">
        <f t="shared" si="69"/>
        <v>0</v>
      </c>
      <c r="T38" s="740">
        <f t="shared" si="69"/>
        <v>0</v>
      </c>
      <c r="U38" s="740">
        <f t="shared" ref="U38" si="70">SUM(U35:U37)</f>
        <v>23112</v>
      </c>
      <c r="V38" s="740">
        <f t="shared" si="69"/>
        <v>0</v>
      </c>
      <c r="W38" s="740">
        <f t="shared" ref="W38" si="71">SUM(W35:W37)</f>
        <v>0</v>
      </c>
      <c r="X38" s="740">
        <f t="shared" si="69"/>
        <v>0</v>
      </c>
      <c r="Y38" s="740">
        <f t="shared" si="69"/>
        <v>23112</v>
      </c>
      <c r="Z38" s="740">
        <f t="shared" si="69"/>
        <v>0</v>
      </c>
      <c r="AA38" s="740">
        <f t="shared" si="69"/>
        <v>0</v>
      </c>
      <c r="AB38" s="740">
        <f t="shared" si="69"/>
        <v>0</v>
      </c>
      <c r="AC38" s="740">
        <f t="shared" si="69"/>
        <v>0</v>
      </c>
      <c r="AD38" s="740">
        <f t="shared" si="69"/>
        <v>23112</v>
      </c>
      <c r="AE38" s="740">
        <f t="shared" si="69"/>
        <v>7812</v>
      </c>
      <c r="AF38" s="740">
        <f t="shared" si="69"/>
        <v>462</v>
      </c>
      <c r="AG38" s="740">
        <f t="shared" si="69"/>
        <v>0</v>
      </c>
      <c r="AH38" s="740">
        <f t="shared" ref="AH38" si="72">SUM(AH35:AH37)</f>
        <v>0</v>
      </c>
      <c r="AI38" s="740">
        <f t="shared" si="69"/>
        <v>0</v>
      </c>
      <c r="AJ38" s="740">
        <f t="shared" si="69"/>
        <v>0</v>
      </c>
      <c r="AK38" s="740">
        <f t="shared" si="69"/>
        <v>31386</v>
      </c>
      <c r="AL38" s="741">
        <f t="shared" si="69"/>
        <v>0</v>
      </c>
      <c r="AM38" s="741">
        <f t="shared" si="69"/>
        <v>0</v>
      </c>
      <c r="AN38" s="741">
        <f t="shared" si="69"/>
        <v>0</v>
      </c>
      <c r="AO38" s="741">
        <f t="shared" si="69"/>
        <v>0</v>
      </c>
      <c r="AP38" s="741">
        <f t="shared" si="69"/>
        <v>0</v>
      </c>
      <c r="AQ38" s="741">
        <f t="shared" ref="AQ38" si="73">SUM(AQ35:AQ37)</f>
        <v>0</v>
      </c>
      <c r="AR38" s="741">
        <f t="shared" si="69"/>
        <v>0</v>
      </c>
      <c r="AS38" s="741">
        <f t="shared" si="69"/>
        <v>0</v>
      </c>
      <c r="AT38" s="741">
        <f t="shared" si="69"/>
        <v>0</v>
      </c>
      <c r="AU38" s="741">
        <f t="shared" si="69"/>
        <v>0</v>
      </c>
      <c r="AV38" s="742">
        <f t="shared" si="69"/>
        <v>0</v>
      </c>
      <c r="AW38" s="738">
        <f t="shared" si="69"/>
        <v>5650615</v>
      </c>
      <c r="AX38" s="740">
        <f t="shared" si="69"/>
        <v>4141157</v>
      </c>
      <c r="AY38" s="947">
        <f t="shared" ref="AY38" si="74">SUM(AY35:AY37)</f>
        <v>0</v>
      </c>
      <c r="AZ38" s="740">
        <f t="shared" si="69"/>
        <v>0</v>
      </c>
      <c r="BA38" s="740">
        <f t="shared" si="69"/>
        <v>1399711</v>
      </c>
      <c r="BB38" s="740">
        <f t="shared" si="69"/>
        <v>82823</v>
      </c>
      <c r="BC38" s="740">
        <f t="shared" si="69"/>
        <v>26924</v>
      </c>
      <c r="BD38" s="741">
        <f t="shared" si="69"/>
        <v>10.319700000000001</v>
      </c>
      <c r="BE38" s="741">
        <f t="shared" si="69"/>
        <v>6.6855000000000002</v>
      </c>
      <c r="BF38" s="741">
        <f t="shared" si="69"/>
        <v>0</v>
      </c>
      <c r="BG38" s="742">
        <f t="shared" si="69"/>
        <v>3.6341999999999999</v>
      </c>
      <c r="BH38" s="626"/>
    </row>
    <row r="39" spans="1:60" ht="12.95" customHeight="1" x14ac:dyDescent="0.25">
      <c r="A39" s="541">
        <v>7</v>
      </c>
      <c r="B39" s="378">
        <v>5461</v>
      </c>
      <c r="C39" s="378">
        <v>600098915</v>
      </c>
      <c r="D39" s="378">
        <v>72743701</v>
      </c>
      <c r="E39" s="377" t="s">
        <v>499</v>
      </c>
      <c r="F39" s="378">
        <v>3111</v>
      </c>
      <c r="G39" s="735" t="s">
        <v>329</v>
      </c>
      <c r="H39" s="546" t="s">
        <v>281</v>
      </c>
      <c r="I39" s="522">
        <v>3275618</v>
      </c>
      <c r="J39" s="547">
        <v>2397841</v>
      </c>
      <c r="K39" s="547">
        <v>0</v>
      </c>
      <c r="L39" s="339">
        <v>810470</v>
      </c>
      <c r="M39" s="339">
        <v>47957</v>
      </c>
      <c r="N39" s="547">
        <v>19350</v>
      </c>
      <c r="O39" s="548">
        <v>5.4897999999999998</v>
      </c>
      <c r="P39" s="733">
        <v>4</v>
      </c>
      <c r="Q39" s="823">
        <v>1.4898</v>
      </c>
      <c r="R39" s="112">
        <f t="shared" si="9"/>
        <v>0</v>
      </c>
      <c r="S39" s="113">
        <v>0</v>
      </c>
      <c r="T39" s="113">
        <v>0</v>
      </c>
      <c r="U39" s="113">
        <v>22800</v>
      </c>
      <c r="V39" s="113">
        <v>0</v>
      </c>
      <c r="W39" s="113">
        <v>0</v>
      </c>
      <c r="X39" s="113">
        <v>0</v>
      </c>
      <c r="Y39" s="113">
        <f t="shared" si="10"/>
        <v>22800</v>
      </c>
      <c r="Z39" s="113">
        <v>0</v>
      </c>
      <c r="AA39" s="113">
        <v>0</v>
      </c>
      <c r="AB39" s="113">
        <v>0</v>
      </c>
      <c r="AC39" s="113">
        <f t="shared" si="11"/>
        <v>0</v>
      </c>
      <c r="AD39" s="113">
        <f t="shared" si="12"/>
        <v>22800</v>
      </c>
      <c r="AE39" s="114">
        <f t="shared" si="13"/>
        <v>7706</v>
      </c>
      <c r="AF39" s="114">
        <f t="shared" si="14"/>
        <v>456</v>
      </c>
      <c r="AG39" s="113">
        <v>0</v>
      </c>
      <c r="AH39" s="113">
        <v>0</v>
      </c>
      <c r="AI39" s="113">
        <v>0</v>
      </c>
      <c r="AJ39" s="113">
        <f t="shared" si="15"/>
        <v>0</v>
      </c>
      <c r="AK39" s="113">
        <f t="shared" si="16"/>
        <v>30962</v>
      </c>
      <c r="AL39" s="115">
        <v>0</v>
      </c>
      <c r="AM39" s="115">
        <v>0</v>
      </c>
      <c r="AN39" s="115">
        <v>0</v>
      </c>
      <c r="AO39" s="115">
        <v>0</v>
      </c>
      <c r="AP39" s="115">
        <v>0</v>
      </c>
      <c r="AQ39" s="115">
        <v>0</v>
      </c>
      <c r="AR39" s="115">
        <v>0</v>
      </c>
      <c r="AS39" s="115">
        <v>0</v>
      </c>
      <c r="AT39" s="409">
        <f t="shared" ref="AT39:AT40" si="75">AL39+AN39+AO39+AR39+AQ39</f>
        <v>0</v>
      </c>
      <c r="AU39" s="115">
        <f>AM39+AP39+AS39</f>
        <v>0</v>
      </c>
      <c r="AV39" s="116">
        <f t="shared" si="18"/>
        <v>0</v>
      </c>
      <c r="AW39" s="855">
        <f>I39+AK39</f>
        <v>3306580</v>
      </c>
      <c r="AX39" s="528">
        <f>J39+Y39</f>
        <v>2420641</v>
      </c>
      <c r="AY39" s="113">
        <f t="shared" ref="AY39:AY40" si="76">W39</f>
        <v>0</v>
      </c>
      <c r="AZ39" s="113">
        <f>K39+AC39</f>
        <v>0</v>
      </c>
      <c r="BA39" s="528">
        <f>L39+AE39</f>
        <v>818176</v>
      </c>
      <c r="BB39" s="528">
        <f>M39+AF39</f>
        <v>48413</v>
      </c>
      <c r="BC39" s="528">
        <f>N39+AJ39</f>
        <v>19350</v>
      </c>
      <c r="BD39" s="549">
        <f>O39+AV39</f>
        <v>5.4897999999999998</v>
      </c>
      <c r="BE39" s="549">
        <f>P39+AT39</f>
        <v>4</v>
      </c>
      <c r="BF39" s="953">
        <f t="shared" ref="BF39:BF40" si="77">AQ39</f>
        <v>0</v>
      </c>
      <c r="BG39" s="550">
        <f>Q39+AU39</f>
        <v>1.4898</v>
      </c>
      <c r="BH39" s="626"/>
    </row>
    <row r="40" spans="1:60" ht="12.95" customHeight="1" x14ac:dyDescent="0.25">
      <c r="A40" s="541">
        <v>7</v>
      </c>
      <c r="B40" s="755">
        <v>5461</v>
      </c>
      <c r="C40" s="755">
        <v>600098915</v>
      </c>
      <c r="D40" s="755">
        <v>72743701</v>
      </c>
      <c r="E40" s="754" t="s">
        <v>499</v>
      </c>
      <c r="F40" s="755">
        <v>3141</v>
      </c>
      <c r="G40" s="735" t="s">
        <v>319</v>
      </c>
      <c r="H40" s="546" t="s">
        <v>282</v>
      </c>
      <c r="I40" s="522">
        <v>580170</v>
      </c>
      <c r="J40" s="547">
        <v>425387</v>
      </c>
      <c r="K40" s="547">
        <v>0</v>
      </c>
      <c r="L40" s="339">
        <v>143781</v>
      </c>
      <c r="M40" s="339">
        <v>8508</v>
      </c>
      <c r="N40" s="547">
        <v>2494</v>
      </c>
      <c r="O40" s="548">
        <v>1.44</v>
      </c>
      <c r="P40" s="733">
        <v>0</v>
      </c>
      <c r="Q40" s="823">
        <v>1.44</v>
      </c>
      <c r="R40" s="112">
        <f t="shared" si="9"/>
        <v>0</v>
      </c>
      <c r="S40" s="113">
        <v>0</v>
      </c>
      <c r="T40" s="113">
        <v>0</v>
      </c>
      <c r="U40" s="113">
        <v>0</v>
      </c>
      <c r="V40" s="113">
        <v>0</v>
      </c>
      <c r="W40" s="113">
        <v>0</v>
      </c>
      <c r="X40" s="113">
        <v>0</v>
      </c>
      <c r="Y40" s="113">
        <f t="shared" si="10"/>
        <v>0</v>
      </c>
      <c r="Z40" s="113">
        <v>0</v>
      </c>
      <c r="AA40" s="113">
        <v>0</v>
      </c>
      <c r="AB40" s="113">
        <v>0</v>
      </c>
      <c r="AC40" s="113">
        <f t="shared" si="11"/>
        <v>0</v>
      </c>
      <c r="AD40" s="113">
        <f t="shared" si="12"/>
        <v>0</v>
      </c>
      <c r="AE40" s="114">
        <f t="shared" si="13"/>
        <v>0</v>
      </c>
      <c r="AF40" s="114">
        <f t="shared" si="14"/>
        <v>0</v>
      </c>
      <c r="AG40" s="113">
        <v>0</v>
      </c>
      <c r="AH40" s="113">
        <v>0</v>
      </c>
      <c r="AI40" s="113">
        <v>0</v>
      </c>
      <c r="AJ40" s="113">
        <f t="shared" si="15"/>
        <v>0</v>
      </c>
      <c r="AK40" s="113">
        <f t="shared" si="16"/>
        <v>0</v>
      </c>
      <c r="AL40" s="115">
        <v>0</v>
      </c>
      <c r="AM40" s="115">
        <v>0</v>
      </c>
      <c r="AN40" s="115">
        <v>0</v>
      </c>
      <c r="AO40" s="115">
        <v>0</v>
      </c>
      <c r="AP40" s="115">
        <v>0</v>
      </c>
      <c r="AQ40" s="115">
        <v>0</v>
      </c>
      <c r="AR40" s="115">
        <v>0</v>
      </c>
      <c r="AS40" s="115">
        <v>0</v>
      </c>
      <c r="AT40" s="409">
        <f t="shared" si="75"/>
        <v>0</v>
      </c>
      <c r="AU40" s="115">
        <f>AM40+AP40+AS40</f>
        <v>0</v>
      </c>
      <c r="AV40" s="116">
        <f t="shared" si="18"/>
        <v>0</v>
      </c>
      <c r="AW40" s="855">
        <f>I40+AK40</f>
        <v>580170</v>
      </c>
      <c r="AX40" s="528">
        <f>J40+Y40</f>
        <v>425387</v>
      </c>
      <c r="AY40" s="113">
        <f t="shared" si="76"/>
        <v>0</v>
      </c>
      <c r="AZ40" s="113">
        <f>K40+AC40</f>
        <v>0</v>
      </c>
      <c r="BA40" s="528">
        <f>L40+AE40</f>
        <v>143781</v>
      </c>
      <c r="BB40" s="528">
        <f>M40+AF40</f>
        <v>8508</v>
      </c>
      <c r="BC40" s="528">
        <f>N40+AJ40</f>
        <v>2494</v>
      </c>
      <c r="BD40" s="549">
        <f>O40+AV40</f>
        <v>1.44</v>
      </c>
      <c r="BE40" s="549">
        <f>P40+AT40</f>
        <v>0</v>
      </c>
      <c r="BF40" s="953">
        <f t="shared" si="77"/>
        <v>0</v>
      </c>
      <c r="BG40" s="550">
        <f>Q40+AU40</f>
        <v>1.44</v>
      </c>
      <c r="BH40" s="626"/>
    </row>
    <row r="41" spans="1:60" ht="12.95" customHeight="1" x14ac:dyDescent="0.25">
      <c r="A41" s="379">
        <v>7</v>
      </c>
      <c r="B41" s="86">
        <v>5461</v>
      </c>
      <c r="C41" s="86">
        <v>600098915</v>
      </c>
      <c r="D41" s="86">
        <v>72743701</v>
      </c>
      <c r="E41" s="760" t="s">
        <v>500</v>
      </c>
      <c r="F41" s="86"/>
      <c r="G41" s="760"/>
      <c r="H41" s="324"/>
      <c r="I41" s="535">
        <v>3855788</v>
      </c>
      <c r="J41" s="539">
        <v>2823228</v>
      </c>
      <c r="K41" s="539">
        <v>0</v>
      </c>
      <c r="L41" s="539">
        <v>954251</v>
      </c>
      <c r="M41" s="539">
        <v>56465</v>
      </c>
      <c r="N41" s="539">
        <v>21844</v>
      </c>
      <c r="O41" s="745">
        <v>6.9298000000000002</v>
      </c>
      <c r="P41" s="745">
        <v>4</v>
      </c>
      <c r="Q41" s="834">
        <v>2.9298000000000002</v>
      </c>
      <c r="R41" s="535">
        <f t="shared" ref="R41:BG41" si="78">SUM(R39:R40)</f>
        <v>0</v>
      </c>
      <c r="S41" s="536">
        <f t="shared" si="78"/>
        <v>0</v>
      </c>
      <c r="T41" s="536">
        <f t="shared" si="78"/>
        <v>0</v>
      </c>
      <c r="U41" s="536">
        <f t="shared" ref="U41" si="79">SUM(U39:U40)</f>
        <v>22800</v>
      </c>
      <c r="V41" s="536">
        <f t="shared" si="78"/>
        <v>0</v>
      </c>
      <c r="W41" s="536">
        <f t="shared" ref="W41" si="80">SUM(W39:W40)</f>
        <v>0</v>
      </c>
      <c r="X41" s="536">
        <f t="shared" si="78"/>
        <v>0</v>
      </c>
      <c r="Y41" s="536">
        <f t="shared" si="78"/>
        <v>22800</v>
      </c>
      <c r="Z41" s="536">
        <f t="shared" si="78"/>
        <v>0</v>
      </c>
      <c r="AA41" s="536">
        <f t="shared" si="78"/>
        <v>0</v>
      </c>
      <c r="AB41" s="536">
        <f t="shared" si="78"/>
        <v>0</v>
      </c>
      <c r="AC41" s="536">
        <f t="shared" si="78"/>
        <v>0</v>
      </c>
      <c r="AD41" s="536">
        <f t="shared" si="78"/>
        <v>22800</v>
      </c>
      <c r="AE41" s="536">
        <f t="shared" si="78"/>
        <v>7706</v>
      </c>
      <c r="AF41" s="536">
        <f t="shared" si="78"/>
        <v>456</v>
      </c>
      <c r="AG41" s="536">
        <f t="shared" si="78"/>
        <v>0</v>
      </c>
      <c r="AH41" s="536">
        <f t="shared" ref="AH41" si="81">SUM(AH39:AH40)</f>
        <v>0</v>
      </c>
      <c r="AI41" s="536">
        <f t="shared" si="78"/>
        <v>0</v>
      </c>
      <c r="AJ41" s="536">
        <f t="shared" si="78"/>
        <v>0</v>
      </c>
      <c r="AK41" s="536">
        <f t="shared" si="78"/>
        <v>30962</v>
      </c>
      <c r="AL41" s="537">
        <f t="shared" si="78"/>
        <v>0</v>
      </c>
      <c r="AM41" s="537">
        <f t="shared" si="78"/>
        <v>0</v>
      </c>
      <c r="AN41" s="537">
        <f t="shared" si="78"/>
        <v>0</v>
      </c>
      <c r="AO41" s="537">
        <f t="shared" si="78"/>
        <v>0</v>
      </c>
      <c r="AP41" s="537">
        <f t="shared" si="78"/>
        <v>0</v>
      </c>
      <c r="AQ41" s="537">
        <f t="shared" ref="AQ41" si="82">SUM(AQ39:AQ40)</f>
        <v>0</v>
      </c>
      <c r="AR41" s="537">
        <f t="shared" si="78"/>
        <v>0</v>
      </c>
      <c r="AS41" s="537">
        <f t="shared" si="78"/>
        <v>0</v>
      </c>
      <c r="AT41" s="537">
        <f t="shared" si="78"/>
        <v>0</v>
      </c>
      <c r="AU41" s="537">
        <f t="shared" si="78"/>
        <v>0</v>
      </c>
      <c r="AV41" s="538">
        <f t="shared" si="78"/>
        <v>0</v>
      </c>
      <c r="AW41" s="539">
        <f t="shared" si="78"/>
        <v>3886750</v>
      </c>
      <c r="AX41" s="536">
        <f t="shared" si="78"/>
        <v>2846028</v>
      </c>
      <c r="AY41" s="540">
        <f t="shared" ref="AY41" si="83">SUM(AY39:AY40)</f>
        <v>0</v>
      </c>
      <c r="AZ41" s="536">
        <f t="shared" si="78"/>
        <v>0</v>
      </c>
      <c r="BA41" s="536">
        <f t="shared" si="78"/>
        <v>961957</v>
      </c>
      <c r="BB41" s="536">
        <f t="shared" si="78"/>
        <v>56921</v>
      </c>
      <c r="BC41" s="536">
        <f t="shared" si="78"/>
        <v>21844</v>
      </c>
      <c r="BD41" s="537">
        <f t="shared" si="78"/>
        <v>6.9298000000000002</v>
      </c>
      <c r="BE41" s="537">
        <f t="shared" si="78"/>
        <v>4</v>
      </c>
      <c r="BF41" s="537">
        <f t="shared" si="78"/>
        <v>0</v>
      </c>
      <c r="BG41" s="538">
        <f t="shared" si="78"/>
        <v>2.9298000000000002</v>
      </c>
      <c r="BH41" s="626"/>
    </row>
    <row r="42" spans="1:60" ht="12.95" customHeight="1" x14ac:dyDescent="0.25">
      <c r="A42" s="541">
        <v>8</v>
      </c>
      <c r="B42" s="731">
        <v>5466</v>
      </c>
      <c r="C42" s="731">
        <v>600098885</v>
      </c>
      <c r="D42" s="731">
        <v>72743794</v>
      </c>
      <c r="E42" s="732" t="s">
        <v>501</v>
      </c>
      <c r="F42" s="731">
        <v>3111</v>
      </c>
      <c r="G42" s="735" t="s">
        <v>329</v>
      </c>
      <c r="H42" s="546" t="s">
        <v>281</v>
      </c>
      <c r="I42" s="522">
        <v>8354007</v>
      </c>
      <c r="J42" s="547">
        <v>5980521</v>
      </c>
      <c r="K42" s="547">
        <v>20000</v>
      </c>
      <c r="L42" s="339">
        <v>2028176</v>
      </c>
      <c r="M42" s="339">
        <v>119611</v>
      </c>
      <c r="N42" s="547">
        <v>205699</v>
      </c>
      <c r="O42" s="548">
        <v>14.0092</v>
      </c>
      <c r="P42" s="733">
        <v>10.36</v>
      </c>
      <c r="Q42" s="823">
        <v>3.6492000000000004</v>
      </c>
      <c r="R42" s="112">
        <f t="shared" si="9"/>
        <v>8000</v>
      </c>
      <c r="S42" s="113">
        <v>0</v>
      </c>
      <c r="T42" s="113">
        <v>0</v>
      </c>
      <c r="U42" s="113">
        <v>42120</v>
      </c>
      <c r="V42" s="113">
        <v>0</v>
      </c>
      <c r="W42" s="113">
        <v>0</v>
      </c>
      <c r="X42" s="113">
        <v>0</v>
      </c>
      <c r="Y42" s="113">
        <f t="shared" si="10"/>
        <v>50120</v>
      </c>
      <c r="Z42" s="113">
        <v>-8000</v>
      </c>
      <c r="AA42" s="113">
        <v>0</v>
      </c>
      <c r="AB42" s="113">
        <v>0</v>
      </c>
      <c r="AC42" s="113">
        <f t="shared" si="11"/>
        <v>-8000</v>
      </c>
      <c r="AD42" s="113">
        <f t="shared" si="12"/>
        <v>42120</v>
      </c>
      <c r="AE42" s="114">
        <f t="shared" si="13"/>
        <v>14237</v>
      </c>
      <c r="AF42" s="114">
        <f t="shared" si="14"/>
        <v>1002</v>
      </c>
      <c r="AG42" s="113">
        <v>0</v>
      </c>
      <c r="AH42" s="113">
        <v>0</v>
      </c>
      <c r="AI42" s="113">
        <v>0</v>
      </c>
      <c r="AJ42" s="113">
        <f t="shared" si="15"/>
        <v>0</v>
      </c>
      <c r="AK42" s="113">
        <f t="shared" si="16"/>
        <v>57359</v>
      </c>
      <c r="AL42" s="115">
        <v>-0.02</v>
      </c>
      <c r="AM42" s="115">
        <v>0</v>
      </c>
      <c r="AN42" s="115">
        <v>0</v>
      </c>
      <c r="AO42" s="115">
        <v>0</v>
      </c>
      <c r="AP42" s="115">
        <v>0</v>
      </c>
      <c r="AQ42" s="115">
        <v>0</v>
      </c>
      <c r="AR42" s="115">
        <v>0</v>
      </c>
      <c r="AS42" s="115">
        <v>0</v>
      </c>
      <c r="AT42" s="409">
        <f t="shared" ref="AT42:AT43" si="84">AL42+AN42+AO42+AR42+AQ42</f>
        <v>-0.02</v>
      </c>
      <c r="AU42" s="115">
        <f>AM42+AP42+AS42</f>
        <v>0</v>
      </c>
      <c r="AV42" s="116">
        <f t="shared" si="18"/>
        <v>-0.02</v>
      </c>
      <c r="AW42" s="855">
        <f>I42+AK42</f>
        <v>8411366</v>
      </c>
      <c r="AX42" s="528">
        <f>J42+Y42</f>
        <v>6030641</v>
      </c>
      <c r="AY42" s="113">
        <f t="shared" ref="AY42:AY43" si="85">W42</f>
        <v>0</v>
      </c>
      <c r="AZ42" s="113">
        <f>K42+AC42</f>
        <v>12000</v>
      </c>
      <c r="BA42" s="528">
        <f>L42+AE42</f>
        <v>2042413</v>
      </c>
      <c r="BB42" s="528">
        <f>M42+AF42</f>
        <v>120613</v>
      </c>
      <c r="BC42" s="528">
        <f>N42+AJ42</f>
        <v>205699</v>
      </c>
      <c r="BD42" s="549">
        <f>O42+AV42</f>
        <v>13.9892</v>
      </c>
      <c r="BE42" s="549">
        <f>P42+AT42</f>
        <v>10.34</v>
      </c>
      <c r="BF42" s="953">
        <f t="shared" ref="BF42:BF43" si="86">AQ42</f>
        <v>0</v>
      </c>
      <c r="BG42" s="550">
        <f>Q42+AU42</f>
        <v>3.6492000000000004</v>
      </c>
      <c r="BH42" s="626"/>
    </row>
    <row r="43" spans="1:60" ht="12.95" customHeight="1" x14ac:dyDescent="0.25">
      <c r="A43" s="541">
        <v>8</v>
      </c>
      <c r="B43" s="378">
        <v>5466</v>
      </c>
      <c r="C43" s="378">
        <v>600098885</v>
      </c>
      <c r="D43" s="378">
        <v>72743794</v>
      </c>
      <c r="E43" s="734" t="s">
        <v>501</v>
      </c>
      <c r="F43" s="378">
        <v>3141</v>
      </c>
      <c r="G43" s="735" t="s">
        <v>319</v>
      </c>
      <c r="H43" s="546" t="s">
        <v>282</v>
      </c>
      <c r="I43" s="522">
        <v>1044134</v>
      </c>
      <c r="J43" s="547">
        <v>764519</v>
      </c>
      <c r="K43" s="547">
        <v>0</v>
      </c>
      <c r="L43" s="339">
        <v>258408</v>
      </c>
      <c r="M43" s="339">
        <v>15291</v>
      </c>
      <c r="N43" s="547">
        <v>5916</v>
      </c>
      <c r="O43" s="548">
        <v>2.61</v>
      </c>
      <c r="P43" s="733">
        <v>0</v>
      </c>
      <c r="Q43" s="823">
        <v>2.61</v>
      </c>
      <c r="R43" s="112">
        <f t="shared" si="9"/>
        <v>0</v>
      </c>
      <c r="S43" s="113">
        <v>0</v>
      </c>
      <c r="T43" s="113">
        <v>0</v>
      </c>
      <c r="U43" s="113">
        <v>0</v>
      </c>
      <c r="V43" s="113">
        <v>0</v>
      </c>
      <c r="W43" s="113">
        <v>0</v>
      </c>
      <c r="X43" s="113">
        <v>0</v>
      </c>
      <c r="Y43" s="113">
        <f t="shared" si="10"/>
        <v>0</v>
      </c>
      <c r="Z43" s="113">
        <v>0</v>
      </c>
      <c r="AA43" s="113">
        <v>0</v>
      </c>
      <c r="AB43" s="113">
        <v>0</v>
      </c>
      <c r="AC43" s="113">
        <f t="shared" si="11"/>
        <v>0</v>
      </c>
      <c r="AD43" s="113">
        <f t="shared" si="12"/>
        <v>0</v>
      </c>
      <c r="AE43" s="114">
        <f t="shared" si="13"/>
        <v>0</v>
      </c>
      <c r="AF43" s="114">
        <f t="shared" si="14"/>
        <v>0</v>
      </c>
      <c r="AG43" s="113">
        <v>0</v>
      </c>
      <c r="AH43" s="113">
        <v>0</v>
      </c>
      <c r="AI43" s="113">
        <v>0</v>
      </c>
      <c r="AJ43" s="113">
        <f t="shared" si="15"/>
        <v>0</v>
      </c>
      <c r="AK43" s="113">
        <f t="shared" si="16"/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v>0</v>
      </c>
      <c r="AQ43" s="115">
        <v>0</v>
      </c>
      <c r="AR43" s="115">
        <v>0</v>
      </c>
      <c r="AS43" s="115">
        <v>0</v>
      </c>
      <c r="AT43" s="409">
        <f t="shared" si="84"/>
        <v>0</v>
      </c>
      <c r="AU43" s="115">
        <f>AM43+AP43+AS43</f>
        <v>0</v>
      </c>
      <c r="AV43" s="116">
        <f t="shared" si="18"/>
        <v>0</v>
      </c>
      <c r="AW43" s="855">
        <f>I43+AK43</f>
        <v>1044134</v>
      </c>
      <c r="AX43" s="528">
        <f>J43+Y43</f>
        <v>764519</v>
      </c>
      <c r="AY43" s="113">
        <f t="shared" si="85"/>
        <v>0</v>
      </c>
      <c r="AZ43" s="113">
        <f>K43+AC43</f>
        <v>0</v>
      </c>
      <c r="BA43" s="528">
        <f>L43+AE43</f>
        <v>258408</v>
      </c>
      <c r="BB43" s="528">
        <f>M43+AF43</f>
        <v>15291</v>
      </c>
      <c r="BC43" s="528">
        <f>N43+AJ43</f>
        <v>5916</v>
      </c>
      <c r="BD43" s="549">
        <f>O43+AV43</f>
        <v>2.61</v>
      </c>
      <c r="BE43" s="549">
        <f>P43+AT43</f>
        <v>0</v>
      </c>
      <c r="BF43" s="953">
        <f t="shared" si="86"/>
        <v>0</v>
      </c>
      <c r="BG43" s="550">
        <f>Q43+AU43</f>
        <v>2.61</v>
      </c>
      <c r="BH43" s="626"/>
    </row>
    <row r="44" spans="1:60" ht="12.95" customHeight="1" x14ac:dyDescent="0.25">
      <c r="A44" s="379">
        <v>8</v>
      </c>
      <c r="B44" s="84">
        <v>5466</v>
      </c>
      <c r="C44" s="84">
        <v>600098885</v>
      </c>
      <c r="D44" s="84">
        <v>72743794</v>
      </c>
      <c r="E44" s="736" t="s">
        <v>502</v>
      </c>
      <c r="F44" s="84"/>
      <c r="G44" s="736"/>
      <c r="H44" s="322"/>
      <c r="I44" s="535">
        <v>9398141</v>
      </c>
      <c r="J44" s="539">
        <v>6745040</v>
      </c>
      <c r="K44" s="539">
        <v>20000</v>
      </c>
      <c r="L44" s="539">
        <v>2286584</v>
      </c>
      <c r="M44" s="539">
        <v>134902</v>
      </c>
      <c r="N44" s="539">
        <v>211615</v>
      </c>
      <c r="O44" s="745">
        <v>16.619199999999999</v>
      </c>
      <c r="P44" s="745">
        <v>10.36</v>
      </c>
      <c r="Q44" s="834">
        <v>6.2591999999999999</v>
      </c>
      <c r="R44" s="535">
        <f t="shared" ref="R44:BG44" si="87">SUM(R42:R43)</f>
        <v>8000</v>
      </c>
      <c r="S44" s="536">
        <f t="shared" si="87"/>
        <v>0</v>
      </c>
      <c r="T44" s="536">
        <f t="shared" si="87"/>
        <v>0</v>
      </c>
      <c r="U44" s="536">
        <f t="shared" ref="U44" si="88">SUM(U42:U43)</f>
        <v>42120</v>
      </c>
      <c r="V44" s="536">
        <f t="shared" si="87"/>
        <v>0</v>
      </c>
      <c r="W44" s="536">
        <f t="shared" ref="W44" si="89">SUM(W42:W43)</f>
        <v>0</v>
      </c>
      <c r="X44" s="536">
        <f t="shared" si="87"/>
        <v>0</v>
      </c>
      <c r="Y44" s="536">
        <f t="shared" si="87"/>
        <v>50120</v>
      </c>
      <c r="Z44" s="536">
        <f t="shared" si="87"/>
        <v>-8000</v>
      </c>
      <c r="AA44" s="536">
        <f t="shared" si="87"/>
        <v>0</v>
      </c>
      <c r="AB44" s="536">
        <f t="shared" si="87"/>
        <v>0</v>
      </c>
      <c r="AC44" s="536">
        <f t="shared" si="87"/>
        <v>-8000</v>
      </c>
      <c r="AD44" s="536">
        <f t="shared" si="87"/>
        <v>42120</v>
      </c>
      <c r="AE44" s="536">
        <f t="shared" si="87"/>
        <v>14237</v>
      </c>
      <c r="AF44" s="536">
        <f t="shared" si="87"/>
        <v>1002</v>
      </c>
      <c r="AG44" s="536">
        <f t="shared" si="87"/>
        <v>0</v>
      </c>
      <c r="AH44" s="536">
        <f t="shared" ref="AH44" si="90">SUM(AH42:AH43)</f>
        <v>0</v>
      </c>
      <c r="AI44" s="536">
        <f t="shared" si="87"/>
        <v>0</v>
      </c>
      <c r="AJ44" s="536">
        <f t="shared" si="87"/>
        <v>0</v>
      </c>
      <c r="AK44" s="536">
        <f t="shared" si="87"/>
        <v>57359</v>
      </c>
      <c r="AL44" s="537">
        <f t="shared" si="87"/>
        <v>-0.02</v>
      </c>
      <c r="AM44" s="537">
        <f t="shared" si="87"/>
        <v>0</v>
      </c>
      <c r="AN44" s="537">
        <f t="shared" si="87"/>
        <v>0</v>
      </c>
      <c r="AO44" s="537">
        <f t="shared" si="87"/>
        <v>0</v>
      </c>
      <c r="AP44" s="537">
        <f t="shared" si="87"/>
        <v>0</v>
      </c>
      <c r="AQ44" s="537">
        <f t="shared" ref="AQ44" si="91">SUM(AQ42:AQ43)</f>
        <v>0</v>
      </c>
      <c r="AR44" s="537">
        <f t="shared" si="87"/>
        <v>0</v>
      </c>
      <c r="AS44" s="537">
        <f t="shared" si="87"/>
        <v>0</v>
      </c>
      <c r="AT44" s="537">
        <f t="shared" si="87"/>
        <v>-0.02</v>
      </c>
      <c r="AU44" s="537">
        <f t="shared" si="87"/>
        <v>0</v>
      </c>
      <c r="AV44" s="538">
        <f t="shared" si="87"/>
        <v>-0.02</v>
      </c>
      <c r="AW44" s="539">
        <f t="shared" si="87"/>
        <v>9455500</v>
      </c>
      <c r="AX44" s="536">
        <f t="shared" si="87"/>
        <v>6795160</v>
      </c>
      <c r="AY44" s="540">
        <f t="shared" ref="AY44" si="92">SUM(AY42:AY43)</f>
        <v>0</v>
      </c>
      <c r="AZ44" s="536">
        <f t="shared" si="87"/>
        <v>12000</v>
      </c>
      <c r="BA44" s="536">
        <f t="shared" si="87"/>
        <v>2300821</v>
      </c>
      <c r="BB44" s="536">
        <f t="shared" si="87"/>
        <v>135904</v>
      </c>
      <c r="BC44" s="536">
        <f t="shared" si="87"/>
        <v>211615</v>
      </c>
      <c r="BD44" s="537">
        <f t="shared" si="87"/>
        <v>16.5992</v>
      </c>
      <c r="BE44" s="537">
        <f t="shared" si="87"/>
        <v>10.34</v>
      </c>
      <c r="BF44" s="537">
        <f t="shared" si="87"/>
        <v>0</v>
      </c>
      <c r="BG44" s="538">
        <f t="shared" si="87"/>
        <v>6.2591999999999999</v>
      </c>
      <c r="BH44" s="626"/>
    </row>
    <row r="45" spans="1:60" ht="12.95" customHeight="1" x14ac:dyDescent="0.25">
      <c r="A45" s="541">
        <v>9</v>
      </c>
      <c r="B45" s="378">
        <v>5702</v>
      </c>
      <c r="C45" s="378">
        <v>600099547</v>
      </c>
      <c r="D45" s="378">
        <v>855022</v>
      </c>
      <c r="E45" s="732" t="s">
        <v>503</v>
      </c>
      <c r="F45" s="756">
        <v>3233</v>
      </c>
      <c r="G45" s="732" t="s">
        <v>411</v>
      </c>
      <c r="H45" s="546" t="s">
        <v>282</v>
      </c>
      <c r="I45" s="522">
        <v>3696760</v>
      </c>
      <c r="J45" s="547">
        <v>2695676</v>
      </c>
      <c r="K45" s="547">
        <v>0</v>
      </c>
      <c r="L45" s="339">
        <v>911138</v>
      </c>
      <c r="M45" s="339">
        <v>53914</v>
      </c>
      <c r="N45" s="547">
        <v>36032</v>
      </c>
      <c r="O45" s="548">
        <v>6.24</v>
      </c>
      <c r="P45" s="733">
        <v>4.01</v>
      </c>
      <c r="Q45" s="823">
        <v>2.23</v>
      </c>
      <c r="R45" s="112">
        <f t="shared" si="9"/>
        <v>-100000</v>
      </c>
      <c r="S45" s="113">
        <v>0</v>
      </c>
      <c r="T45" s="113">
        <v>0</v>
      </c>
      <c r="U45" s="113">
        <v>20316</v>
      </c>
      <c r="V45" s="113">
        <v>0</v>
      </c>
      <c r="W45" s="113">
        <v>0</v>
      </c>
      <c r="X45" s="113">
        <v>0</v>
      </c>
      <c r="Y45" s="113">
        <f t="shared" si="10"/>
        <v>-79684</v>
      </c>
      <c r="Z45" s="113">
        <v>100000</v>
      </c>
      <c r="AA45" s="113">
        <v>0</v>
      </c>
      <c r="AB45" s="113">
        <v>0</v>
      </c>
      <c r="AC45" s="113">
        <f t="shared" si="11"/>
        <v>100000</v>
      </c>
      <c r="AD45" s="113">
        <f t="shared" si="12"/>
        <v>20316</v>
      </c>
      <c r="AE45" s="114">
        <f t="shared" si="13"/>
        <v>6867</v>
      </c>
      <c r="AF45" s="114">
        <f t="shared" si="14"/>
        <v>-1594</v>
      </c>
      <c r="AG45" s="113">
        <v>0</v>
      </c>
      <c r="AH45" s="113">
        <v>0</v>
      </c>
      <c r="AI45" s="113">
        <v>0</v>
      </c>
      <c r="AJ45" s="113">
        <f t="shared" si="15"/>
        <v>0</v>
      </c>
      <c r="AK45" s="113">
        <f t="shared" si="16"/>
        <v>25589</v>
      </c>
      <c r="AL45" s="115">
        <v>-0.2</v>
      </c>
      <c r="AM45" s="115">
        <v>0</v>
      </c>
      <c r="AN45" s="115">
        <v>0</v>
      </c>
      <c r="AO45" s="115">
        <v>0</v>
      </c>
      <c r="AP45" s="115">
        <v>0</v>
      </c>
      <c r="AQ45" s="115">
        <v>0</v>
      </c>
      <c r="AR45" s="115">
        <v>0</v>
      </c>
      <c r="AS45" s="115">
        <v>0</v>
      </c>
      <c r="AT45" s="409">
        <f>AL45+AN45+AO45+AR45+AQ45</f>
        <v>-0.2</v>
      </c>
      <c r="AU45" s="115">
        <f>AM45+AP45+AS45</f>
        <v>0</v>
      </c>
      <c r="AV45" s="116">
        <f t="shared" si="18"/>
        <v>-0.2</v>
      </c>
      <c r="AW45" s="855">
        <f>I45+AK45</f>
        <v>3722349</v>
      </c>
      <c r="AX45" s="528">
        <f>J45+Y45</f>
        <v>2615992</v>
      </c>
      <c r="AY45" s="113">
        <f>W45</f>
        <v>0</v>
      </c>
      <c r="AZ45" s="113">
        <f>K45+AC45</f>
        <v>100000</v>
      </c>
      <c r="BA45" s="528">
        <f>L45+AE45</f>
        <v>918005</v>
      </c>
      <c r="BB45" s="528">
        <f>M45+AF45</f>
        <v>52320</v>
      </c>
      <c r="BC45" s="528">
        <f>N45+AJ45</f>
        <v>36032</v>
      </c>
      <c r="BD45" s="549">
        <f>O45+AV45</f>
        <v>6.04</v>
      </c>
      <c r="BE45" s="549">
        <f>P45+AT45</f>
        <v>3.8099999999999996</v>
      </c>
      <c r="BF45" s="953">
        <f>AQ45</f>
        <v>0</v>
      </c>
      <c r="BG45" s="550">
        <f>Q45+AU45</f>
        <v>2.23</v>
      </c>
      <c r="BH45" s="626"/>
    </row>
    <row r="46" spans="1:60" ht="12.95" customHeight="1" x14ac:dyDescent="0.25">
      <c r="A46" s="379">
        <v>9</v>
      </c>
      <c r="B46" s="84">
        <v>5702</v>
      </c>
      <c r="C46" s="84">
        <v>600099547</v>
      </c>
      <c r="D46" s="84">
        <v>855022</v>
      </c>
      <c r="E46" s="757" t="s">
        <v>504</v>
      </c>
      <c r="F46" s="758"/>
      <c r="G46" s="757"/>
      <c r="H46" s="759"/>
      <c r="I46" s="737">
        <v>3696760</v>
      </c>
      <c r="J46" s="738">
        <v>2695676</v>
      </c>
      <c r="K46" s="738">
        <v>0</v>
      </c>
      <c r="L46" s="738">
        <v>911138</v>
      </c>
      <c r="M46" s="738">
        <v>53914</v>
      </c>
      <c r="N46" s="738">
        <v>36032</v>
      </c>
      <c r="O46" s="739">
        <v>6.24</v>
      </c>
      <c r="P46" s="739">
        <v>4.01</v>
      </c>
      <c r="Q46" s="833">
        <v>2.23</v>
      </c>
      <c r="R46" s="737">
        <f t="shared" ref="R46:BG46" si="93">SUM(R45)</f>
        <v>-100000</v>
      </c>
      <c r="S46" s="740">
        <f t="shared" si="93"/>
        <v>0</v>
      </c>
      <c r="T46" s="740">
        <f t="shared" si="93"/>
        <v>0</v>
      </c>
      <c r="U46" s="740">
        <f t="shared" si="93"/>
        <v>20316</v>
      </c>
      <c r="V46" s="740">
        <f t="shared" si="93"/>
        <v>0</v>
      </c>
      <c r="W46" s="740">
        <f t="shared" ref="W46" si="94">SUM(W45)</f>
        <v>0</v>
      </c>
      <c r="X46" s="740">
        <f t="shared" si="93"/>
        <v>0</v>
      </c>
      <c r="Y46" s="740">
        <f t="shared" si="93"/>
        <v>-79684</v>
      </c>
      <c r="Z46" s="740">
        <f t="shared" si="93"/>
        <v>100000</v>
      </c>
      <c r="AA46" s="740">
        <f t="shared" si="93"/>
        <v>0</v>
      </c>
      <c r="AB46" s="740">
        <f t="shared" si="93"/>
        <v>0</v>
      </c>
      <c r="AC46" s="740">
        <f t="shared" si="93"/>
        <v>100000</v>
      </c>
      <c r="AD46" s="740">
        <f t="shared" si="93"/>
        <v>20316</v>
      </c>
      <c r="AE46" s="740">
        <f t="shared" si="93"/>
        <v>6867</v>
      </c>
      <c r="AF46" s="740">
        <f t="shared" si="93"/>
        <v>-1594</v>
      </c>
      <c r="AG46" s="740">
        <f t="shared" si="93"/>
        <v>0</v>
      </c>
      <c r="AH46" s="740">
        <f t="shared" si="93"/>
        <v>0</v>
      </c>
      <c r="AI46" s="740">
        <f t="shared" si="93"/>
        <v>0</v>
      </c>
      <c r="AJ46" s="740">
        <f t="shared" si="93"/>
        <v>0</v>
      </c>
      <c r="AK46" s="740">
        <f t="shared" si="93"/>
        <v>25589</v>
      </c>
      <c r="AL46" s="741">
        <f t="shared" si="93"/>
        <v>-0.2</v>
      </c>
      <c r="AM46" s="741">
        <f t="shared" si="93"/>
        <v>0</v>
      </c>
      <c r="AN46" s="741">
        <f t="shared" si="93"/>
        <v>0</v>
      </c>
      <c r="AO46" s="741">
        <f t="shared" si="93"/>
        <v>0</v>
      </c>
      <c r="AP46" s="741">
        <f t="shared" si="93"/>
        <v>0</v>
      </c>
      <c r="AQ46" s="741">
        <f t="shared" ref="AQ46" si="95">SUM(AQ45)</f>
        <v>0</v>
      </c>
      <c r="AR46" s="741">
        <f t="shared" si="93"/>
        <v>0</v>
      </c>
      <c r="AS46" s="741">
        <f t="shared" si="93"/>
        <v>0</v>
      </c>
      <c r="AT46" s="741">
        <f t="shared" si="93"/>
        <v>-0.2</v>
      </c>
      <c r="AU46" s="741">
        <f t="shared" si="93"/>
        <v>0</v>
      </c>
      <c r="AV46" s="742">
        <f t="shared" si="93"/>
        <v>-0.2</v>
      </c>
      <c r="AW46" s="738">
        <f t="shared" si="93"/>
        <v>3722349</v>
      </c>
      <c r="AX46" s="740">
        <f t="shared" si="93"/>
        <v>2615992</v>
      </c>
      <c r="AY46" s="947">
        <f t="shared" ref="AY46" si="96">SUM(AY45)</f>
        <v>0</v>
      </c>
      <c r="AZ46" s="740">
        <f t="shared" si="93"/>
        <v>100000</v>
      </c>
      <c r="BA46" s="740">
        <f t="shared" si="93"/>
        <v>918005</v>
      </c>
      <c r="BB46" s="740">
        <f t="shared" si="93"/>
        <v>52320</v>
      </c>
      <c r="BC46" s="740">
        <f t="shared" si="93"/>
        <v>36032</v>
      </c>
      <c r="BD46" s="741">
        <f t="shared" si="93"/>
        <v>6.04</v>
      </c>
      <c r="BE46" s="741">
        <f t="shared" si="93"/>
        <v>3.8099999999999996</v>
      </c>
      <c r="BF46" s="741">
        <f t="shared" si="93"/>
        <v>0</v>
      </c>
      <c r="BG46" s="742">
        <f t="shared" si="93"/>
        <v>2.23</v>
      </c>
      <c r="BH46" s="626"/>
    </row>
    <row r="47" spans="1:60" ht="12.95" customHeight="1" x14ac:dyDescent="0.25">
      <c r="A47" s="541">
        <v>10</v>
      </c>
      <c r="B47" s="378">
        <v>5458</v>
      </c>
      <c r="C47" s="378">
        <v>600099288</v>
      </c>
      <c r="D47" s="378">
        <v>856126</v>
      </c>
      <c r="E47" s="734" t="s">
        <v>505</v>
      </c>
      <c r="F47" s="378">
        <v>3113</v>
      </c>
      <c r="G47" s="734" t="s">
        <v>333</v>
      </c>
      <c r="H47" s="546" t="s">
        <v>281</v>
      </c>
      <c r="I47" s="522">
        <v>35768027</v>
      </c>
      <c r="J47" s="547">
        <v>25382656</v>
      </c>
      <c r="K47" s="547">
        <v>350000</v>
      </c>
      <c r="L47" s="339">
        <v>8697638</v>
      </c>
      <c r="M47" s="339">
        <v>507653</v>
      </c>
      <c r="N47" s="547">
        <v>830080</v>
      </c>
      <c r="O47" s="548">
        <v>45.777300000000004</v>
      </c>
      <c r="P47" s="733">
        <v>35.411500000000004</v>
      </c>
      <c r="Q47" s="823">
        <v>10.365800000000002</v>
      </c>
      <c r="R47" s="112">
        <f t="shared" si="9"/>
        <v>150000</v>
      </c>
      <c r="S47" s="113">
        <v>0</v>
      </c>
      <c r="T47" s="113">
        <f>162414+15000</f>
        <v>177414</v>
      </c>
      <c r="U47" s="113">
        <v>120320</v>
      </c>
      <c r="V47" s="113">
        <v>0</v>
      </c>
      <c r="W47" s="113">
        <v>0</v>
      </c>
      <c r="X47" s="113">
        <v>0</v>
      </c>
      <c r="Y47" s="113">
        <f t="shared" si="10"/>
        <v>447734</v>
      </c>
      <c r="Z47" s="113">
        <v>-150000</v>
      </c>
      <c r="AA47" s="113">
        <v>0</v>
      </c>
      <c r="AB47" s="113">
        <v>0</v>
      </c>
      <c r="AC47" s="113">
        <f t="shared" si="11"/>
        <v>-150000</v>
      </c>
      <c r="AD47" s="113">
        <f t="shared" si="12"/>
        <v>297734</v>
      </c>
      <c r="AE47" s="114">
        <f t="shared" si="13"/>
        <v>100634</v>
      </c>
      <c r="AF47" s="114">
        <f t="shared" si="14"/>
        <v>8955</v>
      </c>
      <c r="AG47" s="113">
        <v>0</v>
      </c>
      <c r="AH47" s="113">
        <v>0</v>
      </c>
      <c r="AI47" s="113">
        <v>0</v>
      </c>
      <c r="AJ47" s="113">
        <f t="shared" si="15"/>
        <v>0</v>
      </c>
      <c r="AK47" s="113">
        <f t="shared" si="16"/>
        <v>407323</v>
      </c>
      <c r="AL47" s="115">
        <v>0.25</v>
      </c>
      <c r="AM47" s="115">
        <v>0</v>
      </c>
      <c r="AN47" s="115">
        <v>0</v>
      </c>
      <c r="AO47" s="115">
        <v>0.26</v>
      </c>
      <c r="AP47" s="115">
        <v>0</v>
      </c>
      <c r="AQ47" s="115">
        <v>0</v>
      </c>
      <c r="AR47" s="115">
        <v>0</v>
      </c>
      <c r="AS47" s="115">
        <v>0</v>
      </c>
      <c r="AT47" s="409">
        <f t="shared" ref="AT47:AT51" si="97">AL47+AN47+AO47+AR47+AQ47</f>
        <v>0.51</v>
      </c>
      <c r="AU47" s="115">
        <f>AM47+AP47+AS47</f>
        <v>0</v>
      </c>
      <c r="AV47" s="116">
        <f t="shared" si="18"/>
        <v>0.51</v>
      </c>
      <c r="AW47" s="855">
        <f>I47+AK47</f>
        <v>36175350</v>
      </c>
      <c r="AX47" s="528">
        <f>J47+Y47</f>
        <v>25830390</v>
      </c>
      <c r="AY47" s="113">
        <f t="shared" ref="AY47:AY51" si="98">W47</f>
        <v>0</v>
      </c>
      <c r="AZ47" s="113">
        <f>K47+AC47</f>
        <v>200000</v>
      </c>
      <c r="BA47" s="528">
        <f t="shared" ref="BA47:BB51" si="99">L47+AE47</f>
        <v>8798272</v>
      </c>
      <c r="BB47" s="528">
        <f t="shared" si="99"/>
        <v>516608</v>
      </c>
      <c r="BC47" s="528">
        <f>N47+AJ47</f>
        <v>830080</v>
      </c>
      <c r="BD47" s="549">
        <f>O47+AV47</f>
        <v>46.287300000000002</v>
      </c>
      <c r="BE47" s="549">
        <f>P47+AT47</f>
        <v>35.921500000000002</v>
      </c>
      <c r="BF47" s="953">
        <f t="shared" ref="BF47:BF51" si="100">AQ47</f>
        <v>0</v>
      </c>
      <c r="BG47" s="550">
        <f>Q47+AU47</f>
        <v>10.365800000000002</v>
      </c>
      <c r="BH47" s="626"/>
    </row>
    <row r="48" spans="1:60" ht="12.95" customHeight="1" x14ac:dyDescent="0.25">
      <c r="A48" s="541">
        <v>10</v>
      </c>
      <c r="B48" s="378">
        <v>5458</v>
      </c>
      <c r="C48" s="378">
        <v>600099288</v>
      </c>
      <c r="D48" s="378">
        <v>856126</v>
      </c>
      <c r="E48" s="734" t="s">
        <v>505</v>
      </c>
      <c r="F48" s="378">
        <v>3113</v>
      </c>
      <c r="G48" s="641" t="s">
        <v>316</v>
      </c>
      <c r="H48" s="546" t="s">
        <v>282</v>
      </c>
      <c r="I48" s="522">
        <v>2408548</v>
      </c>
      <c r="J48" s="547">
        <v>1773600</v>
      </c>
      <c r="K48" s="547">
        <v>0</v>
      </c>
      <c r="L48" s="339">
        <v>599476</v>
      </c>
      <c r="M48" s="339">
        <v>35472</v>
      </c>
      <c r="N48" s="547">
        <v>0</v>
      </c>
      <c r="O48" s="548">
        <v>4.7200000000000006</v>
      </c>
      <c r="P48" s="733">
        <v>4.7200000000000006</v>
      </c>
      <c r="Q48" s="823">
        <v>0</v>
      </c>
      <c r="R48" s="112">
        <f t="shared" si="9"/>
        <v>0</v>
      </c>
      <c r="S48" s="113">
        <v>0</v>
      </c>
      <c r="T48" s="113">
        <v>0</v>
      </c>
      <c r="U48" s="113">
        <v>0</v>
      </c>
      <c r="V48" s="113">
        <v>0</v>
      </c>
      <c r="W48" s="113">
        <v>0</v>
      </c>
      <c r="X48" s="113">
        <v>0</v>
      </c>
      <c r="Y48" s="113">
        <f t="shared" si="10"/>
        <v>0</v>
      </c>
      <c r="Z48" s="113">
        <v>0</v>
      </c>
      <c r="AA48" s="113">
        <v>0</v>
      </c>
      <c r="AB48" s="113">
        <v>0</v>
      </c>
      <c r="AC48" s="113">
        <f t="shared" si="11"/>
        <v>0</v>
      </c>
      <c r="AD48" s="113">
        <f t="shared" si="12"/>
        <v>0</v>
      </c>
      <c r="AE48" s="114">
        <f t="shared" si="13"/>
        <v>0</v>
      </c>
      <c r="AF48" s="114">
        <f t="shared" si="14"/>
        <v>0</v>
      </c>
      <c r="AG48" s="113">
        <v>0</v>
      </c>
      <c r="AH48" s="113">
        <v>0</v>
      </c>
      <c r="AI48" s="113">
        <v>0</v>
      </c>
      <c r="AJ48" s="113">
        <f t="shared" si="15"/>
        <v>0</v>
      </c>
      <c r="AK48" s="113">
        <f t="shared" si="16"/>
        <v>0</v>
      </c>
      <c r="AL48" s="115">
        <v>0</v>
      </c>
      <c r="AM48" s="115">
        <v>0</v>
      </c>
      <c r="AN48" s="115">
        <v>0</v>
      </c>
      <c r="AO48" s="115">
        <v>0</v>
      </c>
      <c r="AP48" s="115">
        <v>0</v>
      </c>
      <c r="AQ48" s="115">
        <v>0</v>
      </c>
      <c r="AR48" s="115">
        <v>0</v>
      </c>
      <c r="AS48" s="115">
        <v>0</v>
      </c>
      <c r="AT48" s="409">
        <f t="shared" si="97"/>
        <v>0</v>
      </c>
      <c r="AU48" s="115">
        <f>AM48+AP48+AS48</f>
        <v>0</v>
      </c>
      <c r="AV48" s="116">
        <f t="shared" si="18"/>
        <v>0</v>
      </c>
      <c r="AW48" s="855">
        <f>I48+AK48</f>
        <v>2408548</v>
      </c>
      <c r="AX48" s="528">
        <f>J48+Y48</f>
        <v>1773600</v>
      </c>
      <c r="AY48" s="113">
        <f t="shared" si="98"/>
        <v>0</v>
      </c>
      <c r="AZ48" s="113">
        <f>K48+AC48</f>
        <v>0</v>
      </c>
      <c r="BA48" s="528">
        <f t="shared" si="99"/>
        <v>599476</v>
      </c>
      <c r="BB48" s="528">
        <f t="shared" si="99"/>
        <v>35472</v>
      </c>
      <c r="BC48" s="528">
        <f>N48+AJ48</f>
        <v>0</v>
      </c>
      <c r="BD48" s="549">
        <f>O48+AV48</f>
        <v>4.7200000000000006</v>
      </c>
      <c r="BE48" s="549">
        <f>P48+AT48</f>
        <v>4.7200000000000006</v>
      </c>
      <c r="BF48" s="953">
        <f t="shared" si="100"/>
        <v>0</v>
      </c>
      <c r="BG48" s="550">
        <f>Q48+AU48</f>
        <v>0</v>
      </c>
      <c r="BH48" s="626"/>
    </row>
    <row r="49" spans="1:60" ht="12.95" customHeight="1" x14ac:dyDescent="0.25">
      <c r="A49" s="541">
        <v>10</v>
      </c>
      <c r="B49" s="378">
        <v>5458</v>
      </c>
      <c r="C49" s="378">
        <v>600099288</v>
      </c>
      <c r="D49" s="378">
        <v>856126</v>
      </c>
      <c r="E49" s="732" t="s">
        <v>505</v>
      </c>
      <c r="F49" s="756">
        <v>3141</v>
      </c>
      <c r="G49" s="735" t="s">
        <v>319</v>
      </c>
      <c r="H49" s="546" t="s">
        <v>282</v>
      </c>
      <c r="I49" s="522">
        <v>3341094</v>
      </c>
      <c r="J49" s="547">
        <v>2435319</v>
      </c>
      <c r="K49" s="547">
        <v>0</v>
      </c>
      <c r="L49" s="339">
        <v>823138</v>
      </c>
      <c r="M49" s="339">
        <v>48707</v>
      </c>
      <c r="N49" s="547">
        <v>33930</v>
      </c>
      <c r="O49" s="548">
        <v>8.2800000000000011</v>
      </c>
      <c r="P49" s="733">
        <v>0</v>
      </c>
      <c r="Q49" s="823">
        <v>8.2800000000000011</v>
      </c>
      <c r="R49" s="112">
        <f t="shared" si="9"/>
        <v>0</v>
      </c>
      <c r="S49" s="113">
        <v>0</v>
      </c>
      <c r="T49" s="113">
        <v>0</v>
      </c>
      <c r="U49" s="113">
        <v>0</v>
      </c>
      <c r="V49" s="113">
        <v>0</v>
      </c>
      <c r="W49" s="113">
        <v>0</v>
      </c>
      <c r="X49" s="113">
        <v>0</v>
      </c>
      <c r="Y49" s="113">
        <f t="shared" si="10"/>
        <v>0</v>
      </c>
      <c r="Z49" s="113">
        <v>0</v>
      </c>
      <c r="AA49" s="113">
        <v>0</v>
      </c>
      <c r="AB49" s="113">
        <v>0</v>
      </c>
      <c r="AC49" s="113">
        <f t="shared" si="11"/>
        <v>0</v>
      </c>
      <c r="AD49" s="113">
        <f t="shared" si="12"/>
        <v>0</v>
      </c>
      <c r="AE49" s="114">
        <f t="shared" si="13"/>
        <v>0</v>
      </c>
      <c r="AF49" s="114">
        <f t="shared" si="14"/>
        <v>0</v>
      </c>
      <c r="AG49" s="113">
        <v>0</v>
      </c>
      <c r="AH49" s="113">
        <v>0</v>
      </c>
      <c r="AI49" s="113">
        <v>0</v>
      </c>
      <c r="AJ49" s="113">
        <f t="shared" si="15"/>
        <v>0</v>
      </c>
      <c r="AK49" s="113">
        <f t="shared" si="16"/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v>0</v>
      </c>
      <c r="AQ49" s="115">
        <v>0</v>
      </c>
      <c r="AR49" s="115">
        <v>0</v>
      </c>
      <c r="AS49" s="115">
        <v>0</v>
      </c>
      <c r="AT49" s="409">
        <f t="shared" si="97"/>
        <v>0</v>
      </c>
      <c r="AU49" s="115">
        <f>AM49+AP49+AS49</f>
        <v>0</v>
      </c>
      <c r="AV49" s="116">
        <f t="shared" si="18"/>
        <v>0</v>
      </c>
      <c r="AW49" s="855">
        <f>I49+AK49</f>
        <v>3341094</v>
      </c>
      <c r="AX49" s="528">
        <f>J49+Y49</f>
        <v>2435319</v>
      </c>
      <c r="AY49" s="113">
        <f t="shared" si="98"/>
        <v>0</v>
      </c>
      <c r="AZ49" s="113">
        <f>K49+AC49</f>
        <v>0</v>
      </c>
      <c r="BA49" s="528">
        <f t="shared" si="99"/>
        <v>823138</v>
      </c>
      <c r="BB49" s="528">
        <f t="shared" si="99"/>
        <v>48707</v>
      </c>
      <c r="BC49" s="528">
        <f>N49+AJ49</f>
        <v>33930</v>
      </c>
      <c r="BD49" s="549">
        <f>O49+AV49</f>
        <v>8.2800000000000011</v>
      </c>
      <c r="BE49" s="549">
        <f>P49+AT49</f>
        <v>0</v>
      </c>
      <c r="BF49" s="953">
        <f t="shared" si="100"/>
        <v>0</v>
      </c>
      <c r="BG49" s="550">
        <f>Q49+AU49</f>
        <v>8.2800000000000011</v>
      </c>
      <c r="BH49" s="626"/>
    </row>
    <row r="50" spans="1:60" ht="12.95" customHeight="1" x14ac:dyDescent="0.25">
      <c r="A50" s="541">
        <v>10</v>
      </c>
      <c r="B50" s="378">
        <v>5458</v>
      </c>
      <c r="C50" s="378">
        <v>600099288</v>
      </c>
      <c r="D50" s="378">
        <v>856126</v>
      </c>
      <c r="E50" s="734" t="s">
        <v>505</v>
      </c>
      <c r="F50" s="378">
        <v>3143</v>
      </c>
      <c r="G50" s="641" t="s">
        <v>633</v>
      </c>
      <c r="H50" s="546" t="s">
        <v>281</v>
      </c>
      <c r="I50" s="522">
        <v>2831552</v>
      </c>
      <c r="J50" s="547">
        <v>2085090</v>
      </c>
      <c r="K50" s="547">
        <v>0</v>
      </c>
      <c r="L50" s="339">
        <v>704760</v>
      </c>
      <c r="M50" s="339">
        <v>41702</v>
      </c>
      <c r="N50" s="547">
        <v>0</v>
      </c>
      <c r="O50" s="548">
        <v>4.3948999999999998</v>
      </c>
      <c r="P50" s="733">
        <v>4.3948999999999998</v>
      </c>
      <c r="Q50" s="823">
        <v>0</v>
      </c>
      <c r="R50" s="112">
        <f t="shared" si="9"/>
        <v>0</v>
      </c>
      <c r="S50" s="113">
        <v>0</v>
      </c>
      <c r="T50" s="113">
        <v>26885</v>
      </c>
      <c r="U50" s="113">
        <v>0</v>
      </c>
      <c r="V50" s="113">
        <v>0</v>
      </c>
      <c r="W50" s="113">
        <v>0</v>
      </c>
      <c r="X50" s="113">
        <v>0</v>
      </c>
      <c r="Y50" s="113">
        <f t="shared" si="10"/>
        <v>26885</v>
      </c>
      <c r="Z50" s="113">
        <v>0</v>
      </c>
      <c r="AA50" s="113">
        <v>0</v>
      </c>
      <c r="AB50" s="113">
        <v>0</v>
      </c>
      <c r="AC50" s="113">
        <f t="shared" si="11"/>
        <v>0</v>
      </c>
      <c r="AD50" s="113">
        <f t="shared" si="12"/>
        <v>26885</v>
      </c>
      <c r="AE50" s="114">
        <f t="shared" si="13"/>
        <v>9087</v>
      </c>
      <c r="AF50" s="114">
        <f t="shared" si="14"/>
        <v>538</v>
      </c>
      <c r="AG50" s="113">
        <v>0</v>
      </c>
      <c r="AH50" s="113">
        <v>0</v>
      </c>
      <c r="AI50" s="113">
        <v>0</v>
      </c>
      <c r="AJ50" s="113">
        <f t="shared" si="15"/>
        <v>0</v>
      </c>
      <c r="AK50" s="113">
        <f t="shared" si="16"/>
        <v>36510</v>
      </c>
      <c r="AL50" s="115">
        <v>0</v>
      </c>
      <c r="AM50" s="115">
        <v>0</v>
      </c>
      <c r="AN50" s="115">
        <v>0</v>
      </c>
      <c r="AO50" s="115">
        <v>0.06</v>
      </c>
      <c r="AP50" s="115">
        <v>0</v>
      </c>
      <c r="AQ50" s="115">
        <v>0</v>
      </c>
      <c r="AR50" s="115">
        <v>0</v>
      </c>
      <c r="AS50" s="115">
        <v>0</v>
      </c>
      <c r="AT50" s="409">
        <f t="shared" si="97"/>
        <v>0.06</v>
      </c>
      <c r="AU50" s="115">
        <f>AM50+AP50+AS50</f>
        <v>0</v>
      </c>
      <c r="AV50" s="116">
        <f t="shared" si="18"/>
        <v>0.06</v>
      </c>
      <c r="AW50" s="855">
        <f>I50+AK50</f>
        <v>2868062</v>
      </c>
      <c r="AX50" s="528">
        <f>J50+Y50</f>
        <v>2111975</v>
      </c>
      <c r="AY50" s="113">
        <f t="shared" si="98"/>
        <v>0</v>
      </c>
      <c r="AZ50" s="113">
        <f>K50+AC50</f>
        <v>0</v>
      </c>
      <c r="BA50" s="528">
        <f t="shared" si="99"/>
        <v>713847</v>
      </c>
      <c r="BB50" s="528">
        <f t="shared" si="99"/>
        <v>42240</v>
      </c>
      <c r="BC50" s="528">
        <f>N50+AJ50</f>
        <v>0</v>
      </c>
      <c r="BD50" s="549">
        <f>O50+AV50</f>
        <v>4.4548999999999994</v>
      </c>
      <c r="BE50" s="549">
        <f>P50+AT50</f>
        <v>4.4548999999999994</v>
      </c>
      <c r="BF50" s="953">
        <f t="shared" si="100"/>
        <v>0</v>
      </c>
      <c r="BG50" s="550">
        <f>Q50+AU50</f>
        <v>0</v>
      </c>
      <c r="BH50" s="626"/>
    </row>
    <row r="51" spans="1:60" ht="12.95" customHeight="1" x14ac:dyDescent="0.25">
      <c r="A51" s="541">
        <v>10</v>
      </c>
      <c r="B51" s="378">
        <v>5458</v>
      </c>
      <c r="C51" s="378">
        <v>600099288</v>
      </c>
      <c r="D51" s="378">
        <v>856126</v>
      </c>
      <c r="E51" s="734" t="s">
        <v>505</v>
      </c>
      <c r="F51" s="378">
        <v>3143</v>
      </c>
      <c r="G51" s="641" t="s">
        <v>634</v>
      </c>
      <c r="H51" s="546" t="s">
        <v>282</v>
      </c>
      <c r="I51" s="522">
        <v>98309</v>
      </c>
      <c r="J51" s="547">
        <v>69300</v>
      </c>
      <c r="K51" s="547">
        <v>0</v>
      </c>
      <c r="L51" s="339">
        <v>23423</v>
      </c>
      <c r="M51" s="339">
        <v>1386</v>
      </c>
      <c r="N51" s="547">
        <v>4200</v>
      </c>
      <c r="O51" s="548">
        <v>0.28999999999999998</v>
      </c>
      <c r="P51" s="733">
        <v>0</v>
      </c>
      <c r="Q51" s="823">
        <v>0.28999999999999998</v>
      </c>
      <c r="R51" s="112">
        <f t="shared" si="9"/>
        <v>0</v>
      </c>
      <c r="S51" s="113">
        <v>0</v>
      </c>
      <c r="T51" s="113">
        <v>0</v>
      </c>
      <c r="U51" s="113">
        <v>0</v>
      </c>
      <c r="V51" s="113">
        <v>0</v>
      </c>
      <c r="W51" s="113">
        <v>0</v>
      </c>
      <c r="X51" s="113">
        <v>0</v>
      </c>
      <c r="Y51" s="113">
        <f t="shared" si="10"/>
        <v>0</v>
      </c>
      <c r="Z51" s="113">
        <v>0</v>
      </c>
      <c r="AA51" s="113">
        <v>0</v>
      </c>
      <c r="AB51" s="113">
        <v>0</v>
      </c>
      <c r="AC51" s="113">
        <f t="shared" si="11"/>
        <v>0</v>
      </c>
      <c r="AD51" s="113">
        <f t="shared" si="12"/>
        <v>0</v>
      </c>
      <c r="AE51" s="114">
        <f t="shared" si="13"/>
        <v>0</v>
      </c>
      <c r="AF51" s="114">
        <f t="shared" si="14"/>
        <v>0</v>
      </c>
      <c r="AG51" s="113">
        <v>0</v>
      </c>
      <c r="AH51" s="113">
        <v>0</v>
      </c>
      <c r="AI51" s="113">
        <v>0</v>
      </c>
      <c r="AJ51" s="113">
        <f t="shared" si="15"/>
        <v>0</v>
      </c>
      <c r="AK51" s="113">
        <f t="shared" si="16"/>
        <v>0</v>
      </c>
      <c r="AL51" s="115">
        <v>0</v>
      </c>
      <c r="AM51" s="115">
        <v>0</v>
      </c>
      <c r="AN51" s="115">
        <v>0</v>
      </c>
      <c r="AO51" s="115">
        <v>0</v>
      </c>
      <c r="AP51" s="115">
        <v>0</v>
      </c>
      <c r="AQ51" s="115">
        <v>0</v>
      </c>
      <c r="AR51" s="115">
        <v>0</v>
      </c>
      <c r="AS51" s="115">
        <v>0</v>
      </c>
      <c r="AT51" s="409">
        <f t="shared" si="97"/>
        <v>0</v>
      </c>
      <c r="AU51" s="115">
        <f>AM51+AP51+AS51</f>
        <v>0</v>
      </c>
      <c r="AV51" s="116">
        <f t="shared" si="18"/>
        <v>0</v>
      </c>
      <c r="AW51" s="855">
        <f>I51+AK51</f>
        <v>98309</v>
      </c>
      <c r="AX51" s="528">
        <f>J51+Y51</f>
        <v>69300</v>
      </c>
      <c r="AY51" s="113">
        <f t="shared" si="98"/>
        <v>0</v>
      </c>
      <c r="AZ51" s="113">
        <f>K51+AC51</f>
        <v>0</v>
      </c>
      <c r="BA51" s="528">
        <f t="shared" si="99"/>
        <v>23423</v>
      </c>
      <c r="BB51" s="528">
        <f t="shared" si="99"/>
        <v>1386</v>
      </c>
      <c r="BC51" s="528">
        <f>N51+AJ51</f>
        <v>4200</v>
      </c>
      <c r="BD51" s="549">
        <f>O51+AV51</f>
        <v>0.28999999999999998</v>
      </c>
      <c r="BE51" s="549">
        <f>P51+AT51</f>
        <v>0</v>
      </c>
      <c r="BF51" s="953">
        <f t="shared" si="100"/>
        <v>0</v>
      </c>
      <c r="BG51" s="550">
        <f>Q51+AU51</f>
        <v>0.28999999999999998</v>
      </c>
      <c r="BH51" s="626"/>
    </row>
    <row r="52" spans="1:60" ht="12.95" customHeight="1" x14ac:dyDescent="0.25">
      <c r="A52" s="379">
        <v>10</v>
      </c>
      <c r="B52" s="84">
        <v>5458</v>
      </c>
      <c r="C52" s="84">
        <v>600099288</v>
      </c>
      <c r="D52" s="84">
        <v>856126</v>
      </c>
      <c r="E52" s="736" t="s">
        <v>506</v>
      </c>
      <c r="F52" s="84"/>
      <c r="G52" s="736"/>
      <c r="H52" s="322"/>
      <c r="I52" s="748">
        <v>44447530</v>
      </c>
      <c r="J52" s="749">
        <v>31745965</v>
      </c>
      <c r="K52" s="749">
        <v>350000</v>
      </c>
      <c r="L52" s="749">
        <v>10848435</v>
      </c>
      <c r="M52" s="749">
        <v>634920</v>
      </c>
      <c r="N52" s="749">
        <v>868210</v>
      </c>
      <c r="O52" s="750">
        <v>63.462200000000003</v>
      </c>
      <c r="P52" s="750">
        <v>44.526400000000002</v>
      </c>
      <c r="Q52" s="835">
        <v>18.9358</v>
      </c>
      <c r="R52" s="748">
        <f t="shared" ref="R52:BG52" si="101">SUM(R47:R51)</f>
        <v>150000</v>
      </c>
      <c r="S52" s="751">
        <f t="shared" si="101"/>
        <v>0</v>
      </c>
      <c r="T52" s="751">
        <f t="shared" si="101"/>
        <v>204299</v>
      </c>
      <c r="U52" s="751">
        <f t="shared" ref="U52" si="102">SUM(U47:U51)</f>
        <v>120320</v>
      </c>
      <c r="V52" s="751">
        <f t="shared" si="101"/>
        <v>0</v>
      </c>
      <c r="W52" s="751">
        <f t="shared" ref="W52" si="103">SUM(W47:W51)</f>
        <v>0</v>
      </c>
      <c r="X52" s="751">
        <f t="shared" si="101"/>
        <v>0</v>
      </c>
      <c r="Y52" s="751">
        <f t="shared" si="101"/>
        <v>474619</v>
      </c>
      <c r="Z52" s="751">
        <f t="shared" si="101"/>
        <v>-150000</v>
      </c>
      <c r="AA52" s="751">
        <f t="shared" si="101"/>
        <v>0</v>
      </c>
      <c r="AB52" s="751">
        <f t="shared" si="101"/>
        <v>0</v>
      </c>
      <c r="AC52" s="751">
        <f t="shared" si="101"/>
        <v>-150000</v>
      </c>
      <c r="AD52" s="751">
        <f t="shared" si="101"/>
        <v>324619</v>
      </c>
      <c r="AE52" s="751">
        <f t="shared" si="101"/>
        <v>109721</v>
      </c>
      <c r="AF52" s="751">
        <f t="shared" si="101"/>
        <v>9493</v>
      </c>
      <c r="AG52" s="751">
        <f t="shared" si="101"/>
        <v>0</v>
      </c>
      <c r="AH52" s="751">
        <f t="shared" ref="AH52" si="104">SUM(AH47:AH51)</f>
        <v>0</v>
      </c>
      <c r="AI52" s="751">
        <f t="shared" si="101"/>
        <v>0</v>
      </c>
      <c r="AJ52" s="751">
        <f t="shared" si="101"/>
        <v>0</v>
      </c>
      <c r="AK52" s="751">
        <f t="shared" si="101"/>
        <v>443833</v>
      </c>
      <c r="AL52" s="752">
        <f t="shared" si="101"/>
        <v>0.25</v>
      </c>
      <c r="AM52" s="752">
        <f t="shared" si="101"/>
        <v>0</v>
      </c>
      <c r="AN52" s="752">
        <f t="shared" si="101"/>
        <v>0</v>
      </c>
      <c r="AO52" s="752">
        <f t="shared" si="101"/>
        <v>0.32</v>
      </c>
      <c r="AP52" s="752">
        <f t="shared" si="101"/>
        <v>0</v>
      </c>
      <c r="AQ52" s="752">
        <f t="shared" ref="AQ52" si="105">SUM(AQ47:AQ51)</f>
        <v>0</v>
      </c>
      <c r="AR52" s="752">
        <f t="shared" si="101"/>
        <v>0</v>
      </c>
      <c r="AS52" s="752">
        <f t="shared" si="101"/>
        <v>0</v>
      </c>
      <c r="AT52" s="752">
        <f t="shared" si="101"/>
        <v>0.57000000000000006</v>
      </c>
      <c r="AU52" s="752">
        <f t="shared" si="101"/>
        <v>0</v>
      </c>
      <c r="AV52" s="753">
        <f t="shared" si="101"/>
        <v>0.57000000000000006</v>
      </c>
      <c r="AW52" s="749">
        <f t="shared" si="101"/>
        <v>44891363</v>
      </c>
      <c r="AX52" s="751">
        <f t="shared" si="101"/>
        <v>32220584</v>
      </c>
      <c r="AY52" s="948">
        <f t="shared" ref="AY52" si="106">SUM(AY47:AY51)</f>
        <v>0</v>
      </c>
      <c r="AZ52" s="751">
        <f t="shared" si="101"/>
        <v>200000</v>
      </c>
      <c r="BA52" s="751">
        <f t="shared" si="101"/>
        <v>10958156</v>
      </c>
      <c r="BB52" s="751">
        <f t="shared" si="101"/>
        <v>644413</v>
      </c>
      <c r="BC52" s="751">
        <f t="shared" si="101"/>
        <v>868210</v>
      </c>
      <c r="BD52" s="752">
        <f t="shared" si="101"/>
        <v>64.032200000000003</v>
      </c>
      <c r="BE52" s="752">
        <f t="shared" si="101"/>
        <v>45.096400000000003</v>
      </c>
      <c r="BF52" s="752">
        <f t="shared" si="101"/>
        <v>0</v>
      </c>
      <c r="BG52" s="753">
        <f t="shared" si="101"/>
        <v>18.9358</v>
      </c>
      <c r="BH52" s="626"/>
    </row>
    <row r="53" spans="1:60" ht="12.95" customHeight="1" x14ac:dyDescent="0.25">
      <c r="A53" s="541">
        <v>11</v>
      </c>
      <c r="B53" s="378">
        <v>5456</v>
      </c>
      <c r="C53" s="378">
        <v>600099369</v>
      </c>
      <c r="D53" s="378">
        <v>854794</v>
      </c>
      <c r="E53" s="734" t="s">
        <v>507</v>
      </c>
      <c r="F53" s="378">
        <v>3113</v>
      </c>
      <c r="G53" s="734" t="s">
        <v>333</v>
      </c>
      <c r="H53" s="546" t="s">
        <v>281</v>
      </c>
      <c r="I53" s="522">
        <v>43713944</v>
      </c>
      <c r="J53" s="547">
        <v>30991064</v>
      </c>
      <c r="K53" s="547">
        <v>494200</v>
      </c>
      <c r="L53" s="339">
        <v>10642019</v>
      </c>
      <c r="M53" s="339">
        <v>619821</v>
      </c>
      <c r="N53" s="547">
        <v>966840</v>
      </c>
      <c r="O53" s="548">
        <v>59.284999999999997</v>
      </c>
      <c r="P53" s="733">
        <v>46.4801</v>
      </c>
      <c r="Q53" s="823">
        <v>12.8049</v>
      </c>
      <c r="R53" s="112">
        <f t="shared" si="9"/>
        <v>34000</v>
      </c>
      <c r="S53" s="113">
        <v>0</v>
      </c>
      <c r="T53" s="113">
        <v>499136</v>
      </c>
      <c r="U53" s="113">
        <v>179292</v>
      </c>
      <c r="V53" s="113">
        <v>-390279</v>
      </c>
      <c r="W53" s="113">
        <v>115480</v>
      </c>
      <c r="X53" s="113">
        <v>0</v>
      </c>
      <c r="Y53" s="113">
        <f t="shared" si="10"/>
        <v>437629</v>
      </c>
      <c r="Z53" s="113">
        <v>-34000</v>
      </c>
      <c r="AA53" s="113">
        <v>0</v>
      </c>
      <c r="AB53" s="113">
        <v>0</v>
      </c>
      <c r="AC53" s="113">
        <f t="shared" si="11"/>
        <v>-34000</v>
      </c>
      <c r="AD53" s="113">
        <f t="shared" si="12"/>
        <v>403629</v>
      </c>
      <c r="AE53" s="114">
        <f t="shared" si="13"/>
        <v>136427</v>
      </c>
      <c r="AF53" s="114">
        <f t="shared" si="14"/>
        <v>8753</v>
      </c>
      <c r="AG53" s="113">
        <v>0</v>
      </c>
      <c r="AH53" s="113">
        <v>529999</v>
      </c>
      <c r="AI53" s="113">
        <v>0</v>
      </c>
      <c r="AJ53" s="113">
        <f t="shared" si="15"/>
        <v>529999</v>
      </c>
      <c r="AK53" s="113">
        <f t="shared" si="16"/>
        <v>1078808</v>
      </c>
      <c r="AL53" s="115">
        <v>-0.05</v>
      </c>
      <c r="AM53" s="115">
        <v>0</v>
      </c>
      <c r="AN53" s="115">
        <v>0</v>
      </c>
      <c r="AO53" s="115">
        <v>0.85</v>
      </c>
      <c r="AP53" s="115">
        <v>0</v>
      </c>
      <c r="AQ53" s="115">
        <v>0.33329999999999999</v>
      </c>
      <c r="AR53" s="115">
        <v>0</v>
      </c>
      <c r="AS53" s="115">
        <v>0</v>
      </c>
      <c r="AT53" s="409">
        <f t="shared" ref="AT53:AT57" si="107">AL53+AN53+AO53+AR53+AQ53</f>
        <v>1.1333</v>
      </c>
      <c r="AU53" s="115">
        <f>AM53+AP53+AS53</f>
        <v>0</v>
      </c>
      <c r="AV53" s="116">
        <f t="shared" si="18"/>
        <v>1.1333</v>
      </c>
      <c r="AW53" s="855">
        <f>I53+AK53</f>
        <v>44792752</v>
      </c>
      <c r="AX53" s="528">
        <f>J53+Y53</f>
        <v>31428693</v>
      </c>
      <c r="AY53" s="113">
        <f t="shared" ref="AY53:AY57" si="108">W53</f>
        <v>115480</v>
      </c>
      <c r="AZ53" s="113">
        <f>K53+AC53</f>
        <v>460200</v>
      </c>
      <c r="BA53" s="528">
        <f t="shared" ref="BA53:BB57" si="109">L53+AE53</f>
        <v>10778446</v>
      </c>
      <c r="BB53" s="528">
        <f t="shared" si="109"/>
        <v>628574</v>
      </c>
      <c r="BC53" s="528">
        <f>N53+AJ53</f>
        <v>1496839</v>
      </c>
      <c r="BD53" s="549">
        <f>O53+AV53</f>
        <v>60.418299999999995</v>
      </c>
      <c r="BE53" s="549">
        <f>P53+AT53</f>
        <v>47.613399999999999</v>
      </c>
      <c r="BF53" s="953">
        <f t="shared" ref="BF53:BF57" si="110">AQ53</f>
        <v>0.33329999999999999</v>
      </c>
      <c r="BG53" s="550">
        <f>Q53+AU53</f>
        <v>12.8049</v>
      </c>
      <c r="BH53" s="626"/>
    </row>
    <row r="54" spans="1:60" ht="12.95" customHeight="1" x14ac:dyDescent="0.25">
      <c r="A54" s="541">
        <v>11</v>
      </c>
      <c r="B54" s="378">
        <v>5456</v>
      </c>
      <c r="C54" s="378">
        <v>600099369</v>
      </c>
      <c r="D54" s="378">
        <v>854794</v>
      </c>
      <c r="E54" s="377" t="s">
        <v>507</v>
      </c>
      <c r="F54" s="378">
        <v>3113</v>
      </c>
      <c r="G54" s="641" t="s">
        <v>316</v>
      </c>
      <c r="H54" s="546" t="s">
        <v>282</v>
      </c>
      <c r="I54" s="522">
        <v>4882307</v>
      </c>
      <c r="J54" s="547">
        <v>3595219</v>
      </c>
      <c r="K54" s="547">
        <v>0</v>
      </c>
      <c r="L54" s="339">
        <v>1215183</v>
      </c>
      <c r="M54" s="339">
        <v>71905</v>
      </c>
      <c r="N54" s="547">
        <v>0</v>
      </c>
      <c r="O54" s="548">
        <v>10.14</v>
      </c>
      <c r="P54" s="733">
        <v>10.14</v>
      </c>
      <c r="Q54" s="823">
        <v>0</v>
      </c>
      <c r="R54" s="112">
        <f t="shared" si="9"/>
        <v>0</v>
      </c>
      <c r="S54" s="113">
        <v>7712</v>
      </c>
      <c r="T54" s="113">
        <v>0</v>
      </c>
      <c r="U54" s="113">
        <v>0</v>
      </c>
      <c r="V54" s="113">
        <v>0</v>
      </c>
      <c r="W54" s="113">
        <v>0</v>
      </c>
      <c r="X54" s="113">
        <v>0</v>
      </c>
      <c r="Y54" s="113">
        <f t="shared" si="10"/>
        <v>7712</v>
      </c>
      <c r="Z54" s="113">
        <v>0</v>
      </c>
      <c r="AA54" s="113">
        <v>0</v>
      </c>
      <c r="AB54" s="113">
        <v>0</v>
      </c>
      <c r="AC54" s="113">
        <f t="shared" si="11"/>
        <v>0</v>
      </c>
      <c r="AD54" s="113">
        <f t="shared" si="12"/>
        <v>7712</v>
      </c>
      <c r="AE54" s="114">
        <f t="shared" si="13"/>
        <v>2607</v>
      </c>
      <c r="AF54" s="114">
        <f t="shared" si="14"/>
        <v>154</v>
      </c>
      <c r="AG54" s="113">
        <v>0</v>
      </c>
      <c r="AH54" s="113">
        <v>0</v>
      </c>
      <c r="AI54" s="113">
        <v>0</v>
      </c>
      <c r="AJ54" s="113">
        <f t="shared" si="15"/>
        <v>0</v>
      </c>
      <c r="AK54" s="113">
        <f t="shared" si="16"/>
        <v>10473</v>
      </c>
      <c r="AL54" s="115">
        <v>0</v>
      </c>
      <c r="AM54" s="115">
        <v>0</v>
      </c>
      <c r="AN54" s="115">
        <v>0.02</v>
      </c>
      <c r="AO54" s="115">
        <v>0</v>
      </c>
      <c r="AP54" s="115">
        <v>0</v>
      </c>
      <c r="AQ54" s="115">
        <v>0</v>
      </c>
      <c r="AR54" s="115">
        <v>0</v>
      </c>
      <c r="AS54" s="115">
        <v>0</v>
      </c>
      <c r="AT54" s="409">
        <f t="shared" si="107"/>
        <v>0.02</v>
      </c>
      <c r="AU54" s="115">
        <f>AM54+AP54+AS54</f>
        <v>0</v>
      </c>
      <c r="AV54" s="116">
        <f t="shared" si="18"/>
        <v>0.02</v>
      </c>
      <c r="AW54" s="855">
        <f>I54+AK54</f>
        <v>4892780</v>
      </c>
      <c r="AX54" s="528">
        <f>J54+Y54</f>
        <v>3602931</v>
      </c>
      <c r="AY54" s="113">
        <f t="shared" si="108"/>
        <v>0</v>
      </c>
      <c r="AZ54" s="113">
        <f>K54+AC54</f>
        <v>0</v>
      </c>
      <c r="BA54" s="528">
        <f t="shared" si="109"/>
        <v>1217790</v>
      </c>
      <c r="BB54" s="528">
        <f t="shared" si="109"/>
        <v>72059</v>
      </c>
      <c r="BC54" s="528">
        <f>N54+AJ54</f>
        <v>0</v>
      </c>
      <c r="BD54" s="549">
        <f>O54+AV54</f>
        <v>10.16</v>
      </c>
      <c r="BE54" s="549">
        <f>P54+AT54</f>
        <v>10.16</v>
      </c>
      <c r="BF54" s="953">
        <f t="shared" si="110"/>
        <v>0</v>
      </c>
      <c r="BG54" s="550">
        <f>Q54+AU54</f>
        <v>0</v>
      </c>
      <c r="BH54" s="626"/>
    </row>
    <row r="55" spans="1:60" ht="12.95" customHeight="1" x14ac:dyDescent="0.25">
      <c r="A55" s="541">
        <v>11</v>
      </c>
      <c r="B55" s="378">
        <v>5456</v>
      </c>
      <c r="C55" s="378">
        <v>600099369</v>
      </c>
      <c r="D55" s="378">
        <v>854794</v>
      </c>
      <c r="E55" s="732" t="s">
        <v>507</v>
      </c>
      <c r="F55" s="756">
        <v>3141</v>
      </c>
      <c r="G55" s="735" t="s">
        <v>319</v>
      </c>
      <c r="H55" s="546" t="s">
        <v>282</v>
      </c>
      <c r="I55" s="522">
        <v>5111078</v>
      </c>
      <c r="J55" s="547">
        <v>3698422</v>
      </c>
      <c r="K55" s="547">
        <v>25000</v>
      </c>
      <c r="L55" s="339">
        <v>1258516</v>
      </c>
      <c r="M55" s="339">
        <v>73968</v>
      </c>
      <c r="N55" s="547">
        <v>55172</v>
      </c>
      <c r="O55" s="548">
        <v>12.620000000000001</v>
      </c>
      <c r="P55" s="733">
        <v>0</v>
      </c>
      <c r="Q55" s="823">
        <v>12.620000000000001</v>
      </c>
      <c r="R55" s="112">
        <f t="shared" si="9"/>
        <v>20000</v>
      </c>
      <c r="S55" s="113">
        <v>0</v>
      </c>
      <c r="T55" s="113">
        <v>0</v>
      </c>
      <c r="U55" s="113">
        <v>0</v>
      </c>
      <c r="V55" s="113">
        <v>0</v>
      </c>
      <c r="W55" s="113">
        <v>0</v>
      </c>
      <c r="X55" s="113">
        <v>0</v>
      </c>
      <c r="Y55" s="113">
        <f t="shared" si="10"/>
        <v>20000</v>
      </c>
      <c r="Z55" s="113">
        <v>-20000</v>
      </c>
      <c r="AA55" s="113">
        <v>0</v>
      </c>
      <c r="AB55" s="113">
        <v>0</v>
      </c>
      <c r="AC55" s="113">
        <f t="shared" si="11"/>
        <v>-20000</v>
      </c>
      <c r="AD55" s="113">
        <f t="shared" si="12"/>
        <v>0</v>
      </c>
      <c r="AE55" s="114">
        <f t="shared" si="13"/>
        <v>0</v>
      </c>
      <c r="AF55" s="114">
        <f t="shared" si="14"/>
        <v>400</v>
      </c>
      <c r="AG55" s="113">
        <v>0</v>
      </c>
      <c r="AH55" s="113">
        <v>0</v>
      </c>
      <c r="AI55" s="113">
        <v>0</v>
      </c>
      <c r="AJ55" s="113">
        <f t="shared" si="15"/>
        <v>0</v>
      </c>
      <c r="AK55" s="113">
        <f t="shared" si="16"/>
        <v>400</v>
      </c>
      <c r="AL55" s="115">
        <v>0</v>
      </c>
      <c r="AM55" s="115">
        <v>0.05</v>
      </c>
      <c r="AN55" s="115">
        <v>0</v>
      </c>
      <c r="AO55" s="115">
        <v>0</v>
      </c>
      <c r="AP55" s="115">
        <v>0</v>
      </c>
      <c r="AQ55" s="115">
        <v>0</v>
      </c>
      <c r="AR55" s="115">
        <v>0</v>
      </c>
      <c r="AS55" s="115">
        <v>0</v>
      </c>
      <c r="AT55" s="409">
        <f t="shared" si="107"/>
        <v>0</v>
      </c>
      <c r="AU55" s="115">
        <f>AM55+AP55+AS55</f>
        <v>0.05</v>
      </c>
      <c r="AV55" s="116">
        <f t="shared" si="18"/>
        <v>0.05</v>
      </c>
      <c r="AW55" s="855">
        <f>I55+AK55</f>
        <v>5111478</v>
      </c>
      <c r="AX55" s="528">
        <f>J55+Y55</f>
        <v>3718422</v>
      </c>
      <c r="AY55" s="113">
        <f t="shared" si="108"/>
        <v>0</v>
      </c>
      <c r="AZ55" s="113">
        <f>K55+AC55</f>
        <v>5000</v>
      </c>
      <c r="BA55" s="528">
        <f t="shared" si="109"/>
        <v>1258516</v>
      </c>
      <c r="BB55" s="528">
        <f t="shared" si="109"/>
        <v>74368</v>
      </c>
      <c r="BC55" s="528">
        <f>N55+AJ55</f>
        <v>55172</v>
      </c>
      <c r="BD55" s="549">
        <f>O55+AV55</f>
        <v>12.670000000000002</v>
      </c>
      <c r="BE55" s="549">
        <f>P55+AT55</f>
        <v>0</v>
      </c>
      <c r="BF55" s="953">
        <f t="shared" si="110"/>
        <v>0</v>
      </c>
      <c r="BG55" s="550">
        <f>Q55+AU55</f>
        <v>12.670000000000002</v>
      </c>
      <c r="BH55" s="626"/>
    </row>
    <row r="56" spans="1:60" ht="12.95" customHeight="1" x14ac:dyDescent="0.25">
      <c r="A56" s="541">
        <v>11</v>
      </c>
      <c r="B56" s="378">
        <v>5456</v>
      </c>
      <c r="C56" s="378">
        <v>600099369</v>
      </c>
      <c r="D56" s="378">
        <v>854794</v>
      </c>
      <c r="E56" s="377" t="s">
        <v>507</v>
      </c>
      <c r="F56" s="378">
        <v>3143</v>
      </c>
      <c r="G56" s="641" t="s">
        <v>633</v>
      </c>
      <c r="H56" s="546" t="s">
        <v>281</v>
      </c>
      <c r="I56" s="522">
        <v>2912848</v>
      </c>
      <c r="J56" s="547">
        <v>2136284</v>
      </c>
      <c r="K56" s="547">
        <v>8800</v>
      </c>
      <c r="L56" s="339">
        <v>725038</v>
      </c>
      <c r="M56" s="339">
        <v>42726</v>
      </c>
      <c r="N56" s="547">
        <v>0</v>
      </c>
      <c r="O56" s="548">
        <v>4.4218999999999999</v>
      </c>
      <c r="P56" s="733">
        <v>4.4218999999999999</v>
      </c>
      <c r="Q56" s="823">
        <v>0</v>
      </c>
      <c r="R56" s="112">
        <f t="shared" si="9"/>
        <v>8800</v>
      </c>
      <c r="S56" s="113">
        <v>0</v>
      </c>
      <c r="T56" s="113">
        <v>61308</v>
      </c>
      <c r="U56" s="113">
        <v>0</v>
      </c>
      <c r="V56" s="113">
        <v>0</v>
      </c>
      <c r="W56" s="113">
        <v>0</v>
      </c>
      <c r="X56" s="113">
        <v>0</v>
      </c>
      <c r="Y56" s="113">
        <f t="shared" si="10"/>
        <v>70108</v>
      </c>
      <c r="Z56" s="113">
        <v>-8800</v>
      </c>
      <c r="AA56" s="113">
        <v>0</v>
      </c>
      <c r="AB56" s="113">
        <v>0</v>
      </c>
      <c r="AC56" s="113">
        <v>-8800</v>
      </c>
      <c r="AD56" s="113">
        <f t="shared" si="12"/>
        <v>61308</v>
      </c>
      <c r="AE56" s="114">
        <f t="shared" si="13"/>
        <v>20722</v>
      </c>
      <c r="AF56" s="114">
        <f t="shared" si="14"/>
        <v>1402</v>
      </c>
      <c r="AG56" s="113">
        <v>0</v>
      </c>
      <c r="AH56" s="113">
        <v>0</v>
      </c>
      <c r="AI56" s="113">
        <v>0</v>
      </c>
      <c r="AJ56" s="113">
        <f t="shared" si="15"/>
        <v>0</v>
      </c>
      <c r="AK56" s="113">
        <f t="shared" si="16"/>
        <v>83432</v>
      </c>
      <c r="AL56" s="115">
        <v>0.01</v>
      </c>
      <c r="AM56" s="115">
        <v>0</v>
      </c>
      <c r="AN56" s="115">
        <v>0</v>
      </c>
      <c r="AO56" s="115">
        <v>0.13</v>
      </c>
      <c r="AP56" s="115">
        <v>0</v>
      </c>
      <c r="AQ56" s="115">
        <v>0</v>
      </c>
      <c r="AR56" s="115">
        <v>0</v>
      </c>
      <c r="AS56" s="115">
        <v>0</v>
      </c>
      <c r="AT56" s="409">
        <f t="shared" si="107"/>
        <v>0.14000000000000001</v>
      </c>
      <c r="AU56" s="115">
        <f>AM56+AP56+AS56</f>
        <v>0</v>
      </c>
      <c r="AV56" s="116">
        <f t="shared" si="18"/>
        <v>0.14000000000000001</v>
      </c>
      <c r="AW56" s="855">
        <f>I56+AK56</f>
        <v>2996280</v>
      </c>
      <c r="AX56" s="528">
        <f>J56+Y56</f>
        <v>2206392</v>
      </c>
      <c r="AY56" s="113">
        <f t="shared" si="108"/>
        <v>0</v>
      </c>
      <c r="AZ56" s="113">
        <f>K56+AC56</f>
        <v>0</v>
      </c>
      <c r="BA56" s="528">
        <f t="shared" si="109"/>
        <v>745760</v>
      </c>
      <c r="BB56" s="528">
        <f t="shared" si="109"/>
        <v>44128</v>
      </c>
      <c r="BC56" s="528">
        <f>N56+AJ56</f>
        <v>0</v>
      </c>
      <c r="BD56" s="549">
        <f>O56+AV56</f>
        <v>4.5618999999999996</v>
      </c>
      <c r="BE56" s="549">
        <f>P56+AT56</f>
        <v>4.5618999999999996</v>
      </c>
      <c r="BF56" s="953">
        <f t="shared" si="110"/>
        <v>0</v>
      </c>
      <c r="BG56" s="550">
        <f>Q56+AU56</f>
        <v>0</v>
      </c>
      <c r="BH56" s="626"/>
    </row>
    <row r="57" spans="1:60" ht="12.95" customHeight="1" x14ac:dyDescent="0.25">
      <c r="A57" s="541">
        <v>11</v>
      </c>
      <c r="B57" s="378">
        <v>5456</v>
      </c>
      <c r="C57" s="378">
        <v>600099369</v>
      </c>
      <c r="D57" s="378">
        <v>854794</v>
      </c>
      <c r="E57" s="377" t="s">
        <v>507</v>
      </c>
      <c r="F57" s="378">
        <v>3143</v>
      </c>
      <c r="G57" s="641" t="s">
        <v>634</v>
      </c>
      <c r="H57" s="546" t="s">
        <v>282</v>
      </c>
      <c r="I57" s="522">
        <v>98972</v>
      </c>
      <c r="J57" s="547">
        <v>67795</v>
      </c>
      <c r="K57" s="547">
        <v>2000</v>
      </c>
      <c r="L57" s="339">
        <v>23591</v>
      </c>
      <c r="M57" s="339">
        <v>1356</v>
      </c>
      <c r="N57" s="547">
        <v>4230</v>
      </c>
      <c r="O57" s="548">
        <v>0.28999999999999998</v>
      </c>
      <c r="P57" s="733">
        <v>0</v>
      </c>
      <c r="Q57" s="823">
        <v>0.28999999999999998</v>
      </c>
      <c r="R57" s="112">
        <f t="shared" si="9"/>
        <v>2000</v>
      </c>
      <c r="S57" s="113">
        <v>0</v>
      </c>
      <c r="T57" s="113">
        <v>0</v>
      </c>
      <c r="U57" s="113">
        <v>0</v>
      </c>
      <c r="V57" s="113">
        <v>0</v>
      </c>
      <c r="W57" s="113">
        <v>0</v>
      </c>
      <c r="X57" s="113">
        <v>0</v>
      </c>
      <c r="Y57" s="113">
        <f t="shared" si="10"/>
        <v>2000</v>
      </c>
      <c r="Z57" s="113">
        <v>-2000</v>
      </c>
      <c r="AA57" s="113">
        <v>0</v>
      </c>
      <c r="AB57" s="113">
        <v>0</v>
      </c>
      <c r="AC57" s="113">
        <f t="shared" si="11"/>
        <v>-2000</v>
      </c>
      <c r="AD57" s="113">
        <f t="shared" si="12"/>
        <v>0</v>
      </c>
      <c r="AE57" s="114">
        <f t="shared" si="13"/>
        <v>0</v>
      </c>
      <c r="AF57" s="114">
        <f t="shared" si="14"/>
        <v>40</v>
      </c>
      <c r="AG57" s="113">
        <v>0</v>
      </c>
      <c r="AH57" s="113">
        <v>0</v>
      </c>
      <c r="AI57" s="113">
        <v>0</v>
      </c>
      <c r="AJ57" s="113">
        <f t="shared" si="15"/>
        <v>0</v>
      </c>
      <c r="AK57" s="113">
        <f t="shared" si="16"/>
        <v>40</v>
      </c>
      <c r="AL57" s="115">
        <v>0</v>
      </c>
      <c r="AM57" s="115">
        <v>0</v>
      </c>
      <c r="AN57" s="115">
        <v>0</v>
      </c>
      <c r="AO57" s="115">
        <v>0</v>
      </c>
      <c r="AP57" s="115">
        <v>0</v>
      </c>
      <c r="AQ57" s="115">
        <v>0</v>
      </c>
      <c r="AR57" s="115">
        <v>0</v>
      </c>
      <c r="AS57" s="115">
        <v>0</v>
      </c>
      <c r="AT57" s="409">
        <f t="shared" si="107"/>
        <v>0</v>
      </c>
      <c r="AU57" s="115">
        <f>AM57+AP57+AS57</f>
        <v>0</v>
      </c>
      <c r="AV57" s="116">
        <f t="shared" si="18"/>
        <v>0</v>
      </c>
      <c r="AW57" s="855">
        <f>I57+AK57</f>
        <v>99012</v>
      </c>
      <c r="AX57" s="528">
        <f>J57+Y57</f>
        <v>69795</v>
      </c>
      <c r="AY57" s="113">
        <f t="shared" si="108"/>
        <v>0</v>
      </c>
      <c r="AZ57" s="113">
        <f>K57+AC57</f>
        <v>0</v>
      </c>
      <c r="BA57" s="528">
        <f t="shared" si="109"/>
        <v>23591</v>
      </c>
      <c r="BB57" s="528">
        <f t="shared" si="109"/>
        <v>1396</v>
      </c>
      <c r="BC57" s="528">
        <f>N57+AJ57</f>
        <v>4230</v>
      </c>
      <c r="BD57" s="549">
        <f>O57+AV57</f>
        <v>0.28999999999999998</v>
      </c>
      <c r="BE57" s="549">
        <f>P57+AT57</f>
        <v>0</v>
      </c>
      <c r="BF57" s="953">
        <f t="shared" si="110"/>
        <v>0</v>
      </c>
      <c r="BG57" s="550">
        <f>Q57+AU57</f>
        <v>0.28999999999999998</v>
      </c>
      <c r="BH57" s="626"/>
    </row>
    <row r="58" spans="1:60" ht="12.95" customHeight="1" x14ac:dyDescent="0.25">
      <c r="A58" s="379">
        <v>11</v>
      </c>
      <c r="B58" s="87">
        <v>5456</v>
      </c>
      <c r="C58" s="87">
        <v>600099369</v>
      </c>
      <c r="D58" s="87">
        <v>854794</v>
      </c>
      <c r="E58" s="736" t="s">
        <v>508</v>
      </c>
      <c r="F58" s="87"/>
      <c r="G58" s="761"/>
      <c r="H58" s="325"/>
      <c r="I58" s="535">
        <v>56719149</v>
      </c>
      <c r="J58" s="539">
        <v>40488784</v>
      </c>
      <c r="K58" s="539">
        <v>530000</v>
      </c>
      <c r="L58" s="539">
        <v>13864347</v>
      </c>
      <c r="M58" s="539">
        <v>809776</v>
      </c>
      <c r="N58" s="539">
        <v>1026242</v>
      </c>
      <c r="O58" s="745">
        <v>86.756900000000002</v>
      </c>
      <c r="P58" s="745">
        <v>61.042000000000002</v>
      </c>
      <c r="Q58" s="834">
        <v>25.7149</v>
      </c>
      <c r="R58" s="535">
        <f t="shared" ref="R58:BG58" si="111">SUM(R53:R57)</f>
        <v>64800</v>
      </c>
      <c r="S58" s="536">
        <f t="shared" si="111"/>
        <v>7712</v>
      </c>
      <c r="T58" s="536">
        <f t="shared" si="111"/>
        <v>560444</v>
      </c>
      <c r="U58" s="536">
        <f t="shared" ref="U58" si="112">SUM(U53:U57)</f>
        <v>179292</v>
      </c>
      <c r="V58" s="536">
        <f t="shared" si="111"/>
        <v>-390279</v>
      </c>
      <c r="W58" s="536">
        <f t="shared" ref="W58" si="113">SUM(W53:W57)</f>
        <v>115480</v>
      </c>
      <c r="X58" s="536">
        <f t="shared" si="111"/>
        <v>0</v>
      </c>
      <c r="Y58" s="536">
        <f t="shared" si="111"/>
        <v>537449</v>
      </c>
      <c r="Z58" s="536">
        <f t="shared" si="111"/>
        <v>-64800</v>
      </c>
      <c r="AA58" s="536">
        <f t="shared" si="111"/>
        <v>0</v>
      </c>
      <c r="AB58" s="536">
        <f t="shared" si="111"/>
        <v>0</v>
      </c>
      <c r="AC58" s="536">
        <f t="shared" si="111"/>
        <v>-64800</v>
      </c>
      <c r="AD58" s="536">
        <f t="shared" si="111"/>
        <v>472649</v>
      </c>
      <c r="AE58" s="536">
        <f t="shared" si="111"/>
        <v>159756</v>
      </c>
      <c r="AF58" s="536">
        <f t="shared" si="111"/>
        <v>10749</v>
      </c>
      <c r="AG58" s="536">
        <f t="shared" si="111"/>
        <v>0</v>
      </c>
      <c r="AH58" s="536">
        <f t="shared" ref="AH58" si="114">SUM(AH53:AH57)</f>
        <v>529999</v>
      </c>
      <c r="AI58" s="536">
        <f t="shared" si="111"/>
        <v>0</v>
      </c>
      <c r="AJ58" s="536">
        <f t="shared" si="111"/>
        <v>529999</v>
      </c>
      <c r="AK58" s="536">
        <f t="shared" si="111"/>
        <v>1173153</v>
      </c>
      <c r="AL58" s="537">
        <f t="shared" si="111"/>
        <v>-0.04</v>
      </c>
      <c r="AM58" s="537">
        <f t="shared" si="111"/>
        <v>0.05</v>
      </c>
      <c r="AN58" s="537">
        <f t="shared" si="111"/>
        <v>0.02</v>
      </c>
      <c r="AO58" s="537">
        <f t="shared" si="111"/>
        <v>0.98</v>
      </c>
      <c r="AP58" s="537">
        <f t="shared" si="111"/>
        <v>0</v>
      </c>
      <c r="AQ58" s="537">
        <f t="shared" ref="AQ58" si="115">SUM(AQ53:AQ57)</f>
        <v>0.33329999999999999</v>
      </c>
      <c r="AR58" s="537">
        <f t="shared" si="111"/>
        <v>0</v>
      </c>
      <c r="AS58" s="537">
        <f t="shared" si="111"/>
        <v>0</v>
      </c>
      <c r="AT58" s="537">
        <f t="shared" si="111"/>
        <v>1.2932999999999999</v>
      </c>
      <c r="AU58" s="537">
        <f t="shared" si="111"/>
        <v>0.05</v>
      </c>
      <c r="AV58" s="538">
        <f t="shared" si="111"/>
        <v>1.3433000000000002</v>
      </c>
      <c r="AW58" s="539">
        <f t="shared" si="111"/>
        <v>57892302</v>
      </c>
      <c r="AX58" s="536">
        <f t="shared" si="111"/>
        <v>41026233</v>
      </c>
      <c r="AY58" s="540">
        <f t="shared" ref="AY58" si="116">SUM(AY53:AY57)</f>
        <v>115480</v>
      </c>
      <c r="AZ58" s="536">
        <f t="shared" si="111"/>
        <v>465200</v>
      </c>
      <c r="BA58" s="536">
        <f t="shared" si="111"/>
        <v>14024103</v>
      </c>
      <c r="BB58" s="536">
        <f t="shared" si="111"/>
        <v>820525</v>
      </c>
      <c r="BC58" s="536">
        <f t="shared" si="111"/>
        <v>1556241</v>
      </c>
      <c r="BD58" s="537">
        <f t="shared" si="111"/>
        <v>88.100200000000001</v>
      </c>
      <c r="BE58" s="537">
        <f t="shared" si="111"/>
        <v>62.335299999999997</v>
      </c>
      <c r="BF58" s="537">
        <f t="shared" si="111"/>
        <v>0.33329999999999999</v>
      </c>
      <c r="BG58" s="538">
        <f t="shared" si="111"/>
        <v>25.764900000000001</v>
      </c>
      <c r="BH58" s="626"/>
    </row>
    <row r="59" spans="1:60" ht="12.95" customHeight="1" x14ac:dyDescent="0.25">
      <c r="A59" s="541">
        <v>12</v>
      </c>
      <c r="B59" s="378">
        <v>5481</v>
      </c>
      <c r="C59" s="378">
        <v>600099075</v>
      </c>
      <c r="D59" s="378">
        <v>72742739</v>
      </c>
      <c r="E59" s="734" t="s">
        <v>509</v>
      </c>
      <c r="F59" s="378">
        <v>3117</v>
      </c>
      <c r="G59" s="734" t="s">
        <v>333</v>
      </c>
      <c r="H59" s="546" t="s">
        <v>281</v>
      </c>
      <c r="I59" s="522">
        <v>6107839</v>
      </c>
      <c r="J59" s="547">
        <v>4312092</v>
      </c>
      <c r="K59" s="547">
        <v>81000</v>
      </c>
      <c r="L59" s="339">
        <v>1484865</v>
      </c>
      <c r="M59" s="339">
        <v>86242</v>
      </c>
      <c r="N59" s="547">
        <v>143640</v>
      </c>
      <c r="O59" s="548">
        <v>8.184099999999999</v>
      </c>
      <c r="P59" s="733">
        <v>5.6264000000000003</v>
      </c>
      <c r="Q59" s="823">
        <v>2.5577000000000001</v>
      </c>
      <c r="R59" s="112">
        <f t="shared" si="9"/>
        <v>17200</v>
      </c>
      <c r="S59" s="113">
        <v>0</v>
      </c>
      <c r="T59" s="113">
        <v>0</v>
      </c>
      <c r="U59" s="113">
        <v>15812</v>
      </c>
      <c r="V59" s="113">
        <v>0</v>
      </c>
      <c r="W59" s="113">
        <v>0</v>
      </c>
      <c r="X59" s="113">
        <v>0</v>
      </c>
      <c r="Y59" s="113">
        <f t="shared" si="10"/>
        <v>33012</v>
      </c>
      <c r="Z59" s="113">
        <v>-17200</v>
      </c>
      <c r="AA59" s="113">
        <v>0</v>
      </c>
      <c r="AB59" s="113">
        <v>0</v>
      </c>
      <c r="AC59" s="113">
        <f t="shared" si="11"/>
        <v>-17200</v>
      </c>
      <c r="AD59" s="113">
        <f t="shared" si="12"/>
        <v>15812</v>
      </c>
      <c r="AE59" s="114">
        <f t="shared" si="13"/>
        <v>5344</v>
      </c>
      <c r="AF59" s="114">
        <f t="shared" si="14"/>
        <v>660</v>
      </c>
      <c r="AG59" s="113">
        <v>0</v>
      </c>
      <c r="AH59" s="113">
        <v>0</v>
      </c>
      <c r="AI59" s="113">
        <v>0</v>
      </c>
      <c r="AJ59" s="113">
        <f t="shared" si="15"/>
        <v>0</v>
      </c>
      <c r="AK59" s="113">
        <f t="shared" si="16"/>
        <v>21816</v>
      </c>
      <c r="AL59" s="115">
        <v>0.01</v>
      </c>
      <c r="AM59" s="115">
        <v>0.06</v>
      </c>
      <c r="AN59" s="115">
        <v>0</v>
      </c>
      <c r="AO59" s="115">
        <v>0</v>
      </c>
      <c r="AP59" s="115">
        <v>0</v>
      </c>
      <c r="AQ59" s="115">
        <v>0</v>
      </c>
      <c r="AR59" s="115">
        <v>0</v>
      </c>
      <c r="AS59" s="115">
        <v>0</v>
      </c>
      <c r="AT59" s="409">
        <f t="shared" ref="AT59:AT63" si="117">AL59+AN59+AO59+AR59+AQ59</f>
        <v>0.01</v>
      </c>
      <c r="AU59" s="115">
        <f>AM59+AP59+AS59</f>
        <v>0.06</v>
      </c>
      <c r="AV59" s="116">
        <f t="shared" si="18"/>
        <v>6.9999999999999993E-2</v>
      </c>
      <c r="AW59" s="855">
        <f>I59+AK59</f>
        <v>6129655</v>
      </c>
      <c r="AX59" s="528">
        <f>J59+Y59</f>
        <v>4345104</v>
      </c>
      <c r="AY59" s="113">
        <f t="shared" ref="AY59:AY63" si="118">W59</f>
        <v>0</v>
      </c>
      <c r="AZ59" s="113">
        <f>K59+AC59</f>
        <v>63800</v>
      </c>
      <c r="BA59" s="528">
        <f t="shared" ref="BA59:BB63" si="119">L59+AE59</f>
        <v>1490209</v>
      </c>
      <c r="BB59" s="528">
        <f t="shared" si="119"/>
        <v>86902</v>
      </c>
      <c r="BC59" s="528">
        <f>N59+AJ59</f>
        <v>143640</v>
      </c>
      <c r="BD59" s="549">
        <f>O59+AV59</f>
        <v>8.2540999999999993</v>
      </c>
      <c r="BE59" s="549">
        <f>P59+AT59</f>
        <v>5.6364000000000001</v>
      </c>
      <c r="BF59" s="953">
        <f t="shared" ref="BF59:BF63" si="120">AQ59</f>
        <v>0</v>
      </c>
      <c r="BG59" s="550">
        <f>Q59+AU59</f>
        <v>2.6177000000000001</v>
      </c>
      <c r="BH59" s="626"/>
    </row>
    <row r="60" spans="1:60" ht="12.95" customHeight="1" x14ac:dyDescent="0.25">
      <c r="A60" s="541">
        <v>12</v>
      </c>
      <c r="B60" s="378">
        <v>5481</v>
      </c>
      <c r="C60" s="378">
        <v>600099075</v>
      </c>
      <c r="D60" s="378">
        <v>72742739</v>
      </c>
      <c r="E60" s="377" t="s">
        <v>509</v>
      </c>
      <c r="F60" s="378">
        <v>3117</v>
      </c>
      <c r="G60" s="641" t="s">
        <v>316</v>
      </c>
      <c r="H60" s="546" t="s">
        <v>282</v>
      </c>
      <c r="I60" s="522">
        <v>313647</v>
      </c>
      <c r="J60" s="547">
        <v>230963</v>
      </c>
      <c r="K60" s="547">
        <v>0</v>
      </c>
      <c r="L60" s="339">
        <v>78065</v>
      </c>
      <c r="M60" s="339">
        <v>4619</v>
      </c>
      <c r="N60" s="547">
        <v>0</v>
      </c>
      <c r="O60" s="548">
        <v>0.67</v>
      </c>
      <c r="P60" s="733">
        <v>0.67</v>
      </c>
      <c r="Q60" s="823">
        <v>0</v>
      </c>
      <c r="R60" s="112">
        <f t="shared" si="9"/>
        <v>0</v>
      </c>
      <c r="S60" s="113">
        <v>0</v>
      </c>
      <c r="T60" s="113">
        <v>0</v>
      </c>
      <c r="U60" s="113">
        <v>0</v>
      </c>
      <c r="V60" s="113">
        <v>0</v>
      </c>
      <c r="W60" s="113">
        <v>0</v>
      </c>
      <c r="X60" s="113">
        <v>0</v>
      </c>
      <c r="Y60" s="113">
        <f t="shared" si="10"/>
        <v>0</v>
      </c>
      <c r="Z60" s="113">
        <v>0</v>
      </c>
      <c r="AA60" s="113">
        <v>0</v>
      </c>
      <c r="AB60" s="113">
        <v>0</v>
      </c>
      <c r="AC60" s="113">
        <f t="shared" si="11"/>
        <v>0</v>
      </c>
      <c r="AD60" s="113">
        <f t="shared" si="12"/>
        <v>0</v>
      </c>
      <c r="AE60" s="114">
        <f t="shared" si="13"/>
        <v>0</v>
      </c>
      <c r="AF60" s="114">
        <f t="shared" si="14"/>
        <v>0</v>
      </c>
      <c r="AG60" s="113">
        <v>0</v>
      </c>
      <c r="AH60" s="113">
        <v>0</v>
      </c>
      <c r="AI60" s="113">
        <v>0</v>
      </c>
      <c r="AJ60" s="113">
        <f t="shared" si="15"/>
        <v>0</v>
      </c>
      <c r="AK60" s="113">
        <f t="shared" si="16"/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v>0</v>
      </c>
      <c r="AQ60" s="115">
        <v>0</v>
      </c>
      <c r="AR60" s="115">
        <v>0</v>
      </c>
      <c r="AS60" s="115">
        <v>0</v>
      </c>
      <c r="AT60" s="409">
        <f t="shared" si="117"/>
        <v>0</v>
      </c>
      <c r="AU60" s="115">
        <f>AM60+AP60+AS60</f>
        <v>0</v>
      </c>
      <c r="AV60" s="116">
        <f t="shared" si="18"/>
        <v>0</v>
      </c>
      <c r="AW60" s="855">
        <f>I60+AK60</f>
        <v>313647</v>
      </c>
      <c r="AX60" s="528">
        <f>J60+Y60</f>
        <v>230963</v>
      </c>
      <c r="AY60" s="113">
        <f t="shared" si="118"/>
        <v>0</v>
      </c>
      <c r="AZ60" s="113">
        <f>K60+AC60</f>
        <v>0</v>
      </c>
      <c r="BA60" s="528">
        <f t="shared" si="119"/>
        <v>78065</v>
      </c>
      <c r="BB60" s="528">
        <f t="shared" si="119"/>
        <v>4619</v>
      </c>
      <c r="BC60" s="528">
        <f>N60+AJ60</f>
        <v>0</v>
      </c>
      <c r="BD60" s="549">
        <f>O60+AV60</f>
        <v>0.67</v>
      </c>
      <c r="BE60" s="549">
        <f>P60+AT60</f>
        <v>0.67</v>
      </c>
      <c r="BF60" s="953">
        <f t="shared" si="120"/>
        <v>0</v>
      </c>
      <c r="BG60" s="550">
        <f>Q60+AU60</f>
        <v>0</v>
      </c>
      <c r="BH60" s="626"/>
    </row>
    <row r="61" spans="1:60" ht="12.95" customHeight="1" x14ac:dyDescent="0.25">
      <c r="A61" s="541">
        <v>12</v>
      </c>
      <c r="B61" s="378">
        <v>5481</v>
      </c>
      <c r="C61" s="378">
        <v>600099075</v>
      </c>
      <c r="D61" s="378">
        <v>72742739</v>
      </c>
      <c r="E61" s="377" t="s">
        <v>509</v>
      </c>
      <c r="F61" s="378">
        <v>3141</v>
      </c>
      <c r="G61" s="641" t="s">
        <v>319</v>
      </c>
      <c r="H61" s="546" t="s">
        <v>282</v>
      </c>
      <c r="I61" s="522">
        <v>286535</v>
      </c>
      <c r="J61" s="547">
        <v>203861</v>
      </c>
      <c r="K61" s="547">
        <v>5000</v>
      </c>
      <c r="L61" s="339">
        <v>70595</v>
      </c>
      <c r="M61" s="339">
        <v>4077</v>
      </c>
      <c r="N61" s="547">
        <v>3002</v>
      </c>
      <c r="O61" s="548">
        <v>0.71000000000000008</v>
      </c>
      <c r="P61" s="733">
        <v>0</v>
      </c>
      <c r="Q61" s="823">
        <v>0.71000000000000008</v>
      </c>
      <c r="R61" s="112">
        <f t="shared" si="9"/>
        <v>-2000</v>
      </c>
      <c r="S61" s="113">
        <v>0</v>
      </c>
      <c r="T61" s="113">
        <v>0</v>
      </c>
      <c r="U61" s="113">
        <v>0</v>
      </c>
      <c r="V61" s="113">
        <v>0</v>
      </c>
      <c r="W61" s="113">
        <v>0</v>
      </c>
      <c r="X61" s="113">
        <v>0</v>
      </c>
      <c r="Y61" s="113">
        <f t="shared" si="10"/>
        <v>-2000</v>
      </c>
      <c r="Z61" s="113">
        <v>2000</v>
      </c>
      <c r="AA61" s="113">
        <v>0</v>
      </c>
      <c r="AB61" s="113">
        <v>0</v>
      </c>
      <c r="AC61" s="113">
        <f t="shared" si="11"/>
        <v>2000</v>
      </c>
      <c r="AD61" s="113">
        <f t="shared" si="12"/>
        <v>0</v>
      </c>
      <c r="AE61" s="114">
        <f t="shared" si="13"/>
        <v>0</v>
      </c>
      <c r="AF61" s="114">
        <f t="shared" si="14"/>
        <v>-40</v>
      </c>
      <c r="AG61" s="113">
        <v>0</v>
      </c>
      <c r="AH61" s="113">
        <v>0</v>
      </c>
      <c r="AI61" s="113">
        <v>0</v>
      </c>
      <c r="AJ61" s="113">
        <f t="shared" si="15"/>
        <v>0</v>
      </c>
      <c r="AK61" s="113">
        <f t="shared" si="16"/>
        <v>-40</v>
      </c>
      <c r="AL61" s="115">
        <v>-0.02</v>
      </c>
      <c r="AM61" s="115">
        <v>0</v>
      </c>
      <c r="AN61" s="115">
        <v>0</v>
      </c>
      <c r="AO61" s="115">
        <v>0</v>
      </c>
      <c r="AP61" s="115">
        <v>0</v>
      </c>
      <c r="AQ61" s="115">
        <v>0</v>
      </c>
      <c r="AR61" s="115">
        <v>0</v>
      </c>
      <c r="AS61" s="115">
        <v>0</v>
      </c>
      <c r="AT61" s="409">
        <f t="shared" si="117"/>
        <v>-0.02</v>
      </c>
      <c r="AU61" s="115">
        <f>AM61+AP61+AS61</f>
        <v>0</v>
      </c>
      <c r="AV61" s="116">
        <f t="shared" si="18"/>
        <v>-0.02</v>
      </c>
      <c r="AW61" s="855">
        <f>I61+AK61</f>
        <v>286495</v>
      </c>
      <c r="AX61" s="528">
        <f>J61+Y61</f>
        <v>201861</v>
      </c>
      <c r="AY61" s="113">
        <f t="shared" si="118"/>
        <v>0</v>
      </c>
      <c r="AZ61" s="113">
        <f>K61+AC61</f>
        <v>7000</v>
      </c>
      <c r="BA61" s="528">
        <f t="shared" si="119"/>
        <v>70595</v>
      </c>
      <c r="BB61" s="528">
        <f t="shared" si="119"/>
        <v>4037</v>
      </c>
      <c r="BC61" s="528">
        <f>N61+AJ61</f>
        <v>3002</v>
      </c>
      <c r="BD61" s="549">
        <f>O61+AV61</f>
        <v>0.69000000000000006</v>
      </c>
      <c r="BE61" s="549">
        <f>P61+AT61</f>
        <v>-0.02</v>
      </c>
      <c r="BF61" s="953">
        <f t="shared" si="120"/>
        <v>0</v>
      </c>
      <c r="BG61" s="550">
        <f>Q61+AU61</f>
        <v>0.71000000000000008</v>
      </c>
      <c r="BH61" s="626"/>
    </row>
    <row r="62" spans="1:60" ht="12.95" customHeight="1" x14ac:dyDescent="0.25">
      <c r="A62" s="541">
        <v>12</v>
      </c>
      <c r="B62" s="378">
        <v>5481</v>
      </c>
      <c r="C62" s="378">
        <v>600099075</v>
      </c>
      <c r="D62" s="378">
        <v>72742739</v>
      </c>
      <c r="E62" s="377" t="s">
        <v>509</v>
      </c>
      <c r="F62" s="378">
        <v>3143</v>
      </c>
      <c r="G62" s="641" t="s">
        <v>633</v>
      </c>
      <c r="H62" s="546" t="s">
        <v>281</v>
      </c>
      <c r="I62" s="522">
        <v>1020248</v>
      </c>
      <c r="J62" s="547">
        <v>751287</v>
      </c>
      <c r="K62" s="547">
        <v>0</v>
      </c>
      <c r="L62" s="339">
        <v>253935</v>
      </c>
      <c r="M62" s="339">
        <v>15026</v>
      </c>
      <c r="N62" s="547">
        <v>0</v>
      </c>
      <c r="O62" s="548">
        <v>1.5</v>
      </c>
      <c r="P62" s="733">
        <v>1.5</v>
      </c>
      <c r="Q62" s="823">
        <v>0</v>
      </c>
      <c r="R62" s="112">
        <f t="shared" si="9"/>
        <v>0</v>
      </c>
      <c r="S62" s="113">
        <v>0</v>
      </c>
      <c r="T62" s="113">
        <v>0</v>
      </c>
      <c r="U62" s="113">
        <v>0</v>
      </c>
      <c r="V62" s="113">
        <v>0</v>
      </c>
      <c r="W62" s="113">
        <v>0</v>
      </c>
      <c r="X62" s="113">
        <v>0</v>
      </c>
      <c r="Y62" s="113">
        <f t="shared" si="10"/>
        <v>0</v>
      </c>
      <c r="Z62" s="113">
        <v>0</v>
      </c>
      <c r="AA62" s="113">
        <v>0</v>
      </c>
      <c r="AB62" s="113">
        <v>0</v>
      </c>
      <c r="AC62" s="113">
        <f t="shared" si="11"/>
        <v>0</v>
      </c>
      <c r="AD62" s="113">
        <f t="shared" si="12"/>
        <v>0</v>
      </c>
      <c r="AE62" s="114">
        <f t="shared" si="13"/>
        <v>0</v>
      </c>
      <c r="AF62" s="114">
        <f t="shared" si="14"/>
        <v>0</v>
      </c>
      <c r="AG62" s="113">
        <v>0</v>
      </c>
      <c r="AH62" s="113">
        <v>0</v>
      </c>
      <c r="AI62" s="113">
        <v>0</v>
      </c>
      <c r="AJ62" s="113">
        <f t="shared" si="15"/>
        <v>0</v>
      </c>
      <c r="AK62" s="113">
        <f t="shared" si="16"/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v>0</v>
      </c>
      <c r="AQ62" s="115">
        <v>0</v>
      </c>
      <c r="AR62" s="115">
        <v>0</v>
      </c>
      <c r="AS62" s="115">
        <v>0</v>
      </c>
      <c r="AT62" s="409">
        <f t="shared" si="117"/>
        <v>0</v>
      </c>
      <c r="AU62" s="115">
        <f>AM62+AP62+AS62</f>
        <v>0</v>
      </c>
      <c r="AV62" s="116">
        <f t="shared" si="18"/>
        <v>0</v>
      </c>
      <c r="AW62" s="855">
        <f>I62+AK62</f>
        <v>1020248</v>
      </c>
      <c r="AX62" s="528">
        <f>J62+Y62</f>
        <v>751287</v>
      </c>
      <c r="AY62" s="113">
        <f t="shared" si="118"/>
        <v>0</v>
      </c>
      <c r="AZ62" s="113">
        <f>K62+AC62</f>
        <v>0</v>
      </c>
      <c r="BA62" s="528">
        <f t="shared" si="119"/>
        <v>253935</v>
      </c>
      <c r="BB62" s="528">
        <f t="shared" si="119"/>
        <v>15026</v>
      </c>
      <c r="BC62" s="528">
        <f>N62+AJ62</f>
        <v>0</v>
      </c>
      <c r="BD62" s="549">
        <f>O62+AV62</f>
        <v>1.5</v>
      </c>
      <c r="BE62" s="549">
        <f>P62+AT62</f>
        <v>1.5</v>
      </c>
      <c r="BF62" s="953">
        <f t="shared" si="120"/>
        <v>0</v>
      </c>
      <c r="BG62" s="550">
        <f>Q62+AU62</f>
        <v>0</v>
      </c>
      <c r="BH62" s="626"/>
    </row>
    <row r="63" spans="1:60" ht="12.95" customHeight="1" x14ac:dyDescent="0.25">
      <c r="A63" s="541">
        <v>12</v>
      </c>
      <c r="B63" s="378">
        <v>5481</v>
      </c>
      <c r="C63" s="378">
        <v>600099075</v>
      </c>
      <c r="D63" s="378">
        <v>72742739</v>
      </c>
      <c r="E63" s="377" t="s">
        <v>509</v>
      </c>
      <c r="F63" s="378">
        <v>3143</v>
      </c>
      <c r="G63" s="641" t="s">
        <v>634</v>
      </c>
      <c r="H63" s="546" t="s">
        <v>282</v>
      </c>
      <c r="I63" s="522">
        <v>42133</v>
      </c>
      <c r="J63" s="547">
        <v>29700</v>
      </c>
      <c r="K63" s="547">
        <v>0</v>
      </c>
      <c r="L63" s="339">
        <v>10039</v>
      </c>
      <c r="M63" s="339">
        <v>594</v>
      </c>
      <c r="N63" s="547">
        <v>1800</v>
      </c>
      <c r="O63" s="548">
        <v>0.13</v>
      </c>
      <c r="P63" s="733">
        <v>0</v>
      </c>
      <c r="Q63" s="823">
        <v>0.13</v>
      </c>
      <c r="R63" s="112">
        <f t="shared" si="9"/>
        <v>0</v>
      </c>
      <c r="S63" s="113">
        <v>0</v>
      </c>
      <c r="T63" s="113">
        <v>0</v>
      </c>
      <c r="U63" s="113">
        <v>0</v>
      </c>
      <c r="V63" s="113">
        <v>0</v>
      </c>
      <c r="W63" s="113">
        <v>0</v>
      </c>
      <c r="X63" s="113">
        <v>0</v>
      </c>
      <c r="Y63" s="113">
        <f t="shared" si="10"/>
        <v>0</v>
      </c>
      <c r="Z63" s="113">
        <v>0</v>
      </c>
      <c r="AA63" s="113">
        <v>0</v>
      </c>
      <c r="AB63" s="113">
        <v>0</v>
      </c>
      <c r="AC63" s="113">
        <f t="shared" si="11"/>
        <v>0</v>
      </c>
      <c r="AD63" s="113">
        <f t="shared" si="12"/>
        <v>0</v>
      </c>
      <c r="AE63" s="114">
        <f t="shared" si="13"/>
        <v>0</v>
      </c>
      <c r="AF63" s="114">
        <f t="shared" si="14"/>
        <v>0</v>
      </c>
      <c r="AG63" s="113">
        <v>0</v>
      </c>
      <c r="AH63" s="113">
        <v>0</v>
      </c>
      <c r="AI63" s="113">
        <v>0</v>
      </c>
      <c r="AJ63" s="113">
        <f t="shared" si="15"/>
        <v>0</v>
      </c>
      <c r="AK63" s="113">
        <f t="shared" si="16"/>
        <v>0</v>
      </c>
      <c r="AL63" s="115">
        <v>0</v>
      </c>
      <c r="AM63" s="115">
        <v>0</v>
      </c>
      <c r="AN63" s="115">
        <v>0</v>
      </c>
      <c r="AO63" s="115">
        <v>0</v>
      </c>
      <c r="AP63" s="115">
        <v>0</v>
      </c>
      <c r="AQ63" s="115">
        <v>0</v>
      </c>
      <c r="AR63" s="115">
        <v>0</v>
      </c>
      <c r="AS63" s="115">
        <v>0</v>
      </c>
      <c r="AT63" s="409">
        <f t="shared" si="117"/>
        <v>0</v>
      </c>
      <c r="AU63" s="115">
        <f>AM63+AP63+AS63</f>
        <v>0</v>
      </c>
      <c r="AV63" s="116">
        <f t="shared" si="18"/>
        <v>0</v>
      </c>
      <c r="AW63" s="855">
        <f>I63+AK63</f>
        <v>42133</v>
      </c>
      <c r="AX63" s="528">
        <f>J63+Y63</f>
        <v>29700</v>
      </c>
      <c r="AY63" s="113">
        <f t="shared" si="118"/>
        <v>0</v>
      </c>
      <c r="AZ63" s="113">
        <f>K63+AC63</f>
        <v>0</v>
      </c>
      <c r="BA63" s="528">
        <f t="shared" si="119"/>
        <v>10039</v>
      </c>
      <c r="BB63" s="528">
        <f t="shared" si="119"/>
        <v>594</v>
      </c>
      <c r="BC63" s="528">
        <f>N63+AJ63</f>
        <v>1800</v>
      </c>
      <c r="BD63" s="549">
        <f>O63+AV63</f>
        <v>0.13</v>
      </c>
      <c r="BE63" s="549">
        <f>P63+AT63</f>
        <v>0</v>
      </c>
      <c r="BF63" s="953">
        <f t="shared" si="120"/>
        <v>0</v>
      </c>
      <c r="BG63" s="550">
        <f>Q63+AU63</f>
        <v>0.13</v>
      </c>
      <c r="BH63" s="626"/>
    </row>
    <row r="64" spans="1:60" ht="12.95" customHeight="1" x14ac:dyDescent="0.25">
      <c r="A64" s="379">
        <v>12</v>
      </c>
      <c r="B64" s="84">
        <v>5481</v>
      </c>
      <c r="C64" s="84">
        <v>600099075</v>
      </c>
      <c r="D64" s="84">
        <v>72742739</v>
      </c>
      <c r="E64" s="736" t="s">
        <v>510</v>
      </c>
      <c r="F64" s="84"/>
      <c r="G64" s="736"/>
      <c r="H64" s="322"/>
      <c r="I64" s="693">
        <v>7770402</v>
      </c>
      <c r="J64" s="696">
        <v>5527903</v>
      </c>
      <c r="K64" s="696">
        <v>86000</v>
      </c>
      <c r="L64" s="696">
        <v>1897499</v>
      </c>
      <c r="M64" s="696">
        <v>110558</v>
      </c>
      <c r="N64" s="696">
        <v>148442</v>
      </c>
      <c r="O64" s="762">
        <v>11.194100000000001</v>
      </c>
      <c r="P64" s="762">
        <v>7.7964000000000002</v>
      </c>
      <c r="Q64" s="836">
        <v>3.3976999999999999</v>
      </c>
      <c r="R64" s="693">
        <f t="shared" ref="R64:BG64" si="121">SUM(R59:R63)</f>
        <v>15200</v>
      </c>
      <c r="S64" s="694">
        <f t="shared" si="121"/>
        <v>0</v>
      </c>
      <c r="T64" s="694">
        <f t="shared" si="121"/>
        <v>0</v>
      </c>
      <c r="U64" s="694">
        <f t="shared" ref="U64" si="122">SUM(U59:U63)</f>
        <v>15812</v>
      </c>
      <c r="V64" s="694">
        <f t="shared" si="121"/>
        <v>0</v>
      </c>
      <c r="W64" s="694">
        <f t="shared" ref="W64" si="123">SUM(W59:W63)</f>
        <v>0</v>
      </c>
      <c r="X64" s="694">
        <f t="shared" si="121"/>
        <v>0</v>
      </c>
      <c r="Y64" s="694">
        <f t="shared" si="121"/>
        <v>31012</v>
      </c>
      <c r="Z64" s="694">
        <f t="shared" si="121"/>
        <v>-15200</v>
      </c>
      <c r="AA64" s="694">
        <f t="shared" si="121"/>
        <v>0</v>
      </c>
      <c r="AB64" s="694">
        <f t="shared" si="121"/>
        <v>0</v>
      </c>
      <c r="AC64" s="694">
        <f t="shared" si="121"/>
        <v>-15200</v>
      </c>
      <c r="AD64" s="694">
        <f t="shared" si="121"/>
        <v>15812</v>
      </c>
      <c r="AE64" s="694">
        <f t="shared" si="121"/>
        <v>5344</v>
      </c>
      <c r="AF64" s="694">
        <f t="shared" si="121"/>
        <v>620</v>
      </c>
      <c r="AG64" s="694">
        <f t="shared" si="121"/>
        <v>0</v>
      </c>
      <c r="AH64" s="694">
        <f t="shared" ref="AH64" si="124">SUM(AH59:AH63)</f>
        <v>0</v>
      </c>
      <c r="AI64" s="694">
        <f t="shared" si="121"/>
        <v>0</v>
      </c>
      <c r="AJ64" s="694">
        <f t="shared" si="121"/>
        <v>0</v>
      </c>
      <c r="AK64" s="694">
        <f t="shared" si="121"/>
        <v>21776</v>
      </c>
      <c r="AL64" s="695">
        <f t="shared" si="121"/>
        <v>-0.01</v>
      </c>
      <c r="AM64" s="695">
        <f t="shared" si="121"/>
        <v>0.06</v>
      </c>
      <c r="AN64" s="695">
        <f t="shared" si="121"/>
        <v>0</v>
      </c>
      <c r="AO64" s="695">
        <f t="shared" si="121"/>
        <v>0</v>
      </c>
      <c r="AP64" s="695">
        <f t="shared" si="121"/>
        <v>0</v>
      </c>
      <c r="AQ64" s="695">
        <f t="shared" ref="AQ64" si="125">SUM(AQ59:AQ63)</f>
        <v>0</v>
      </c>
      <c r="AR64" s="695">
        <f t="shared" si="121"/>
        <v>0</v>
      </c>
      <c r="AS64" s="695">
        <f t="shared" si="121"/>
        <v>0</v>
      </c>
      <c r="AT64" s="695">
        <f t="shared" si="121"/>
        <v>-0.01</v>
      </c>
      <c r="AU64" s="695">
        <f t="shared" si="121"/>
        <v>0.06</v>
      </c>
      <c r="AV64" s="697">
        <f t="shared" si="121"/>
        <v>4.9999999999999989E-2</v>
      </c>
      <c r="AW64" s="696">
        <f t="shared" si="121"/>
        <v>7792178</v>
      </c>
      <c r="AX64" s="694">
        <f t="shared" si="121"/>
        <v>5558915</v>
      </c>
      <c r="AY64" s="946">
        <f t="shared" ref="AY64" si="126">SUM(AY59:AY63)</f>
        <v>0</v>
      </c>
      <c r="AZ64" s="694">
        <f t="shared" si="121"/>
        <v>70800</v>
      </c>
      <c r="BA64" s="694">
        <f t="shared" si="121"/>
        <v>1902843</v>
      </c>
      <c r="BB64" s="694">
        <f t="shared" si="121"/>
        <v>111178</v>
      </c>
      <c r="BC64" s="694">
        <f t="shared" si="121"/>
        <v>148442</v>
      </c>
      <c r="BD64" s="695">
        <f t="shared" si="121"/>
        <v>11.2441</v>
      </c>
      <c r="BE64" s="695">
        <f t="shared" si="121"/>
        <v>7.7864000000000004</v>
      </c>
      <c r="BF64" s="695">
        <f t="shared" si="121"/>
        <v>0</v>
      </c>
      <c r="BG64" s="697">
        <f t="shared" si="121"/>
        <v>3.4577</v>
      </c>
      <c r="BH64" s="626"/>
    </row>
    <row r="65" spans="1:60" ht="12.95" customHeight="1" x14ac:dyDescent="0.25">
      <c r="A65" s="541">
        <v>13</v>
      </c>
      <c r="B65" s="378">
        <v>5492</v>
      </c>
      <c r="C65" s="378">
        <v>691007322</v>
      </c>
      <c r="D65" s="378">
        <v>71294180</v>
      </c>
      <c r="E65" s="377" t="s">
        <v>511</v>
      </c>
      <c r="F65" s="378">
        <v>3114</v>
      </c>
      <c r="G65" s="653" t="s">
        <v>563</v>
      </c>
      <c r="H65" s="546" t="s">
        <v>281</v>
      </c>
      <c r="I65" s="522">
        <v>10867844</v>
      </c>
      <c r="J65" s="547">
        <v>7798221</v>
      </c>
      <c r="K65" s="547">
        <v>120000</v>
      </c>
      <c r="L65" s="339">
        <v>2676359</v>
      </c>
      <c r="M65" s="339">
        <v>155964</v>
      </c>
      <c r="N65" s="547">
        <v>117300</v>
      </c>
      <c r="O65" s="548">
        <v>13.828299999999999</v>
      </c>
      <c r="P65" s="733">
        <v>10.09</v>
      </c>
      <c r="Q65" s="823">
        <v>3.7382999999999997</v>
      </c>
      <c r="R65" s="112">
        <f t="shared" si="9"/>
        <v>-101000</v>
      </c>
      <c r="S65" s="113">
        <v>0</v>
      </c>
      <c r="T65" s="113">
        <v>283058</v>
      </c>
      <c r="U65" s="113">
        <v>23764</v>
      </c>
      <c r="V65" s="113">
        <v>0</v>
      </c>
      <c r="W65" s="113">
        <v>0</v>
      </c>
      <c r="X65" s="113">
        <v>0</v>
      </c>
      <c r="Y65" s="113">
        <f t="shared" si="10"/>
        <v>205822</v>
      </c>
      <c r="Z65" s="113">
        <v>101000</v>
      </c>
      <c r="AA65" s="113">
        <v>0</v>
      </c>
      <c r="AB65" s="113">
        <v>0</v>
      </c>
      <c r="AC65" s="113">
        <f t="shared" si="11"/>
        <v>101000</v>
      </c>
      <c r="AD65" s="113">
        <f t="shared" si="12"/>
        <v>306822</v>
      </c>
      <c r="AE65" s="114">
        <f t="shared" si="13"/>
        <v>103706</v>
      </c>
      <c r="AF65" s="114">
        <f t="shared" si="14"/>
        <v>4116</v>
      </c>
      <c r="AG65" s="113">
        <v>0</v>
      </c>
      <c r="AH65" s="113">
        <v>0</v>
      </c>
      <c r="AI65" s="113">
        <v>0</v>
      </c>
      <c r="AJ65" s="113">
        <f t="shared" si="15"/>
        <v>0</v>
      </c>
      <c r="AK65" s="113">
        <f t="shared" si="16"/>
        <v>414644</v>
      </c>
      <c r="AL65" s="115">
        <v>0</v>
      </c>
      <c r="AM65" s="115">
        <v>-0.3</v>
      </c>
      <c r="AN65" s="115">
        <v>0</v>
      </c>
      <c r="AO65" s="115">
        <v>0.43</v>
      </c>
      <c r="AP65" s="115">
        <v>0</v>
      </c>
      <c r="AQ65" s="115">
        <v>0</v>
      </c>
      <c r="AR65" s="115">
        <v>0</v>
      </c>
      <c r="AS65" s="115">
        <v>0</v>
      </c>
      <c r="AT65" s="409">
        <f t="shared" ref="AT65:AT68" si="127">AL65+AN65+AO65+AR65+AQ65</f>
        <v>0.43</v>
      </c>
      <c r="AU65" s="115">
        <f>AM65+AP65+AS65</f>
        <v>-0.3</v>
      </c>
      <c r="AV65" s="116">
        <f t="shared" si="18"/>
        <v>0.13</v>
      </c>
      <c r="AW65" s="855">
        <f>I65+AK65</f>
        <v>11282488</v>
      </c>
      <c r="AX65" s="528">
        <f>J65+Y65</f>
        <v>8004043</v>
      </c>
      <c r="AY65" s="113">
        <f t="shared" ref="AY65:AY68" si="128">W65</f>
        <v>0</v>
      </c>
      <c r="AZ65" s="113">
        <f>K65+AC65</f>
        <v>221000</v>
      </c>
      <c r="BA65" s="528">
        <f t="shared" ref="BA65:BB68" si="129">L65+AE65</f>
        <v>2780065</v>
      </c>
      <c r="BB65" s="528">
        <f t="shared" si="129"/>
        <v>160080</v>
      </c>
      <c r="BC65" s="528">
        <f>N65+AJ65</f>
        <v>117300</v>
      </c>
      <c r="BD65" s="549">
        <f>O65+AV65</f>
        <v>13.958299999999999</v>
      </c>
      <c r="BE65" s="549">
        <f>P65+AT65</f>
        <v>10.52</v>
      </c>
      <c r="BF65" s="953">
        <f t="shared" ref="BF65:BF68" si="130">AQ65</f>
        <v>0</v>
      </c>
      <c r="BG65" s="550">
        <f>Q65+AU65</f>
        <v>3.4382999999999999</v>
      </c>
      <c r="BH65" s="626"/>
    </row>
    <row r="66" spans="1:60" ht="12.95" customHeight="1" x14ac:dyDescent="0.25">
      <c r="A66" s="541">
        <v>13</v>
      </c>
      <c r="B66" s="378">
        <v>5492</v>
      </c>
      <c r="C66" s="378">
        <v>691007322</v>
      </c>
      <c r="D66" s="378">
        <v>71294180</v>
      </c>
      <c r="E66" s="377" t="s">
        <v>511</v>
      </c>
      <c r="F66" s="378">
        <v>3114</v>
      </c>
      <c r="G66" s="653" t="s">
        <v>317</v>
      </c>
      <c r="H66" s="546" t="s">
        <v>281</v>
      </c>
      <c r="I66" s="522">
        <v>1667320</v>
      </c>
      <c r="J66" s="547">
        <v>1227776</v>
      </c>
      <c r="K66" s="547">
        <v>0</v>
      </c>
      <c r="L66" s="339">
        <v>414988</v>
      </c>
      <c r="M66" s="339">
        <v>24556</v>
      </c>
      <c r="N66" s="547">
        <v>0</v>
      </c>
      <c r="O66" s="548">
        <v>3.2351999999999999</v>
      </c>
      <c r="P66" s="733">
        <v>3.2351999999999999</v>
      </c>
      <c r="Q66" s="823">
        <v>0</v>
      </c>
      <c r="R66" s="112">
        <f t="shared" si="9"/>
        <v>0</v>
      </c>
      <c r="S66" s="113">
        <v>0</v>
      </c>
      <c r="T66" s="113">
        <v>0</v>
      </c>
      <c r="U66" s="113">
        <v>0</v>
      </c>
      <c r="V66" s="113">
        <v>0</v>
      </c>
      <c r="W66" s="113">
        <v>0</v>
      </c>
      <c r="X66" s="113">
        <v>0</v>
      </c>
      <c r="Y66" s="113">
        <f t="shared" si="10"/>
        <v>0</v>
      </c>
      <c r="Z66" s="113">
        <v>0</v>
      </c>
      <c r="AA66" s="113">
        <v>0</v>
      </c>
      <c r="AB66" s="113">
        <v>0</v>
      </c>
      <c r="AC66" s="113">
        <f t="shared" si="11"/>
        <v>0</v>
      </c>
      <c r="AD66" s="113">
        <f t="shared" si="12"/>
        <v>0</v>
      </c>
      <c r="AE66" s="114">
        <f t="shared" si="13"/>
        <v>0</v>
      </c>
      <c r="AF66" s="114">
        <f t="shared" si="14"/>
        <v>0</v>
      </c>
      <c r="AG66" s="113">
        <v>0</v>
      </c>
      <c r="AH66" s="113">
        <v>0</v>
      </c>
      <c r="AI66" s="113">
        <v>0</v>
      </c>
      <c r="AJ66" s="113">
        <f t="shared" si="15"/>
        <v>0</v>
      </c>
      <c r="AK66" s="113">
        <f t="shared" si="16"/>
        <v>0</v>
      </c>
      <c r="AL66" s="115">
        <v>0</v>
      </c>
      <c r="AM66" s="115">
        <v>0</v>
      </c>
      <c r="AN66" s="115">
        <v>0</v>
      </c>
      <c r="AO66" s="115">
        <v>0</v>
      </c>
      <c r="AP66" s="115">
        <v>0</v>
      </c>
      <c r="AQ66" s="115">
        <v>0</v>
      </c>
      <c r="AR66" s="115">
        <v>0</v>
      </c>
      <c r="AS66" s="115">
        <v>0</v>
      </c>
      <c r="AT66" s="409">
        <f t="shared" si="127"/>
        <v>0</v>
      </c>
      <c r="AU66" s="115">
        <f>AM66+AP66+AS66</f>
        <v>0</v>
      </c>
      <c r="AV66" s="116">
        <f t="shared" si="18"/>
        <v>0</v>
      </c>
      <c r="AW66" s="855">
        <f>I66+AK66</f>
        <v>1667320</v>
      </c>
      <c r="AX66" s="528">
        <f>J66+Y66</f>
        <v>1227776</v>
      </c>
      <c r="AY66" s="113">
        <f t="shared" si="128"/>
        <v>0</v>
      </c>
      <c r="AZ66" s="113">
        <f>K66+AC66</f>
        <v>0</v>
      </c>
      <c r="BA66" s="528">
        <f t="shared" si="129"/>
        <v>414988</v>
      </c>
      <c r="BB66" s="528">
        <f t="shared" si="129"/>
        <v>24556</v>
      </c>
      <c r="BC66" s="528">
        <f>N66+AJ66</f>
        <v>0</v>
      </c>
      <c r="BD66" s="549">
        <f>O66+AV66</f>
        <v>3.2351999999999999</v>
      </c>
      <c r="BE66" s="549">
        <f>P66+AT66</f>
        <v>3.2351999999999999</v>
      </c>
      <c r="BF66" s="953">
        <f t="shared" si="130"/>
        <v>0</v>
      </c>
      <c r="BG66" s="550">
        <f>Q66+AU66</f>
        <v>0</v>
      </c>
      <c r="BH66" s="626"/>
    </row>
    <row r="67" spans="1:60" ht="12.95" customHeight="1" x14ac:dyDescent="0.25">
      <c r="A67" s="541">
        <v>13</v>
      </c>
      <c r="B67" s="378">
        <v>5492</v>
      </c>
      <c r="C67" s="378">
        <v>691007322</v>
      </c>
      <c r="D67" s="378">
        <v>71294180</v>
      </c>
      <c r="E67" s="734" t="s">
        <v>511</v>
      </c>
      <c r="F67" s="378">
        <v>3143</v>
      </c>
      <c r="G67" s="641" t="s">
        <v>633</v>
      </c>
      <c r="H67" s="546" t="s">
        <v>281</v>
      </c>
      <c r="I67" s="522">
        <v>521580</v>
      </c>
      <c r="J67" s="547">
        <v>384079</v>
      </c>
      <c r="K67" s="547">
        <v>0</v>
      </c>
      <c r="L67" s="339">
        <v>129819</v>
      </c>
      <c r="M67" s="339">
        <v>7682</v>
      </c>
      <c r="N67" s="547">
        <v>0</v>
      </c>
      <c r="O67" s="548">
        <v>0.77049999999999996</v>
      </c>
      <c r="P67" s="733">
        <v>0.77049999999999996</v>
      </c>
      <c r="Q67" s="823">
        <v>0</v>
      </c>
      <c r="R67" s="112">
        <f t="shared" si="9"/>
        <v>0</v>
      </c>
      <c r="S67" s="113">
        <v>0</v>
      </c>
      <c r="T67" s="113">
        <v>0</v>
      </c>
      <c r="U67" s="113">
        <v>0</v>
      </c>
      <c r="V67" s="113">
        <v>0</v>
      </c>
      <c r="W67" s="113">
        <v>0</v>
      </c>
      <c r="X67" s="113">
        <v>0</v>
      </c>
      <c r="Y67" s="113">
        <f t="shared" si="10"/>
        <v>0</v>
      </c>
      <c r="Z67" s="113">
        <v>0</v>
      </c>
      <c r="AA67" s="113">
        <v>0</v>
      </c>
      <c r="AB67" s="113">
        <v>0</v>
      </c>
      <c r="AC67" s="113">
        <f t="shared" si="11"/>
        <v>0</v>
      </c>
      <c r="AD67" s="113">
        <f t="shared" si="12"/>
        <v>0</v>
      </c>
      <c r="AE67" s="114">
        <f t="shared" si="13"/>
        <v>0</v>
      </c>
      <c r="AF67" s="114">
        <f t="shared" si="14"/>
        <v>0</v>
      </c>
      <c r="AG67" s="113">
        <v>0</v>
      </c>
      <c r="AH67" s="113">
        <v>0</v>
      </c>
      <c r="AI67" s="113">
        <v>0</v>
      </c>
      <c r="AJ67" s="113">
        <f t="shared" si="15"/>
        <v>0</v>
      </c>
      <c r="AK67" s="113">
        <f t="shared" si="16"/>
        <v>0</v>
      </c>
      <c r="AL67" s="115">
        <v>0</v>
      </c>
      <c r="AM67" s="115">
        <v>0</v>
      </c>
      <c r="AN67" s="115">
        <v>0</v>
      </c>
      <c r="AO67" s="115">
        <v>0</v>
      </c>
      <c r="AP67" s="115">
        <v>0</v>
      </c>
      <c r="AQ67" s="115">
        <v>0</v>
      </c>
      <c r="AR67" s="115">
        <v>0</v>
      </c>
      <c r="AS67" s="115">
        <v>0</v>
      </c>
      <c r="AT67" s="409">
        <f t="shared" si="127"/>
        <v>0</v>
      </c>
      <c r="AU67" s="115">
        <f>AM67+AP67+AS67</f>
        <v>0</v>
      </c>
      <c r="AV67" s="116">
        <f t="shared" si="18"/>
        <v>0</v>
      </c>
      <c r="AW67" s="855">
        <f>I67+AK67</f>
        <v>521580</v>
      </c>
      <c r="AX67" s="528">
        <f>J67+Y67</f>
        <v>384079</v>
      </c>
      <c r="AY67" s="113">
        <f t="shared" si="128"/>
        <v>0</v>
      </c>
      <c r="AZ67" s="113">
        <f>K67+AC67</f>
        <v>0</v>
      </c>
      <c r="BA67" s="528">
        <f t="shared" si="129"/>
        <v>129819</v>
      </c>
      <c r="BB67" s="528">
        <f t="shared" si="129"/>
        <v>7682</v>
      </c>
      <c r="BC67" s="528">
        <f>N67+AJ67</f>
        <v>0</v>
      </c>
      <c r="BD67" s="549">
        <f>O67+AV67</f>
        <v>0.77049999999999996</v>
      </c>
      <c r="BE67" s="549">
        <f>P67+AT67</f>
        <v>0.77049999999999996</v>
      </c>
      <c r="BF67" s="953">
        <f t="shared" si="130"/>
        <v>0</v>
      </c>
      <c r="BG67" s="550">
        <f>Q67+AU67</f>
        <v>0</v>
      </c>
      <c r="BH67" s="626"/>
    </row>
    <row r="68" spans="1:60" ht="12.95" customHeight="1" x14ac:dyDescent="0.25">
      <c r="A68" s="541">
        <v>13</v>
      </c>
      <c r="B68" s="378">
        <v>5492</v>
      </c>
      <c r="C68" s="378">
        <v>691007322</v>
      </c>
      <c r="D68" s="378">
        <v>71294180</v>
      </c>
      <c r="E68" s="734" t="s">
        <v>511</v>
      </c>
      <c r="F68" s="378">
        <v>3143</v>
      </c>
      <c r="G68" s="641" t="s">
        <v>634</v>
      </c>
      <c r="H68" s="546" t="s">
        <v>282</v>
      </c>
      <c r="I68" s="522">
        <v>10534</v>
      </c>
      <c r="J68" s="547">
        <v>7425</v>
      </c>
      <c r="K68" s="547">
        <v>0</v>
      </c>
      <c r="L68" s="339">
        <v>2510</v>
      </c>
      <c r="M68" s="339">
        <v>149</v>
      </c>
      <c r="N68" s="547">
        <v>450</v>
      </c>
      <c r="O68" s="548">
        <v>0.03</v>
      </c>
      <c r="P68" s="733">
        <v>0</v>
      </c>
      <c r="Q68" s="823">
        <v>0.03</v>
      </c>
      <c r="R68" s="112">
        <f t="shared" si="9"/>
        <v>0</v>
      </c>
      <c r="S68" s="113">
        <v>0</v>
      </c>
      <c r="T68" s="113">
        <v>0</v>
      </c>
      <c r="U68" s="113">
        <v>0</v>
      </c>
      <c r="V68" s="113">
        <v>0</v>
      </c>
      <c r="W68" s="113">
        <v>0</v>
      </c>
      <c r="X68" s="113">
        <v>0</v>
      </c>
      <c r="Y68" s="113">
        <f t="shared" si="10"/>
        <v>0</v>
      </c>
      <c r="Z68" s="113">
        <v>0</v>
      </c>
      <c r="AA68" s="113">
        <v>0</v>
      </c>
      <c r="AB68" s="113">
        <v>0</v>
      </c>
      <c r="AC68" s="113">
        <f t="shared" si="11"/>
        <v>0</v>
      </c>
      <c r="AD68" s="113">
        <f t="shared" si="12"/>
        <v>0</v>
      </c>
      <c r="AE68" s="114">
        <f t="shared" si="13"/>
        <v>0</v>
      </c>
      <c r="AF68" s="114">
        <f t="shared" si="14"/>
        <v>0</v>
      </c>
      <c r="AG68" s="113">
        <v>0</v>
      </c>
      <c r="AH68" s="113">
        <v>0</v>
      </c>
      <c r="AI68" s="113">
        <v>0</v>
      </c>
      <c r="AJ68" s="113">
        <f t="shared" si="15"/>
        <v>0</v>
      </c>
      <c r="AK68" s="113">
        <f t="shared" si="16"/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v>0</v>
      </c>
      <c r="AQ68" s="115">
        <v>0</v>
      </c>
      <c r="AR68" s="115">
        <v>0</v>
      </c>
      <c r="AS68" s="115">
        <v>0</v>
      </c>
      <c r="AT68" s="409">
        <f t="shared" si="127"/>
        <v>0</v>
      </c>
      <c r="AU68" s="115">
        <f>AM68+AP68+AS68</f>
        <v>0</v>
      </c>
      <c r="AV68" s="116">
        <f t="shared" si="18"/>
        <v>0</v>
      </c>
      <c r="AW68" s="855">
        <f>I68+AK68</f>
        <v>10534</v>
      </c>
      <c r="AX68" s="528">
        <f>J68+Y68</f>
        <v>7425</v>
      </c>
      <c r="AY68" s="113">
        <f t="shared" si="128"/>
        <v>0</v>
      </c>
      <c r="AZ68" s="113">
        <f>K68+AC68</f>
        <v>0</v>
      </c>
      <c r="BA68" s="528">
        <f t="shared" si="129"/>
        <v>2510</v>
      </c>
      <c r="BB68" s="528">
        <f t="shared" si="129"/>
        <v>149</v>
      </c>
      <c r="BC68" s="528">
        <f>N68+AJ68</f>
        <v>450</v>
      </c>
      <c r="BD68" s="549">
        <f>O68+AV68</f>
        <v>0.03</v>
      </c>
      <c r="BE68" s="549">
        <f>P68+AT68</f>
        <v>0</v>
      </c>
      <c r="BF68" s="953">
        <f t="shared" si="130"/>
        <v>0</v>
      </c>
      <c r="BG68" s="550">
        <f>Q68+AU68</f>
        <v>0.03</v>
      </c>
      <c r="BH68" s="626"/>
    </row>
    <row r="69" spans="1:60" ht="12.95" customHeight="1" x14ac:dyDescent="0.25">
      <c r="A69" s="379">
        <v>13</v>
      </c>
      <c r="B69" s="84">
        <v>5492</v>
      </c>
      <c r="C69" s="84">
        <v>691007322</v>
      </c>
      <c r="D69" s="84">
        <v>71294180</v>
      </c>
      <c r="E69" s="736" t="s">
        <v>512</v>
      </c>
      <c r="F69" s="84"/>
      <c r="G69" s="736"/>
      <c r="H69" s="322"/>
      <c r="I69" s="693">
        <v>13067278</v>
      </c>
      <c r="J69" s="696">
        <v>9417501</v>
      </c>
      <c r="K69" s="696">
        <v>120000</v>
      </c>
      <c r="L69" s="696">
        <v>3223676</v>
      </c>
      <c r="M69" s="696">
        <v>188351</v>
      </c>
      <c r="N69" s="696">
        <v>117750</v>
      </c>
      <c r="O69" s="762">
        <v>17.863999999999997</v>
      </c>
      <c r="P69" s="762">
        <v>14.095699999999999</v>
      </c>
      <c r="Q69" s="836">
        <v>3.7682999999999995</v>
      </c>
      <c r="R69" s="693">
        <f t="shared" ref="R69:BG69" si="131">SUM(R65:R68)</f>
        <v>-101000</v>
      </c>
      <c r="S69" s="694">
        <f t="shared" si="131"/>
        <v>0</v>
      </c>
      <c r="T69" s="694">
        <f t="shared" si="131"/>
        <v>283058</v>
      </c>
      <c r="U69" s="694">
        <f t="shared" ref="U69" si="132">SUM(U65:U68)</f>
        <v>23764</v>
      </c>
      <c r="V69" s="694">
        <f t="shared" si="131"/>
        <v>0</v>
      </c>
      <c r="W69" s="694">
        <f t="shared" ref="W69" si="133">SUM(W65:W68)</f>
        <v>0</v>
      </c>
      <c r="X69" s="694">
        <f t="shared" si="131"/>
        <v>0</v>
      </c>
      <c r="Y69" s="694">
        <f t="shared" si="131"/>
        <v>205822</v>
      </c>
      <c r="Z69" s="694">
        <f t="shared" si="131"/>
        <v>101000</v>
      </c>
      <c r="AA69" s="694">
        <f t="shared" si="131"/>
        <v>0</v>
      </c>
      <c r="AB69" s="694">
        <f t="shared" si="131"/>
        <v>0</v>
      </c>
      <c r="AC69" s="694">
        <f t="shared" si="131"/>
        <v>101000</v>
      </c>
      <c r="AD69" s="694">
        <f t="shared" si="131"/>
        <v>306822</v>
      </c>
      <c r="AE69" s="694">
        <f t="shared" si="131"/>
        <v>103706</v>
      </c>
      <c r="AF69" s="694">
        <f t="shared" si="131"/>
        <v>4116</v>
      </c>
      <c r="AG69" s="694">
        <f t="shared" si="131"/>
        <v>0</v>
      </c>
      <c r="AH69" s="694">
        <f t="shared" ref="AH69" si="134">SUM(AH65:AH68)</f>
        <v>0</v>
      </c>
      <c r="AI69" s="694">
        <f t="shared" si="131"/>
        <v>0</v>
      </c>
      <c r="AJ69" s="694">
        <f t="shared" si="131"/>
        <v>0</v>
      </c>
      <c r="AK69" s="694">
        <f t="shared" si="131"/>
        <v>414644</v>
      </c>
      <c r="AL69" s="695">
        <f t="shared" si="131"/>
        <v>0</v>
      </c>
      <c r="AM69" s="695">
        <f t="shared" si="131"/>
        <v>-0.3</v>
      </c>
      <c r="AN69" s="695">
        <f t="shared" si="131"/>
        <v>0</v>
      </c>
      <c r="AO69" s="695">
        <f t="shared" si="131"/>
        <v>0.43</v>
      </c>
      <c r="AP69" s="695">
        <f t="shared" si="131"/>
        <v>0</v>
      </c>
      <c r="AQ69" s="695">
        <f t="shared" ref="AQ69" si="135">SUM(AQ65:AQ68)</f>
        <v>0</v>
      </c>
      <c r="AR69" s="695">
        <f t="shared" si="131"/>
        <v>0</v>
      </c>
      <c r="AS69" s="695">
        <f t="shared" si="131"/>
        <v>0</v>
      </c>
      <c r="AT69" s="695">
        <f t="shared" si="131"/>
        <v>0.43</v>
      </c>
      <c r="AU69" s="695">
        <f t="shared" si="131"/>
        <v>-0.3</v>
      </c>
      <c r="AV69" s="697">
        <f t="shared" si="131"/>
        <v>0.13</v>
      </c>
      <c r="AW69" s="696">
        <f t="shared" si="131"/>
        <v>13481922</v>
      </c>
      <c r="AX69" s="694">
        <f t="shared" si="131"/>
        <v>9623323</v>
      </c>
      <c r="AY69" s="946">
        <f t="shared" ref="AY69" si="136">SUM(AY65:AY68)</f>
        <v>0</v>
      </c>
      <c r="AZ69" s="694">
        <f t="shared" si="131"/>
        <v>221000</v>
      </c>
      <c r="BA69" s="694">
        <f t="shared" si="131"/>
        <v>3327382</v>
      </c>
      <c r="BB69" s="694">
        <f t="shared" si="131"/>
        <v>192467</v>
      </c>
      <c r="BC69" s="694">
        <f t="shared" si="131"/>
        <v>117750</v>
      </c>
      <c r="BD69" s="695">
        <f t="shared" si="131"/>
        <v>17.994</v>
      </c>
      <c r="BE69" s="695">
        <f t="shared" si="131"/>
        <v>14.525699999999999</v>
      </c>
      <c r="BF69" s="695">
        <f t="shared" si="131"/>
        <v>0</v>
      </c>
      <c r="BG69" s="697">
        <f t="shared" si="131"/>
        <v>3.4682999999999997</v>
      </c>
      <c r="BH69" s="626"/>
    </row>
    <row r="70" spans="1:60" ht="12.95" customHeight="1" x14ac:dyDescent="0.25">
      <c r="A70" s="541">
        <v>14</v>
      </c>
      <c r="B70" s="378">
        <v>5457</v>
      </c>
      <c r="C70" s="378">
        <v>600099377</v>
      </c>
      <c r="D70" s="378">
        <v>855049</v>
      </c>
      <c r="E70" s="734" t="s">
        <v>513</v>
      </c>
      <c r="F70" s="378">
        <v>3113</v>
      </c>
      <c r="G70" s="734" t="s">
        <v>333</v>
      </c>
      <c r="H70" s="546" t="s">
        <v>281</v>
      </c>
      <c r="I70" s="522">
        <v>34640829</v>
      </c>
      <c r="J70" s="547">
        <v>24524266</v>
      </c>
      <c r="K70" s="547">
        <v>446200</v>
      </c>
      <c r="L70" s="339">
        <v>8392698</v>
      </c>
      <c r="M70" s="339">
        <v>490485</v>
      </c>
      <c r="N70" s="547">
        <v>787180</v>
      </c>
      <c r="O70" s="548">
        <v>45.681200000000004</v>
      </c>
      <c r="P70" s="733">
        <v>36.175699999999999</v>
      </c>
      <c r="Q70" s="823">
        <v>9.5054999999999996</v>
      </c>
      <c r="R70" s="112">
        <f t="shared" si="9"/>
        <v>175640</v>
      </c>
      <c r="S70" s="113">
        <v>0</v>
      </c>
      <c r="T70" s="113">
        <v>0</v>
      </c>
      <c r="U70" s="113">
        <v>95616</v>
      </c>
      <c r="V70" s="113">
        <v>0</v>
      </c>
      <c r="W70" s="113">
        <v>173220</v>
      </c>
      <c r="X70" s="113">
        <v>0</v>
      </c>
      <c r="Y70" s="113">
        <f t="shared" si="10"/>
        <v>444476</v>
      </c>
      <c r="Z70" s="113">
        <v>-175640</v>
      </c>
      <c r="AA70" s="113">
        <v>0</v>
      </c>
      <c r="AB70" s="113">
        <v>-140000</v>
      </c>
      <c r="AC70" s="113">
        <f t="shared" si="11"/>
        <v>-315640</v>
      </c>
      <c r="AD70" s="113">
        <f t="shared" si="12"/>
        <v>128836</v>
      </c>
      <c r="AE70" s="114">
        <f t="shared" si="13"/>
        <v>90867</v>
      </c>
      <c r="AF70" s="114">
        <f t="shared" si="14"/>
        <v>8890</v>
      </c>
      <c r="AG70" s="113">
        <v>0</v>
      </c>
      <c r="AH70" s="113">
        <v>0</v>
      </c>
      <c r="AI70" s="113">
        <v>0</v>
      </c>
      <c r="AJ70" s="113">
        <f t="shared" si="15"/>
        <v>0</v>
      </c>
      <c r="AK70" s="113">
        <f t="shared" si="16"/>
        <v>228593</v>
      </c>
      <c r="AL70" s="115">
        <v>0</v>
      </c>
      <c r="AM70" s="115">
        <v>0</v>
      </c>
      <c r="AN70" s="115">
        <v>0</v>
      </c>
      <c r="AO70" s="115">
        <v>0</v>
      </c>
      <c r="AP70" s="115">
        <v>0</v>
      </c>
      <c r="AQ70" s="115">
        <v>0.5</v>
      </c>
      <c r="AR70" s="115">
        <v>0</v>
      </c>
      <c r="AS70" s="115">
        <v>0</v>
      </c>
      <c r="AT70" s="409">
        <f t="shared" ref="AT70:AT75" si="137">AL70+AN70+AO70+AR70+AQ70</f>
        <v>0.5</v>
      </c>
      <c r="AU70" s="115">
        <f t="shared" ref="AU70:AU75" si="138">AM70+AP70+AS70</f>
        <v>0</v>
      </c>
      <c r="AV70" s="116">
        <f t="shared" si="18"/>
        <v>0.5</v>
      </c>
      <c r="AW70" s="855">
        <f t="shared" ref="AW70:AW75" si="139">I70+AK70</f>
        <v>34869422</v>
      </c>
      <c r="AX70" s="528">
        <f t="shared" ref="AX70:AX75" si="140">J70+Y70</f>
        <v>24968742</v>
      </c>
      <c r="AY70" s="113">
        <f t="shared" ref="AY70:AY75" si="141">W70</f>
        <v>173220</v>
      </c>
      <c r="AZ70" s="113">
        <f t="shared" ref="AZ70:AZ75" si="142">K70+AC70</f>
        <v>130560</v>
      </c>
      <c r="BA70" s="528">
        <f t="shared" ref="BA70:BB75" si="143">L70+AE70</f>
        <v>8483565</v>
      </c>
      <c r="BB70" s="528">
        <f t="shared" si="143"/>
        <v>499375</v>
      </c>
      <c r="BC70" s="528">
        <f t="shared" ref="BC70:BC75" si="144">N70+AJ70</f>
        <v>787180</v>
      </c>
      <c r="BD70" s="549">
        <f t="shared" ref="BD70:BD75" si="145">O70+AV70</f>
        <v>46.181200000000004</v>
      </c>
      <c r="BE70" s="549">
        <f t="shared" ref="BE70:BE75" si="146">P70+AT70</f>
        <v>36.675699999999999</v>
      </c>
      <c r="BF70" s="953">
        <f t="shared" ref="BF70:BF75" si="147">AQ70</f>
        <v>0.5</v>
      </c>
      <c r="BG70" s="550">
        <f t="shared" ref="BG70:BG75" si="148">Q70+AU70</f>
        <v>9.5054999999999996</v>
      </c>
      <c r="BH70" s="626"/>
    </row>
    <row r="71" spans="1:60" ht="12.95" customHeight="1" x14ac:dyDescent="0.25">
      <c r="A71" s="541">
        <v>14</v>
      </c>
      <c r="B71" s="378">
        <v>5457</v>
      </c>
      <c r="C71" s="378">
        <v>600099377</v>
      </c>
      <c r="D71" s="378">
        <v>855049</v>
      </c>
      <c r="E71" s="377" t="s">
        <v>513</v>
      </c>
      <c r="F71" s="378">
        <v>3113</v>
      </c>
      <c r="G71" s="641" t="s">
        <v>316</v>
      </c>
      <c r="H71" s="546" t="s">
        <v>282</v>
      </c>
      <c r="I71" s="522">
        <v>3055415</v>
      </c>
      <c r="J71" s="547">
        <v>2247728</v>
      </c>
      <c r="K71" s="547">
        <v>0</v>
      </c>
      <c r="L71" s="339">
        <v>759732</v>
      </c>
      <c r="M71" s="339">
        <v>44955</v>
      </c>
      <c r="N71" s="547">
        <v>3000</v>
      </c>
      <c r="O71" s="548">
        <v>6.120000000000001</v>
      </c>
      <c r="P71" s="733">
        <v>6.120000000000001</v>
      </c>
      <c r="Q71" s="823">
        <v>0</v>
      </c>
      <c r="R71" s="112">
        <f t="shared" si="9"/>
        <v>0</v>
      </c>
      <c r="S71" s="113">
        <v>0</v>
      </c>
      <c r="T71" s="113">
        <v>0</v>
      </c>
      <c r="U71" s="113">
        <v>0</v>
      </c>
      <c r="V71" s="113">
        <v>0</v>
      </c>
      <c r="W71" s="113">
        <v>0</v>
      </c>
      <c r="X71" s="113">
        <v>0</v>
      </c>
      <c r="Y71" s="113">
        <f t="shared" si="10"/>
        <v>0</v>
      </c>
      <c r="Z71" s="113">
        <v>0</v>
      </c>
      <c r="AA71" s="113">
        <v>0</v>
      </c>
      <c r="AB71" s="113">
        <v>0</v>
      </c>
      <c r="AC71" s="113">
        <f t="shared" si="11"/>
        <v>0</v>
      </c>
      <c r="AD71" s="113">
        <f t="shared" si="12"/>
        <v>0</v>
      </c>
      <c r="AE71" s="114">
        <f t="shared" si="13"/>
        <v>0</v>
      </c>
      <c r="AF71" s="114">
        <f t="shared" si="14"/>
        <v>0</v>
      </c>
      <c r="AG71" s="113">
        <v>0</v>
      </c>
      <c r="AH71" s="113">
        <v>0</v>
      </c>
      <c r="AI71" s="113">
        <v>0</v>
      </c>
      <c r="AJ71" s="113">
        <f t="shared" si="15"/>
        <v>0</v>
      </c>
      <c r="AK71" s="113">
        <f t="shared" si="16"/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v>0</v>
      </c>
      <c r="AQ71" s="115">
        <v>0</v>
      </c>
      <c r="AR71" s="115">
        <v>0</v>
      </c>
      <c r="AS71" s="115">
        <v>0</v>
      </c>
      <c r="AT71" s="409">
        <f t="shared" si="137"/>
        <v>0</v>
      </c>
      <c r="AU71" s="115">
        <f t="shared" si="138"/>
        <v>0</v>
      </c>
      <c r="AV71" s="116">
        <f t="shared" si="18"/>
        <v>0</v>
      </c>
      <c r="AW71" s="855">
        <f t="shared" si="139"/>
        <v>3055415</v>
      </c>
      <c r="AX71" s="528">
        <f t="shared" si="140"/>
        <v>2247728</v>
      </c>
      <c r="AY71" s="113">
        <f t="shared" si="141"/>
        <v>0</v>
      </c>
      <c r="AZ71" s="113">
        <f t="shared" si="142"/>
        <v>0</v>
      </c>
      <c r="BA71" s="528">
        <f t="shared" si="143"/>
        <v>759732</v>
      </c>
      <c r="BB71" s="528">
        <f t="shared" si="143"/>
        <v>44955</v>
      </c>
      <c r="BC71" s="528">
        <f t="shared" si="144"/>
        <v>3000</v>
      </c>
      <c r="BD71" s="549">
        <f t="shared" si="145"/>
        <v>6.120000000000001</v>
      </c>
      <c r="BE71" s="549">
        <f t="shared" si="146"/>
        <v>6.120000000000001</v>
      </c>
      <c r="BF71" s="953">
        <f t="shared" si="147"/>
        <v>0</v>
      </c>
      <c r="BG71" s="550">
        <f t="shared" si="148"/>
        <v>0</v>
      </c>
      <c r="BH71" s="626"/>
    </row>
    <row r="72" spans="1:60" ht="12.95" customHeight="1" x14ac:dyDescent="0.25">
      <c r="A72" s="541">
        <v>14</v>
      </c>
      <c r="B72" s="731">
        <v>5457</v>
      </c>
      <c r="C72" s="731">
        <v>600099377</v>
      </c>
      <c r="D72" s="731">
        <v>855049</v>
      </c>
      <c r="E72" s="732" t="s">
        <v>513</v>
      </c>
      <c r="F72" s="731">
        <v>3141</v>
      </c>
      <c r="G72" s="735" t="s">
        <v>319</v>
      </c>
      <c r="H72" s="546" t="s">
        <v>282</v>
      </c>
      <c r="I72" s="522">
        <v>1199928</v>
      </c>
      <c r="J72" s="547">
        <v>869609</v>
      </c>
      <c r="K72" s="547">
        <v>0</v>
      </c>
      <c r="L72" s="339">
        <v>293927</v>
      </c>
      <c r="M72" s="339">
        <v>17392</v>
      </c>
      <c r="N72" s="547">
        <v>19000</v>
      </c>
      <c r="O72" s="548">
        <v>2.96</v>
      </c>
      <c r="P72" s="733">
        <v>0</v>
      </c>
      <c r="Q72" s="823">
        <v>2.96</v>
      </c>
      <c r="R72" s="112">
        <f t="shared" si="9"/>
        <v>-12000</v>
      </c>
      <c r="S72" s="113">
        <v>0</v>
      </c>
      <c r="T72" s="113">
        <v>0</v>
      </c>
      <c r="U72" s="113">
        <v>0</v>
      </c>
      <c r="V72" s="113">
        <v>0</v>
      </c>
      <c r="W72" s="113">
        <v>0</v>
      </c>
      <c r="X72" s="113">
        <v>0</v>
      </c>
      <c r="Y72" s="113">
        <f t="shared" si="10"/>
        <v>-12000</v>
      </c>
      <c r="Z72" s="113">
        <v>12000</v>
      </c>
      <c r="AA72" s="113">
        <v>0</v>
      </c>
      <c r="AB72" s="113">
        <v>0</v>
      </c>
      <c r="AC72" s="113">
        <f t="shared" si="11"/>
        <v>12000</v>
      </c>
      <c r="AD72" s="113">
        <f t="shared" si="12"/>
        <v>0</v>
      </c>
      <c r="AE72" s="114">
        <f t="shared" si="13"/>
        <v>0</v>
      </c>
      <c r="AF72" s="114">
        <f t="shared" si="14"/>
        <v>-240</v>
      </c>
      <c r="AG72" s="113">
        <v>0</v>
      </c>
      <c r="AH72" s="113">
        <v>0</v>
      </c>
      <c r="AI72" s="113">
        <v>0</v>
      </c>
      <c r="AJ72" s="113">
        <f t="shared" si="15"/>
        <v>0</v>
      </c>
      <c r="AK72" s="113">
        <f t="shared" si="16"/>
        <v>-240</v>
      </c>
      <c r="AL72" s="115">
        <v>0</v>
      </c>
      <c r="AM72" s="115">
        <v>0</v>
      </c>
      <c r="AN72" s="115">
        <v>0</v>
      </c>
      <c r="AO72" s="115">
        <v>0</v>
      </c>
      <c r="AP72" s="115">
        <v>0</v>
      </c>
      <c r="AQ72" s="115">
        <v>0</v>
      </c>
      <c r="AR72" s="115">
        <v>0</v>
      </c>
      <c r="AS72" s="115">
        <v>0</v>
      </c>
      <c r="AT72" s="409">
        <f t="shared" si="137"/>
        <v>0</v>
      </c>
      <c r="AU72" s="115">
        <f t="shared" si="138"/>
        <v>0</v>
      </c>
      <c r="AV72" s="116">
        <f t="shared" si="18"/>
        <v>0</v>
      </c>
      <c r="AW72" s="855">
        <f t="shared" si="139"/>
        <v>1199688</v>
      </c>
      <c r="AX72" s="528">
        <f t="shared" si="140"/>
        <v>857609</v>
      </c>
      <c r="AY72" s="113">
        <f t="shared" si="141"/>
        <v>0</v>
      </c>
      <c r="AZ72" s="113">
        <f t="shared" si="142"/>
        <v>12000</v>
      </c>
      <c r="BA72" s="528">
        <f t="shared" si="143"/>
        <v>293927</v>
      </c>
      <c r="BB72" s="528">
        <f t="shared" si="143"/>
        <v>17152</v>
      </c>
      <c r="BC72" s="528">
        <f t="shared" si="144"/>
        <v>19000</v>
      </c>
      <c r="BD72" s="549">
        <f t="shared" si="145"/>
        <v>2.96</v>
      </c>
      <c r="BE72" s="549">
        <f t="shared" si="146"/>
        <v>0</v>
      </c>
      <c r="BF72" s="953">
        <f t="shared" si="147"/>
        <v>0</v>
      </c>
      <c r="BG72" s="550">
        <f t="shared" si="148"/>
        <v>2.96</v>
      </c>
      <c r="BH72" s="626"/>
    </row>
    <row r="73" spans="1:60" ht="12.95" customHeight="1" x14ac:dyDescent="0.25">
      <c r="A73" s="541">
        <v>14</v>
      </c>
      <c r="B73" s="378">
        <v>5457</v>
      </c>
      <c r="C73" s="378">
        <v>600099377</v>
      </c>
      <c r="D73" s="378">
        <v>855049</v>
      </c>
      <c r="E73" s="734" t="s">
        <v>513</v>
      </c>
      <c r="F73" s="378">
        <v>3143</v>
      </c>
      <c r="G73" s="641" t="s">
        <v>633</v>
      </c>
      <c r="H73" s="546" t="s">
        <v>281</v>
      </c>
      <c r="I73" s="522">
        <v>3115261</v>
      </c>
      <c r="J73" s="547">
        <v>2294007</v>
      </c>
      <c r="K73" s="547">
        <v>0</v>
      </c>
      <c r="L73" s="339">
        <v>775374</v>
      </c>
      <c r="M73" s="339">
        <v>45880</v>
      </c>
      <c r="N73" s="547">
        <v>0</v>
      </c>
      <c r="O73" s="548">
        <v>4.8883999999999999</v>
      </c>
      <c r="P73" s="733">
        <v>4.8883999999999999</v>
      </c>
      <c r="Q73" s="823">
        <v>0</v>
      </c>
      <c r="R73" s="112">
        <f t="shared" si="9"/>
        <v>-12000</v>
      </c>
      <c r="S73" s="113">
        <v>0</v>
      </c>
      <c r="T73" s="113">
        <v>0</v>
      </c>
      <c r="U73" s="113">
        <v>0</v>
      </c>
      <c r="V73" s="113">
        <v>0</v>
      </c>
      <c r="W73" s="113">
        <v>0</v>
      </c>
      <c r="X73" s="113">
        <v>0</v>
      </c>
      <c r="Y73" s="113">
        <f t="shared" si="10"/>
        <v>-12000</v>
      </c>
      <c r="Z73" s="113">
        <v>12000</v>
      </c>
      <c r="AA73" s="113">
        <v>0</v>
      </c>
      <c r="AB73" s="113">
        <v>0</v>
      </c>
      <c r="AC73" s="113">
        <f t="shared" si="11"/>
        <v>12000</v>
      </c>
      <c r="AD73" s="113">
        <f t="shared" si="12"/>
        <v>0</v>
      </c>
      <c r="AE73" s="114">
        <f t="shared" si="13"/>
        <v>0</v>
      </c>
      <c r="AF73" s="114">
        <f t="shared" si="14"/>
        <v>-240</v>
      </c>
      <c r="AG73" s="113">
        <v>0</v>
      </c>
      <c r="AH73" s="113">
        <v>0</v>
      </c>
      <c r="AI73" s="113">
        <v>0</v>
      </c>
      <c r="AJ73" s="113">
        <f t="shared" si="15"/>
        <v>0</v>
      </c>
      <c r="AK73" s="113">
        <f t="shared" si="16"/>
        <v>-240</v>
      </c>
      <c r="AL73" s="115">
        <v>-0.03</v>
      </c>
      <c r="AM73" s="115">
        <v>0</v>
      </c>
      <c r="AN73" s="115">
        <v>0</v>
      </c>
      <c r="AO73" s="115">
        <v>0</v>
      </c>
      <c r="AP73" s="115">
        <v>0</v>
      </c>
      <c r="AQ73" s="115">
        <v>0</v>
      </c>
      <c r="AR73" s="115">
        <v>0</v>
      </c>
      <c r="AS73" s="115">
        <v>0</v>
      </c>
      <c r="AT73" s="409">
        <f t="shared" si="137"/>
        <v>-0.03</v>
      </c>
      <c r="AU73" s="115">
        <f t="shared" si="138"/>
        <v>0</v>
      </c>
      <c r="AV73" s="116">
        <f t="shared" si="18"/>
        <v>-0.03</v>
      </c>
      <c r="AW73" s="855">
        <f t="shared" si="139"/>
        <v>3115021</v>
      </c>
      <c r="AX73" s="528">
        <f t="shared" si="140"/>
        <v>2282007</v>
      </c>
      <c r="AY73" s="113">
        <f t="shared" si="141"/>
        <v>0</v>
      </c>
      <c r="AZ73" s="113">
        <f t="shared" si="142"/>
        <v>12000</v>
      </c>
      <c r="BA73" s="528">
        <f t="shared" si="143"/>
        <v>775374</v>
      </c>
      <c r="BB73" s="528">
        <f t="shared" si="143"/>
        <v>45640</v>
      </c>
      <c r="BC73" s="528">
        <f t="shared" si="144"/>
        <v>0</v>
      </c>
      <c r="BD73" s="549">
        <f t="shared" si="145"/>
        <v>4.8583999999999996</v>
      </c>
      <c r="BE73" s="549">
        <f t="shared" si="146"/>
        <v>4.8583999999999996</v>
      </c>
      <c r="BF73" s="953">
        <f t="shared" si="147"/>
        <v>0</v>
      </c>
      <c r="BG73" s="550">
        <f t="shared" si="148"/>
        <v>0</v>
      </c>
      <c r="BH73" s="626"/>
    </row>
    <row r="74" spans="1:60" ht="12.95" customHeight="1" x14ac:dyDescent="0.25">
      <c r="A74" s="541">
        <v>14</v>
      </c>
      <c r="B74" s="378">
        <v>5457</v>
      </c>
      <c r="C74" s="378">
        <v>600099377</v>
      </c>
      <c r="D74" s="378">
        <v>855049</v>
      </c>
      <c r="E74" s="734" t="s">
        <v>513</v>
      </c>
      <c r="F74" s="378">
        <v>3143</v>
      </c>
      <c r="G74" s="641" t="s">
        <v>634</v>
      </c>
      <c r="H74" s="546" t="s">
        <v>282</v>
      </c>
      <c r="I74" s="522">
        <v>103225</v>
      </c>
      <c r="J74" s="547">
        <v>72765</v>
      </c>
      <c r="K74" s="547">
        <v>0</v>
      </c>
      <c r="L74" s="339">
        <v>24595</v>
      </c>
      <c r="M74" s="339">
        <v>1455</v>
      </c>
      <c r="N74" s="547">
        <v>4410</v>
      </c>
      <c r="O74" s="548">
        <v>0.31</v>
      </c>
      <c r="P74" s="733">
        <v>0</v>
      </c>
      <c r="Q74" s="823">
        <v>0.31</v>
      </c>
      <c r="R74" s="112">
        <f t="shared" si="9"/>
        <v>0</v>
      </c>
      <c r="S74" s="113">
        <v>0</v>
      </c>
      <c r="T74" s="113">
        <v>0</v>
      </c>
      <c r="U74" s="113">
        <v>0</v>
      </c>
      <c r="V74" s="113">
        <v>0</v>
      </c>
      <c r="W74" s="113">
        <v>0</v>
      </c>
      <c r="X74" s="113">
        <v>0</v>
      </c>
      <c r="Y74" s="113">
        <f t="shared" si="10"/>
        <v>0</v>
      </c>
      <c r="Z74" s="113">
        <v>0</v>
      </c>
      <c r="AA74" s="113">
        <v>0</v>
      </c>
      <c r="AB74" s="113">
        <v>0</v>
      </c>
      <c r="AC74" s="113">
        <f t="shared" si="11"/>
        <v>0</v>
      </c>
      <c r="AD74" s="113">
        <f t="shared" si="12"/>
        <v>0</v>
      </c>
      <c r="AE74" s="114">
        <f t="shared" si="13"/>
        <v>0</v>
      </c>
      <c r="AF74" s="114">
        <f t="shared" si="14"/>
        <v>0</v>
      </c>
      <c r="AG74" s="113">
        <v>0</v>
      </c>
      <c r="AH74" s="113">
        <v>0</v>
      </c>
      <c r="AI74" s="113">
        <v>0</v>
      </c>
      <c r="AJ74" s="113">
        <f t="shared" si="15"/>
        <v>0</v>
      </c>
      <c r="AK74" s="113">
        <f t="shared" si="16"/>
        <v>0</v>
      </c>
      <c r="AL74" s="115">
        <v>0</v>
      </c>
      <c r="AM74" s="115">
        <v>0</v>
      </c>
      <c r="AN74" s="115">
        <v>0</v>
      </c>
      <c r="AO74" s="115">
        <v>0</v>
      </c>
      <c r="AP74" s="115">
        <v>0</v>
      </c>
      <c r="AQ74" s="115">
        <v>0</v>
      </c>
      <c r="AR74" s="115">
        <v>0</v>
      </c>
      <c r="AS74" s="115">
        <v>0</v>
      </c>
      <c r="AT74" s="409">
        <f t="shared" si="137"/>
        <v>0</v>
      </c>
      <c r="AU74" s="115">
        <f t="shared" si="138"/>
        <v>0</v>
      </c>
      <c r="AV74" s="116">
        <f t="shared" si="18"/>
        <v>0</v>
      </c>
      <c r="AW74" s="855">
        <f t="shared" si="139"/>
        <v>103225</v>
      </c>
      <c r="AX74" s="528">
        <f t="shared" si="140"/>
        <v>72765</v>
      </c>
      <c r="AY74" s="113">
        <f t="shared" si="141"/>
        <v>0</v>
      </c>
      <c r="AZ74" s="113">
        <f t="shared" si="142"/>
        <v>0</v>
      </c>
      <c r="BA74" s="528">
        <f t="shared" si="143"/>
        <v>24595</v>
      </c>
      <c r="BB74" s="528">
        <f t="shared" si="143"/>
        <v>1455</v>
      </c>
      <c r="BC74" s="528">
        <f t="shared" si="144"/>
        <v>4410</v>
      </c>
      <c r="BD74" s="549">
        <f t="shared" si="145"/>
        <v>0.31</v>
      </c>
      <c r="BE74" s="549">
        <f t="shared" si="146"/>
        <v>0</v>
      </c>
      <c r="BF74" s="953">
        <f t="shared" si="147"/>
        <v>0</v>
      </c>
      <c r="BG74" s="550">
        <f t="shared" si="148"/>
        <v>0.31</v>
      </c>
      <c r="BH74" s="626"/>
    </row>
    <row r="75" spans="1:60" ht="12.95" customHeight="1" x14ac:dyDescent="0.25">
      <c r="A75" s="541">
        <v>14</v>
      </c>
      <c r="B75" s="378">
        <v>5457</v>
      </c>
      <c r="C75" s="378">
        <v>600099377</v>
      </c>
      <c r="D75" s="378">
        <v>855049</v>
      </c>
      <c r="E75" s="377" t="s">
        <v>513</v>
      </c>
      <c r="F75" s="378">
        <v>3143</v>
      </c>
      <c r="G75" s="641" t="s">
        <v>321</v>
      </c>
      <c r="H75" s="546" t="s">
        <v>282</v>
      </c>
      <c r="I75" s="522">
        <v>590951</v>
      </c>
      <c r="J75" s="547">
        <v>432512</v>
      </c>
      <c r="K75" s="547">
        <v>0</v>
      </c>
      <c r="L75" s="339">
        <v>146189</v>
      </c>
      <c r="M75" s="339">
        <v>8650</v>
      </c>
      <c r="N75" s="547">
        <v>3600</v>
      </c>
      <c r="O75" s="548">
        <v>1.04</v>
      </c>
      <c r="P75" s="733">
        <v>0.79</v>
      </c>
      <c r="Q75" s="823">
        <v>0.25</v>
      </c>
      <c r="R75" s="112">
        <f t="shared" si="9"/>
        <v>0</v>
      </c>
      <c r="S75" s="113">
        <v>0</v>
      </c>
      <c r="T75" s="113">
        <v>0</v>
      </c>
      <c r="U75" s="113">
        <v>0</v>
      </c>
      <c r="V75" s="113">
        <v>0</v>
      </c>
      <c r="W75" s="113">
        <v>0</v>
      </c>
      <c r="X75" s="113">
        <v>0</v>
      </c>
      <c r="Y75" s="113">
        <f t="shared" si="10"/>
        <v>0</v>
      </c>
      <c r="Z75" s="113">
        <v>0</v>
      </c>
      <c r="AA75" s="113">
        <v>0</v>
      </c>
      <c r="AB75" s="113">
        <v>0</v>
      </c>
      <c r="AC75" s="113">
        <f t="shared" si="11"/>
        <v>0</v>
      </c>
      <c r="AD75" s="113">
        <f t="shared" si="12"/>
        <v>0</v>
      </c>
      <c r="AE75" s="114">
        <f t="shared" si="13"/>
        <v>0</v>
      </c>
      <c r="AF75" s="114">
        <f t="shared" si="14"/>
        <v>0</v>
      </c>
      <c r="AG75" s="113">
        <v>0</v>
      </c>
      <c r="AH75" s="113">
        <v>0</v>
      </c>
      <c r="AI75" s="113">
        <v>0</v>
      </c>
      <c r="AJ75" s="113">
        <f t="shared" si="15"/>
        <v>0</v>
      </c>
      <c r="AK75" s="113">
        <f t="shared" si="16"/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v>0</v>
      </c>
      <c r="AQ75" s="115">
        <v>0</v>
      </c>
      <c r="AR75" s="115">
        <v>0</v>
      </c>
      <c r="AS75" s="115">
        <v>0</v>
      </c>
      <c r="AT75" s="409">
        <f t="shared" si="137"/>
        <v>0</v>
      </c>
      <c r="AU75" s="115">
        <f t="shared" si="138"/>
        <v>0</v>
      </c>
      <c r="AV75" s="116">
        <f t="shared" si="18"/>
        <v>0</v>
      </c>
      <c r="AW75" s="855">
        <f t="shared" si="139"/>
        <v>590951</v>
      </c>
      <c r="AX75" s="528">
        <f t="shared" si="140"/>
        <v>432512</v>
      </c>
      <c r="AY75" s="113">
        <f t="shared" si="141"/>
        <v>0</v>
      </c>
      <c r="AZ75" s="113">
        <f t="shared" si="142"/>
        <v>0</v>
      </c>
      <c r="BA75" s="528">
        <f t="shared" si="143"/>
        <v>146189</v>
      </c>
      <c r="BB75" s="528">
        <f t="shared" si="143"/>
        <v>8650</v>
      </c>
      <c r="BC75" s="528">
        <f t="shared" si="144"/>
        <v>3600</v>
      </c>
      <c r="BD75" s="549">
        <f t="shared" si="145"/>
        <v>1.04</v>
      </c>
      <c r="BE75" s="549">
        <f t="shared" si="146"/>
        <v>0.79</v>
      </c>
      <c r="BF75" s="953">
        <f t="shared" si="147"/>
        <v>0</v>
      </c>
      <c r="BG75" s="550">
        <f t="shared" si="148"/>
        <v>0.25</v>
      </c>
      <c r="BH75" s="626"/>
    </row>
    <row r="76" spans="1:60" ht="12.95" customHeight="1" x14ac:dyDescent="0.25">
      <c r="A76" s="379">
        <v>14</v>
      </c>
      <c r="B76" s="87">
        <v>5457</v>
      </c>
      <c r="C76" s="87">
        <v>600099377</v>
      </c>
      <c r="D76" s="87">
        <v>855049</v>
      </c>
      <c r="E76" s="736" t="s">
        <v>514</v>
      </c>
      <c r="F76" s="87"/>
      <c r="G76" s="761"/>
      <c r="H76" s="325"/>
      <c r="I76" s="737">
        <v>42705609</v>
      </c>
      <c r="J76" s="738">
        <v>30440887</v>
      </c>
      <c r="K76" s="738">
        <v>446200</v>
      </c>
      <c r="L76" s="738">
        <v>10392515</v>
      </c>
      <c r="M76" s="738">
        <v>608817</v>
      </c>
      <c r="N76" s="738">
        <v>817190</v>
      </c>
      <c r="O76" s="739">
        <v>60.999600000000008</v>
      </c>
      <c r="P76" s="739">
        <v>47.974099999999993</v>
      </c>
      <c r="Q76" s="833">
        <v>13.025499999999999</v>
      </c>
      <c r="R76" s="737">
        <f t="shared" ref="R76:BG76" si="149">SUM(R70:R75)</f>
        <v>151640</v>
      </c>
      <c r="S76" s="740">
        <f t="shared" si="149"/>
        <v>0</v>
      </c>
      <c r="T76" s="740">
        <f t="shared" si="149"/>
        <v>0</v>
      </c>
      <c r="U76" s="740">
        <f t="shared" si="149"/>
        <v>95616</v>
      </c>
      <c r="V76" s="740">
        <f t="shared" si="149"/>
        <v>0</v>
      </c>
      <c r="W76" s="740">
        <f t="shared" ref="W76" si="150">SUM(W70:W75)</f>
        <v>173220</v>
      </c>
      <c r="X76" s="740">
        <f t="shared" si="149"/>
        <v>0</v>
      </c>
      <c r="Y76" s="740">
        <f t="shared" si="149"/>
        <v>420476</v>
      </c>
      <c r="Z76" s="740">
        <f t="shared" si="149"/>
        <v>-151640</v>
      </c>
      <c r="AA76" s="740">
        <f t="shared" si="149"/>
        <v>0</v>
      </c>
      <c r="AB76" s="740">
        <f t="shared" si="149"/>
        <v>-140000</v>
      </c>
      <c r="AC76" s="740">
        <f t="shared" si="149"/>
        <v>-291640</v>
      </c>
      <c r="AD76" s="740">
        <f t="shared" si="149"/>
        <v>128836</v>
      </c>
      <c r="AE76" s="740">
        <f t="shared" si="149"/>
        <v>90867</v>
      </c>
      <c r="AF76" s="740">
        <f t="shared" si="149"/>
        <v>8410</v>
      </c>
      <c r="AG76" s="740">
        <f t="shared" si="149"/>
        <v>0</v>
      </c>
      <c r="AH76" s="740">
        <f t="shared" si="149"/>
        <v>0</v>
      </c>
      <c r="AI76" s="740">
        <f t="shared" si="149"/>
        <v>0</v>
      </c>
      <c r="AJ76" s="740">
        <f t="shared" si="149"/>
        <v>0</v>
      </c>
      <c r="AK76" s="740">
        <f t="shared" si="149"/>
        <v>228113</v>
      </c>
      <c r="AL76" s="741">
        <f t="shared" si="149"/>
        <v>-0.03</v>
      </c>
      <c r="AM76" s="741">
        <f t="shared" si="149"/>
        <v>0</v>
      </c>
      <c r="AN76" s="741">
        <f t="shared" si="149"/>
        <v>0</v>
      </c>
      <c r="AO76" s="741">
        <f t="shared" si="149"/>
        <v>0</v>
      </c>
      <c r="AP76" s="741">
        <f t="shared" si="149"/>
        <v>0</v>
      </c>
      <c r="AQ76" s="741">
        <f t="shared" ref="AQ76" si="151">SUM(AQ70:AQ75)</f>
        <v>0.5</v>
      </c>
      <c r="AR76" s="741">
        <f t="shared" si="149"/>
        <v>0</v>
      </c>
      <c r="AS76" s="741">
        <f t="shared" si="149"/>
        <v>0</v>
      </c>
      <c r="AT76" s="741">
        <f t="shared" si="149"/>
        <v>0.47</v>
      </c>
      <c r="AU76" s="741">
        <f t="shared" si="149"/>
        <v>0</v>
      </c>
      <c r="AV76" s="742">
        <f t="shared" si="149"/>
        <v>0.47</v>
      </c>
      <c r="AW76" s="738">
        <f t="shared" si="149"/>
        <v>42933722</v>
      </c>
      <c r="AX76" s="740">
        <f t="shared" si="149"/>
        <v>30861363</v>
      </c>
      <c r="AY76" s="947">
        <f t="shared" ref="AY76" si="152">SUM(AY70:AY75)</f>
        <v>173220</v>
      </c>
      <c r="AZ76" s="740">
        <f t="shared" si="149"/>
        <v>154560</v>
      </c>
      <c r="BA76" s="740">
        <f t="shared" si="149"/>
        <v>10483382</v>
      </c>
      <c r="BB76" s="740">
        <f t="shared" si="149"/>
        <v>617227</v>
      </c>
      <c r="BC76" s="740">
        <f t="shared" si="149"/>
        <v>817190</v>
      </c>
      <c r="BD76" s="741">
        <f t="shared" si="149"/>
        <v>61.469600000000007</v>
      </c>
      <c r="BE76" s="741">
        <f t="shared" si="149"/>
        <v>48.444099999999999</v>
      </c>
      <c r="BF76" s="741">
        <f t="shared" si="149"/>
        <v>0.5</v>
      </c>
      <c r="BG76" s="742">
        <f t="shared" si="149"/>
        <v>13.025499999999999</v>
      </c>
      <c r="BH76" s="626"/>
    </row>
    <row r="77" spans="1:60" ht="12.95" customHeight="1" x14ac:dyDescent="0.25">
      <c r="A77" s="541">
        <v>15</v>
      </c>
      <c r="B77" s="378">
        <v>5459</v>
      </c>
      <c r="C77" s="378">
        <v>600099415</v>
      </c>
      <c r="D77" s="378">
        <v>70946086</v>
      </c>
      <c r="E77" s="734" t="s">
        <v>515</v>
      </c>
      <c r="F77" s="378">
        <v>3231</v>
      </c>
      <c r="G77" s="734" t="s">
        <v>515</v>
      </c>
      <c r="H77" s="546" t="s">
        <v>281</v>
      </c>
      <c r="I77" s="522">
        <v>20852522</v>
      </c>
      <c r="J77" s="547">
        <v>15304593</v>
      </c>
      <c r="K77" s="547">
        <v>0</v>
      </c>
      <c r="L77" s="339">
        <v>5172952</v>
      </c>
      <c r="M77" s="339">
        <v>306092</v>
      </c>
      <c r="N77" s="547">
        <v>68885</v>
      </c>
      <c r="O77" s="548">
        <v>29.643699999999999</v>
      </c>
      <c r="P77" s="733">
        <v>26.3324</v>
      </c>
      <c r="Q77" s="823">
        <v>3.3113000000000001</v>
      </c>
      <c r="R77" s="112">
        <f t="shared" ref="R77:R140" si="153">Z77*-1</f>
        <v>0</v>
      </c>
      <c r="S77" s="113">
        <v>0</v>
      </c>
      <c r="T77" s="113">
        <v>0</v>
      </c>
      <c r="U77" s="113">
        <v>30312</v>
      </c>
      <c r="V77" s="113">
        <v>0</v>
      </c>
      <c r="W77" s="113">
        <v>0</v>
      </c>
      <c r="X77" s="113">
        <v>0</v>
      </c>
      <c r="Y77" s="113">
        <f t="shared" ref="Y77:Y140" si="154">SUM(R77:X77)</f>
        <v>30312</v>
      </c>
      <c r="Z77" s="113">
        <v>0</v>
      </c>
      <c r="AA77" s="113">
        <v>0</v>
      </c>
      <c r="AB77" s="113">
        <v>0</v>
      </c>
      <c r="AC77" s="113">
        <f t="shared" ref="AC77:AC140" si="155">SUM(Z77:AB77)</f>
        <v>0</v>
      </c>
      <c r="AD77" s="113">
        <f t="shared" ref="AD77:AD140" si="156">Y77+AC77</f>
        <v>30312</v>
      </c>
      <c r="AE77" s="114">
        <f t="shared" ref="AE77:AE140" si="157">ROUND((Y77+Z77+AA77)*33.8%,0)</f>
        <v>10245</v>
      </c>
      <c r="AF77" s="114">
        <f t="shared" ref="AF77:AF140" si="158">ROUND(Y77*2%,0)</f>
        <v>606</v>
      </c>
      <c r="AG77" s="113">
        <v>0</v>
      </c>
      <c r="AH77" s="113">
        <v>0</v>
      </c>
      <c r="AI77" s="113">
        <v>0</v>
      </c>
      <c r="AJ77" s="113">
        <f t="shared" ref="AJ77:AJ140" si="159">SUM(AG77:AI77)</f>
        <v>0</v>
      </c>
      <c r="AK77" s="113">
        <f t="shared" ref="AK77:AK140" si="160">AD77+AE77+AF77+AJ77</f>
        <v>41163</v>
      </c>
      <c r="AL77" s="115">
        <v>0</v>
      </c>
      <c r="AM77" s="115">
        <v>0</v>
      </c>
      <c r="AN77" s="115">
        <v>0</v>
      </c>
      <c r="AO77" s="115">
        <v>0</v>
      </c>
      <c r="AP77" s="115">
        <v>0</v>
      </c>
      <c r="AQ77" s="115">
        <v>0</v>
      </c>
      <c r="AR77" s="115">
        <v>0</v>
      </c>
      <c r="AS77" s="115">
        <v>0</v>
      </c>
      <c r="AT77" s="409">
        <f>AL77+AN77+AO77+AR77+AQ77</f>
        <v>0</v>
      </c>
      <c r="AU77" s="115">
        <f>AM77+AP77+AS77</f>
        <v>0</v>
      </c>
      <c r="AV77" s="116">
        <f t="shared" ref="AV77:AV140" si="161">SUM(AT77:AU77)</f>
        <v>0</v>
      </c>
      <c r="AW77" s="855">
        <f>I77+AK77</f>
        <v>20893685</v>
      </c>
      <c r="AX77" s="528">
        <f>J77+Y77</f>
        <v>15334905</v>
      </c>
      <c r="AY77" s="113">
        <f>W77</f>
        <v>0</v>
      </c>
      <c r="AZ77" s="113">
        <f>K77+AC77</f>
        <v>0</v>
      </c>
      <c r="BA77" s="528">
        <f>L77+AE77</f>
        <v>5183197</v>
      </c>
      <c r="BB77" s="528">
        <f>M77+AF77</f>
        <v>306698</v>
      </c>
      <c r="BC77" s="528">
        <f>N77+AJ77</f>
        <v>68885</v>
      </c>
      <c r="BD77" s="549">
        <f>O77+AV77</f>
        <v>29.643699999999999</v>
      </c>
      <c r="BE77" s="549">
        <f>P77+AT77</f>
        <v>26.3324</v>
      </c>
      <c r="BF77" s="953">
        <f>AQ77</f>
        <v>0</v>
      </c>
      <c r="BG77" s="550">
        <f>Q77+AU77</f>
        <v>3.3113000000000001</v>
      </c>
      <c r="BH77" s="626"/>
    </row>
    <row r="78" spans="1:60" ht="12.95" customHeight="1" x14ac:dyDescent="0.25">
      <c r="A78" s="379">
        <v>15</v>
      </c>
      <c r="B78" s="84">
        <v>5459</v>
      </c>
      <c r="C78" s="84">
        <v>600099415</v>
      </c>
      <c r="D78" s="84">
        <v>70946086</v>
      </c>
      <c r="E78" s="736" t="s">
        <v>516</v>
      </c>
      <c r="F78" s="84"/>
      <c r="G78" s="736"/>
      <c r="H78" s="322"/>
      <c r="I78" s="535">
        <v>20852522</v>
      </c>
      <c r="J78" s="539">
        <v>15304593</v>
      </c>
      <c r="K78" s="539">
        <v>0</v>
      </c>
      <c r="L78" s="539">
        <v>5172952</v>
      </c>
      <c r="M78" s="539">
        <v>306092</v>
      </c>
      <c r="N78" s="539">
        <v>68885</v>
      </c>
      <c r="O78" s="745">
        <v>29.643699999999999</v>
      </c>
      <c r="P78" s="745">
        <v>26.3324</v>
      </c>
      <c r="Q78" s="834">
        <v>3.3113000000000001</v>
      </c>
      <c r="R78" s="535">
        <f t="shared" ref="R78:BG78" si="162">SUM(R77)</f>
        <v>0</v>
      </c>
      <c r="S78" s="536">
        <f t="shared" si="162"/>
        <v>0</v>
      </c>
      <c r="T78" s="536">
        <f t="shared" si="162"/>
        <v>0</v>
      </c>
      <c r="U78" s="536">
        <f t="shared" si="162"/>
        <v>30312</v>
      </c>
      <c r="V78" s="536">
        <f t="shared" si="162"/>
        <v>0</v>
      </c>
      <c r="W78" s="536">
        <f t="shared" ref="W78" si="163">SUM(W77)</f>
        <v>0</v>
      </c>
      <c r="X78" s="536">
        <f t="shared" si="162"/>
        <v>0</v>
      </c>
      <c r="Y78" s="536">
        <f t="shared" si="162"/>
        <v>30312</v>
      </c>
      <c r="Z78" s="536">
        <f t="shared" si="162"/>
        <v>0</v>
      </c>
      <c r="AA78" s="536">
        <f t="shared" si="162"/>
        <v>0</v>
      </c>
      <c r="AB78" s="536">
        <f t="shared" si="162"/>
        <v>0</v>
      </c>
      <c r="AC78" s="536">
        <f t="shared" si="162"/>
        <v>0</v>
      </c>
      <c r="AD78" s="536">
        <f t="shared" si="162"/>
        <v>30312</v>
      </c>
      <c r="AE78" s="536">
        <f t="shared" si="162"/>
        <v>10245</v>
      </c>
      <c r="AF78" s="536">
        <f t="shared" si="162"/>
        <v>606</v>
      </c>
      <c r="AG78" s="536">
        <f t="shared" si="162"/>
        <v>0</v>
      </c>
      <c r="AH78" s="536">
        <f t="shared" si="162"/>
        <v>0</v>
      </c>
      <c r="AI78" s="536">
        <f t="shared" si="162"/>
        <v>0</v>
      </c>
      <c r="AJ78" s="536">
        <f t="shared" si="162"/>
        <v>0</v>
      </c>
      <c r="AK78" s="536">
        <f t="shared" si="162"/>
        <v>41163</v>
      </c>
      <c r="AL78" s="537">
        <f t="shared" si="162"/>
        <v>0</v>
      </c>
      <c r="AM78" s="537">
        <f t="shared" si="162"/>
        <v>0</v>
      </c>
      <c r="AN78" s="537">
        <f t="shared" si="162"/>
        <v>0</v>
      </c>
      <c r="AO78" s="537">
        <f t="shared" si="162"/>
        <v>0</v>
      </c>
      <c r="AP78" s="537">
        <f t="shared" si="162"/>
        <v>0</v>
      </c>
      <c r="AQ78" s="537">
        <f t="shared" ref="AQ78" si="164">SUM(AQ77)</f>
        <v>0</v>
      </c>
      <c r="AR78" s="537">
        <f t="shared" si="162"/>
        <v>0</v>
      </c>
      <c r="AS78" s="537">
        <f t="shared" si="162"/>
        <v>0</v>
      </c>
      <c r="AT78" s="537">
        <f t="shared" si="162"/>
        <v>0</v>
      </c>
      <c r="AU78" s="537">
        <f t="shared" si="162"/>
        <v>0</v>
      </c>
      <c r="AV78" s="538">
        <f t="shared" si="162"/>
        <v>0</v>
      </c>
      <c r="AW78" s="539">
        <f t="shared" si="162"/>
        <v>20893685</v>
      </c>
      <c r="AX78" s="536">
        <f t="shared" si="162"/>
        <v>15334905</v>
      </c>
      <c r="AY78" s="540">
        <f t="shared" ref="AY78" si="165">SUM(AY77)</f>
        <v>0</v>
      </c>
      <c r="AZ78" s="536">
        <f t="shared" si="162"/>
        <v>0</v>
      </c>
      <c r="BA78" s="536">
        <f t="shared" si="162"/>
        <v>5183197</v>
      </c>
      <c r="BB78" s="536">
        <f t="shared" si="162"/>
        <v>306698</v>
      </c>
      <c r="BC78" s="536">
        <f t="shared" si="162"/>
        <v>68885</v>
      </c>
      <c r="BD78" s="537">
        <f t="shared" si="162"/>
        <v>29.643699999999999</v>
      </c>
      <c r="BE78" s="537">
        <f t="shared" si="162"/>
        <v>26.3324</v>
      </c>
      <c r="BF78" s="537">
        <f t="shared" si="162"/>
        <v>0</v>
      </c>
      <c r="BG78" s="538">
        <f t="shared" si="162"/>
        <v>3.3113000000000001</v>
      </c>
      <c r="BH78" s="626"/>
    </row>
    <row r="79" spans="1:60" ht="12.95" customHeight="1" x14ac:dyDescent="0.25">
      <c r="A79" s="541">
        <v>16</v>
      </c>
      <c r="B79" s="743">
        <v>5482</v>
      </c>
      <c r="C79" s="743">
        <v>600098982</v>
      </c>
      <c r="D79" s="743">
        <v>71006923</v>
      </c>
      <c r="E79" s="734" t="s">
        <v>517</v>
      </c>
      <c r="F79" s="378">
        <v>3111</v>
      </c>
      <c r="G79" s="735" t="s">
        <v>329</v>
      </c>
      <c r="H79" s="546" t="s">
        <v>281</v>
      </c>
      <c r="I79" s="522">
        <v>1597200</v>
      </c>
      <c r="J79" s="547">
        <v>1166864</v>
      </c>
      <c r="K79" s="547">
        <v>0</v>
      </c>
      <c r="L79" s="339">
        <v>394399</v>
      </c>
      <c r="M79" s="339">
        <v>23337</v>
      </c>
      <c r="N79" s="547">
        <v>12600</v>
      </c>
      <c r="O79" s="548">
        <v>2.4340000000000002</v>
      </c>
      <c r="P79" s="733">
        <v>1.9231</v>
      </c>
      <c r="Q79" s="823">
        <v>0.51090000000000002</v>
      </c>
      <c r="R79" s="112">
        <f t="shared" si="153"/>
        <v>0</v>
      </c>
      <c r="S79" s="113">
        <v>0</v>
      </c>
      <c r="T79" s="113">
        <v>0</v>
      </c>
      <c r="U79" s="113">
        <v>0</v>
      </c>
      <c r="V79" s="113">
        <v>0</v>
      </c>
      <c r="W79" s="113">
        <v>0</v>
      </c>
      <c r="X79" s="113">
        <v>0</v>
      </c>
      <c r="Y79" s="113">
        <f t="shared" si="154"/>
        <v>0</v>
      </c>
      <c r="Z79" s="113">
        <v>0</v>
      </c>
      <c r="AA79" s="113">
        <v>0</v>
      </c>
      <c r="AB79" s="113">
        <v>0</v>
      </c>
      <c r="AC79" s="113">
        <f t="shared" si="155"/>
        <v>0</v>
      </c>
      <c r="AD79" s="113">
        <f t="shared" si="156"/>
        <v>0</v>
      </c>
      <c r="AE79" s="114">
        <f t="shared" si="157"/>
        <v>0</v>
      </c>
      <c r="AF79" s="114">
        <f t="shared" si="158"/>
        <v>0</v>
      </c>
      <c r="AG79" s="113">
        <v>0</v>
      </c>
      <c r="AH79" s="113">
        <v>0</v>
      </c>
      <c r="AI79" s="113">
        <v>0</v>
      </c>
      <c r="AJ79" s="113">
        <f t="shared" si="159"/>
        <v>0</v>
      </c>
      <c r="AK79" s="113">
        <f t="shared" si="160"/>
        <v>0</v>
      </c>
      <c r="AL79" s="115">
        <v>0</v>
      </c>
      <c r="AM79" s="115">
        <v>0</v>
      </c>
      <c r="AN79" s="115">
        <v>0</v>
      </c>
      <c r="AO79" s="115">
        <v>0</v>
      </c>
      <c r="AP79" s="115">
        <v>0</v>
      </c>
      <c r="AQ79" s="115">
        <v>0</v>
      </c>
      <c r="AR79" s="115">
        <v>0</v>
      </c>
      <c r="AS79" s="115">
        <v>0</v>
      </c>
      <c r="AT79" s="409">
        <f t="shared" ref="AT79:AT84" si="166">AL79+AN79+AO79+AR79+AQ79</f>
        <v>0</v>
      </c>
      <c r="AU79" s="115">
        <f t="shared" ref="AU79:AU84" si="167">AM79+AP79+AS79</f>
        <v>0</v>
      </c>
      <c r="AV79" s="116">
        <f t="shared" si="161"/>
        <v>0</v>
      </c>
      <c r="AW79" s="855">
        <f t="shared" ref="AW79:AW84" si="168">I79+AK79</f>
        <v>1597200</v>
      </c>
      <c r="AX79" s="528">
        <f t="shared" ref="AX79:AX84" si="169">J79+Y79</f>
        <v>1166864</v>
      </c>
      <c r="AY79" s="113">
        <f t="shared" ref="AY79:AY84" si="170">W79</f>
        <v>0</v>
      </c>
      <c r="AZ79" s="113">
        <f t="shared" ref="AZ79:AZ84" si="171">K79+AC79</f>
        <v>0</v>
      </c>
      <c r="BA79" s="528">
        <f t="shared" ref="BA79:BB84" si="172">L79+AE79</f>
        <v>394399</v>
      </c>
      <c r="BB79" s="528">
        <f t="shared" si="172"/>
        <v>23337</v>
      </c>
      <c r="BC79" s="528">
        <f t="shared" ref="BC79:BC84" si="173">N79+AJ79</f>
        <v>12600</v>
      </c>
      <c r="BD79" s="549">
        <f t="shared" ref="BD79:BD84" si="174">O79+AV79</f>
        <v>2.4340000000000002</v>
      </c>
      <c r="BE79" s="549">
        <f t="shared" ref="BE79:BE84" si="175">P79+AT79</f>
        <v>1.9231</v>
      </c>
      <c r="BF79" s="953">
        <f t="shared" ref="BF79:BF84" si="176">AQ79</f>
        <v>0</v>
      </c>
      <c r="BG79" s="550">
        <f t="shared" ref="BG79:BG84" si="177">Q79+AU79</f>
        <v>0.51090000000000002</v>
      </c>
      <c r="BH79" s="626"/>
    </row>
    <row r="80" spans="1:60" ht="12.95" customHeight="1" x14ac:dyDescent="0.25">
      <c r="A80" s="541">
        <v>16</v>
      </c>
      <c r="B80" s="378">
        <v>5482</v>
      </c>
      <c r="C80" s="378">
        <v>600098982</v>
      </c>
      <c r="D80" s="378">
        <v>71006923</v>
      </c>
      <c r="E80" s="734" t="s">
        <v>517</v>
      </c>
      <c r="F80" s="378">
        <v>3117</v>
      </c>
      <c r="G80" s="734" t="s">
        <v>333</v>
      </c>
      <c r="H80" s="546" t="s">
        <v>281</v>
      </c>
      <c r="I80" s="522">
        <v>3682309</v>
      </c>
      <c r="J80" s="547">
        <v>2659940</v>
      </c>
      <c r="K80" s="547">
        <v>0</v>
      </c>
      <c r="L80" s="339">
        <v>899060</v>
      </c>
      <c r="M80" s="339">
        <v>53199</v>
      </c>
      <c r="N80" s="547">
        <v>70110</v>
      </c>
      <c r="O80" s="548">
        <v>4.8180000000000005</v>
      </c>
      <c r="P80" s="733">
        <v>3.3572000000000002</v>
      </c>
      <c r="Q80" s="823">
        <v>1.4608000000000001</v>
      </c>
      <c r="R80" s="112">
        <f t="shared" si="153"/>
        <v>0</v>
      </c>
      <c r="S80" s="113">
        <v>0</v>
      </c>
      <c r="T80" s="113">
        <v>0</v>
      </c>
      <c r="U80" s="113">
        <v>31540</v>
      </c>
      <c r="V80" s="113">
        <v>0</v>
      </c>
      <c r="W80" s="113">
        <v>0</v>
      </c>
      <c r="X80" s="113">
        <v>0</v>
      </c>
      <c r="Y80" s="113">
        <f t="shared" si="154"/>
        <v>31540</v>
      </c>
      <c r="Z80" s="113">
        <v>0</v>
      </c>
      <c r="AA80" s="113">
        <v>0</v>
      </c>
      <c r="AB80" s="113">
        <v>0</v>
      </c>
      <c r="AC80" s="113">
        <f t="shared" si="155"/>
        <v>0</v>
      </c>
      <c r="AD80" s="113">
        <f t="shared" si="156"/>
        <v>31540</v>
      </c>
      <c r="AE80" s="114">
        <f t="shared" si="157"/>
        <v>10661</v>
      </c>
      <c r="AF80" s="114">
        <f t="shared" si="158"/>
        <v>631</v>
      </c>
      <c r="AG80" s="113">
        <v>0</v>
      </c>
      <c r="AH80" s="113">
        <v>0</v>
      </c>
      <c r="AI80" s="113">
        <v>0</v>
      </c>
      <c r="AJ80" s="113">
        <f t="shared" si="159"/>
        <v>0</v>
      </c>
      <c r="AK80" s="113">
        <f t="shared" si="160"/>
        <v>42832</v>
      </c>
      <c r="AL80" s="115">
        <v>0</v>
      </c>
      <c r="AM80" s="115">
        <v>0</v>
      </c>
      <c r="AN80" s="115">
        <v>0</v>
      </c>
      <c r="AO80" s="115">
        <v>0</v>
      </c>
      <c r="AP80" s="115">
        <v>0</v>
      </c>
      <c r="AQ80" s="115">
        <v>0</v>
      </c>
      <c r="AR80" s="115">
        <v>0</v>
      </c>
      <c r="AS80" s="115">
        <v>0</v>
      </c>
      <c r="AT80" s="409">
        <f t="shared" si="166"/>
        <v>0</v>
      </c>
      <c r="AU80" s="115">
        <f t="shared" si="167"/>
        <v>0</v>
      </c>
      <c r="AV80" s="116">
        <f t="shared" si="161"/>
        <v>0</v>
      </c>
      <c r="AW80" s="855">
        <f t="shared" si="168"/>
        <v>3725141</v>
      </c>
      <c r="AX80" s="528">
        <f t="shared" si="169"/>
        <v>2691480</v>
      </c>
      <c r="AY80" s="113">
        <f t="shared" si="170"/>
        <v>0</v>
      </c>
      <c r="AZ80" s="113">
        <f t="shared" si="171"/>
        <v>0</v>
      </c>
      <c r="BA80" s="528">
        <f t="shared" si="172"/>
        <v>909721</v>
      </c>
      <c r="BB80" s="528">
        <f t="shared" si="172"/>
        <v>53830</v>
      </c>
      <c r="BC80" s="528">
        <f t="shared" si="173"/>
        <v>70110</v>
      </c>
      <c r="BD80" s="549">
        <f t="shared" si="174"/>
        <v>4.8180000000000005</v>
      </c>
      <c r="BE80" s="549">
        <f t="shared" si="175"/>
        <v>3.3572000000000002</v>
      </c>
      <c r="BF80" s="953">
        <f t="shared" si="176"/>
        <v>0</v>
      </c>
      <c r="BG80" s="550">
        <f t="shared" si="177"/>
        <v>1.4608000000000001</v>
      </c>
      <c r="BH80" s="626"/>
    </row>
    <row r="81" spans="1:60" ht="12.95" customHeight="1" x14ac:dyDescent="0.25">
      <c r="A81" s="541">
        <v>16</v>
      </c>
      <c r="B81" s="378">
        <v>5482</v>
      </c>
      <c r="C81" s="378">
        <v>600098982</v>
      </c>
      <c r="D81" s="378">
        <v>71006923</v>
      </c>
      <c r="E81" s="734" t="s">
        <v>517</v>
      </c>
      <c r="F81" s="378">
        <v>3117</v>
      </c>
      <c r="G81" s="641" t="s">
        <v>316</v>
      </c>
      <c r="H81" s="546" t="s">
        <v>282</v>
      </c>
      <c r="I81" s="522">
        <v>0</v>
      </c>
      <c r="J81" s="547">
        <v>0</v>
      </c>
      <c r="K81" s="547">
        <v>0</v>
      </c>
      <c r="L81" s="339">
        <v>0</v>
      </c>
      <c r="M81" s="339">
        <v>0</v>
      </c>
      <c r="N81" s="547">
        <v>0</v>
      </c>
      <c r="O81" s="548">
        <v>0</v>
      </c>
      <c r="P81" s="733">
        <v>0</v>
      </c>
      <c r="Q81" s="823">
        <v>0</v>
      </c>
      <c r="R81" s="112">
        <f t="shared" si="153"/>
        <v>0</v>
      </c>
      <c r="S81" s="113">
        <v>0</v>
      </c>
      <c r="T81" s="113">
        <v>0</v>
      </c>
      <c r="U81" s="113">
        <v>0</v>
      </c>
      <c r="V81" s="113">
        <v>0</v>
      </c>
      <c r="W81" s="113">
        <v>0</v>
      </c>
      <c r="X81" s="113">
        <v>0</v>
      </c>
      <c r="Y81" s="113">
        <f t="shared" si="154"/>
        <v>0</v>
      </c>
      <c r="Z81" s="113">
        <v>0</v>
      </c>
      <c r="AA81" s="113">
        <v>0</v>
      </c>
      <c r="AB81" s="113">
        <v>0</v>
      </c>
      <c r="AC81" s="113">
        <f t="shared" si="155"/>
        <v>0</v>
      </c>
      <c r="AD81" s="113">
        <f t="shared" si="156"/>
        <v>0</v>
      </c>
      <c r="AE81" s="114">
        <f t="shared" si="157"/>
        <v>0</v>
      </c>
      <c r="AF81" s="114">
        <f t="shared" si="158"/>
        <v>0</v>
      </c>
      <c r="AG81" s="113">
        <v>0</v>
      </c>
      <c r="AH81" s="113">
        <v>0</v>
      </c>
      <c r="AI81" s="113">
        <v>0</v>
      </c>
      <c r="AJ81" s="113">
        <f t="shared" si="159"/>
        <v>0</v>
      </c>
      <c r="AK81" s="113">
        <f t="shared" si="160"/>
        <v>0</v>
      </c>
      <c r="AL81" s="115">
        <v>0</v>
      </c>
      <c r="AM81" s="115">
        <v>0</v>
      </c>
      <c r="AN81" s="115">
        <v>0</v>
      </c>
      <c r="AO81" s="115">
        <v>0</v>
      </c>
      <c r="AP81" s="115">
        <v>0</v>
      </c>
      <c r="AQ81" s="115">
        <v>0</v>
      </c>
      <c r="AR81" s="115">
        <v>0</v>
      </c>
      <c r="AS81" s="115">
        <v>0</v>
      </c>
      <c r="AT81" s="409">
        <f t="shared" si="166"/>
        <v>0</v>
      </c>
      <c r="AU81" s="115">
        <f t="shared" si="167"/>
        <v>0</v>
      </c>
      <c r="AV81" s="116">
        <f t="shared" si="161"/>
        <v>0</v>
      </c>
      <c r="AW81" s="855">
        <f t="shared" si="168"/>
        <v>0</v>
      </c>
      <c r="AX81" s="528">
        <f t="shared" si="169"/>
        <v>0</v>
      </c>
      <c r="AY81" s="113">
        <f t="shared" si="170"/>
        <v>0</v>
      </c>
      <c r="AZ81" s="113">
        <f t="shared" si="171"/>
        <v>0</v>
      </c>
      <c r="BA81" s="528">
        <f t="shared" si="172"/>
        <v>0</v>
      </c>
      <c r="BB81" s="528">
        <f t="shared" si="172"/>
        <v>0</v>
      </c>
      <c r="BC81" s="528">
        <f t="shared" si="173"/>
        <v>0</v>
      </c>
      <c r="BD81" s="549">
        <f t="shared" si="174"/>
        <v>0</v>
      </c>
      <c r="BE81" s="549">
        <f t="shared" si="175"/>
        <v>0</v>
      </c>
      <c r="BF81" s="953">
        <f t="shared" si="176"/>
        <v>0</v>
      </c>
      <c r="BG81" s="550">
        <f t="shared" si="177"/>
        <v>0</v>
      </c>
      <c r="BH81" s="626"/>
    </row>
    <row r="82" spans="1:60" ht="12.95" customHeight="1" x14ac:dyDescent="0.25">
      <c r="A82" s="541">
        <v>16</v>
      </c>
      <c r="B82" s="743">
        <v>5482</v>
      </c>
      <c r="C82" s="743">
        <v>600098982</v>
      </c>
      <c r="D82" s="743">
        <v>71006923</v>
      </c>
      <c r="E82" s="734" t="s">
        <v>517</v>
      </c>
      <c r="F82" s="378">
        <v>3141</v>
      </c>
      <c r="G82" s="735" t="s">
        <v>319</v>
      </c>
      <c r="H82" s="546" t="s">
        <v>282</v>
      </c>
      <c r="I82" s="522">
        <v>841661</v>
      </c>
      <c r="J82" s="547">
        <v>616833</v>
      </c>
      <c r="K82" s="547">
        <v>0</v>
      </c>
      <c r="L82" s="339">
        <v>208490</v>
      </c>
      <c r="M82" s="339">
        <v>12336</v>
      </c>
      <c r="N82" s="547">
        <v>4002</v>
      </c>
      <c r="O82" s="548">
        <v>2.1</v>
      </c>
      <c r="P82" s="733">
        <v>0</v>
      </c>
      <c r="Q82" s="823">
        <v>2.1</v>
      </c>
      <c r="R82" s="112">
        <f t="shared" si="153"/>
        <v>0</v>
      </c>
      <c r="S82" s="113">
        <v>0</v>
      </c>
      <c r="T82" s="113">
        <v>0</v>
      </c>
      <c r="U82" s="113">
        <v>0</v>
      </c>
      <c r="V82" s="113">
        <v>0</v>
      </c>
      <c r="W82" s="113">
        <v>0</v>
      </c>
      <c r="X82" s="113">
        <v>0</v>
      </c>
      <c r="Y82" s="113">
        <f t="shared" si="154"/>
        <v>0</v>
      </c>
      <c r="Z82" s="113">
        <v>0</v>
      </c>
      <c r="AA82" s="113">
        <v>0</v>
      </c>
      <c r="AB82" s="113">
        <v>0</v>
      </c>
      <c r="AC82" s="113">
        <f t="shared" si="155"/>
        <v>0</v>
      </c>
      <c r="AD82" s="113">
        <f t="shared" si="156"/>
        <v>0</v>
      </c>
      <c r="AE82" s="114">
        <f t="shared" si="157"/>
        <v>0</v>
      </c>
      <c r="AF82" s="114">
        <f t="shared" si="158"/>
        <v>0</v>
      </c>
      <c r="AG82" s="113">
        <v>0</v>
      </c>
      <c r="AH82" s="113">
        <v>0</v>
      </c>
      <c r="AI82" s="113">
        <v>0</v>
      </c>
      <c r="AJ82" s="113">
        <f t="shared" si="159"/>
        <v>0</v>
      </c>
      <c r="AK82" s="113">
        <f t="shared" si="160"/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v>0</v>
      </c>
      <c r="AR82" s="115">
        <v>0</v>
      </c>
      <c r="AS82" s="115">
        <v>0</v>
      </c>
      <c r="AT82" s="409">
        <f t="shared" si="166"/>
        <v>0</v>
      </c>
      <c r="AU82" s="115">
        <f t="shared" si="167"/>
        <v>0</v>
      </c>
      <c r="AV82" s="116">
        <f t="shared" si="161"/>
        <v>0</v>
      </c>
      <c r="AW82" s="855">
        <f t="shared" si="168"/>
        <v>841661</v>
      </c>
      <c r="AX82" s="528">
        <f t="shared" si="169"/>
        <v>616833</v>
      </c>
      <c r="AY82" s="113">
        <f t="shared" si="170"/>
        <v>0</v>
      </c>
      <c r="AZ82" s="113">
        <f t="shared" si="171"/>
        <v>0</v>
      </c>
      <c r="BA82" s="528">
        <f t="shared" si="172"/>
        <v>208490</v>
      </c>
      <c r="BB82" s="528">
        <f t="shared" si="172"/>
        <v>12336</v>
      </c>
      <c r="BC82" s="528">
        <f t="shared" si="173"/>
        <v>4002</v>
      </c>
      <c r="BD82" s="549">
        <f t="shared" si="174"/>
        <v>2.1</v>
      </c>
      <c r="BE82" s="549">
        <f t="shared" si="175"/>
        <v>0</v>
      </c>
      <c r="BF82" s="953">
        <f t="shared" si="176"/>
        <v>0</v>
      </c>
      <c r="BG82" s="550">
        <f t="shared" si="177"/>
        <v>2.1</v>
      </c>
      <c r="BH82" s="626"/>
    </row>
    <row r="83" spans="1:60" ht="12.95" customHeight="1" x14ac:dyDescent="0.25">
      <c r="A83" s="541">
        <v>16</v>
      </c>
      <c r="B83" s="378">
        <v>5482</v>
      </c>
      <c r="C83" s="378">
        <v>600098982</v>
      </c>
      <c r="D83" s="378">
        <v>71006923</v>
      </c>
      <c r="E83" s="734" t="s">
        <v>517</v>
      </c>
      <c r="F83" s="378">
        <v>3143</v>
      </c>
      <c r="G83" s="641" t="s">
        <v>633</v>
      </c>
      <c r="H83" s="546" t="s">
        <v>281</v>
      </c>
      <c r="I83" s="522">
        <v>516698</v>
      </c>
      <c r="J83" s="547">
        <v>380484</v>
      </c>
      <c r="K83" s="547">
        <v>0</v>
      </c>
      <c r="L83" s="339">
        <v>128604</v>
      </c>
      <c r="M83" s="339">
        <v>7610</v>
      </c>
      <c r="N83" s="547">
        <v>0</v>
      </c>
      <c r="O83" s="548">
        <v>0.71430000000000005</v>
      </c>
      <c r="P83" s="733">
        <v>0.71430000000000005</v>
      </c>
      <c r="Q83" s="823">
        <v>0</v>
      </c>
      <c r="R83" s="112">
        <f t="shared" si="153"/>
        <v>0</v>
      </c>
      <c r="S83" s="113">
        <v>0</v>
      </c>
      <c r="T83" s="113">
        <v>0</v>
      </c>
      <c r="U83" s="113">
        <v>0</v>
      </c>
      <c r="V83" s="113">
        <v>0</v>
      </c>
      <c r="W83" s="113">
        <v>0</v>
      </c>
      <c r="X83" s="113">
        <v>0</v>
      </c>
      <c r="Y83" s="113">
        <f t="shared" si="154"/>
        <v>0</v>
      </c>
      <c r="Z83" s="113">
        <v>0</v>
      </c>
      <c r="AA83" s="113">
        <v>0</v>
      </c>
      <c r="AB83" s="113">
        <v>0</v>
      </c>
      <c r="AC83" s="113">
        <f t="shared" si="155"/>
        <v>0</v>
      </c>
      <c r="AD83" s="113">
        <f t="shared" si="156"/>
        <v>0</v>
      </c>
      <c r="AE83" s="114">
        <f t="shared" si="157"/>
        <v>0</v>
      </c>
      <c r="AF83" s="114">
        <f t="shared" si="158"/>
        <v>0</v>
      </c>
      <c r="AG83" s="113">
        <v>0</v>
      </c>
      <c r="AH83" s="113">
        <v>0</v>
      </c>
      <c r="AI83" s="113">
        <v>0</v>
      </c>
      <c r="AJ83" s="113">
        <f t="shared" si="159"/>
        <v>0</v>
      </c>
      <c r="AK83" s="113">
        <f t="shared" si="160"/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v>0</v>
      </c>
      <c r="AR83" s="115">
        <v>0</v>
      </c>
      <c r="AS83" s="115">
        <v>0</v>
      </c>
      <c r="AT83" s="409">
        <f t="shared" si="166"/>
        <v>0</v>
      </c>
      <c r="AU83" s="115">
        <f t="shared" si="167"/>
        <v>0</v>
      </c>
      <c r="AV83" s="116">
        <f t="shared" si="161"/>
        <v>0</v>
      </c>
      <c r="AW83" s="855">
        <f t="shared" si="168"/>
        <v>516698</v>
      </c>
      <c r="AX83" s="528">
        <f t="shared" si="169"/>
        <v>380484</v>
      </c>
      <c r="AY83" s="113">
        <f t="shared" si="170"/>
        <v>0</v>
      </c>
      <c r="AZ83" s="113">
        <f t="shared" si="171"/>
        <v>0</v>
      </c>
      <c r="BA83" s="528">
        <f t="shared" si="172"/>
        <v>128604</v>
      </c>
      <c r="BB83" s="528">
        <f t="shared" si="172"/>
        <v>7610</v>
      </c>
      <c r="BC83" s="528">
        <f t="shared" si="173"/>
        <v>0</v>
      </c>
      <c r="BD83" s="549">
        <f t="shared" si="174"/>
        <v>0.71430000000000005</v>
      </c>
      <c r="BE83" s="549">
        <f t="shared" si="175"/>
        <v>0.71430000000000005</v>
      </c>
      <c r="BF83" s="953">
        <f t="shared" si="176"/>
        <v>0</v>
      </c>
      <c r="BG83" s="550">
        <f t="shared" si="177"/>
        <v>0</v>
      </c>
      <c r="BH83" s="626"/>
    </row>
    <row r="84" spans="1:60" ht="12.95" customHeight="1" x14ac:dyDescent="0.25">
      <c r="A84" s="541">
        <v>16</v>
      </c>
      <c r="B84" s="378">
        <v>5482</v>
      </c>
      <c r="C84" s="378">
        <v>600098982</v>
      </c>
      <c r="D84" s="378">
        <v>71006923</v>
      </c>
      <c r="E84" s="734" t="s">
        <v>517</v>
      </c>
      <c r="F84" s="378">
        <v>3143</v>
      </c>
      <c r="G84" s="641" t="s">
        <v>634</v>
      </c>
      <c r="H84" s="546" t="s">
        <v>282</v>
      </c>
      <c r="I84" s="522">
        <v>21066</v>
      </c>
      <c r="J84" s="547">
        <v>14850</v>
      </c>
      <c r="K84" s="547">
        <v>0</v>
      </c>
      <c r="L84" s="339">
        <v>5019</v>
      </c>
      <c r="M84" s="339">
        <v>297</v>
      </c>
      <c r="N84" s="547">
        <v>900</v>
      </c>
      <c r="O84" s="548">
        <v>0.06</v>
      </c>
      <c r="P84" s="733">
        <v>0</v>
      </c>
      <c r="Q84" s="823">
        <v>0.06</v>
      </c>
      <c r="R84" s="112">
        <f t="shared" si="153"/>
        <v>0</v>
      </c>
      <c r="S84" s="113">
        <v>0</v>
      </c>
      <c r="T84" s="113">
        <v>0</v>
      </c>
      <c r="U84" s="113">
        <v>0</v>
      </c>
      <c r="V84" s="113">
        <v>0</v>
      </c>
      <c r="W84" s="113">
        <v>0</v>
      </c>
      <c r="X84" s="113">
        <v>0</v>
      </c>
      <c r="Y84" s="113">
        <f t="shared" si="154"/>
        <v>0</v>
      </c>
      <c r="Z84" s="113">
        <v>0</v>
      </c>
      <c r="AA84" s="113">
        <v>0</v>
      </c>
      <c r="AB84" s="113">
        <v>0</v>
      </c>
      <c r="AC84" s="113">
        <f t="shared" si="155"/>
        <v>0</v>
      </c>
      <c r="AD84" s="113">
        <f t="shared" si="156"/>
        <v>0</v>
      </c>
      <c r="AE84" s="114">
        <f t="shared" si="157"/>
        <v>0</v>
      </c>
      <c r="AF84" s="114">
        <f t="shared" si="158"/>
        <v>0</v>
      </c>
      <c r="AG84" s="113">
        <v>0</v>
      </c>
      <c r="AH84" s="113">
        <v>0</v>
      </c>
      <c r="AI84" s="113">
        <v>0</v>
      </c>
      <c r="AJ84" s="113">
        <f t="shared" si="159"/>
        <v>0</v>
      </c>
      <c r="AK84" s="113">
        <f t="shared" si="160"/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v>0</v>
      </c>
      <c r="AR84" s="115">
        <v>0</v>
      </c>
      <c r="AS84" s="115">
        <v>0</v>
      </c>
      <c r="AT84" s="409">
        <f t="shared" si="166"/>
        <v>0</v>
      </c>
      <c r="AU84" s="115">
        <f t="shared" si="167"/>
        <v>0</v>
      </c>
      <c r="AV84" s="116">
        <f t="shared" si="161"/>
        <v>0</v>
      </c>
      <c r="AW84" s="855">
        <f t="shared" si="168"/>
        <v>21066</v>
      </c>
      <c r="AX84" s="528">
        <f t="shared" si="169"/>
        <v>14850</v>
      </c>
      <c r="AY84" s="113">
        <f t="shared" si="170"/>
        <v>0</v>
      </c>
      <c r="AZ84" s="113">
        <f t="shared" si="171"/>
        <v>0</v>
      </c>
      <c r="BA84" s="528">
        <f t="shared" si="172"/>
        <v>5019</v>
      </c>
      <c r="BB84" s="528">
        <f t="shared" si="172"/>
        <v>297</v>
      </c>
      <c r="BC84" s="528">
        <f t="shared" si="173"/>
        <v>900</v>
      </c>
      <c r="BD84" s="549">
        <f t="shared" si="174"/>
        <v>0.06</v>
      </c>
      <c r="BE84" s="549">
        <f t="shared" si="175"/>
        <v>0</v>
      </c>
      <c r="BF84" s="953">
        <f t="shared" si="176"/>
        <v>0</v>
      </c>
      <c r="BG84" s="550">
        <f t="shared" si="177"/>
        <v>0.06</v>
      </c>
      <c r="BH84" s="626"/>
    </row>
    <row r="85" spans="1:60" ht="12.95" customHeight="1" x14ac:dyDescent="0.25">
      <c r="A85" s="379">
        <v>16</v>
      </c>
      <c r="B85" s="84">
        <v>5482</v>
      </c>
      <c r="C85" s="84">
        <v>600098982</v>
      </c>
      <c r="D85" s="84">
        <v>71006923</v>
      </c>
      <c r="E85" s="736" t="s">
        <v>518</v>
      </c>
      <c r="F85" s="84"/>
      <c r="G85" s="736"/>
      <c r="H85" s="322"/>
      <c r="I85" s="535">
        <v>6658934</v>
      </c>
      <c r="J85" s="539">
        <v>4838971</v>
      </c>
      <c r="K85" s="539">
        <v>0</v>
      </c>
      <c r="L85" s="539">
        <v>1635572</v>
      </c>
      <c r="M85" s="539">
        <v>96779</v>
      </c>
      <c r="N85" s="539">
        <v>87612</v>
      </c>
      <c r="O85" s="745">
        <v>10.126300000000001</v>
      </c>
      <c r="P85" s="745">
        <v>5.9946000000000002</v>
      </c>
      <c r="Q85" s="834">
        <v>4.1316999999999995</v>
      </c>
      <c r="R85" s="535">
        <f t="shared" ref="R85:BG85" si="178">SUM(R79:R84)</f>
        <v>0</v>
      </c>
      <c r="S85" s="536">
        <f t="shared" si="178"/>
        <v>0</v>
      </c>
      <c r="T85" s="536">
        <f t="shared" si="178"/>
        <v>0</v>
      </c>
      <c r="U85" s="536">
        <f t="shared" si="178"/>
        <v>31540</v>
      </c>
      <c r="V85" s="536">
        <f t="shared" si="178"/>
        <v>0</v>
      </c>
      <c r="W85" s="536">
        <f t="shared" ref="W85" si="179">SUM(W79:W84)</f>
        <v>0</v>
      </c>
      <c r="X85" s="536">
        <f t="shared" si="178"/>
        <v>0</v>
      </c>
      <c r="Y85" s="536">
        <f t="shared" si="178"/>
        <v>31540</v>
      </c>
      <c r="Z85" s="536">
        <f t="shared" si="178"/>
        <v>0</v>
      </c>
      <c r="AA85" s="536">
        <f t="shared" si="178"/>
        <v>0</v>
      </c>
      <c r="AB85" s="536">
        <f t="shared" si="178"/>
        <v>0</v>
      </c>
      <c r="AC85" s="536">
        <f t="shared" si="178"/>
        <v>0</v>
      </c>
      <c r="AD85" s="536">
        <f t="shared" si="178"/>
        <v>31540</v>
      </c>
      <c r="AE85" s="536">
        <f t="shared" si="178"/>
        <v>10661</v>
      </c>
      <c r="AF85" s="536">
        <f t="shared" si="178"/>
        <v>631</v>
      </c>
      <c r="AG85" s="536">
        <f t="shared" si="178"/>
        <v>0</v>
      </c>
      <c r="AH85" s="536">
        <f t="shared" si="178"/>
        <v>0</v>
      </c>
      <c r="AI85" s="536">
        <f t="shared" si="178"/>
        <v>0</v>
      </c>
      <c r="AJ85" s="536">
        <f t="shared" si="178"/>
        <v>0</v>
      </c>
      <c r="AK85" s="536">
        <f t="shared" si="178"/>
        <v>42832</v>
      </c>
      <c r="AL85" s="537">
        <f t="shared" si="178"/>
        <v>0</v>
      </c>
      <c r="AM85" s="537">
        <f t="shared" si="178"/>
        <v>0</v>
      </c>
      <c r="AN85" s="537">
        <f t="shared" si="178"/>
        <v>0</v>
      </c>
      <c r="AO85" s="537">
        <f t="shared" si="178"/>
        <v>0</v>
      </c>
      <c r="AP85" s="537">
        <f t="shared" si="178"/>
        <v>0</v>
      </c>
      <c r="AQ85" s="537">
        <f t="shared" ref="AQ85" si="180">SUM(AQ79:AQ84)</f>
        <v>0</v>
      </c>
      <c r="AR85" s="537">
        <f t="shared" si="178"/>
        <v>0</v>
      </c>
      <c r="AS85" s="537">
        <f t="shared" si="178"/>
        <v>0</v>
      </c>
      <c r="AT85" s="537">
        <f t="shared" si="178"/>
        <v>0</v>
      </c>
      <c r="AU85" s="537">
        <f t="shared" si="178"/>
        <v>0</v>
      </c>
      <c r="AV85" s="538">
        <f t="shared" si="178"/>
        <v>0</v>
      </c>
      <c r="AW85" s="539">
        <f t="shared" si="178"/>
        <v>6701766</v>
      </c>
      <c r="AX85" s="536">
        <f t="shared" si="178"/>
        <v>4870511</v>
      </c>
      <c r="AY85" s="540">
        <f t="shared" ref="AY85" si="181">SUM(AY79:AY84)</f>
        <v>0</v>
      </c>
      <c r="AZ85" s="536">
        <f t="shared" si="178"/>
        <v>0</v>
      </c>
      <c r="BA85" s="536">
        <f t="shared" si="178"/>
        <v>1646233</v>
      </c>
      <c r="BB85" s="536">
        <f t="shared" si="178"/>
        <v>97410</v>
      </c>
      <c r="BC85" s="536">
        <f t="shared" si="178"/>
        <v>87612</v>
      </c>
      <c r="BD85" s="537">
        <f t="shared" si="178"/>
        <v>10.126300000000001</v>
      </c>
      <c r="BE85" s="537">
        <f t="shared" si="178"/>
        <v>5.9946000000000002</v>
      </c>
      <c r="BF85" s="537">
        <f t="shared" si="178"/>
        <v>0</v>
      </c>
      <c r="BG85" s="538">
        <f t="shared" si="178"/>
        <v>4.1316999999999995</v>
      </c>
      <c r="BH85" s="626"/>
    </row>
    <row r="86" spans="1:60" ht="12.95" customHeight="1" x14ac:dyDescent="0.25">
      <c r="A86" s="541">
        <v>17</v>
      </c>
      <c r="B86" s="755">
        <v>3421</v>
      </c>
      <c r="C86" s="755">
        <v>600077985</v>
      </c>
      <c r="D86" s="542">
        <v>72741651</v>
      </c>
      <c r="E86" s="754" t="s">
        <v>519</v>
      </c>
      <c r="F86" s="755">
        <v>3111</v>
      </c>
      <c r="G86" s="735" t="s">
        <v>329</v>
      </c>
      <c r="H86" s="546" t="s">
        <v>281</v>
      </c>
      <c r="I86" s="522">
        <v>6023874</v>
      </c>
      <c r="J86" s="547">
        <v>4271336</v>
      </c>
      <c r="K86" s="547">
        <v>100000</v>
      </c>
      <c r="L86" s="339">
        <v>1477511</v>
      </c>
      <c r="M86" s="339">
        <v>85427</v>
      </c>
      <c r="N86" s="547">
        <v>89600</v>
      </c>
      <c r="O86" s="548">
        <v>10.388199999999999</v>
      </c>
      <c r="P86" s="733">
        <v>7.6099999999999994</v>
      </c>
      <c r="Q86" s="823">
        <v>2.7782</v>
      </c>
      <c r="R86" s="112">
        <f t="shared" si="153"/>
        <v>40000</v>
      </c>
      <c r="S86" s="113">
        <v>0</v>
      </c>
      <c r="T86" s="113">
        <v>0</v>
      </c>
      <c r="U86" s="113">
        <v>33040</v>
      </c>
      <c r="V86" s="113">
        <v>0</v>
      </c>
      <c r="W86" s="113">
        <v>0</v>
      </c>
      <c r="X86" s="113">
        <v>0</v>
      </c>
      <c r="Y86" s="113">
        <f t="shared" si="154"/>
        <v>73040</v>
      </c>
      <c r="Z86" s="113">
        <v>-40000</v>
      </c>
      <c r="AA86" s="113">
        <v>0</v>
      </c>
      <c r="AB86" s="113">
        <v>0</v>
      </c>
      <c r="AC86" s="113">
        <f t="shared" si="155"/>
        <v>-40000</v>
      </c>
      <c r="AD86" s="113">
        <f t="shared" si="156"/>
        <v>33040</v>
      </c>
      <c r="AE86" s="114">
        <f t="shared" si="157"/>
        <v>11168</v>
      </c>
      <c r="AF86" s="114">
        <f t="shared" si="158"/>
        <v>1461</v>
      </c>
      <c r="AG86" s="113">
        <v>0</v>
      </c>
      <c r="AH86" s="113">
        <v>0</v>
      </c>
      <c r="AI86" s="113">
        <v>0</v>
      </c>
      <c r="AJ86" s="113">
        <f t="shared" si="159"/>
        <v>0</v>
      </c>
      <c r="AK86" s="113">
        <f t="shared" si="160"/>
        <v>45669</v>
      </c>
      <c r="AL86" s="115">
        <v>0</v>
      </c>
      <c r="AM86" s="115">
        <v>0.08</v>
      </c>
      <c r="AN86" s="115">
        <v>0</v>
      </c>
      <c r="AO86" s="115">
        <v>0</v>
      </c>
      <c r="AP86" s="115">
        <v>0</v>
      </c>
      <c r="AQ86" s="115">
        <v>0</v>
      </c>
      <c r="AR86" s="115">
        <v>0</v>
      </c>
      <c r="AS86" s="115">
        <v>0</v>
      </c>
      <c r="AT86" s="409">
        <f t="shared" ref="AT86:AT88" si="182">AL86+AN86+AO86+AR86+AQ86</f>
        <v>0</v>
      </c>
      <c r="AU86" s="115">
        <f>AM86+AP86+AS86</f>
        <v>0.08</v>
      </c>
      <c r="AV86" s="116">
        <f t="shared" si="161"/>
        <v>0.08</v>
      </c>
      <c r="AW86" s="855">
        <f>I86+AK86</f>
        <v>6069543</v>
      </c>
      <c r="AX86" s="528">
        <f>J86+Y86</f>
        <v>4344376</v>
      </c>
      <c r="AY86" s="113">
        <f t="shared" ref="AY86:AY88" si="183">W86</f>
        <v>0</v>
      </c>
      <c r="AZ86" s="113">
        <f>K86+AC86</f>
        <v>60000</v>
      </c>
      <c r="BA86" s="528">
        <f t="shared" ref="BA86:BB88" si="184">L86+AE86</f>
        <v>1488679</v>
      </c>
      <c r="BB86" s="528">
        <f t="shared" si="184"/>
        <v>86888</v>
      </c>
      <c r="BC86" s="528">
        <f>N86+AJ86</f>
        <v>89600</v>
      </c>
      <c r="BD86" s="549">
        <f>O86+AV86</f>
        <v>10.4682</v>
      </c>
      <c r="BE86" s="549">
        <f>P86+AT86</f>
        <v>7.6099999999999994</v>
      </c>
      <c r="BF86" s="953">
        <f t="shared" ref="BF86:BF88" si="185">AQ86</f>
        <v>0</v>
      </c>
      <c r="BG86" s="550">
        <f>Q86+AU86</f>
        <v>2.8582000000000001</v>
      </c>
      <c r="BH86" s="626"/>
    </row>
    <row r="87" spans="1:60" ht="12.95" customHeight="1" x14ac:dyDescent="0.25">
      <c r="A87" s="541">
        <v>17</v>
      </c>
      <c r="B87" s="378">
        <v>3421</v>
      </c>
      <c r="C87" s="378">
        <v>600077985</v>
      </c>
      <c r="D87" s="542">
        <v>72741651</v>
      </c>
      <c r="E87" s="377" t="s">
        <v>519</v>
      </c>
      <c r="F87" s="755">
        <v>3111</v>
      </c>
      <c r="G87" s="641" t="s">
        <v>316</v>
      </c>
      <c r="H87" s="546" t="s">
        <v>282</v>
      </c>
      <c r="I87" s="522">
        <v>0</v>
      </c>
      <c r="J87" s="547">
        <v>0</v>
      </c>
      <c r="K87" s="547">
        <v>0</v>
      </c>
      <c r="L87" s="339">
        <v>0</v>
      </c>
      <c r="M87" s="339">
        <v>0</v>
      </c>
      <c r="N87" s="547">
        <v>0</v>
      </c>
      <c r="O87" s="548">
        <v>0</v>
      </c>
      <c r="P87" s="733">
        <v>0</v>
      </c>
      <c r="Q87" s="823">
        <v>0</v>
      </c>
      <c r="R87" s="112">
        <f t="shared" si="153"/>
        <v>0</v>
      </c>
      <c r="S87" s="113">
        <v>0</v>
      </c>
      <c r="T87" s="113">
        <v>0</v>
      </c>
      <c r="U87" s="113">
        <v>0</v>
      </c>
      <c r="V87" s="113">
        <v>0</v>
      </c>
      <c r="W87" s="113">
        <v>0</v>
      </c>
      <c r="X87" s="113">
        <v>0</v>
      </c>
      <c r="Y87" s="113">
        <f t="shared" si="154"/>
        <v>0</v>
      </c>
      <c r="Z87" s="113">
        <v>0</v>
      </c>
      <c r="AA87" s="113">
        <v>0</v>
      </c>
      <c r="AB87" s="113">
        <v>0</v>
      </c>
      <c r="AC87" s="113">
        <f t="shared" si="155"/>
        <v>0</v>
      </c>
      <c r="AD87" s="113">
        <f t="shared" si="156"/>
        <v>0</v>
      </c>
      <c r="AE87" s="114">
        <f t="shared" si="157"/>
        <v>0</v>
      </c>
      <c r="AF87" s="114">
        <f t="shared" si="158"/>
        <v>0</v>
      </c>
      <c r="AG87" s="113">
        <v>0</v>
      </c>
      <c r="AH87" s="113">
        <v>0</v>
      </c>
      <c r="AI87" s="113">
        <v>0</v>
      </c>
      <c r="AJ87" s="113">
        <f t="shared" si="159"/>
        <v>0</v>
      </c>
      <c r="AK87" s="113">
        <f t="shared" si="160"/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v>0</v>
      </c>
      <c r="AR87" s="115">
        <v>0</v>
      </c>
      <c r="AS87" s="115">
        <v>0</v>
      </c>
      <c r="AT87" s="409">
        <f t="shared" si="182"/>
        <v>0</v>
      </c>
      <c r="AU87" s="115">
        <f>AM87+AP87+AS87</f>
        <v>0</v>
      </c>
      <c r="AV87" s="116">
        <f t="shared" si="161"/>
        <v>0</v>
      </c>
      <c r="AW87" s="855">
        <f>I87+AK87</f>
        <v>0</v>
      </c>
      <c r="AX87" s="528">
        <f>J87+Y87</f>
        <v>0</v>
      </c>
      <c r="AY87" s="113">
        <f t="shared" si="183"/>
        <v>0</v>
      </c>
      <c r="AZ87" s="113">
        <f>K87+AC87</f>
        <v>0</v>
      </c>
      <c r="BA87" s="528">
        <f t="shared" si="184"/>
        <v>0</v>
      </c>
      <c r="BB87" s="528">
        <f t="shared" si="184"/>
        <v>0</v>
      </c>
      <c r="BC87" s="528">
        <f>N87+AJ87</f>
        <v>0</v>
      </c>
      <c r="BD87" s="549">
        <f>O87+AV87</f>
        <v>0</v>
      </c>
      <c r="BE87" s="549">
        <f>P87+AT87</f>
        <v>0</v>
      </c>
      <c r="BF87" s="953">
        <f t="shared" si="185"/>
        <v>0</v>
      </c>
      <c r="BG87" s="550">
        <f>Q87+AU87</f>
        <v>0</v>
      </c>
      <c r="BH87" s="626"/>
    </row>
    <row r="88" spans="1:60" ht="12.95" customHeight="1" x14ac:dyDescent="0.25">
      <c r="A88" s="541">
        <v>17</v>
      </c>
      <c r="B88" s="378">
        <v>3421</v>
      </c>
      <c r="C88" s="378">
        <v>600077985</v>
      </c>
      <c r="D88" s="542">
        <v>72741651</v>
      </c>
      <c r="E88" s="377" t="s">
        <v>519</v>
      </c>
      <c r="F88" s="378">
        <v>3141</v>
      </c>
      <c r="G88" s="735" t="s">
        <v>319</v>
      </c>
      <c r="H88" s="546" t="s">
        <v>282</v>
      </c>
      <c r="I88" s="522">
        <v>935434</v>
      </c>
      <c r="J88" s="547">
        <v>685074</v>
      </c>
      <c r="K88" s="547">
        <v>0</v>
      </c>
      <c r="L88" s="339">
        <v>231555</v>
      </c>
      <c r="M88" s="339">
        <v>13701</v>
      </c>
      <c r="N88" s="547">
        <v>5104</v>
      </c>
      <c r="O88" s="548">
        <v>2.33</v>
      </c>
      <c r="P88" s="733">
        <v>0</v>
      </c>
      <c r="Q88" s="823">
        <v>2.33</v>
      </c>
      <c r="R88" s="112">
        <f t="shared" si="153"/>
        <v>0</v>
      </c>
      <c r="S88" s="113">
        <v>0</v>
      </c>
      <c r="T88" s="113">
        <v>0</v>
      </c>
      <c r="U88" s="113">
        <v>0</v>
      </c>
      <c r="V88" s="113">
        <v>0</v>
      </c>
      <c r="W88" s="113">
        <v>0</v>
      </c>
      <c r="X88" s="113">
        <v>0</v>
      </c>
      <c r="Y88" s="113">
        <f t="shared" si="154"/>
        <v>0</v>
      </c>
      <c r="Z88" s="113">
        <v>0</v>
      </c>
      <c r="AA88" s="113">
        <v>0</v>
      </c>
      <c r="AB88" s="113">
        <v>0</v>
      </c>
      <c r="AC88" s="113">
        <f t="shared" si="155"/>
        <v>0</v>
      </c>
      <c r="AD88" s="113">
        <f t="shared" si="156"/>
        <v>0</v>
      </c>
      <c r="AE88" s="114">
        <f t="shared" si="157"/>
        <v>0</v>
      </c>
      <c r="AF88" s="114">
        <f t="shared" si="158"/>
        <v>0</v>
      </c>
      <c r="AG88" s="113">
        <v>0</v>
      </c>
      <c r="AH88" s="113">
        <v>0</v>
      </c>
      <c r="AI88" s="113">
        <v>0</v>
      </c>
      <c r="AJ88" s="113">
        <f t="shared" si="159"/>
        <v>0</v>
      </c>
      <c r="AK88" s="113">
        <f t="shared" si="160"/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v>0</v>
      </c>
      <c r="AR88" s="115">
        <v>0</v>
      </c>
      <c r="AS88" s="115">
        <v>0</v>
      </c>
      <c r="AT88" s="409">
        <f t="shared" si="182"/>
        <v>0</v>
      </c>
      <c r="AU88" s="115">
        <f>AM88+AP88+AS88</f>
        <v>0</v>
      </c>
      <c r="AV88" s="116">
        <f t="shared" si="161"/>
        <v>0</v>
      </c>
      <c r="AW88" s="855">
        <f>I88+AK88</f>
        <v>935434</v>
      </c>
      <c r="AX88" s="528">
        <f>J88+Y88</f>
        <v>685074</v>
      </c>
      <c r="AY88" s="113">
        <f t="shared" si="183"/>
        <v>0</v>
      </c>
      <c r="AZ88" s="113">
        <f>K88+AC88</f>
        <v>0</v>
      </c>
      <c r="BA88" s="528">
        <f t="shared" si="184"/>
        <v>231555</v>
      </c>
      <c r="BB88" s="528">
        <f t="shared" si="184"/>
        <v>13701</v>
      </c>
      <c r="BC88" s="528">
        <f>N88+AJ88</f>
        <v>5104</v>
      </c>
      <c r="BD88" s="549">
        <f>O88+AV88</f>
        <v>2.33</v>
      </c>
      <c r="BE88" s="549">
        <f>P88+AT88</f>
        <v>0</v>
      </c>
      <c r="BF88" s="953">
        <f t="shared" si="185"/>
        <v>0</v>
      </c>
      <c r="BG88" s="550">
        <f>Q88+AU88</f>
        <v>2.33</v>
      </c>
      <c r="BH88" s="626"/>
    </row>
    <row r="89" spans="1:60" ht="12.95" customHeight="1" x14ac:dyDescent="0.25">
      <c r="A89" s="379">
        <v>17</v>
      </c>
      <c r="B89" s="85">
        <v>3421</v>
      </c>
      <c r="C89" s="85">
        <v>600077985</v>
      </c>
      <c r="D89" s="87">
        <v>72741651</v>
      </c>
      <c r="E89" s="736" t="s">
        <v>520</v>
      </c>
      <c r="F89" s="87"/>
      <c r="G89" s="761"/>
      <c r="H89" s="325"/>
      <c r="I89" s="693">
        <v>6959308</v>
      </c>
      <c r="J89" s="696">
        <v>4956410</v>
      </c>
      <c r="K89" s="696">
        <v>100000</v>
      </c>
      <c r="L89" s="696">
        <v>1709066</v>
      </c>
      <c r="M89" s="696">
        <v>99128</v>
      </c>
      <c r="N89" s="696">
        <v>94704</v>
      </c>
      <c r="O89" s="762">
        <v>12.7182</v>
      </c>
      <c r="P89" s="762">
        <v>7.6099999999999994</v>
      </c>
      <c r="Q89" s="836">
        <v>5.1082000000000001</v>
      </c>
      <c r="R89" s="693">
        <f t="shared" ref="R89:BG89" si="186">SUM(R86:R88)</f>
        <v>40000</v>
      </c>
      <c r="S89" s="694">
        <f t="shared" si="186"/>
        <v>0</v>
      </c>
      <c r="T89" s="694">
        <f t="shared" si="186"/>
        <v>0</v>
      </c>
      <c r="U89" s="694">
        <f t="shared" ref="U89" si="187">SUM(U86:U88)</f>
        <v>33040</v>
      </c>
      <c r="V89" s="694">
        <f t="shared" si="186"/>
        <v>0</v>
      </c>
      <c r="W89" s="694">
        <f t="shared" ref="W89" si="188">SUM(W86:W88)</f>
        <v>0</v>
      </c>
      <c r="X89" s="694">
        <f t="shared" si="186"/>
        <v>0</v>
      </c>
      <c r="Y89" s="694">
        <f t="shared" si="186"/>
        <v>73040</v>
      </c>
      <c r="Z89" s="694">
        <f t="shared" si="186"/>
        <v>-40000</v>
      </c>
      <c r="AA89" s="694">
        <f t="shared" si="186"/>
        <v>0</v>
      </c>
      <c r="AB89" s="694">
        <f t="shared" si="186"/>
        <v>0</v>
      </c>
      <c r="AC89" s="694">
        <f t="shared" si="186"/>
        <v>-40000</v>
      </c>
      <c r="AD89" s="694">
        <f t="shared" si="186"/>
        <v>33040</v>
      </c>
      <c r="AE89" s="694">
        <f t="shared" si="186"/>
        <v>11168</v>
      </c>
      <c r="AF89" s="694">
        <f t="shared" si="186"/>
        <v>1461</v>
      </c>
      <c r="AG89" s="694">
        <f t="shared" si="186"/>
        <v>0</v>
      </c>
      <c r="AH89" s="694">
        <f t="shared" ref="AH89" si="189">SUM(AH86:AH88)</f>
        <v>0</v>
      </c>
      <c r="AI89" s="694">
        <f t="shared" si="186"/>
        <v>0</v>
      </c>
      <c r="AJ89" s="694">
        <f t="shared" si="186"/>
        <v>0</v>
      </c>
      <c r="AK89" s="694">
        <f t="shared" si="186"/>
        <v>45669</v>
      </c>
      <c r="AL89" s="695">
        <f t="shared" si="186"/>
        <v>0</v>
      </c>
      <c r="AM89" s="695">
        <f t="shared" si="186"/>
        <v>0.08</v>
      </c>
      <c r="AN89" s="695">
        <f t="shared" si="186"/>
        <v>0</v>
      </c>
      <c r="AO89" s="695">
        <f t="shared" si="186"/>
        <v>0</v>
      </c>
      <c r="AP89" s="695">
        <f t="shared" si="186"/>
        <v>0</v>
      </c>
      <c r="AQ89" s="695">
        <f t="shared" ref="AQ89" si="190">SUM(AQ86:AQ88)</f>
        <v>0</v>
      </c>
      <c r="AR89" s="695">
        <f t="shared" si="186"/>
        <v>0</v>
      </c>
      <c r="AS89" s="695">
        <f t="shared" si="186"/>
        <v>0</v>
      </c>
      <c r="AT89" s="695">
        <f t="shared" si="186"/>
        <v>0</v>
      </c>
      <c r="AU89" s="695">
        <f t="shared" si="186"/>
        <v>0.08</v>
      </c>
      <c r="AV89" s="697">
        <f t="shared" si="186"/>
        <v>0.08</v>
      </c>
      <c r="AW89" s="696">
        <f t="shared" si="186"/>
        <v>7004977</v>
      </c>
      <c r="AX89" s="694">
        <f t="shared" si="186"/>
        <v>5029450</v>
      </c>
      <c r="AY89" s="946">
        <f t="shared" ref="AY89" si="191">SUM(AY86:AY88)</f>
        <v>0</v>
      </c>
      <c r="AZ89" s="694">
        <f t="shared" si="186"/>
        <v>60000</v>
      </c>
      <c r="BA89" s="694">
        <f t="shared" si="186"/>
        <v>1720234</v>
      </c>
      <c r="BB89" s="694">
        <f t="shared" si="186"/>
        <v>100589</v>
      </c>
      <c r="BC89" s="694">
        <f t="shared" si="186"/>
        <v>94704</v>
      </c>
      <c r="BD89" s="695">
        <f t="shared" si="186"/>
        <v>12.7982</v>
      </c>
      <c r="BE89" s="695">
        <f t="shared" si="186"/>
        <v>7.6099999999999994</v>
      </c>
      <c r="BF89" s="695">
        <f t="shared" si="186"/>
        <v>0</v>
      </c>
      <c r="BG89" s="697">
        <f t="shared" si="186"/>
        <v>5.1882000000000001</v>
      </c>
      <c r="BH89" s="626"/>
    </row>
    <row r="90" spans="1:60" ht="12.95" customHeight="1" x14ac:dyDescent="0.25">
      <c r="A90" s="541">
        <v>18</v>
      </c>
      <c r="B90" s="378">
        <v>3420</v>
      </c>
      <c r="C90" s="378">
        <v>600078442</v>
      </c>
      <c r="D90" s="542">
        <v>72741571</v>
      </c>
      <c r="E90" s="734" t="s">
        <v>521</v>
      </c>
      <c r="F90" s="378">
        <v>3113</v>
      </c>
      <c r="G90" s="734" t="s">
        <v>333</v>
      </c>
      <c r="H90" s="546" t="s">
        <v>281</v>
      </c>
      <c r="I90" s="522">
        <v>13213301</v>
      </c>
      <c r="J90" s="547">
        <v>9353685</v>
      </c>
      <c r="K90" s="547">
        <v>160528</v>
      </c>
      <c r="L90" s="339">
        <v>3215804</v>
      </c>
      <c r="M90" s="339">
        <v>187074</v>
      </c>
      <c r="N90" s="547">
        <v>296210</v>
      </c>
      <c r="O90" s="548">
        <v>17.898499999999999</v>
      </c>
      <c r="P90" s="733">
        <v>12.9709</v>
      </c>
      <c r="Q90" s="823">
        <v>4.9276</v>
      </c>
      <c r="R90" s="112">
        <f t="shared" si="153"/>
        <v>42000</v>
      </c>
      <c r="S90" s="113">
        <v>0</v>
      </c>
      <c r="T90" s="113">
        <v>201413</v>
      </c>
      <c r="U90" s="113">
        <v>54376</v>
      </c>
      <c r="V90" s="113">
        <v>0</v>
      </c>
      <c r="W90" s="113">
        <v>0</v>
      </c>
      <c r="X90" s="113">
        <v>0</v>
      </c>
      <c r="Y90" s="113">
        <f t="shared" si="154"/>
        <v>297789</v>
      </c>
      <c r="Z90" s="113">
        <v>-42000</v>
      </c>
      <c r="AA90" s="113">
        <v>0</v>
      </c>
      <c r="AB90" s="113">
        <v>0</v>
      </c>
      <c r="AC90" s="113">
        <f t="shared" si="155"/>
        <v>-42000</v>
      </c>
      <c r="AD90" s="113">
        <f t="shared" si="156"/>
        <v>255789</v>
      </c>
      <c r="AE90" s="114">
        <f t="shared" si="157"/>
        <v>86457</v>
      </c>
      <c r="AF90" s="114">
        <f t="shared" si="158"/>
        <v>5956</v>
      </c>
      <c r="AG90" s="113">
        <v>0</v>
      </c>
      <c r="AH90" s="113">
        <v>0</v>
      </c>
      <c r="AI90" s="113">
        <v>0</v>
      </c>
      <c r="AJ90" s="113">
        <f t="shared" si="159"/>
        <v>0</v>
      </c>
      <c r="AK90" s="113">
        <f t="shared" si="160"/>
        <v>348202</v>
      </c>
      <c r="AL90" s="115">
        <v>0.04</v>
      </c>
      <c r="AM90" s="115">
        <v>-0.02</v>
      </c>
      <c r="AN90" s="115">
        <v>0</v>
      </c>
      <c r="AO90" s="115">
        <v>0.33</v>
      </c>
      <c r="AP90" s="115">
        <v>0</v>
      </c>
      <c r="AQ90" s="115">
        <v>0</v>
      </c>
      <c r="AR90" s="115">
        <v>0</v>
      </c>
      <c r="AS90" s="115">
        <v>0</v>
      </c>
      <c r="AT90" s="409">
        <f t="shared" ref="AT90:AT94" si="192">AL90+AN90+AO90+AR90+AQ90</f>
        <v>0.37</v>
      </c>
      <c r="AU90" s="115">
        <f>AM90+AP90+AS90</f>
        <v>-0.02</v>
      </c>
      <c r="AV90" s="116">
        <f t="shared" si="161"/>
        <v>0.35</v>
      </c>
      <c r="AW90" s="855">
        <f>I90+AK90</f>
        <v>13561503</v>
      </c>
      <c r="AX90" s="528">
        <f>J90+Y90</f>
        <v>9651474</v>
      </c>
      <c r="AY90" s="113">
        <f t="shared" ref="AY90:AY94" si="193">W90</f>
        <v>0</v>
      </c>
      <c r="AZ90" s="113">
        <f>K90+AC90</f>
        <v>118528</v>
      </c>
      <c r="BA90" s="528">
        <f t="shared" ref="BA90:BB94" si="194">L90+AE90</f>
        <v>3302261</v>
      </c>
      <c r="BB90" s="528">
        <f t="shared" si="194"/>
        <v>193030</v>
      </c>
      <c r="BC90" s="528">
        <f>N90+AJ90</f>
        <v>296210</v>
      </c>
      <c r="BD90" s="549">
        <f>O90+AV90</f>
        <v>18.2485</v>
      </c>
      <c r="BE90" s="549">
        <f>P90+AT90</f>
        <v>13.3409</v>
      </c>
      <c r="BF90" s="953">
        <f t="shared" ref="BF90:BF94" si="195">AQ90</f>
        <v>0</v>
      </c>
      <c r="BG90" s="550">
        <f>Q90+AU90</f>
        <v>4.9076000000000004</v>
      </c>
      <c r="BH90" s="626"/>
    </row>
    <row r="91" spans="1:60" ht="12.95" customHeight="1" x14ac:dyDescent="0.25">
      <c r="A91" s="541">
        <v>18</v>
      </c>
      <c r="B91" s="743">
        <v>3420</v>
      </c>
      <c r="C91" s="743">
        <v>600078442</v>
      </c>
      <c r="D91" s="542">
        <v>72741571</v>
      </c>
      <c r="E91" s="734" t="s">
        <v>521</v>
      </c>
      <c r="F91" s="378">
        <v>3113</v>
      </c>
      <c r="G91" s="641" t="s">
        <v>316</v>
      </c>
      <c r="H91" s="546" t="s">
        <v>282</v>
      </c>
      <c r="I91" s="522">
        <v>901737</v>
      </c>
      <c r="J91" s="547">
        <v>664018</v>
      </c>
      <c r="K91" s="547">
        <v>0</v>
      </c>
      <c r="L91" s="339">
        <v>224438</v>
      </c>
      <c r="M91" s="339">
        <v>13281</v>
      </c>
      <c r="N91" s="547">
        <v>0</v>
      </c>
      <c r="O91" s="548">
        <v>1.92</v>
      </c>
      <c r="P91" s="733">
        <v>1.92</v>
      </c>
      <c r="Q91" s="823">
        <v>0</v>
      </c>
      <c r="R91" s="112">
        <f t="shared" si="153"/>
        <v>-40000</v>
      </c>
      <c r="S91" s="113">
        <v>0</v>
      </c>
      <c r="T91" s="113">
        <v>0</v>
      </c>
      <c r="U91" s="113">
        <v>0</v>
      </c>
      <c r="V91" s="113">
        <v>0</v>
      </c>
      <c r="W91" s="113">
        <v>0</v>
      </c>
      <c r="X91" s="113">
        <v>0</v>
      </c>
      <c r="Y91" s="113">
        <f t="shared" si="154"/>
        <v>-40000</v>
      </c>
      <c r="Z91" s="113">
        <v>40000</v>
      </c>
      <c r="AA91" s="113">
        <v>0</v>
      </c>
      <c r="AB91" s="113">
        <v>0</v>
      </c>
      <c r="AC91" s="113">
        <f t="shared" si="155"/>
        <v>40000</v>
      </c>
      <c r="AD91" s="113">
        <f t="shared" si="156"/>
        <v>0</v>
      </c>
      <c r="AE91" s="114">
        <f t="shared" si="157"/>
        <v>0</v>
      </c>
      <c r="AF91" s="114">
        <f t="shared" si="158"/>
        <v>-800</v>
      </c>
      <c r="AG91" s="113">
        <v>0</v>
      </c>
      <c r="AH91" s="113">
        <v>0</v>
      </c>
      <c r="AI91" s="113">
        <v>0</v>
      </c>
      <c r="AJ91" s="113">
        <f t="shared" si="159"/>
        <v>0</v>
      </c>
      <c r="AK91" s="113">
        <f t="shared" si="160"/>
        <v>-800</v>
      </c>
      <c r="AL91" s="115">
        <v>0</v>
      </c>
      <c r="AM91" s="115">
        <v>0</v>
      </c>
      <c r="AN91" s="115">
        <v>0</v>
      </c>
      <c r="AO91" s="115">
        <v>0</v>
      </c>
      <c r="AP91" s="115">
        <v>0</v>
      </c>
      <c r="AQ91" s="115">
        <v>0</v>
      </c>
      <c r="AR91" s="115">
        <v>0</v>
      </c>
      <c r="AS91" s="115">
        <v>0</v>
      </c>
      <c r="AT91" s="409">
        <f t="shared" si="192"/>
        <v>0</v>
      </c>
      <c r="AU91" s="115">
        <f>AM91+AP91+AS91</f>
        <v>0</v>
      </c>
      <c r="AV91" s="116">
        <f t="shared" si="161"/>
        <v>0</v>
      </c>
      <c r="AW91" s="855">
        <f>I91+AK91</f>
        <v>900937</v>
      </c>
      <c r="AX91" s="528">
        <f>J91+Y91</f>
        <v>624018</v>
      </c>
      <c r="AY91" s="113">
        <f t="shared" si="193"/>
        <v>0</v>
      </c>
      <c r="AZ91" s="113">
        <f>K91+AC91</f>
        <v>40000</v>
      </c>
      <c r="BA91" s="528">
        <f t="shared" si="194"/>
        <v>224438</v>
      </c>
      <c r="BB91" s="528">
        <f t="shared" si="194"/>
        <v>12481</v>
      </c>
      <c r="BC91" s="528">
        <f>N91+AJ91</f>
        <v>0</v>
      </c>
      <c r="BD91" s="549">
        <f>O91+AV91</f>
        <v>1.92</v>
      </c>
      <c r="BE91" s="549">
        <f>P91+AT91</f>
        <v>1.92</v>
      </c>
      <c r="BF91" s="953">
        <f t="shared" si="195"/>
        <v>0</v>
      </c>
      <c r="BG91" s="550">
        <f>Q91+AU91</f>
        <v>0</v>
      </c>
      <c r="BH91" s="626"/>
    </row>
    <row r="92" spans="1:60" ht="12.95" customHeight="1" x14ac:dyDescent="0.25">
      <c r="A92" s="541">
        <v>18</v>
      </c>
      <c r="B92" s="378">
        <v>3420</v>
      </c>
      <c r="C92" s="378">
        <v>600078442</v>
      </c>
      <c r="D92" s="542">
        <v>72741571</v>
      </c>
      <c r="E92" s="377" t="s">
        <v>521</v>
      </c>
      <c r="F92" s="378">
        <v>3141</v>
      </c>
      <c r="G92" s="735" t="s">
        <v>319</v>
      </c>
      <c r="H92" s="546" t="s">
        <v>282</v>
      </c>
      <c r="I92" s="522">
        <v>1321334</v>
      </c>
      <c r="J92" s="547">
        <v>955246</v>
      </c>
      <c r="K92" s="547">
        <v>10000</v>
      </c>
      <c r="L92" s="339">
        <v>326253</v>
      </c>
      <c r="M92" s="339">
        <v>19105</v>
      </c>
      <c r="N92" s="547">
        <v>10730</v>
      </c>
      <c r="O92" s="548">
        <v>3.2899999999999996</v>
      </c>
      <c r="P92" s="733">
        <v>0</v>
      </c>
      <c r="Q92" s="823">
        <v>3.2899999999999996</v>
      </c>
      <c r="R92" s="112">
        <f t="shared" si="153"/>
        <v>0</v>
      </c>
      <c r="S92" s="113">
        <v>0</v>
      </c>
      <c r="T92" s="113">
        <v>0</v>
      </c>
      <c r="U92" s="113">
        <v>0</v>
      </c>
      <c r="V92" s="113">
        <v>0</v>
      </c>
      <c r="W92" s="113">
        <v>0</v>
      </c>
      <c r="X92" s="113">
        <v>0</v>
      </c>
      <c r="Y92" s="113">
        <f t="shared" si="154"/>
        <v>0</v>
      </c>
      <c r="Z92" s="113">
        <v>0</v>
      </c>
      <c r="AA92" s="113">
        <v>0</v>
      </c>
      <c r="AB92" s="113">
        <v>0</v>
      </c>
      <c r="AC92" s="113">
        <f t="shared" si="155"/>
        <v>0</v>
      </c>
      <c r="AD92" s="113">
        <f t="shared" si="156"/>
        <v>0</v>
      </c>
      <c r="AE92" s="114">
        <f t="shared" si="157"/>
        <v>0</v>
      </c>
      <c r="AF92" s="114">
        <f t="shared" si="158"/>
        <v>0</v>
      </c>
      <c r="AG92" s="113">
        <v>0</v>
      </c>
      <c r="AH92" s="113">
        <v>0</v>
      </c>
      <c r="AI92" s="113">
        <v>0</v>
      </c>
      <c r="AJ92" s="113">
        <f t="shared" si="159"/>
        <v>0</v>
      </c>
      <c r="AK92" s="113">
        <f t="shared" si="160"/>
        <v>0</v>
      </c>
      <c r="AL92" s="115">
        <v>0</v>
      </c>
      <c r="AM92" s="115">
        <v>0</v>
      </c>
      <c r="AN92" s="115">
        <v>0</v>
      </c>
      <c r="AO92" s="115">
        <v>0</v>
      </c>
      <c r="AP92" s="115">
        <v>0</v>
      </c>
      <c r="AQ92" s="115">
        <v>0</v>
      </c>
      <c r="AR92" s="115">
        <v>0</v>
      </c>
      <c r="AS92" s="115">
        <v>0</v>
      </c>
      <c r="AT92" s="409">
        <f t="shared" si="192"/>
        <v>0</v>
      </c>
      <c r="AU92" s="115">
        <f>AM92+AP92+AS92</f>
        <v>0</v>
      </c>
      <c r="AV92" s="116">
        <f t="shared" si="161"/>
        <v>0</v>
      </c>
      <c r="AW92" s="855">
        <f>I92+AK92</f>
        <v>1321334</v>
      </c>
      <c r="AX92" s="528">
        <f>J92+Y92</f>
        <v>955246</v>
      </c>
      <c r="AY92" s="113">
        <f t="shared" si="193"/>
        <v>0</v>
      </c>
      <c r="AZ92" s="113">
        <f>K92+AC92</f>
        <v>10000</v>
      </c>
      <c r="BA92" s="528">
        <f t="shared" si="194"/>
        <v>326253</v>
      </c>
      <c r="BB92" s="528">
        <f t="shared" si="194"/>
        <v>19105</v>
      </c>
      <c r="BC92" s="528">
        <f>N92+AJ92</f>
        <v>10730</v>
      </c>
      <c r="BD92" s="549">
        <f>O92+AV92</f>
        <v>3.2899999999999996</v>
      </c>
      <c r="BE92" s="549">
        <f>P92+AT92</f>
        <v>0</v>
      </c>
      <c r="BF92" s="953">
        <f t="shared" si="195"/>
        <v>0</v>
      </c>
      <c r="BG92" s="550">
        <f>Q92+AU92</f>
        <v>3.2899999999999996</v>
      </c>
      <c r="BH92" s="626"/>
    </row>
    <row r="93" spans="1:60" ht="12.95" customHeight="1" x14ac:dyDescent="0.25">
      <c r="A93" s="541">
        <v>18</v>
      </c>
      <c r="B93" s="743">
        <v>3420</v>
      </c>
      <c r="C93" s="743">
        <v>600078442</v>
      </c>
      <c r="D93" s="542">
        <v>72741571</v>
      </c>
      <c r="E93" s="734" t="s">
        <v>521</v>
      </c>
      <c r="F93" s="378">
        <v>3143</v>
      </c>
      <c r="G93" s="641" t="s">
        <v>633</v>
      </c>
      <c r="H93" s="546" t="s">
        <v>281</v>
      </c>
      <c r="I93" s="522">
        <v>908558</v>
      </c>
      <c r="J93" s="547">
        <v>669041</v>
      </c>
      <c r="K93" s="547">
        <v>0</v>
      </c>
      <c r="L93" s="339">
        <v>226136</v>
      </c>
      <c r="M93" s="339">
        <v>13381</v>
      </c>
      <c r="N93" s="547">
        <v>0</v>
      </c>
      <c r="O93" s="548">
        <v>1.5</v>
      </c>
      <c r="P93" s="733">
        <v>1.5</v>
      </c>
      <c r="Q93" s="823">
        <v>0</v>
      </c>
      <c r="R93" s="112">
        <f t="shared" si="153"/>
        <v>0</v>
      </c>
      <c r="S93" s="113">
        <v>0</v>
      </c>
      <c r="T93" s="113">
        <v>0</v>
      </c>
      <c r="U93" s="113">
        <v>0</v>
      </c>
      <c r="V93" s="113">
        <v>0</v>
      </c>
      <c r="W93" s="113">
        <v>0</v>
      </c>
      <c r="X93" s="113">
        <v>0</v>
      </c>
      <c r="Y93" s="113">
        <f t="shared" si="154"/>
        <v>0</v>
      </c>
      <c r="Z93" s="113">
        <v>0</v>
      </c>
      <c r="AA93" s="113">
        <v>0</v>
      </c>
      <c r="AB93" s="113">
        <v>0</v>
      </c>
      <c r="AC93" s="113">
        <f t="shared" si="155"/>
        <v>0</v>
      </c>
      <c r="AD93" s="113">
        <f t="shared" si="156"/>
        <v>0</v>
      </c>
      <c r="AE93" s="114">
        <f t="shared" si="157"/>
        <v>0</v>
      </c>
      <c r="AF93" s="114">
        <f t="shared" si="158"/>
        <v>0</v>
      </c>
      <c r="AG93" s="113">
        <v>0</v>
      </c>
      <c r="AH93" s="113">
        <v>0</v>
      </c>
      <c r="AI93" s="113">
        <v>0</v>
      </c>
      <c r="AJ93" s="113">
        <f t="shared" si="159"/>
        <v>0</v>
      </c>
      <c r="AK93" s="113">
        <f t="shared" si="160"/>
        <v>0</v>
      </c>
      <c r="AL93" s="115">
        <v>0</v>
      </c>
      <c r="AM93" s="115">
        <v>0</v>
      </c>
      <c r="AN93" s="115">
        <v>0</v>
      </c>
      <c r="AO93" s="115">
        <v>0</v>
      </c>
      <c r="AP93" s="115">
        <v>0</v>
      </c>
      <c r="AQ93" s="115">
        <v>0</v>
      </c>
      <c r="AR93" s="115">
        <v>0</v>
      </c>
      <c r="AS93" s="115">
        <v>0</v>
      </c>
      <c r="AT93" s="409">
        <f t="shared" si="192"/>
        <v>0</v>
      </c>
      <c r="AU93" s="115">
        <f>AM93+AP93+AS93</f>
        <v>0</v>
      </c>
      <c r="AV93" s="116">
        <f t="shared" si="161"/>
        <v>0</v>
      </c>
      <c r="AW93" s="855">
        <f>I93+AK93</f>
        <v>908558</v>
      </c>
      <c r="AX93" s="528">
        <f>J93+Y93</f>
        <v>669041</v>
      </c>
      <c r="AY93" s="113">
        <f t="shared" si="193"/>
        <v>0</v>
      </c>
      <c r="AZ93" s="113">
        <f>K93+AC93</f>
        <v>0</v>
      </c>
      <c r="BA93" s="528">
        <f t="shared" si="194"/>
        <v>226136</v>
      </c>
      <c r="BB93" s="528">
        <f t="shared" si="194"/>
        <v>13381</v>
      </c>
      <c r="BC93" s="528">
        <f>N93+AJ93</f>
        <v>0</v>
      </c>
      <c r="BD93" s="549">
        <f>O93+AV93</f>
        <v>1.5</v>
      </c>
      <c r="BE93" s="549">
        <f>P93+AT93</f>
        <v>1.5</v>
      </c>
      <c r="BF93" s="953">
        <f t="shared" si="195"/>
        <v>0</v>
      </c>
      <c r="BG93" s="550">
        <f>Q93+AU93</f>
        <v>0</v>
      </c>
      <c r="BH93" s="626"/>
    </row>
    <row r="94" spans="1:60" ht="12.95" customHeight="1" x14ac:dyDescent="0.25">
      <c r="A94" s="541">
        <v>18</v>
      </c>
      <c r="B94" s="743">
        <v>3420</v>
      </c>
      <c r="C94" s="743">
        <v>600078442</v>
      </c>
      <c r="D94" s="542">
        <v>72741571</v>
      </c>
      <c r="E94" s="734" t="s">
        <v>521</v>
      </c>
      <c r="F94" s="378">
        <v>3143</v>
      </c>
      <c r="G94" s="641" t="s">
        <v>634</v>
      </c>
      <c r="H94" s="546" t="s">
        <v>282</v>
      </c>
      <c r="I94" s="522">
        <v>34811</v>
      </c>
      <c r="J94" s="547">
        <v>9750</v>
      </c>
      <c r="K94" s="547">
        <v>15000</v>
      </c>
      <c r="L94" s="339">
        <v>8366</v>
      </c>
      <c r="M94" s="339">
        <v>195</v>
      </c>
      <c r="N94" s="547">
        <v>1500</v>
      </c>
      <c r="O94" s="548">
        <v>0.04</v>
      </c>
      <c r="P94" s="733">
        <v>0</v>
      </c>
      <c r="Q94" s="823">
        <v>0.04</v>
      </c>
      <c r="R94" s="112">
        <f t="shared" si="153"/>
        <v>0</v>
      </c>
      <c r="S94" s="113">
        <v>0</v>
      </c>
      <c r="T94" s="113">
        <v>0</v>
      </c>
      <c r="U94" s="113">
        <v>0</v>
      </c>
      <c r="V94" s="113">
        <v>0</v>
      </c>
      <c r="W94" s="113">
        <v>0</v>
      </c>
      <c r="X94" s="113">
        <v>0</v>
      </c>
      <c r="Y94" s="113">
        <f t="shared" si="154"/>
        <v>0</v>
      </c>
      <c r="Z94" s="113">
        <v>0</v>
      </c>
      <c r="AA94" s="113">
        <v>0</v>
      </c>
      <c r="AB94" s="113">
        <v>0</v>
      </c>
      <c r="AC94" s="113">
        <f t="shared" si="155"/>
        <v>0</v>
      </c>
      <c r="AD94" s="113">
        <f t="shared" si="156"/>
        <v>0</v>
      </c>
      <c r="AE94" s="114">
        <f t="shared" si="157"/>
        <v>0</v>
      </c>
      <c r="AF94" s="114">
        <f t="shared" si="158"/>
        <v>0</v>
      </c>
      <c r="AG94" s="113">
        <v>0</v>
      </c>
      <c r="AH94" s="113">
        <v>0</v>
      </c>
      <c r="AI94" s="113">
        <v>0</v>
      </c>
      <c r="AJ94" s="113">
        <f t="shared" si="159"/>
        <v>0</v>
      </c>
      <c r="AK94" s="113">
        <f t="shared" si="160"/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v>0</v>
      </c>
      <c r="AQ94" s="115">
        <v>0</v>
      </c>
      <c r="AR94" s="115">
        <v>0</v>
      </c>
      <c r="AS94" s="115">
        <v>0</v>
      </c>
      <c r="AT94" s="409">
        <f t="shared" si="192"/>
        <v>0</v>
      </c>
      <c r="AU94" s="115">
        <f>AM94+AP94+AS94</f>
        <v>0</v>
      </c>
      <c r="AV94" s="116">
        <f t="shared" si="161"/>
        <v>0</v>
      </c>
      <c r="AW94" s="855">
        <f>I94+AK94</f>
        <v>34811</v>
      </c>
      <c r="AX94" s="528">
        <f>J94+Y94</f>
        <v>9750</v>
      </c>
      <c r="AY94" s="113">
        <f t="shared" si="193"/>
        <v>0</v>
      </c>
      <c r="AZ94" s="113">
        <f>K94+AC94</f>
        <v>15000</v>
      </c>
      <c r="BA94" s="528">
        <f t="shared" si="194"/>
        <v>8366</v>
      </c>
      <c r="BB94" s="528">
        <f t="shared" si="194"/>
        <v>195</v>
      </c>
      <c r="BC94" s="528">
        <f>N94+AJ94</f>
        <v>1500</v>
      </c>
      <c r="BD94" s="549">
        <f>O94+AV94</f>
        <v>0.04</v>
      </c>
      <c r="BE94" s="549">
        <f>P94+AT94</f>
        <v>0</v>
      </c>
      <c r="BF94" s="953">
        <f t="shared" si="195"/>
        <v>0</v>
      </c>
      <c r="BG94" s="550">
        <f>Q94+AU94</f>
        <v>0.04</v>
      </c>
      <c r="BH94" s="626"/>
    </row>
    <row r="95" spans="1:60" ht="12.95" customHeight="1" x14ac:dyDescent="0.25">
      <c r="A95" s="379">
        <v>18</v>
      </c>
      <c r="B95" s="85">
        <v>3420</v>
      </c>
      <c r="C95" s="85">
        <v>600078442</v>
      </c>
      <c r="D95" s="85">
        <v>72741571</v>
      </c>
      <c r="E95" s="736" t="s">
        <v>522</v>
      </c>
      <c r="F95" s="84"/>
      <c r="G95" s="736"/>
      <c r="H95" s="322"/>
      <c r="I95" s="535">
        <v>16379741</v>
      </c>
      <c r="J95" s="539">
        <v>11651740</v>
      </c>
      <c r="K95" s="539">
        <v>185528</v>
      </c>
      <c r="L95" s="539">
        <v>4000997</v>
      </c>
      <c r="M95" s="539">
        <v>233036</v>
      </c>
      <c r="N95" s="539">
        <v>308440</v>
      </c>
      <c r="O95" s="745">
        <v>24.648499999999999</v>
      </c>
      <c r="P95" s="745">
        <v>16.390900000000002</v>
      </c>
      <c r="Q95" s="834">
        <v>8.2575999999999983</v>
      </c>
      <c r="R95" s="535">
        <f t="shared" ref="R95:BG95" si="196">SUM(R90:R94)</f>
        <v>2000</v>
      </c>
      <c r="S95" s="536">
        <f t="shared" si="196"/>
        <v>0</v>
      </c>
      <c r="T95" s="536">
        <f t="shared" si="196"/>
        <v>201413</v>
      </c>
      <c r="U95" s="536">
        <f t="shared" ref="U95" si="197">SUM(U90:U94)</f>
        <v>54376</v>
      </c>
      <c r="V95" s="536">
        <f t="shared" si="196"/>
        <v>0</v>
      </c>
      <c r="W95" s="536">
        <f t="shared" ref="W95" si="198">SUM(W90:W94)</f>
        <v>0</v>
      </c>
      <c r="X95" s="536">
        <f t="shared" si="196"/>
        <v>0</v>
      </c>
      <c r="Y95" s="536">
        <f t="shared" si="196"/>
        <v>257789</v>
      </c>
      <c r="Z95" s="536">
        <f t="shared" si="196"/>
        <v>-2000</v>
      </c>
      <c r="AA95" s="536">
        <f t="shared" si="196"/>
        <v>0</v>
      </c>
      <c r="AB95" s="536">
        <f t="shared" si="196"/>
        <v>0</v>
      </c>
      <c r="AC95" s="536">
        <f t="shared" si="196"/>
        <v>-2000</v>
      </c>
      <c r="AD95" s="536">
        <f t="shared" si="196"/>
        <v>255789</v>
      </c>
      <c r="AE95" s="536">
        <f t="shared" si="196"/>
        <v>86457</v>
      </c>
      <c r="AF95" s="536">
        <f t="shared" si="196"/>
        <v>5156</v>
      </c>
      <c r="AG95" s="536">
        <f t="shared" si="196"/>
        <v>0</v>
      </c>
      <c r="AH95" s="536">
        <f t="shared" ref="AH95" si="199">SUM(AH90:AH94)</f>
        <v>0</v>
      </c>
      <c r="AI95" s="536">
        <f t="shared" si="196"/>
        <v>0</v>
      </c>
      <c r="AJ95" s="536">
        <f t="shared" si="196"/>
        <v>0</v>
      </c>
      <c r="AK95" s="536">
        <f t="shared" si="196"/>
        <v>347402</v>
      </c>
      <c r="AL95" s="537">
        <f t="shared" si="196"/>
        <v>0.04</v>
      </c>
      <c r="AM95" s="537">
        <f t="shared" si="196"/>
        <v>-0.02</v>
      </c>
      <c r="AN95" s="537">
        <f t="shared" si="196"/>
        <v>0</v>
      </c>
      <c r="AO95" s="537">
        <f t="shared" si="196"/>
        <v>0.33</v>
      </c>
      <c r="AP95" s="537">
        <f t="shared" si="196"/>
        <v>0</v>
      </c>
      <c r="AQ95" s="537">
        <f t="shared" ref="AQ95" si="200">SUM(AQ90:AQ94)</f>
        <v>0</v>
      </c>
      <c r="AR95" s="537">
        <f t="shared" si="196"/>
        <v>0</v>
      </c>
      <c r="AS95" s="537">
        <f t="shared" si="196"/>
        <v>0</v>
      </c>
      <c r="AT95" s="537">
        <f t="shared" si="196"/>
        <v>0.37</v>
      </c>
      <c r="AU95" s="537">
        <f t="shared" si="196"/>
        <v>-0.02</v>
      </c>
      <c r="AV95" s="538">
        <f t="shared" si="196"/>
        <v>0.35</v>
      </c>
      <c r="AW95" s="539">
        <f t="shared" si="196"/>
        <v>16727143</v>
      </c>
      <c r="AX95" s="536">
        <f t="shared" si="196"/>
        <v>11909529</v>
      </c>
      <c r="AY95" s="540">
        <f t="shared" ref="AY95" si="201">SUM(AY90:AY94)</f>
        <v>0</v>
      </c>
      <c r="AZ95" s="536">
        <f t="shared" si="196"/>
        <v>183528</v>
      </c>
      <c r="BA95" s="536">
        <f t="shared" si="196"/>
        <v>4087454</v>
      </c>
      <c r="BB95" s="536">
        <f t="shared" si="196"/>
        <v>238192</v>
      </c>
      <c r="BC95" s="536">
        <f t="shared" si="196"/>
        <v>308440</v>
      </c>
      <c r="BD95" s="537">
        <f t="shared" si="196"/>
        <v>24.9985</v>
      </c>
      <c r="BE95" s="537">
        <f t="shared" si="196"/>
        <v>16.760899999999999</v>
      </c>
      <c r="BF95" s="537">
        <f t="shared" si="196"/>
        <v>0</v>
      </c>
      <c r="BG95" s="538">
        <f t="shared" si="196"/>
        <v>8.2375999999999987</v>
      </c>
      <c r="BH95" s="626"/>
    </row>
    <row r="96" spans="1:60" ht="12.95" customHeight="1" x14ac:dyDescent="0.25">
      <c r="A96" s="541">
        <v>19</v>
      </c>
      <c r="B96" s="731">
        <v>5493</v>
      </c>
      <c r="C96" s="731">
        <v>691009813</v>
      </c>
      <c r="D96" s="542">
        <v>6181457</v>
      </c>
      <c r="E96" s="732" t="s">
        <v>523</v>
      </c>
      <c r="F96" s="731">
        <v>3111</v>
      </c>
      <c r="G96" s="735" t="s">
        <v>329</v>
      </c>
      <c r="H96" s="546" t="s">
        <v>281</v>
      </c>
      <c r="I96" s="522">
        <v>1712952</v>
      </c>
      <c r="J96" s="547">
        <v>1228131</v>
      </c>
      <c r="K96" s="547">
        <v>25000</v>
      </c>
      <c r="L96" s="339">
        <v>423558</v>
      </c>
      <c r="M96" s="339">
        <v>24563</v>
      </c>
      <c r="N96" s="547">
        <v>11700</v>
      </c>
      <c r="O96" s="548">
        <v>2.8249000000000004</v>
      </c>
      <c r="P96" s="733">
        <v>2</v>
      </c>
      <c r="Q96" s="823">
        <v>0.82489999999999997</v>
      </c>
      <c r="R96" s="112">
        <f t="shared" si="153"/>
        <v>3165</v>
      </c>
      <c r="S96" s="113">
        <v>0</v>
      </c>
      <c r="T96" s="113">
        <v>34233</v>
      </c>
      <c r="U96" s="113">
        <v>11380</v>
      </c>
      <c r="V96" s="113">
        <v>0</v>
      </c>
      <c r="W96" s="113">
        <v>0</v>
      </c>
      <c r="X96" s="113">
        <v>0</v>
      </c>
      <c r="Y96" s="113">
        <f t="shared" si="154"/>
        <v>48778</v>
      </c>
      <c r="Z96" s="113">
        <v>-3165</v>
      </c>
      <c r="AA96" s="113">
        <v>0</v>
      </c>
      <c r="AB96" s="113">
        <v>0</v>
      </c>
      <c r="AC96" s="113">
        <f t="shared" si="155"/>
        <v>-3165</v>
      </c>
      <c r="AD96" s="113">
        <f t="shared" si="156"/>
        <v>45613</v>
      </c>
      <c r="AE96" s="114">
        <f t="shared" si="157"/>
        <v>15417</v>
      </c>
      <c r="AF96" s="114">
        <f t="shared" si="158"/>
        <v>976</v>
      </c>
      <c r="AG96" s="113">
        <v>0</v>
      </c>
      <c r="AH96" s="113">
        <v>0</v>
      </c>
      <c r="AI96" s="113">
        <v>0</v>
      </c>
      <c r="AJ96" s="113">
        <f t="shared" si="159"/>
        <v>0</v>
      </c>
      <c r="AK96" s="113">
        <f t="shared" si="160"/>
        <v>62006</v>
      </c>
      <c r="AL96" s="115">
        <v>0</v>
      </c>
      <c r="AM96" s="115">
        <v>0</v>
      </c>
      <c r="AN96" s="115">
        <v>0</v>
      </c>
      <c r="AO96" s="115">
        <v>0.06</v>
      </c>
      <c r="AP96" s="115">
        <v>0</v>
      </c>
      <c r="AQ96" s="115">
        <v>0</v>
      </c>
      <c r="AR96" s="115">
        <v>0</v>
      </c>
      <c r="AS96" s="115">
        <v>0</v>
      </c>
      <c r="AT96" s="409">
        <f t="shared" ref="AT96:AT98" si="202">AL96+AN96+AO96+AR96+AQ96</f>
        <v>0.06</v>
      </c>
      <c r="AU96" s="115">
        <f>AM96+AP96+AS96</f>
        <v>0</v>
      </c>
      <c r="AV96" s="116">
        <f t="shared" si="161"/>
        <v>0.06</v>
      </c>
      <c r="AW96" s="855">
        <f>I96+AK96</f>
        <v>1774958</v>
      </c>
      <c r="AX96" s="528">
        <f>J96+Y96</f>
        <v>1276909</v>
      </c>
      <c r="AY96" s="113">
        <f t="shared" ref="AY96:AY98" si="203">W96</f>
        <v>0</v>
      </c>
      <c r="AZ96" s="113">
        <f>K96+AC96</f>
        <v>21835</v>
      </c>
      <c r="BA96" s="528">
        <f t="shared" ref="BA96:BB98" si="204">L96+AE96</f>
        <v>438975</v>
      </c>
      <c r="BB96" s="528">
        <f t="shared" si="204"/>
        <v>25539</v>
      </c>
      <c r="BC96" s="528">
        <f>N96+AJ96</f>
        <v>11700</v>
      </c>
      <c r="BD96" s="549">
        <f>O96+AV96</f>
        <v>2.8849000000000005</v>
      </c>
      <c r="BE96" s="549">
        <f>P96+AT96</f>
        <v>2.06</v>
      </c>
      <c r="BF96" s="953">
        <f t="shared" ref="BF96:BF98" si="205">AQ96</f>
        <v>0</v>
      </c>
      <c r="BG96" s="550">
        <f>Q96+AU96</f>
        <v>0.82489999999999997</v>
      </c>
      <c r="BH96" s="626"/>
    </row>
    <row r="97" spans="1:60" ht="12.95" customHeight="1" x14ac:dyDescent="0.25">
      <c r="A97" s="541">
        <v>19</v>
      </c>
      <c r="B97" s="731">
        <v>5493</v>
      </c>
      <c r="C97" s="731">
        <v>691009813</v>
      </c>
      <c r="D97" s="542">
        <v>6181457</v>
      </c>
      <c r="E97" s="732" t="s">
        <v>523</v>
      </c>
      <c r="F97" s="731">
        <v>3111</v>
      </c>
      <c r="G97" s="641" t="s">
        <v>316</v>
      </c>
      <c r="H97" s="546" t="s">
        <v>282</v>
      </c>
      <c r="I97" s="522">
        <v>473472</v>
      </c>
      <c r="J97" s="547">
        <v>346444</v>
      </c>
      <c r="K97" s="547">
        <v>0</v>
      </c>
      <c r="L97" s="339">
        <v>117099</v>
      </c>
      <c r="M97" s="339">
        <v>6929</v>
      </c>
      <c r="N97" s="547">
        <v>3000</v>
      </c>
      <c r="O97" s="548">
        <v>1</v>
      </c>
      <c r="P97" s="733">
        <v>1</v>
      </c>
      <c r="Q97" s="823">
        <v>0</v>
      </c>
      <c r="R97" s="112">
        <f t="shared" si="153"/>
        <v>0</v>
      </c>
      <c r="S97" s="113">
        <v>43306</v>
      </c>
      <c r="T97" s="113">
        <v>0</v>
      </c>
      <c r="U97" s="113">
        <v>0</v>
      </c>
      <c r="V97" s="113">
        <v>0</v>
      </c>
      <c r="W97" s="113">
        <v>0</v>
      </c>
      <c r="X97" s="113">
        <v>0</v>
      </c>
      <c r="Y97" s="113">
        <f t="shared" si="154"/>
        <v>43306</v>
      </c>
      <c r="Z97" s="113">
        <v>0</v>
      </c>
      <c r="AA97" s="113">
        <v>0</v>
      </c>
      <c r="AB97" s="113">
        <v>0</v>
      </c>
      <c r="AC97" s="113">
        <f t="shared" si="155"/>
        <v>0</v>
      </c>
      <c r="AD97" s="113">
        <f t="shared" si="156"/>
        <v>43306</v>
      </c>
      <c r="AE97" s="114">
        <f t="shared" si="157"/>
        <v>14637</v>
      </c>
      <c r="AF97" s="114">
        <f t="shared" si="158"/>
        <v>866</v>
      </c>
      <c r="AG97" s="113">
        <v>0</v>
      </c>
      <c r="AH97" s="113">
        <v>0</v>
      </c>
      <c r="AI97" s="113">
        <v>0</v>
      </c>
      <c r="AJ97" s="113">
        <f t="shared" si="159"/>
        <v>0</v>
      </c>
      <c r="AK97" s="113">
        <f t="shared" si="160"/>
        <v>58809</v>
      </c>
      <c r="AL97" s="115">
        <v>0</v>
      </c>
      <c r="AM97" s="115">
        <v>0</v>
      </c>
      <c r="AN97" s="115">
        <v>0.13</v>
      </c>
      <c r="AO97" s="115">
        <v>0</v>
      </c>
      <c r="AP97" s="115">
        <v>0</v>
      </c>
      <c r="AQ97" s="115">
        <v>0</v>
      </c>
      <c r="AR97" s="115">
        <v>0</v>
      </c>
      <c r="AS97" s="115">
        <v>0</v>
      </c>
      <c r="AT97" s="409">
        <f t="shared" si="202"/>
        <v>0.13</v>
      </c>
      <c r="AU97" s="115">
        <f>AM97+AP97+AS97</f>
        <v>0</v>
      </c>
      <c r="AV97" s="116">
        <f t="shared" si="161"/>
        <v>0.13</v>
      </c>
      <c r="AW97" s="855">
        <f>I97+AK97</f>
        <v>532281</v>
      </c>
      <c r="AX97" s="528">
        <f>J97+Y97</f>
        <v>389750</v>
      </c>
      <c r="AY97" s="113">
        <f t="shared" si="203"/>
        <v>0</v>
      </c>
      <c r="AZ97" s="113">
        <f>K97+AC97</f>
        <v>0</v>
      </c>
      <c r="BA97" s="528">
        <f t="shared" si="204"/>
        <v>131736</v>
      </c>
      <c r="BB97" s="528">
        <f t="shared" si="204"/>
        <v>7795</v>
      </c>
      <c r="BC97" s="528">
        <f>N97+AJ97</f>
        <v>3000</v>
      </c>
      <c r="BD97" s="549">
        <f>O97+AV97</f>
        <v>1.1299999999999999</v>
      </c>
      <c r="BE97" s="549">
        <f>P97+AT97</f>
        <v>1.1299999999999999</v>
      </c>
      <c r="BF97" s="953">
        <f t="shared" si="205"/>
        <v>0</v>
      </c>
      <c r="BG97" s="550">
        <f>Q97+AU97</f>
        <v>0</v>
      </c>
      <c r="BH97" s="626"/>
    </row>
    <row r="98" spans="1:60" ht="12.95" customHeight="1" x14ac:dyDescent="0.25">
      <c r="A98" s="541">
        <v>19</v>
      </c>
      <c r="B98" s="755">
        <v>5493</v>
      </c>
      <c r="C98" s="755">
        <v>691009813</v>
      </c>
      <c r="D98" s="542">
        <v>6181457</v>
      </c>
      <c r="E98" s="754" t="s">
        <v>523</v>
      </c>
      <c r="F98" s="755">
        <v>3141</v>
      </c>
      <c r="G98" s="735" t="s">
        <v>319</v>
      </c>
      <c r="H98" s="546" t="s">
        <v>282</v>
      </c>
      <c r="I98" s="522">
        <v>104971</v>
      </c>
      <c r="J98" s="547">
        <v>76570</v>
      </c>
      <c r="K98" s="547">
        <v>0</v>
      </c>
      <c r="L98" s="339">
        <v>25881</v>
      </c>
      <c r="M98" s="339">
        <v>1532</v>
      </c>
      <c r="N98" s="547">
        <v>988</v>
      </c>
      <c r="O98" s="548">
        <v>0.41000000000000003</v>
      </c>
      <c r="P98" s="733">
        <v>0</v>
      </c>
      <c r="Q98" s="823">
        <v>0.41000000000000003</v>
      </c>
      <c r="R98" s="112">
        <f t="shared" si="153"/>
        <v>0</v>
      </c>
      <c r="S98" s="113">
        <v>0</v>
      </c>
      <c r="T98" s="113">
        <v>0</v>
      </c>
      <c r="U98" s="113">
        <v>0</v>
      </c>
      <c r="V98" s="113">
        <v>0</v>
      </c>
      <c r="W98" s="113">
        <v>0</v>
      </c>
      <c r="X98" s="113">
        <v>0</v>
      </c>
      <c r="Y98" s="113">
        <f t="shared" si="154"/>
        <v>0</v>
      </c>
      <c r="Z98" s="113">
        <v>0</v>
      </c>
      <c r="AA98" s="113">
        <v>0</v>
      </c>
      <c r="AB98" s="113">
        <v>0</v>
      </c>
      <c r="AC98" s="113">
        <f t="shared" si="155"/>
        <v>0</v>
      </c>
      <c r="AD98" s="113">
        <f t="shared" si="156"/>
        <v>0</v>
      </c>
      <c r="AE98" s="114">
        <f t="shared" si="157"/>
        <v>0</v>
      </c>
      <c r="AF98" s="114">
        <f t="shared" si="158"/>
        <v>0</v>
      </c>
      <c r="AG98" s="113">
        <v>0</v>
      </c>
      <c r="AH98" s="113">
        <v>0</v>
      </c>
      <c r="AI98" s="113">
        <v>0</v>
      </c>
      <c r="AJ98" s="113">
        <f t="shared" si="159"/>
        <v>0</v>
      </c>
      <c r="AK98" s="113">
        <f t="shared" si="160"/>
        <v>0</v>
      </c>
      <c r="AL98" s="115">
        <v>0</v>
      </c>
      <c r="AM98" s="115">
        <v>0</v>
      </c>
      <c r="AN98" s="115">
        <v>0</v>
      </c>
      <c r="AO98" s="115">
        <v>0</v>
      </c>
      <c r="AP98" s="115">
        <v>0</v>
      </c>
      <c r="AQ98" s="115">
        <v>0</v>
      </c>
      <c r="AR98" s="115">
        <v>0</v>
      </c>
      <c r="AS98" s="115">
        <v>0</v>
      </c>
      <c r="AT98" s="409">
        <f t="shared" si="202"/>
        <v>0</v>
      </c>
      <c r="AU98" s="115">
        <f>AM98+AP98+AS98</f>
        <v>0</v>
      </c>
      <c r="AV98" s="116">
        <f t="shared" si="161"/>
        <v>0</v>
      </c>
      <c r="AW98" s="855">
        <f>I98+AK98</f>
        <v>104971</v>
      </c>
      <c r="AX98" s="528">
        <f>J98+Y98</f>
        <v>76570</v>
      </c>
      <c r="AY98" s="113">
        <f t="shared" si="203"/>
        <v>0</v>
      </c>
      <c r="AZ98" s="113">
        <f>K98+AC98</f>
        <v>0</v>
      </c>
      <c r="BA98" s="528">
        <f t="shared" si="204"/>
        <v>25881</v>
      </c>
      <c r="BB98" s="528">
        <f t="shared" si="204"/>
        <v>1532</v>
      </c>
      <c r="BC98" s="528">
        <f>N98+AJ98</f>
        <v>988</v>
      </c>
      <c r="BD98" s="549">
        <f>O98+AV98</f>
        <v>0.41000000000000003</v>
      </c>
      <c r="BE98" s="549">
        <f>P98+AT98</f>
        <v>0</v>
      </c>
      <c r="BF98" s="953">
        <f t="shared" si="205"/>
        <v>0</v>
      </c>
      <c r="BG98" s="550">
        <f>Q98+AU98</f>
        <v>0.41000000000000003</v>
      </c>
      <c r="BH98" s="626"/>
    </row>
    <row r="99" spans="1:60" ht="12.95" customHeight="1" x14ac:dyDescent="0.25">
      <c r="A99" s="379">
        <v>19</v>
      </c>
      <c r="B99" s="86">
        <v>5493</v>
      </c>
      <c r="C99" s="86">
        <v>691009813</v>
      </c>
      <c r="D99" s="86">
        <v>6181457</v>
      </c>
      <c r="E99" s="760" t="s">
        <v>524</v>
      </c>
      <c r="F99" s="86"/>
      <c r="G99" s="760"/>
      <c r="H99" s="324"/>
      <c r="I99" s="535">
        <v>2291395</v>
      </c>
      <c r="J99" s="539">
        <v>1651145</v>
      </c>
      <c r="K99" s="539">
        <v>25000</v>
      </c>
      <c r="L99" s="539">
        <v>566538</v>
      </c>
      <c r="M99" s="539">
        <v>33024</v>
      </c>
      <c r="N99" s="539">
        <v>15688</v>
      </c>
      <c r="O99" s="745">
        <v>4.2349000000000006</v>
      </c>
      <c r="P99" s="745">
        <v>3</v>
      </c>
      <c r="Q99" s="834">
        <v>1.2349000000000001</v>
      </c>
      <c r="R99" s="535">
        <f t="shared" ref="R99:BG99" si="206">SUM(R96:R98)</f>
        <v>3165</v>
      </c>
      <c r="S99" s="536">
        <f t="shared" si="206"/>
        <v>43306</v>
      </c>
      <c r="T99" s="536">
        <f t="shared" si="206"/>
        <v>34233</v>
      </c>
      <c r="U99" s="536">
        <f t="shared" ref="U99" si="207">SUM(U96:U98)</f>
        <v>11380</v>
      </c>
      <c r="V99" s="536">
        <f t="shared" si="206"/>
        <v>0</v>
      </c>
      <c r="W99" s="536">
        <f t="shared" ref="W99" si="208">SUM(W96:W98)</f>
        <v>0</v>
      </c>
      <c r="X99" s="536">
        <f t="shared" si="206"/>
        <v>0</v>
      </c>
      <c r="Y99" s="536">
        <f t="shared" si="206"/>
        <v>92084</v>
      </c>
      <c r="Z99" s="536">
        <f t="shared" si="206"/>
        <v>-3165</v>
      </c>
      <c r="AA99" s="536">
        <f t="shared" si="206"/>
        <v>0</v>
      </c>
      <c r="AB99" s="536">
        <f t="shared" si="206"/>
        <v>0</v>
      </c>
      <c r="AC99" s="536">
        <f t="shared" si="206"/>
        <v>-3165</v>
      </c>
      <c r="AD99" s="536">
        <f t="shared" si="206"/>
        <v>88919</v>
      </c>
      <c r="AE99" s="536">
        <f t="shared" si="206"/>
        <v>30054</v>
      </c>
      <c r="AF99" s="536">
        <f t="shared" si="206"/>
        <v>1842</v>
      </c>
      <c r="AG99" s="536">
        <f t="shared" si="206"/>
        <v>0</v>
      </c>
      <c r="AH99" s="536">
        <f t="shared" ref="AH99" si="209">SUM(AH96:AH98)</f>
        <v>0</v>
      </c>
      <c r="AI99" s="536">
        <f t="shared" si="206"/>
        <v>0</v>
      </c>
      <c r="AJ99" s="536">
        <f t="shared" si="206"/>
        <v>0</v>
      </c>
      <c r="AK99" s="536">
        <f t="shared" si="206"/>
        <v>120815</v>
      </c>
      <c r="AL99" s="537">
        <f t="shared" si="206"/>
        <v>0</v>
      </c>
      <c r="AM99" s="537">
        <f t="shared" si="206"/>
        <v>0</v>
      </c>
      <c r="AN99" s="537">
        <f t="shared" si="206"/>
        <v>0.13</v>
      </c>
      <c r="AO99" s="537">
        <f t="shared" si="206"/>
        <v>0.06</v>
      </c>
      <c r="AP99" s="537">
        <f t="shared" si="206"/>
        <v>0</v>
      </c>
      <c r="AQ99" s="537">
        <f t="shared" ref="AQ99" si="210">SUM(AQ96:AQ98)</f>
        <v>0</v>
      </c>
      <c r="AR99" s="537">
        <f t="shared" si="206"/>
        <v>0</v>
      </c>
      <c r="AS99" s="537">
        <f t="shared" si="206"/>
        <v>0</v>
      </c>
      <c r="AT99" s="537">
        <f t="shared" si="206"/>
        <v>0.19</v>
      </c>
      <c r="AU99" s="537">
        <f t="shared" si="206"/>
        <v>0</v>
      </c>
      <c r="AV99" s="538">
        <f t="shared" si="206"/>
        <v>0.19</v>
      </c>
      <c r="AW99" s="539">
        <f t="shared" si="206"/>
        <v>2412210</v>
      </c>
      <c r="AX99" s="536">
        <f t="shared" si="206"/>
        <v>1743229</v>
      </c>
      <c r="AY99" s="540">
        <f t="shared" ref="AY99" si="211">SUM(AY96:AY98)</f>
        <v>0</v>
      </c>
      <c r="AZ99" s="536">
        <f t="shared" si="206"/>
        <v>21835</v>
      </c>
      <c r="BA99" s="536">
        <f t="shared" si="206"/>
        <v>596592</v>
      </c>
      <c r="BB99" s="536">
        <f t="shared" si="206"/>
        <v>34866</v>
      </c>
      <c r="BC99" s="536">
        <f t="shared" si="206"/>
        <v>15688</v>
      </c>
      <c r="BD99" s="537">
        <f t="shared" si="206"/>
        <v>4.4249000000000009</v>
      </c>
      <c r="BE99" s="537">
        <f t="shared" si="206"/>
        <v>3.19</v>
      </c>
      <c r="BF99" s="537">
        <f t="shared" si="206"/>
        <v>0</v>
      </c>
      <c r="BG99" s="538">
        <f t="shared" si="206"/>
        <v>1.2349000000000001</v>
      </c>
      <c r="BH99" s="626"/>
    </row>
    <row r="100" spans="1:60" ht="12.95" customHeight="1" x14ac:dyDescent="0.25">
      <c r="A100" s="541">
        <v>20</v>
      </c>
      <c r="B100" s="378">
        <v>2463</v>
      </c>
      <c r="C100" s="378">
        <v>600080056</v>
      </c>
      <c r="D100" s="542">
        <v>70982066</v>
      </c>
      <c r="E100" s="734" t="s">
        <v>525</v>
      </c>
      <c r="F100" s="378">
        <v>3113</v>
      </c>
      <c r="G100" s="734" t="s">
        <v>333</v>
      </c>
      <c r="H100" s="546" t="s">
        <v>281</v>
      </c>
      <c r="I100" s="522">
        <v>7954793</v>
      </c>
      <c r="J100" s="547">
        <v>5647719</v>
      </c>
      <c r="K100" s="547">
        <v>113528</v>
      </c>
      <c r="L100" s="339">
        <v>1947302</v>
      </c>
      <c r="M100" s="339">
        <v>112954</v>
      </c>
      <c r="N100" s="547">
        <v>133290</v>
      </c>
      <c r="O100" s="548">
        <v>11.426</v>
      </c>
      <c r="P100" s="733">
        <v>8.1635999999999989</v>
      </c>
      <c r="Q100" s="823">
        <v>3.2624000000000004</v>
      </c>
      <c r="R100" s="112">
        <f t="shared" si="153"/>
        <v>51528</v>
      </c>
      <c r="S100" s="113">
        <v>0</v>
      </c>
      <c r="T100" s="113">
        <v>0</v>
      </c>
      <c r="U100" s="113">
        <v>25640</v>
      </c>
      <c r="V100" s="113">
        <v>0</v>
      </c>
      <c r="W100" s="113">
        <v>0</v>
      </c>
      <c r="X100" s="113">
        <v>0</v>
      </c>
      <c r="Y100" s="113">
        <f t="shared" si="154"/>
        <v>77168</v>
      </c>
      <c r="Z100" s="113">
        <v>-51528</v>
      </c>
      <c r="AA100" s="113">
        <v>0</v>
      </c>
      <c r="AB100" s="113">
        <v>0</v>
      </c>
      <c r="AC100" s="113">
        <f t="shared" si="155"/>
        <v>-51528</v>
      </c>
      <c r="AD100" s="113">
        <f t="shared" si="156"/>
        <v>25640</v>
      </c>
      <c r="AE100" s="114">
        <f t="shared" si="157"/>
        <v>8666</v>
      </c>
      <c r="AF100" s="114">
        <f t="shared" si="158"/>
        <v>1543</v>
      </c>
      <c r="AG100" s="113">
        <v>0</v>
      </c>
      <c r="AH100" s="113">
        <v>0</v>
      </c>
      <c r="AI100" s="113">
        <v>0</v>
      </c>
      <c r="AJ100" s="113">
        <f t="shared" si="159"/>
        <v>0</v>
      </c>
      <c r="AK100" s="113">
        <f t="shared" si="160"/>
        <v>35849</v>
      </c>
      <c r="AL100" s="115">
        <v>-0.03</v>
      </c>
      <c r="AM100" s="115">
        <v>0</v>
      </c>
      <c r="AN100" s="115">
        <v>0</v>
      </c>
      <c r="AO100" s="115">
        <v>0</v>
      </c>
      <c r="AP100" s="115">
        <v>0</v>
      </c>
      <c r="AQ100" s="115">
        <v>0</v>
      </c>
      <c r="AR100" s="115">
        <v>0</v>
      </c>
      <c r="AS100" s="115">
        <v>0</v>
      </c>
      <c r="AT100" s="409">
        <f t="shared" ref="AT100:AT104" si="212">AL100+AN100+AO100+AR100+AQ100</f>
        <v>-0.03</v>
      </c>
      <c r="AU100" s="115">
        <f>AM100+AP100+AS100</f>
        <v>0</v>
      </c>
      <c r="AV100" s="116">
        <f t="shared" si="161"/>
        <v>-0.03</v>
      </c>
      <c r="AW100" s="855">
        <f>I100+AK100</f>
        <v>7990642</v>
      </c>
      <c r="AX100" s="528">
        <f>J100+Y100</f>
        <v>5724887</v>
      </c>
      <c r="AY100" s="113">
        <f t="shared" ref="AY100:AY104" si="213">W100</f>
        <v>0</v>
      </c>
      <c r="AZ100" s="113">
        <f>K100+AC100</f>
        <v>62000</v>
      </c>
      <c r="BA100" s="528">
        <f t="shared" ref="BA100:BB104" si="214">L100+AE100</f>
        <v>1955968</v>
      </c>
      <c r="BB100" s="528">
        <f t="shared" si="214"/>
        <v>114497</v>
      </c>
      <c r="BC100" s="528">
        <f>N100+AJ100</f>
        <v>133290</v>
      </c>
      <c r="BD100" s="549">
        <f>O100+AV100</f>
        <v>11.396000000000001</v>
      </c>
      <c r="BE100" s="549">
        <f>P100+AT100</f>
        <v>8.1335999999999995</v>
      </c>
      <c r="BF100" s="953">
        <f t="shared" ref="BF100:BF104" si="215">AQ100</f>
        <v>0</v>
      </c>
      <c r="BG100" s="550">
        <f>Q100+AU100</f>
        <v>3.2624000000000004</v>
      </c>
      <c r="BH100" s="626"/>
    </row>
    <row r="101" spans="1:60" ht="12.95" customHeight="1" x14ac:dyDescent="0.25">
      <c r="A101" s="541">
        <v>20</v>
      </c>
      <c r="B101" s="743">
        <v>2463</v>
      </c>
      <c r="C101" s="743">
        <v>600080056</v>
      </c>
      <c r="D101" s="542">
        <v>70982066</v>
      </c>
      <c r="E101" s="734" t="s">
        <v>525</v>
      </c>
      <c r="F101" s="378">
        <v>3113</v>
      </c>
      <c r="G101" s="641" t="s">
        <v>316</v>
      </c>
      <c r="H101" s="546" t="s">
        <v>282</v>
      </c>
      <c r="I101" s="522">
        <v>398594</v>
      </c>
      <c r="J101" s="547">
        <v>293516</v>
      </c>
      <c r="K101" s="547">
        <v>0</v>
      </c>
      <c r="L101" s="339">
        <v>99208</v>
      </c>
      <c r="M101" s="339">
        <v>5870</v>
      </c>
      <c r="N101" s="547">
        <v>0</v>
      </c>
      <c r="O101" s="548">
        <v>0.85</v>
      </c>
      <c r="P101" s="733">
        <v>0.85</v>
      </c>
      <c r="Q101" s="823">
        <v>0</v>
      </c>
      <c r="R101" s="112">
        <f t="shared" si="153"/>
        <v>0</v>
      </c>
      <c r="S101" s="113">
        <v>0</v>
      </c>
      <c r="T101" s="113">
        <v>0</v>
      </c>
      <c r="U101" s="113">
        <v>0</v>
      </c>
      <c r="V101" s="113">
        <v>0</v>
      </c>
      <c r="W101" s="113">
        <v>0</v>
      </c>
      <c r="X101" s="113">
        <v>0</v>
      </c>
      <c r="Y101" s="113">
        <f t="shared" si="154"/>
        <v>0</v>
      </c>
      <c r="Z101" s="113">
        <v>0</v>
      </c>
      <c r="AA101" s="113">
        <v>0</v>
      </c>
      <c r="AB101" s="113">
        <v>0</v>
      </c>
      <c r="AC101" s="113">
        <f t="shared" si="155"/>
        <v>0</v>
      </c>
      <c r="AD101" s="113">
        <f t="shared" si="156"/>
        <v>0</v>
      </c>
      <c r="AE101" s="114">
        <f t="shared" si="157"/>
        <v>0</v>
      </c>
      <c r="AF101" s="114">
        <f t="shared" si="158"/>
        <v>0</v>
      </c>
      <c r="AG101" s="113">
        <v>0</v>
      </c>
      <c r="AH101" s="113">
        <v>0</v>
      </c>
      <c r="AI101" s="113">
        <v>0</v>
      </c>
      <c r="AJ101" s="113">
        <f t="shared" si="159"/>
        <v>0</v>
      </c>
      <c r="AK101" s="113">
        <f t="shared" si="160"/>
        <v>0</v>
      </c>
      <c r="AL101" s="115">
        <v>0</v>
      </c>
      <c r="AM101" s="115">
        <v>0</v>
      </c>
      <c r="AN101" s="115">
        <v>0</v>
      </c>
      <c r="AO101" s="115">
        <v>0</v>
      </c>
      <c r="AP101" s="115">
        <v>0</v>
      </c>
      <c r="AQ101" s="115">
        <v>0</v>
      </c>
      <c r="AR101" s="115">
        <v>0</v>
      </c>
      <c r="AS101" s="115">
        <v>0</v>
      </c>
      <c r="AT101" s="409">
        <f t="shared" si="212"/>
        <v>0</v>
      </c>
      <c r="AU101" s="115">
        <f>AM101+AP101+AS101</f>
        <v>0</v>
      </c>
      <c r="AV101" s="116">
        <f t="shared" si="161"/>
        <v>0</v>
      </c>
      <c r="AW101" s="855">
        <f>I101+AK101</f>
        <v>398594</v>
      </c>
      <c r="AX101" s="528">
        <f>J101+Y101</f>
        <v>293516</v>
      </c>
      <c r="AY101" s="113">
        <f t="shared" si="213"/>
        <v>0</v>
      </c>
      <c r="AZ101" s="113">
        <f>K101+AC101</f>
        <v>0</v>
      </c>
      <c r="BA101" s="528">
        <f t="shared" si="214"/>
        <v>99208</v>
      </c>
      <c r="BB101" s="528">
        <f t="shared" si="214"/>
        <v>5870</v>
      </c>
      <c r="BC101" s="528">
        <f>N101+AJ101</f>
        <v>0</v>
      </c>
      <c r="BD101" s="549">
        <f>O101+AV101</f>
        <v>0.85</v>
      </c>
      <c r="BE101" s="549">
        <f>P101+AT101</f>
        <v>0.85</v>
      </c>
      <c r="BF101" s="953">
        <f t="shared" si="215"/>
        <v>0</v>
      </c>
      <c r="BG101" s="550">
        <f>Q101+AU101</f>
        <v>0</v>
      </c>
      <c r="BH101" s="626"/>
    </row>
    <row r="102" spans="1:60" ht="12.95" customHeight="1" x14ac:dyDescent="0.25">
      <c r="A102" s="541">
        <v>20</v>
      </c>
      <c r="B102" s="378">
        <v>2463</v>
      </c>
      <c r="C102" s="378">
        <v>600080056</v>
      </c>
      <c r="D102" s="542">
        <v>70982066</v>
      </c>
      <c r="E102" s="734" t="s">
        <v>525</v>
      </c>
      <c r="F102" s="378">
        <v>3141</v>
      </c>
      <c r="G102" s="735" t="s">
        <v>319</v>
      </c>
      <c r="H102" s="546" t="s">
        <v>282</v>
      </c>
      <c r="I102" s="522">
        <v>747879</v>
      </c>
      <c r="J102" s="547">
        <v>547133</v>
      </c>
      <c r="K102" s="547">
        <v>0</v>
      </c>
      <c r="L102" s="339">
        <v>184931</v>
      </c>
      <c r="M102" s="339">
        <v>10943</v>
      </c>
      <c r="N102" s="547">
        <v>4872</v>
      </c>
      <c r="O102" s="548">
        <v>1.86</v>
      </c>
      <c r="P102" s="733">
        <v>0</v>
      </c>
      <c r="Q102" s="823">
        <v>1.86</v>
      </c>
      <c r="R102" s="112">
        <f t="shared" si="153"/>
        <v>0</v>
      </c>
      <c r="S102" s="113">
        <v>0</v>
      </c>
      <c r="T102" s="113">
        <v>0</v>
      </c>
      <c r="U102" s="113">
        <v>0</v>
      </c>
      <c r="V102" s="113">
        <v>0</v>
      </c>
      <c r="W102" s="113">
        <v>0</v>
      </c>
      <c r="X102" s="113">
        <v>0</v>
      </c>
      <c r="Y102" s="113">
        <f t="shared" si="154"/>
        <v>0</v>
      </c>
      <c r="Z102" s="113">
        <v>0</v>
      </c>
      <c r="AA102" s="113">
        <v>0</v>
      </c>
      <c r="AB102" s="113">
        <v>0</v>
      </c>
      <c r="AC102" s="113">
        <f t="shared" si="155"/>
        <v>0</v>
      </c>
      <c r="AD102" s="113">
        <f t="shared" si="156"/>
        <v>0</v>
      </c>
      <c r="AE102" s="114">
        <f t="shared" si="157"/>
        <v>0</v>
      </c>
      <c r="AF102" s="114">
        <f t="shared" si="158"/>
        <v>0</v>
      </c>
      <c r="AG102" s="113">
        <v>0</v>
      </c>
      <c r="AH102" s="113">
        <v>0</v>
      </c>
      <c r="AI102" s="113">
        <v>0</v>
      </c>
      <c r="AJ102" s="113">
        <f t="shared" si="159"/>
        <v>0</v>
      </c>
      <c r="AK102" s="113">
        <f t="shared" si="160"/>
        <v>0</v>
      </c>
      <c r="AL102" s="115">
        <v>0</v>
      </c>
      <c r="AM102" s="115">
        <v>0</v>
      </c>
      <c r="AN102" s="115">
        <v>0</v>
      </c>
      <c r="AO102" s="115">
        <v>0</v>
      </c>
      <c r="AP102" s="115">
        <v>0</v>
      </c>
      <c r="AQ102" s="115">
        <v>0</v>
      </c>
      <c r="AR102" s="115">
        <v>0</v>
      </c>
      <c r="AS102" s="115">
        <v>0</v>
      </c>
      <c r="AT102" s="409">
        <f t="shared" si="212"/>
        <v>0</v>
      </c>
      <c r="AU102" s="115">
        <f>AM102+AP102+AS102</f>
        <v>0</v>
      </c>
      <c r="AV102" s="116">
        <f t="shared" si="161"/>
        <v>0</v>
      </c>
      <c r="AW102" s="855">
        <f>I102+AK102</f>
        <v>747879</v>
      </c>
      <c r="AX102" s="528">
        <f>J102+Y102</f>
        <v>547133</v>
      </c>
      <c r="AY102" s="113">
        <f t="shared" si="213"/>
        <v>0</v>
      </c>
      <c r="AZ102" s="113">
        <f>K102+AC102</f>
        <v>0</v>
      </c>
      <c r="BA102" s="528">
        <f t="shared" si="214"/>
        <v>184931</v>
      </c>
      <c r="BB102" s="528">
        <f t="shared" si="214"/>
        <v>10943</v>
      </c>
      <c r="BC102" s="528">
        <f>N102+AJ102</f>
        <v>4872</v>
      </c>
      <c r="BD102" s="549">
        <f>O102+AV102</f>
        <v>1.86</v>
      </c>
      <c r="BE102" s="549">
        <f>P102+AT102</f>
        <v>0</v>
      </c>
      <c r="BF102" s="953">
        <f t="shared" si="215"/>
        <v>0</v>
      </c>
      <c r="BG102" s="550">
        <f>Q102+AU102</f>
        <v>1.86</v>
      </c>
      <c r="BH102" s="626"/>
    </row>
    <row r="103" spans="1:60" ht="12.95" customHeight="1" x14ac:dyDescent="0.25">
      <c r="A103" s="541">
        <v>20</v>
      </c>
      <c r="B103" s="743">
        <v>2463</v>
      </c>
      <c r="C103" s="743">
        <v>600080056</v>
      </c>
      <c r="D103" s="542">
        <v>70982066</v>
      </c>
      <c r="E103" s="734" t="s">
        <v>525</v>
      </c>
      <c r="F103" s="378">
        <v>3143</v>
      </c>
      <c r="G103" s="641" t="s">
        <v>633</v>
      </c>
      <c r="H103" s="546" t="s">
        <v>281</v>
      </c>
      <c r="I103" s="522">
        <v>597390</v>
      </c>
      <c r="J103" s="547">
        <v>439904</v>
      </c>
      <c r="K103" s="547">
        <v>0</v>
      </c>
      <c r="L103" s="339">
        <v>148688</v>
      </c>
      <c r="M103" s="339">
        <v>8798</v>
      </c>
      <c r="N103" s="547">
        <v>0</v>
      </c>
      <c r="O103" s="548">
        <v>0.83330000000000004</v>
      </c>
      <c r="P103" s="733">
        <v>0.83330000000000004</v>
      </c>
      <c r="Q103" s="823">
        <v>0</v>
      </c>
      <c r="R103" s="112">
        <f t="shared" si="153"/>
        <v>0</v>
      </c>
      <c r="S103" s="113">
        <v>0</v>
      </c>
      <c r="T103" s="113">
        <v>0</v>
      </c>
      <c r="U103" s="113">
        <v>0</v>
      </c>
      <c r="V103" s="113">
        <v>0</v>
      </c>
      <c r="W103" s="113">
        <v>0</v>
      </c>
      <c r="X103" s="113">
        <v>0</v>
      </c>
      <c r="Y103" s="113">
        <f t="shared" si="154"/>
        <v>0</v>
      </c>
      <c r="Z103" s="113">
        <v>0</v>
      </c>
      <c r="AA103" s="113">
        <v>0</v>
      </c>
      <c r="AB103" s="113">
        <v>0</v>
      </c>
      <c r="AC103" s="113">
        <f t="shared" si="155"/>
        <v>0</v>
      </c>
      <c r="AD103" s="113">
        <f t="shared" si="156"/>
        <v>0</v>
      </c>
      <c r="AE103" s="114">
        <f t="shared" si="157"/>
        <v>0</v>
      </c>
      <c r="AF103" s="114">
        <f t="shared" si="158"/>
        <v>0</v>
      </c>
      <c r="AG103" s="113">
        <v>0</v>
      </c>
      <c r="AH103" s="113">
        <v>0</v>
      </c>
      <c r="AI103" s="113">
        <v>0</v>
      </c>
      <c r="AJ103" s="113">
        <f t="shared" si="159"/>
        <v>0</v>
      </c>
      <c r="AK103" s="113">
        <f t="shared" si="160"/>
        <v>0</v>
      </c>
      <c r="AL103" s="115">
        <v>0</v>
      </c>
      <c r="AM103" s="115">
        <v>0</v>
      </c>
      <c r="AN103" s="115">
        <v>0</v>
      </c>
      <c r="AO103" s="115">
        <v>0</v>
      </c>
      <c r="AP103" s="115">
        <v>0</v>
      </c>
      <c r="AQ103" s="115">
        <v>0</v>
      </c>
      <c r="AR103" s="115">
        <v>0</v>
      </c>
      <c r="AS103" s="115">
        <v>0</v>
      </c>
      <c r="AT103" s="409">
        <f t="shared" si="212"/>
        <v>0</v>
      </c>
      <c r="AU103" s="115">
        <f>AM103+AP103+AS103</f>
        <v>0</v>
      </c>
      <c r="AV103" s="116">
        <f t="shared" si="161"/>
        <v>0</v>
      </c>
      <c r="AW103" s="855">
        <f>I103+AK103</f>
        <v>597390</v>
      </c>
      <c r="AX103" s="528">
        <f>J103+Y103</f>
        <v>439904</v>
      </c>
      <c r="AY103" s="113">
        <f t="shared" si="213"/>
        <v>0</v>
      </c>
      <c r="AZ103" s="113">
        <f>K103+AC103</f>
        <v>0</v>
      </c>
      <c r="BA103" s="528">
        <f t="shared" si="214"/>
        <v>148688</v>
      </c>
      <c r="BB103" s="528">
        <f t="shared" si="214"/>
        <v>8798</v>
      </c>
      <c r="BC103" s="528">
        <f>N103+AJ103</f>
        <v>0</v>
      </c>
      <c r="BD103" s="549">
        <f>O103+AV103</f>
        <v>0.83330000000000004</v>
      </c>
      <c r="BE103" s="549">
        <f>P103+AT103</f>
        <v>0.83330000000000004</v>
      </c>
      <c r="BF103" s="953">
        <f t="shared" si="215"/>
        <v>0</v>
      </c>
      <c r="BG103" s="550">
        <f>Q103+AU103</f>
        <v>0</v>
      </c>
      <c r="BH103" s="626"/>
    </row>
    <row r="104" spans="1:60" ht="12.95" customHeight="1" x14ac:dyDescent="0.25">
      <c r="A104" s="541">
        <v>20</v>
      </c>
      <c r="B104" s="743">
        <v>2463</v>
      </c>
      <c r="C104" s="743">
        <v>600080056</v>
      </c>
      <c r="D104" s="542">
        <v>70982066</v>
      </c>
      <c r="E104" s="734" t="s">
        <v>525</v>
      </c>
      <c r="F104" s="378">
        <v>3143</v>
      </c>
      <c r="G104" s="641" t="s">
        <v>634</v>
      </c>
      <c r="H104" s="546" t="s">
        <v>282</v>
      </c>
      <c r="I104" s="522">
        <v>20364</v>
      </c>
      <c r="J104" s="547">
        <v>14355</v>
      </c>
      <c r="K104" s="547">
        <v>0</v>
      </c>
      <c r="L104" s="339">
        <v>4852</v>
      </c>
      <c r="M104" s="339">
        <v>287</v>
      </c>
      <c r="N104" s="547">
        <v>870</v>
      </c>
      <c r="O104" s="548">
        <v>0.06</v>
      </c>
      <c r="P104" s="733">
        <v>0</v>
      </c>
      <c r="Q104" s="823">
        <v>0.06</v>
      </c>
      <c r="R104" s="112">
        <f t="shared" si="153"/>
        <v>0</v>
      </c>
      <c r="S104" s="113">
        <v>0</v>
      </c>
      <c r="T104" s="113">
        <v>0</v>
      </c>
      <c r="U104" s="113">
        <v>0</v>
      </c>
      <c r="V104" s="113">
        <v>0</v>
      </c>
      <c r="W104" s="113">
        <v>0</v>
      </c>
      <c r="X104" s="113">
        <v>0</v>
      </c>
      <c r="Y104" s="113">
        <f t="shared" si="154"/>
        <v>0</v>
      </c>
      <c r="Z104" s="113">
        <v>0</v>
      </c>
      <c r="AA104" s="113">
        <v>0</v>
      </c>
      <c r="AB104" s="113">
        <v>0</v>
      </c>
      <c r="AC104" s="113">
        <f t="shared" si="155"/>
        <v>0</v>
      </c>
      <c r="AD104" s="113">
        <f t="shared" si="156"/>
        <v>0</v>
      </c>
      <c r="AE104" s="114">
        <f t="shared" si="157"/>
        <v>0</v>
      </c>
      <c r="AF104" s="114">
        <f t="shared" si="158"/>
        <v>0</v>
      </c>
      <c r="AG104" s="113">
        <v>0</v>
      </c>
      <c r="AH104" s="113">
        <v>0</v>
      </c>
      <c r="AI104" s="113">
        <v>0</v>
      </c>
      <c r="AJ104" s="113">
        <f t="shared" si="159"/>
        <v>0</v>
      </c>
      <c r="AK104" s="113">
        <f t="shared" si="160"/>
        <v>0</v>
      </c>
      <c r="AL104" s="115">
        <v>0</v>
      </c>
      <c r="AM104" s="115">
        <v>0</v>
      </c>
      <c r="AN104" s="115">
        <v>0</v>
      </c>
      <c r="AO104" s="115">
        <v>0</v>
      </c>
      <c r="AP104" s="115">
        <v>0</v>
      </c>
      <c r="AQ104" s="115">
        <v>0</v>
      </c>
      <c r="AR104" s="115">
        <v>0</v>
      </c>
      <c r="AS104" s="115">
        <v>0</v>
      </c>
      <c r="AT104" s="409">
        <f t="shared" si="212"/>
        <v>0</v>
      </c>
      <c r="AU104" s="115">
        <f>AM104+AP104+AS104</f>
        <v>0</v>
      </c>
      <c r="AV104" s="116">
        <f t="shared" si="161"/>
        <v>0</v>
      </c>
      <c r="AW104" s="855">
        <f>I104+AK104</f>
        <v>20364</v>
      </c>
      <c r="AX104" s="528">
        <f>J104+Y104</f>
        <v>14355</v>
      </c>
      <c r="AY104" s="113">
        <f t="shared" si="213"/>
        <v>0</v>
      </c>
      <c r="AZ104" s="113">
        <f>K104+AC104</f>
        <v>0</v>
      </c>
      <c r="BA104" s="528">
        <f t="shared" si="214"/>
        <v>4852</v>
      </c>
      <c r="BB104" s="528">
        <f t="shared" si="214"/>
        <v>287</v>
      </c>
      <c r="BC104" s="528">
        <f>N104+AJ104</f>
        <v>870</v>
      </c>
      <c r="BD104" s="549">
        <f>O104+AV104</f>
        <v>0.06</v>
      </c>
      <c r="BE104" s="549">
        <f>P104+AT104</f>
        <v>0</v>
      </c>
      <c r="BF104" s="953">
        <f t="shared" si="215"/>
        <v>0</v>
      </c>
      <c r="BG104" s="550">
        <f>Q104+AU104</f>
        <v>0.06</v>
      </c>
      <c r="BH104" s="626"/>
    </row>
    <row r="105" spans="1:60" ht="12.95" customHeight="1" x14ac:dyDescent="0.25">
      <c r="A105" s="379">
        <v>20</v>
      </c>
      <c r="B105" s="85">
        <v>2463</v>
      </c>
      <c r="C105" s="85">
        <v>600080056</v>
      </c>
      <c r="D105" s="85">
        <v>70982066</v>
      </c>
      <c r="E105" s="736" t="s">
        <v>526</v>
      </c>
      <c r="F105" s="87"/>
      <c r="G105" s="761"/>
      <c r="H105" s="325"/>
      <c r="I105" s="693">
        <v>9719020</v>
      </c>
      <c r="J105" s="696">
        <v>6942627</v>
      </c>
      <c r="K105" s="696">
        <v>113528</v>
      </c>
      <c r="L105" s="696">
        <v>2384981</v>
      </c>
      <c r="M105" s="696">
        <v>138852</v>
      </c>
      <c r="N105" s="696">
        <v>139032</v>
      </c>
      <c r="O105" s="762">
        <v>15.029299999999999</v>
      </c>
      <c r="P105" s="762">
        <v>9.846899999999998</v>
      </c>
      <c r="Q105" s="836">
        <v>5.1824000000000003</v>
      </c>
      <c r="R105" s="693">
        <f t="shared" ref="R105:BG105" si="216">SUM(R100:R104)</f>
        <v>51528</v>
      </c>
      <c r="S105" s="694">
        <f t="shared" si="216"/>
        <v>0</v>
      </c>
      <c r="T105" s="694">
        <f t="shared" si="216"/>
        <v>0</v>
      </c>
      <c r="U105" s="694">
        <f t="shared" ref="U105" si="217">SUM(U100:U104)</f>
        <v>25640</v>
      </c>
      <c r="V105" s="694">
        <f t="shared" si="216"/>
        <v>0</v>
      </c>
      <c r="W105" s="694">
        <f t="shared" ref="W105" si="218">SUM(W100:W104)</f>
        <v>0</v>
      </c>
      <c r="X105" s="694">
        <f t="shared" si="216"/>
        <v>0</v>
      </c>
      <c r="Y105" s="694">
        <f t="shared" si="216"/>
        <v>77168</v>
      </c>
      <c r="Z105" s="694">
        <f t="shared" si="216"/>
        <v>-51528</v>
      </c>
      <c r="AA105" s="694">
        <f t="shared" si="216"/>
        <v>0</v>
      </c>
      <c r="AB105" s="694">
        <f t="shared" si="216"/>
        <v>0</v>
      </c>
      <c r="AC105" s="694">
        <f t="shared" si="216"/>
        <v>-51528</v>
      </c>
      <c r="AD105" s="694">
        <f t="shared" si="216"/>
        <v>25640</v>
      </c>
      <c r="AE105" s="694">
        <f t="shared" si="216"/>
        <v>8666</v>
      </c>
      <c r="AF105" s="694">
        <f t="shared" si="216"/>
        <v>1543</v>
      </c>
      <c r="AG105" s="694">
        <f t="shared" si="216"/>
        <v>0</v>
      </c>
      <c r="AH105" s="694">
        <f t="shared" ref="AH105" si="219">SUM(AH100:AH104)</f>
        <v>0</v>
      </c>
      <c r="AI105" s="694">
        <f t="shared" si="216"/>
        <v>0</v>
      </c>
      <c r="AJ105" s="694">
        <f t="shared" si="216"/>
        <v>0</v>
      </c>
      <c r="AK105" s="694">
        <f t="shared" si="216"/>
        <v>35849</v>
      </c>
      <c r="AL105" s="695">
        <f t="shared" si="216"/>
        <v>-0.03</v>
      </c>
      <c r="AM105" s="695">
        <f t="shared" si="216"/>
        <v>0</v>
      </c>
      <c r="AN105" s="695">
        <f t="shared" si="216"/>
        <v>0</v>
      </c>
      <c r="AO105" s="695">
        <f t="shared" si="216"/>
        <v>0</v>
      </c>
      <c r="AP105" s="695">
        <f t="shared" si="216"/>
        <v>0</v>
      </c>
      <c r="AQ105" s="695">
        <f t="shared" ref="AQ105" si="220">SUM(AQ100:AQ104)</f>
        <v>0</v>
      </c>
      <c r="AR105" s="695">
        <f t="shared" si="216"/>
        <v>0</v>
      </c>
      <c r="AS105" s="695">
        <f t="shared" si="216"/>
        <v>0</v>
      </c>
      <c r="AT105" s="695">
        <f t="shared" si="216"/>
        <v>-0.03</v>
      </c>
      <c r="AU105" s="695">
        <f t="shared" si="216"/>
        <v>0</v>
      </c>
      <c r="AV105" s="697">
        <f t="shared" si="216"/>
        <v>-0.03</v>
      </c>
      <c r="AW105" s="696">
        <f t="shared" si="216"/>
        <v>9754869</v>
      </c>
      <c r="AX105" s="694">
        <f t="shared" si="216"/>
        <v>7019795</v>
      </c>
      <c r="AY105" s="946">
        <f t="shared" ref="AY105" si="221">SUM(AY100:AY104)</f>
        <v>0</v>
      </c>
      <c r="AZ105" s="694">
        <f t="shared" si="216"/>
        <v>62000</v>
      </c>
      <c r="BA105" s="694">
        <f t="shared" si="216"/>
        <v>2393647</v>
      </c>
      <c r="BB105" s="694">
        <f t="shared" si="216"/>
        <v>140395</v>
      </c>
      <c r="BC105" s="694">
        <f t="shared" si="216"/>
        <v>139032</v>
      </c>
      <c r="BD105" s="695">
        <f t="shared" si="216"/>
        <v>14.9993</v>
      </c>
      <c r="BE105" s="695">
        <f t="shared" si="216"/>
        <v>9.8168999999999986</v>
      </c>
      <c r="BF105" s="695">
        <f t="shared" si="216"/>
        <v>0</v>
      </c>
      <c r="BG105" s="697">
        <f t="shared" si="216"/>
        <v>5.1824000000000003</v>
      </c>
      <c r="BH105" s="626"/>
    </row>
    <row r="106" spans="1:60" ht="12.95" customHeight="1" x14ac:dyDescent="0.25">
      <c r="A106" s="541">
        <v>21</v>
      </c>
      <c r="B106" s="378">
        <v>3427</v>
      </c>
      <c r="C106" s="378">
        <v>650023340</v>
      </c>
      <c r="D106" s="542">
        <v>70982988</v>
      </c>
      <c r="E106" s="377" t="s">
        <v>527</v>
      </c>
      <c r="F106" s="378">
        <v>3111</v>
      </c>
      <c r="G106" s="735" t="s">
        <v>329</v>
      </c>
      <c r="H106" s="546" t="s">
        <v>281</v>
      </c>
      <c r="I106" s="522">
        <v>2801292</v>
      </c>
      <c r="J106" s="547">
        <v>2047895</v>
      </c>
      <c r="K106" s="547">
        <v>0</v>
      </c>
      <c r="L106" s="339">
        <v>692189</v>
      </c>
      <c r="M106" s="339">
        <v>40958</v>
      </c>
      <c r="N106" s="547">
        <v>20250</v>
      </c>
      <c r="O106" s="548">
        <v>4.7218</v>
      </c>
      <c r="P106" s="733">
        <v>3.7</v>
      </c>
      <c r="Q106" s="823">
        <v>1.0218</v>
      </c>
      <c r="R106" s="112">
        <f t="shared" si="153"/>
        <v>0</v>
      </c>
      <c r="S106" s="113">
        <v>0</v>
      </c>
      <c r="T106" s="113">
        <v>0</v>
      </c>
      <c r="U106" s="113">
        <v>0</v>
      </c>
      <c r="V106" s="113">
        <v>0</v>
      </c>
      <c r="W106" s="113">
        <v>0</v>
      </c>
      <c r="X106" s="113">
        <v>0</v>
      </c>
      <c r="Y106" s="113">
        <f t="shared" si="154"/>
        <v>0</v>
      </c>
      <c r="Z106" s="113">
        <v>0</v>
      </c>
      <c r="AA106" s="113">
        <v>0</v>
      </c>
      <c r="AB106" s="113">
        <v>0</v>
      </c>
      <c r="AC106" s="113">
        <f t="shared" si="155"/>
        <v>0</v>
      </c>
      <c r="AD106" s="113">
        <f t="shared" si="156"/>
        <v>0</v>
      </c>
      <c r="AE106" s="114">
        <f t="shared" si="157"/>
        <v>0</v>
      </c>
      <c r="AF106" s="114">
        <f t="shared" si="158"/>
        <v>0</v>
      </c>
      <c r="AG106" s="113">
        <v>0</v>
      </c>
      <c r="AH106" s="113">
        <v>0</v>
      </c>
      <c r="AI106" s="113">
        <v>0</v>
      </c>
      <c r="AJ106" s="113">
        <f t="shared" si="159"/>
        <v>0</v>
      </c>
      <c r="AK106" s="113">
        <f t="shared" si="160"/>
        <v>0</v>
      </c>
      <c r="AL106" s="115">
        <v>0</v>
      </c>
      <c r="AM106" s="115">
        <v>0</v>
      </c>
      <c r="AN106" s="115">
        <v>0</v>
      </c>
      <c r="AO106" s="115">
        <v>0</v>
      </c>
      <c r="AP106" s="115">
        <v>0</v>
      </c>
      <c r="AQ106" s="115">
        <v>0</v>
      </c>
      <c r="AR106" s="115">
        <v>0</v>
      </c>
      <c r="AS106" s="115">
        <v>0</v>
      </c>
      <c r="AT106" s="409">
        <f t="shared" ref="AT106:AT111" si="222">AL106+AN106+AO106+AR106+AQ106</f>
        <v>0</v>
      </c>
      <c r="AU106" s="115">
        <f t="shared" ref="AU106:AU111" si="223">AM106+AP106+AS106</f>
        <v>0</v>
      </c>
      <c r="AV106" s="116">
        <f t="shared" si="161"/>
        <v>0</v>
      </c>
      <c r="AW106" s="855">
        <f t="shared" ref="AW106:AW111" si="224">I106+AK106</f>
        <v>2801292</v>
      </c>
      <c r="AX106" s="528">
        <f t="shared" ref="AX106:AX111" si="225">J106+Y106</f>
        <v>2047895</v>
      </c>
      <c r="AY106" s="113">
        <f t="shared" ref="AY106:AY111" si="226">W106</f>
        <v>0</v>
      </c>
      <c r="AZ106" s="113">
        <f t="shared" ref="AZ106:AZ111" si="227">K106+AC106</f>
        <v>0</v>
      </c>
      <c r="BA106" s="528">
        <f t="shared" ref="BA106:BB111" si="228">L106+AE106</f>
        <v>692189</v>
      </c>
      <c r="BB106" s="528">
        <f t="shared" si="228"/>
        <v>40958</v>
      </c>
      <c r="BC106" s="528">
        <f t="shared" ref="BC106:BC111" si="229">N106+AJ106</f>
        <v>20250</v>
      </c>
      <c r="BD106" s="549">
        <f t="shared" ref="BD106:BD111" si="230">O106+AV106</f>
        <v>4.7218</v>
      </c>
      <c r="BE106" s="549">
        <f t="shared" ref="BE106:BE111" si="231">P106+AT106</f>
        <v>3.7</v>
      </c>
      <c r="BF106" s="953">
        <f t="shared" ref="BF106:BF111" si="232">AQ106</f>
        <v>0</v>
      </c>
      <c r="BG106" s="550">
        <f t="shared" ref="BG106:BG111" si="233">Q106+AU106</f>
        <v>1.0218</v>
      </c>
      <c r="BH106" s="626"/>
    </row>
    <row r="107" spans="1:60" ht="12.95" customHeight="1" x14ac:dyDescent="0.25">
      <c r="A107" s="541">
        <v>21</v>
      </c>
      <c r="B107" s="378">
        <v>3427</v>
      </c>
      <c r="C107" s="378">
        <v>650023340</v>
      </c>
      <c r="D107" s="542">
        <v>70982988</v>
      </c>
      <c r="E107" s="734" t="s">
        <v>527</v>
      </c>
      <c r="F107" s="378">
        <v>3113</v>
      </c>
      <c r="G107" s="734" t="s">
        <v>333</v>
      </c>
      <c r="H107" s="546" t="s">
        <v>281</v>
      </c>
      <c r="I107" s="522">
        <v>12326649</v>
      </c>
      <c r="J107" s="547">
        <v>8896899</v>
      </c>
      <c r="K107" s="547">
        <v>0</v>
      </c>
      <c r="L107" s="339">
        <v>3007152</v>
      </c>
      <c r="M107" s="339">
        <v>177938</v>
      </c>
      <c r="N107" s="547">
        <v>244660</v>
      </c>
      <c r="O107" s="548">
        <v>18.019099999999998</v>
      </c>
      <c r="P107" s="733">
        <v>12.908899999999999</v>
      </c>
      <c r="Q107" s="823">
        <v>5.1101999999999999</v>
      </c>
      <c r="R107" s="112">
        <f t="shared" si="153"/>
        <v>-8000</v>
      </c>
      <c r="S107" s="113">
        <v>0</v>
      </c>
      <c r="T107" s="113">
        <v>0</v>
      </c>
      <c r="U107" s="113">
        <v>69716</v>
      </c>
      <c r="V107" s="113">
        <v>0</v>
      </c>
      <c r="W107" s="113">
        <v>0</v>
      </c>
      <c r="X107" s="113">
        <v>0</v>
      </c>
      <c r="Y107" s="113">
        <f t="shared" si="154"/>
        <v>61716</v>
      </c>
      <c r="Z107" s="113">
        <v>8000</v>
      </c>
      <c r="AA107" s="113">
        <v>0</v>
      </c>
      <c r="AB107" s="113">
        <v>0</v>
      </c>
      <c r="AC107" s="113">
        <f t="shared" si="155"/>
        <v>8000</v>
      </c>
      <c r="AD107" s="113">
        <f t="shared" si="156"/>
        <v>69716</v>
      </c>
      <c r="AE107" s="114">
        <f t="shared" si="157"/>
        <v>23564</v>
      </c>
      <c r="AF107" s="114">
        <f t="shared" si="158"/>
        <v>1234</v>
      </c>
      <c r="AG107" s="113">
        <v>0</v>
      </c>
      <c r="AH107" s="113">
        <v>0</v>
      </c>
      <c r="AI107" s="113">
        <v>0</v>
      </c>
      <c r="AJ107" s="113">
        <f t="shared" si="159"/>
        <v>0</v>
      </c>
      <c r="AK107" s="113">
        <f t="shared" si="160"/>
        <v>94514</v>
      </c>
      <c r="AL107" s="115">
        <v>0</v>
      </c>
      <c r="AM107" s="115">
        <v>-0.03</v>
      </c>
      <c r="AN107" s="115">
        <v>0</v>
      </c>
      <c r="AO107" s="115">
        <v>0</v>
      </c>
      <c r="AP107" s="115">
        <v>0</v>
      </c>
      <c r="AQ107" s="115">
        <v>0</v>
      </c>
      <c r="AR107" s="115">
        <v>0</v>
      </c>
      <c r="AS107" s="115">
        <v>0</v>
      </c>
      <c r="AT107" s="409">
        <f t="shared" si="222"/>
        <v>0</v>
      </c>
      <c r="AU107" s="115">
        <f t="shared" si="223"/>
        <v>-0.03</v>
      </c>
      <c r="AV107" s="116">
        <f t="shared" si="161"/>
        <v>-0.03</v>
      </c>
      <c r="AW107" s="855">
        <f t="shared" si="224"/>
        <v>12421163</v>
      </c>
      <c r="AX107" s="528">
        <f t="shared" si="225"/>
        <v>8958615</v>
      </c>
      <c r="AY107" s="113">
        <f t="shared" si="226"/>
        <v>0</v>
      </c>
      <c r="AZ107" s="113">
        <f t="shared" si="227"/>
        <v>8000</v>
      </c>
      <c r="BA107" s="528">
        <f t="shared" si="228"/>
        <v>3030716</v>
      </c>
      <c r="BB107" s="528">
        <f t="shared" si="228"/>
        <v>179172</v>
      </c>
      <c r="BC107" s="528">
        <f t="shared" si="229"/>
        <v>244660</v>
      </c>
      <c r="BD107" s="549">
        <f t="shared" si="230"/>
        <v>17.989099999999997</v>
      </c>
      <c r="BE107" s="549">
        <f t="shared" si="231"/>
        <v>12.908899999999999</v>
      </c>
      <c r="BF107" s="953">
        <f t="shared" si="232"/>
        <v>0</v>
      </c>
      <c r="BG107" s="550">
        <f t="shared" si="233"/>
        <v>5.0801999999999996</v>
      </c>
      <c r="BH107" s="626"/>
    </row>
    <row r="108" spans="1:60" ht="12.95" customHeight="1" x14ac:dyDescent="0.25">
      <c r="A108" s="541">
        <v>21</v>
      </c>
      <c r="B108" s="378">
        <v>3427</v>
      </c>
      <c r="C108" s="378">
        <v>650023340</v>
      </c>
      <c r="D108" s="542">
        <v>70982988</v>
      </c>
      <c r="E108" s="734" t="s">
        <v>527</v>
      </c>
      <c r="F108" s="378">
        <v>3113</v>
      </c>
      <c r="G108" s="641" t="s">
        <v>316</v>
      </c>
      <c r="H108" s="546" t="s">
        <v>282</v>
      </c>
      <c r="I108" s="522">
        <v>1778364</v>
      </c>
      <c r="J108" s="547">
        <v>1309546</v>
      </c>
      <c r="K108" s="547">
        <v>0</v>
      </c>
      <c r="L108" s="339">
        <v>442627</v>
      </c>
      <c r="M108" s="339">
        <v>26191</v>
      </c>
      <c r="N108" s="547">
        <v>0</v>
      </c>
      <c r="O108" s="548">
        <v>4.0500000000000007</v>
      </c>
      <c r="P108" s="733">
        <v>4.0500000000000007</v>
      </c>
      <c r="Q108" s="823">
        <v>0</v>
      </c>
      <c r="R108" s="112">
        <f t="shared" si="153"/>
        <v>0</v>
      </c>
      <c r="S108" s="113">
        <v>0</v>
      </c>
      <c r="T108" s="113">
        <v>0</v>
      </c>
      <c r="U108" s="113">
        <v>0</v>
      </c>
      <c r="V108" s="113">
        <v>0</v>
      </c>
      <c r="W108" s="113">
        <v>0</v>
      </c>
      <c r="X108" s="113">
        <v>0</v>
      </c>
      <c r="Y108" s="113">
        <f t="shared" si="154"/>
        <v>0</v>
      </c>
      <c r="Z108" s="113">
        <v>0</v>
      </c>
      <c r="AA108" s="113">
        <v>0</v>
      </c>
      <c r="AB108" s="113">
        <v>0</v>
      </c>
      <c r="AC108" s="113">
        <f t="shared" si="155"/>
        <v>0</v>
      </c>
      <c r="AD108" s="113">
        <f t="shared" si="156"/>
        <v>0</v>
      </c>
      <c r="AE108" s="114">
        <f t="shared" si="157"/>
        <v>0</v>
      </c>
      <c r="AF108" s="114">
        <f t="shared" si="158"/>
        <v>0</v>
      </c>
      <c r="AG108" s="113">
        <v>0</v>
      </c>
      <c r="AH108" s="113">
        <v>0</v>
      </c>
      <c r="AI108" s="113">
        <v>0</v>
      </c>
      <c r="AJ108" s="113">
        <f t="shared" si="159"/>
        <v>0</v>
      </c>
      <c r="AK108" s="113">
        <f t="shared" si="160"/>
        <v>0</v>
      </c>
      <c r="AL108" s="115">
        <v>0</v>
      </c>
      <c r="AM108" s="115">
        <v>0</v>
      </c>
      <c r="AN108" s="115">
        <v>0</v>
      </c>
      <c r="AO108" s="115">
        <v>0</v>
      </c>
      <c r="AP108" s="115">
        <v>0</v>
      </c>
      <c r="AQ108" s="115">
        <v>0</v>
      </c>
      <c r="AR108" s="115">
        <v>0</v>
      </c>
      <c r="AS108" s="115">
        <v>0</v>
      </c>
      <c r="AT108" s="409">
        <f t="shared" si="222"/>
        <v>0</v>
      </c>
      <c r="AU108" s="115">
        <f t="shared" si="223"/>
        <v>0</v>
      </c>
      <c r="AV108" s="116">
        <f t="shared" si="161"/>
        <v>0</v>
      </c>
      <c r="AW108" s="855">
        <f t="shared" si="224"/>
        <v>1778364</v>
      </c>
      <c r="AX108" s="528">
        <f t="shared" si="225"/>
        <v>1309546</v>
      </c>
      <c r="AY108" s="113">
        <f t="shared" si="226"/>
        <v>0</v>
      </c>
      <c r="AZ108" s="113">
        <f t="shared" si="227"/>
        <v>0</v>
      </c>
      <c r="BA108" s="528">
        <f t="shared" si="228"/>
        <v>442627</v>
      </c>
      <c r="BB108" s="528">
        <f t="shared" si="228"/>
        <v>26191</v>
      </c>
      <c r="BC108" s="528">
        <f t="shared" si="229"/>
        <v>0</v>
      </c>
      <c r="BD108" s="549">
        <f t="shared" si="230"/>
        <v>4.0500000000000007</v>
      </c>
      <c r="BE108" s="549">
        <f t="shared" si="231"/>
        <v>4.0500000000000007</v>
      </c>
      <c r="BF108" s="953">
        <f t="shared" si="232"/>
        <v>0</v>
      </c>
      <c r="BG108" s="550">
        <f t="shared" si="233"/>
        <v>0</v>
      </c>
      <c r="BH108" s="626"/>
    </row>
    <row r="109" spans="1:60" ht="12.95" customHeight="1" x14ac:dyDescent="0.25">
      <c r="A109" s="541">
        <v>21</v>
      </c>
      <c r="B109" s="378">
        <v>3427</v>
      </c>
      <c r="C109" s="378">
        <v>650023340</v>
      </c>
      <c r="D109" s="542">
        <v>70982988</v>
      </c>
      <c r="E109" s="732" t="s">
        <v>527</v>
      </c>
      <c r="F109" s="756">
        <v>3141</v>
      </c>
      <c r="G109" s="735" t="s">
        <v>319</v>
      </c>
      <c r="H109" s="546" t="s">
        <v>282</v>
      </c>
      <c r="I109" s="522">
        <v>1713340</v>
      </c>
      <c r="J109" s="547">
        <v>1252526</v>
      </c>
      <c r="K109" s="547">
        <v>0</v>
      </c>
      <c r="L109" s="339">
        <v>423354</v>
      </c>
      <c r="M109" s="339">
        <v>25050</v>
      </c>
      <c r="N109" s="547">
        <v>12410</v>
      </c>
      <c r="O109" s="548">
        <v>4.25</v>
      </c>
      <c r="P109" s="733">
        <v>0</v>
      </c>
      <c r="Q109" s="823">
        <v>4.25</v>
      </c>
      <c r="R109" s="112">
        <f t="shared" si="153"/>
        <v>0</v>
      </c>
      <c r="S109" s="113">
        <v>0</v>
      </c>
      <c r="T109" s="113">
        <v>0</v>
      </c>
      <c r="U109" s="113">
        <v>0</v>
      </c>
      <c r="V109" s="113">
        <v>0</v>
      </c>
      <c r="W109" s="113">
        <v>0</v>
      </c>
      <c r="X109" s="113">
        <v>0</v>
      </c>
      <c r="Y109" s="113">
        <f t="shared" si="154"/>
        <v>0</v>
      </c>
      <c r="Z109" s="113">
        <v>0</v>
      </c>
      <c r="AA109" s="113">
        <v>0</v>
      </c>
      <c r="AB109" s="113">
        <v>0</v>
      </c>
      <c r="AC109" s="113">
        <f t="shared" si="155"/>
        <v>0</v>
      </c>
      <c r="AD109" s="113">
        <f t="shared" si="156"/>
        <v>0</v>
      </c>
      <c r="AE109" s="114">
        <f t="shared" si="157"/>
        <v>0</v>
      </c>
      <c r="AF109" s="114">
        <f t="shared" si="158"/>
        <v>0</v>
      </c>
      <c r="AG109" s="113">
        <v>0</v>
      </c>
      <c r="AH109" s="113">
        <v>0</v>
      </c>
      <c r="AI109" s="113">
        <v>0</v>
      </c>
      <c r="AJ109" s="113">
        <f t="shared" si="159"/>
        <v>0</v>
      </c>
      <c r="AK109" s="113">
        <f t="shared" si="160"/>
        <v>0</v>
      </c>
      <c r="AL109" s="115">
        <v>0</v>
      </c>
      <c r="AM109" s="115">
        <v>0</v>
      </c>
      <c r="AN109" s="115">
        <v>0</v>
      </c>
      <c r="AO109" s="115">
        <v>0</v>
      </c>
      <c r="AP109" s="115">
        <v>0</v>
      </c>
      <c r="AQ109" s="115">
        <v>0</v>
      </c>
      <c r="AR109" s="115">
        <v>0</v>
      </c>
      <c r="AS109" s="115">
        <v>0</v>
      </c>
      <c r="AT109" s="409">
        <f t="shared" si="222"/>
        <v>0</v>
      </c>
      <c r="AU109" s="115">
        <f t="shared" si="223"/>
        <v>0</v>
      </c>
      <c r="AV109" s="116">
        <f t="shared" si="161"/>
        <v>0</v>
      </c>
      <c r="AW109" s="855">
        <f t="shared" si="224"/>
        <v>1713340</v>
      </c>
      <c r="AX109" s="528">
        <f t="shared" si="225"/>
        <v>1252526</v>
      </c>
      <c r="AY109" s="113">
        <f t="shared" si="226"/>
        <v>0</v>
      </c>
      <c r="AZ109" s="113">
        <f t="shared" si="227"/>
        <v>0</v>
      </c>
      <c r="BA109" s="528">
        <f t="shared" si="228"/>
        <v>423354</v>
      </c>
      <c r="BB109" s="528">
        <f t="shared" si="228"/>
        <v>25050</v>
      </c>
      <c r="BC109" s="528">
        <f t="shared" si="229"/>
        <v>12410</v>
      </c>
      <c r="BD109" s="549">
        <f t="shared" si="230"/>
        <v>4.25</v>
      </c>
      <c r="BE109" s="549">
        <f t="shared" si="231"/>
        <v>0</v>
      </c>
      <c r="BF109" s="953">
        <f t="shared" si="232"/>
        <v>0</v>
      </c>
      <c r="BG109" s="550">
        <f t="shared" si="233"/>
        <v>4.25</v>
      </c>
      <c r="BH109" s="626"/>
    </row>
    <row r="110" spans="1:60" ht="12.95" customHeight="1" x14ac:dyDescent="0.25">
      <c r="A110" s="541">
        <v>21</v>
      </c>
      <c r="B110" s="378">
        <v>3427</v>
      </c>
      <c r="C110" s="378">
        <v>650023340</v>
      </c>
      <c r="D110" s="542">
        <v>70982988</v>
      </c>
      <c r="E110" s="734" t="s">
        <v>527</v>
      </c>
      <c r="F110" s="378">
        <v>3143</v>
      </c>
      <c r="G110" s="641" t="s">
        <v>633</v>
      </c>
      <c r="H110" s="546" t="s">
        <v>281</v>
      </c>
      <c r="I110" s="522">
        <v>1100334</v>
      </c>
      <c r="J110" s="547">
        <v>810261</v>
      </c>
      <c r="K110" s="547">
        <v>0</v>
      </c>
      <c r="L110" s="339">
        <v>273868</v>
      </c>
      <c r="M110" s="339">
        <v>16205</v>
      </c>
      <c r="N110" s="547">
        <v>0</v>
      </c>
      <c r="O110" s="548">
        <v>1.7142999999999999</v>
      </c>
      <c r="P110" s="733">
        <v>1.7142999999999999</v>
      </c>
      <c r="Q110" s="823">
        <v>0</v>
      </c>
      <c r="R110" s="112">
        <f t="shared" si="153"/>
        <v>0</v>
      </c>
      <c r="S110" s="113">
        <v>0</v>
      </c>
      <c r="T110" s="113">
        <v>0</v>
      </c>
      <c r="U110" s="113">
        <v>0</v>
      </c>
      <c r="V110" s="113">
        <v>0</v>
      </c>
      <c r="W110" s="113">
        <v>0</v>
      </c>
      <c r="X110" s="113">
        <v>0</v>
      </c>
      <c r="Y110" s="113">
        <f t="shared" si="154"/>
        <v>0</v>
      </c>
      <c r="Z110" s="113">
        <v>0</v>
      </c>
      <c r="AA110" s="113">
        <v>0</v>
      </c>
      <c r="AB110" s="113">
        <v>0</v>
      </c>
      <c r="AC110" s="113">
        <f t="shared" si="155"/>
        <v>0</v>
      </c>
      <c r="AD110" s="113">
        <f t="shared" si="156"/>
        <v>0</v>
      </c>
      <c r="AE110" s="114">
        <f t="shared" si="157"/>
        <v>0</v>
      </c>
      <c r="AF110" s="114">
        <f t="shared" si="158"/>
        <v>0</v>
      </c>
      <c r="AG110" s="113">
        <v>0</v>
      </c>
      <c r="AH110" s="113">
        <v>0</v>
      </c>
      <c r="AI110" s="113">
        <v>0</v>
      </c>
      <c r="AJ110" s="113">
        <f t="shared" si="159"/>
        <v>0</v>
      </c>
      <c r="AK110" s="113">
        <f t="shared" si="160"/>
        <v>0</v>
      </c>
      <c r="AL110" s="115">
        <v>0</v>
      </c>
      <c r="AM110" s="115">
        <v>0</v>
      </c>
      <c r="AN110" s="115">
        <v>0</v>
      </c>
      <c r="AO110" s="115">
        <v>0</v>
      </c>
      <c r="AP110" s="115">
        <v>0</v>
      </c>
      <c r="AQ110" s="115">
        <v>0</v>
      </c>
      <c r="AR110" s="115">
        <v>0</v>
      </c>
      <c r="AS110" s="115">
        <v>0</v>
      </c>
      <c r="AT110" s="409">
        <f t="shared" si="222"/>
        <v>0</v>
      </c>
      <c r="AU110" s="115">
        <f t="shared" si="223"/>
        <v>0</v>
      </c>
      <c r="AV110" s="116">
        <f t="shared" si="161"/>
        <v>0</v>
      </c>
      <c r="AW110" s="855">
        <f t="shared" si="224"/>
        <v>1100334</v>
      </c>
      <c r="AX110" s="528">
        <f t="shared" si="225"/>
        <v>810261</v>
      </c>
      <c r="AY110" s="113">
        <f t="shared" si="226"/>
        <v>0</v>
      </c>
      <c r="AZ110" s="113">
        <f t="shared" si="227"/>
        <v>0</v>
      </c>
      <c r="BA110" s="528">
        <f t="shared" si="228"/>
        <v>273868</v>
      </c>
      <c r="BB110" s="528">
        <f t="shared" si="228"/>
        <v>16205</v>
      </c>
      <c r="BC110" s="528">
        <f t="shared" si="229"/>
        <v>0</v>
      </c>
      <c r="BD110" s="549">
        <f t="shared" si="230"/>
        <v>1.7142999999999999</v>
      </c>
      <c r="BE110" s="549">
        <f t="shared" si="231"/>
        <v>1.7142999999999999</v>
      </c>
      <c r="BF110" s="953">
        <f t="shared" si="232"/>
        <v>0</v>
      </c>
      <c r="BG110" s="550">
        <f t="shared" si="233"/>
        <v>0</v>
      </c>
      <c r="BH110" s="626"/>
    </row>
    <row r="111" spans="1:60" ht="12.95" customHeight="1" x14ac:dyDescent="0.25">
      <c r="A111" s="541">
        <v>21</v>
      </c>
      <c r="B111" s="378">
        <v>3427</v>
      </c>
      <c r="C111" s="378">
        <v>650023340</v>
      </c>
      <c r="D111" s="542">
        <v>70982988</v>
      </c>
      <c r="E111" s="734" t="s">
        <v>527</v>
      </c>
      <c r="F111" s="378">
        <v>3143</v>
      </c>
      <c r="G111" s="641" t="s">
        <v>634</v>
      </c>
      <c r="H111" s="546" t="s">
        <v>282</v>
      </c>
      <c r="I111" s="522">
        <v>30898</v>
      </c>
      <c r="J111" s="547">
        <v>21780</v>
      </c>
      <c r="K111" s="547">
        <v>0</v>
      </c>
      <c r="L111" s="339">
        <v>7362</v>
      </c>
      <c r="M111" s="339">
        <v>436</v>
      </c>
      <c r="N111" s="547">
        <v>1320</v>
      </c>
      <c r="O111" s="548">
        <v>0.09</v>
      </c>
      <c r="P111" s="733">
        <v>0</v>
      </c>
      <c r="Q111" s="823">
        <v>0.09</v>
      </c>
      <c r="R111" s="112">
        <f t="shared" si="153"/>
        <v>0</v>
      </c>
      <c r="S111" s="113">
        <v>0</v>
      </c>
      <c r="T111" s="113">
        <v>0</v>
      </c>
      <c r="U111" s="113">
        <v>0</v>
      </c>
      <c r="V111" s="113">
        <v>0</v>
      </c>
      <c r="W111" s="113">
        <v>0</v>
      </c>
      <c r="X111" s="113">
        <v>0</v>
      </c>
      <c r="Y111" s="113">
        <f t="shared" si="154"/>
        <v>0</v>
      </c>
      <c r="Z111" s="113">
        <v>0</v>
      </c>
      <c r="AA111" s="113">
        <v>0</v>
      </c>
      <c r="AB111" s="113">
        <v>0</v>
      </c>
      <c r="AC111" s="113">
        <f t="shared" si="155"/>
        <v>0</v>
      </c>
      <c r="AD111" s="113">
        <f t="shared" si="156"/>
        <v>0</v>
      </c>
      <c r="AE111" s="114">
        <f t="shared" si="157"/>
        <v>0</v>
      </c>
      <c r="AF111" s="114">
        <f t="shared" si="158"/>
        <v>0</v>
      </c>
      <c r="AG111" s="113">
        <v>0</v>
      </c>
      <c r="AH111" s="113">
        <v>0</v>
      </c>
      <c r="AI111" s="113">
        <v>0</v>
      </c>
      <c r="AJ111" s="113">
        <f t="shared" si="159"/>
        <v>0</v>
      </c>
      <c r="AK111" s="113">
        <f t="shared" si="160"/>
        <v>0</v>
      </c>
      <c r="AL111" s="115">
        <v>0</v>
      </c>
      <c r="AM111" s="115">
        <v>0</v>
      </c>
      <c r="AN111" s="115">
        <v>0</v>
      </c>
      <c r="AO111" s="115">
        <v>0</v>
      </c>
      <c r="AP111" s="115">
        <v>0</v>
      </c>
      <c r="AQ111" s="115">
        <v>0</v>
      </c>
      <c r="AR111" s="115">
        <v>0</v>
      </c>
      <c r="AS111" s="115">
        <v>0</v>
      </c>
      <c r="AT111" s="409">
        <f t="shared" si="222"/>
        <v>0</v>
      </c>
      <c r="AU111" s="115">
        <f t="shared" si="223"/>
        <v>0</v>
      </c>
      <c r="AV111" s="116">
        <f t="shared" si="161"/>
        <v>0</v>
      </c>
      <c r="AW111" s="855">
        <f t="shared" si="224"/>
        <v>30898</v>
      </c>
      <c r="AX111" s="528">
        <f t="shared" si="225"/>
        <v>21780</v>
      </c>
      <c r="AY111" s="113">
        <f t="shared" si="226"/>
        <v>0</v>
      </c>
      <c r="AZ111" s="113">
        <f t="shared" si="227"/>
        <v>0</v>
      </c>
      <c r="BA111" s="528">
        <f t="shared" si="228"/>
        <v>7362</v>
      </c>
      <c r="BB111" s="528">
        <f t="shared" si="228"/>
        <v>436</v>
      </c>
      <c r="BC111" s="528">
        <f t="shared" si="229"/>
        <v>1320</v>
      </c>
      <c r="BD111" s="549">
        <f t="shared" si="230"/>
        <v>0.09</v>
      </c>
      <c r="BE111" s="549">
        <f t="shared" si="231"/>
        <v>0</v>
      </c>
      <c r="BF111" s="953">
        <f t="shared" si="232"/>
        <v>0</v>
      </c>
      <c r="BG111" s="550">
        <f t="shared" si="233"/>
        <v>0.09</v>
      </c>
      <c r="BH111" s="626"/>
    </row>
    <row r="112" spans="1:60" ht="12.95" customHeight="1" x14ac:dyDescent="0.25">
      <c r="A112" s="379">
        <v>21</v>
      </c>
      <c r="B112" s="85">
        <v>3427</v>
      </c>
      <c r="C112" s="85">
        <v>650023340</v>
      </c>
      <c r="D112" s="85">
        <v>70982988</v>
      </c>
      <c r="E112" s="736" t="s">
        <v>528</v>
      </c>
      <c r="F112" s="84"/>
      <c r="G112" s="736"/>
      <c r="H112" s="322"/>
      <c r="I112" s="748">
        <v>19750877</v>
      </c>
      <c r="J112" s="749">
        <v>14338907</v>
      </c>
      <c r="K112" s="749">
        <v>0</v>
      </c>
      <c r="L112" s="749">
        <v>4846552</v>
      </c>
      <c r="M112" s="749">
        <v>286778</v>
      </c>
      <c r="N112" s="749">
        <v>278640</v>
      </c>
      <c r="O112" s="750">
        <v>32.845199999999998</v>
      </c>
      <c r="P112" s="750">
        <v>22.373200000000001</v>
      </c>
      <c r="Q112" s="835">
        <v>10.472</v>
      </c>
      <c r="R112" s="748">
        <f t="shared" ref="R112:BG112" si="234">SUM(R106:R111)</f>
        <v>-8000</v>
      </c>
      <c r="S112" s="751">
        <f t="shared" si="234"/>
        <v>0</v>
      </c>
      <c r="T112" s="751">
        <f t="shared" si="234"/>
        <v>0</v>
      </c>
      <c r="U112" s="751">
        <f t="shared" si="234"/>
        <v>69716</v>
      </c>
      <c r="V112" s="751">
        <f t="shared" si="234"/>
        <v>0</v>
      </c>
      <c r="W112" s="751">
        <f t="shared" ref="W112" si="235">SUM(W106:W111)</f>
        <v>0</v>
      </c>
      <c r="X112" s="751">
        <f t="shared" si="234"/>
        <v>0</v>
      </c>
      <c r="Y112" s="751">
        <f t="shared" si="234"/>
        <v>61716</v>
      </c>
      <c r="Z112" s="751">
        <f t="shared" si="234"/>
        <v>8000</v>
      </c>
      <c r="AA112" s="751">
        <f t="shared" si="234"/>
        <v>0</v>
      </c>
      <c r="AB112" s="751">
        <f t="shared" si="234"/>
        <v>0</v>
      </c>
      <c r="AC112" s="751">
        <f t="shared" si="234"/>
        <v>8000</v>
      </c>
      <c r="AD112" s="751">
        <f t="shared" si="234"/>
        <v>69716</v>
      </c>
      <c r="AE112" s="751">
        <f t="shared" si="234"/>
        <v>23564</v>
      </c>
      <c r="AF112" s="751">
        <f t="shared" si="234"/>
        <v>1234</v>
      </c>
      <c r="AG112" s="751">
        <f t="shared" si="234"/>
        <v>0</v>
      </c>
      <c r="AH112" s="751">
        <f t="shared" si="234"/>
        <v>0</v>
      </c>
      <c r="AI112" s="751">
        <f t="shared" si="234"/>
        <v>0</v>
      </c>
      <c r="AJ112" s="751">
        <f t="shared" si="234"/>
        <v>0</v>
      </c>
      <c r="AK112" s="751">
        <f t="shared" si="234"/>
        <v>94514</v>
      </c>
      <c r="AL112" s="752">
        <f t="shared" si="234"/>
        <v>0</v>
      </c>
      <c r="AM112" s="752">
        <f t="shared" si="234"/>
        <v>-0.03</v>
      </c>
      <c r="AN112" s="752">
        <f t="shared" si="234"/>
        <v>0</v>
      </c>
      <c r="AO112" s="752">
        <f t="shared" si="234"/>
        <v>0</v>
      </c>
      <c r="AP112" s="752">
        <f t="shared" si="234"/>
        <v>0</v>
      </c>
      <c r="AQ112" s="752">
        <f t="shared" ref="AQ112" si="236">SUM(AQ106:AQ111)</f>
        <v>0</v>
      </c>
      <c r="AR112" s="752">
        <f t="shared" si="234"/>
        <v>0</v>
      </c>
      <c r="AS112" s="752">
        <f t="shared" si="234"/>
        <v>0</v>
      </c>
      <c r="AT112" s="752">
        <f t="shared" si="234"/>
        <v>0</v>
      </c>
      <c r="AU112" s="752">
        <f t="shared" si="234"/>
        <v>-0.03</v>
      </c>
      <c r="AV112" s="753">
        <f t="shared" si="234"/>
        <v>-0.03</v>
      </c>
      <c r="AW112" s="749">
        <f t="shared" si="234"/>
        <v>19845391</v>
      </c>
      <c r="AX112" s="751">
        <f t="shared" si="234"/>
        <v>14400623</v>
      </c>
      <c r="AY112" s="948">
        <f t="shared" ref="AY112" si="237">SUM(AY106:AY111)</f>
        <v>0</v>
      </c>
      <c r="AZ112" s="751">
        <f t="shared" si="234"/>
        <v>8000</v>
      </c>
      <c r="BA112" s="751">
        <f t="shared" si="234"/>
        <v>4870116</v>
      </c>
      <c r="BB112" s="751">
        <f t="shared" si="234"/>
        <v>288012</v>
      </c>
      <c r="BC112" s="751">
        <f t="shared" si="234"/>
        <v>278640</v>
      </c>
      <c r="BD112" s="752">
        <f t="shared" si="234"/>
        <v>32.815199999999997</v>
      </c>
      <c r="BE112" s="752">
        <f t="shared" si="234"/>
        <v>22.373200000000001</v>
      </c>
      <c r="BF112" s="752">
        <f t="shared" si="234"/>
        <v>0</v>
      </c>
      <c r="BG112" s="753">
        <f t="shared" si="234"/>
        <v>10.442</v>
      </c>
      <c r="BH112" s="626"/>
    </row>
    <row r="113" spans="1:60" ht="12.95" customHeight="1" x14ac:dyDescent="0.25">
      <c r="A113" s="541">
        <v>22</v>
      </c>
      <c r="B113" s="378">
        <v>5484</v>
      </c>
      <c r="C113" s="378">
        <v>600098532</v>
      </c>
      <c r="D113" s="542">
        <v>72743255</v>
      </c>
      <c r="E113" s="734" t="s">
        <v>529</v>
      </c>
      <c r="F113" s="378">
        <v>3111</v>
      </c>
      <c r="G113" s="735" t="s">
        <v>329</v>
      </c>
      <c r="H113" s="546" t="s">
        <v>281</v>
      </c>
      <c r="I113" s="522">
        <v>4723865</v>
      </c>
      <c r="J113" s="547">
        <v>3434584</v>
      </c>
      <c r="K113" s="547">
        <v>0</v>
      </c>
      <c r="L113" s="339">
        <v>1160889</v>
      </c>
      <c r="M113" s="339">
        <v>68692</v>
      </c>
      <c r="N113" s="547">
        <v>59700</v>
      </c>
      <c r="O113" s="548">
        <v>8.1341999999999999</v>
      </c>
      <c r="P113" s="733">
        <v>6</v>
      </c>
      <c r="Q113" s="823">
        <v>2.1341999999999999</v>
      </c>
      <c r="R113" s="112">
        <f t="shared" si="153"/>
        <v>0</v>
      </c>
      <c r="S113" s="113">
        <v>0</v>
      </c>
      <c r="T113" s="113">
        <v>327712</v>
      </c>
      <c r="U113" s="113">
        <v>41104</v>
      </c>
      <c r="V113" s="113">
        <v>0</v>
      </c>
      <c r="W113" s="113">
        <v>0</v>
      </c>
      <c r="X113" s="113">
        <v>0</v>
      </c>
      <c r="Y113" s="113">
        <f t="shared" si="154"/>
        <v>368816</v>
      </c>
      <c r="Z113" s="113">
        <v>0</v>
      </c>
      <c r="AA113" s="113">
        <v>0</v>
      </c>
      <c r="AB113" s="113">
        <v>0</v>
      </c>
      <c r="AC113" s="113">
        <f t="shared" si="155"/>
        <v>0</v>
      </c>
      <c r="AD113" s="113">
        <f t="shared" si="156"/>
        <v>368816</v>
      </c>
      <c r="AE113" s="114">
        <f t="shared" si="157"/>
        <v>124660</v>
      </c>
      <c r="AF113" s="114">
        <f t="shared" si="158"/>
        <v>7376</v>
      </c>
      <c r="AG113" s="113">
        <v>0</v>
      </c>
      <c r="AH113" s="113">
        <v>0</v>
      </c>
      <c r="AI113" s="113">
        <v>0</v>
      </c>
      <c r="AJ113" s="113">
        <f t="shared" si="159"/>
        <v>0</v>
      </c>
      <c r="AK113" s="113">
        <f t="shared" si="160"/>
        <v>500852</v>
      </c>
      <c r="AL113" s="115">
        <v>0</v>
      </c>
      <c r="AM113" s="115">
        <v>0</v>
      </c>
      <c r="AN113" s="115">
        <v>0</v>
      </c>
      <c r="AO113" s="115">
        <v>0.68</v>
      </c>
      <c r="AP113" s="115">
        <v>0</v>
      </c>
      <c r="AQ113" s="115">
        <v>0</v>
      </c>
      <c r="AR113" s="115">
        <v>0</v>
      </c>
      <c r="AS113" s="115">
        <v>0</v>
      </c>
      <c r="AT113" s="409">
        <f t="shared" ref="AT113:AT114" si="238">AL113+AN113+AO113+AR113+AQ113</f>
        <v>0.68</v>
      </c>
      <c r="AU113" s="115">
        <f>AM113+AP113+AS113</f>
        <v>0</v>
      </c>
      <c r="AV113" s="116">
        <f t="shared" si="161"/>
        <v>0.68</v>
      </c>
      <c r="AW113" s="855">
        <f>I113+AK113</f>
        <v>5224717</v>
      </c>
      <c r="AX113" s="528">
        <f>J113+Y113</f>
        <v>3803400</v>
      </c>
      <c r="AY113" s="113">
        <f t="shared" ref="AY113:AY114" si="239">W113</f>
        <v>0</v>
      </c>
      <c r="AZ113" s="113">
        <f>K113+AC113</f>
        <v>0</v>
      </c>
      <c r="BA113" s="528">
        <f>L113+AE113</f>
        <v>1285549</v>
      </c>
      <c r="BB113" s="528">
        <f>M113+AF113</f>
        <v>76068</v>
      </c>
      <c r="BC113" s="528">
        <f>N113+AJ113</f>
        <v>59700</v>
      </c>
      <c r="BD113" s="549">
        <f>O113+AV113</f>
        <v>8.8141999999999996</v>
      </c>
      <c r="BE113" s="549">
        <f>P113+AT113</f>
        <v>6.68</v>
      </c>
      <c r="BF113" s="953">
        <f t="shared" ref="BF113:BF114" si="240">AQ113</f>
        <v>0</v>
      </c>
      <c r="BG113" s="550">
        <f>Q113+AU113</f>
        <v>2.1341999999999999</v>
      </c>
      <c r="BH113" s="626"/>
    </row>
    <row r="114" spans="1:60" ht="12.95" customHeight="1" x14ac:dyDescent="0.25">
      <c r="A114" s="541">
        <v>22</v>
      </c>
      <c r="B114" s="378">
        <v>5484</v>
      </c>
      <c r="C114" s="378">
        <v>600098532</v>
      </c>
      <c r="D114" s="542">
        <v>72743255</v>
      </c>
      <c r="E114" s="734" t="s">
        <v>529</v>
      </c>
      <c r="F114" s="378">
        <v>3141</v>
      </c>
      <c r="G114" s="735" t="s">
        <v>319</v>
      </c>
      <c r="H114" s="546" t="s">
        <v>282</v>
      </c>
      <c r="I114" s="522">
        <v>1181088</v>
      </c>
      <c r="J114" s="547">
        <v>864921</v>
      </c>
      <c r="K114" s="547">
        <v>0</v>
      </c>
      <c r="L114" s="339">
        <v>292343</v>
      </c>
      <c r="M114" s="339">
        <v>17298</v>
      </c>
      <c r="N114" s="547">
        <v>6526</v>
      </c>
      <c r="O114" s="548">
        <v>2.9499999999999997</v>
      </c>
      <c r="P114" s="733">
        <v>0</v>
      </c>
      <c r="Q114" s="823">
        <v>2.9499999999999997</v>
      </c>
      <c r="R114" s="112">
        <f t="shared" si="153"/>
        <v>0</v>
      </c>
      <c r="S114" s="113">
        <v>0</v>
      </c>
      <c r="T114" s="113">
        <v>0</v>
      </c>
      <c r="U114" s="113">
        <v>0</v>
      </c>
      <c r="V114" s="113">
        <v>0</v>
      </c>
      <c r="W114" s="113">
        <v>0</v>
      </c>
      <c r="X114" s="113">
        <v>0</v>
      </c>
      <c r="Y114" s="113">
        <f t="shared" si="154"/>
        <v>0</v>
      </c>
      <c r="Z114" s="113">
        <v>0</v>
      </c>
      <c r="AA114" s="113">
        <v>0</v>
      </c>
      <c r="AB114" s="113">
        <v>0</v>
      </c>
      <c r="AC114" s="113">
        <f t="shared" si="155"/>
        <v>0</v>
      </c>
      <c r="AD114" s="113">
        <f t="shared" si="156"/>
        <v>0</v>
      </c>
      <c r="AE114" s="114">
        <f t="shared" si="157"/>
        <v>0</v>
      </c>
      <c r="AF114" s="114">
        <f t="shared" si="158"/>
        <v>0</v>
      </c>
      <c r="AG114" s="113">
        <v>0</v>
      </c>
      <c r="AH114" s="113">
        <v>0</v>
      </c>
      <c r="AI114" s="113">
        <v>0</v>
      </c>
      <c r="AJ114" s="113">
        <f t="shared" si="159"/>
        <v>0</v>
      </c>
      <c r="AK114" s="113">
        <f t="shared" si="160"/>
        <v>0</v>
      </c>
      <c r="AL114" s="115">
        <v>0</v>
      </c>
      <c r="AM114" s="115">
        <v>0</v>
      </c>
      <c r="AN114" s="115">
        <v>0</v>
      </c>
      <c r="AO114" s="115">
        <v>0</v>
      </c>
      <c r="AP114" s="115">
        <v>0</v>
      </c>
      <c r="AQ114" s="115">
        <v>0</v>
      </c>
      <c r="AR114" s="115">
        <v>0</v>
      </c>
      <c r="AS114" s="115">
        <v>0</v>
      </c>
      <c r="AT114" s="409">
        <f t="shared" si="238"/>
        <v>0</v>
      </c>
      <c r="AU114" s="115">
        <f>AM114+AP114+AS114</f>
        <v>0</v>
      </c>
      <c r="AV114" s="116">
        <f t="shared" si="161"/>
        <v>0</v>
      </c>
      <c r="AW114" s="855">
        <f>I114+AK114</f>
        <v>1181088</v>
      </c>
      <c r="AX114" s="528">
        <f>J114+Y114</f>
        <v>864921</v>
      </c>
      <c r="AY114" s="113">
        <f t="shared" si="239"/>
        <v>0</v>
      </c>
      <c r="AZ114" s="113">
        <f>K114+AC114</f>
        <v>0</v>
      </c>
      <c r="BA114" s="528">
        <f>L114+AE114</f>
        <v>292343</v>
      </c>
      <c r="BB114" s="528">
        <f>M114+AF114</f>
        <v>17298</v>
      </c>
      <c r="BC114" s="528">
        <f>N114+AJ114</f>
        <v>6526</v>
      </c>
      <c r="BD114" s="549">
        <f>O114+AV114</f>
        <v>2.9499999999999997</v>
      </c>
      <c r="BE114" s="549">
        <f>P114+AT114</f>
        <v>0</v>
      </c>
      <c r="BF114" s="953">
        <f t="shared" si="240"/>
        <v>0</v>
      </c>
      <c r="BG114" s="550">
        <f>Q114+AU114</f>
        <v>2.9499999999999997</v>
      </c>
      <c r="BH114" s="626"/>
    </row>
    <row r="115" spans="1:60" ht="12.95" customHeight="1" x14ac:dyDescent="0.25">
      <c r="A115" s="379">
        <v>22</v>
      </c>
      <c r="B115" s="84">
        <v>5484</v>
      </c>
      <c r="C115" s="84">
        <v>600098532</v>
      </c>
      <c r="D115" s="84">
        <v>72743255</v>
      </c>
      <c r="E115" s="736" t="s">
        <v>530</v>
      </c>
      <c r="F115" s="84"/>
      <c r="G115" s="736"/>
      <c r="H115" s="322"/>
      <c r="I115" s="535">
        <v>5904953</v>
      </c>
      <c r="J115" s="539">
        <v>4299505</v>
      </c>
      <c r="K115" s="539">
        <v>0</v>
      </c>
      <c r="L115" s="539">
        <v>1453232</v>
      </c>
      <c r="M115" s="539">
        <v>85990</v>
      </c>
      <c r="N115" s="539">
        <v>66226</v>
      </c>
      <c r="O115" s="745">
        <v>11.084199999999999</v>
      </c>
      <c r="P115" s="745">
        <v>6</v>
      </c>
      <c r="Q115" s="834">
        <v>5.0841999999999992</v>
      </c>
      <c r="R115" s="535">
        <f t="shared" ref="R115:BG115" si="241">SUM(R113:R114)</f>
        <v>0</v>
      </c>
      <c r="S115" s="536">
        <f t="shared" si="241"/>
        <v>0</v>
      </c>
      <c r="T115" s="536">
        <f t="shared" si="241"/>
        <v>327712</v>
      </c>
      <c r="U115" s="536">
        <f t="shared" ref="U115" si="242">SUM(U113:U114)</f>
        <v>41104</v>
      </c>
      <c r="V115" s="536">
        <f t="shared" si="241"/>
        <v>0</v>
      </c>
      <c r="W115" s="536">
        <f t="shared" ref="W115" si="243">SUM(W113:W114)</f>
        <v>0</v>
      </c>
      <c r="X115" s="536">
        <f t="shared" si="241"/>
        <v>0</v>
      </c>
      <c r="Y115" s="536">
        <f t="shared" si="241"/>
        <v>368816</v>
      </c>
      <c r="Z115" s="536">
        <f t="shared" si="241"/>
        <v>0</v>
      </c>
      <c r="AA115" s="536">
        <f t="shared" si="241"/>
        <v>0</v>
      </c>
      <c r="AB115" s="536">
        <f t="shared" si="241"/>
        <v>0</v>
      </c>
      <c r="AC115" s="536">
        <f t="shared" si="241"/>
        <v>0</v>
      </c>
      <c r="AD115" s="536">
        <f t="shared" si="241"/>
        <v>368816</v>
      </c>
      <c r="AE115" s="536">
        <f t="shared" si="241"/>
        <v>124660</v>
      </c>
      <c r="AF115" s="536">
        <f t="shared" si="241"/>
        <v>7376</v>
      </c>
      <c r="AG115" s="536">
        <f t="shared" si="241"/>
        <v>0</v>
      </c>
      <c r="AH115" s="536">
        <f t="shared" ref="AH115" si="244">SUM(AH113:AH114)</f>
        <v>0</v>
      </c>
      <c r="AI115" s="536">
        <f t="shared" si="241"/>
        <v>0</v>
      </c>
      <c r="AJ115" s="536">
        <f t="shared" si="241"/>
        <v>0</v>
      </c>
      <c r="AK115" s="536">
        <f t="shared" si="241"/>
        <v>500852</v>
      </c>
      <c r="AL115" s="537">
        <f t="shared" si="241"/>
        <v>0</v>
      </c>
      <c r="AM115" s="537">
        <f t="shared" si="241"/>
        <v>0</v>
      </c>
      <c r="AN115" s="537">
        <f t="shared" si="241"/>
        <v>0</v>
      </c>
      <c r="AO115" s="537">
        <f t="shared" si="241"/>
        <v>0.68</v>
      </c>
      <c r="AP115" s="537">
        <f t="shared" si="241"/>
        <v>0</v>
      </c>
      <c r="AQ115" s="537">
        <f t="shared" ref="AQ115" si="245">SUM(AQ113:AQ114)</f>
        <v>0</v>
      </c>
      <c r="AR115" s="537">
        <f t="shared" si="241"/>
        <v>0</v>
      </c>
      <c r="AS115" s="537">
        <f t="shared" si="241"/>
        <v>0</v>
      </c>
      <c r="AT115" s="537">
        <f t="shared" si="241"/>
        <v>0.68</v>
      </c>
      <c r="AU115" s="537">
        <f t="shared" si="241"/>
        <v>0</v>
      </c>
      <c r="AV115" s="538">
        <f t="shared" si="241"/>
        <v>0.68</v>
      </c>
      <c r="AW115" s="539">
        <f t="shared" si="241"/>
        <v>6405805</v>
      </c>
      <c r="AX115" s="536">
        <f t="shared" si="241"/>
        <v>4668321</v>
      </c>
      <c r="AY115" s="540">
        <f t="shared" ref="AY115" si="246">SUM(AY113:AY114)</f>
        <v>0</v>
      </c>
      <c r="AZ115" s="536">
        <f t="shared" si="241"/>
        <v>0</v>
      </c>
      <c r="BA115" s="536">
        <f t="shared" si="241"/>
        <v>1577892</v>
      </c>
      <c r="BB115" s="536">
        <f t="shared" si="241"/>
        <v>93366</v>
      </c>
      <c r="BC115" s="536">
        <f t="shared" si="241"/>
        <v>66226</v>
      </c>
      <c r="BD115" s="537">
        <f t="shared" si="241"/>
        <v>11.764199999999999</v>
      </c>
      <c r="BE115" s="537">
        <f t="shared" si="241"/>
        <v>6.68</v>
      </c>
      <c r="BF115" s="537">
        <f t="shared" si="241"/>
        <v>0</v>
      </c>
      <c r="BG115" s="538">
        <f t="shared" si="241"/>
        <v>5.0841999999999992</v>
      </c>
      <c r="BH115" s="626"/>
    </row>
    <row r="116" spans="1:60" ht="12.95" customHeight="1" x14ac:dyDescent="0.25">
      <c r="A116" s="541">
        <v>23</v>
      </c>
      <c r="B116" s="378">
        <v>5485</v>
      </c>
      <c r="C116" s="378">
        <v>600099300</v>
      </c>
      <c r="D116" s="542">
        <v>72743174</v>
      </c>
      <c r="E116" s="734" t="s">
        <v>531</v>
      </c>
      <c r="F116" s="378">
        <v>3117</v>
      </c>
      <c r="G116" s="734" t="s">
        <v>333</v>
      </c>
      <c r="H116" s="546" t="s">
        <v>281</v>
      </c>
      <c r="I116" s="522">
        <v>5373232</v>
      </c>
      <c r="J116" s="547">
        <v>3863544</v>
      </c>
      <c r="K116" s="547">
        <v>0</v>
      </c>
      <c r="L116" s="339">
        <v>1305877</v>
      </c>
      <c r="M116" s="339">
        <v>77271</v>
      </c>
      <c r="N116" s="547">
        <v>126540</v>
      </c>
      <c r="O116" s="548">
        <v>8.0487000000000002</v>
      </c>
      <c r="P116" s="733">
        <v>5.6645000000000003</v>
      </c>
      <c r="Q116" s="823">
        <v>2.3841999999999999</v>
      </c>
      <c r="R116" s="112">
        <f t="shared" si="153"/>
        <v>-8833</v>
      </c>
      <c r="S116" s="113">
        <v>0</v>
      </c>
      <c r="T116" s="113">
        <v>0</v>
      </c>
      <c r="U116" s="113">
        <v>13048</v>
      </c>
      <c r="V116" s="113">
        <v>-64984</v>
      </c>
      <c r="W116" s="113">
        <v>0</v>
      </c>
      <c r="X116" s="113">
        <v>0</v>
      </c>
      <c r="Y116" s="113">
        <f t="shared" si="154"/>
        <v>-60769</v>
      </c>
      <c r="Z116" s="113">
        <v>8833</v>
      </c>
      <c r="AA116" s="113">
        <v>0</v>
      </c>
      <c r="AB116" s="113">
        <v>0</v>
      </c>
      <c r="AC116" s="113">
        <f t="shared" si="155"/>
        <v>8833</v>
      </c>
      <c r="AD116" s="113">
        <f t="shared" si="156"/>
        <v>-51936</v>
      </c>
      <c r="AE116" s="114">
        <f t="shared" si="157"/>
        <v>-17554</v>
      </c>
      <c r="AF116" s="114">
        <f t="shared" si="158"/>
        <v>-1215</v>
      </c>
      <c r="AG116" s="113">
        <v>0</v>
      </c>
      <c r="AH116" s="113">
        <v>88249</v>
      </c>
      <c r="AI116" s="113">
        <v>0</v>
      </c>
      <c r="AJ116" s="113">
        <f t="shared" si="159"/>
        <v>88249</v>
      </c>
      <c r="AK116" s="113">
        <f t="shared" si="160"/>
        <v>17544</v>
      </c>
      <c r="AL116" s="115">
        <v>0</v>
      </c>
      <c r="AM116" s="115">
        <v>0</v>
      </c>
      <c r="AN116" s="115">
        <v>0</v>
      </c>
      <c r="AO116" s="115">
        <v>0</v>
      </c>
      <c r="AP116" s="115">
        <v>0</v>
      </c>
      <c r="AQ116" s="115">
        <v>0</v>
      </c>
      <c r="AR116" s="115">
        <v>0</v>
      </c>
      <c r="AS116" s="115">
        <v>0</v>
      </c>
      <c r="AT116" s="409">
        <f t="shared" ref="AT116:AT120" si="247">AL116+AN116+AO116+AR116+AQ116</f>
        <v>0</v>
      </c>
      <c r="AU116" s="115">
        <f>AM116+AP116+AS116</f>
        <v>0</v>
      </c>
      <c r="AV116" s="116">
        <f t="shared" si="161"/>
        <v>0</v>
      </c>
      <c r="AW116" s="855">
        <f>I116+AK116</f>
        <v>5390776</v>
      </c>
      <c r="AX116" s="528">
        <f>J116+Y116</f>
        <v>3802775</v>
      </c>
      <c r="AY116" s="113">
        <f t="shared" ref="AY116:AY120" si="248">W116</f>
        <v>0</v>
      </c>
      <c r="AZ116" s="113">
        <f>K116+AC116</f>
        <v>8833</v>
      </c>
      <c r="BA116" s="528">
        <f t="shared" ref="BA116:BB120" si="249">L116+AE116</f>
        <v>1288323</v>
      </c>
      <c r="BB116" s="528">
        <f t="shared" si="249"/>
        <v>76056</v>
      </c>
      <c r="BC116" s="528">
        <f>N116+AJ116</f>
        <v>214789</v>
      </c>
      <c r="BD116" s="549">
        <f>O116+AV116</f>
        <v>8.0487000000000002</v>
      </c>
      <c r="BE116" s="549">
        <f>P116+AT116</f>
        <v>5.6645000000000003</v>
      </c>
      <c r="BF116" s="953">
        <f t="shared" ref="BF116:BF120" si="250">AQ116</f>
        <v>0</v>
      </c>
      <c r="BG116" s="550">
        <f>Q116+AU116</f>
        <v>2.3841999999999999</v>
      </c>
      <c r="BH116" s="626"/>
    </row>
    <row r="117" spans="1:60" ht="12.95" customHeight="1" x14ac:dyDescent="0.25">
      <c r="A117" s="541">
        <v>23</v>
      </c>
      <c r="B117" s="378">
        <v>5485</v>
      </c>
      <c r="C117" s="378">
        <v>600099300</v>
      </c>
      <c r="D117" s="542">
        <v>72743174</v>
      </c>
      <c r="E117" s="732" t="s">
        <v>531</v>
      </c>
      <c r="F117" s="378">
        <v>3117</v>
      </c>
      <c r="G117" s="641" t="s">
        <v>316</v>
      </c>
      <c r="H117" s="546" t="s">
        <v>282</v>
      </c>
      <c r="I117" s="522">
        <v>732224</v>
      </c>
      <c r="J117" s="547">
        <v>537167</v>
      </c>
      <c r="K117" s="547">
        <v>0</v>
      </c>
      <c r="L117" s="339">
        <v>181563</v>
      </c>
      <c r="M117" s="339">
        <v>10744</v>
      </c>
      <c r="N117" s="547">
        <v>2750</v>
      </c>
      <c r="O117" s="548">
        <v>1.7</v>
      </c>
      <c r="P117" s="733">
        <v>1.7</v>
      </c>
      <c r="Q117" s="823">
        <v>0</v>
      </c>
      <c r="R117" s="112">
        <f t="shared" si="153"/>
        <v>0</v>
      </c>
      <c r="S117" s="113">
        <v>0</v>
      </c>
      <c r="T117" s="113">
        <v>0</v>
      </c>
      <c r="U117" s="113">
        <v>0</v>
      </c>
      <c r="V117" s="113">
        <v>0</v>
      </c>
      <c r="W117" s="113">
        <v>0</v>
      </c>
      <c r="X117" s="113">
        <v>0</v>
      </c>
      <c r="Y117" s="113">
        <f t="shared" si="154"/>
        <v>0</v>
      </c>
      <c r="Z117" s="113">
        <v>0</v>
      </c>
      <c r="AA117" s="113">
        <v>0</v>
      </c>
      <c r="AB117" s="113">
        <v>0</v>
      </c>
      <c r="AC117" s="113">
        <f t="shared" si="155"/>
        <v>0</v>
      </c>
      <c r="AD117" s="113">
        <f t="shared" si="156"/>
        <v>0</v>
      </c>
      <c r="AE117" s="114">
        <f t="shared" si="157"/>
        <v>0</v>
      </c>
      <c r="AF117" s="114">
        <f t="shared" si="158"/>
        <v>0</v>
      </c>
      <c r="AG117" s="113">
        <v>0</v>
      </c>
      <c r="AH117" s="113">
        <v>0</v>
      </c>
      <c r="AI117" s="113">
        <v>0</v>
      </c>
      <c r="AJ117" s="113">
        <f t="shared" si="159"/>
        <v>0</v>
      </c>
      <c r="AK117" s="113">
        <f t="shared" si="160"/>
        <v>0</v>
      </c>
      <c r="AL117" s="115">
        <v>0</v>
      </c>
      <c r="AM117" s="115">
        <v>0</v>
      </c>
      <c r="AN117" s="115">
        <v>0</v>
      </c>
      <c r="AO117" s="115">
        <v>0</v>
      </c>
      <c r="AP117" s="115">
        <v>0</v>
      </c>
      <c r="AQ117" s="115">
        <v>0</v>
      </c>
      <c r="AR117" s="115">
        <v>0</v>
      </c>
      <c r="AS117" s="115">
        <v>0</v>
      </c>
      <c r="AT117" s="409">
        <f t="shared" si="247"/>
        <v>0</v>
      </c>
      <c r="AU117" s="115">
        <f>AM117+AP117+AS117</f>
        <v>0</v>
      </c>
      <c r="AV117" s="116">
        <f t="shared" si="161"/>
        <v>0</v>
      </c>
      <c r="AW117" s="855">
        <f>I117+AK117</f>
        <v>732224</v>
      </c>
      <c r="AX117" s="528">
        <f>J117+Y117</f>
        <v>537167</v>
      </c>
      <c r="AY117" s="113">
        <f t="shared" si="248"/>
        <v>0</v>
      </c>
      <c r="AZ117" s="113">
        <f>K117+AC117</f>
        <v>0</v>
      </c>
      <c r="BA117" s="528">
        <f t="shared" si="249"/>
        <v>181563</v>
      </c>
      <c r="BB117" s="528">
        <f t="shared" si="249"/>
        <v>10744</v>
      </c>
      <c r="BC117" s="528">
        <f>N117+AJ117</f>
        <v>2750</v>
      </c>
      <c r="BD117" s="549">
        <f>O117+AV117</f>
        <v>1.7</v>
      </c>
      <c r="BE117" s="549">
        <f>P117+AT117</f>
        <v>1.7</v>
      </c>
      <c r="BF117" s="953">
        <f t="shared" si="250"/>
        <v>0</v>
      </c>
      <c r="BG117" s="550">
        <f>Q117+AU117</f>
        <v>0</v>
      </c>
      <c r="BH117" s="626"/>
    </row>
    <row r="118" spans="1:60" ht="12.95" customHeight="1" x14ac:dyDescent="0.25">
      <c r="A118" s="541">
        <v>23</v>
      </c>
      <c r="B118" s="378">
        <v>5485</v>
      </c>
      <c r="C118" s="378">
        <v>600099300</v>
      </c>
      <c r="D118" s="542">
        <v>72743174</v>
      </c>
      <c r="E118" s="734" t="s">
        <v>531</v>
      </c>
      <c r="F118" s="378">
        <v>3141</v>
      </c>
      <c r="G118" s="735" t="s">
        <v>319</v>
      </c>
      <c r="H118" s="546" t="s">
        <v>282</v>
      </c>
      <c r="I118" s="522">
        <v>260517</v>
      </c>
      <c r="J118" s="547">
        <v>189851</v>
      </c>
      <c r="K118" s="547">
        <v>0</v>
      </c>
      <c r="L118" s="339">
        <v>64170</v>
      </c>
      <c r="M118" s="339">
        <v>3798</v>
      </c>
      <c r="N118" s="547">
        <v>2698</v>
      </c>
      <c r="O118" s="548">
        <v>0.65</v>
      </c>
      <c r="P118" s="733">
        <v>0</v>
      </c>
      <c r="Q118" s="823">
        <v>0.65</v>
      </c>
      <c r="R118" s="112">
        <f t="shared" si="153"/>
        <v>0</v>
      </c>
      <c r="S118" s="113">
        <v>0</v>
      </c>
      <c r="T118" s="113">
        <v>0</v>
      </c>
      <c r="U118" s="113">
        <v>0</v>
      </c>
      <c r="V118" s="113">
        <v>0</v>
      </c>
      <c r="W118" s="113">
        <v>0</v>
      </c>
      <c r="X118" s="113">
        <v>0</v>
      </c>
      <c r="Y118" s="113">
        <f t="shared" si="154"/>
        <v>0</v>
      </c>
      <c r="Z118" s="113">
        <v>0</v>
      </c>
      <c r="AA118" s="113">
        <v>0</v>
      </c>
      <c r="AB118" s="113">
        <v>0</v>
      </c>
      <c r="AC118" s="113">
        <f t="shared" si="155"/>
        <v>0</v>
      </c>
      <c r="AD118" s="113">
        <f t="shared" si="156"/>
        <v>0</v>
      </c>
      <c r="AE118" s="114">
        <f t="shared" si="157"/>
        <v>0</v>
      </c>
      <c r="AF118" s="114">
        <f t="shared" si="158"/>
        <v>0</v>
      </c>
      <c r="AG118" s="113">
        <v>0</v>
      </c>
      <c r="AH118" s="113">
        <v>0</v>
      </c>
      <c r="AI118" s="113">
        <v>0</v>
      </c>
      <c r="AJ118" s="113">
        <f t="shared" si="159"/>
        <v>0</v>
      </c>
      <c r="AK118" s="113">
        <f t="shared" si="160"/>
        <v>0</v>
      </c>
      <c r="AL118" s="115">
        <v>0</v>
      </c>
      <c r="AM118" s="115">
        <v>0</v>
      </c>
      <c r="AN118" s="115">
        <v>0</v>
      </c>
      <c r="AO118" s="115">
        <v>0</v>
      </c>
      <c r="AP118" s="115">
        <v>0</v>
      </c>
      <c r="AQ118" s="115">
        <v>0</v>
      </c>
      <c r="AR118" s="115">
        <v>0</v>
      </c>
      <c r="AS118" s="115">
        <v>0</v>
      </c>
      <c r="AT118" s="409">
        <f t="shared" si="247"/>
        <v>0</v>
      </c>
      <c r="AU118" s="115">
        <f>AM118+AP118+AS118</f>
        <v>0</v>
      </c>
      <c r="AV118" s="116">
        <f t="shared" si="161"/>
        <v>0</v>
      </c>
      <c r="AW118" s="855">
        <f>I118+AK118</f>
        <v>260517</v>
      </c>
      <c r="AX118" s="528">
        <f>J118+Y118</f>
        <v>189851</v>
      </c>
      <c r="AY118" s="113">
        <f t="shared" si="248"/>
        <v>0</v>
      </c>
      <c r="AZ118" s="113">
        <f>K118+AC118</f>
        <v>0</v>
      </c>
      <c r="BA118" s="528">
        <f t="shared" si="249"/>
        <v>64170</v>
      </c>
      <c r="BB118" s="528">
        <f t="shared" si="249"/>
        <v>3798</v>
      </c>
      <c r="BC118" s="528">
        <f>N118+AJ118</f>
        <v>2698</v>
      </c>
      <c r="BD118" s="549">
        <f>O118+AV118</f>
        <v>0.65</v>
      </c>
      <c r="BE118" s="549">
        <f>P118+AT118</f>
        <v>0</v>
      </c>
      <c r="BF118" s="953">
        <f t="shared" si="250"/>
        <v>0</v>
      </c>
      <c r="BG118" s="550">
        <f>Q118+AU118</f>
        <v>0.65</v>
      </c>
      <c r="BH118" s="626"/>
    </row>
    <row r="119" spans="1:60" ht="12.95" customHeight="1" x14ac:dyDescent="0.25">
      <c r="A119" s="541">
        <v>23</v>
      </c>
      <c r="B119" s="378">
        <v>5485</v>
      </c>
      <c r="C119" s="378">
        <v>600099300</v>
      </c>
      <c r="D119" s="542">
        <v>72743174</v>
      </c>
      <c r="E119" s="732" t="s">
        <v>531</v>
      </c>
      <c r="F119" s="756">
        <v>3143</v>
      </c>
      <c r="G119" s="641" t="s">
        <v>633</v>
      </c>
      <c r="H119" s="546" t="s">
        <v>281</v>
      </c>
      <c r="I119" s="522">
        <v>627186</v>
      </c>
      <c r="J119" s="547">
        <v>461845</v>
      </c>
      <c r="K119" s="547">
        <v>0</v>
      </c>
      <c r="L119" s="339">
        <v>156104</v>
      </c>
      <c r="M119" s="339">
        <v>9237</v>
      </c>
      <c r="N119" s="547">
        <v>0</v>
      </c>
      <c r="O119" s="548">
        <v>0.99</v>
      </c>
      <c r="P119" s="733">
        <v>0.99</v>
      </c>
      <c r="Q119" s="823">
        <v>0</v>
      </c>
      <c r="R119" s="112">
        <f t="shared" si="153"/>
        <v>0</v>
      </c>
      <c r="S119" s="113">
        <v>0</v>
      </c>
      <c r="T119" s="113">
        <v>0</v>
      </c>
      <c r="U119" s="113">
        <v>0</v>
      </c>
      <c r="V119" s="113">
        <v>0</v>
      </c>
      <c r="W119" s="113">
        <v>0</v>
      </c>
      <c r="X119" s="113">
        <v>0</v>
      </c>
      <c r="Y119" s="113">
        <f t="shared" si="154"/>
        <v>0</v>
      </c>
      <c r="Z119" s="113">
        <v>0</v>
      </c>
      <c r="AA119" s="113">
        <v>0</v>
      </c>
      <c r="AB119" s="113">
        <v>0</v>
      </c>
      <c r="AC119" s="113">
        <f t="shared" si="155"/>
        <v>0</v>
      </c>
      <c r="AD119" s="113">
        <f t="shared" si="156"/>
        <v>0</v>
      </c>
      <c r="AE119" s="114">
        <f t="shared" si="157"/>
        <v>0</v>
      </c>
      <c r="AF119" s="114">
        <f t="shared" si="158"/>
        <v>0</v>
      </c>
      <c r="AG119" s="113">
        <v>0</v>
      </c>
      <c r="AH119" s="113">
        <v>0</v>
      </c>
      <c r="AI119" s="113">
        <v>0</v>
      </c>
      <c r="AJ119" s="113">
        <f t="shared" si="159"/>
        <v>0</v>
      </c>
      <c r="AK119" s="113">
        <f t="shared" si="160"/>
        <v>0</v>
      </c>
      <c r="AL119" s="115">
        <v>0</v>
      </c>
      <c r="AM119" s="115">
        <v>0</v>
      </c>
      <c r="AN119" s="115">
        <v>0</v>
      </c>
      <c r="AO119" s="115">
        <v>0</v>
      </c>
      <c r="AP119" s="115">
        <v>0</v>
      </c>
      <c r="AQ119" s="115">
        <v>0</v>
      </c>
      <c r="AR119" s="115">
        <v>0</v>
      </c>
      <c r="AS119" s="115">
        <v>0</v>
      </c>
      <c r="AT119" s="409">
        <f t="shared" si="247"/>
        <v>0</v>
      </c>
      <c r="AU119" s="115">
        <f>AM119+AP119+AS119</f>
        <v>0</v>
      </c>
      <c r="AV119" s="116">
        <f t="shared" si="161"/>
        <v>0</v>
      </c>
      <c r="AW119" s="855">
        <f>I119+AK119</f>
        <v>627186</v>
      </c>
      <c r="AX119" s="528">
        <f>J119+Y119</f>
        <v>461845</v>
      </c>
      <c r="AY119" s="113">
        <f t="shared" si="248"/>
        <v>0</v>
      </c>
      <c r="AZ119" s="113">
        <f>K119+AC119</f>
        <v>0</v>
      </c>
      <c r="BA119" s="528">
        <f t="shared" si="249"/>
        <v>156104</v>
      </c>
      <c r="BB119" s="528">
        <f t="shared" si="249"/>
        <v>9237</v>
      </c>
      <c r="BC119" s="528">
        <f>N119+AJ119</f>
        <v>0</v>
      </c>
      <c r="BD119" s="549">
        <f>O119+AV119</f>
        <v>0.99</v>
      </c>
      <c r="BE119" s="549">
        <f>P119+AT119</f>
        <v>0.99</v>
      </c>
      <c r="BF119" s="953">
        <f t="shared" si="250"/>
        <v>0</v>
      </c>
      <c r="BG119" s="550">
        <f>Q119+AU119</f>
        <v>0</v>
      </c>
      <c r="BH119" s="626"/>
    </row>
    <row r="120" spans="1:60" ht="12.95" customHeight="1" x14ac:dyDescent="0.25">
      <c r="A120" s="541">
        <v>23</v>
      </c>
      <c r="B120" s="378">
        <v>5485</v>
      </c>
      <c r="C120" s="378">
        <v>600099300</v>
      </c>
      <c r="D120" s="542">
        <v>72743174</v>
      </c>
      <c r="E120" s="732" t="s">
        <v>531</v>
      </c>
      <c r="F120" s="756">
        <v>3143</v>
      </c>
      <c r="G120" s="641" t="s">
        <v>634</v>
      </c>
      <c r="H120" s="546" t="s">
        <v>282</v>
      </c>
      <c r="I120" s="522">
        <v>25981</v>
      </c>
      <c r="J120" s="547">
        <v>18315</v>
      </c>
      <c r="K120" s="547">
        <v>0</v>
      </c>
      <c r="L120" s="339">
        <v>6190</v>
      </c>
      <c r="M120" s="339">
        <v>366</v>
      </c>
      <c r="N120" s="547">
        <v>1110</v>
      </c>
      <c r="O120" s="548">
        <v>0.08</v>
      </c>
      <c r="P120" s="733">
        <v>0</v>
      </c>
      <c r="Q120" s="823">
        <v>0.08</v>
      </c>
      <c r="R120" s="112">
        <f t="shared" si="153"/>
        <v>0</v>
      </c>
      <c r="S120" s="113">
        <v>0</v>
      </c>
      <c r="T120" s="113">
        <v>0</v>
      </c>
      <c r="U120" s="113">
        <v>0</v>
      </c>
      <c r="V120" s="113">
        <v>0</v>
      </c>
      <c r="W120" s="113">
        <v>0</v>
      </c>
      <c r="X120" s="113">
        <v>0</v>
      </c>
      <c r="Y120" s="113">
        <f t="shared" si="154"/>
        <v>0</v>
      </c>
      <c r="Z120" s="113">
        <v>0</v>
      </c>
      <c r="AA120" s="113">
        <v>0</v>
      </c>
      <c r="AB120" s="113">
        <v>0</v>
      </c>
      <c r="AC120" s="113">
        <f t="shared" si="155"/>
        <v>0</v>
      </c>
      <c r="AD120" s="113">
        <f t="shared" si="156"/>
        <v>0</v>
      </c>
      <c r="AE120" s="114">
        <f t="shared" si="157"/>
        <v>0</v>
      </c>
      <c r="AF120" s="114">
        <f t="shared" si="158"/>
        <v>0</v>
      </c>
      <c r="AG120" s="113">
        <v>0</v>
      </c>
      <c r="AH120" s="113">
        <v>0</v>
      </c>
      <c r="AI120" s="113">
        <v>0</v>
      </c>
      <c r="AJ120" s="113">
        <f t="shared" si="159"/>
        <v>0</v>
      </c>
      <c r="AK120" s="113">
        <f t="shared" si="160"/>
        <v>0</v>
      </c>
      <c r="AL120" s="115">
        <v>0</v>
      </c>
      <c r="AM120" s="115">
        <v>0</v>
      </c>
      <c r="AN120" s="115">
        <v>0</v>
      </c>
      <c r="AO120" s="115">
        <v>0</v>
      </c>
      <c r="AP120" s="115">
        <v>0</v>
      </c>
      <c r="AQ120" s="115">
        <v>0</v>
      </c>
      <c r="AR120" s="115">
        <v>0</v>
      </c>
      <c r="AS120" s="115">
        <v>0</v>
      </c>
      <c r="AT120" s="409">
        <f t="shared" si="247"/>
        <v>0</v>
      </c>
      <c r="AU120" s="115">
        <f>AM120+AP120+AS120</f>
        <v>0</v>
      </c>
      <c r="AV120" s="116">
        <f t="shared" si="161"/>
        <v>0</v>
      </c>
      <c r="AW120" s="855">
        <f>I120+AK120</f>
        <v>25981</v>
      </c>
      <c r="AX120" s="528">
        <f>J120+Y120</f>
        <v>18315</v>
      </c>
      <c r="AY120" s="113">
        <f t="shared" si="248"/>
        <v>0</v>
      </c>
      <c r="AZ120" s="113">
        <f>K120+AC120</f>
        <v>0</v>
      </c>
      <c r="BA120" s="528">
        <f t="shared" si="249"/>
        <v>6190</v>
      </c>
      <c r="BB120" s="528">
        <f t="shared" si="249"/>
        <v>366</v>
      </c>
      <c r="BC120" s="528">
        <f>N120+AJ120</f>
        <v>1110</v>
      </c>
      <c r="BD120" s="549">
        <f>O120+AV120</f>
        <v>0.08</v>
      </c>
      <c r="BE120" s="549">
        <f>P120+AT120</f>
        <v>0</v>
      </c>
      <c r="BF120" s="953">
        <f t="shared" si="250"/>
        <v>0</v>
      </c>
      <c r="BG120" s="550">
        <f>Q120+AU120</f>
        <v>0.08</v>
      </c>
      <c r="BH120" s="626"/>
    </row>
    <row r="121" spans="1:60" ht="12.95" customHeight="1" x14ac:dyDescent="0.25">
      <c r="A121" s="379">
        <v>23</v>
      </c>
      <c r="B121" s="85">
        <v>5485</v>
      </c>
      <c r="C121" s="85">
        <v>600099300</v>
      </c>
      <c r="D121" s="85">
        <v>72743174</v>
      </c>
      <c r="E121" s="757" t="s">
        <v>532</v>
      </c>
      <c r="F121" s="764"/>
      <c r="G121" s="761"/>
      <c r="H121" s="325"/>
      <c r="I121" s="535">
        <v>7019140</v>
      </c>
      <c r="J121" s="539">
        <v>5070722</v>
      </c>
      <c r="K121" s="539">
        <v>0</v>
      </c>
      <c r="L121" s="539">
        <v>1713904</v>
      </c>
      <c r="M121" s="539">
        <v>101416</v>
      </c>
      <c r="N121" s="539">
        <v>133098</v>
      </c>
      <c r="O121" s="745">
        <v>11.4687</v>
      </c>
      <c r="P121" s="745">
        <v>8.3544999999999998</v>
      </c>
      <c r="Q121" s="834">
        <v>3.1141999999999999</v>
      </c>
      <c r="R121" s="535">
        <f t="shared" ref="R121:BG121" si="251">SUM(R116:R120)</f>
        <v>-8833</v>
      </c>
      <c r="S121" s="536">
        <f t="shared" si="251"/>
        <v>0</v>
      </c>
      <c r="T121" s="536">
        <f t="shared" si="251"/>
        <v>0</v>
      </c>
      <c r="U121" s="536">
        <f t="shared" ref="U121" si="252">SUM(U116:U120)</f>
        <v>13048</v>
      </c>
      <c r="V121" s="536">
        <f t="shared" si="251"/>
        <v>-64984</v>
      </c>
      <c r="W121" s="536">
        <f t="shared" ref="W121" si="253">SUM(W116:W120)</f>
        <v>0</v>
      </c>
      <c r="X121" s="536">
        <f t="shared" si="251"/>
        <v>0</v>
      </c>
      <c r="Y121" s="536">
        <f t="shared" si="251"/>
        <v>-60769</v>
      </c>
      <c r="Z121" s="536">
        <f t="shared" si="251"/>
        <v>8833</v>
      </c>
      <c r="AA121" s="536">
        <f t="shared" si="251"/>
        <v>0</v>
      </c>
      <c r="AB121" s="536">
        <f t="shared" si="251"/>
        <v>0</v>
      </c>
      <c r="AC121" s="536">
        <f t="shared" si="251"/>
        <v>8833</v>
      </c>
      <c r="AD121" s="536">
        <f t="shared" si="251"/>
        <v>-51936</v>
      </c>
      <c r="AE121" s="536">
        <f t="shared" si="251"/>
        <v>-17554</v>
      </c>
      <c r="AF121" s="536">
        <f t="shared" si="251"/>
        <v>-1215</v>
      </c>
      <c r="AG121" s="536">
        <f t="shared" si="251"/>
        <v>0</v>
      </c>
      <c r="AH121" s="536">
        <f t="shared" ref="AH121" si="254">SUM(AH116:AH120)</f>
        <v>88249</v>
      </c>
      <c r="AI121" s="536">
        <f t="shared" si="251"/>
        <v>0</v>
      </c>
      <c r="AJ121" s="536">
        <f t="shared" si="251"/>
        <v>88249</v>
      </c>
      <c r="AK121" s="536">
        <f t="shared" si="251"/>
        <v>17544</v>
      </c>
      <c r="AL121" s="537">
        <f t="shared" si="251"/>
        <v>0</v>
      </c>
      <c r="AM121" s="537">
        <f t="shared" si="251"/>
        <v>0</v>
      </c>
      <c r="AN121" s="537">
        <f t="shared" si="251"/>
        <v>0</v>
      </c>
      <c r="AO121" s="537">
        <f t="shared" si="251"/>
        <v>0</v>
      </c>
      <c r="AP121" s="537">
        <f t="shared" si="251"/>
        <v>0</v>
      </c>
      <c r="AQ121" s="537">
        <f t="shared" ref="AQ121" si="255">SUM(AQ116:AQ120)</f>
        <v>0</v>
      </c>
      <c r="AR121" s="537">
        <f t="shared" si="251"/>
        <v>0</v>
      </c>
      <c r="AS121" s="537">
        <f t="shared" si="251"/>
        <v>0</v>
      </c>
      <c r="AT121" s="537">
        <f t="shared" si="251"/>
        <v>0</v>
      </c>
      <c r="AU121" s="537">
        <f t="shared" si="251"/>
        <v>0</v>
      </c>
      <c r="AV121" s="538">
        <f t="shared" si="251"/>
        <v>0</v>
      </c>
      <c r="AW121" s="539">
        <f t="shared" si="251"/>
        <v>7036684</v>
      </c>
      <c r="AX121" s="536">
        <f t="shared" si="251"/>
        <v>5009953</v>
      </c>
      <c r="AY121" s="540">
        <f t="shared" ref="AY121" si="256">SUM(AY116:AY120)</f>
        <v>0</v>
      </c>
      <c r="AZ121" s="536">
        <f t="shared" si="251"/>
        <v>8833</v>
      </c>
      <c r="BA121" s="536">
        <f t="shared" si="251"/>
        <v>1696350</v>
      </c>
      <c r="BB121" s="536">
        <f t="shared" si="251"/>
        <v>100201</v>
      </c>
      <c r="BC121" s="536">
        <f t="shared" si="251"/>
        <v>221347</v>
      </c>
      <c r="BD121" s="537">
        <f t="shared" si="251"/>
        <v>11.4687</v>
      </c>
      <c r="BE121" s="537">
        <f t="shared" si="251"/>
        <v>8.3544999999999998</v>
      </c>
      <c r="BF121" s="537">
        <f t="shared" si="251"/>
        <v>0</v>
      </c>
      <c r="BG121" s="538">
        <f t="shared" si="251"/>
        <v>3.1141999999999999</v>
      </c>
      <c r="BH121" s="626"/>
    </row>
    <row r="122" spans="1:60" ht="12.95" customHeight="1" x14ac:dyDescent="0.25">
      <c r="A122" s="541">
        <v>24</v>
      </c>
      <c r="B122" s="378">
        <v>5434</v>
      </c>
      <c r="C122" s="378">
        <v>600098923</v>
      </c>
      <c r="D122" s="542">
        <v>70695318</v>
      </c>
      <c r="E122" s="734" t="s">
        <v>533</v>
      </c>
      <c r="F122" s="378">
        <v>3111</v>
      </c>
      <c r="G122" s="735" t="s">
        <v>329</v>
      </c>
      <c r="H122" s="546" t="s">
        <v>281</v>
      </c>
      <c r="I122" s="522">
        <v>3031100</v>
      </c>
      <c r="J122" s="547">
        <v>2219109</v>
      </c>
      <c r="K122" s="547">
        <v>0</v>
      </c>
      <c r="L122" s="339">
        <v>750059</v>
      </c>
      <c r="M122" s="339">
        <v>44382</v>
      </c>
      <c r="N122" s="547">
        <v>17550</v>
      </c>
      <c r="O122" s="548">
        <v>5.3898000000000001</v>
      </c>
      <c r="P122" s="733">
        <v>4</v>
      </c>
      <c r="Q122" s="823">
        <v>1.3897999999999999</v>
      </c>
      <c r="R122" s="112">
        <f t="shared" si="153"/>
        <v>0</v>
      </c>
      <c r="S122" s="113">
        <v>0</v>
      </c>
      <c r="T122" s="113">
        <v>0</v>
      </c>
      <c r="U122" s="113">
        <v>26128</v>
      </c>
      <c r="V122" s="113">
        <v>-20618</v>
      </c>
      <c r="W122" s="113">
        <v>0</v>
      </c>
      <c r="X122" s="113">
        <v>0</v>
      </c>
      <c r="Y122" s="113">
        <f t="shared" si="154"/>
        <v>5510</v>
      </c>
      <c r="Z122" s="113">
        <v>0</v>
      </c>
      <c r="AA122" s="113">
        <v>0</v>
      </c>
      <c r="AB122" s="113">
        <v>0</v>
      </c>
      <c r="AC122" s="113">
        <f t="shared" si="155"/>
        <v>0</v>
      </c>
      <c r="AD122" s="113">
        <f t="shared" si="156"/>
        <v>5510</v>
      </c>
      <c r="AE122" s="114">
        <f t="shared" si="157"/>
        <v>1862</v>
      </c>
      <c r="AF122" s="114">
        <f t="shared" si="158"/>
        <v>110</v>
      </c>
      <c r="AG122" s="113">
        <v>0</v>
      </c>
      <c r="AH122" s="113">
        <v>27999</v>
      </c>
      <c r="AI122" s="113">
        <v>0</v>
      </c>
      <c r="AJ122" s="113">
        <f t="shared" si="159"/>
        <v>27999</v>
      </c>
      <c r="AK122" s="113">
        <f t="shared" si="160"/>
        <v>35481</v>
      </c>
      <c r="AL122" s="115">
        <v>0</v>
      </c>
      <c r="AM122" s="115">
        <v>0</v>
      </c>
      <c r="AN122" s="115">
        <v>0</v>
      </c>
      <c r="AO122" s="115">
        <v>0</v>
      </c>
      <c r="AP122" s="115">
        <v>0</v>
      </c>
      <c r="AQ122" s="115">
        <v>0</v>
      </c>
      <c r="AR122" s="115">
        <v>0</v>
      </c>
      <c r="AS122" s="115">
        <v>0</v>
      </c>
      <c r="AT122" s="409">
        <f t="shared" ref="AT122:AT124" si="257">AL122+AN122+AO122+AR122+AQ122</f>
        <v>0</v>
      </c>
      <c r="AU122" s="115">
        <f>AM122+AP122+AS122</f>
        <v>0</v>
      </c>
      <c r="AV122" s="116">
        <f t="shared" si="161"/>
        <v>0</v>
      </c>
      <c r="AW122" s="855">
        <f>I122+AK122</f>
        <v>3066581</v>
      </c>
      <c r="AX122" s="528">
        <f>J122+Y122</f>
        <v>2224619</v>
      </c>
      <c r="AY122" s="113">
        <f t="shared" ref="AY122:AY124" si="258">W122</f>
        <v>0</v>
      </c>
      <c r="AZ122" s="113">
        <f>K122+AC122</f>
        <v>0</v>
      </c>
      <c r="BA122" s="528">
        <f t="shared" ref="BA122:BB124" si="259">L122+AE122</f>
        <v>751921</v>
      </c>
      <c r="BB122" s="528">
        <f t="shared" si="259"/>
        <v>44492</v>
      </c>
      <c r="BC122" s="528">
        <f>N122+AJ122</f>
        <v>45549</v>
      </c>
      <c r="BD122" s="549">
        <f>O122+AV122</f>
        <v>5.3898000000000001</v>
      </c>
      <c r="BE122" s="549">
        <f>P122+AT122</f>
        <v>4</v>
      </c>
      <c r="BF122" s="953">
        <f t="shared" ref="BF122:BF124" si="260">AQ122</f>
        <v>0</v>
      </c>
      <c r="BG122" s="550">
        <f>Q122+AU122</f>
        <v>1.3897999999999999</v>
      </c>
      <c r="BH122" s="626"/>
    </row>
    <row r="123" spans="1:60" ht="12.95" customHeight="1" x14ac:dyDescent="0.25">
      <c r="A123" s="541">
        <v>24</v>
      </c>
      <c r="B123" s="378">
        <v>5434</v>
      </c>
      <c r="C123" s="378">
        <v>600098923</v>
      </c>
      <c r="D123" s="542">
        <v>70695318</v>
      </c>
      <c r="E123" s="732" t="s">
        <v>533</v>
      </c>
      <c r="F123" s="378">
        <v>3111</v>
      </c>
      <c r="G123" s="641" t="s">
        <v>316</v>
      </c>
      <c r="H123" s="546" t="s">
        <v>282</v>
      </c>
      <c r="I123" s="522">
        <v>313646</v>
      </c>
      <c r="J123" s="547">
        <v>230962</v>
      </c>
      <c r="K123" s="547">
        <v>0</v>
      </c>
      <c r="L123" s="339">
        <v>78065</v>
      </c>
      <c r="M123" s="339">
        <v>4619</v>
      </c>
      <c r="N123" s="547">
        <v>0</v>
      </c>
      <c r="O123" s="548">
        <v>0.25</v>
      </c>
      <c r="P123" s="733">
        <v>0.25</v>
      </c>
      <c r="Q123" s="823">
        <v>0</v>
      </c>
      <c r="R123" s="112">
        <f t="shared" si="153"/>
        <v>0</v>
      </c>
      <c r="S123" s="113">
        <v>0</v>
      </c>
      <c r="T123" s="113">
        <v>0</v>
      </c>
      <c r="U123" s="113">
        <v>0</v>
      </c>
      <c r="V123" s="113">
        <v>0</v>
      </c>
      <c r="W123" s="113">
        <v>0</v>
      </c>
      <c r="X123" s="113">
        <v>0</v>
      </c>
      <c r="Y123" s="113">
        <f t="shared" si="154"/>
        <v>0</v>
      </c>
      <c r="Z123" s="113">
        <v>0</v>
      </c>
      <c r="AA123" s="113">
        <v>0</v>
      </c>
      <c r="AB123" s="113">
        <v>0</v>
      </c>
      <c r="AC123" s="113">
        <f t="shared" si="155"/>
        <v>0</v>
      </c>
      <c r="AD123" s="113">
        <f t="shared" si="156"/>
        <v>0</v>
      </c>
      <c r="AE123" s="114">
        <f t="shared" si="157"/>
        <v>0</v>
      </c>
      <c r="AF123" s="114">
        <f t="shared" si="158"/>
        <v>0</v>
      </c>
      <c r="AG123" s="113">
        <v>0</v>
      </c>
      <c r="AH123" s="113">
        <v>0</v>
      </c>
      <c r="AI123" s="113">
        <v>0</v>
      </c>
      <c r="AJ123" s="113">
        <f t="shared" si="159"/>
        <v>0</v>
      </c>
      <c r="AK123" s="113">
        <f t="shared" si="160"/>
        <v>0</v>
      </c>
      <c r="AL123" s="115">
        <v>0</v>
      </c>
      <c r="AM123" s="115">
        <v>0</v>
      </c>
      <c r="AN123" s="115">
        <v>0</v>
      </c>
      <c r="AO123" s="115">
        <v>0</v>
      </c>
      <c r="AP123" s="115">
        <v>0</v>
      </c>
      <c r="AQ123" s="115">
        <v>0</v>
      </c>
      <c r="AR123" s="115">
        <v>0</v>
      </c>
      <c r="AS123" s="115">
        <v>0</v>
      </c>
      <c r="AT123" s="409">
        <f t="shared" si="257"/>
        <v>0</v>
      </c>
      <c r="AU123" s="115">
        <f>AM123+AP123+AS123</f>
        <v>0</v>
      </c>
      <c r="AV123" s="116">
        <f t="shared" si="161"/>
        <v>0</v>
      </c>
      <c r="AW123" s="855">
        <f>I123+AK123</f>
        <v>313646</v>
      </c>
      <c r="AX123" s="528">
        <f>J123+Y123</f>
        <v>230962</v>
      </c>
      <c r="AY123" s="113">
        <f t="shared" si="258"/>
        <v>0</v>
      </c>
      <c r="AZ123" s="113">
        <f>K123+AC123</f>
        <v>0</v>
      </c>
      <c r="BA123" s="528">
        <f t="shared" si="259"/>
        <v>78065</v>
      </c>
      <c r="BB123" s="528">
        <f t="shared" si="259"/>
        <v>4619</v>
      </c>
      <c r="BC123" s="528">
        <f>N123+AJ123</f>
        <v>0</v>
      </c>
      <c r="BD123" s="549">
        <f>O123+AV123</f>
        <v>0.25</v>
      </c>
      <c r="BE123" s="549">
        <f>P123+AT123</f>
        <v>0.25</v>
      </c>
      <c r="BF123" s="953">
        <f t="shared" si="260"/>
        <v>0</v>
      </c>
      <c r="BG123" s="550">
        <f>Q123+AU123</f>
        <v>0</v>
      </c>
      <c r="BH123" s="626"/>
    </row>
    <row r="124" spans="1:60" ht="12.95" customHeight="1" x14ac:dyDescent="0.25">
      <c r="A124" s="541">
        <v>24</v>
      </c>
      <c r="B124" s="378">
        <v>5434</v>
      </c>
      <c r="C124" s="378">
        <v>600098923</v>
      </c>
      <c r="D124" s="542">
        <v>70695318</v>
      </c>
      <c r="E124" s="732" t="s">
        <v>533</v>
      </c>
      <c r="F124" s="756">
        <v>3141</v>
      </c>
      <c r="G124" s="735" t="s">
        <v>319</v>
      </c>
      <c r="H124" s="546" t="s">
        <v>282</v>
      </c>
      <c r="I124" s="522">
        <v>536081</v>
      </c>
      <c r="J124" s="547">
        <v>393092</v>
      </c>
      <c r="K124" s="547">
        <v>0</v>
      </c>
      <c r="L124" s="339">
        <v>132865</v>
      </c>
      <c r="M124" s="339">
        <v>7862</v>
      </c>
      <c r="N124" s="547">
        <v>2262</v>
      </c>
      <c r="O124" s="548">
        <v>1.34</v>
      </c>
      <c r="P124" s="733">
        <v>0</v>
      </c>
      <c r="Q124" s="823">
        <v>1.34</v>
      </c>
      <c r="R124" s="112">
        <f t="shared" si="153"/>
        <v>0</v>
      </c>
      <c r="S124" s="113">
        <v>0</v>
      </c>
      <c r="T124" s="113">
        <v>0</v>
      </c>
      <c r="U124" s="113">
        <v>0</v>
      </c>
      <c r="V124" s="113">
        <v>0</v>
      </c>
      <c r="W124" s="113">
        <v>0</v>
      </c>
      <c r="X124" s="113">
        <v>0</v>
      </c>
      <c r="Y124" s="113">
        <f t="shared" si="154"/>
        <v>0</v>
      </c>
      <c r="Z124" s="113">
        <v>0</v>
      </c>
      <c r="AA124" s="113">
        <v>0</v>
      </c>
      <c r="AB124" s="113">
        <v>0</v>
      </c>
      <c r="AC124" s="113">
        <f t="shared" si="155"/>
        <v>0</v>
      </c>
      <c r="AD124" s="113">
        <f t="shared" si="156"/>
        <v>0</v>
      </c>
      <c r="AE124" s="114">
        <f t="shared" si="157"/>
        <v>0</v>
      </c>
      <c r="AF124" s="114">
        <f t="shared" si="158"/>
        <v>0</v>
      </c>
      <c r="AG124" s="113">
        <v>0</v>
      </c>
      <c r="AH124" s="113">
        <v>0</v>
      </c>
      <c r="AI124" s="113">
        <v>0</v>
      </c>
      <c r="AJ124" s="113">
        <f t="shared" si="159"/>
        <v>0</v>
      </c>
      <c r="AK124" s="113">
        <f t="shared" si="160"/>
        <v>0</v>
      </c>
      <c r="AL124" s="115">
        <v>0</v>
      </c>
      <c r="AM124" s="115">
        <v>0</v>
      </c>
      <c r="AN124" s="115">
        <v>0</v>
      </c>
      <c r="AO124" s="115">
        <v>0</v>
      </c>
      <c r="AP124" s="115">
        <v>0</v>
      </c>
      <c r="AQ124" s="115">
        <v>0</v>
      </c>
      <c r="AR124" s="115">
        <v>0</v>
      </c>
      <c r="AS124" s="115">
        <v>0</v>
      </c>
      <c r="AT124" s="409">
        <f t="shared" si="257"/>
        <v>0</v>
      </c>
      <c r="AU124" s="115">
        <f>AM124+AP124+AS124</f>
        <v>0</v>
      </c>
      <c r="AV124" s="116">
        <f t="shared" si="161"/>
        <v>0</v>
      </c>
      <c r="AW124" s="855">
        <f>I124+AK124</f>
        <v>536081</v>
      </c>
      <c r="AX124" s="528">
        <f>J124+Y124</f>
        <v>393092</v>
      </c>
      <c r="AY124" s="113">
        <f t="shared" si="258"/>
        <v>0</v>
      </c>
      <c r="AZ124" s="113">
        <f>K124+AC124</f>
        <v>0</v>
      </c>
      <c r="BA124" s="528">
        <f t="shared" si="259"/>
        <v>132865</v>
      </c>
      <c r="BB124" s="528">
        <f t="shared" si="259"/>
        <v>7862</v>
      </c>
      <c r="BC124" s="528">
        <f>N124+AJ124</f>
        <v>2262</v>
      </c>
      <c r="BD124" s="549">
        <f>O124+AV124</f>
        <v>1.34</v>
      </c>
      <c r="BE124" s="549">
        <f>P124+AT124</f>
        <v>0</v>
      </c>
      <c r="BF124" s="953">
        <f t="shared" si="260"/>
        <v>0</v>
      </c>
      <c r="BG124" s="550">
        <f>Q124+AU124</f>
        <v>1.34</v>
      </c>
      <c r="BH124" s="626"/>
    </row>
    <row r="125" spans="1:60" ht="12.95" customHeight="1" x14ac:dyDescent="0.25">
      <c r="A125" s="379">
        <v>24</v>
      </c>
      <c r="B125" s="85">
        <v>5434</v>
      </c>
      <c r="C125" s="85">
        <v>600098923</v>
      </c>
      <c r="D125" s="85">
        <v>70695318</v>
      </c>
      <c r="E125" s="757" t="s">
        <v>534</v>
      </c>
      <c r="F125" s="758"/>
      <c r="G125" s="757"/>
      <c r="H125" s="759"/>
      <c r="I125" s="535">
        <v>3880827</v>
      </c>
      <c r="J125" s="539">
        <v>2843163</v>
      </c>
      <c r="K125" s="539">
        <v>0</v>
      </c>
      <c r="L125" s="539">
        <v>960989</v>
      </c>
      <c r="M125" s="539">
        <v>56863</v>
      </c>
      <c r="N125" s="539">
        <v>19812</v>
      </c>
      <c r="O125" s="745">
        <v>6.9798</v>
      </c>
      <c r="P125" s="745">
        <v>4.25</v>
      </c>
      <c r="Q125" s="834">
        <v>2.7298</v>
      </c>
      <c r="R125" s="535">
        <f t="shared" ref="R125:BG125" si="261">SUM(R122:R124)</f>
        <v>0</v>
      </c>
      <c r="S125" s="536">
        <f t="shared" si="261"/>
        <v>0</v>
      </c>
      <c r="T125" s="536">
        <f t="shared" si="261"/>
        <v>0</v>
      </c>
      <c r="U125" s="536">
        <f t="shared" ref="U125" si="262">SUM(U122:U124)</f>
        <v>26128</v>
      </c>
      <c r="V125" s="536">
        <f t="shared" si="261"/>
        <v>-20618</v>
      </c>
      <c r="W125" s="536">
        <f t="shared" ref="W125" si="263">SUM(W122:W124)</f>
        <v>0</v>
      </c>
      <c r="X125" s="536">
        <f t="shared" si="261"/>
        <v>0</v>
      </c>
      <c r="Y125" s="536">
        <f t="shared" si="261"/>
        <v>5510</v>
      </c>
      <c r="Z125" s="536">
        <f t="shared" si="261"/>
        <v>0</v>
      </c>
      <c r="AA125" s="536">
        <f t="shared" si="261"/>
        <v>0</v>
      </c>
      <c r="AB125" s="536">
        <f t="shared" si="261"/>
        <v>0</v>
      </c>
      <c r="AC125" s="536">
        <f t="shared" si="261"/>
        <v>0</v>
      </c>
      <c r="AD125" s="536">
        <f t="shared" si="261"/>
        <v>5510</v>
      </c>
      <c r="AE125" s="536">
        <f t="shared" si="261"/>
        <v>1862</v>
      </c>
      <c r="AF125" s="536">
        <f t="shared" si="261"/>
        <v>110</v>
      </c>
      <c r="AG125" s="536">
        <f t="shared" si="261"/>
        <v>0</v>
      </c>
      <c r="AH125" s="536">
        <f t="shared" ref="AH125" si="264">SUM(AH122:AH124)</f>
        <v>27999</v>
      </c>
      <c r="AI125" s="536">
        <f t="shared" si="261"/>
        <v>0</v>
      </c>
      <c r="AJ125" s="536">
        <f t="shared" si="261"/>
        <v>27999</v>
      </c>
      <c r="AK125" s="536">
        <f t="shared" si="261"/>
        <v>35481</v>
      </c>
      <c r="AL125" s="537">
        <f t="shared" si="261"/>
        <v>0</v>
      </c>
      <c r="AM125" s="537">
        <f t="shared" si="261"/>
        <v>0</v>
      </c>
      <c r="AN125" s="537">
        <f t="shared" si="261"/>
        <v>0</v>
      </c>
      <c r="AO125" s="537">
        <f t="shared" si="261"/>
        <v>0</v>
      </c>
      <c r="AP125" s="537">
        <f t="shared" si="261"/>
        <v>0</v>
      </c>
      <c r="AQ125" s="537">
        <f t="shared" ref="AQ125" si="265">SUM(AQ122:AQ124)</f>
        <v>0</v>
      </c>
      <c r="AR125" s="537">
        <f t="shared" si="261"/>
        <v>0</v>
      </c>
      <c r="AS125" s="537">
        <f t="shared" si="261"/>
        <v>0</v>
      </c>
      <c r="AT125" s="537">
        <f t="shared" si="261"/>
        <v>0</v>
      </c>
      <c r="AU125" s="537">
        <f t="shared" si="261"/>
        <v>0</v>
      </c>
      <c r="AV125" s="538">
        <f t="shared" si="261"/>
        <v>0</v>
      </c>
      <c r="AW125" s="539">
        <f t="shared" si="261"/>
        <v>3916308</v>
      </c>
      <c r="AX125" s="536">
        <f t="shared" si="261"/>
        <v>2848673</v>
      </c>
      <c r="AY125" s="540">
        <f t="shared" ref="AY125" si="266">SUM(AY122:AY124)</f>
        <v>0</v>
      </c>
      <c r="AZ125" s="536">
        <f t="shared" si="261"/>
        <v>0</v>
      </c>
      <c r="BA125" s="536">
        <f t="shared" si="261"/>
        <v>962851</v>
      </c>
      <c r="BB125" s="536">
        <f t="shared" si="261"/>
        <v>56973</v>
      </c>
      <c r="BC125" s="536">
        <f t="shared" si="261"/>
        <v>47811</v>
      </c>
      <c r="BD125" s="537">
        <f t="shared" si="261"/>
        <v>6.9798</v>
      </c>
      <c r="BE125" s="537">
        <f t="shared" si="261"/>
        <v>4.25</v>
      </c>
      <c r="BF125" s="537">
        <f t="shared" si="261"/>
        <v>0</v>
      </c>
      <c r="BG125" s="538">
        <f t="shared" si="261"/>
        <v>2.7298</v>
      </c>
      <c r="BH125" s="626"/>
    </row>
    <row r="126" spans="1:60" ht="12.95" customHeight="1" x14ac:dyDescent="0.25">
      <c r="A126" s="541">
        <v>25</v>
      </c>
      <c r="B126" s="378">
        <v>5433</v>
      </c>
      <c r="C126" s="378">
        <v>600099253</v>
      </c>
      <c r="D126" s="542">
        <v>70695300</v>
      </c>
      <c r="E126" s="377" t="s">
        <v>535</v>
      </c>
      <c r="F126" s="378">
        <v>3117</v>
      </c>
      <c r="G126" s="734" t="s">
        <v>333</v>
      </c>
      <c r="H126" s="546" t="s">
        <v>281</v>
      </c>
      <c r="I126" s="522">
        <v>3476295</v>
      </c>
      <c r="J126" s="547">
        <v>2512013</v>
      </c>
      <c r="K126" s="547">
        <v>0</v>
      </c>
      <c r="L126" s="339">
        <v>849061</v>
      </c>
      <c r="M126" s="339">
        <v>50241</v>
      </c>
      <c r="N126" s="547">
        <v>64980</v>
      </c>
      <c r="O126" s="548">
        <v>4.4928999999999997</v>
      </c>
      <c r="P126" s="733">
        <v>3.2688999999999999</v>
      </c>
      <c r="Q126" s="823">
        <v>1.224</v>
      </c>
      <c r="R126" s="112">
        <f t="shared" si="153"/>
        <v>0</v>
      </c>
      <c r="S126" s="113">
        <v>0</v>
      </c>
      <c r="T126" s="113">
        <v>0</v>
      </c>
      <c r="U126" s="113">
        <v>16896</v>
      </c>
      <c r="V126" s="113">
        <v>0</v>
      </c>
      <c r="W126" s="113">
        <v>0</v>
      </c>
      <c r="X126" s="113">
        <v>0</v>
      </c>
      <c r="Y126" s="113">
        <f t="shared" si="154"/>
        <v>16896</v>
      </c>
      <c r="Z126" s="113">
        <v>0</v>
      </c>
      <c r="AA126" s="113">
        <v>0</v>
      </c>
      <c r="AB126" s="113">
        <v>0</v>
      </c>
      <c r="AC126" s="113">
        <f t="shared" si="155"/>
        <v>0</v>
      </c>
      <c r="AD126" s="113">
        <f t="shared" si="156"/>
        <v>16896</v>
      </c>
      <c r="AE126" s="114">
        <f t="shared" si="157"/>
        <v>5711</v>
      </c>
      <c r="AF126" s="114">
        <f t="shared" si="158"/>
        <v>338</v>
      </c>
      <c r="AG126" s="113">
        <v>0</v>
      </c>
      <c r="AH126" s="113">
        <v>0</v>
      </c>
      <c r="AI126" s="113">
        <v>0</v>
      </c>
      <c r="AJ126" s="113">
        <f t="shared" si="159"/>
        <v>0</v>
      </c>
      <c r="AK126" s="113">
        <f t="shared" si="160"/>
        <v>22945</v>
      </c>
      <c r="AL126" s="115">
        <v>0</v>
      </c>
      <c r="AM126" s="115">
        <v>0</v>
      </c>
      <c r="AN126" s="115">
        <v>0</v>
      </c>
      <c r="AO126" s="115">
        <v>0</v>
      </c>
      <c r="AP126" s="115">
        <v>0</v>
      </c>
      <c r="AQ126" s="115">
        <v>0</v>
      </c>
      <c r="AR126" s="115">
        <v>0</v>
      </c>
      <c r="AS126" s="115">
        <v>0</v>
      </c>
      <c r="AT126" s="409">
        <f t="shared" ref="AT126:AT130" si="267">AL126+AN126+AO126+AR126+AQ126</f>
        <v>0</v>
      </c>
      <c r="AU126" s="115">
        <f>AM126+AP126+AS126</f>
        <v>0</v>
      </c>
      <c r="AV126" s="116">
        <f t="shared" si="161"/>
        <v>0</v>
      </c>
      <c r="AW126" s="855">
        <f>I126+AK126</f>
        <v>3499240</v>
      </c>
      <c r="AX126" s="528">
        <f>J126+Y126</f>
        <v>2528909</v>
      </c>
      <c r="AY126" s="113">
        <f t="shared" ref="AY126:AY130" si="268">W126</f>
        <v>0</v>
      </c>
      <c r="AZ126" s="113">
        <f>K126+AC126</f>
        <v>0</v>
      </c>
      <c r="BA126" s="528">
        <f t="shared" ref="BA126:BB130" si="269">L126+AE126</f>
        <v>854772</v>
      </c>
      <c r="BB126" s="528">
        <f t="shared" si="269"/>
        <v>50579</v>
      </c>
      <c r="BC126" s="528">
        <f>N126+AJ126</f>
        <v>64980</v>
      </c>
      <c r="BD126" s="549">
        <f>O126+AV126</f>
        <v>4.4928999999999997</v>
      </c>
      <c r="BE126" s="549">
        <f>P126+AT126</f>
        <v>3.2688999999999999</v>
      </c>
      <c r="BF126" s="953">
        <f t="shared" ref="BF126:BF130" si="270">AQ126</f>
        <v>0</v>
      </c>
      <c r="BG126" s="550">
        <f>Q126+AU126</f>
        <v>1.224</v>
      </c>
      <c r="BH126" s="626"/>
    </row>
    <row r="127" spans="1:60" ht="12.95" customHeight="1" x14ac:dyDescent="0.25">
      <c r="A127" s="541">
        <v>25</v>
      </c>
      <c r="B127" s="378">
        <v>5433</v>
      </c>
      <c r="C127" s="378">
        <v>600099253</v>
      </c>
      <c r="D127" s="542">
        <v>70695300</v>
      </c>
      <c r="E127" s="732" t="s">
        <v>535</v>
      </c>
      <c r="F127" s="378">
        <v>3117</v>
      </c>
      <c r="G127" s="641" t="s">
        <v>316</v>
      </c>
      <c r="H127" s="546" t="s">
        <v>282</v>
      </c>
      <c r="I127" s="522">
        <v>0</v>
      </c>
      <c r="J127" s="547">
        <v>0</v>
      </c>
      <c r="K127" s="547">
        <v>0</v>
      </c>
      <c r="L127" s="339">
        <v>0</v>
      </c>
      <c r="M127" s="339">
        <v>0</v>
      </c>
      <c r="N127" s="547">
        <v>0</v>
      </c>
      <c r="O127" s="548">
        <v>0</v>
      </c>
      <c r="P127" s="733">
        <v>0</v>
      </c>
      <c r="Q127" s="823">
        <v>0</v>
      </c>
      <c r="R127" s="112">
        <f t="shared" si="153"/>
        <v>0</v>
      </c>
      <c r="S127" s="113">
        <v>0</v>
      </c>
      <c r="T127" s="113">
        <v>0</v>
      </c>
      <c r="U127" s="113">
        <v>0</v>
      </c>
      <c r="V127" s="113">
        <v>0</v>
      </c>
      <c r="W127" s="113">
        <v>0</v>
      </c>
      <c r="X127" s="113">
        <v>0</v>
      </c>
      <c r="Y127" s="113">
        <f t="shared" si="154"/>
        <v>0</v>
      </c>
      <c r="Z127" s="113">
        <v>0</v>
      </c>
      <c r="AA127" s="113">
        <v>0</v>
      </c>
      <c r="AB127" s="113">
        <v>0</v>
      </c>
      <c r="AC127" s="113">
        <f t="shared" si="155"/>
        <v>0</v>
      </c>
      <c r="AD127" s="113">
        <f t="shared" si="156"/>
        <v>0</v>
      </c>
      <c r="AE127" s="114">
        <f t="shared" si="157"/>
        <v>0</v>
      </c>
      <c r="AF127" s="114">
        <f t="shared" si="158"/>
        <v>0</v>
      </c>
      <c r="AG127" s="113">
        <v>0</v>
      </c>
      <c r="AH127" s="113">
        <v>0</v>
      </c>
      <c r="AI127" s="113">
        <v>0</v>
      </c>
      <c r="AJ127" s="113">
        <f t="shared" si="159"/>
        <v>0</v>
      </c>
      <c r="AK127" s="113">
        <f t="shared" si="160"/>
        <v>0</v>
      </c>
      <c r="AL127" s="115">
        <v>0</v>
      </c>
      <c r="AM127" s="115">
        <v>0</v>
      </c>
      <c r="AN127" s="115">
        <v>0</v>
      </c>
      <c r="AO127" s="115">
        <v>0</v>
      </c>
      <c r="AP127" s="115">
        <v>0</v>
      </c>
      <c r="AQ127" s="115">
        <v>0</v>
      </c>
      <c r="AR127" s="115">
        <v>0</v>
      </c>
      <c r="AS127" s="115">
        <v>0</v>
      </c>
      <c r="AT127" s="409">
        <f t="shared" si="267"/>
        <v>0</v>
      </c>
      <c r="AU127" s="115">
        <f>AM127+AP127+AS127</f>
        <v>0</v>
      </c>
      <c r="AV127" s="116">
        <f t="shared" si="161"/>
        <v>0</v>
      </c>
      <c r="AW127" s="855">
        <f>I127+AK127</f>
        <v>0</v>
      </c>
      <c r="AX127" s="528">
        <f>J127+Y127</f>
        <v>0</v>
      </c>
      <c r="AY127" s="113">
        <f t="shared" si="268"/>
        <v>0</v>
      </c>
      <c r="AZ127" s="113">
        <f>K127+AC127</f>
        <v>0</v>
      </c>
      <c r="BA127" s="528">
        <f t="shared" si="269"/>
        <v>0</v>
      </c>
      <c r="BB127" s="528">
        <f t="shared" si="269"/>
        <v>0</v>
      </c>
      <c r="BC127" s="528">
        <f>N127+AJ127</f>
        <v>0</v>
      </c>
      <c r="BD127" s="549">
        <f>O127+AV127</f>
        <v>0</v>
      </c>
      <c r="BE127" s="549">
        <f>P127+AT127</f>
        <v>0</v>
      </c>
      <c r="BF127" s="953">
        <f t="shared" si="270"/>
        <v>0</v>
      </c>
      <c r="BG127" s="550">
        <f>Q127+AU127</f>
        <v>0</v>
      </c>
      <c r="BH127" s="626"/>
    </row>
    <row r="128" spans="1:60" ht="12.95" customHeight="1" x14ac:dyDescent="0.25">
      <c r="A128" s="541">
        <v>25</v>
      </c>
      <c r="B128" s="378">
        <v>5433</v>
      </c>
      <c r="C128" s="378">
        <v>600099253</v>
      </c>
      <c r="D128" s="542">
        <v>70695300</v>
      </c>
      <c r="E128" s="734" t="s">
        <v>535</v>
      </c>
      <c r="F128" s="378">
        <v>3141</v>
      </c>
      <c r="G128" s="735" t="s">
        <v>319</v>
      </c>
      <c r="H128" s="546" t="s">
        <v>282</v>
      </c>
      <c r="I128" s="522">
        <v>395650</v>
      </c>
      <c r="J128" s="547">
        <v>289725</v>
      </c>
      <c r="K128" s="547">
        <v>0</v>
      </c>
      <c r="L128" s="339">
        <v>97927</v>
      </c>
      <c r="M128" s="339">
        <v>5794</v>
      </c>
      <c r="N128" s="547">
        <v>2204</v>
      </c>
      <c r="O128" s="548">
        <v>0.99</v>
      </c>
      <c r="P128" s="733">
        <v>0</v>
      </c>
      <c r="Q128" s="823">
        <v>0.99</v>
      </c>
      <c r="R128" s="112">
        <f t="shared" si="153"/>
        <v>0</v>
      </c>
      <c r="S128" s="113">
        <v>0</v>
      </c>
      <c r="T128" s="113">
        <v>0</v>
      </c>
      <c r="U128" s="113">
        <v>0</v>
      </c>
      <c r="V128" s="113">
        <v>0</v>
      </c>
      <c r="W128" s="113">
        <v>0</v>
      </c>
      <c r="X128" s="113">
        <v>0</v>
      </c>
      <c r="Y128" s="113">
        <f t="shared" si="154"/>
        <v>0</v>
      </c>
      <c r="Z128" s="113">
        <v>0</v>
      </c>
      <c r="AA128" s="113">
        <v>0</v>
      </c>
      <c r="AB128" s="113">
        <v>0</v>
      </c>
      <c r="AC128" s="113">
        <f t="shared" si="155"/>
        <v>0</v>
      </c>
      <c r="AD128" s="113">
        <f t="shared" si="156"/>
        <v>0</v>
      </c>
      <c r="AE128" s="114">
        <f t="shared" si="157"/>
        <v>0</v>
      </c>
      <c r="AF128" s="114">
        <f t="shared" si="158"/>
        <v>0</v>
      </c>
      <c r="AG128" s="113">
        <v>0</v>
      </c>
      <c r="AH128" s="113">
        <v>0</v>
      </c>
      <c r="AI128" s="113">
        <v>0</v>
      </c>
      <c r="AJ128" s="113">
        <f t="shared" si="159"/>
        <v>0</v>
      </c>
      <c r="AK128" s="113">
        <f t="shared" si="160"/>
        <v>0</v>
      </c>
      <c r="AL128" s="115">
        <v>0</v>
      </c>
      <c r="AM128" s="115">
        <v>0</v>
      </c>
      <c r="AN128" s="115">
        <v>0</v>
      </c>
      <c r="AO128" s="115">
        <v>0</v>
      </c>
      <c r="AP128" s="115">
        <v>0</v>
      </c>
      <c r="AQ128" s="115">
        <v>0</v>
      </c>
      <c r="AR128" s="115">
        <v>0</v>
      </c>
      <c r="AS128" s="115">
        <v>0</v>
      </c>
      <c r="AT128" s="409">
        <f t="shared" si="267"/>
        <v>0</v>
      </c>
      <c r="AU128" s="115">
        <f>AM128+AP128+AS128</f>
        <v>0</v>
      </c>
      <c r="AV128" s="116">
        <f t="shared" si="161"/>
        <v>0</v>
      </c>
      <c r="AW128" s="855">
        <f>I128+AK128</f>
        <v>395650</v>
      </c>
      <c r="AX128" s="528">
        <f>J128+Y128</f>
        <v>289725</v>
      </c>
      <c r="AY128" s="113">
        <f t="shared" si="268"/>
        <v>0</v>
      </c>
      <c r="AZ128" s="113">
        <f>K128+AC128</f>
        <v>0</v>
      </c>
      <c r="BA128" s="528">
        <f t="shared" si="269"/>
        <v>97927</v>
      </c>
      <c r="BB128" s="528">
        <f t="shared" si="269"/>
        <v>5794</v>
      </c>
      <c r="BC128" s="528">
        <f>N128+AJ128</f>
        <v>2204</v>
      </c>
      <c r="BD128" s="549">
        <f>O128+AV128</f>
        <v>0.99</v>
      </c>
      <c r="BE128" s="549">
        <f>P128+AT128</f>
        <v>0</v>
      </c>
      <c r="BF128" s="953">
        <f t="shared" si="270"/>
        <v>0</v>
      </c>
      <c r="BG128" s="550">
        <f>Q128+AU128</f>
        <v>0.99</v>
      </c>
      <c r="BH128" s="626"/>
    </row>
    <row r="129" spans="1:60" ht="12.95" customHeight="1" x14ac:dyDescent="0.25">
      <c r="A129" s="541">
        <v>25</v>
      </c>
      <c r="B129" s="378">
        <v>5433</v>
      </c>
      <c r="C129" s="378">
        <v>600099253</v>
      </c>
      <c r="D129" s="542">
        <v>70695300</v>
      </c>
      <c r="E129" s="732" t="s">
        <v>535</v>
      </c>
      <c r="F129" s="756">
        <v>3143</v>
      </c>
      <c r="G129" s="641" t="s">
        <v>633</v>
      </c>
      <c r="H129" s="546" t="s">
        <v>281</v>
      </c>
      <c r="I129" s="522">
        <v>565290</v>
      </c>
      <c r="J129" s="547">
        <v>416267</v>
      </c>
      <c r="K129" s="547">
        <v>0</v>
      </c>
      <c r="L129" s="339">
        <v>140698</v>
      </c>
      <c r="M129" s="339">
        <v>8325</v>
      </c>
      <c r="N129" s="547">
        <v>0</v>
      </c>
      <c r="O129" s="548">
        <v>1</v>
      </c>
      <c r="P129" s="733">
        <v>1</v>
      </c>
      <c r="Q129" s="823">
        <v>0</v>
      </c>
      <c r="R129" s="112">
        <f t="shared" si="153"/>
        <v>0</v>
      </c>
      <c r="S129" s="113">
        <v>0</v>
      </c>
      <c r="T129" s="113">
        <v>0</v>
      </c>
      <c r="U129" s="113">
        <v>0</v>
      </c>
      <c r="V129" s="113">
        <v>0</v>
      </c>
      <c r="W129" s="113">
        <v>0</v>
      </c>
      <c r="X129" s="113">
        <v>0</v>
      </c>
      <c r="Y129" s="113">
        <f t="shared" si="154"/>
        <v>0</v>
      </c>
      <c r="Z129" s="113">
        <v>0</v>
      </c>
      <c r="AA129" s="113">
        <v>0</v>
      </c>
      <c r="AB129" s="113">
        <v>0</v>
      </c>
      <c r="AC129" s="113">
        <f t="shared" si="155"/>
        <v>0</v>
      </c>
      <c r="AD129" s="113">
        <f t="shared" si="156"/>
        <v>0</v>
      </c>
      <c r="AE129" s="114">
        <f t="shared" si="157"/>
        <v>0</v>
      </c>
      <c r="AF129" s="114">
        <f t="shared" si="158"/>
        <v>0</v>
      </c>
      <c r="AG129" s="113">
        <v>0</v>
      </c>
      <c r="AH129" s="113">
        <v>0</v>
      </c>
      <c r="AI129" s="113">
        <v>0</v>
      </c>
      <c r="AJ129" s="113">
        <f t="shared" si="159"/>
        <v>0</v>
      </c>
      <c r="AK129" s="113">
        <f t="shared" si="160"/>
        <v>0</v>
      </c>
      <c r="AL129" s="115">
        <v>0</v>
      </c>
      <c r="AM129" s="115">
        <v>0</v>
      </c>
      <c r="AN129" s="115">
        <v>0</v>
      </c>
      <c r="AO129" s="115">
        <v>0</v>
      </c>
      <c r="AP129" s="115">
        <v>0</v>
      </c>
      <c r="AQ129" s="115">
        <v>0</v>
      </c>
      <c r="AR129" s="115">
        <v>0</v>
      </c>
      <c r="AS129" s="115">
        <v>0</v>
      </c>
      <c r="AT129" s="409">
        <f t="shared" si="267"/>
        <v>0</v>
      </c>
      <c r="AU129" s="115">
        <f>AM129+AP129+AS129</f>
        <v>0</v>
      </c>
      <c r="AV129" s="116">
        <f t="shared" si="161"/>
        <v>0</v>
      </c>
      <c r="AW129" s="855">
        <f>I129+AK129</f>
        <v>565290</v>
      </c>
      <c r="AX129" s="528">
        <f>J129+Y129</f>
        <v>416267</v>
      </c>
      <c r="AY129" s="113">
        <f t="shared" si="268"/>
        <v>0</v>
      </c>
      <c r="AZ129" s="113">
        <f>K129+AC129</f>
        <v>0</v>
      </c>
      <c r="BA129" s="528">
        <f t="shared" si="269"/>
        <v>140698</v>
      </c>
      <c r="BB129" s="528">
        <f t="shared" si="269"/>
        <v>8325</v>
      </c>
      <c r="BC129" s="528">
        <f>N129+AJ129</f>
        <v>0</v>
      </c>
      <c r="BD129" s="549">
        <f>O129+AV129</f>
        <v>1</v>
      </c>
      <c r="BE129" s="549">
        <f>P129+AT129</f>
        <v>1</v>
      </c>
      <c r="BF129" s="953">
        <f t="shared" si="270"/>
        <v>0</v>
      </c>
      <c r="BG129" s="550">
        <f>Q129+AU129</f>
        <v>0</v>
      </c>
      <c r="BH129" s="626"/>
    </row>
    <row r="130" spans="1:60" ht="12.95" customHeight="1" x14ac:dyDescent="0.25">
      <c r="A130" s="541">
        <v>25</v>
      </c>
      <c r="B130" s="378">
        <v>5433</v>
      </c>
      <c r="C130" s="378">
        <v>600099253</v>
      </c>
      <c r="D130" s="542">
        <v>70695300</v>
      </c>
      <c r="E130" s="732" t="s">
        <v>535</v>
      </c>
      <c r="F130" s="756">
        <v>3143</v>
      </c>
      <c r="G130" s="641" t="s">
        <v>634</v>
      </c>
      <c r="H130" s="546" t="s">
        <v>282</v>
      </c>
      <c r="I130" s="522">
        <v>21066</v>
      </c>
      <c r="J130" s="547">
        <v>14850</v>
      </c>
      <c r="K130" s="547">
        <v>0</v>
      </c>
      <c r="L130" s="339">
        <v>5019</v>
      </c>
      <c r="M130" s="339">
        <v>297</v>
      </c>
      <c r="N130" s="547">
        <v>900</v>
      </c>
      <c r="O130" s="548">
        <v>0.06</v>
      </c>
      <c r="P130" s="733">
        <v>0</v>
      </c>
      <c r="Q130" s="823">
        <v>0.06</v>
      </c>
      <c r="R130" s="112">
        <f t="shared" si="153"/>
        <v>0</v>
      </c>
      <c r="S130" s="113">
        <v>0</v>
      </c>
      <c r="T130" s="113">
        <v>0</v>
      </c>
      <c r="U130" s="113">
        <v>0</v>
      </c>
      <c r="V130" s="113">
        <v>0</v>
      </c>
      <c r="W130" s="113">
        <v>0</v>
      </c>
      <c r="X130" s="113">
        <v>0</v>
      </c>
      <c r="Y130" s="113">
        <f t="shared" si="154"/>
        <v>0</v>
      </c>
      <c r="Z130" s="113">
        <v>0</v>
      </c>
      <c r="AA130" s="113">
        <v>0</v>
      </c>
      <c r="AB130" s="113">
        <v>0</v>
      </c>
      <c r="AC130" s="113">
        <f t="shared" si="155"/>
        <v>0</v>
      </c>
      <c r="AD130" s="113">
        <f t="shared" si="156"/>
        <v>0</v>
      </c>
      <c r="AE130" s="114">
        <f t="shared" si="157"/>
        <v>0</v>
      </c>
      <c r="AF130" s="114">
        <f t="shared" si="158"/>
        <v>0</v>
      </c>
      <c r="AG130" s="113">
        <v>0</v>
      </c>
      <c r="AH130" s="113">
        <v>0</v>
      </c>
      <c r="AI130" s="113">
        <v>0</v>
      </c>
      <c r="AJ130" s="113">
        <f t="shared" si="159"/>
        <v>0</v>
      </c>
      <c r="AK130" s="113">
        <f t="shared" si="160"/>
        <v>0</v>
      </c>
      <c r="AL130" s="115">
        <v>0</v>
      </c>
      <c r="AM130" s="115">
        <v>0</v>
      </c>
      <c r="AN130" s="115">
        <v>0</v>
      </c>
      <c r="AO130" s="115">
        <v>0</v>
      </c>
      <c r="AP130" s="115">
        <v>0</v>
      </c>
      <c r="AQ130" s="115">
        <v>0</v>
      </c>
      <c r="AR130" s="115">
        <v>0</v>
      </c>
      <c r="AS130" s="115">
        <v>0</v>
      </c>
      <c r="AT130" s="409">
        <f t="shared" si="267"/>
        <v>0</v>
      </c>
      <c r="AU130" s="115">
        <f>AM130+AP130+AS130</f>
        <v>0</v>
      </c>
      <c r="AV130" s="116">
        <f t="shared" si="161"/>
        <v>0</v>
      </c>
      <c r="AW130" s="855">
        <f>I130+AK130</f>
        <v>21066</v>
      </c>
      <c r="AX130" s="528">
        <f>J130+Y130</f>
        <v>14850</v>
      </c>
      <c r="AY130" s="113">
        <f t="shared" si="268"/>
        <v>0</v>
      </c>
      <c r="AZ130" s="113">
        <f>K130+AC130</f>
        <v>0</v>
      </c>
      <c r="BA130" s="528">
        <f t="shared" si="269"/>
        <v>5019</v>
      </c>
      <c r="BB130" s="528">
        <f t="shared" si="269"/>
        <v>297</v>
      </c>
      <c r="BC130" s="528">
        <f>N130+AJ130</f>
        <v>900</v>
      </c>
      <c r="BD130" s="549">
        <f>O130+AV130</f>
        <v>0.06</v>
      </c>
      <c r="BE130" s="549">
        <f>P130+AT130</f>
        <v>0</v>
      </c>
      <c r="BF130" s="953">
        <f t="shared" si="270"/>
        <v>0</v>
      </c>
      <c r="BG130" s="550">
        <f>Q130+AU130</f>
        <v>0.06</v>
      </c>
      <c r="BH130" s="626"/>
    </row>
    <row r="131" spans="1:60" ht="12.95" customHeight="1" x14ac:dyDescent="0.25">
      <c r="A131" s="379">
        <v>25</v>
      </c>
      <c r="B131" s="84">
        <v>5433</v>
      </c>
      <c r="C131" s="84">
        <v>600099253</v>
      </c>
      <c r="D131" s="84">
        <v>70695300</v>
      </c>
      <c r="E131" s="757" t="s">
        <v>536</v>
      </c>
      <c r="F131" s="758"/>
      <c r="G131" s="757"/>
      <c r="H131" s="759"/>
      <c r="I131" s="535">
        <v>4458301</v>
      </c>
      <c r="J131" s="539">
        <v>3232855</v>
      </c>
      <c r="K131" s="539">
        <v>0</v>
      </c>
      <c r="L131" s="539">
        <v>1092705</v>
      </c>
      <c r="M131" s="539">
        <v>64657</v>
      </c>
      <c r="N131" s="539">
        <v>68084</v>
      </c>
      <c r="O131" s="745">
        <v>6.5428999999999995</v>
      </c>
      <c r="P131" s="745">
        <v>4.2689000000000004</v>
      </c>
      <c r="Q131" s="834">
        <v>2.274</v>
      </c>
      <c r="R131" s="535">
        <f t="shared" ref="R131:BG131" si="271">SUM(R126:R130)</f>
        <v>0</v>
      </c>
      <c r="S131" s="536">
        <f t="shared" si="271"/>
        <v>0</v>
      </c>
      <c r="T131" s="536">
        <f t="shared" si="271"/>
        <v>0</v>
      </c>
      <c r="U131" s="536">
        <f t="shared" ref="U131" si="272">SUM(U126:U130)</f>
        <v>16896</v>
      </c>
      <c r="V131" s="536">
        <f t="shared" si="271"/>
        <v>0</v>
      </c>
      <c r="W131" s="536">
        <f t="shared" ref="W131" si="273">SUM(W126:W130)</f>
        <v>0</v>
      </c>
      <c r="X131" s="536">
        <f t="shared" si="271"/>
        <v>0</v>
      </c>
      <c r="Y131" s="536">
        <f t="shared" si="271"/>
        <v>16896</v>
      </c>
      <c r="Z131" s="536">
        <f t="shared" si="271"/>
        <v>0</v>
      </c>
      <c r="AA131" s="536">
        <f t="shared" si="271"/>
        <v>0</v>
      </c>
      <c r="AB131" s="536">
        <f t="shared" si="271"/>
        <v>0</v>
      </c>
      <c r="AC131" s="536">
        <f t="shared" si="271"/>
        <v>0</v>
      </c>
      <c r="AD131" s="536">
        <f t="shared" si="271"/>
        <v>16896</v>
      </c>
      <c r="AE131" s="536">
        <f t="shared" si="271"/>
        <v>5711</v>
      </c>
      <c r="AF131" s="536">
        <f t="shared" si="271"/>
        <v>338</v>
      </c>
      <c r="AG131" s="536">
        <f t="shared" si="271"/>
        <v>0</v>
      </c>
      <c r="AH131" s="536">
        <f t="shared" ref="AH131" si="274">SUM(AH126:AH130)</f>
        <v>0</v>
      </c>
      <c r="AI131" s="536">
        <f t="shared" si="271"/>
        <v>0</v>
      </c>
      <c r="AJ131" s="536">
        <f t="shared" si="271"/>
        <v>0</v>
      </c>
      <c r="AK131" s="536">
        <f t="shared" si="271"/>
        <v>22945</v>
      </c>
      <c r="AL131" s="537">
        <f t="shared" si="271"/>
        <v>0</v>
      </c>
      <c r="AM131" s="537">
        <f t="shared" si="271"/>
        <v>0</v>
      </c>
      <c r="AN131" s="537">
        <f t="shared" si="271"/>
        <v>0</v>
      </c>
      <c r="AO131" s="537">
        <f t="shared" si="271"/>
        <v>0</v>
      </c>
      <c r="AP131" s="537">
        <f t="shared" si="271"/>
        <v>0</v>
      </c>
      <c r="AQ131" s="537">
        <f t="shared" ref="AQ131" si="275">SUM(AQ126:AQ130)</f>
        <v>0</v>
      </c>
      <c r="AR131" s="537">
        <f t="shared" si="271"/>
        <v>0</v>
      </c>
      <c r="AS131" s="537">
        <f t="shared" si="271"/>
        <v>0</v>
      </c>
      <c r="AT131" s="537">
        <f t="shared" si="271"/>
        <v>0</v>
      </c>
      <c r="AU131" s="537">
        <f t="shared" si="271"/>
        <v>0</v>
      </c>
      <c r="AV131" s="538">
        <f t="shared" si="271"/>
        <v>0</v>
      </c>
      <c r="AW131" s="539">
        <f t="shared" si="271"/>
        <v>4481246</v>
      </c>
      <c r="AX131" s="536">
        <f t="shared" si="271"/>
        <v>3249751</v>
      </c>
      <c r="AY131" s="540">
        <f t="shared" ref="AY131" si="276">SUM(AY126:AY130)</f>
        <v>0</v>
      </c>
      <c r="AZ131" s="536">
        <f t="shared" si="271"/>
        <v>0</v>
      </c>
      <c r="BA131" s="536">
        <f t="shared" si="271"/>
        <v>1098416</v>
      </c>
      <c r="BB131" s="536">
        <f t="shared" si="271"/>
        <v>64995</v>
      </c>
      <c r="BC131" s="536">
        <f t="shared" si="271"/>
        <v>68084</v>
      </c>
      <c r="BD131" s="537">
        <f t="shared" si="271"/>
        <v>6.5428999999999995</v>
      </c>
      <c r="BE131" s="537">
        <f t="shared" si="271"/>
        <v>4.2689000000000004</v>
      </c>
      <c r="BF131" s="537">
        <f t="shared" si="271"/>
        <v>0</v>
      </c>
      <c r="BG131" s="538">
        <f t="shared" si="271"/>
        <v>2.274</v>
      </c>
      <c r="BH131" s="626"/>
    </row>
    <row r="132" spans="1:60" ht="12.95" customHeight="1" x14ac:dyDescent="0.25">
      <c r="A132" s="541">
        <v>26</v>
      </c>
      <c r="B132" s="378">
        <v>5486</v>
      </c>
      <c r="C132" s="378">
        <v>600098711</v>
      </c>
      <c r="D132" s="542">
        <v>72744022</v>
      </c>
      <c r="E132" s="734" t="s">
        <v>537</v>
      </c>
      <c r="F132" s="378">
        <v>3111</v>
      </c>
      <c r="G132" s="735" t="s">
        <v>329</v>
      </c>
      <c r="H132" s="546" t="s">
        <v>281</v>
      </c>
      <c r="I132" s="522">
        <v>2013114</v>
      </c>
      <c r="J132" s="547">
        <v>1474789</v>
      </c>
      <c r="K132" s="547">
        <v>0</v>
      </c>
      <c r="L132" s="339">
        <v>498479</v>
      </c>
      <c r="M132" s="339">
        <v>29496</v>
      </c>
      <c r="N132" s="547">
        <v>10350</v>
      </c>
      <c r="O132" s="548">
        <v>3.1251999999999995</v>
      </c>
      <c r="P132" s="733">
        <v>2.2902999999999998</v>
      </c>
      <c r="Q132" s="823">
        <v>0.83489999999999998</v>
      </c>
      <c r="R132" s="112">
        <f t="shared" si="153"/>
        <v>0</v>
      </c>
      <c r="S132" s="113">
        <v>0</v>
      </c>
      <c r="T132" s="113">
        <v>0</v>
      </c>
      <c r="U132" s="113">
        <v>14396</v>
      </c>
      <c r="V132" s="113">
        <v>0</v>
      </c>
      <c r="W132" s="113">
        <v>0</v>
      </c>
      <c r="X132" s="113">
        <v>0</v>
      </c>
      <c r="Y132" s="113">
        <f t="shared" si="154"/>
        <v>14396</v>
      </c>
      <c r="Z132" s="113">
        <v>0</v>
      </c>
      <c r="AA132" s="113">
        <v>0</v>
      </c>
      <c r="AB132" s="113">
        <v>0</v>
      </c>
      <c r="AC132" s="113">
        <f t="shared" si="155"/>
        <v>0</v>
      </c>
      <c r="AD132" s="113">
        <f t="shared" si="156"/>
        <v>14396</v>
      </c>
      <c r="AE132" s="114">
        <f t="shared" si="157"/>
        <v>4866</v>
      </c>
      <c r="AF132" s="114">
        <f t="shared" si="158"/>
        <v>288</v>
      </c>
      <c r="AG132" s="113">
        <v>0</v>
      </c>
      <c r="AH132" s="113">
        <v>0</v>
      </c>
      <c r="AI132" s="113">
        <v>0</v>
      </c>
      <c r="AJ132" s="113">
        <f t="shared" si="159"/>
        <v>0</v>
      </c>
      <c r="AK132" s="113">
        <f t="shared" si="160"/>
        <v>19550</v>
      </c>
      <c r="AL132" s="115">
        <v>0</v>
      </c>
      <c r="AM132" s="115">
        <v>0</v>
      </c>
      <c r="AN132" s="115">
        <v>0</v>
      </c>
      <c r="AO132" s="115">
        <v>0</v>
      </c>
      <c r="AP132" s="115">
        <v>0</v>
      </c>
      <c r="AQ132" s="115">
        <v>0</v>
      </c>
      <c r="AR132" s="115">
        <v>0</v>
      </c>
      <c r="AS132" s="115">
        <v>0</v>
      </c>
      <c r="AT132" s="409">
        <f t="shared" ref="AT132:AT133" si="277">AL132+AN132+AO132+AR132+AQ132</f>
        <v>0</v>
      </c>
      <c r="AU132" s="115">
        <f>AM132+AP132+AS132</f>
        <v>0</v>
      </c>
      <c r="AV132" s="116">
        <f t="shared" si="161"/>
        <v>0</v>
      </c>
      <c r="AW132" s="855">
        <f>I132+AK132</f>
        <v>2032664</v>
      </c>
      <c r="AX132" s="528">
        <f>J132+Y132</f>
        <v>1489185</v>
      </c>
      <c r="AY132" s="113">
        <f t="shared" ref="AY132:AY133" si="278">W132</f>
        <v>0</v>
      </c>
      <c r="AZ132" s="113">
        <f>K132+AC132</f>
        <v>0</v>
      </c>
      <c r="BA132" s="528">
        <f>L132+AE132</f>
        <v>503345</v>
      </c>
      <c r="BB132" s="528">
        <f>M132+AF132</f>
        <v>29784</v>
      </c>
      <c r="BC132" s="528">
        <f>N132+AJ132</f>
        <v>10350</v>
      </c>
      <c r="BD132" s="549">
        <f>O132+AV132</f>
        <v>3.1251999999999995</v>
      </c>
      <c r="BE132" s="549">
        <f>P132+AT132</f>
        <v>2.2902999999999998</v>
      </c>
      <c r="BF132" s="953">
        <f t="shared" ref="BF132:BF133" si="279">AQ132</f>
        <v>0</v>
      </c>
      <c r="BG132" s="550">
        <f>Q132+AU132</f>
        <v>0.83489999999999998</v>
      </c>
      <c r="BH132" s="626"/>
    </row>
    <row r="133" spans="1:60" ht="12.95" customHeight="1" x14ac:dyDescent="0.25">
      <c r="A133" s="541">
        <v>26</v>
      </c>
      <c r="B133" s="378">
        <v>5486</v>
      </c>
      <c r="C133" s="378">
        <v>600098711</v>
      </c>
      <c r="D133" s="542">
        <v>72744022</v>
      </c>
      <c r="E133" s="734" t="s">
        <v>537</v>
      </c>
      <c r="F133" s="378">
        <v>3141</v>
      </c>
      <c r="G133" s="735" t="s">
        <v>319</v>
      </c>
      <c r="H133" s="546" t="s">
        <v>282</v>
      </c>
      <c r="I133" s="522">
        <v>366780</v>
      </c>
      <c r="J133" s="547">
        <v>269106</v>
      </c>
      <c r="K133" s="547">
        <v>0</v>
      </c>
      <c r="L133" s="339">
        <v>90958</v>
      </c>
      <c r="M133" s="339">
        <v>5382</v>
      </c>
      <c r="N133" s="547">
        <v>1334</v>
      </c>
      <c r="O133" s="548">
        <v>0.92</v>
      </c>
      <c r="P133" s="733">
        <v>0</v>
      </c>
      <c r="Q133" s="823">
        <v>0.92</v>
      </c>
      <c r="R133" s="112">
        <f t="shared" si="153"/>
        <v>0</v>
      </c>
      <c r="S133" s="113">
        <v>0</v>
      </c>
      <c r="T133" s="113">
        <v>0</v>
      </c>
      <c r="U133" s="113">
        <v>0</v>
      </c>
      <c r="V133" s="113">
        <v>0</v>
      </c>
      <c r="W133" s="113">
        <v>0</v>
      </c>
      <c r="X133" s="113">
        <v>0</v>
      </c>
      <c r="Y133" s="113">
        <f t="shared" si="154"/>
        <v>0</v>
      </c>
      <c r="Z133" s="113">
        <v>0</v>
      </c>
      <c r="AA133" s="113">
        <v>0</v>
      </c>
      <c r="AB133" s="113">
        <v>0</v>
      </c>
      <c r="AC133" s="113">
        <f t="shared" si="155"/>
        <v>0</v>
      </c>
      <c r="AD133" s="113">
        <f t="shared" si="156"/>
        <v>0</v>
      </c>
      <c r="AE133" s="114">
        <f t="shared" si="157"/>
        <v>0</v>
      </c>
      <c r="AF133" s="114">
        <f t="shared" si="158"/>
        <v>0</v>
      </c>
      <c r="AG133" s="113">
        <v>0</v>
      </c>
      <c r="AH133" s="113">
        <v>0</v>
      </c>
      <c r="AI133" s="113">
        <v>0</v>
      </c>
      <c r="AJ133" s="113">
        <f t="shared" si="159"/>
        <v>0</v>
      </c>
      <c r="AK133" s="113">
        <f t="shared" si="160"/>
        <v>0</v>
      </c>
      <c r="AL133" s="115">
        <v>0</v>
      </c>
      <c r="AM133" s="115">
        <v>0</v>
      </c>
      <c r="AN133" s="115">
        <v>0</v>
      </c>
      <c r="AO133" s="115">
        <v>0</v>
      </c>
      <c r="AP133" s="115">
        <v>0</v>
      </c>
      <c r="AQ133" s="115">
        <v>0</v>
      </c>
      <c r="AR133" s="115">
        <v>0</v>
      </c>
      <c r="AS133" s="115">
        <v>0</v>
      </c>
      <c r="AT133" s="409">
        <f t="shared" si="277"/>
        <v>0</v>
      </c>
      <c r="AU133" s="115">
        <f>AM133+AP133+AS133</f>
        <v>0</v>
      </c>
      <c r="AV133" s="116">
        <f t="shared" si="161"/>
        <v>0</v>
      </c>
      <c r="AW133" s="855">
        <f>I133+AK133</f>
        <v>366780</v>
      </c>
      <c r="AX133" s="528">
        <f>J133+Y133</f>
        <v>269106</v>
      </c>
      <c r="AY133" s="113">
        <f t="shared" si="278"/>
        <v>0</v>
      </c>
      <c r="AZ133" s="113">
        <f>K133+AC133</f>
        <v>0</v>
      </c>
      <c r="BA133" s="528">
        <f>L133+AE133</f>
        <v>90958</v>
      </c>
      <c r="BB133" s="528">
        <f>M133+AF133</f>
        <v>5382</v>
      </c>
      <c r="BC133" s="528">
        <f>N133+AJ133</f>
        <v>1334</v>
      </c>
      <c r="BD133" s="549">
        <f>O133+AV133</f>
        <v>0.92</v>
      </c>
      <c r="BE133" s="549">
        <f>P133+AT133</f>
        <v>0</v>
      </c>
      <c r="BF133" s="953">
        <f t="shared" si="279"/>
        <v>0</v>
      </c>
      <c r="BG133" s="550">
        <f>Q133+AU133</f>
        <v>0.92</v>
      </c>
      <c r="BH133" s="626"/>
    </row>
    <row r="134" spans="1:60" ht="12.95" customHeight="1" x14ac:dyDescent="0.25">
      <c r="A134" s="379">
        <v>26</v>
      </c>
      <c r="B134" s="84">
        <v>5486</v>
      </c>
      <c r="C134" s="84">
        <v>600098711</v>
      </c>
      <c r="D134" s="84">
        <v>72744022</v>
      </c>
      <c r="E134" s="736" t="s">
        <v>538</v>
      </c>
      <c r="F134" s="84"/>
      <c r="G134" s="736"/>
      <c r="H134" s="322"/>
      <c r="I134" s="748">
        <v>2379894</v>
      </c>
      <c r="J134" s="749">
        <v>1743895</v>
      </c>
      <c r="K134" s="749">
        <v>0</v>
      </c>
      <c r="L134" s="749">
        <v>589437</v>
      </c>
      <c r="M134" s="749">
        <v>34878</v>
      </c>
      <c r="N134" s="749">
        <v>11684</v>
      </c>
      <c r="O134" s="750">
        <v>4.0451999999999995</v>
      </c>
      <c r="P134" s="750">
        <v>2.2902999999999998</v>
      </c>
      <c r="Q134" s="835">
        <v>1.7549000000000001</v>
      </c>
      <c r="R134" s="748">
        <f t="shared" ref="R134:BG134" si="280">SUM(R132:R133)</f>
        <v>0</v>
      </c>
      <c r="S134" s="751">
        <f t="shared" si="280"/>
        <v>0</v>
      </c>
      <c r="T134" s="751">
        <f t="shared" si="280"/>
        <v>0</v>
      </c>
      <c r="U134" s="751">
        <f t="shared" ref="U134" si="281">SUM(U132:U133)</f>
        <v>14396</v>
      </c>
      <c r="V134" s="751">
        <f t="shared" si="280"/>
        <v>0</v>
      </c>
      <c r="W134" s="751">
        <f t="shared" ref="W134" si="282">SUM(W132:W133)</f>
        <v>0</v>
      </c>
      <c r="X134" s="751">
        <f t="shared" si="280"/>
        <v>0</v>
      </c>
      <c r="Y134" s="751">
        <f t="shared" si="280"/>
        <v>14396</v>
      </c>
      <c r="Z134" s="751">
        <f t="shared" si="280"/>
        <v>0</v>
      </c>
      <c r="AA134" s="751">
        <f t="shared" si="280"/>
        <v>0</v>
      </c>
      <c r="AB134" s="751">
        <f t="shared" si="280"/>
        <v>0</v>
      </c>
      <c r="AC134" s="751">
        <f t="shared" si="280"/>
        <v>0</v>
      </c>
      <c r="AD134" s="751">
        <f t="shared" si="280"/>
        <v>14396</v>
      </c>
      <c r="AE134" s="751">
        <f t="shared" si="280"/>
        <v>4866</v>
      </c>
      <c r="AF134" s="751">
        <f t="shared" si="280"/>
        <v>288</v>
      </c>
      <c r="AG134" s="751">
        <f t="shared" si="280"/>
        <v>0</v>
      </c>
      <c r="AH134" s="751">
        <f t="shared" ref="AH134" si="283">SUM(AH132:AH133)</f>
        <v>0</v>
      </c>
      <c r="AI134" s="751">
        <f t="shared" si="280"/>
        <v>0</v>
      </c>
      <c r="AJ134" s="751">
        <f t="shared" si="280"/>
        <v>0</v>
      </c>
      <c r="AK134" s="751">
        <f t="shared" si="280"/>
        <v>19550</v>
      </c>
      <c r="AL134" s="752">
        <f t="shared" si="280"/>
        <v>0</v>
      </c>
      <c r="AM134" s="752">
        <f t="shared" si="280"/>
        <v>0</v>
      </c>
      <c r="AN134" s="752">
        <f t="shared" si="280"/>
        <v>0</v>
      </c>
      <c r="AO134" s="752">
        <f t="shared" si="280"/>
        <v>0</v>
      </c>
      <c r="AP134" s="752">
        <f t="shared" si="280"/>
        <v>0</v>
      </c>
      <c r="AQ134" s="752">
        <f t="shared" ref="AQ134" si="284">SUM(AQ132:AQ133)</f>
        <v>0</v>
      </c>
      <c r="AR134" s="752">
        <f t="shared" si="280"/>
        <v>0</v>
      </c>
      <c r="AS134" s="752">
        <f t="shared" si="280"/>
        <v>0</v>
      </c>
      <c r="AT134" s="752">
        <f t="shared" si="280"/>
        <v>0</v>
      </c>
      <c r="AU134" s="752">
        <f t="shared" si="280"/>
        <v>0</v>
      </c>
      <c r="AV134" s="753">
        <f t="shared" si="280"/>
        <v>0</v>
      </c>
      <c r="AW134" s="749">
        <f t="shared" si="280"/>
        <v>2399444</v>
      </c>
      <c r="AX134" s="751">
        <f t="shared" si="280"/>
        <v>1758291</v>
      </c>
      <c r="AY134" s="948">
        <f t="shared" ref="AY134" si="285">SUM(AY132:AY133)</f>
        <v>0</v>
      </c>
      <c r="AZ134" s="751">
        <f t="shared" si="280"/>
        <v>0</v>
      </c>
      <c r="BA134" s="751">
        <f t="shared" si="280"/>
        <v>594303</v>
      </c>
      <c r="BB134" s="751">
        <f t="shared" si="280"/>
        <v>35166</v>
      </c>
      <c r="BC134" s="751">
        <f t="shared" si="280"/>
        <v>11684</v>
      </c>
      <c r="BD134" s="752">
        <f t="shared" si="280"/>
        <v>4.0451999999999995</v>
      </c>
      <c r="BE134" s="752">
        <f t="shared" si="280"/>
        <v>2.2902999999999998</v>
      </c>
      <c r="BF134" s="752">
        <f t="shared" si="280"/>
        <v>0</v>
      </c>
      <c r="BG134" s="753">
        <f t="shared" si="280"/>
        <v>1.7549000000000001</v>
      </c>
      <c r="BH134" s="626"/>
    </row>
    <row r="135" spans="1:60" ht="12.95" customHeight="1" x14ac:dyDescent="0.25">
      <c r="A135" s="541">
        <v>27</v>
      </c>
      <c r="B135" s="743">
        <v>2440</v>
      </c>
      <c r="C135" s="743">
        <v>600079392</v>
      </c>
      <c r="D135" s="542">
        <v>70981183</v>
      </c>
      <c r="E135" s="734" t="s">
        <v>539</v>
      </c>
      <c r="F135" s="378">
        <v>3111</v>
      </c>
      <c r="G135" s="735" t="s">
        <v>329</v>
      </c>
      <c r="H135" s="546" t="s">
        <v>281</v>
      </c>
      <c r="I135" s="522">
        <v>2215219</v>
      </c>
      <c r="J135" s="547">
        <v>1620632</v>
      </c>
      <c r="K135" s="547">
        <v>0</v>
      </c>
      <c r="L135" s="339">
        <v>547774</v>
      </c>
      <c r="M135" s="339">
        <v>32413</v>
      </c>
      <c r="N135" s="547">
        <v>14400</v>
      </c>
      <c r="O135" s="548">
        <v>4.1398000000000001</v>
      </c>
      <c r="P135" s="733">
        <v>2.75</v>
      </c>
      <c r="Q135" s="823">
        <v>1.3897999999999999</v>
      </c>
      <c r="R135" s="112">
        <f t="shared" si="153"/>
        <v>0</v>
      </c>
      <c r="S135" s="113">
        <v>0</v>
      </c>
      <c r="T135" s="113">
        <v>0</v>
      </c>
      <c r="U135" s="113">
        <v>17720</v>
      </c>
      <c r="V135" s="113">
        <v>0</v>
      </c>
      <c r="W135" s="113">
        <v>0</v>
      </c>
      <c r="X135" s="113">
        <v>0</v>
      </c>
      <c r="Y135" s="113">
        <f t="shared" si="154"/>
        <v>17720</v>
      </c>
      <c r="Z135" s="113">
        <v>0</v>
      </c>
      <c r="AA135" s="113">
        <v>0</v>
      </c>
      <c r="AB135" s="113">
        <v>0</v>
      </c>
      <c r="AC135" s="113">
        <f t="shared" si="155"/>
        <v>0</v>
      </c>
      <c r="AD135" s="113">
        <f t="shared" si="156"/>
        <v>17720</v>
      </c>
      <c r="AE135" s="114">
        <f t="shared" si="157"/>
        <v>5989</v>
      </c>
      <c r="AF135" s="114">
        <f t="shared" si="158"/>
        <v>354</v>
      </c>
      <c r="AG135" s="113">
        <v>0</v>
      </c>
      <c r="AH135" s="113">
        <v>0</v>
      </c>
      <c r="AI135" s="113">
        <v>0</v>
      </c>
      <c r="AJ135" s="113">
        <f t="shared" si="159"/>
        <v>0</v>
      </c>
      <c r="AK135" s="113">
        <f t="shared" si="160"/>
        <v>24063</v>
      </c>
      <c r="AL135" s="115">
        <v>0</v>
      </c>
      <c r="AM135" s="115">
        <v>0</v>
      </c>
      <c r="AN135" s="115">
        <v>0</v>
      </c>
      <c r="AO135" s="115">
        <v>0</v>
      </c>
      <c r="AP135" s="115">
        <v>0</v>
      </c>
      <c r="AQ135" s="115">
        <v>0</v>
      </c>
      <c r="AR135" s="115">
        <v>0</v>
      </c>
      <c r="AS135" s="115">
        <v>0</v>
      </c>
      <c r="AT135" s="409">
        <f t="shared" ref="AT135:AT136" si="286">AL135+AN135+AO135+AR135+AQ135</f>
        <v>0</v>
      </c>
      <c r="AU135" s="115">
        <f>AM135+AP135+AS135</f>
        <v>0</v>
      </c>
      <c r="AV135" s="116">
        <f t="shared" si="161"/>
        <v>0</v>
      </c>
      <c r="AW135" s="855">
        <f>I135+AK135</f>
        <v>2239282</v>
      </c>
      <c r="AX135" s="528">
        <f>J135+Y135</f>
        <v>1638352</v>
      </c>
      <c r="AY135" s="113">
        <f t="shared" ref="AY135:AY136" si="287">W135</f>
        <v>0</v>
      </c>
      <c r="AZ135" s="113">
        <f>K135+AC135</f>
        <v>0</v>
      </c>
      <c r="BA135" s="528">
        <f>L135+AE135</f>
        <v>553763</v>
      </c>
      <c r="BB135" s="528">
        <f>M135+AF135</f>
        <v>32767</v>
      </c>
      <c r="BC135" s="528">
        <f>N135+AJ135</f>
        <v>14400</v>
      </c>
      <c r="BD135" s="549">
        <f>O135+AV135</f>
        <v>4.1398000000000001</v>
      </c>
      <c r="BE135" s="549">
        <f>P135+AT135</f>
        <v>2.75</v>
      </c>
      <c r="BF135" s="953">
        <f t="shared" ref="BF135:BF136" si="288">AQ135</f>
        <v>0</v>
      </c>
      <c r="BG135" s="550">
        <f>Q135+AU135</f>
        <v>1.3897999999999999</v>
      </c>
      <c r="BH135" s="626"/>
    </row>
    <row r="136" spans="1:60" ht="12.95" customHeight="1" x14ac:dyDescent="0.25">
      <c r="A136" s="541">
        <v>27</v>
      </c>
      <c r="B136" s="378">
        <v>2440</v>
      </c>
      <c r="C136" s="378">
        <v>600079392</v>
      </c>
      <c r="D136" s="542">
        <v>70981183</v>
      </c>
      <c r="E136" s="734" t="s">
        <v>539</v>
      </c>
      <c r="F136" s="378">
        <v>3141</v>
      </c>
      <c r="G136" s="735" t="s">
        <v>319</v>
      </c>
      <c r="H136" s="546" t="s">
        <v>282</v>
      </c>
      <c r="I136" s="522">
        <v>465079</v>
      </c>
      <c r="J136" s="547">
        <v>341107</v>
      </c>
      <c r="K136" s="547">
        <v>0</v>
      </c>
      <c r="L136" s="339">
        <v>115294</v>
      </c>
      <c r="M136" s="339">
        <v>6822</v>
      </c>
      <c r="N136" s="547">
        <v>1856</v>
      </c>
      <c r="O136" s="548">
        <v>1.1599999999999999</v>
      </c>
      <c r="P136" s="733">
        <v>0</v>
      </c>
      <c r="Q136" s="823">
        <v>1.1599999999999999</v>
      </c>
      <c r="R136" s="112">
        <f t="shared" si="153"/>
        <v>0</v>
      </c>
      <c r="S136" s="113">
        <v>0</v>
      </c>
      <c r="T136" s="113">
        <v>0</v>
      </c>
      <c r="U136" s="113">
        <v>0</v>
      </c>
      <c r="V136" s="113">
        <v>0</v>
      </c>
      <c r="W136" s="113">
        <v>0</v>
      </c>
      <c r="X136" s="113">
        <v>0</v>
      </c>
      <c r="Y136" s="113">
        <f t="shared" si="154"/>
        <v>0</v>
      </c>
      <c r="Z136" s="113">
        <v>0</v>
      </c>
      <c r="AA136" s="113">
        <v>0</v>
      </c>
      <c r="AB136" s="113">
        <v>0</v>
      </c>
      <c r="AC136" s="113">
        <f t="shared" si="155"/>
        <v>0</v>
      </c>
      <c r="AD136" s="113">
        <f t="shared" si="156"/>
        <v>0</v>
      </c>
      <c r="AE136" s="114">
        <f t="shared" si="157"/>
        <v>0</v>
      </c>
      <c r="AF136" s="114">
        <f t="shared" si="158"/>
        <v>0</v>
      </c>
      <c r="AG136" s="113">
        <v>0</v>
      </c>
      <c r="AH136" s="113">
        <v>0</v>
      </c>
      <c r="AI136" s="113">
        <v>0</v>
      </c>
      <c r="AJ136" s="113">
        <f t="shared" si="159"/>
        <v>0</v>
      </c>
      <c r="AK136" s="113">
        <f t="shared" si="160"/>
        <v>0</v>
      </c>
      <c r="AL136" s="115">
        <v>0</v>
      </c>
      <c r="AM136" s="115">
        <v>0</v>
      </c>
      <c r="AN136" s="115">
        <v>0</v>
      </c>
      <c r="AO136" s="115">
        <v>0</v>
      </c>
      <c r="AP136" s="115">
        <v>0</v>
      </c>
      <c r="AQ136" s="115">
        <v>0</v>
      </c>
      <c r="AR136" s="115">
        <v>0</v>
      </c>
      <c r="AS136" s="115">
        <v>0</v>
      </c>
      <c r="AT136" s="409">
        <f t="shared" si="286"/>
        <v>0</v>
      </c>
      <c r="AU136" s="115">
        <f>AM136+AP136+AS136</f>
        <v>0</v>
      </c>
      <c r="AV136" s="116">
        <f t="shared" si="161"/>
        <v>0</v>
      </c>
      <c r="AW136" s="855">
        <f>I136+AK136</f>
        <v>465079</v>
      </c>
      <c r="AX136" s="528">
        <f>J136+Y136</f>
        <v>341107</v>
      </c>
      <c r="AY136" s="113">
        <f t="shared" si="287"/>
        <v>0</v>
      </c>
      <c r="AZ136" s="113">
        <f>K136+AC136</f>
        <v>0</v>
      </c>
      <c r="BA136" s="528">
        <f>L136+AE136</f>
        <v>115294</v>
      </c>
      <c r="BB136" s="528">
        <f>M136+AF136</f>
        <v>6822</v>
      </c>
      <c r="BC136" s="528">
        <f>N136+AJ136</f>
        <v>1856</v>
      </c>
      <c r="BD136" s="549">
        <f>O136+AV136</f>
        <v>1.1599999999999999</v>
      </c>
      <c r="BE136" s="549">
        <f>P136+AT136</f>
        <v>0</v>
      </c>
      <c r="BF136" s="953">
        <f t="shared" si="288"/>
        <v>0</v>
      </c>
      <c r="BG136" s="550">
        <f>Q136+AU136</f>
        <v>1.1599999999999999</v>
      </c>
      <c r="BH136" s="626"/>
    </row>
    <row r="137" spans="1:60" ht="12.95" customHeight="1" x14ac:dyDescent="0.25">
      <c r="A137" s="379">
        <v>27</v>
      </c>
      <c r="B137" s="84">
        <v>2440</v>
      </c>
      <c r="C137" s="84">
        <v>600079392</v>
      </c>
      <c r="D137" s="84">
        <v>70981183</v>
      </c>
      <c r="E137" s="736" t="s">
        <v>540</v>
      </c>
      <c r="F137" s="84"/>
      <c r="G137" s="736"/>
      <c r="H137" s="322"/>
      <c r="I137" s="748">
        <v>2680298</v>
      </c>
      <c r="J137" s="749">
        <v>1961739</v>
      </c>
      <c r="K137" s="749">
        <v>0</v>
      </c>
      <c r="L137" s="749">
        <v>663068</v>
      </c>
      <c r="M137" s="749">
        <v>39235</v>
      </c>
      <c r="N137" s="749">
        <v>16256</v>
      </c>
      <c r="O137" s="750">
        <v>5.2998000000000003</v>
      </c>
      <c r="P137" s="750">
        <v>2.75</v>
      </c>
      <c r="Q137" s="835">
        <v>2.5497999999999998</v>
      </c>
      <c r="R137" s="748">
        <f t="shared" ref="R137:BG137" si="289">SUM(R135:R136)</f>
        <v>0</v>
      </c>
      <c r="S137" s="751">
        <f t="shared" si="289"/>
        <v>0</v>
      </c>
      <c r="T137" s="751">
        <f t="shared" si="289"/>
        <v>0</v>
      </c>
      <c r="U137" s="751">
        <f t="shared" ref="U137" si="290">SUM(U135:U136)</f>
        <v>17720</v>
      </c>
      <c r="V137" s="751">
        <f t="shared" si="289"/>
        <v>0</v>
      </c>
      <c r="W137" s="751">
        <f t="shared" ref="W137" si="291">SUM(W135:W136)</f>
        <v>0</v>
      </c>
      <c r="X137" s="751">
        <f t="shared" si="289"/>
        <v>0</v>
      </c>
      <c r="Y137" s="751">
        <f t="shared" si="289"/>
        <v>17720</v>
      </c>
      <c r="Z137" s="751">
        <f t="shared" si="289"/>
        <v>0</v>
      </c>
      <c r="AA137" s="751">
        <f t="shared" si="289"/>
        <v>0</v>
      </c>
      <c r="AB137" s="751">
        <f t="shared" si="289"/>
        <v>0</v>
      </c>
      <c r="AC137" s="751">
        <f t="shared" si="289"/>
        <v>0</v>
      </c>
      <c r="AD137" s="751">
        <f t="shared" si="289"/>
        <v>17720</v>
      </c>
      <c r="AE137" s="751">
        <f t="shared" si="289"/>
        <v>5989</v>
      </c>
      <c r="AF137" s="751">
        <f t="shared" si="289"/>
        <v>354</v>
      </c>
      <c r="AG137" s="751">
        <f t="shared" si="289"/>
        <v>0</v>
      </c>
      <c r="AH137" s="751">
        <f t="shared" ref="AH137" si="292">SUM(AH135:AH136)</f>
        <v>0</v>
      </c>
      <c r="AI137" s="751">
        <f t="shared" si="289"/>
        <v>0</v>
      </c>
      <c r="AJ137" s="751">
        <f t="shared" si="289"/>
        <v>0</v>
      </c>
      <c r="AK137" s="751">
        <f t="shared" si="289"/>
        <v>24063</v>
      </c>
      <c r="AL137" s="752">
        <f t="shared" si="289"/>
        <v>0</v>
      </c>
      <c r="AM137" s="752">
        <f t="shared" si="289"/>
        <v>0</v>
      </c>
      <c r="AN137" s="752">
        <f t="shared" si="289"/>
        <v>0</v>
      </c>
      <c r="AO137" s="752">
        <f t="shared" si="289"/>
        <v>0</v>
      </c>
      <c r="AP137" s="752">
        <f t="shared" si="289"/>
        <v>0</v>
      </c>
      <c r="AQ137" s="752">
        <f t="shared" ref="AQ137" si="293">SUM(AQ135:AQ136)</f>
        <v>0</v>
      </c>
      <c r="AR137" s="752">
        <f t="shared" si="289"/>
        <v>0</v>
      </c>
      <c r="AS137" s="752">
        <f t="shared" si="289"/>
        <v>0</v>
      </c>
      <c r="AT137" s="752">
        <f t="shared" si="289"/>
        <v>0</v>
      </c>
      <c r="AU137" s="752">
        <f t="shared" si="289"/>
        <v>0</v>
      </c>
      <c r="AV137" s="753">
        <f t="shared" si="289"/>
        <v>0</v>
      </c>
      <c r="AW137" s="749">
        <f t="shared" si="289"/>
        <v>2704361</v>
      </c>
      <c r="AX137" s="751">
        <f t="shared" si="289"/>
        <v>1979459</v>
      </c>
      <c r="AY137" s="948">
        <f t="shared" ref="AY137" si="294">SUM(AY135:AY136)</f>
        <v>0</v>
      </c>
      <c r="AZ137" s="751">
        <f t="shared" si="289"/>
        <v>0</v>
      </c>
      <c r="BA137" s="751">
        <f t="shared" si="289"/>
        <v>669057</v>
      </c>
      <c r="BB137" s="751">
        <f t="shared" si="289"/>
        <v>39589</v>
      </c>
      <c r="BC137" s="751">
        <f t="shared" si="289"/>
        <v>16256</v>
      </c>
      <c r="BD137" s="752">
        <f t="shared" si="289"/>
        <v>5.2998000000000003</v>
      </c>
      <c r="BE137" s="752">
        <f t="shared" si="289"/>
        <v>2.75</v>
      </c>
      <c r="BF137" s="752">
        <f t="shared" si="289"/>
        <v>0</v>
      </c>
      <c r="BG137" s="753">
        <f t="shared" si="289"/>
        <v>2.5497999999999998</v>
      </c>
      <c r="BH137" s="626"/>
    </row>
    <row r="138" spans="1:60" ht="12.95" customHeight="1" x14ac:dyDescent="0.25">
      <c r="A138" s="541">
        <v>28</v>
      </c>
      <c r="B138" s="731">
        <v>2303</v>
      </c>
      <c r="C138" s="731">
        <v>600080048</v>
      </c>
      <c r="D138" s="542">
        <v>72743689</v>
      </c>
      <c r="E138" s="732" t="s">
        <v>541</v>
      </c>
      <c r="F138" s="731">
        <v>3111</v>
      </c>
      <c r="G138" s="735" t="s">
        <v>329</v>
      </c>
      <c r="H138" s="546" t="s">
        <v>281</v>
      </c>
      <c r="I138" s="522">
        <v>2921193</v>
      </c>
      <c r="J138" s="547">
        <v>2117808</v>
      </c>
      <c r="K138" s="547">
        <v>20000</v>
      </c>
      <c r="L138" s="339">
        <v>722579</v>
      </c>
      <c r="M138" s="339">
        <v>42356</v>
      </c>
      <c r="N138" s="547">
        <v>18450</v>
      </c>
      <c r="O138" s="548">
        <v>4.8235999999999999</v>
      </c>
      <c r="P138" s="733">
        <v>3.9018000000000002</v>
      </c>
      <c r="Q138" s="823">
        <v>0.92179999999999995</v>
      </c>
      <c r="R138" s="112">
        <f t="shared" si="153"/>
        <v>0</v>
      </c>
      <c r="S138" s="113">
        <v>0</v>
      </c>
      <c r="T138" s="113">
        <v>0</v>
      </c>
      <c r="U138" s="113">
        <v>0</v>
      </c>
      <c r="V138" s="113">
        <v>-36819</v>
      </c>
      <c r="W138" s="113">
        <v>0</v>
      </c>
      <c r="X138" s="113">
        <v>0</v>
      </c>
      <c r="Y138" s="113">
        <f t="shared" si="154"/>
        <v>-36819</v>
      </c>
      <c r="Z138" s="113">
        <v>0</v>
      </c>
      <c r="AA138" s="113">
        <v>0</v>
      </c>
      <c r="AB138" s="113">
        <v>0</v>
      </c>
      <c r="AC138" s="113">
        <f t="shared" si="155"/>
        <v>0</v>
      </c>
      <c r="AD138" s="113">
        <f t="shared" si="156"/>
        <v>-36819</v>
      </c>
      <c r="AE138" s="114">
        <f t="shared" si="157"/>
        <v>-12445</v>
      </c>
      <c r="AF138" s="114">
        <f t="shared" si="158"/>
        <v>-736</v>
      </c>
      <c r="AG138" s="113">
        <v>0</v>
      </c>
      <c r="AH138" s="113">
        <v>50000</v>
      </c>
      <c r="AI138" s="113">
        <v>0</v>
      </c>
      <c r="AJ138" s="113">
        <f t="shared" si="159"/>
        <v>50000</v>
      </c>
      <c r="AK138" s="113">
        <f t="shared" si="160"/>
        <v>0</v>
      </c>
      <c r="AL138" s="115">
        <v>0</v>
      </c>
      <c r="AM138" s="115">
        <v>0</v>
      </c>
      <c r="AN138" s="115">
        <v>0</v>
      </c>
      <c r="AO138" s="115">
        <v>0</v>
      </c>
      <c r="AP138" s="115">
        <v>0</v>
      </c>
      <c r="AQ138" s="115">
        <v>0</v>
      </c>
      <c r="AR138" s="115">
        <v>0</v>
      </c>
      <c r="AS138" s="115">
        <v>0</v>
      </c>
      <c r="AT138" s="409">
        <f t="shared" ref="AT138:AT143" si="295">AL138+AN138+AO138+AR138+AQ138</f>
        <v>0</v>
      </c>
      <c r="AU138" s="115">
        <f t="shared" ref="AU138:AU143" si="296">AM138+AP138+AS138</f>
        <v>0</v>
      </c>
      <c r="AV138" s="116">
        <f t="shared" si="161"/>
        <v>0</v>
      </c>
      <c r="AW138" s="855">
        <f t="shared" ref="AW138:AW143" si="297">I138+AK138</f>
        <v>2921193</v>
      </c>
      <c r="AX138" s="528">
        <f t="shared" ref="AX138:AX143" si="298">J138+Y138</f>
        <v>2080989</v>
      </c>
      <c r="AY138" s="113">
        <f t="shared" ref="AY138:AY143" si="299">W138</f>
        <v>0</v>
      </c>
      <c r="AZ138" s="113">
        <f t="shared" ref="AZ138:AZ143" si="300">K138+AC138</f>
        <v>20000</v>
      </c>
      <c r="BA138" s="528">
        <f t="shared" ref="BA138:BB143" si="301">L138+AE138</f>
        <v>710134</v>
      </c>
      <c r="BB138" s="528">
        <f t="shared" si="301"/>
        <v>41620</v>
      </c>
      <c r="BC138" s="528">
        <f t="shared" ref="BC138:BC143" si="302">N138+AJ138</f>
        <v>68450</v>
      </c>
      <c r="BD138" s="549">
        <f t="shared" ref="BD138:BD143" si="303">O138+AV138</f>
        <v>4.8235999999999999</v>
      </c>
      <c r="BE138" s="549">
        <f t="shared" ref="BE138:BE143" si="304">P138+AT138</f>
        <v>3.9018000000000002</v>
      </c>
      <c r="BF138" s="953">
        <f t="shared" ref="BF138:BF143" si="305">AQ138</f>
        <v>0</v>
      </c>
      <c r="BG138" s="550">
        <f t="shared" ref="BG138:BG143" si="306">Q138+AU138</f>
        <v>0.92179999999999995</v>
      </c>
      <c r="BH138" s="626"/>
    </row>
    <row r="139" spans="1:60" ht="12.95" customHeight="1" x14ac:dyDescent="0.25">
      <c r="A139" s="541">
        <v>28</v>
      </c>
      <c r="B139" s="743">
        <v>2303</v>
      </c>
      <c r="C139" s="743">
        <v>600080048</v>
      </c>
      <c r="D139" s="542">
        <v>72743689</v>
      </c>
      <c r="E139" s="377" t="s">
        <v>541</v>
      </c>
      <c r="F139" s="743">
        <v>3117</v>
      </c>
      <c r="G139" s="734" t="s">
        <v>333</v>
      </c>
      <c r="H139" s="546" t="s">
        <v>281</v>
      </c>
      <c r="I139" s="522">
        <v>3700686</v>
      </c>
      <c r="J139" s="547">
        <v>2661486</v>
      </c>
      <c r="K139" s="547">
        <v>16000</v>
      </c>
      <c r="L139" s="339">
        <v>904990</v>
      </c>
      <c r="M139" s="339">
        <v>53230</v>
      </c>
      <c r="N139" s="547">
        <v>64980</v>
      </c>
      <c r="O139" s="548">
        <v>5.4454000000000002</v>
      </c>
      <c r="P139" s="733">
        <v>3.4252000000000002</v>
      </c>
      <c r="Q139" s="823">
        <v>2.0202</v>
      </c>
      <c r="R139" s="112">
        <f t="shared" si="153"/>
        <v>0</v>
      </c>
      <c r="S139" s="113">
        <v>0</v>
      </c>
      <c r="T139" s="113">
        <v>0</v>
      </c>
      <c r="U139" s="113">
        <v>45868</v>
      </c>
      <c r="V139" s="113">
        <v>0</v>
      </c>
      <c r="W139" s="113">
        <v>0</v>
      </c>
      <c r="X139" s="113">
        <v>0</v>
      </c>
      <c r="Y139" s="113">
        <f t="shared" si="154"/>
        <v>45868</v>
      </c>
      <c r="Z139" s="113">
        <v>0</v>
      </c>
      <c r="AA139" s="113">
        <v>0</v>
      </c>
      <c r="AB139" s="113">
        <v>0</v>
      </c>
      <c r="AC139" s="113">
        <f t="shared" si="155"/>
        <v>0</v>
      </c>
      <c r="AD139" s="113">
        <f t="shared" si="156"/>
        <v>45868</v>
      </c>
      <c r="AE139" s="114">
        <f t="shared" si="157"/>
        <v>15503</v>
      </c>
      <c r="AF139" s="114">
        <f t="shared" si="158"/>
        <v>917</v>
      </c>
      <c r="AG139" s="113">
        <v>0</v>
      </c>
      <c r="AH139" s="113">
        <v>0</v>
      </c>
      <c r="AI139" s="113">
        <v>0</v>
      </c>
      <c r="AJ139" s="113">
        <f t="shared" si="159"/>
        <v>0</v>
      </c>
      <c r="AK139" s="113">
        <f t="shared" si="160"/>
        <v>62288</v>
      </c>
      <c r="AL139" s="115">
        <v>0</v>
      </c>
      <c r="AM139" s="115">
        <v>0</v>
      </c>
      <c r="AN139" s="115">
        <v>0</v>
      </c>
      <c r="AO139" s="115">
        <v>0</v>
      </c>
      <c r="AP139" s="115">
        <v>0</v>
      </c>
      <c r="AQ139" s="115">
        <v>0</v>
      </c>
      <c r="AR139" s="115">
        <v>0</v>
      </c>
      <c r="AS139" s="115">
        <v>0</v>
      </c>
      <c r="AT139" s="409">
        <f t="shared" si="295"/>
        <v>0</v>
      </c>
      <c r="AU139" s="115">
        <f t="shared" si="296"/>
        <v>0</v>
      </c>
      <c r="AV139" s="116">
        <f t="shared" si="161"/>
        <v>0</v>
      </c>
      <c r="AW139" s="855">
        <f t="shared" si="297"/>
        <v>3762974</v>
      </c>
      <c r="AX139" s="528">
        <f t="shared" si="298"/>
        <v>2707354</v>
      </c>
      <c r="AY139" s="113">
        <f t="shared" si="299"/>
        <v>0</v>
      </c>
      <c r="AZ139" s="113">
        <f t="shared" si="300"/>
        <v>16000</v>
      </c>
      <c r="BA139" s="528">
        <f t="shared" si="301"/>
        <v>920493</v>
      </c>
      <c r="BB139" s="528">
        <f t="shared" si="301"/>
        <v>54147</v>
      </c>
      <c r="BC139" s="528">
        <f t="shared" si="302"/>
        <v>64980</v>
      </c>
      <c r="BD139" s="549">
        <f t="shared" si="303"/>
        <v>5.4454000000000002</v>
      </c>
      <c r="BE139" s="549">
        <f t="shared" si="304"/>
        <v>3.4252000000000002</v>
      </c>
      <c r="BF139" s="953">
        <f t="shared" si="305"/>
        <v>0</v>
      </c>
      <c r="BG139" s="550">
        <f t="shared" si="306"/>
        <v>2.0202</v>
      </c>
      <c r="BH139" s="626"/>
    </row>
    <row r="140" spans="1:60" ht="12.95" customHeight="1" x14ac:dyDescent="0.25">
      <c r="A140" s="541">
        <v>28</v>
      </c>
      <c r="B140" s="378">
        <v>2303</v>
      </c>
      <c r="C140" s="378">
        <v>600080048</v>
      </c>
      <c r="D140" s="542">
        <v>72743689</v>
      </c>
      <c r="E140" s="732" t="s">
        <v>541</v>
      </c>
      <c r="F140" s="743">
        <v>3117</v>
      </c>
      <c r="G140" s="641" t="s">
        <v>316</v>
      </c>
      <c r="H140" s="546" t="s">
        <v>282</v>
      </c>
      <c r="I140" s="522">
        <v>31419</v>
      </c>
      <c r="J140" s="547">
        <v>23136</v>
      </c>
      <c r="K140" s="547">
        <v>0</v>
      </c>
      <c r="L140" s="339">
        <v>7820</v>
      </c>
      <c r="M140" s="339">
        <v>463</v>
      </c>
      <c r="N140" s="547">
        <v>0</v>
      </c>
      <c r="O140" s="548">
        <v>0.05</v>
      </c>
      <c r="P140" s="733">
        <v>0.05</v>
      </c>
      <c r="Q140" s="823">
        <v>0</v>
      </c>
      <c r="R140" s="112">
        <f t="shared" si="153"/>
        <v>0</v>
      </c>
      <c r="S140" s="113">
        <v>0</v>
      </c>
      <c r="T140" s="113">
        <v>0</v>
      </c>
      <c r="U140" s="113">
        <v>0</v>
      </c>
      <c r="V140" s="113">
        <v>0</v>
      </c>
      <c r="W140" s="113">
        <v>0</v>
      </c>
      <c r="X140" s="113">
        <v>0</v>
      </c>
      <c r="Y140" s="113">
        <f t="shared" si="154"/>
        <v>0</v>
      </c>
      <c r="Z140" s="113">
        <v>0</v>
      </c>
      <c r="AA140" s="113">
        <v>0</v>
      </c>
      <c r="AB140" s="113">
        <v>0</v>
      </c>
      <c r="AC140" s="113">
        <f t="shared" si="155"/>
        <v>0</v>
      </c>
      <c r="AD140" s="113">
        <f t="shared" si="156"/>
        <v>0</v>
      </c>
      <c r="AE140" s="114">
        <f t="shared" si="157"/>
        <v>0</v>
      </c>
      <c r="AF140" s="114">
        <f t="shared" si="158"/>
        <v>0</v>
      </c>
      <c r="AG140" s="113">
        <v>0</v>
      </c>
      <c r="AH140" s="113">
        <v>0</v>
      </c>
      <c r="AI140" s="113">
        <v>0</v>
      </c>
      <c r="AJ140" s="113">
        <f t="shared" si="159"/>
        <v>0</v>
      </c>
      <c r="AK140" s="113">
        <f t="shared" si="160"/>
        <v>0</v>
      </c>
      <c r="AL140" s="115">
        <v>0</v>
      </c>
      <c r="AM140" s="115">
        <v>0</v>
      </c>
      <c r="AN140" s="115">
        <v>0</v>
      </c>
      <c r="AO140" s="115">
        <v>0</v>
      </c>
      <c r="AP140" s="115">
        <v>0</v>
      </c>
      <c r="AQ140" s="115">
        <v>0</v>
      </c>
      <c r="AR140" s="115">
        <v>0</v>
      </c>
      <c r="AS140" s="115">
        <v>0</v>
      </c>
      <c r="AT140" s="409">
        <f t="shared" si="295"/>
        <v>0</v>
      </c>
      <c r="AU140" s="115">
        <f t="shared" si="296"/>
        <v>0</v>
      </c>
      <c r="AV140" s="116">
        <f t="shared" si="161"/>
        <v>0</v>
      </c>
      <c r="AW140" s="855">
        <f t="shared" si="297"/>
        <v>31419</v>
      </c>
      <c r="AX140" s="528">
        <f t="shared" si="298"/>
        <v>23136</v>
      </c>
      <c r="AY140" s="113">
        <f t="shared" si="299"/>
        <v>0</v>
      </c>
      <c r="AZ140" s="113">
        <f t="shared" si="300"/>
        <v>0</v>
      </c>
      <c r="BA140" s="528">
        <f t="shared" si="301"/>
        <v>7820</v>
      </c>
      <c r="BB140" s="528">
        <f t="shared" si="301"/>
        <v>463</v>
      </c>
      <c r="BC140" s="528">
        <f t="shared" si="302"/>
        <v>0</v>
      </c>
      <c r="BD140" s="549">
        <f t="shared" si="303"/>
        <v>0.05</v>
      </c>
      <c r="BE140" s="549">
        <f t="shared" si="304"/>
        <v>0.05</v>
      </c>
      <c r="BF140" s="953">
        <f t="shared" si="305"/>
        <v>0</v>
      </c>
      <c r="BG140" s="550">
        <f t="shared" si="306"/>
        <v>0</v>
      </c>
      <c r="BH140" s="626"/>
    </row>
    <row r="141" spans="1:60" ht="12.95" customHeight="1" x14ac:dyDescent="0.25">
      <c r="A141" s="541">
        <v>28</v>
      </c>
      <c r="B141" s="378">
        <v>2303</v>
      </c>
      <c r="C141" s="378">
        <v>600080048</v>
      </c>
      <c r="D141" s="542">
        <v>72743689</v>
      </c>
      <c r="E141" s="734" t="s">
        <v>541</v>
      </c>
      <c r="F141" s="378">
        <v>3141</v>
      </c>
      <c r="G141" s="735" t="s">
        <v>319</v>
      </c>
      <c r="H141" s="546" t="s">
        <v>282</v>
      </c>
      <c r="I141" s="522">
        <v>968363</v>
      </c>
      <c r="J141" s="547">
        <v>646649</v>
      </c>
      <c r="K141" s="547">
        <v>64000</v>
      </c>
      <c r="L141" s="339">
        <v>240199</v>
      </c>
      <c r="M141" s="339">
        <v>12933</v>
      </c>
      <c r="N141" s="547">
        <v>4582</v>
      </c>
      <c r="O141" s="548">
        <v>2.21</v>
      </c>
      <c r="P141" s="733">
        <v>0</v>
      </c>
      <c r="Q141" s="823">
        <v>2.21</v>
      </c>
      <c r="R141" s="112">
        <f t="shared" ref="R141:R196" si="307">Z141*-1</f>
        <v>-36000</v>
      </c>
      <c r="S141" s="113">
        <v>0</v>
      </c>
      <c r="T141" s="113">
        <v>0</v>
      </c>
      <c r="U141" s="113">
        <v>0</v>
      </c>
      <c r="V141" s="113">
        <v>0</v>
      </c>
      <c r="W141" s="113">
        <v>0</v>
      </c>
      <c r="X141" s="113">
        <v>0</v>
      </c>
      <c r="Y141" s="113">
        <f t="shared" ref="Y141:Y196" si="308">SUM(R141:X141)</f>
        <v>-36000</v>
      </c>
      <c r="Z141" s="113">
        <v>36000</v>
      </c>
      <c r="AA141" s="113">
        <v>0</v>
      </c>
      <c r="AB141" s="113">
        <v>0</v>
      </c>
      <c r="AC141" s="113">
        <f t="shared" ref="AC141:AC196" si="309">SUM(Z141:AB141)</f>
        <v>36000</v>
      </c>
      <c r="AD141" s="113">
        <f t="shared" ref="AD141:AD196" si="310">Y141+AC141</f>
        <v>0</v>
      </c>
      <c r="AE141" s="114">
        <f t="shared" ref="AE141:AE196" si="311">ROUND((Y141+Z141+AA141)*33.8%,0)</f>
        <v>0</v>
      </c>
      <c r="AF141" s="114">
        <f t="shared" ref="AF141:AF196" si="312">ROUND(Y141*2%,0)</f>
        <v>-720</v>
      </c>
      <c r="AG141" s="113">
        <v>0</v>
      </c>
      <c r="AH141" s="113">
        <v>0</v>
      </c>
      <c r="AI141" s="113">
        <v>0</v>
      </c>
      <c r="AJ141" s="113">
        <f t="shared" ref="AJ141:AJ196" si="313">SUM(AG141:AI141)</f>
        <v>0</v>
      </c>
      <c r="AK141" s="113">
        <f t="shared" ref="AK141:AK196" si="314">AD141+AE141+AF141+AJ141</f>
        <v>-720</v>
      </c>
      <c r="AL141" s="115">
        <v>0</v>
      </c>
      <c r="AM141" s="115">
        <v>-0.12</v>
      </c>
      <c r="AN141" s="115">
        <v>0</v>
      </c>
      <c r="AO141" s="115">
        <v>0</v>
      </c>
      <c r="AP141" s="115">
        <v>0</v>
      </c>
      <c r="AQ141" s="115">
        <v>0</v>
      </c>
      <c r="AR141" s="115">
        <v>0</v>
      </c>
      <c r="AS141" s="115">
        <v>0</v>
      </c>
      <c r="AT141" s="409">
        <f t="shared" si="295"/>
        <v>0</v>
      </c>
      <c r="AU141" s="115">
        <f t="shared" si="296"/>
        <v>-0.12</v>
      </c>
      <c r="AV141" s="116">
        <f t="shared" ref="AV141:AV196" si="315">SUM(AT141:AU141)</f>
        <v>-0.12</v>
      </c>
      <c r="AW141" s="855">
        <f t="shared" si="297"/>
        <v>967643</v>
      </c>
      <c r="AX141" s="528">
        <f t="shared" si="298"/>
        <v>610649</v>
      </c>
      <c r="AY141" s="113">
        <f t="shared" si="299"/>
        <v>0</v>
      </c>
      <c r="AZ141" s="113">
        <f t="shared" si="300"/>
        <v>100000</v>
      </c>
      <c r="BA141" s="528">
        <f t="shared" si="301"/>
        <v>240199</v>
      </c>
      <c r="BB141" s="528">
        <f t="shared" si="301"/>
        <v>12213</v>
      </c>
      <c r="BC141" s="528">
        <f t="shared" si="302"/>
        <v>4582</v>
      </c>
      <c r="BD141" s="549">
        <f t="shared" si="303"/>
        <v>2.09</v>
      </c>
      <c r="BE141" s="549">
        <f t="shared" si="304"/>
        <v>0</v>
      </c>
      <c r="BF141" s="953">
        <f t="shared" si="305"/>
        <v>0</v>
      </c>
      <c r="BG141" s="550">
        <f t="shared" si="306"/>
        <v>2.09</v>
      </c>
      <c r="BH141" s="626"/>
    </row>
    <row r="142" spans="1:60" ht="12.95" customHeight="1" x14ac:dyDescent="0.25">
      <c r="A142" s="541">
        <v>28</v>
      </c>
      <c r="B142" s="378">
        <v>2303</v>
      </c>
      <c r="C142" s="378">
        <v>600080048</v>
      </c>
      <c r="D142" s="542">
        <v>72743689</v>
      </c>
      <c r="E142" s="732" t="s">
        <v>541</v>
      </c>
      <c r="F142" s="756">
        <v>3143</v>
      </c>
      <c r="G142" s="641" t="s">
        <v>633</v>
      </c>
      <c r="H142" s="546" t="s">
        <v>281</v>
      </c>
      <c r="I142" s="522">
        <v>594670</v>
      </c>
      <c r="J142" s="547">
        <v>437901</v>
      </c>
      <c r="K142" s="547">
        <v>0</v>
      </c>
      <c r="L142" s="339">
        <v>148011</v>
      </c>
      <c r="M142" s="339">
        <v>8758</v>
      </c>
      <c r="N142" s="547">
        <v>0</v>
      </c>
      <c r="O142" s="548">
        <v>0.86</v>
      </c>
      <c r="P142" s="733">
        <v>0.86</v>
      </c>
      <c r="Q142" s="823">
        <v>0</v>
      </c>
      <c r="R142" s="112">
        <f t="shared" si="307"/>
        <v>0</v>
      </c>
      <c r="S142" s="113">
        <v>0</v>
      </c>
      <c r="T142" s="113">
        <v>0</v>
      </c>
      <c r="U142" s="113">
        <v>0</v>
      </c>
      <c r="V142" s="113">
        <v>0</v>
      </c>
      <c r="W142" s="113">
        <v>0</v>
      </c>
      <c r="X142" s="113">
        <v>0</v>
      </c>
      <c r="Y142" s="113">
        <f t="shared" si="308"/>
        <v>0</v>
      </c>
      <c r="Z142" s="113">
        <v>0</v>
      </c>
      <c r="AA142" s="113">
        <v>0</v>
      </c>
      <c r="AB142" s="113">
        <v>0</v>
      </c>
      <c r="AC142" s="113">
        <f t="shared" si="309"/>
        <v>0</v>
      </c>
      <c r="AD142" s="113">
        <f t="shared" si="310"/>
        <v>0</v>
      </c>
      <c r="AE142" s="114">
        <f t="shared" si="311"/>
        <v>0</v>
      </c>
      <c r="AF142" s="114">
        <f t="shared" si="312"/>
        <v>0</v>
      </c>
      <c r="AG142" s="113">
        <v>0</v>
      </c>
      <c r="AH142" s="113">
        <v>0</v>
      </c>
      <c r="AI142" s="113">
        <v>0</v>
      </c>
      <c r="AJ142" s="113">
        <f t="shared" si="313"/>
        <v>0</v>
      </c>
      <c r="AK142" s="113">
        <f t="shared" si="314"/>
        <v>0</v>
      </c>
      <c r="AL142" s="115">
        <v>0</v>
      </c>
      <c r="AM142" s="115">
        <v>0</v>
      </c>
      <c r="AN142" s="115">
        <v>0</v>
      </c>
      <c r="AO142" s="115">
        <v>0</v>
      </c>
      <c r="AP142" s="115">
        <v>0</v>
      </c>
      <c r="AQ142" s="115">
        <v>0</v>
      </c>
      <c r="AR142" s="115">
        <v>0</v>
      </c>
      <c r="AS142" s="115">
        <v>0</v>
      </c>
      <c r="AT142" s="409">
        <f t="shared" si="295"/>
        <v>0</v>
      </c>
      <c r="AU142" s="115">
        <f t="shared" si="296"/>
        <v>0</v>
      </c>
      <c r="AV142" s="116">
        <f t="shared" si="315"/>
        <v>0</v>
      </c>
      <c r="AW142" s="855">
        <f t="shared" si="297"/>
        <v>594670</v>
      </c>
      <c r="AX142" s="528">
        <f t="shared" si="298"/>
        <v>437901</v>
      </c>
      <c r="AY142" s="113">
        <f t="shared" si="299"/>
        <v>0</v>
      </c>
      <c r="AZ142" s="113">
        <f t="shared" si="300"/>
        <v>0</v>
      </c>
      <c r="BA142" s="528">
        <f t="shared" si="301"/>
        <v>148011</v>
      </c>
      <c r="BB142" s="528">
        <f t="shared" si="301"/>
        <v>8758</v>
      </c>
      <c r="BC142" s="528">
        <f t="shared" si="302"/>
        <v>0</v>
      </c>
      <c r="BD142" s="549">
        <f t="shared" si="303"/>
        <v>0.86</v>
      </c>
      <c r="BE142" s="549">
        <f t="shared" si="304"/>
        <v>0.86</v>
      </c>
      <c r="BF142" s="953">
        <f t="shared" si="305"/>
        <v>0</v>
      </c>
      <c r="BG142" s="550">
        <f t="shared" si="306"/>
        <v>0</v>
      </c>
      <c r="BH142" s="626"/>
    </row>
    <row r="143" spans="1:60" ht="12.95" customHeight="1" x14ac:dyDescent="0.25">
      <c r="A143" s="541">
        <v>28</v>
      </c>
      <c r="B143" s="378">
        <v>2303</v>
      </c>
      <c r="C143" s="378">
        <v>600080048</v>
      </c>
      <c r="D143" s="542">
        <v>72743689</v>
      </c>
      <c r="E143" s="732" t="s">
        <v>541</v>
      </c>
      <c r="F143" s="756">
        <v>3143</v>
      </c>
      <c r="G143" s="641" t="s">
        <v>634</v>
      </c>
      <c r="H143" s="546" t="s">
        <v>282</v>
      </c>
      <c r="I143" s="522">
        <v>17556</v>
      </c>
      <c r="J143" s="547">
        <v>12375</v>
      </c>
      <c r="K143" s="547">
        <v>0</v>
      </c>
      <c r="L143" s="339">
        <v>4183</v>
      </c>
      <c r="M143" s="339">
        <v>248</v>
      </c>
      <c r="N143" s="547">
        <v>750</v>
      </c>
      <c r="O143" s="548">
        <v>0.05</v>
      </c>
      <c r="P143" s="733">
        <v>0</v>
      </c>
      <c r="Q143" s="823">
        <v>0.05</v>
      </c>
      <c r="R143" s="112">
        <f t="shared" si="307"/>
        <v>0</v>
      </c>
      <c r="S143" s="113">
        <v>0</v>
      </c>
      <c r="T143" s="113">
        <v>0</v>
      </c>
      <c r="U143" s="113">
        <v>0</v>
      </c>
      <c r="V143" s="113">
        <v>0</v>
      </c>
      <c r="W143" s="113">
        <v>0</v>
      </c>
      <c r="X143" s="113">
        <v>0</v>
      </c>
      <c r="Y143" s="113">
        <f t="shared" si="308"/>
        <v>0</v>
      </c>
      <c r="Z143" s="113">
        <v>0</v>
      </c>
      <c r="AA143" s="113">
        <v>0</v>
      </c>
      <c r="AB143" s="113">
        <v>0</v>
      </c>
      <c r="AC143" s="113">
        <f t="shared" si="309"/>
        <v>0</v>
      </c>
      <c r="AD143" s="113">
        <f t="shared" si="310"/>
        <v>0</v>
      </c>
      <c r="AE143" s="114">
        <f t="shared" si="311"/>
        <v>0</v>
      </c>
      <c r="AF143" s="114">
        <f t="shared" si="312"/>
        <v>0</v>
      </c>
      <c r="AG143" s="113">
        <v>0</v>
      </c>
      <c r="AH143" s="113">
        <v>0</v>
      </c>
      <c r="AI143" s="113">
        <v>0</v>
      </c>
      <c r="AJ143" s="113">
        <f t="shared" si="313"/>
        <v>0</v>
      </c>
      <c r="AK143" s="113">
        <f t="shared" si="314"/>
        <v>0</v>
      </c>
      <c r="AL143" s="115">
        <v>0</v>
      </c>
      <c r="AM143" s="115">
        <v>0</v>
      </c>
      <c r="AN143" s="115">
        <v>0</v>
      </c>
      <c r="AO143" s="115">
        <v>0</v>
      </c>
      <c r="AP143" s="115">
        <v>0</v>
      </c>
      <c r="AQ143" s="115">
        <v>0</v>
      </c>
      <c r="AR143" s="115">
        <v>0</v>
      </c>
      <c r="AS143" s="115">
        <v>0</v>
      </c>
      <c r="AT143" s="409">
        <f t="shared" si="295"/>
        <v>0</v>
      </c>
      <c r="AU143" s="115">
        <f t="shared" si="296"/>
        <v>0</v>
      </c>
      <c r="AV143" s="116">
        <f t="shared" si="315"/>
        <v>0</v>
      </c>
      <c r="AW143" s="855">
        <f t="shared" si="297"/>
        <v>17556</v>
      </c>
      <c r="AX143" s="528">
        <f t="shared" si="298"/>
        <v>12375</v>
      </c>
      <c r="AY143" s="113">
        <f t="shared" si="299"/>
        <v>0</v>
      </c>
      <c r="AZ143" s="113">
        <f t="shared" si="300"/>
        <v>0</v>
      </c>
      <c r="BA143" s="528">
        <f t="shared" si="301"/>
        <v>4183</v>
      </c>
      <c r="BB143" s="528">
        <f t="shared" si="301"/>
        <v>248</v>
      </c>
      <c r="BC143" s="528">
        <f t="shared" si="302"/>
        <v>750</v>
      </c>
      <c r="BD143" s="549">
        <f t="shared" si="303"/>
        <v>0.05</v>
      </c>
      <c r="BE143" s="549">
        <f t="shared" si="304"/>
        <v>0</v>
      </c>
      <c r="BF143" s="953">
        <f t="shared" si="305"/>
        <v>0</v>
      </c>
      <c r="BG143" s="550">
        <f t="shared" si="306"/>
        <v>0.05</v>
      </c>
      <c r="BH143" s="626"/>
    </row>
    <row r="144" spans="1:60" ht="12.95" customHeight="1" x14ac:dyDescent="0.25">
      <c r="A144" s="379">
        <v>28</v>
      </c>
      <c r="B144" s="84">
        <v>2303</v>
      </c>
      <c r="C144" s="84">
        <v>600080048</v>
      </c>
      <c r="D144" s="84">
        <v>72743689</v>
      </c>
      <c r="E144" s="757" t="s">
        <v>542</v>
      </c>
      <c r="F144" s="758"/>
      <c r="G144" s="757"/>
      <c r="H144" s="759"/>
      <c r="I144" s="748">
        <v>8233887</v>
      </c>
      <c r="J144" s="749">
        <v>5899355</v>
      </c>
      <c r="K144" s="749">
        <v>100000</v>
      </c>
      <c r="L144" s="749">
        <v>2027782</v>
      </c>
      <c r="M144" s="749">
        <v>117988</v>
      </c>
      <c r="N144" s="749">
        <v>88762</v>
      </c>
      <c r="O144" s="750">
        <v>13.439</v>
      </c>
      <c r="P144" s="750">
        <v>8.2370000000000001</v>
      </c>
      <c r="Q144" s="835">
        <v>5.202</v>
      </c>
      <c r="R144" s="748">
        <f t="shared" ref="R144:BG144" si="316">SUM(R138:R143)</f>
        <v>-36000</v>
      </c>
      <c r="S144" s="751">
        <f t="shared" si="316"/>
        <v>0</v>
      </c>
      <c r="T144" s="751">
        <f t="shared" si="316"/>
        <v>0</v>
      </c>
      <c r="U144" s="751">
        <f t="shared" si="316"/>
        <v>45868</v>
      </c>
      <c r="V144" s="751">
        <f t="shared" si="316"/>
        <v>-36819</v>
      </c>
      <c r="W144" s="751">
        <f t="shared" ref="W144" si="317">SUM(W138:W143)</f>
        <v>0</v>
      </c>
      <c r="X144" s="751">
        <f t="shared" si="316"/>
        <v>0</v>
      </c>
      <c r="Y144" s="751">
        <f t="shared" si="316"/>
        <v>-26951</v>
      </c>
      <c r="Z144" s="751">
        <f t="shared" si="316"/>
        <v>36000</v>
      </c>
      <c r="AA144" s="751">
        <f t="shared" si="316"/>
        <v>0</v>
      </c>
      <c r="AB144" s="751">
        <f t="shared" si="316"/>
        <v>0</v>
      </c>
      <c r="AC144" s="751">
        <f t="shared" si="316"/>
        <v>36000</v>
      </c>
      <c r="AD144" s="751">
        <f t="shared" si="316"/>
        <v>9049</v>
      </c>
      <c r="AE144" s="751">
        <f t="shared" si="316"/>
        <v>3058</v>
      </c>
      <c r="AF144" s="751">
        <f t="shared" si="316"/>
        <v>-539</v>
      </c>
      <c r="AG144" s="751">
        <f t="shared" si="316"/>
        <v>0</v>
      </c>
      <c r="AH144" s="751">
        <f t="shared" si="316"/>
        <v>50000</v>
      </c>
      <c r="AI144" s="751">
        <f t="shared" si="316"/>
        <v>0</v>
      </c>
      <c r="AJ144" s="751">
        <f t="shared" si="316"/>
        <v>50000</v>
      </c>
      <c r="AK144" s="751">
        <f t="shared" si="316"/>
        <v>61568</v>
      </c>
      <c r="AL144" s="752">
        <f t="shared" si="316"/>
        <v>0</v>
      </c>
      <c r="AM144" s="752">
        <f t="shared" si="316"/>
        <v>-0.12</v>
      </c>
      <c r="AN144" s="752">
        <f t="shared" si="316"/>
        <v>0</v>
      </c>
      <c r="AO144" s="752">
        <f t="shared" si="316"/>
        <v>0</v>
      </c>
      <c r="AP144" s="752">
        <f t="shared" si="316"/>
        <v>0</v>
      </c>
      <c r="AQ144" s="752">
        <f t="shared" ref="AQ144" si="318">SUM(AQ138:AQ143)</f>
        <v>0</v>
      </c>
      <c r="AR144" s="752">
        <f t="shared" si="316"/>
        <v>0</v>
      </c>
      <c r="AS144" s="752">
        <f t="shared" si="316"/>
        <v>0</v>
      </c>
      <c r="AT144" s="752">
        <f t="shared" si="316"/>
        <v>0</v>
      </c>
      <c r="AU144" s="752">
        <f t="shared" si="316"/>
        <v>-0.12</v>
      </c>
      <c r="AV144" s="753">
        <f t="shared" si="316"/>
        <v>-0.12</v>
      </c>
      <c r="AW144" s="749">
        <f t="shared" si="316"/>
        <v>8295455</v>
      </c>
      <c r="AX144" s="751">
        <f t="shared" si="316"/>
        <v>5872404</v>
      </c>
      <c r="AY144" s="948">
        <f t="shared" ref="AY144" si="319">SUM(AY138:AY143)</f>
        <v>0</v>
      </c>
      <c r="AZ144" s="751">
        <f t="shared" si="316"/>
        <v>136000</v>
      </c>
      <c r="BA144" s="751">
        <f t="shared" si="316"/>
        <v>2030840</v>
      </c>
      <c r="BB144" s="751">
        <f t="shared" si="316"/>
        <v>117449</v>
      </c>
      <c r="BC144" s="751">
        <f t="shared" si="316"/>
        <v>138762</v>
      </c>
      <c r="BD144" s="752">
        <f t="shared" si="316"/>
        <v>13.319000000000001</v>
      </c>
      <c r="BE144" s="752">
        <f t="shared" si="316"/>
        <v>8.2370000000000001</v>
      </c>
      <c r="BF144" s="752">
        <f t="shared" si="316"/>
        <v>0</v>
      </c>
      <c r="BG144" s="753">
        <f t="shared" si="316"/>
        <v>5.0819999999999999</v>
      </c>
      <c r="BH144" s="626"/>
    </row>
    <row r="145" spans="1:60" ht="12.95" customHeight="1" x14ac:dyDescent="0.25">
      <c r="A145" s="541">
        <v>29</v>
      </c>
      <c r="B145" s="378">
        <v>5437</v>
      </c>
      <c r="C145" s="378">
        <v>600098931</v>
      </c>
      <c r="D145" s="542">
        <v>72742135</v>
      </c>
      <c r="E145" s="734" t="s">
        <v>543</v>
      </c>
      <c r="F145" s="378">
        <v>3111</v>
      </c>
      <c r="G145" s="735" t="s">
        <v>329</v>
      </c>
      <c r="H145" s="546" t="s">
        <v>281</v>
      </c>
      <c r="I145" s="522">
        <v>4618178</v>
      </c>
      <c r="J145" s="547">
        <v>3344019</v>
      </c>
      <c r="K145" s="547">
        <v>0</v>
      </c>
      <c r="L145" s="339">
        <v>1130278</v>
      </c>
      <c r="M145" s="339">
        <v>66881</v>
      </c>
      <c r="N145" s="547">
        <v>77000</v>
      </c>
      <c r="O145" s="548">
        <v>7.9841999999999995</v>
      </c>
      <c r="P145" s="733">
        <v>6</v>
      </c>
      <c r="Q145" s="823">
        <v>1.9842</v>
      </c>
      <c r="R145" s="112">
        <f t="shared" si="307"/>
        <v>0</v>
      </c>
      <c r="S145" s="113">
        <v>0</v>
      </c>
      <c r="T145" s="113">
        <v>0</v>
      </c>
      <c r="U145" s="113">
        <v>32828</v>
      </c>
      <c r="V145" s="113">
        <v>0</v>
      </c>
      <c r="W145" s="113">
        <v>0</v>
      </c>
      <c r="X145" s="113">
        <v>0</v>
      </c>
      <c r="Y145" s="113">
        <f t="shared" si="308"/>
        <v>32828</v>
      </c>
      <c r="Z145" s="113">
        <v>0</v>
      </c>
      <c r="AA145" s="113">
        <v>0</v>
      </c>
      <c r="AB145" s="113">
        <v>0</v>
      </c>
      <c r="AC145" s="113">
        <f t="shared" si="309"/>
        <v>0</v>
      </c>
      <c r="AD145" s="113">
        <f t="shared" si="310"/>
        <v>32828</v>
      </c>
      <c r="AE145" s="114">
        <f t="shared" si="311"/>
        <v>11096</v>
      </c>
      <c r="AF145" s="114">
        <f t="shared" si="312"/>
        <v>657</v>
      </c>
      <c r="AG145" s="113">
        <v>0</v>
      </c>
      <c r="AH145" s="113">
        <v>0</v>
      </c>
      <c r="AI145" s="113">
        <v>0</v>
      </c>
      <c r="AJ145" s="113">
        <f t="shared" si="313"/>
        <v>0</v>
      </c>
      <c r="AK145" s="113">
        <f t="shared" si="314"/>
        <v>44581</v>
      </c>
      <c r="AL145" s="115">
        <v>0</v>
      </c>
      <c r="AM145" s="115">
        <v>0</v>
      </c>
      <c r="AN145" s="115">
        <v>0</v>
      </c>
      <c r="AO145" s="115">
        <v>0</v>
      </c>
      <c r="AP145" s="115">
        <v>0</v>
      </c>
      <c r="AQ145" s="115">
        <v>0</v>
      </c>
      <c r="AR145" s="115">
        <v>0</v>
      </c>
      <c r="AS145" s="115">
        <v>0</v>
      </c>
      <c r="AT145" s="409">
        <f t="shared" ref="AT145:AT146" si="320">AL145+AN145+AO145+AR145+AQ145</f>
        <v>0</v>
      </c>
      <c r="AU145" s="115">
        <f>AM145+AP145+AS145</f>
        <v>0</v>
      </c>
      <c r="AV145" s="116">
        <f t="shared" si="315"/>
        <v>0</v>
      </c>
      <c r="AW145" s="855">
        <f>I145+AK145</f>
        <v>4662759</v>
      </c>
      <c r="AX145" s="528">
        <f>J145+Y145</f>
        <v>3376847</v>
      </c>
      <c r="AY145" s="113">
        <f t="shared" ref="AY145:AY146" si="321">W145</f>
        <v>0</v>
      </c>
      <c r="AZ145" s="113">
        <f>K145+AC145</f>
        <v>0</v>
      </c>
      <c r="BA145" s="528">
        <f>L145+AE145</f>
        <v>1141374</v>
      </c>
      <c r="BB145" s="528">
        <f>M145+AF145</f>
        <v>67538</v>
      </c>
      <c r="BC145" s="528">
        <f>N145+AJ145</f>
        <v>77000</v>
      </c>
      <c r="BD145" s="549">
        <f>O145+AV145</f>
        <v>7.9841999999999995</v>
      </c>
      <c r="BE145" s="549">
        <f>P145+AT145</f>
        <v>6</v>
      </c>
      <c r="BF145" s="953">
        <f t="shared" ref="BF145:BF146" si="322">AQ145</f>
        <v>0</v>
      </c>
      <c r="BG145" s="550">
        <f>Q145+AU145</f>
        <v>1.9842</v>
      </c>
      <c r="BH145" s="626"/>
    </row>
    <row r="146" spans="1:60" ht="12.95" customHeight="1" x14ac:dyDescent="0.25">
      <c r="A146" s="541">
        <v>29</v>
      </c>
      <c r="B146" s="378">
        <v>5437</v>
      </c>
      <c r="C146" s="378">
        <v>600098931</v>
      </c>
      <c r="D146" s="542">
        <v>72742135</v>
      </c>
      <c r="E146" s="734" t="s">
        <v>543</v>
      </c>
      <c r="F146" s="378">
        <v>3141</v>
      </c>
      <c r="G146" s="735" t="s">
        <v>319</v>
      </c>
      <c r="H146" s="546" t="s">
        <v>282</v>
      </c>
      <c r="I146" s="522">
        <v>1193924</v>
      </c>
      <c r="J146" s="547">
        <v>874651</v>
      </c>
      <c r="K146" s="547">
        <v>0</v>
      </c>
      <c r="L146" s="339">
        <v>295632</v>
      </c>
      <c r="M146" s="339">
        <v>17493</v>
      </c>
      <c r="N146" s="547">
        <v>6148</v>
      </c>
      <c r="O146" s="548">
        <v>2.98</v>
      </c>
      <c r="P146" s="733">
        <v>0</v>
      </c>
      <c r="Q146" s="823">
        <v>2.98</v>
      </c>
      <c r="R146" s="112">
        <f t="shared" si="307"/>
        <v>0</v>
      </c>
      <c r="S146" s="113">
        <v>0</v>
      </c>
      <c r="T146" s="113">
        <v>0</v>
      </c>
      <c r="U146" s="113">
        <v>0</v>
      </c>
      <c r="V146" s="113">
        <v>0</v>
      </c>
      <c r="W146" s="113">
        <v>0</v>
      </c>
      <c r="X146" s="113">
        <v>0</v>
      </c>
      <c r="Y146" s="113">
        <f t="shared" si="308"/>
        <v>0</v>
      </c>
      <c r="Z146" s="113">
        <v>0</v>
      </c>
      <c r="AA146" s="113">
        <v>0</v>
      </c>
      <c r="AB146" s="113">
        <v>0</v>
      </c>
      <c r="AC146" s="113">
        <f t="shared" si="309"/>
        <v>0</v>
      </c>
      <c r="AD146" s="113">
        <f t="shared" si="310"/>
        <v>0</v>
      </c>
      <c r="AE146" s="114">
        <f t="shared" si="311"/>
        <v>0</v>
      </c>
      <c r="AF146" s="114">
        <f t="shared" si="312"/>
        <v>0</v>
      </c>
      <c r="AG146" s="113">
        <v>0</v>
      </c>
      <c r="AH146" s="113">
        <v>0</v>
      </c>
      <c r="AI146" s="113">
        <v>0</v>
      </c>
      <c r="AJ146" s="113">
        <f t="shared" si="313"/>
        <v>0</v>
      </c>
      <c r="AK146" s="113">
        <f t="shared" si="314"/>
        <v>0</v>
      </c>
      <c r="AL146" s="115">
        <v>0</v>
      </c>
      <c r="AM146" s="115">
        <v>0</v>
      </c>
      <c r="AN146" s="115">
        <v>0</v>
      </c>
      <c r="AO146" s="115">
        <v>0</v>
      </c>
      <c r="AP146" s="115">
        <v>0</v>
      </c>
      <c r="AQ146" s="115">
        <v>0</v>
      </c>
      <c r="AR146" s="115">
        <v>0</v>
      </c>
      <c r="AS146" s="115">
        <v>0</v>
      </c>
      <c r="AT146" s="409">
        <f t="shared" si="320"/>
        <v>0</v>
      </c>
      <c r="AU146" s="115">
        <f>AM146+AP146+AS146</f>
        <v>0</v>
      </c>
      <c r="AV146" s="116">
        <f t="shared" si="315"/>
        <v>0</v>
      </c>
      <c r="AW146" s="855">
        <f>I146+AK146</f>
        <v>1193924</v>
      </c>
      <c r="AX146" s="528">
        <f>J146+Y146</f>
        <v>874651</v>
      </c>
      <c r="AY146" s="113">
        <f t="shared" si="321"/>
        <v>0</v>
      </c>
      <c r="AZ146" s="113">
        <f>K146+AC146</f>
        <v>0</v>
      </c>
      <c r="BA146" s="528">
        <f>L146+AE146</f>
        <v>295632</v>
      </c>
      <c r="BB146" s="528">
        <f>M146+AF146</f>
        <v>17493</v>
      </c>
      <c r="BC146" s="528">
        <f>N146+AJ146</f>
        <v>6148</v>
      </c>
      <c r="BD146" s="549">
        <f>O146+AV146</f>
        <v>2.98</v>
      </c>
      <c r="BE146" s="549">
        <f>P146+AT146</f>
        <v>0</v>
      </c>
      <c r="BF146" s="953">
        <f t="shared" si="322"/>
        <v>0</v>
      </c>
      <c r="BG146" s="550">
        <f>Q146+AU146</f>
        <v>2.98</v>
      </c>
      <c r="BH146" s="626"/>
    </row>
    <row r="147" spans="1:60" ht="12.95" customHeight="1" x14ac:dyDescent="0.25">
      <c r="A147" s="379">
        <v>29</v>
      </c>
      <c r="B147" s="84">
        <v>5437</v>
      </c>
      <c r="C147" s="84">
        <v>600098931</v>
      </c>
      <c r="D147" s="84">
        <v>72742135</v>
      </c>
      <c r="E147" s="736" t="s">
        <v>544</v>
      </c>
      <c r="F147" s="84"/>
      <c r="G147" s="736"/>
      <c r="H147" s="322"/>
      <c r="I147" s="748">
        <v>5812102</v>
      </c>
      <c r="J147" s="749">
        <v>4218670</v>
      </c>
      <c r="K147" s="749">
        <v>0</v>
      </c>
      <c r="L147" s="749">
        <v>1425910</v>
      </c>
      <c r="M147" s="749">
        <v>84374</v>
      </c>
      <c r="N147" s="749">
        <v>83148</v>
      </c>
      <c r="O147" s="750">
        <v>10.9642</v>
      </c>
      <c r="P147" s="750">
        <v>6</v>
      </c>
      <c r="Q147" s="835">
        <v>4.9641999999999999</v>
      </c>
      <c r="R147" s="748">
        <f t="shared" ref="R147:BG147" si="323">SUM(R145:R146)</f>
        <v>0</v>
      </c>
      <c r="S147" s="751">
        <f t="shared" si="323"/>
        <v>0</v>
      </c>
      <c r="T147" s="751">
        <f t="shared" si="323"/>
        <v>0</v>
      </c>
      <c r="U147" s="751">
        <f t="shared" ref="U147" si="324">SUM(U145:U146)</f>
        <v>32828</v>
      </c>
      <c r="V147" s="751">
        <f t="shared" si="323"/>
        <v>0</v>
      </c>
      <c r="W147" s="751">
        <f t="shared" ref="W147" si="325">SUM(W145:W146)</f>
        <v>0</v>
      </c>
      <c r="X147" s="751">
        <f t="shared" si="323"/>
        <v>0</v>
      </c>
      <c r="Y147" s="751">
        <f t="shared" si="323"/>
        <v>32828</v>
      </c>
      <c r="Z147" s="751">
        <f t="shared" si="323"/>
        <v>0</v>
      </c>
      <c r="AA147" s="751">
        <f t="shared" si="323"/>
        <v>0</v>
      </c>
      <c r="AB147" s="751">
        <f t="shared" si="323"/>
        <v>0</v>
      </c>
      <c r="AC147" s="751">
        <f t="shared" si="323"/>
        <v>0</v>
      </c>
      <c r="AD147" s="751">
        <f t="shared" si="323"/>
        <v>32828</v>
      </c>
      <c r="AE147" s="751">
        <f t="shared" si="323"/>
        <v>11096</v>
      </c>
      <c r="AF147" s="751">
        <f t="shared" si="323"/>
        <v>657</v>
      </c>
      <c r="AG147" s="751">
        <f t="shared" si="323"/>
        <v>0</v>
      </c>
      <c r="AH147" s="751">
        <f t="shared" ref="AH147" si="326">SUM(AH145:AH146)</f>
        <v>0</v>
      </c>
      <c r="AI147" s="751">
        <f t="shared" si="323"/>
        <v>0</v>
      </c>
      <c r="AJ147" s="751">
        <f t="shared" si="323"/>
        <v>0</v>
      </c>
      <c r="AK147" s="751">
        <f t="shared" si="323"/>
        <v>44581</v>
      </c>
      <c r="AL147" s="752">
        <f t="shared" si="323"/>
        <v>0</v>
      </c>
      <c r="AM147" s="752">
        <f t="shared" si="323"/>
        <v>0</v>
      </c>
      <c r="AN147" s="752">
        <f t="shared" si="323"/>
        <v>0</v>
      </c>
      <c r="AO147" s="752">
        <f t="shared" si="323"/>
        <v>0</v>
      </c>
      <c r="AP147" s="752">
        <f t="shared" si="323"/>
        <v>0</v>
      </c>
      <c r="AQ147" s="752">
        <f t="shared" ref="AQ147" si="327">SUM(AQ145:AQ146)</f>
        <v>0</v>
      </c>
      <c r="AR147" s="752">
        <f t="shared" si="323"/>
        <v>0</v>
      </c>
      <c r="AS147" s="752">
        <f t="shared" si="323"/>
        <v>0</v>
      </c>
      <c r="AT147" s="752">
        <f t="shared" si="323"/>
        <v>0</v>
      </c>
      <c r="AU147" s="752">
        <f t="shared" si="323"/>
        <v>0</v>
      </c>
      <c r="AV147" s="753">
        <f t="shared" si="323"/>
        <v>0</v>
      </c>
      <c r="AW147" s="749">
        <f t="shared" si="323"/>
        <v>5856683</v>
      </c>
      <c r="AX147" s="751">
        <f t="shared" si="323"/>
        <v>4251498</v>
      </c>
      <c r="AY147" s="948">
        <f t="shared" ref="AY147" si="328">SUM(AY145:AY146)</f>
        <v>0</v>
      </c>
      <c r="AZ147" s="751">
        <f t="shared" si="323"/>
        <v>0</v>
      </c>
      <c r="BA147" s="751">
        <f t="shared" si="323"/>
        <v>1437006</v>
      </c>
      <c r="BB147" s="751">
        <f t="shared" si="323"/>
        <v>85031</v>
      </c>
      <c r="BC147" s="751">
        <f t="shared" si="323"/>
        <v>83148</v>
      </c>
      <c r="BD147" s="752">
        <f t="shared" si="323"/>
        <v>10.9642</v>
      </c>
      <c r="BE147" s="752">
        <f t="shared" si="323"/>
        <v>6</v>
      </c>
      <c r="BF147" s="752">
        <f t="shared" si="323"/>
        <v>0</v>
      </c>
      <c r="BG147" s="753">
        <f t="shared" si="323"/>
        <v>4.9641999999999999</v>
      </c>
      <c r="BH147" s="626"/>
    </row>
    <row r="148" spans="1:60" ht="12.95" customHeight="1" x14ac:dyDescent="0.25">
      <c r="A148" s="541">
        <v>30</v>
      </c>
      <c r="B148" s="743">
        <v>5438</v>
      </c>
      <c r="C148" s="743">
        <v>600099032</v>
      </c>
      <c r="D148" s="542">
        <v>72742054</v>
      </c>
      <c r="E148" s="377" t="s">
        <v>545</v>
      </c>
      <c r="F148" s="378">
        <v>3117</v>
      </c>
      <c r="G148" s="734" t="s">
        <v>333</v>
      </c>
      <c r="H148" s="546" t="s">
        <v>281</v>
      </c>
      <c r="I148" s="522">
        <v>4078966</v>
      </c>
      <c r="J148" s="547">
        <v>2943215</v>
      </c>
      <c r="K148" s="547">
        <v>0</v>
      </c>
      <c r="L148" s="339">
        <v>994807</v>
      </c>
      <c r="M148" s="339">
        <v>58864</v>
      </c>
      <c r="N148" s="547">
        <v>82080</v>
      </c>
      <c r="O148" s="548">
        <v>5.3839000000000006</v>
      </c>
      <c r="P148" s="733">
        <v>3.6886000000000001</v>
      </c>
      <c r="Q148" s="823">
        <v>1.6953</v>
      </c>
      <c r="R148" s="112">
        <f t="shared" si="307"/>
        <v>0</v>
      </c>
      <c r="S148" s="113">
        <v>0</v>
      </c>
      <c r="T148" s="113">
        <v>0</v>
      </c>
      <c r="U148" s="113">
        <v>5472</v>
      </c>
      <c r="V148" s="113">
        <v>0</v>
      </c>
      <c r="W148" s="113">
        <v>0</v>
      </c>
      <c r="X148" s="113">
        <v>0</v>
      </c>
      <c r="Y148" s="113">
        <f t="shared" si="308"/>
        <v>5472</v>
      </c>
      <c r="Z148" s="113">
        <v>0</v>
      </c>
      <c r="AA148" s="113">
        <v>0</v>
      </c>
      <c r="AB148" s="113">
        <v>0</v>
      </c>
      <c r="AC148" s="113">
        <f t="shared" si="309"/>
        <v>0</v>
      </c>
      <c r="AD148" s="113">
        <f t="shared" si="310"/>
        <v>5472</v>
      </c>
      <c r="AE148" s="114">
        <f t="shared" si="311"/>
        <v>1850</v>
      </c>
      <c r="AF148" s="114">
        <f t="shared" si="312"/>
        <v>109</v>
      </c>
      <c r="AG148" s="113">
        <v>0</v>
      </c>
      <c r="AH148" s="113">
        <v>0</v>
      </c>
      <c r="AI148" s="113">
        <v>0</v>
      </c>
      <c r="AJ148" s="113">
        <f t="shared" si="313"/>
        <v>0</v>
      </c>
      <c r="AK148" s="113">
        <f t="shared" si="314"/>
        <v>7431</v>
      </c>
      <c r="AL148" s="115">
        <v>0</v>
      </c>
      <c r="AM148" s="115">
        <v>0</v>
      </c>
      <c r="AN148" s="115">
        <v>0</v>
      </c>
      <c r="AO148" s="115">
        <v>0</v>
      </c>
      <c r="AP148" s="115">
        <v>0</v>
      </c>
      <c r="AQ148" s="115">
        <v>0</v>
      </c>
      <c r="AR148" s="115">
        <v>0</v>
      </c>
      <c r="AS148" s="115">
        <v>0</v>
      </c>
      <c r="AT148" s="409">
        <f t="shared" ref="AT148:AT151" si="329">AL148+AN148+AO148+AR148+AQ148</f>
        <v>0</v>
      </c>
      <c r="AU148" s="115">
        <f>AM148+AP148+AS148</f>
        <v>0</v>
      </c>
      <c r="AV148" s="116">
        <f t="shared" si="315"/>
        <v>0</v>
      </c>
      <c r="AW148" s="855">
        <f>I148+AK148</f>
        <v>4086397</v>
      </c>
      <c r="AX148" s="528">
        <f>J148+Y148</f>
        <v>2948687</v>
      </c>
      <c r="AY148" s="113">
        <f t="shared" ref="AY148:AY151" si="330">W148</f>
        <v>0</v>
      </c>
      <c r="AZ148" s="113">
        <f>K148+AC148</f>
        <v>0</v>
      </c>
      <c r="BA148" s="528">
        <f t="shared" ref="BA148:BB151" si="331">L148+AE148</f>
        <v>996657</v>
      </c>
      <c r="BB148" s="528">
        <f t="shared" si="331"/>
        <v>58973</v>
      </c>
      <c r="BC148" s="528">
        <f>N148+AJ148</f>
        <v>82080</v>
      </c>
      <c r="BD148" s="549">
        <f>O148+AV148</f>
        <v>5.3839000000000006</v>
      </c>
      <c r="BE148" s="549">
        <f>P148+AT148</f>
        <v>3.6886000000000001</v>
      </c>
      <c r="BF148" s="953">
        <f t="shared" ref="BF148:BF151" si="332">AQ148</f>
        <v>0</v>
      </c>
      <c r="BG148" s="550">
        <f>Q148+AU148</f>
        <v>1.6953</v>
      </c>
      <c r="BH148" s="626"/>
    </row>
    <row r="149" spans="1:60" ht="12.95" customHeight="1" x14ac:dyDescent="0.25">
      <c r="A149" s="541">
        <v>30</v>
      </c>
      <c r="B149" s="378">
        <v>5438</v>
      </c>
      <c r="C149" s="378">
        <v>600099032</v>
      </c>
      <c r="D149" s="542">
        <v>72742054</v>
      </c>
      <c r="E149" s="732" t="s">
        <v>545</v>
      </c>
      <c r="F149" s="378">
        <v>3117</v>
      </c>
      <c r="G149" s="641" t="s">
        <v>316</v>
      </c>
      <c r="H149" s="546" t="s">
        <v>282</v>
      </c>
      <c r="I149" s="522">
        <v>0</v>
      </c>
      <c r="J149" s="547">
        <v>0</v>
      </c>
      <c r="K149" s="547">
        <v>0</v>
      </c>
      <c r="L149" s="339">
        <v>0</v>
      </c>
      <c r="M149" s="339">
        <v>0</v>
      </c>
      <c r="N149" s="547">
        <v>0</v>
      </c>
      <c r="O149" s="548">
        <v>0</v>
      </c>
      <c r="P149" s="733">
        <v>0</v>
      </c>
      <c r="Q149" s="823">
        <v>0</v>
      </c>
      <c r="R149" s="112">
        <f t="shared" si="307"/>
        <v>0</v>
      </c>
      <c r="S149" s="113">
        <v>0</v>
      </c>
      <c r="T149" s="113">
        <v>0</v>
      </c>
      <c r="U149" s="113">
        <v>0</v>
      </c>
      <c r="V149" s="113">
        <v>0</v>
      </c>
      <c r="W149" s="113">
        <v>0</v>
      </c>
      <c r="X149" s="113">
        <v>0</v>
      </c>
      <c r="Y149" s="113">
        <f t="shared" si="308"/>
        <v>0</v>
      </c>
      <c r="Z149" s="113">
        <v>0</v>
      </c>
      <c r="AA149" s="113">
        <v>0</v>
      </c>
      <c r="AB149" s="113">
        <v>0</v>
      </c>
      <c r="AC149" s="113">
        <f t="shared" si="309"/>
        <v>0</v>
      </c>
      <c r="AD149" s="113">
        <f t="shared" si="310"/>
        <v>0</v>
      </c>
      <c r="AE149" s="114">
        <f t="shared" si="311"/>
        <v>0</v>
      </c>
      <c r="AF149" s="114">
        <f t="shared" si="312"/>
        <v>0</v>
      </c>
      <c r="AG149" s="113">
        <v>0</v>
      </c>
      <c r="AH149" s="113">
        <v>0</v>
      </c>
      <c r="AI149" s="113">
        <v>0</v>
      </c>
      <c r="AJ149" s="113">
        <f t="shared" si="313"/>
        <v>0</v>
      </c>
      <c r="AK149" s="113">
        <f t="shared" si="314"/>
        <v>0</v>
      </c>
      <c r="AL149" s="115">
        <v>0</v>
      </c>
      <c r="AM149" s="115">
        <v>0</v>
      </c>
      <c r="AN149" s="115">
        <v>0</v>
      </c>
      <c r="AO149" s="115">
        <v>0</v>
      </c>
      <c r="AP149" s="115">
        <v>0</v>
      </c>
      <c r="AQ149" s="115">
        <v>0</v>
      </c>
      <c r="AR149" s="115">
        <v>0</v>
      </c>
      <c r="AS149" s="115">
        <v>0</v>
      </c>
      <c r="AT149" s="409">
        <f t="shared" si="329"/>
        <v>0</v>
      </c>
      <c r="AU149" s="115">
        <f>AM149+AP149+AS149</f>
        <v>0</v>
      </c>
      <c r="AV149" s="116">
        <f t="shared" si="315"/>
        <v>0</v>
      </c>
      <c r="AW149" s="855">
        <f>I149+AK149</f>
        <v>0</v>
      </c>
      <c r="AX149" s="528">
        <f>J149+Y149</f>
        <v>0</v>
      </c>
      <c r="AY149" s="113">
        <f t="shared" si="330"/>
        <v>0</v>
      </c>
      <c r="AZ149" s="113">
        <f>K149+AC149</f>
        <v>0</v>
      </c>
      <c r="BA149" s="528">
        <f t="shared" si="331"/>
        <v>0</v>
      </c>
      <c r="BB149" s="528">
        <f t="shared" si="331"/>
        <v>0</v>
      </c>
      <c r="BC149" s="528">
        <f>N149+AJ149</f>
        <v>0</v>
      </c>
      <c r="BD149" s="549">
        <f>O149+AV149</f>
        <v>0</v>
      </c>
      <c r="BE149" s="549">
        <f>P149+AT149</f>
        <v>0</v>
      </c>
      <c r="BF149" s="953">
        <f t="shared" si="332"/>
        <v>0</v>
      </c>
      <c r="BG149" s="550">
        <f>Q149+AU149</f>
        <v>0</v>
      </c>
      <c r="BH149" s="626"/>
    </row>
    <row r="150" spans="1:60" ht="12.95" customHeight="1" x14ac:dyDescent="0.25">
      <c r="A150" s="541">
        <v>30</v>
      </c>
      <c r="B150" s="378">
        <v>5438</v>
      </c>
      <c r="C150" s="378">
        <v>600099032</v>
      </c>
      <c r="D150" s="542">
        <v>72742054</v>
      </c>
      <c r="E150" s="732" t="s">
        <v>545</v>
      </c>
      <c r="F150" s="756">
        <v>3143</v>
      </c>
      <c r="G150" s="641" t="s">
        <v>633</v>
      </c>
      <c r="H150" s="546" t="s">
        <v>281</v>
      </c>
      <c r="I150" s="522">
        <v>727448</v>
      </c>
      <c r="J150" s="547">
        <v>535676</v>
      </c>
      <c r="K150" s="547">
        <v>0</v>
      </c>
      <c r="L150" s="339">
        <v>181058</v>
      </c>
      <c r="M150" s="339">
        <v>10714</v>
      </c>
      <c r="N150" s="547">
        <v>0</v>
      </c>
      <c r="O150" s="548">
        <v>1.1072</v>
      </c>
      <c r="P150" s="733">
        <v>1.1072</v>
      </c>
      <c r="Q150" s="823">
        <v>0</v>
      </c>
      <c r="R150" s="112">
        <f t="shared" si="307"/>
        <v>0</v>
      </c>
      <c r="S150" s="113">
        <v>0</v>
      </c>
      <c r="T150" s="113">
        <v>0</v>
      </c>
      <c r="U150" s="113">
        <v>0</v>
      </c>
      <c r="V150" s="113">
        <v>0</v>
      </c>
      <c r="W150" s="113">
        <v>0</v>
      </c>
      <c r="X150" s="113">
        <v>0</v>
      </c>
      <c r="Y150" s="113">
        <f t="shared" si="308"/>
        <v>0</v>
      </c>
      <c r="Z150" s="113">
        <v>0</v>
      </c>
      <c r="AA150" s="113">
        <v>0</v>
      </c>
      <c r="AB150" s="113">
        <v>0</v>
      </c>
      <c r="AC150" s="113">
        <f t="shared" si="309"/>
        <v>0</v>
      </c>
      <c r="AD150" s="113">
        <f t="shared" si="310"/>
        <v>0</v>
      </c>
      <c r="AE150" s="114">
        <f t="shared" si="311"/>
        <v>0</v>
      </c>
      <c r="AF150" s="114">
        <f t="shared" si="312"/>
        <v>0</v>
      </c>
      <c r="AG150" s="113">
        <v>0</v>
      </c>
      <c r="AH150" s="113">
        <v>0</v>
      </c>
      <c r="AI150" s="113">
        <v>0</v>
      </c>
      <c r="AJ150" s="113">
        <f t="shared" si="313"/>
        <v>0</v>
      </c>
      <c r="AK150" s="113">
        <f t="shared" si="314"/>
        <v>0</v>
      </c>
      <c r="AL150" s="115">
        <v>0</v>
      </c>
      <c r="AM150" s="115">
        <v>0</v>
      </c>
      <c r="AN150" s="115">
        <v>0</v>
      </c>
      <c r="AO150" s="115">
        <v>0</v>
      </c>
      <c r="AP150" s="115">
        <v>0</v>
      </c>
      <c r="AQ150" s="115">
        <v>0</v>
      </c>
      <c r="AR150" s="115">
        <v>0</v>
      </c>
      <c r="AS150" s="115">
        <v>0</v>
      </c>
      <c r="AT150" s="409">
        <f t="shared" si="329"/>
        <v>0</v>
      </c>
      <c r="AU150" s="115">
        <f>AM150+AP150+AS150</f>
        <v>0</v>
      </c>
      <c r="AV150" s="116">
        <f t="shared" si="315"/>
        <v>0</v>
      </c>
      <c r="AW150" s="855">
        <f>I150+AK150</f>
        <v>727448</v>
      </c>
      <c r="AX150" s="528">
        <f>J150+Y150</f>
        <v>535676</v>
      </c>
      <c r="AY150" s="113">
        <f t="shared" si="330"/>
        <v>0</v>
      </c>
      <c r="AZ150" s="113">
        <f>K150+AC150</f>
        <v>0</v>
      </c>
      <c r="BA150" s="528">
        <f t="shared" si="331"/>
        <v>181058</v>
      </c>
      <c r="BB150" s="528">
        <f t="shared" si="331"/>
        <v>10714</v>
      </c>
      <c r="BC150" s="528">
        <f>N150+AJ150</f>
        <v>0</v>
      </c>
      <c r="BD150" s="549">
        <f>O150+AV150</f>
        <v>1.1072</v>
      </c>
      <c r="BE150" s="549">
        <f>P150+AT150</f>
        <v>1.1072</v>
      </c>
      <c r="BF150" s="953">
        <f t="shared" si="332"/>
        <v>0</v>
      </c>
      <c r="BG150" s="550">
        <f>Q150+AU150</f>
        <v>0</v>
      </c>
      <c r="BH150" s="626"/>
    </row>
    <row r="151" spans="1:60" ht="12.95" customHeight="1" x14ac:dyDescent="0.25">
      <c r="A151" s="541">
        <v>30</v>
      </c>
      <c r="B151" s="378">
        <v>5438</v>
      </c>
      <c r="C151" s="378">
        <v>600099032</v>
      </c>
      <c r="D151" s="542">
        <v>72742054</v>
      </c>
      <c r="E151" s="732" t="s">
        <v>545</v>
      </c>
      <c r="F151" s="756">
        <v>3143</v>
      </c>
      <c r="G151" s="641" t="s">
        <v>634</v>
      </c>
      <c r="H151" s="546" t="s">
        <v>282</v>
      </c>
      <c r="I151" s="522">
        <v>20364</v>
      </c>
      <c r="J151" s="547">
        <v>14355</v>
      </c>
      <c r="K151" s="547">
        <v>0</v>
      </c>
      <c r="L151" s="339">
        <v>4852</v>
      </c>
      <c r="M151" s="339">
        <v>287</v>
      </c>
      <c r="N151" s="547">
        <v>870</v>
      </c>
      <c r="O151" s="548">
        <v>0.06</v>
      </c>
      <c r="P151" s="733">
        <v>0</v>
      </c>
      <c r="Q151" s="823">
        <v>0.06</v>
      </c>
      <c r="R151" s="112">
        <f t="shared" si="307"/>
        <v>0</v>
      </c>
      <c r="S151" s="113">
        <v>0</v>
      </c>
      <c r="T151" s="113">
        <v>0</v>
      </c>
      <c r="U151" s="113">
        <v>0</v>
      </c>
      <c r="V151" s="113">
        <v>0</v>
      </c>
      <c r="W151" s="113">
        <v>0</v>
      </c>
      <c r="X151" s="113">
        <v>0</v>
      </c>
      <c r="Y151" s="113">
        <f t="shared" si="308"/>
        <v>0</v>
      </c>
      <c r="Z151" s="113">
        <v>0</v>
      </c>
      <c r="AA151" s="113">
        <v>0</v>
      </c>
      <c r="AB151" s="113">
        <v>0</v>
      </c>
      <c r="AC151" s="113">
        <f t="shared" si="309"/>
        <v>0</v>
      </c>
      <c r="AD151" s="113">
        <f t="shared" si="310"/>
        <v>0</v>
      </c>
      <c r="AE151" s="114">
        <f t="shared" si="311"/>
        <v>0</v>
      </c>
      <c r="AF151" s="114">
        <f t="shared" si="312"/>
        <v>0</v>
      </c>
      <c r="AG151" s="113">
        <v>0</v>
      </c>
      <c r="AH151" s="113">
        <v>0</v>
      </c>
      <c r="AI151" s="113">
        <v>0</v>
      </c>
      <c r="AJ151" s="113">
        <f t="shared" si="313"/>
        <v>0</v>
      </c>
      <c r="AK151" s="113">
        <f t="shared" si="314"/>
        <v>0</v>
      </c>
      <c r="AL151" s="115">
        <v>0</v>
      </c>
      <c r="AM151" s="115">
        <v>0</v>
      </c>
      <c r="AN151" s="115">
        <v>0</v>
      </c>
      <c r="AO151" s="115">
        <v>0</v>
      </c>
      <c r="AP151" s="115">
        <v>0</v>
      </c>
      <c r="AQ151" s="115">
        <v>0</v>
      </c>
      <c r="AR151" s="115">
        <v>0</v>
      </c>
      <c r="AS151" s="115">
        <v>0</v>
      </c>
      <c r="AT151" s="409">
        <f t="shared" si="329"/>
        <v>0</v>
      </c>
      <c r="AU151" s="115">
        <f>AM151+AP151+AS151</f>
        <v>0</v>
      </c>
      <c r="AV151" s="116">
        <f t="shared" si="315"/>
        <v>0</v>
      </c>
      <c r="AW151" s="855">
        <f>I151+AK151</f>
        <v>20364</v>
      </c>
      <c r="AX151" s="528">
        <f>J151+Y151</f>
        <v>14355</v>
      </c>
      <c r="AY151" s="113">
        <f t="shared" si="330"/>
        <v>0</v>
      </c>
      <c r="AZ151" s="113">
        <f>K151+AC151</f>
        <v>0</v>
      </c>
      <c r="BA151" s="528">
        <f t="shared" si="331"/>
        <v>4852</v>
      </c>
      <c r="BB151" s="528">
        <f t="shared" si="331"/>
        <v>287</v>
      </c>
      <c r="BC151" s="528">
        <f>N151+AJ151</f>
        <v>870</v>
      </c>
      <c r="BD151" s="549">
        <f>O151+AV151</f>
        <v>0.06</v>
      </c>
      <c r="BE151" s="549">
        <f>P151+AT151</f>
        <v>0</v>
      </c>
      <c r="BF151" s="953">
        <f t="shared" si="332"/>
        <v>0</v>
      </c>
      <c r="BG151" s="550">
        <f>Q151+AU151</f>
        <v>0.06</v>
      </c>
      <c r="BH151" s="626"/>
    </row>
    <row r="152" spans="1:60" ht="12.95" customHeight="1" x14ac:dyDescent="0.25">
      <c r="A152" s="379">
        <v>30</v>
      </c>
      <c r="B152" s="84">
        <v>5438</v>
      </c>
      <c r="C152" s="84">
        <v>600099032</v>
      </c>
      <c r="D152" s="84">
        <v>72742054</v>
      </c>
      <c r="E152" s="757" t="s">
        <v>546</v>
      </c>
      <c r="F152" s="758"/>
      <c r="G152" s="757"/>
      <c r="H152" s="759"/>
      <c r="I152" s="748">
        <v>4826778</v>
      </c>
      <c r="J152" s="749">
        <v>3493246</v>
      </c>
      <c r="K152" s="749">
        <v>0</v>
      </c>
      <c r="L152" s="749">
        <v>1180717</v>
      </c>
      <c r="M152" s="749">
        <v>69865</v>
      </c>
      <c r="N152" s="749">
        <v>82950</v>
      </c>
      <c r="O152" s="750">
        <v>6.5510999999999999</v>
      </c>
      <c r="P152" s="750">
        <v>4.7957999999999998</v>
      </c>
      <c r="Q152" s="835">
        <v>1.7553000000000001</v>
      </c>
      <c r="R152" s="748">
        <f t="shared" ref="R152:BG152" si="333">SUM(R148:R151)</f>
        <v>0</v>
      </c>
      <c r="S152" s="751">
        <f t="shared" si="333"/>
        <v>0</v>
      </c>
      <c r="T152" s="751">
        <f t="shared" si="333"/>
        <v>0</v>
      </c>
      <c r="U152" s="751">
        <f t="shared" ref="U152" si="334">SUM(U148:U151)</f>
        <v>5472</v>
      </c>
      <c r="V152" s="751">
        <f t="shared" si="333"/>
        <v>0</v>
      </c>
      <c r="W152" s="751">
        <f t="shared" ref="W152" si="335">SUM(W148:W151)</f>
        <v>0</v>
      </c>
      <c r="X152" s="751">
        <f t="shared" si="333"/>
        <v>0</v>
      </c>
      <c r="Y152" s="751">
        <f t="shared" si="333"/>
        <v>5472</v>
      </c>
      <c r="Z152" s="751">
        <f t="shared" si="333"/>
        <v>0</v>
      </c>
      <c r="AA152" s="751">
        <f t="shared" si="333"/>
        <v>0</v>
      </c>
      <c r="AB152" s="751">
        <f t="shared" si="333"/>
        <v>0</v>
      </c>
      <c r="AC152" s="751">
        <f t="shared" si="333"/>
        <v>0</v>
      </c>
      <c r="AD152" s="751">
        <f t="shared" si="333"/>
        <v>5472</v>
      </c>
      <c r="AE152" s="751">
        <f t="shared" si="333"/>
        <v>1850</v>
      </c>
      <c r="AF152" s="751">
        <f t="shared" si="333"/>
        <v>109</v>
      </c>
      <c r="AG152" s="751">
        <f t="shared" si="333"/>
        <v>0</v>
      </c>
      <c r="AH152" s="751">
        <f t="shared" ref="AH152" si="336">SUM(AH148:AH151)</f>
        <v>0</v>
      </c>
      <c r="AI152" s="751">
        <f t="shared" si="333"/>
        <v>0</v>
      </c>
      <c r="AJ152" s="751">
        <f t="shared" si="333"/>
        <v>0</v>
      </c>
      <c r="AK152" s="751">
        <f t="shared" si="333"/>
        <v>7431</v>
      </c>
      <c r="AL152" s="752">
        <f t="shared" si="333"/>
        <v>0</v>
      </c>
      <c r="AM152" s="752">
        <f t="shared" si="333"/>
        <v>0</v>
      </c>
      <c r="AN152" s="752">
        <f t="shared" si="333"/>
        <v>0</v>
      </c>
      <c r="AO152" s="752">
        <f t="shared" si="333"/>
        <v>0</v>
      </c>
      <c r="AP152" s="752">
        <f t="shared" si="333"/>
        <v>0</v>
      </c>
      <c r="AQ152" s="752">
        <f t="shared" ref="AQ152" si="337">SUM(AQ148:AQ151)</f>
        <v>0</v>
      </c>
      <c r="AR152" s="752">
        <f t="shared" si="333"/>
        <v>0</v>
      </c>
      <c r="AS152" s="752">
        <f t="shared" si="333"/>
        <v>0</v>
      </c>
      <c r="AT152" s="752">
        <f t="shared" si="333"/>
        <v>0</v>
      </c>
      <c r="AU152" s="752">
        <f t="shared" si="333"/>
        <v>0</v>
      </c>
      <c r="AV152" s="753">
        <f t="shared" si="333"/>
        <v>0</v>
      </c>
      <c r="AW152" s="749">
        <f t="shared" si="333"/>
        <v>4834209</v>
      </c>
      <c r="AX152" s="751">
        <f t="shared" si="333"/>
        <v>3498718</v>
      </c>
      <c r="AY152" s="948">
        <f t="shared" ref="AY152" si="338">SUM(AY148:AY151)</f>
        <v>0</v>
      </c>
      <c r="AZ152" s="751">
        <f t="shared" si="333"/>
        <v>0</v>
      </c>
      <c r="BA152" s="751">
        <f t="shared" si="333"/>
        <v>1182567</v>
      </c>
      <c r="BB152" s="751">
        <f t="shared" si="333"/>
        <v>69974</v>
      </c>
      <c r="BC152" s="751">
        <f t="shared" si="333"/>
        <v>82950</v>
      </c>
      <c r="BD152" s="752">
        <f t="shared" si="333"/>
        <v>6.5510999999999999</v>
      </c>
      <c r="BE152" s="752">
        <f t="shared" si="333"/>
        <v>4.7957999999999998</v>
      </c>
      <c r="BF152" s="752">
        <f t="shared" si="333"/>
        <v>0</v>
      </c>
      <c r="BG152" s="753">
        <f t="shared" si="333"/>
        <v>1.7553000000000001</v>
      </c>
      <c r="BH152" s="626"/>
    </row>
    <row r="153" spans="1:60" ht="12.95" customHeight="1" x14ac:dyDescent="0.25">
      <c r="A153" s="541">
        <v>31</v>
      </c>
      <c r="B153" s="378">
        <v>2441</v>
      </c>
      <c r="C153" s="378">
        <v>600079406</v>
      </c>
      <c r="D153" s="542">
        <v>70695920</v>
      </c>
      <c r="E153" s="734" t="s">
        <v>547</v>
      </c>
      <c r="F153" s="378">
        <v>3111</v>
      </c>
      <c r="G153" s="735" t="s">
        <v>329</v>
      </c>
      <c r="H153" s="546" t="s">
        <v>281</v>
      </c>
      <c r="I153" s="522">
        <v>3374904</v>
      </c>
      <c r="J153" s="547">
        <v>2469627</v>
      </c>
      <c r="K153" s="547">
        <v>0</v>
      </c>
      <c r="L153" s="339">
        <v>834734</v>
      </c>
      <c r="M153" s="339">
        <v>49393</v>
      </c>
      <c r="N153" s="547">
        <v>21150</v>
      </c>
      <c r="O153" s="548">
        <v>5.4897999999999998</v>
      </c>
      <c r="P153" s="733">
        <v>4</v>
      </c>
      <c r="Q153" s="823">
        <v>1.4898</v>
      </c>
      <c r="R153" s="112">
        <f t="shared" si="307"/>
        <v>0</v>
      </c>
      <c r="S153" s="113">
        <v>0</v>
      </c>
      <c r="T153" s="113">
        <v>0</v>
      </c>
      <c r="U153" s="113">
        <v>19040</v>
      </c>
      <c r="V153" s="113">
        <v>0</v>
      </c>
      <c r="W153" s="113">
        <v>0</v>
      </c>
      <c r="X153" s="113">
        <v>0</v>
      </c>
      <c r="Y153" s="113">
        <f t="shared" si="308"/>
        <v>19040</v>
      </c>
      <c r="Z153" s="113">
        <v>0</v>
      </c>
      <c r="AA153" s="113">
        <v>0</v>
      </c>
      <c r="AB153" s="113">
        <v>0</v>
      </c>
      <c r="AC153" s="113">
        <f t="shared" si="309"/>
        <v>0</v>
      </c>
      <c r="AD153" s="113">
        <f t="shared" si="310"/>
        <v>19040</v>
      </c>
      <c r="AE153" s="114">
        <f t="shared" si="311"/>
        <v>6436</v>
      </c>
      <c r="AF153" s="114">
        <f t="shared" si="312"/>
        <v>381</v>
      </c>
      <c r="AG153" s="113">
        <v>0</v>
      </c>
      <c r="AH153" s="113">
        <v>0</v>
      </c>
      <c r="AI153" s="113">
        <v>0</v>
      </c>
      <c r="AJ153" s="113">
        <f t="shared" si="313"/>
        <v>0</v>
      </c>
      <c r="AK153" s="113">
        <f t="shared" si="314"/>
        <v>25857</v>
      </c>
      <c r="AL153" s="115">
        <v>0</v>
      </c>
      <c r="AM153" s="115">
        <v>0</v>
      </c>
      <c r="AN153" s="115">
        <v>0</v>
      </c>
      <c r="AO153" s="115">
        <v>0</v>
      </c>
      <c r="AP153" s="115">
        <v>0</v>
      </c>
      <c r="AQ153" s="115">
        <v>0</v>
      </c>
      <c r="AR153" s="115">
        <v>0</v>
      </c>
      <c r="AS153" s="115">
        <v>0</v>
      </c>
      <c r="AT153" s="409">
        <f t="shared" ref="AT153:AT154" si="339">AL153+AN153+AO153+AR153+AQ153</f>
        <v>0</v>
      </c>
      <c r="AU153" s="115">
        <f>AM153+AP153+AS153</f>
        <v>0</v>
      </c>
      <c r="AV153" s="116">
        <f t="shared" si="315"/>
        <v>0</v>
      </c>
      <c r="AW153" s="855">
        <f>I153+AK153</f>
        <v>3400761</v>
      </c>
      <c r="AX153" s="528">
        <f>J153+Y153</f>
        <v>2488667</v>
      </c>
      <c r="AY153" s="113">
        <f t="shared" ref="AY153:AY154" si="340">W153</f>
        <v>0</v>
      </c>
      <c r="AZ153" s="113">
        <f>K153+AC153</f>
        <v>0</v>
      </c>
      <c r="BA153" s="528">
        <f>L153+AE153</f>
        <v>841170</v>
      </c>
      <c r="BB153" s="528">
        <f>M153+AF153</f>
        <v>49774</v>
      </c>
      <c r="BC153" s="528">
        <f>N153+AJ153</f>
        <v>21150</v>
      </c>
      <c r="BD153" s="549">
        <f>O153+AV153</f>
        <v>5.4897999999999998</v>
      </c>
      <c r="BE153" s="549">
        <f>P153+AT153</f>
        <v>4</v>
      </c>
      <c r="BF153" s="953">
        <f t="shared" ref="BF153:BF154" si="341">AQ153</f>
        <v>0</v>
      </c>
      <c r="BG153" s="550">
        <f>Q153+AU153</f>
        <v>1.4898</v>
      </c>
      <c r="BH153" s="626"/>
    </row>
    <row r="154" spans="1:60" ht="12.95" customHeight="1" x14ac:dyDescent="0.25">
      <c r="A154" s="541">
        <v>31</v>
      </c>
      <c r="B154" s="743">
        <v>2441</v>
      </c>
      <c r="C154" s="743">
        <v>600079406</v>
      </c>
      <c r="D154" s="542">
        <v>70695920</v>
      </c>
      <c r="E154" s="377" t="s">
        <v>547</v>
      </c>
      <c r="F154" s="378">
        <v>3141</v>
      </c>
      <c r="G154" s="735" t="s">
        <v>319</v>
      </c>
      <c r="H154" s="546" t="s">
        <v>282</v>
      </c>
      <c r="I154" s="522">
        <v>604549</v>
      </c>
      <c r="J154" s="547">
        <v>443169</v>
      </c>
      <c r="K154" s="547">
        <v>0</v>
      </c>
      <c r="L154" s="339">
        <v>149791</v>
      </c>
      <c r="M154" s="339">
        <v>8863</v>
      </c>
      <c r="N154" s="547">
        <v>2726</v>
      </c>
      <c r="O154" s="548">
        <v>1.5</v>
      </c>
      <c r="P154" s="733">
        <v>0</v>
      </c>
      <c r="Q154" s="823">
        <v>1.5</v>
      </c>
      <c r="R154" s="112">
        <f t="shared" si="307"/>
        <v>0</v>
      </c>
      <c r="S154" s="113">
        <v>0</v>
      </c>
      <c r="T154" s="113">
        <v>0</v>
      </c>
      <c r="U154" s="113">
        <v>0</v>
      </c>
      <c r="V154" s="113">
        <v>0</v>
      </c>
      <c r="W154" s="113">
        <v>0</v>
      </c>
      <c r="X154" s="113">
        <v>0</v>
      </c>
      <c r="Y154" s="113">
        <f t="shared" si="308"/>
        <v>0</v>
      </c>
      <c r="Z154" s="113">
        <v>0</v>
      </c>
      <c r="AA154" s="113">
        <v>0</v>
      </c>
      <c r="AB154" s="113">
        <v>0</v>
      </c>
      <c r="AC154" s="113">
        <f t="shared" si="309"/>
        <v>0</v>
      </c>
      <c r="AD154" s="113">
        <f t="shared" si="310"/>
        <v>0</v>
      </c>
      <c r="AE154" s="114">
        <f t="shared" si="311"/>
        <v>0</v>
      </c>
      <c r="AF154" s="114">
        <f t="shared" si="312"/>
        <v>0</v>
      </c>
      <c r="AG154" s="113">
        <v>0</v>
      </c>
      <c r="AH154" s="113">
        <v>0</v>
      </c>
      <c r="AI154" s="113">
        <v>0</v>
      </c>
      <c r="AJ154" s="113">
        <f t="shared" si="313"/>
        <v>0</v>
      </c>
      <c r="AK154" s="113">
        <f t="shared" si="314"/>
        <v>0</v>
      </c>
      <c r="AL154" s="115">
        <v>0</v>
      </c>
      <c r="AM154" s="115">
        <v>0</v>
      </c>
      <c r="AN154" s="115">
        <v>0</v>
      </c>
      <c r="AO154" s="115">
        <v>0</v>
      </c>
      <c r="AP154" s="115">
        <v>0</v>
      </c>
      <c r="AQ154" s="115">
        <v>0</v>
      </c>
      <c r="AR154" s="115">
        <v>0</v>
      </c>
      <c r="AS154" s="115">
        <v>0</v>
      </c>
      <c r="AT154" s="409">
        <f t="shared" si="339"/>
        <v>0</v>
      </c>
      <c r="AU154" s="115">
        <f>AM154+AP154+AS154</f>
        <v>0</v>
      </c>
      <c r="AV154" s="116">
        <f t="shared" si="315"/>
        <v>0</v>
      </c>
      <c r="AW154" s="855">
        <f>I154+AK154</f>
        <v>604549</v>
      </c>
      <c r="AX154" s="528">
        <f>J154+Y154</f>
        <v>443169</v>
      </c>
      <c r="AY154" s="113">
        <f t="shared" si="340"/>
        <v>0</v>
      </c>
      <c r="AZ154" s="113">
        <f>K154+AC154</f>
        <v>0</v>
      </c>
      <c r="BA154" s="528">
        <f>L154+AE154</f>
        <v>149791</v>
      </c>
      <c r="BB154" s="528">
        <f>M154+AF154</f>
        <v>8863</v>
      </c>
      <c r="BC154" s="528">
        <f>N154+AJ154</f>
        <v>2726</v>
      </c>
      <c r="BD154" s="549">
        <f>O154+AV154</f>
        <v>1.5</v>
      </c>
      <c r="BE154" s="549">
        <f>P154+AT154</f>
        <v>0</v>
      </c>
      <c r="BF154" s="953">
        <f t="shared" si="341"/>
        <v>0</v>
      </c>
      <c r="BG154" s="550">
        <f>Q154+AU154</f>
        <v>1.5</v>
      </c>
      <c r="BH154" s="626"/>
    </row>
    <row r="155" spans="1:60" ht="12.95" customHeight="1" x14ac:dyDescent="0.25">
      <c r="A155" s="379">
        <v>31</v>
      </c>
      <c r="B155" s="85">
        <v>2441</v>
      </c>
      <c r="C155" s="85">
        <v>600079406</v>
      </c>
      <c r="D155" s="85">
        <v>70695920</v>
      </c>
      <c r="E155" s="736" t="s">
        <v>548</v>
      </c>
      <c r="F155" s="87"/>
      <c r="G155" s="761"/>
      <c r="H155" s="325"/>
      <c r="I155" s="748">
        <v>3979453</v>
      </c>
      <c r="J155" s="749">
        <v>2912796</v>
      </c>
      <c r="K155" s="749">
        <v>0</v>
      </c>
      <c r="L155" s="749">
        <v>984525</v>
      </c>
      <c r="M155" s="749">
        <v>58256</v>
      </c>
      <c r="N155" s="749">
        <v>23876</v>
      </c>
      <c r="O155" s="750">
        <v>6.9897999999999998</v>
      </c>
      <c r="P155" s="750">
        <v>4</v>
      </c>
      <c r="Q155" s="835">
        <v>2.9897999999999998</v>
      </c>
      <c r="R155" s="748">
        <f t="shared" ref="R155:BG155" si="342">SUM(R153:R154)</f>
        <v>0</v>
      </c>
      <c r="S155" s="751">
        <f t="shared" si="342"/>
        <v>0</v>
      </c>
      <c r="T155" s="751">
        <f t="shared" si="342"/>
        <v>0</v>
      </c>
      <c r="U155" s="751">
        <f t="shared" ref="U155" si="343">SUM(U153:U154)</f>
        <v>19040</v>
      </c>
      <c r="V155" s="751">
        <f t="shared" si="342"/>
        <v>0</v>
      </c>
      <c r="W155" s="751">
        <f t="shared" ref="W155" si="344">SUM(W153:W154)</f>
        <v>0</v>
      </c>
      <c r="X155" s="751">
        <f t="shared" si="342"/>
        <v>0</v>
      </c>
      <c r="Y155" s="751">
        <f t="shared" si="342"/>
        <v>19040</v>
      </c>
      <c r="Z155" s="751">
        <f t="shared" si="342"/>
        <v>0</v>
      </c>
      <c r="AA155" s="751">
        <f t="shared" si="342"/>
        <v>0</v>
      </c>
      <c r="AB155" s="751">
        <f t="shared" si="342"/>
        <v>0</v>
      </c>
      <c r="AC155" s="751">
        <f t="shared" si="342"/>
        <v>0</v>
      </c>
      <c r="AD155" s="751">
        <f t="shared" si="342"/>
        <v>19040</v>
      </c>
      <c r="AE155" s="751">
        <f t="shared" si="342"/>
        <v>6436</v>
      </c>
      <c r="AF155" s="751">
        <f t="shared" si="342"/>
        <v>381</v>
      </c>
      <c r="AG155" s="751">
        <f t="shared" si="342"/>
        <v>0</v>
      </c>
      <c r="AH155" s="751">
        <f t="shared" ref="AH155" si="345">SUM(AH153:AH154)</f>
        <v>0</v>
      </c>
      <c r="AI155" s="751">
        <f t="shared" si="342"/>
        <v>0</v>
      </c>
      <c r="AJ155" s="751">
        <f t="shared" si="342"/>
        <v>0</v>
      </c>
      <c r="AK155" s="751">
        <f t="shared" si="342"/>
        <v>25857</v>
      </c>
      <c r="AL155" s="752">
        <f t="shared" si="342"/>
        <v>0</v>
      </c>
      <c r="AM155" s="752">
        <f t="shared" si="342"/>
        <v>0</v>
      </c>
      <c r="AN155" s="752">
        <f t="shared" si="342"/>
        <v>0</v>
      </c>
      <c r="AO155" s="752">
        <f t="shared" si="342"/>
        <v>0</v>
      </c>
      <c r="AP155" s="752">
        <f t="shared" si="342"/>
        <v>0</v>
      </c>
      <c r="AQ155" s="752">
        <f t="shared" ref="AQ155" si="346">SUM(AQ153:AQ154)</f>
        <v>0</v>
      </c>
      <c r="AR155" s="752">
        <f t="shared" si="342"/>
        <v>0</v>
      </c>
      <c r="AS155" s="752">
        <f t="shared" si="342"/>
        <v>0</v>
      </c>
      <c r="AT155" s="752">
        <f t="shared" si="342"/>
        <v>0</v>
      </c>
      <c r="AU155" s="752">
        <f t="shared" si="342"/>
        <v>0</v>
      </c>
      <c r="AV155" s="753">
        <f t="shared" si="342"/>
        <v>0</v>
      </c>
      <c r="AW155" s="749">
        <f t="shared" si="342"/>
        <v>4005310</v>
      </c>
      <c r="AX155" s="751">
        <f t="shared" si="342"/>
        <v>2931836</v>
      </c>
      <c r="AY155" s="948">
        <f t="shared" ref="AY155" si="347">SUM(AY153:AY154)</f>
        <v>0</v>
      </c>
      <c r="AZ155" s="751">
        <f t="shared" si="342"/>
        <v>0</v>
      </c>
      <c r="BA155" s="751">
        <f t="shared" si="342"/>
        <v>990961</v>
      </c>
      <c r="BB155" s="751">
        <f t="shared" si="342"/>
        <v>58637</v>
      </c>
      <c r="BC155" s="751">
        <f t="shared" si="342"/>
        <v>23876</v>
      </c>
      <c r="BD155" s="752">
        <f t="shared" si="342"/>
        <v>6.9897999999999998</v>
      </c>
      <c r="BE155" s="752">
        <f t="shared" si="342"/>
        <v>4</v>
      </c>
      <c r="BF155" s="752">
        <f t="shared" si="342"/>
        <v>0</v>
      </c>
      <c r="BG155" s="753">
        <f t="shared" si="342"/>
        <v>2.9897999999999998</v>
      </c>
      <c r="BH155" s="626"/>
    </row>
    <row r="156" spans="1:60" ht="12.95" customHeight="1" x14ac:dyDescent="0.25">
      <c r="A156" s="541">
        <v>32</v>
      </c>
      <c r="B156" s="378">
        <v>2496</v>
      </c>
      <c r="C156" s="378">
        <v>600080251</v>
      </c>
      <c r="D156" s="542">
        <v>70695938</v>
      </c>
      <c r="E156" s="734" t="s">
        <v>549</v>
      </c>
      <c r="F156" s="378">
        <v>3117</v>
      </c>
      <c r="G156" s="734" t="s">
        <v>333</v>
      </c>
      <c r="H156" s="546" t="s">
        <v>281</v>
      </c>
      <c r="I156" s="522">
        <v>5593489</v>
      </c>
      <c r="J156" s="547">
        <v>4040956</v>
      </c>
      <c r="K156" s="547">
        <v>5000</v>
      </c>
      <c r="L156" s="339">
        <v>1367534</v>
      </c>
      <c r="M156" s="339">
        <v>80819</v>
      </c>
      <c r="N156" s="547">
        <v>99180</v>
      </c>
      <c r="O156" s="548">
        <v>7.8802000000000003</v>
      </c>
      <c r="P156" s="733">
        <v>5.91</v>
      </c>
      <c r="Q156" s="823">
        <v>1.9702</v>
      </c>
      <c r="R156" s="112">
        <f t="shared" si="307"/>
        <v>0</v>
      </c>
      <c r="S156" s="113">
        <v>0</v>
      </c>
      <c r="T156" s="113">
        <v>0</v>
      </c>
      <c r="U156" s="113">
        <v>22500</v>
      </c>
      <c r="V156" s="113">
        <v>-39853</v>
      </c>
      <c r="W156" s="113">
        <v>0</v>
      </c>
      <c r="X156" s="113">
        <v>0</v>
      </c>
      <c r="Y156" s="113">
        <f t="shared" si="308"/>
        <v>-17353</v>
      </c>
      <c r="Z156" s="113">
        <v>0</v>
      </c>
      <c r="AA156" s="113">
        <v>0</v>
      </c>
      <c r="AB156" s="113">
        <v>0</v>
      </c>
      <c r="AC156" s="113">
        <f t="shared" si="309"/>
        <v>0</v>
      </c>
      <c r="AD156" s="113">
        <f t="shared" si="310"/>
        <v>-17353</v>
      </c>
      <c r="AE156" s="114">
        <f t="shared" si="311"/>
        <v>-5865</v>
      </c>
      <c r="AF156" s="114">
        <f t="shared" si="312"/>
        <v>-347</v>
      </c>
      <c r="AG156" s="113">
        <v>0</v>
      </c>
      <c r="AH156" s="113">
        <v>54120</v>
      </c>
      <c r="AI156" s="113">
        <v>0</v>
      </c>
      <c r="AJ156" s="113">
        <f t="shared" si="313"/>
        <v>54120</v>
      </c>
      <c r="AK156" s="113">
        <f t="shared" si="314"/>
        <v>30555</v>
      </c>
      <c r="AL156" s="115">
        <v>0</v>
      </c>
      <c r="AM156" s="115">
        <v>0</v>
      </c>
      <c r="AN156" s="115">
        <v>0</v>
      </c>
      <c r="AO156" s="115">
        <v>0</v>
      </c>
      <c r="AP156" s="115">
        <v>0</v>
      </c>
      <c r="AQ156" s="115">
        <v>0</v>
      </c>
      <c r="AR156" s="115">
        <v>0</v>
      </c>
      <c r="AS156" s="115">
        <v>0</v>
      </c>
      <c r="AT156" s="409">
        <f t="shared" ref="AT156:AT160" si="348">AL156+AN156+AO156+AR156+AQ156</f>
        <v>0</v>
      </c>
      <c r="AU156" s="115">
        <f>AM156+AP156+AS156</f>
        <v>0</v>
      </c>
      <c r="AV156" s="116">
        <f t="shared" si="315"/>
        <v>0</v>
      </c>
      <c r="AW156" s="855">
        <f>I156+AK156</f>
        <v>5624044</v>
      </c>
      <c r="AX156" s="528">
        <f>J156+Y156</f>
        <v>4023603</v>
      </c>
      <c r="AY156" s="113">
        <f t="shared" ref="AY156:AY160" si="349">W156</f>
        <v>0</v>
      </c>
      <c r="AZ156" s="113">
        <f>K156+AC156</f>
        <v>5000</v>
      </c>
      <c r="BA156" s="528">
        <f t="shared" ref="BA156:BB160" si="350">L156+AE156</f>
        <v>1361669</v>
      </c>
      <c r="BB156" s="528">
        <f t="shared" si="350"/>
        <v>80472</v>
      </c>
      <c r="BC156" s="528">
        <f>N156+AJ156</f>
        <v>153300</v>
      </c>
      <c r="BD156" s="549">
        <f>O156+AV156</f>
        <v>7.8802000000000003</v>
      </c>
      <c r="BE156" s="549">
        <f>P156+AT156</f>
        <v>5.91</v>
      </c>
      <c r="BF156" s="953">
        <f t="shared" ref="BF156:BF160" si="351">AQ156</f>
        <v>0</v>
      </c>
      <c r="BG156" s="550">
        <f>Q156+AU156</f>
        <v>1.9702</v>
      </c>
      <c r="BH156" s="626"/>
    </row>
    <row r="157" spans="1:60" ht="12.95" customHeight="1" x14ac:dyDescent="0.25">
      <c r="A157" s="541">
        <v>32</v>
      </c>
      <c r="B157" s="378">
        <v>2496</v>
      </c>
      <c r="C157" s="378">
        <v>600080251</v>
      </c>
      <c r="D157" s="542">
        <v>70695938</v>
      </c>
      <c r="E157" s="734" t="s">
        <v>549</v>
      </c>
      <c r="F157" s="378">
        <v>3117</v>
      </c>
      <c r="G157" s="641" t="s">
        <v>316</v>
      </c>
      <c r="H157" s="546" t="s">
        <v>282</v>
      </c>
      <c r="I157" s="522">
        <v>296988</v>
      </c>
      <c r="J157" s="547">
        <v>218695</v>
      </c>
      <c r="K157" s="547">
        <v>0</v>
      </c>
      <c r="L157" s="339">
        <v>73919</v>
      </c>
      <c r="M157" s="339">
        <v>4374</v>
      </c>
      <c r="N157" s="547">
        <v>0</v>
      </c>
      <c r="O157" s="548">
        <v>0.6</v>
      </c>
      <c r="P157" s="733">
        <v>0.6</v>
      </c>
      <c r="Q157" s="823">
        <v>0</v>
      </c>
      <c r="R157" s="112">
        <f t="shared" si="307"/>
        <v>0</v>
      </c>
      <c r="S157" s="113">
        <v>14435</v>
      </c>
      <c r="T157" s="113">
        <v>0</v>
      </c>
      <c r="U157" s="113">
        <v>0</v>
      </c>
      <c r="V157" s="113">
        <v>0</v>
      </c>
      <c r="W157" s="113">
        <v>0</v>
      </c>
      <c r="X157" s="113">
        <v>0</v>
      </c>
      <c r="Y157" s="113">
        <f t="shared" si="308"/>
        <v>14435</v>
      </c>
      <c r="Z157" s="113">
        <v>0</v>
      </c>
      <c r="AA157" s="113">
        <v>0</v>
      </c>
      <c r="AB157" s="113">
        <v>0</v>
      </c>
      <c r="AC157" s="113">
        <f t="shared" si="309"/>
        <v>0</v>
      </c>
      <c r="AD157" s="113">
        <f t="shared" si="310"/>
        <v>14435</v>
      </c>
      <c r="AE157" s="114">
        <f t="shared" si="311"/>
        <v>4879</v>
      </c>
      <c r="AF157" s="114">
        <f t="shared" si="312"/>
        <v>289</v>
      </c>
      <c r="AG157" s="113">
        <v>0</v>
      </c>
      <c r="AH157" s="113">
        <v>0</v>
      </c>
      <c r="AI157" s="113">
        <v>0</v>
      </c>
      <c r="AJ157" s="113">
        <f t="shared" si="313"/>
        <v>0</v>
      </c>
      <c r="AK157" s="113">
        <f t="shared" si="314"/>
        <v>19603</v>
      </c>
      <c r="AL157" s="115">
        <v>0</v>
      </c>
      <c r="AM157" s="115">
        <v>0</v>
      </c>
      <c r="AN157" s="115">
        <v>0.04</v>
      </c>
      <c r="AO157" s="115">
        <v>0</v>
      </c>
      <c r="AP157" s="115">
        <v>0</v>
      </c>
      <c r="AQ157" s="115">
        <v>0</v>
      </c>
      <c r="AR157" s="115">
        <v>0</v>
      </c>
      <c r="AS157" s="115">
        <v>0</v>
      </c>
      <c r="AT157" s="409">
        <f t="shared" si="348"/>
        <v>0.04</v>
      </c>
      <c r="AU157" s="115">
        <f>AM157+AP157+AS157</f>
        <v>0</v>
      </c>
      <c r="AV157" s="116">
        <f t="shared" si="315"/>
        <v>0.04</v>
      </c>
      <c r="AW157" s="855">
        <f>I157+AK157</f>
        <v>316591</v>
      </c>
      <c r="AX157" s="528">
        <f>J157+Y157</f>
        <v>233130</v>
      </c>
      <c r="AY157" s="113">
        <f t="shared" si="349"/>
        <v>0</v>
      </c>
      <c r="AZ157" s="113">
        <f>K157+AC157</f>
        <v>0</v>
      </c>
      <c r="BA157" s="528">
        <f t="shared" si="350"/>
        <v>78798</v>
      </c>
      <c r="BB157" s="528">
        <f t="shared" si="350"/>
        <v>4663</v>
      </c>
      <c r="BC157" s="528">
        <f>N157+AJ157</f>
        <v>0</v>
      </c>
      <c r="BD157" s="549">
        <f>O157+AV157</f>
        <v>0.64</v>
      </c>
      <c r="BE157" s="549">
        <f>P157+AT157</f>
        <v>0.64</v>
      </c>
      <c r="BF157" s="953">
        <f t="shared" si="351"/>
        <v>0</v>
      </c>
      <c r="BG157" s="550">
        <f>Q157+AU157</f>
        <v>0</v>
      </c>
      <c r="BH157" s="626"/>
    </row>
    <row r="158" spans="1:60" ht="12.95" customHeight="1" x14ac:dyDescent="0.25">
      <c r="A158" s="541">
        <v>32</v>
      </c>
      <c r="B158" s="743">
        <v>2496</v>
      </c>
      <c r="C158" s="743">
        <v>600080251</v>
      </c>
      <c r="D158" s="542">
        <v>70695938</v>
      </c>
      <c r="E158" s="377" t="s">
        <v>549</v>
      </c>
      <c r="F158" s="378">
        <v>3141</v>
      </c>
      <c r="G158" s="735" t="s">
        <v>319</v>
      </c>
      <c r="H158" s="546" t="s">
        <v>282</v>
      </c>
      <c r="I158" s="522">
        <v>556868</v>
      </c>
      <c r="J158" s="547">
        <v>407588</v>
      </c>
      <c r="K158" s="547">
        <v>0</v>
      </c>
      <c r="L158" s="339">
        <v>137765</v>
      </c>
      <c r="M158" s="339">
        <v>8151</v>
      </c>
      <c r="N158" s="547">
        <v>3364</v>
      </c>
      <c r="O158" s="548">
        <v>1.3800000000000001</v>
      </c>
      <c r="P158" s="733">
        <v>0</v>
      </c>
      <c r="Q158" s="823">
        <v>1.3800000000000001</v>
      </c>
      <c r="R158" s="112">
        <f t="shared" si="307"/>
        <v>0</v>
      </c>
      <c r="S158" s="113">
        <v>0</v>
      </c>
      <c r="T158" s="113">
        <v>0</v>
      </c>
      <c r="U158" s="113">
        <v>0</v>
      </c>
      <c r="V158" s="113">
        <v>0</v>
      </c>
      <c r="W158" s="113">
        <v>0</v>
      </c>
      <c r="X158" s="113">
        <v>0</v>
      </c>
      <c r="Y158" s="113">
        <f t="shared" si="308"/>
        <v>0</v>
      </c>
      <c r="Z158" s="113">
        <v>0</v>
      </c>
      <c r="AA158" s="113">
        <v>0</v>
      </c>
      <c r="AB158" s="113">
        <v>0</v>
      </c>
      <c r="AC158" s="113">
        <f t="shared" si="309"/>
        <v>0</v>
      </c>
      <c r="AD158" s="113">
        <f t="shared" si="310"/>
        <v>0</v>
      </c>
      <c r="AE158" s="114">
        <f t="shared" si="311"/>
        <v>0</v>
      </c>
      <c r="AF158" s="114">
        <f t="shared" si="312"/>
        <v>0</v>
      </c>
      <c r="AG158" s="113">
        <v>0</v>
      </c>
      <c r="AH158" s="113">
        <v>0</v>
      </c>
      <c r="AI158" s="113">
        <v>0</v>
      </c>
      <c r="AJ158" s="113">
        <f t="shared" si="313"/>
        <v>0</v>
      </c>
      <c r="AK158" s="113">
        <f t="shared" si="314"/>
        <v>0</v>
      </c>
      <c r="AL158" s="115">
        <v>0</v>
      </c>
      <c r="AM158" s="115">
        <v>0</v>
      </c>
      <c r="AN158" s="115">
        <v>0</v>
      </c>
      <c r="AO158" s="115">
        <v>0</v>
      </c>
      <c r="AP158" s="115">
        <v>0</v>
      </c>
      <c r="AQ158" s="115">
        <v>0</v>
      </c>
      <c r="AR158" s="115">
        <v>0</v>
      </c>
      <c r="AS158" s="115">
        <v>0</v>
      </c>
      <c r="AT158" s="409">
        <f t="shared" si="348"/>
        <v>0</v>
      </c>
      <c r="AU158" s="115">
        <f>AM158+AP158+AS158</f>
        <v>0</v>
      </c>
      <c r="AV158" s="116">
        <f t="shared" si="315"/>
        <v>0</v>
      </c>
      <c r="AW158" s="855">
        <f>I158+AK158</f>
        <v>556868</v>
      </c>
      <c r="AX158" s="528">
        <f>J158+Y158</f>
        <v>407588</v>
      </c>
      <c r="AY158" s="113">
        <f t="shared" si="349"/>
        <v>0</v>
      </c>
      <c r="AZ158" s="113">
        <f>K158+AC158</f>
        <v>0</v>
      </c>
      <c r="BA158" s="528">
        <f t="shared" si="350"/>
        <v>137765</v>
      </c>
      <c r="BB158" s="528">
        <f t="shared" si="350"/>
        <v>8151</v>
      </c>
      <c r="BC158" s="528">
        <f>N158+AJ158</f>
        <v>3364</v>
      </c>
      <c r="BD158" s="549">
        <f>O158+AV158</f>
        <v>1.3800000000000001</v>
      </c>
      <c r="BE158" s="549">
        <f>P158+AT158</f>
        <v>0</v>
      </c>
      <c r="BF158" s="953">
        <f t="shared" si="351"/>
        <v>0</v>
      </c>
      <c r="BG158" s="550">
        <f>Q158+AU158</f>
        <v>1.3800000000000001</v>
      </c>
      <c r="BH158" s="626"/>
    </row>
    <row r="159" spans="1:60" ht="12.95" customHeight="1" x14ac:dyDescent="0.25">
      <c r="A159" s="541">
        <v>32</v>
      </c>
      <c r="B159" s="378">
        <v>2496</v>
      </c>
      <c r="C159" s="378">
        <v>600080251</v>
      </c>
      <c r="D159" s="542">
        <v>70695938</v>
      </c>
      <c r="E159" s="734" t="s">
        <v>549</v>
      </c>
      <c r="F159" s="378">
        <v>3143</v>
      </c>
      <c r="G159" s="641" t="s">
        <v>633</v>
      </c>
      <c r="H159" s="546" t="s">
        <v>281</v>
      </c>
      <c r="I159" s="522">
        <v>1013885</v>
      </c>
      <c r="J159" s="547">
        <v>746602</v>
      </c>
      <c r="K159" s="547">
        <v>0</v>
      </c>
      <c r="L159" s="339">
        <v>252351</v>
      </c>
      <c r="M159" s="339">
        <v>14932</v>
      </c>
      <c r="N159" s="547">
        <v>0</v>
      </c>
      <c r="O159" s="548">
        <v>1.6</v>
      </c>
      <c r="P159" s="733">
        <v>1.6</v>
      </c>
      <c r="Q159" s="823">
        <v>0</v>
      </c>
      <c r="R159" s="112">
        <f t="shared" si="307"/>
        <v>0</v>
      </c>
      <c r="S159" s="113">
        <v>0</v>
      </c>
      <c r="T159" s="113">
        <v>0</v>
      </c>
      <c r="U159" s="113">
        <v>0</v>
      </c>
      <c r="V159" s="113">
        <v>0</v>
      </c>
      <c r="W159" s="113">
        <v>0</v>
      </c>
      <c r="X159" s="113">
        <v>0</v>
      </c>
      <c r="Y159" s="113">
        <f t="shared" si="308"/>
        <v>0</v>
      </c>
      <c r="Z159" s="113">
        <v>0</v>
      </c>
      <c r="AA159" s="113">
        <v>0</v>
      </c>
      <c r="AB159" s="113">
        <v>0</v>
      </c>
      <c r="AC159" s="113">
        <f t="shared" si="309"/>
        <v>0</v>
      </c>
      <c r="AD159" s="113">
        <f t="shared" si="310"/>
        <v>0</v>
      </c>
      <c r="AE159" s="114">
        <f t="shared" si="311"/>
        <v>0</v>
      </c>
      <c r="AF159" s="114">
        <f t="shared" si="312"/>
        <v>0</v>
      </c>
      <c r="AG159" s="113">
        <v>0</v>
      </c>
      <c r="AH159" s="113">
        <v>0</v>
      </c>
      <c r="AI159" s="113">
        <v>0</v>
      </c>
      <c r="AJ159" s="113">
        <f t="shared" si="313"/>
        <v>0</v>
      </c>
      <c r="AK159" s="113">
        <f t="shared" si="314"/>
        <v>0</v>
      </c>
      <c r="AL159" s="115">
        <v>0</v>
      </c>
      <c r="AM159" s="115">
        <v>0</v>
      </c>
      <c r="AN159" s="115">
        <v>0</v>
      </c>
      <c r="AO159" s="115">
        <v>0</v>
      </c>
      <c r="AP159" s="115">
        <v>0</v>
      </c>
      <c r="AQ159" s="115">
        <v>0</v>
      </c>
      <c r="AR159" s="115">
        <v>0</v>
      </c>
      <c r="AS159" s="115">
        <v>0</v>
      </c>
      <c r="AT159" s="409">
        <f t="shared" si="348"/>
        <v>0</v>
      </c>
      <c r="AU159" s="115">
        <f>AM159+AP159+AS159</f>
        <v>0</v>
      </c>
      <c r="AV159" s="116">
        <f t="shared" si="315"/>
        <v>0</v>
      </c>
      <c r="AW159" s="855">
        <f>I159+AK159</f>
        <v>1013885</v>
      </c>
      <c r="AX159" s="528">
        <f>J159+Y159</f>
        <v>746602</v>
      </c>
      <c r="AY159" s="113">
        <f t="shared" si="349"/>
        <v>0</v>
      </c>
      <c r="AZ159" s="113">
        <f>K159+AC159</f>
        <v>0</v>
      </c>
      <c r="BA159" s="528">
        <f t="shared" si="350"/>
        <v>252351</v>
      </c>
      <c r="BB159" s="528">
        <f t="shared" si="350"/>
        <v>14932</v>
      </c>
      <c r="BC159" s="528">
        <f>N159+AJ159</f>
        <v>0</v>
      </c>
      <c r="BD159" s="549">
        <f>O159+AV159</f>
        <v>1.6</v>
      </c>
      <c r="BE159" s="549">
        <f>P159+AT159</f>
        <v>1.6</v>
      </c>
      <c r="BF159" s="953">
        <f t="shared" si="351"/>
        <v>0</v>
      </c>
      <c r="BG159" s="550">
        <f>Q159+AU159</f>
        <v>0</v>
      </c>
      <c r="BH159" s="626"/>
    </row>
    <row r="160" spans="1:60" ht="12.95" customHeight="1" x14ac:dyDescent="0.25">
      <c r="A160" s="541">
        <v>32</v>
      </c>
      <c r="B160" s="378">
        <v>2496</v>
      </c>
      <c r="C160" s="378">
        <v>600080251</v>
      </c>
      <c r="D160" s="542">
        <v>70695938</v>
      </c>
      <c r="E160" s="734" t="s">
        <v>549</v>
      </c>
      <c r="F160" s="378">
        <v>3143</v>
      </c>
      <c r="G160" s="641" t="s">
        <v>634</v>
      </c>
      <c r="H160" s="546" t="s">
        <v>282</v>
      </c>
      <c r="I160" s="522">
        <v>32301</v>
      </c>
      <c r="J160" s="547">
        <v>22770</v>
      </c>
      <c r="K160" s="547">
        <v>0</v>
      </c>
      <c r="L160" s="339">
        <v>7696</v>
      </c>
      <c r="M160" s="339">
        <v>455</v>
      </c>
      <c r="N160" s="547">
        <v>1380</v>
      </c>
      <c r="O160" s="548">
        <v>0.1</v>
      </c>
      <c r="P160" s="733">
        <v>0</v>
      </c>
      <c r="Q160" s="823">
        <v>0.1</v>
      </c>
      <c r="R160" s="112">
        <f t="shared" si="307"/>
        <v>0</v>
      </c>
      <c r="S160" s="113">
        <v>0</v>
      </c>
      <c r="T160" s="113">
        <v>0</v>
      </c>
      <c r="U160" s="113">
        <v>0</v>
      </c>
      <c r="V160" s="113">
        <v>0</v>
      </c>
      <c r="W160" s="113">
        <v>0</v>
      </c>
      <c r="X160" s="113">
        <v>0</v>
      </c>
      <c r="Y160" s="113">
        <f t="shared" si="308"/>
        <v>0</v>
      </c>
      <c r="Z160" s="113">
        <v>0</v>
      </c>
      <c r="AA160" s="113">
        <v>0</v>
      </c>
      <c r="AB160" s="113">
        <v>0</v>
      </c>
      <c r="AC160" s="113">
        <f t="shared" si="309"/>
        <v>0</v>
      </c>
      <c r="AD160" s="113">
        <f t="shared" si="310"/>
        <v>0</v>
      </c>
      <c r="AE160" s="114">
        <f t="shared" si="311"/>
        <v>0</v>
      </c>
      <c r="AF160" s="114">
        <f t="shared" si="312"/>
        <v>0</v>
      </c>
      <c r="AG160" s="113">
        <v>0</v>
      </c>
      <c r="AH160" s="113">
        <v>0</v>
      </c>
      <c r="AI160" s="113">
        <v>0</v>
      </c>
      <c r="AJ160" s="113">
        <f t="shared" si="313"/>
        <v>0</v>
      </c>
      <c r="AK160" s="113">
        <f t="shared" si="314"/>
        <v>0</v>
      </c>
      <c r="AL160" s="115">
        <v>0</v>
      </c>
      <c r="AM160" s="115">
        <v>0</v>
      </c>
      <c r="AN160" s="115">
        <v>0</v>
      </c>
      <c r="AO160" s="115">
        <v>0</v>
      </c>
      <c r="AP160" s="115">
        <v>0</v>
      </c>
      <c r="AQ160" s="115">
        <v>0</v>
      </c>
      <c r="AR160" s="115">
        <v>0</v>
      </c>
      <c r="AS160" s="115">
        <v>0</v>
      </c>
      <c r="AT160" s="409">
        <f t="shared" si="348"/>
        <v>0</v>
      </c>
      <c r="AU160" s="115">
        <f>AM160+AP160+AS160</f>
        <v>0</v>
      </c>
      <c r="AV160" s="116">
        <f t="shared" si="315"/>
        <v>0</v>
      </c>
      <c r="AW160" s="855">
        <f>I160+AK160</f>
        <v>32301</v>
      </c>
      <c r="AX160" s="528">
        <f>J160+Y160</f>
        <v>22770</v>
      </c>
      <c r="AY160" s="113">
        <f t="shared" si="349"/>
        <v>0</v>
      </c>
      <c r="AZ160" s="113">
        <f>K160+AC160</f>
        <v>0</v>
      </c>
      <c r="BA160" s="528">
        <f t="shared" si="350"/>
        <v>7696</v>
      </c>
      <c r="BB160" s="528">
        <f t="shared" si="350"/>
        <v>455</v>
      </c>
      <c r="BC160" s="528">
        <f>N160+AJ160</f>
        <v>1380</v>
      </c>
      <c r="BD160" s="549">
        <f>O160+AV160</f>
        <v>0.1</v>
      </c>
      <c r="BE160" s="549">
        <f>P160+AT160</f>
        <v>0</v>
      </c>
      <c r="BF160" s="953">
        <f t="shared" si="351"/>
        <v>0</v>
      </c>
      <c r="BG160" s="550">
        <f>Q160+AU160</f>
        <v>0.1</v>
      </c>
      <c r="BH160" s="626"/>
    </row>
    <row r="161" spans="1:60" ht="12.95" customHeight="1" x14ac:dyDescent="0.25">
      <c r="A161" s="379">
        <v>32</v>
      </c>
      <c r="B161" s="84">
        <v>2496</v>
      </c>
      <c r="C161" s="84">
        <v>600080251</v>
      </c>
      <c r="D161" s="84">
        <v>70695938</v>
      </c>
      <c r="E161" s="736" t="s">
        <v>550</v>
      </c>
      <c r="F161" s="84"/>
      <c r="G161" s="736"/>
      <c r="H161" s="322"/>
      <c r="I161" s="748">
        <v>7493531</v>
      </c>
      <c r="J161" s="749">
        <v>5436611</v>
      </c>
      <c r="K161" s="749">
        <v>5000</v>
      </c>
      <c r="L161" s="749">
        <v>1839265</v>
      </c>
      <c r="M161" s="749">
        <v>108731</v>
      </c>
      <c r="N161" s="749">
        <v>103924</v>
      </c>
      <c r="O161" s="750">
        <v>11.5602</v>
      </c>
      <c r="P161" s="750">
        <v>8.11</v>
      </c>
      <c r="Q161" s="835">
        <v>3.4502000000000002</v>
      </c>
      <c r="R161" s="748">
        <f t="shared" ref="R161:BG161" si="352">SUM(R156:R160)</f>
        <v>0</v>
      </c>
      <c r="S161" s="751">
        <f t="shared" si="352"/>
        <v>14435</v>
      </c>
      <c r="T161" s="751">
        <f t="shared" si="352"/>
        <v>0</v>
      </c>
      <c r="U161" s="751">
        <f t="shared" ref="U161" si="353">SUM(U156:U160)</f>
        <v>22500</v>
      </c>
      <c r="V161" s="751">
        <f t="shared" si="352"/>
        <v>-39853</v>
      </c>
      <c r="W161" s="751">
        <f t="shared" ref="W161" si="354">SUM(W156:W160)</f>
        <v>0</v>
      </c>
      <c r="X161" s="751">
        <f t="shared" si="352"/>
        <v>0</v>
      </c>
      <c r="Y161" s="751">
        <f t="shared" si="352"/>
        <v>-2918</v>
      </c>
      <c r="Z161" s="751">
        <f t="shared" si="352"/>
        <v>0</v>
      </c>
      <c r="AA161" s="751">
        <f t="shared" si="352"/>
        <v>0</v>
      </c>
      <c r="AB161" s="751">
        <f t="shared" si="352"/>
        <v>0</v>
      </c>
      <c r="AC161" s="751">
        <f t="shared" si="352"/>
        <v>0</v>
      </c>
      <c r="AD161" s="751">
        <f t="shared" si="352"/>
        <v>-2918</v>
      </c>
      <c r="AE161" s="751">
        <f t="shared" si="352"/>
        <v>-986</v>
      </c>
      <c r="AF161" s="751">
        <f t="shared" si="352"/>
        <v>-58</v>
      </c>
      <c r="AG161" s="751">
        <f t="shared" si="352"/>
        <v>0</v>
      </c>
      <c r="AH161" s="751">
        <f t="shared" ref="AH161" si="355">SUM(AH156:AH160)</f>
        <v>54120</v>
      </c>
      <c r="AI161" s="751">
        <f t="shared" si="352"/>
        <v>0</v>
      </c>
      <c r="AJ161" s="751">
        <f t="shared" si="352"/>
        <v>54120</v>
      </c>
      <c r="AK161" s="751">
        <f t="shared" si="352"/>
        <v>50158</v>
      </c>
      <c r="AL161" s="752">
        <f t="shared" si="352"/>
        <v>0</v>
      </c>
      <c r="AM161" s="752">
        <f t="shared" si="352"/>
        <v>0</v>
      </c>
      <c r="AN161" s="752">
        <f t="shared" si="352"/>
        <v>0.04</v>
      </c>
      <c r="AO161" s="752">
        <f t="shared" si="352"/>
        <v>0</v>
      </c>
      <c r="AP161" s="752">
        <f t="shared" si="352"/>
        <v>0</v>
      </c>
      <c r="AQ161" s="752">
        <f t="shared" ref="AQ161" si="356">SUM(AQ156:AQ160)</f>
        <v>0</v>
      </c>
      <c r="AR161" s="752">
        <f t="shared" si="352"/>
        <v>0</v>
      </c>
      <c r="AS161" s="752">
        <f t="shared" si="352"/>
        <v>0</v>
      </c>
      <c r="AT161" s="752">
        <f t="shared" si="352"/>
        <v>0.04</v>
      </c>
      <c r="AU161" s="752">
        <f t="shared" si="352"/>
        <v>0</v>
      </c>
      <c r="AV161" s="753">
        <f t="shared" si="352"/>
        <v>0.04</v>
      </c>
      <c r="AW161" s="749">
        <f t="shared" si="352"/>
        <v>7543689</v>
      </c>
      <c r="AX161" s="751">
        <f t="shared" si="352"/>
        <v>5433693</v>
      </c>
      <c r="AY161" s="948">
        <f t="shared" ref="AY161" si="357">SUM(AY156:AY160)</f>
        <v>0</v>
      </c>
      <c r="AZ161" s="751">
        <f t="shared" si="352"/>
        <v>5000</v>
      </c>
      <c r="BA161" s="751">
        <f t="shared" si="352"/>
        <v>1838279</v>
      </c>
      <c r="BB161" s="751">
        <f t="shared" si="352"/>
        <v>108673</v>
      </c>
      <c r="BC161" s="751">
        <f t="shared" si="352"/>
        <v>158044</v>
      </c>
      <c r="BD161" s="752">
        <f t="shared" si="352"/>
        <v>11.600200000000001</v>
      </c>
      <c r="BE161" s="752">
        <f t="shared" si="352"/>
        <v>8.15</v>
      </c>
      <c r="BF161" s="752">
        <f t="shared" si="352"/>
        <v>0</v>
      </c>
      <c r="BG161" s="753">
        <f t="shared" si="352"/>
        <v>3.4502000000000002</v>
      </c>
      <c r="BH161" s="626"/>
    </row>
    <row r="162" spans="1:60" ht="12.95" customHeight="1" x14ac:dyDescent="0.25">
      <c r="A162" s="541">
        <v>33</v>
      </c>
      <c r="B162" s="378">
        <v>5440</v>
      </c>
      <c r="C162" s="378">
        <v>600098559</v>
      </c>
      <c r="D162" s="542">
        <v>70998108</v>
      </c>
      <c r="E162" s="734" t="s">
        <v>551</v>
      </c>
      <c r="F162" s="378">
        <v>3111</v>
      </c>
      <c r="G162" s="735" t="s">
        <v>329</v>
      </c>
      <c r="H162" s="546" t="s">
        <v>281</v>
      </c>
      <c r="I162" s="522">
        <v>3286651</v>
      </c>
      <c r="J162" s="547">
        <v>2370798</v>
      </c>
      <c r="K162" s="547">
        <v>16000</v>
      </c>
      <c r="L162" s="339">
        <v>806738</v>
      </c>
      <c r="M162" s="339">
        <v>47416</v>
      </c>
      <c r="N162" s="547">
        <v>45699</v>
      </c>
      <c r="O162" s="548">
        <v>5.4298000000000002</v>
      </c>
      <c r="P162" s="733">
        <v>4</v>
      </c>
      <c r="Q162" s="823">
        <v>1.4298</v>
      </c>
      <c r="R162" s="112">
        <f t="shared" si="307"/>
        <v>-45000</v>
      </c>
      <c r="S162" s="113">
        <v>0</v>
      </c>
      <c r="T162" s="113">
        <v>0</v>
      </c>
      <c r="U162" s="113">
        <v>16248</v>
      </c>
      <c r="V162" s="113">
        <v>0</v>
      </c>
      <c r="W162" s="113">
        <v>0</v>
      </c>
      <c r="X162" s="113">
        <v>0</v>
      </c>
      <c r="Y162" s="113">
        <f t="shared" si="308"/>
        <v>-28752</v>
      </c>
      <c r="Z162" s="113">
        <v>45000</v>
      </c>
      <c r="AA162" s="113">
        <v>0</v>
      </c>
      <c r="AB162" s="113">
        <v>0</v>
      </c>
      <c r="AC162" s="113">
        <f t="shared" si="309"/>
        <v>45000</v>
      </c>
      <c r="AD162" s="113">
        <f t="shared" si="310"/>
        <v>16248</v>
      </c>
      <c r="AE162" s="114">
        <f t="shared" si="311"/>
        <v>5492</v>
      </c>
      <c r="AF162" s="114">
        <f t="shared" si="312"/>
        <v>-575</v>
      </c>
      <c r="AG162" s="113">
        <v>0</v>
      </c>
      <c r="AH162" s="113">
        <v>0</v>
      </c>
      <c r="AI162" s="113">
        <v>0</v>
      </c>
      <c r="AJ162" s="113">
        <f t="shared" si="313"/>
        <v>0</v>
      </c>
      <c r="AK162" s="113">
        <f t="shared" si="314"/>
        <v>21165</v>
      </c>
      <c r="AL162" s="115">
        <v>0</v>
      </c>
      <c r="AM162" s="115">
        <v>0</v>
      </c>
      <c r="AN162" s="115">
        <v>0</v>
      </c>
      <c r="AO162" s="115">
        <v>0</v>
      </c>
      <c r="AP162" s="115">
        <v>0</v>
      </c>
      <c r="AQ162" s="115">
        <v>0</v>
      </c>
      <c r="AR162" s="115">
        <v>0</v>
      </c>
      <c r="AS162" s="115">
        <v>0</v>
      </c>
      <c r="AT162" s="409">
        <f t="shared" ref="AT162:AT164" si="358">AL162+AN162+AO162+AR162+AQ162</f>
        <v>0</v>
      </c>
      <c r="AU162" s="115">
        <f>AM162+AP162+AS162</f>
        <v>0</v>
      </c>
      <c r="AV162" s="116">
        <f t="shared" si="315"/>
        <v>0</v>
      </c>
      <c r="AW162" s="855">
        <f>I162+AK162</f>
        <v>3307816</v>
      </c>
      <c r="AX162" s="528">
        <f>J162+Y162</f>
        <v>2342046</v>
      </c>
      <c r="AY162" s="113">
        <f t="shared" ref="AY162:AY164" si="359">W162</f>
        <v>0</v>
      </c>
      <c r="AZ162" s="113">
        <f>K162+AC162</f>
        <v>61000</v>
      </c>
      <c r="BA162" s="528">
        <f t="shared" ref="BA162:BB164" si="360">L162+AE162</f>
        <v>812230</v>
      </c>
      <c r="BB162" s="528">
        <f t="shared" si="360"/>
        <v>46841</v>
      </c>
      <c r="BC162" s="528">
        <f>N162+AJ162</f>
        <v>45699</v>
      </c>
      <c r="BD162" s="549">
        <f>O162+AV162</f>
        <v>5.4298000000000002</v>
      </c>
      <c r="BE162" s="549">
        <f>P162+AT162</f>
        <v>4</v>
      </c>
      <c r="BF162" s="953">
        <f t="shared" ref="BF162:BF164" si="361">AQ162</f>
        <v>0</v>
      </c>
      <c r="BG162" s="550">
        <f>Q162+AU162</f>
        <v>1.4298</v>
      </c>
      <c r="BH162" s="626"/>
    </row>
    <row r="163" spans="1:60" ht="12.95" customHeight="1" x14ac:dyDescent="0.25">
      <c r="A163" s="541">
        <v>33</v>
      </c>
      <c r="B163" s="378">
        <v>5440</v>
      </c>
      <c r="C163" s="378">
        <v>600098559</v>
      </c>
      <c r="D163" s="542">
        <v>70998108</v>
      </c>
      <c r="E163" s="734" t="s">
        <v>551</v>
      </c>
      <c r="F163" s="378">
        <v>3111</v>
      </c>
      <c r="G163" s="735" t="s">
        <v>316</v>
      </c>
      <c r="H163" s="546" t="s">
        <v>282</v>
      </c>
      <c r="I163" s="522">
        <v>117618</v>
      </c>
      <c r="J163" s="547">
        <v>86611</v>
      </c>
      <c r="K163" s="547">
        <v>0</v>
      </c>
      <c r="L163" s="339">
        <v>29275</v>
      </c>
      <c r="M163" s="339">
        <v>1732</v>
      </c>
      <c r="N163" s="547">
        <v>0</v>
      </c>
      <c r="O163" s="548">
        <v>0.25</v>
      </c>
      <c r="P163" s="733">
        <v>0.25</v>
      </c>
      <c r="Q163" s="823">
        <v>0</v>
      </c>
      <c r="R163" s="112">
        <f t="shared" si="307"/>
        <v>0</v>
      </c>
      <c r="S163" s="113">
        <v>0</v>
      </c>
      <c r="T163" s="113">
        <v>0</v>
      </c>
      <c r="U163" s="113">
        <v>0</v>
      </c>
      <c r="V163" s="113">
        <v>0</v>
      </c>
      <c r="W163" s="113">
        <v>0</v>
      </c>
      <c r="X163" s="113">
        <v>0</v>
      </c>
      <c r="Y163" s="113">
        <f t="shared" si="308"/>
        <v>0</v>
      </c>
      <c r="Z163" s="113">
        <v>0</v>
      </c>
      <c r="AA163" s="113">
        <v>0</v>
      </c>
      <c r="AB163" s="113">
        <v>0</v>
      </c>
      <c r="AC163" s="113">
        <f t="shared" si="309"/>
        <v>0</v>
      </c>
      <c r="AD163" s="113">
        <f t="shared" si="310"/>
        <v>0</v>
      </c>
      <c r="AE163" s="114">
        <f t="shared" si="311"/>
        <v>0</v>
      </c>
      <c r="AF163" s="114">
        <f t="shared" si="312"/>
        <v>0</v>
      </c>
      <c r="AG163" s="113">
        <v>0</v>
      </c>
      <c r="AH163" s="113">
        <v>0</v>
      </c>
      <c r="AI163" s="113">
        <v>0</v>
      </c>
      <c r="AJ163" s="113">
        <f t="shared" si="313"/>
        <v>0</v>
      </c>
      <c r="AK163" s="113">
        <f t="shared" si="314"/>
        <v>0</v>
      </c>
      <c r="AL163" s="115">
        <v>0</v>
      </c>
      <c r="AM163" s="115">
        <v>0</v>
      </c>
      <c r="AN163" s="115">
        <v>0</v>
      </c>
      <c r="AO163" s="115">
        <v>0</v>
      </c>
      <c r="AP163" s="115">
        <v>0</v>
      </c>
      <c r="AQ163" s="115">
        <v>0</v>
      </c>
      <c r="AR163" s="115">
        <v>0</v>
      </c>
      <c r="AS163" s="115">
        <v>0</v>
      </c>
      <c r="AT163" s="409">
        <f t="shared" si="358"/>
        <v>0</v>
      </c>
      <c r="AU163" s="115">
        <f>AM163+AP163+AS163</f>
        <v>0</v>
      </c>
      <c r="AV163" s="116">
        <f t="shared" si="315"/>
        <v>0</v>
      </c>
      <c r="AW163" s="855">
        <f>I163+AK163</f>
        <v>117618</v>
      </c>
      <c r="AX163" s="528">
        <f>J163+Y163</f>
        <v>86611</v>
      </c>
      <c r="AY163" s="113">
        <f t="shared" si="359"/>
        <v>0</v>
      </c>
      <c r="AZ163" s="113">
        <f>K163+AC163</f>
        <v>0</v>
      </c>
      <c r="BA163" s="528">
        <f t="shared" si="360"/>
        <v>29275</v>
      </c>
      <c r="BB163" s="528">
        <f t="shared" si="360"/>
        <v>1732</v>
      </c>
      <c r="BC163" s="528">
        <f>N163+AJ163</f>
        <v>0</v>
      </c>
      <c r="BD163" s="549">
        <f>O163+AV163</f>
        <v>0.25</v>
      </c>
      <c r="BE163" s="549">
        <f>P163+AT163</f>
        <v>0.25</v>
      </c>
      <c r="BF163" s="953">
        <f t="shared" si="361"/>
        <v>0</v>
      </c>
      <c r="BG163" s="550">
        <f>Q163+AU163</f>
        <v>0</v>
      </c>
      <c r="BH163" s="626"/>
    </row>
    <row r="164" spans="1:60" ht="12.95" customHeight="1" x14ac:dyDescent="0.25">
      <c r="A164" s="541">
        <v>33</v>
      </c>
      <c r="B164" s="743">
        <v>5440</v>
      </c>
      <c r="C164" s="743">
        <v>600098559</v>
      </c>
      <c r="D164" s="542">
        <v>70998108</v>
      </c>
      <c r="E164" s="734" t="s">
        <v>551</v>
      </c>
      <c r="F164" s="378">
        <v>3141</v>
      </c>
      <c r="G164" s="735" t="s">
        <v>319</v>
      </c>
      <c r="H164" s="546" t="s">
        <v>282</v>
      </c>
      <c r="I164" s="522">
        <v>244835</v>
      </c>
      <c r="J164" s="547">
        <v>179004</v>
      </c>
      <c r="K164" s="547">
        <v>0</v>
      </c>
      <c r="L164" s="339">
        <v>60503</v>
      </c>
      <c r="M164" s="339">
        <v>3580</v>
      </c>
      <c r="N164" s="547">
        <v>1748</v>
      </c>
      <c r="O164" s="548">
        <v>0.61</v>
      </c>
      <c r="P164" s="733">
        <v>0</v>
      </c>
      <c r="Q164" s="823">
        <v>0.61</v>
      </c>
      <c r="R164" s="112">
        <f t="shared" si="307"/>
        <v>0</v>
      </c>
      <c r="S164" s="113">
        <v>0</v>
      </c>
      <c r="T164" s="113">
        <v>0</v>
      </c>
      <c r="U164" s="113">
        <v>0</v>
      </c>
      <c r="V164" s="113">
        <v>0</v>
      </c>
      <c r="W164" s="113">
        <v>0</v>
      </c>
      <c r="X164" s="113">
        <v>0</v>
      </c>
      <c r="Y164" s="113">
        <f t="shared" si="308"/>
        <v>0</v>
      </c>
      <c r="Z164" s="113">
        <v>0</v>
      </c>
      <c r="AA164" s="113">
        <v>0</v>
      </c>
      <c r="AB164" s="113">
        <v>0</v>
      </c>
      <c r="AC164" s="113">
        <f t="shared" si="309"/>
        <v>0</v>
      </c>
      <c r="AD164" s="113">
        <f t="shared" si="310"/>
        <v>0</v>
      </c>
      <c r="AE164" s="114">
        <f t="shared" si="311"/>
        <v>0</v>
      </c>
      <c r="AF164" s="114">
        <f t="shared" si="312"/>
        <v>0</v>
      </c>
      <c r="AG164" s="113">
        <v>0</v>
      </c>
      <c r="AH164" s="113">
        <v>0</v>
      </c>
      <c r="AI164" s="113">
        <v>0</v>
      </c>
      <c r="AJ164" s="113">
        <f t="shared" si="313"/>
        <v>0</v>
      </c>
      <c r="AK164" s="113">
        <f t="shared" si="314"/>
        <v>0</v>
      </c>
      <c r="AL164" s="115">
        <v>0</v>
      </c>
      <c r="AM164" s="115">
        <v>0</v>
      </c>
      <c r="AN164" s="115">
        <v>0</v>
      </c>
      <c r="AO164" s="115">
        <v>0</v>
      </c>
      <c r="AP164" s="115">
        <v>0</v>
      </c>
      <c r="AQ164" s="115">
        <v>0</v>
      </c>
      <c r="AR164" s="115">
        <v>0</v>
      </c>
      <c r="AS164" s="115">
        <v>0</v>
      </c>
      <c r="AT164" s="409">
        <f t="shared" si="358"/>
        <v>0</v>
      </c>
      <c r="AU164" s="115">
        <f>AM164+AP164+AS164</f>
        <v>0</v>
      </c>
      <c r="AV164" s="116">
        <f t="shared" si="315"/>
        <v>0</v>
      </c>
      <c r="AW164" s="855">
        <f>I164+AK164</f>
        <v>244835</v>
      </c>
      <c r="AX164" s="528">
        <f>J164+Y164</f>
        <v>179004</v>
      </c>
      <c r="AY164" s="113">
        <f t="shared" si="359"/>
        <v>0</v>
      </c>
      <c r="AZ164" s="113">
        <f>K164+AC164</f>
        <v>0</v>
      </c>
      <c r="BA164" s="528">
        <f t="shared" si="360"/>
        <v>60503</v>
      </c>
      <c r="BB164" s="528">
        <f t="shared" si="360"/>
        <v>3580</v>
      </c>
      <c r="BC164" s="528">
        <f>N164+AJ164</f>
        <v>1748</v>
      </c>
      <c r="BD164" s="549">
        <f>O164+AV164</f>
        <v>0.61</v>
      </c>
      <c r="BE164" s="549">
        <f>P164+AT164</f>
        <v>0</v>
      </c>
      <c r="BF164" s="953">
        <f t="shared" si="361"/>
        <v>0</v>
      </c>
      <c r="BG164" s="550">
        <f>Q164+AU164</f>
        <v>0.61</v>
      </c>
      <c r="BH164" s="626"/>
    </row>
    <row r="165" spans="1:60" ht="12.95" customHeight="1" x14ac:dyDescent="0.25">
      <c r="A165" s="379">
        <v>33</v>
      </c>
      <c r="B165" s="85">
        <v>5440</v>
      </c>
      <c r="C165" s="85">
        <v>600098559</v>
      </c>
      <c r="D165" s="85">
        <v>70998108</v>
      </c>
      <c r="E165" s="736" t="s">
        <v>552</v>
      </c>
      <c r="F165" s="84"/>
      <c r="G165" s="736"/>
      <c r="H165" s="322"/>
      <c r="I165" s="737">
        <v>3649104</v>
      </c>
      <c r="J165" s="738">
        <v>2636413</v>
      </c>
      <c r="K165" s="738">
        <v>16000</v>
      </c>
      <c r="L165" s="738">
        <v>896516</v>
      </c>
      <c r="M165" s="738">
        <v>52728</v>
      </c>
      <c r="N165" s="738">
        <v>47447</v>
      </c>
      <c r="O165" s="739">
        <v>6.2898000000000005</v>
      </c>
      <c r="P165" s="739">
        <v>4.25</v>
      </c>
      <c r="Q165" s="833">
        <v>2.0398000000000001</v>
      </c>
      <c r="R165" s="737">
        <f t="shared" ref="R165:BG165" si="362">SUM(R162:R164)</f>
        <v>-45000</v>
      </c>
      <c r="S165" s="740">
        <f t="shared" si="362"/>
        <v>0</v>
      </c>
      <c r="T165" s="740">
        <f t="shared" si="362"/>
        <v>0</v>
      </c>
      <c r="U165" s="740">
        <f t="shared" ref="U165" si="363">SUM(U162:U164)</f>
        <v>16248</v>
      </c>
      <c r="V165" s="740">
        <f t="shared" si="362"/>
        <v>0</v>
      </c>
      <c r="W165" s="740">
        <f t="shared" ref="W165" si="364">SUM(W162:W164)</f>
        <v>0</v>
      </c>
      <c r="X165" s="740">
        <f t="shared" si="362"/>
        <v>0</v>
      </c>
      <c r="Y165" s="740">
        <f t="shared" si="362"/>
        <v>-28752</v>
      </c>
      <c r="Z165" s="740">
        <f t="shared" si="362"/>
        <v>45000</v>
      </c>
      <c r="AA165" s="740">
        <f t="shared" si="362"/>
        <v>0</v>
      </c>
      <c r="AB165" s="740">
        <f t="shared" si="362"/>
        <v>0</v>
      </c>
      <c r="AC165" s="740">
        <f t="shared" si="362"/>
        <v>45000</v>
      </c>
      <c r="AD165" s="740">
        <f t="shared" si="362"/>
        <v>16248</v>
      </c>
      <c r="AE165" s="740">
        <f t="shared" si="362"/>
        <v>5492</v>
      </c>
      <c r="AF165" s="740">
        <f t="shared" si="362"/>
        <v>-575</v>
      </c>
      <c r="AG165" s="740">
        <f t="shared" si="362"/>
        <v>0</v>
      </c>
      <c r="AH165" s="740">
        <f t="shared" ref="AH165" si="365">SUM(AH162:AH164)</f>
        <v>0</v>
      </c>
      <c r="AI165" s="740">
        <f t="shared" si="362"/>
        <v>0</v>
      </c>
      <c r="AJ165" s="740">
        <f t="shared" si="362"/>
        <v>0</v>
      </c>
      <c r="AK165" s="740">
        <f t="shared" si="362"/>
        <v>21165</v>
      </c>
      <c r="AL165" s="741">
        <f t="shared" si="362"/>
        <v>0</v>
      </c>
      <c r="AM165" s="741">
        <f t="shared" si="362"/>
        <v>0</v>
      </c>
      <c r="AN165" s="741">
        <f t="shared" si="362"/>
        <v>0</v>
      </c>
      <c r="AO165" s="741">
        <f t="shared" si="362"/>
        <v>0</v>
      </c>
      <c r="AP165" s="741">
        <f t="shared" si="362"/>
        <v>0</v>
      </c>
      <c r="AQ165" s="741">
        <f t="shared" ref="AQ165" si="366">SUM(AQ162:AQ164)</f>
        <v>0</v>
      </c>
      <c r="AR165" s="741">
        <f t="shared" si="362"/>
        <v>0</v>
      </c>
      <c r="AS165" s="741">
        <f t="shared" si="362"/>
        <v>0</v>
      </c>
      <c r="AT165" s="741">
        <f t="shared" si="362"/>
        <v>0</v>
      </c>
      <c r="AU165" s="741">
        <f t="shared" si="362"/>
        <v>0</v>
      </c>
      <c r="AV165" s="742">
        <f t="shared" si="362"/>
        <v>0</v>
      </c>
      <c r="AW165" s="738">
        <f t="shared" si="362"/>
        <v>3670269</v>
      </c>
      <c r="AX165" s="740">
        <f t="shared" si="362"/>
        <v>2607661</v>
      </c>
      <c r="AY165" s="947">
        <f t="shared" ref="AY165" si="367">SUM(AY162:AY164)</f>
        <v>0</v>
      </c>
      <c r="AZ165" s="740">
        <f t="shared" si="362"/>
        <v>61000</v>
      </c>
      <c r="BA165" s="740">
        <f t="shared" si="362"/>
        <v>902008</v>
      </c>
      <c r="BB165" s="740">
        <f t="shared" si="362"/>
        <v>52153</v>
      </c>
      <c r="BC165" s="740">
        <f t="shared" si="362"/>
        <v>47447</v>
      </c>
      <c r="BD165" s="741">
        <f t="shared" si="362"/>
        <v>6.2898000000000005</v>
      </c>
      <c r="BE165" s="741">
        <f t="shared" si="362"/>
        <v>4.25</v>
      </c>
      <c r="BF165" s="741">
        <f t="shared" si="362"/>
        <v>0</v>
      </c>
      <c r="BG165" s="742">
        <f t="shared" si="362"/>
        <v>2.0398000000000001</v>
      </c>
      <c r="BH165" s="626"/>
    </row>
    <row r="166" spans="1:60" ht="12.95" customHeight="1" x14ac:dyDescent="0.25">
      <c r="A166" s="541">
        <v>34</v>
      </c>
      <c r="B166" s="378">
        <v>5441</v>
      </c>
      <c r="C166" s="378">
        <v>600099270</v>
      </c>
      <c r="D166" s="542">
        <v>856118</v>
      </c>
      <c r="E166" s="734" t="s">
        <v>553</v>
      </c>
      <c r="F166" s="378">
        <v>3113</v>
      </c>
      <c r="G166" s="734" t="s">
        <v>333</v>
      </c>
      <c r="H166" s="546" t="s">
        <v>281</v>
      </c>
      <c r="I166" s="522">
        <v>12499198</v>
      </c>
      <c r="J166" s="547">
        <v>9017665</v>
      </c>
      <c r="K166" s="547">
        <v>25000</v>
      </c>
      <c r="L166" s="339">
        <v>3056420</v>
      </c>
      <c r="M166" s="339">
        <v>180353</v>
      </c>
      <c r="N166" s="547">
        <v>219760</v>
      </c>
      <c r="O166" s="548">
        <v>17.736499999999999</v>
      </c>
      <c r="P166" s="733">
        <v>12.822000000000001</v>
      </c>
      <c r="Q166" s="823">
        <v>4.9144999999999994</v>
      </c>
      <c r="R166" s="112">
        <f t="shared" si="307"/>
        <v>-12000</v>
      </c>
      <c r="S166" s="113">
        <v>0</v>
      </c>
      <c r="T166" s="113">
        <v>124790</v>
      </c>
      <c r="U166" s="113">
        <v>69564</v>
      </c>
      <c r="V166" s="113">
        <v>0</v>
      </c>
      <c r="W166" s="113">
        <v>173220</v>
      </c>
      <c r="X166" s="113">
        <v>0</v>
      </c>
      <c r="Y166" s="113">
        <f t="shared" si="308"/>
        <v>355574</v>
      </c>
      <c r="Z166" s="113">
        <v>12000</v>
      </c>
      <c r="AA166" s="113">
        <v>0</v>
      </c>
      <c r="AB166" s="113">
        <v>0</v>
      </c>
      <c r="AC166" s="113">
        <f t="shared" si="309"/>
        <v>12000</v>
      </c>
      <c r="AD166" s="113">
        <f t="shared" si="310"/>
        <v>367574</v>
      </c>
      <c r="AE166" s="114">
        <f t="shared" si="311"/>
        <v>124240</v>
      </c>
      <c r="AF166" s="114">
        <f t="shared" si="312"/>
        <v>7111</v>
      </c>
      <c r="AG166" s="113">
        <v>0</v>
      </c>
      <c r="AH166" s="113">
        <v>0</v>
      </c>
      <c r="AI166" s="113">
        <v>0</v>
      </c>
      <c r="AJ166" s="113">
        <f t="shared" si="313"/>
        <v>0</v>
      </c>
      <c r="AK166" s="113">
        <f t="shared" si="314"/>
        <v>498925</v>
      </c>
      <c r="AL166" s="115">
        <v>0</v>
      </c>
      <c r="AM166" s="115">
        <v>0.04</v>
      </c>
      <c r="AN166" s="115">
        <v>0</v>
      </c>
      <c r="AO166" s="115">
        <v>0.21</v>
      </c>
      <c r="AP166" s="115">
        <v>0</v>
      </c>
      <c r="AQ166" s="115">
        <v>0.5</v>
      </c>
      <c r="AR166" s="115">
        <v>0</v>
      </c>
      <c r="AS166" s="115">
        <v>0</v>
      </c>
      <c r="AT166" s="409">
        <f t="shared" ref="AT166:AT170" si="368">AL166+AN166+AO166+AR166+AQ166</f>
        <v>0.71</v>
      </c>
      <c r="AU166" s="115">
        <f>AM166+AP166+AS166</f>
        <v>0.04</v>
      </c>
      <c r="AV166" s="116">
        <f t="shared" si="315"/>
        <v>0.75</v>
      </c>
      <c r="AW166" s="855">
        <f>I166+AK166</f>
        <v>12998123</v>
      </c>
      <c r="AX166" s="528">
        <f>J166+Y166</f>
        <v>9373239</v>
      </c>
      <c r="AY166" s="113">
        <f t="shared" ref="AY166:AY170" si="369">W166</f>
        <v>173220</v>
      </c>
      <c r="AZ166" s="113">
        <f>K166+AC166</f>
        <v>37000</v>
      </c>
      <c r="BA166" s="528">
        <f t="shared" ref="BA166:BB170" si="370">L166+AE166</f>
        <v>3180660</v>
      </c>
      <c r="BB166" s="528">
        <f t="shared" si="370"/>
        <v>187464</v>
      </c>
      <c r="BC166" s="528">
        <f>N166+AJ166</f>
        <v>219760</v>
      </c>
      <c r="BD166" s="549">
        <f>O166+AV166</f>
        <v>18.486499999999999</v>
      </c>
      <c r="BE166" s="549">
        <f>P166+AT166</f>
        <v>13.532</v>
      </c>
      <c r="BF166" s="953">
        <f t="shared" ref="BF166:BF170" si="371">AQ166</f>
        <v>0.5</v>
      </c>
      <c r="BG166" s="550">
        <f>Q166+AU166</f>
        <v>4.9544999999999995</v>
      </c>
      <c r="BH166" s="626"/>
    </row>
    <row r="167" spans="1:60" ht="12.95" customHeight="1" x14ac:dyDescent="0.25">
      <c r="A167" s="541">
        <v>34</v>
      </c>
      <c r="B167" s="378">
        <v>5441</v>
      </c>
      <c r="C167" s="378">
        <v>600099270</v>
      </c>
      <c r="D167" s="542">
        <v>856118</v>
      </c>
      <c r="E167" s="734" t="s">
        <v>553</v>
      </c>
      <c r="F167" s="378">
        <v>3113</v>
      </c>
      <c r="G167" s="641" t="s">
        <v>316</v>
      </c>
      <c r="H167" s="546" t="s">
        <v>282</v>
      </c>
      <c r="I167" s="522">
        <v>545904</v>
      </c>
      <c r="J167" s="547">
        <v>400150</v>
      </c>
      <c r="K167" s="547">
        <v>0</v>
      </c>
      <c r="L167" s="339">
        <v>135251</v>
      </c>
      <c r="M167" s="339">
        <v>8003</v>
      </c>
      <c r="N167" s="547">
        <v>2500</v>
      </c>
      <c r="O167" s="548">
        <v>1.04</v>
      </c>
      <c r="P167" s="733">
        <v>1.04</v>
      </c>
      <c r="Q167" s="823">
        <v>0</v>
      </c>
      <c r="R167" s="112">
        <f t="shared" si="307"/>
        <v>0</v>
      </c>
      <c r="S167" s="113">
        <v>0</v>
      </c>
      <c r="T167" s="113">
        <v>0</v>
      </c>
      <c r="U167" s="113">
        <v>0</v>
      </c>
      <c r="V167" s="113">
        <v>0</v>
      </c>
      <c r="W167" s="113">
        <v>0</v>
      </c>
      <c r="X167" s="113">
        <v>0</v>
      </c>
      <c r="Y167" s="113">
        <f t="shared" si="308"/>
        <v>0</v>
      </c>
      <c r="Z167" s="113">
        <v>0</v>
      </c>
      <c r="AA167" s="113">
        <v>0</v>
      </c>
      <c r="AB167" s="113">
        <v>0</v>
      </c>
      <c r="AC167" s="113">
        <f t="shared" si="309"/>
        <v>0</v>
      </c>
      <c r="AD167" s="113">
        <f t="shared" si="310"/>
        <v>0</v>
      </c>
      <c r="AE167" s="114">
        <f t="shared" si="311"/>
        <v>0</v>
      </c>
      <c r="AF167" s="114">
        <f t="shared" si="312"/>
        <v>0</v>
      </c>
      <c r="AG167" s="113">
        <v>0</v>
      </c>
      <c r="AH167" s="113">
        <v>0</v>
      </c>
      <c r="AI167" s="113">
        <v>0</v>
      </c>
      <c r="AJ167" s="113">
        <f t="shared" si="313"/>
        <v>0</v>
      </c>
      <c r="AK167" s="113">
        <f t="shared" si="314"/>
        <v>0</v>
      </c>
      <c r="AL167" s="115">
        <v>0</v>
      </c>
      <c r="AM167" s="115">
        <v>0</v>
      </c>
      <c r="AN167" s="115">
        <v>0</v>
      </c>
      <c r="AO167" s="115">
        <v>0</v>
      </c>
      <c r="AP167" s="115">
        <v>0</v>
      </c>
      <c r="AQ167" s="115">
        <v>0</v>
      </c>
      <c r="AR167" s="115">
        <v>0</v>
      </c>
      <c r="AS167" s="115">
        <v>0</v>
      </c>
      <c r="AT167" s="409">
        <f t="shared" si="368"/>
        <v>0</v>
      </c>
      <c r="AU167" s="115">
        <f>AM167+AP167+AS167</f>
        <v>0</v>
      </c>
      <c r="AV167" s="116">
        <f t="shared" si="315"/>
        <v>0</v>
      </c>
      <c r="AW167" s="855">
        <f>I167+AK167</f>
        <v>545904</v>
      </c>
      <c r="AX167" s="528">
        <f>J167+Y167</f>
        <v>400150</v>
      </c>
      <c r="AY167" s="113">
        <f t="shared" si="369"/>
        <v>0</v>
      </c>
      <c r="AZ167" s="113">
        <f>K167+AC167</f>
        <v>0</v>
      </c>
      <c r="BA167" s="528">
        <f t="shared" si="370"/>
        <v>135251</v>
      </c>
      <c r="BB167" s="528">
        <f t="shared" si="370"/>
        <v>8003</v>
      </c>
      <c r="BC167" s="528">
        <f>N167+AJ167</f>
        <v>2500</v>
      </c>
      <c r="BD167" s="549">
        <f>O167+AV167</f>
        <v>1.04</v>
      </c>
      <c r="BE167" s="549">
        <f>P167+AT167</f>
        <v>1.04</v>
      </c>
      <c r="BF167" s="953">
        <f t="shared" si="371"/>
        <v>0</v>
      </c>
      <c r="BG167" s="550">
        <f>Q167+AU167</f>
        <v>0</v>
      </c>
      <c r="BH167" s="626"/>
    </row>
    <row r="168" spans="1:60" ht="12.95" customHeight="1" x14ac:dyDescent="0.25">
      <c r="A168" s="541">
        <v>34</v>
      </c>
      <c r="B168" s="743">
        <v>5441</v>
      </c>
      <c r="C168" s="743">
        <v>600099270</v>
      </c>
      <c r="D168" s="542">
        <v>856118</v>
      </c>
      <c r="E168" s="377" t="s">
        <v>553</v>
      </c>
      <c r="F168" s="378">
        <v>3141</v>
      </c>
      <c r="G168" s="735" t="s">
        <v>319</v>
      </c>
      <c r="H168" s="546" t="s">
        <v>282</v>
      </c>
      <c r="I168" s="522">
        <v>1464050</v>
      </c>
      <c r="J168" s="547">
        <v>1060287</v>
      </c>
      <c r="K168" s="547">
        <v>11000</v>
      </c>
      <c r="L168" s="339">
        <v>362095</v>
      </c>
      <c r="M168" s="339">
        <v>21206</v>
      </c>
      <c r="N168" s="547">
        <v>9462</v>
      </c>
      <c r="O168" s="548">
        <v>3.62</v>
      </c>
      <c r="P168" s="733">
        <v>0</v>
      </c>
      <c r="Q168" s="823">
        <v>3.62</v>
      </c>
      <c r="R168" s="112">
        <f t="shared" si="307"/>
        <v>-28600</v>
      </c>
      <c r="S168" s="113">
        <v>0</v>
      </c>
      <c r="T168" s="113">
        <v>0</v>
      </c>
      <c r="U168" s="113">
        <v>0</v>
      </c>
      <c r="V168" s="113">
        <v>0</v>
      </c>
      <c r="W168" s="113">
        <v>0</v>
      </c>
      <c r="X168" s="113">
        <v>0</v>
      </c>
      <c r="Y168" s="113">
        <f t="shared" si="308"/>
        <v>-28600</v>
      </c>
      <c r="Z168" s="113">
        <v>28600</v>
      </c>
      <c r="AA168" s="113">
        <v>0</v>
      </c>
      <c r="AB168" s="113">
        <v>0</v>
      </c>
      <c r="AC168" s="113">
        <f t="shared" si="309"/>
        <v>28600</v>
      </c>
      <c r="AD168" s="113">
        <f t="shared" si="310"/>
        <v>0</v>
      </c>
      <c r="AE168" s="114">
        <f t="shared" si="311"/>
        <v>0</v>
      </c>
      <c r="AF168" s="114">
        <f t="shared" si="312"/>
        <v>-572</v>
      </c>
      <c r="AG168" s="113">
        <v>0</v>
      </c>
      <c r="AH168" s="113">
        <v>0</v>
      </c>
      <c r="AI168" s="113">
        <v>0</v>
      </c>
      <c r="AJ168" s="113">
        <f t="shared" si="313"/>
        <v>0</v>
      </c>
      <c r="AK168" s="113">
        <f t="shared" si="314"/>
        <v>-572</v>
      </c>
      <c r="AL168" s="115">
        <v>0</v>
      </c>
      <c r="AM168" s="115">
        <v>0.02</v>
      </c>
      <c r="AN168" s="115">
        <v>0</v>
      </c>
      <c r="AO168" s="115">
        <v>0</v>
      </c>
      <c r="AP168" s="115">
        <v>0</v>
      </c>
      <c r="AQ168" s="115">
        <v>0</v>
      </c>
      <c r="AR168" s="115">
        <v>0</v>
      </c>
      <c r="AS168" s="115">
        <v>0</v>
      </c>
      <c r="AT168" s="409">
        <f t="shared" si="368"/>
        <v>0</v>
      </c>
      <c r="AU168" s="115">
        <f>AM168+AP168+AS168</f>
        <v>0.02</v>
      </c>
      <c r="AV168" s="116">
        <f t="shared" si="315"/>
        <v>0.02</v>
      </c>
      <c r="AW168" s="855">
        <f>I168+AK168</f>
        <v>1463478</v>
      </c>
      <c r="AX168" s="528">
        <f>J168+Y168</f>
        <v>1031687</v>
      </c>
      <c r="AY168" s="113">
        <f t="shared" si="369"/>
        <v>0</v>
      </c>
      <c r="AZ168" s="113">
        <f>K168+AC168</f>
        <v>39600</v>
      </c>
      <c r="BA168" s="528">
        <f t="shared" si="370"/>
        <v>362095</v>
      </c>
      <c r="BB168" s="528">
        <f t="shared" si="370"/>
        <v>20634</v>
      </c>
      <c r="BC168" s="528">
        <f>N168+AJ168</f>
        <v>9462</v>
      </c>
      <c r="BD168" s="549">
        <f>O168+AV168</f>
        <v>3.64</v>
      </c>
      <c r="BE168" s="549">
        <f>P168+AT168</f>
        <v>0</v>
      </c>
      <c r="BF168" s="953">
        <f t="shared" si="371"/>
        <v>0</v>
      </c>
      <c r="BG168" s="550">
        <f>Q168+AU168</f>
        <v>3.64</v>
      </c>
      <c r="BH168" s="626"/>
    </row>
    <row r="169" spans="1:60" ht="12.95" customHeight="1" x14ac:dyDescent="0.25">
      <c r="A169" s="541">
        <v>34</v>
      </c>
      <c r="B169" s="378">
        <v>5441</v>
      </c>
      <c r="C169" s="378">
        <v>600099270</v>
      </c>
      <c r="D169" s="542">
        <v>856118</v>
      </c>
      <c r="E169" s="734" t="s">
        <v>553</v>
      </c>
      <c r="F169" s="378">
        <v>3143</v>
      </c>
      <c r="G169" s="641" t="s">
        <v>633</v>
      </c>
      <c r="H169" s="546" t="s">
        <v>281</v>
      </c>
      <c r="I169" s="522">
        <v>1060242</v>
      </c>
      <c r="J169" s="547">
        <v>776304</v>
      </c>
      <c r="K169" s="547">
        <v>4500</v>
      </c>
      <c r="L169" s="339">
        <v>263912</v>
      </c>
      <c r="M169" s="339">
        <v>15526</v>
      </c>
      <c r="N169" s="547">
        <v>0</v>
      </c>
      <c r="O169" s="548">
        <v>1.6</v>
      </c>
      <c r="P169" s="733">
        <v>1.6</v>
      </c>
      <c r="Q169" s="823">
        <v>0</v>
      </c>
      <c r="R169" s="112">
        <f t="shared" si="307"/>
        <v>-900</v>
      </c>
      <c r="S169" s="113">
        <v>0</v>
      </c>
      <c r="T169" s="113">
        <v>0</v>
      </c>
      <c r="U169" s="113">
        <v>0</v>
      </c>
      <c r="V169" s="113">
        <v>0</v>
      </c>
      <c r="W169" s="113">
        <v>0</v>
      </c>
      <c r="X169" s="113">
        <v>0</v>
      </c>
      <c r="Y169" s="113">
        <f t="shared" si="308"/>
        <v>-900</v>
      </c>
      <c r="Z169" s="113">
        <v>900</v>
      </c>
      <c r="AA169" s="113">
        <v>0</v>
      </c>
      <c r="AB169" s="113">
        <v>0</v>
      </c>
      <c r="AC169" s="113">
        <f t="shared" si="309"/>
        <v>900</v>
      </c>
      <c r="AD169" s="113">
        <f t="shared" si="310"/>
        <v>0</v>
      </c>
      <c r="AE169" s="114">
        <f t="shared" si="311"/>
        <v>0</v>
      </c>
      <c r="AF169" s="114">
        <f t="shared" si="312"/>
        <v>-18</v>
      </c>
      <c r="AG169" s="113">
        <v>0</v>
      </c>
      <c r="AH169" s="113">
        <v>0</v>
      </c>
      <c r="AI169" s="113">
        <v>0</v>
      </c>
      <c r="AJ169" s="113">
        <f t="shared" si="313"/>
        <v>0</v>
      </c>
      <c r="AK169" s="113">
        <f t="shared" si="314"/>
        <v>-18</v>
      </c>
      <c r="AL169" s="115">
        <v>0</v>
      </c>
      <c r="AM169" s="115">
        <v>0</v>
      </c>
      <c r="AN169" s="115">
        <v>0</v>
      </c>
      <c r="AO169" s="115">
        <v>0</v>
      </c>
      <c r="AP169" s="115">
        <v>0</v>
      </c>
      <c r="AQ169" s="115">
        <v>0</v>
      </c>
      <c r="AR169" s="115">
        <v>0</v>
      </c>
      <c r="AS169" s="115">
        <v>0</v>
      </c>
      <c r="AT169" s="409">
        <f t="shared" si="368"/>
        <v>0</v>
      </c>
      <c r="AU169" s="115">
        <f>AM169+AP169+AS169</f>
        <v>0</v>
      </c>
      <c r="AV169" s="116">
        <f t="shared" si="315"/>
        <v>0</v>
      </c>
      <c r="AW169" s="855">
        <f>I169+AK169</f>
        <v>1060224</v>
      </c>
      <c r="AX169" s="528">
        <f>J169+Y169</f>
        <v>775404</v>
      </c>
      <c r="AY169" s="113">
        <f t="shared" si="369"/>
        <v>0</v>
      </c>
      <c r="AZ169" s="113">
        <f>K169+AC169</f>
        <v>5400</v>
      </c>
      <c r="BA169" s="528">
        <f t="shared" si="370"/>
        <v>263912</v>
      </c>
      <c r="BB169" s="528">
        <f t="shared" si="370"/>
        <v>15508</v>
      </c>
      <c r="BC169" s="528">
        <f>N169+AJ169</f>
        <v>0</v>
      </c>
      <c r="BD169" s="549">
        <f>O169+AV169</f>
        <v>1.6</v>
      </c>
      <c r="BE169" s="549">
        <f>P169+AT169</f>
        <v>1.6</v>
      </c>
      <c r="BF169" s="953">
        <f t="shared" si="371"/>
        <v>0</v>
      </c>
      <c r="BG169" s="550">
        <f>Q169+AU169</f>
        <v>0</v>
      </c>
      <c r="BH169" s="626"/>
    </row>
    <row r="170" spans="1:60" ht="12.95" customHeight="1" x14ac:dyDescent="0.25">
      <c r="A170" s="541">
        <v>34</v>
      </c>
      <c r="B170" s="378">
        <v>5441</v>
      </c>
      <c r="C170" s="378">
        <v>600099270</v>
      </c>
      <c r="D170" s="542">
        <v>856118</v>
      </c>
      <c r="E170" s="734" t="s">
        <v>553</v>
      </c>
      <c r="F170" s="378">
        <v>3143</v>
      </c>
      <c r="G170" s="641" t="s">
        <v>634</v>
      </c>
      <c r="H170" s="546" t="s">
        <v>282</v>
      </c>
      <c r="I170" s="522">
        <v>35111</v>
      </c>
      <c r="J170" s="547">
        <v>24750</v>
      </c>
      <c r="K170" s="547">
        <v>0</v>
      </c>
      <c r="L170" s="339">
        <v>8366</v>
      </c>
      <c r="M170" s="339">
        <v>495</v>
      </c>
      <c r="N170" s="547">
        <v>1500</v>
      </c>
      <c r="O170" s="548">
        <v>0.1</v>
      </c>
      <c r="P170" s="733">
        <v>0</v>
      </c>
      <c r="Q170" s="823">
        <v>0.1</v>
      </c>
      <c r="R170" s="112">
        <f t="shared" si="307"/>
        <v>0</v>
      </c>
      <c r="S170" s="113">
        <v>0</v>
      </c>
      <c r="T170" s="113">
        <v>0</v>
      </c>
      <c r="U170" s="113">
        <v>0</v>
      </c>
      <c r="V170" s="113">
        <v>0</v>
      </c>
      <c r="W170" s="113">
        <v>0</v>
      </c>
      <c r="X170" s="113">
        <v>0</v>
      </c>
      <c r="Y170" s="113">
        <f t="shared" si="308"/>
        <v>0</v>
      </c>
      <c r="Z170" s="113">
        <v>0</v>
      </c>
      <c r="AA170" s="113">
        <v>0</v>
      </c>
      <c r="AB170" s="113">
        <v>0</v>
      </c>
      <c r="AC170" s="113">
        <f t="shared" si="309"/>
        <v>0</v>
      </c>
      <c r="AD170" s="113">
        <f t="shared" si="310"/>
        <v>0</v>
      </c>
      <c r="AE170" s="114">
        <f t="shared" si="311"/>
        <v>0</v>
      </c>
      <c r="AF170" s="114">
        <f t="shared" si="312"/>
        <v>0</v>
      </c>
      <c r="AG170" s="113">
        <v>0</v>
      </c>
      <c r="AH170" s="113">
        <v>0</v>
      </c>
      <c r="AI170" s="113">
        <v>0</v>
      </c>
      <c r="AJ170" s="113">
        <f t="shared" si="313"/>
        <v>0</v>
      </c>
      <c r="AK170" s="113">
        <f t="shared" si="314"/>
        <v>0</v>
      </c>
      <c r="AL170" s="115">
        <v>0</v>
      </c>
      <c r="AM170" s="115">
        <v>0</v>
      </c>
      <c r="AN170" s="115">
        <v>0</v>
      </c>
      <c r="AO170" s="115">
        <v>0</v>
      </c>
      <c r="AP170" s="115">
        <v>0</v>
      </c>
      <c r="AQ170" s="115">
        <v>0</v>
      </c>
      <c r="AR170" s="115">
        <v>0</v>
      </c>
      <c r="AS170" s="115">
        <v>0</v>
      </c>
      <c r="AT170" s="409">
        <f t="shared" si="368"/>
        <v>0</v>
      </c>
      <c r="AU170" s="115">
        <f>AM170+AP170+AS170</f>
        <v>0</v>
      </c>
      <c r="AV170" s="116">
        <f t="shared" si="315"/>
        <v>0</v>
      </c>
      <c r="AW170" s="855">
        <f>I170+AK170</f>
        <v>35111</v>
      </c>
      <c r="AX170" s="528">
        <f>J170+Y170</f>
        <v>24750</v>
      </c>
      <c r="AY170" s="113">
        <f t="shared" si="369"/>
        <v>0</v>
      </c>
      <c r="AZ170" s="113">
        <f>K170+AC170</f>
        <v>0</v>
      </c>
      <c r="BA170" s="528">
        <f t="shared" si="370"/>
        <v>8366</v>
      </c>
      <c r="BB170" s="528">
        <f t="shared" si="370"/>
        <v>495</v>
      </c>
      <c r="BC170" s="528">
        <f>N170+AJ170</f>
        <v>1500</v>
      </c>
      <c r="BD170" s="549">
        <f>O170+AV170</f>
        <v>0.1</v>
      </c>
      <c r="BE170" s="549">
        <f>P170+AT170</f>
        <v>0</v>
      </c>
      <c r="BF170" s="953">
        <f t="shared" si="371"/>
        <v>0</v>
      </c>
      <c r="BG170" s="550">
        <f>Q170+AU170</f>
        <v>0.1</v>
      </c>
      <c r="BH170" s="626"/>
    </row>
    <row r="171" spans="1:60" ht="12.95" customHeight="1" x14ac:dyDescent="0.25">
      <c r="A171" s="379">
        <v>34</v>
      </c>
      <c r="B171" s="84">
        <v>5441</v>
      </c>
      <c r="C171" s="84">
        <v>600099270</v>
      </c>
      <c r="D171" s="84">
        <v>856118</v>
      </c>
      <c r="E171" s="736" t="s">
        <v>554</v>
      </c>
      <c r="F171" s="84"/>
      <c r="G171" s="736"/>
      <c r="H171" s="322"/>
      <c r="I171" s="748">
        <v>15604505</v>
      </c>
      <c r="J171" s="749">
        <v>11279156</v>
      </c>
      <c r="K171" s="749">
        <v>40500</v>
      </c>
      <c r="L171" s="749">
        <v>3826044</v>
      </c>
      <c r="M171" s="749">
        <v>225583</v>
      </c>
      <c r="N171" s="749">
        <v>233222</v>
      </c>
      <c r="O171" s="750">
        <v>24.096500000000002</v>
      </c>
      <c r="P171" s="750">
        <v>15.462000000000002</v>
      </c>
      <c r="Q171" s="835">
        <v>8.6344999999999992</v>
      </c>
      <c r="R171" s="748">
        <f t="shared" ref="R171:BG171" si="372">SUM(R166:R170)</f>
        <v>-41500</v>
      </c>
      <c r="S171" s="751">
        <f t="shared" si="372"/>
        <v>0</v>
      </c>
      <c r="T171" s="751">
        <f t="shared" si="372"/>
        <v>124790</v>
      </c>
      <c r="U171" s="751">
        <f t="shared" ref="U171" si="373">SUM(U166:U170)</f>
        <v>69564</v>
      </c>
      <c r="V171" s="751">
        <f t="shared" si="372"/>
        <v>0</v>
      </c>
      <c r="W171" s="751">
        <f t="shared" ref="W171" si="374">SUM(W166:W170)</f>
        <v>173220</v>
      </c>
      <c r="X171" s="751">
        <f t="shared" si="372"/>
        <v>0</v>
      </c>
      <c r="Y171" s="751">
        <f t="shared" si="372"/>
        <v>326074</v>
      </c>
      <c r="Z171" s="751">
        <f t="shared" si="372"/>
        <v>41500</v>
      </c>
      <c r="AA171" s="751">
        <f t="shared" si="372"/>
        <v>0</v>
      </c>
      <c r="AB171" s="751">
        <f t="shared" si="372"/>
        <v>0</v>
      </c>
      <c r="AC171" s="751">
        <f t="shared" si="372"/>
        <v>41500</v>
      </c>
      <c r="AD171" s="751">
        <f t="shared" si="372"/>
        <v>367574</v>
      </c>
      <c r="AE171" s="751">
        <f t="shared" si="372"/>
        <v>124240</v>
      </c>
      <c r="AF171" s="751">
        <f t="shared" si="372"/>
        <v>6521</v>
      </c>
      <c r="AG171" s="751">
        <f t="shared" si="372"/>
        <v>0</v>
      </c>
      <c r="AH171" s="751">
        <f t="shared" ref="AH171" si="375">SUM(AH166:AH170)</f>
        <v>0</v>
      </c>
      <c r="AI171" s="751">
        <f t="shared" si="372"/>
        <v>0</v>
      </c>
      <c r="AJ171" s="751">
        <f t="shared" si="372"/>
        <v>0</v>
      </c>
      <c r="AK171" s="751">
        <f t="shared" si="372"/>
        <v>498335</v>
      </c>
      <c r="AL171" s="752">
        <f t="shared" si="372"/>
        <v>0</v>
      </c>
      <c r="AM171" s="752">
        <f t="shared" si="372"/>
        <v>0.06</v>
      </c>
      <c r="AN171" s="752">
        <f t="shared" si="372"/>
        <v>0</v>
      </c>
      <c r="AO171" s="752">
        <f t="shared" si="372"/>
        <v>0.21</v>
      </c>
      <c r="AP171" s="752">
        <f t="shared" si="372"/>
        <v>0</v>
      </c>
      <c r="AQ171" s="752">
        <f t="shared" ref="AQ171" si="376">SUM(AQ166:AQ170)</f>
        <v>0.5</v>
      </c>
      <c r="AR171" s="752">
        <f t="shared" si="372"/>
        <v>0</v>
      </c>
      <c r="AS171" s="752">
        <f t="shared" si="372"/>
        <v>0</v>
      </c>
      <c r="AT171" s="752">
        <f t="shared" si="372"/>
        <v>0.71</v>
      </c>
      <c r="AU171" s="752">
        <f t="shared" si="372"/>
        <v>0.06</v>
      </c>
      <c r="AV171" s="753">
        <f t="shared" si="372"/>
        <v>0.77</v>
      </c>
      <c r="AW171" s="749">
        <f t="shared" si="372"/>
        <v>16102840</v>
      </c>
      <c r="AX171" s="751">
        <f t="shared" si="372"/>
        <v>11605230</v>
      </c>
      <c r="AY171" s="948">
        <f t="shared" ref="AY171" si="377">SUM(AY166:AY170)</f>
        <v>173220</v>
      </c>
      <c r="AZ171" s="751">
        <f t="shared" si="372"/>
        <v>82000</v>
      </c>
      <c r="BA171" s="751">
        <f t="shared" si="372"/>
        <v>3950284</v>
      </c>
      <c r="BB171" s="751">
        <f t="shared" si="372"/>
        <v>232104</v>
      </c>
      <c r="BC171" s="751">
        <f t="shared" si="372"/>
        <v>233222</v>
      </c>
      <c r="BD171" s="752">
        <f t="shared" si="372"/>
        <v>24.866500000000002</v>
      </c>
      <c r="BE171" s="752">
        <f t="shared" si="372"/>
        <v>16.172000000000001</v>
      </c>
      <c r="BF171" s="752">
        <f t="shared" si="372"/>
        <v>0.5</v>
      </c>
      <c r="BG171" s="753">
        <f t="shared" si="372"/>
        <v>8.6944999999999997</v>
      </c>
      <c r="BH171" s="626"/>
    </row>
    <row r="172" spans="1:60" ht="12.95" customHeight="1" x14ac:dyDescent="0.25">
      <c r="A172" s="541">
        <v>35</v>
      </c>
      <c r="B172" s="743">
        <v>2306</v>
      </c>
      <c r="C172" s="743">
        <v>650025873</v>
      </c>
      <c r="D172" s="542">
        <v>70695946</v>
      </c>
      <c r="E172" s="734" t="s">
        <v>555</v>
      </c>
      <c r="F172" s="378">
        <v>3111</v>
      </c>
      <c r="G172" s="735" t="s">
        <v>329</v>
      </c>
      <c r="H172" s="546" t="s">
        <v>281</v>
      </c>
      <c r="I172" s="522">
        <v>2682985</v>
      </c>
      <c r="J172" s="547">
        <v>1962433</v>
      </c>
      <c r="K172" s="547">
        <v>0</v>
      </c>
      <c r="L172" s="339">
        <v>663303</v>
      </c>
      <c r="M172" s="339">
        <v>39249</v>
      </c>
      <c r="N172" s="547">
        <v>18000</v>
      </c>
      <c r="O172" s="548">
        <v>4.6475999999999997</v>
      </c>
      <c r="P172" s="733">
        <v>3.7258</v>
      </c>
      <c r="Q172" s="823">
        <v>0.92179999999999995</v>
      </c>
      <c r="R172" s="112">
        <f t="shared" si="307"/>
        <v>0</v>
      </c>
      <c r="S172" s="113">
        <v>0</v>
      </c>
      <c r="T172" s="113">
        <v>0</v>
      </c>
      <c r="U172" s="113">
        <v>0</v>
      </c>
      <c r="V172" s="113">
        <v>0</v>
      </c>
      <c r="W172" s="113">
        <v>0</v>
      </c>
      <c r="X172" s="113">
        <v>0</v>
      </c>
      <c r="Y172" s="113">
        <f t="shared" si="308"/>
        <v>0</v>
      </c>
      <c r="Z172" s="113">
        <v>0</v>
      </c>
      <c r="AA172" s="113">
        <v>0</v>
      </c>
      <c r="AB172" s="113">
        <v>0</v>
      </c>
      <c r="AC172" s="113">
        <f t="shared" si="309"/>
        <v>0</v>
      </c>
      <c r="AD172" s="113">
        <f t="shared" si="310"/>
        <v>0</v>
      </c>
      <c r="AE172" s="114">
        <f t="shared" si="311"/>
        <v>0</v>
      </c>
      <c r="AF172" s="114">
        <f t="shared" si="312"/>
        <v>0</v>
      </c>
      <c r="AG172" s="113">
        <v>0</v>
      </c>
      <c r="AH172" s="113">
        <v>0</v>
      </c>
      <c r="AI172" s="113">
        <v>0</v>
      </c>
      <c r="AJ172" s="113">
        <f t="shared" si="313"/>
        <v>0</v>
      </c>
      <c r="AK172" s="113">
        <f t="shared" si="314"/>
        <v>0</v>
      </c>
      <c r="AL172" s="115">
        <v>0</v>
      </c>
      <c r="AM172" s="115">
        <v>0</v>
      </c>
      <c r="AN172" s="115">
        <v>0</v>
      </c>
      <c r="AO172" s="115">
        <v>0</v>
      </c>
      <c r="AP172" s="115">
        <v>0</v>
      </c>
      <c r="AQ172" s="115">
        <v>0</v>
      </c>
      <c r="AR172" s="115">
        <v>0</v>
      </c>
      <c r="AS172" s="115">
        <v>0</v>
      </c>
      <c r="AT172" s="409">
        <f t="shared" ref="AT172:AT177" si="378">AL172+AN172+AO172+AR172+AQ172</f>
        <v>0</v>
      </c>
      <c r="AU172" s="115">
        <f t="shared" ref="AU172:AU177" si="379">AM172+AP172+AS172</f>
        <v>0</v>
      </c>
      <c r="AV172" s="116">
        <f t="shared" si="315"/>
        <v>0</v>
      </c>
      <c r="AW172" s="855">
        <f t="shared" ref="AW172:AW177" si="380">I172+AK172</f>
        <v>2682985</v>
      </c>
      <c r="AX172" s="528">
        <f t="shared" ref="AX172:AX177" si="381">J172+Y172</f>
        <v>1962433</v>
      </c>
      <c r="AY172" s="113">
        <f t="shared" ref="AY172:AY177" si="382">W172</f>
        <v>0</v>
      </c>
      <c r="AZ172" s="113">
        <f t="shared" ref="AZ172:AZ177" si="383">K172+AC172</f>
        <v>0</v>
      </c>
      <c r="BA172" s="528">
        <f t="shared" ref="BA172:BB177" si="384">L172+AE172</f>
        <v>663303</v>
      </c>
      <c r="BB172" s="528">
        <f t="shared" si="384"/>
        <v>39249</v>
      </c>
      <c r="BC172" s="528">
        <f t="shared" ref="BC172:BC177" si="385">N172+AJ172</f>
        <v>18000</v>
      </c>
      <c r="BD172" s="549">
        <f t="shared" ref="BD172:BD177" si="386">O172+AV172</f>
        <v>4.6475999999999997</v>
      </c>
      <c r="BE172" s="549">
        <f t="shared" ref="BE172:BE177" si="387">P172+AT172</f>
        <v>3.7258</v>
      </c>
      <c r="BF172" s="953">
        <f t="shared" ref="BF172:BF177" si="388">AQ172</f>
        <v>0</v>
      </c>
      <c r="BG172" s="550">
        <f t="shared" ref="BG172:BG177" si="389">Q172+AU172</f>
        <v>0.92179999999999995</v>
      </c>
      <c r="BH172" s="626"/>
    </row>
    <row r="173" spans="1:60" ht="12.95" customHeight="1" x14ac:dyDescent="0.25">
      <c r="A173" s="541">
        <v>35</v>
      </c>
      <c r="B173" s="743">
        <v>2306</v>
      </c>
      <c r="C173" s="743">
        <v>650025873</v>
      </c>
      <c r="D173" s="542">
        <v>70695946</v>
      </c>
      <c r="E173" s="377" t="s">
        <v>555</v>
      </c>
      <c r="F173" s="743">
        <v>3117</v>
      </c>
      <c r="G173" s="734" t="s">
        <v>333</v>
      </c>
      <c r="H173" s="546" t="s">
        <v>281</v>
      </c>
      <c r="I173" s="522">
        <v>3121799</v>
      </c>
      <c r="J173" s="547">
        <v>2261045</v>
      </c>
      <c r="K173" s="547">
        <v>0</v>
      </c>
      <c r="L173" s="339">
        <v>764233</v>
      </c>
      <c r="M173" s="339">
        <v>45221</v>
      </c>
      <c r="N173" s="547">
        <v>51300</v>
      </c>
      <c r="O173" s="548">
        <v>4.6419999999999995</v>
      </c>
      <c r="P173" s="733">
        <v>2.8184999999999998</v>
      </c>
      <c r="Q173" s="823">
        <v>1.8234999999999999</v>
      </c>
      <c r="R173" s="112">
        <f t="shared" si="307"/>
        <v>0</v>
      </c>
      <c r="S173" s="113">
        <v>0</v>
      </c>
      <c r="T173" s="113">
        <v>0</v>
      </c>
      <c r="U173" s="113">
        <v>34484</v>
      </c>
      <c r="V173" s="113">
        <v>0</v>
      </c>
      <c r="W173" s="113">
        <v>0</v>
      </c>
      <c r="X173" s="113">
        <v>0</v>
      </c>
      <c r="Y173" s="113">
        <f t="shared" si="308"/>
        <v>34484</v>
      </c>
      <c r="Z173" s="113">
        <v>0</v>
      </c>
      <c r="AA173" s="113">
        <v>0</v>
      </c>
      <c r="AB173" s="113">
        <v>0</v>
      </c>
      <c r="AC173" s="113">
        <f t="shared" si="309"/>
        <v>0</v>
      </c>
      <c r="AD173" s="113">
        <f t="shared" si="310"/>
        <v>34484</v>
      </c>
      <c r="AE173" s="114">
        <f t="shared" si="311"/>
        <v>11656</v>
      </c>
      <c r="AF173" s="114">
        <f t="shared" si="312"/>
        <v>690</v>
      </c>
      <c r="AG173" s="113">
        <v>0</v>
      </c>
      <c r="AH173" s="113">
        <v>0</v>
      </c>
      <c r="AI173" s="113">
        <v>0</v>
      </c>
      <c r="AJ173" s="113">
        <f t="shared" si="313"/>
        <v>0</v>
      </c>
      <c r="AK173" s="113">
        <f t="shared" si="314"/>
        <v>46830</v>
      </c>
      <c r="AL173" s="115">
        <v>0</v>
      </c>
      <c r="AM173" s="115">
        <v>0</v>
      </c>
      <c r="AN173" s="115">
        <v>0</v>
      </c>
      <c r="AO173" s="115">
        <v>0</v>
      </c>
      <c r="AP173" s="115">
        <v>0</v>
      </c>
      <c r="AQ173" s="115">
        <v>0</v>
      </c>
      <c r="AR173" s="115">
        <v>0</v>
      </c>
      <c r="AS173" s="115">
        <v>0</v>
      </c>
      <c r="AT173" s="409">
        <f t="shared" si="378"/>
        <v>0</v>
      </c>
      <c r="AU173" s="115">
        <f t="shared" si="379"/>
        <v>0</v>
      </c>
      <c r="AV173" s="116">
        <f t="shared" si="315"/>
        <v>0</v>
      </c>
      <c r="AW173" s="855">
        <f t="shared" si="380"/>
        <v>3168629</v>
      </c>
      <c r="AX173" s="528">
        <f t="shared" si="381"/>
        <v>2295529</v>
      </c>
      <c r="AY173" s="113">
        <f t="shared" si="382"/>
        <v>0</v>
      </c>
      <c r="AZ173" s="113">
        <f t="shared" si="383"/>
        <v>0</v>
      </c>
      <c r="BA173" s="528">
        <f t="shared" si="384"/>
        <v>775889</v>
      </c>
      <c r="BB173" s="528">
        <f t="shared" si="384"/>
        <v>45911</v>
      </c>
      <c r="BC173" s="528">
        <f t="shared" si="385"/>
        <v>51300</v>
      </c>
      <c r="BD173" s="549">
        <f t="shared" si="386"/>
        <v>4.6419999999999995</v>
      </c>
      <c r="BE173" s="549">
        <f t="shared" si="387"/>
        <v>2.8184999999999998</v>
      </c>
      <c r="BF173" s="953">
        <f t="shared" si="388"/>
        <v>0</v>
      </c>
      <c r="BG173" s="550">
        <f t="shared" si="389"/>
        <v>1.8234999999999999</v>
      </c>
      <c r="BH173" s="626"/>
    </row>
    <row r="174" spans="1:60" ht="12.95" customHeight="1" x14ac:dyDescent="0.25">
      <c r="A174" s="541">
        <v>35</v>
      </c>
      <c r="B174" s="378">
        <v>2306</v>
      </c>
      <c r="C174" s="378">
        <v>650025873</v>
      </c>
      <c r="D174" s="542">
        <v>70695946</v>
      </c>
      <c r="E174" s="377" t="s">
        <v>555</v>
      </c>
      <c r="F174" s="743">
        <v>3117</v>
      </c>
      <c r="G174" s="641" t="s">
        <v>316</v>
      </c>
      <c r="H174" s="546" t="s">
        <v>282</v>
      </c>
      <c r="I174" s="522">
        <v>0</v>
      </c>
      <c r="J174" s="547">
        <v>0</v>
      </c>
      <c r="K174" s="547">
        <v>0</v>
      </c>
      <c r="L174" s="339">
        <v>0</v>
      </c>
      <c r="M174" s="339">
        <v>0</v>
      </c>
      <c r="N174" s="547">
        <v>0</v>
      </c>
      <c r="O174" s="548">
        <v>0</v>
      </c>
      <c r="P174" s="733">
        <v>0</v>
      </c>
      <c r="Q174" s="823">
        <v>0</v>
      </c>
      <c r="R174" s="112">
        <f t="shared" si="307"/>
        <v>0</v>
      </c>
      <c r="S174" s="113">
        <v>0</v>
      </c>
      <c r="T174" s="113">
        <v>0</v>
      </c>
      <c r="U174" s="113">
        <v>0</v>
      </c>
      <c r="V174" s="113">
        <v>0</v>
      </c>
      <c r="W174" s="113">
        <v>0</v>
      </c>
      <c r="X174" s="113">
        <v>0</v>
      </c>
      <c r="Y174" s="113">
        <f t="shared" si="308"/>
        <v>0</v>
      </c>
      <c r="Z174" s="113">
        <v>0</v>
      </c>
      <c r="AA174" s="113">
        <v>0</v>
      </c>
      <c r="AB174" s="113">
        <v>0</v>
      </c>
      <c r="AC174" s="113">
        <f t="shared" si="309"/>
        <v>0</v>
      </c>
      <c r="AD174" s="113">
        <f t="shared" si="310"/>
        <v>0</v>
      </c>
      <c r="AE174" s="114">
        <f t="shared" si="311"/>
        <v>0</v>
      </c>
      <c r="AF174" s="114">
        <f t="shared" si="312"/>
        <v>0</v>
      </c>
      <c r="AG174" s="113">
        <v>0</v>
      </c>
      <c r="AH174" s="113">
        <v>0</v>
      </c>
      <c r="AI174" s="113">
        <v>0</v>
      </c>
      <c r="AJ174" s="113">
        <f t="shared" si="313"/>
        <v>0</v>
      </c>
      <c r="AK174" s="113">
        <f t="shared" si="314"/>
        <v>0</v>
      </c>
      <c r="AL174" s="115">
        <v>0</v>
      </c>
      <c r="AM174" s="115">
        <v>0</v>
      </c>
      <c r="AN174" s="115">
        <v>0</v>
      </c>
      <c r="AO174" s="115">
        <v>0</v>
      </c>
      <c r="AP174" s="115">
        <v>0</v>
      </c>
      <c r="AQ174" s="115">
        <v>0</v>
      </c>
      <c r="AR174" s="115">
        <v>0</v>
      </c>
      <c r="AS174" s="115">
        <v>0</v>
      </c>
      <c r="AT174" s="409">
        <f t="shared" si="378"/>
        <v>0</v>
      </c>
      <c r="AU174" s="115">
        <f t="shared" si="379"/>
        <v>0</v>
      </c>
      <c r="AV174" s="116">
        <f t="shared" si="315"/>
        <v>0</v>
      </c>
      <c r="AW174" s="855">
        <f t="shared" si="380"/>
        <v>0</v>
      </c>
      <c r="AX174" s="528">
        <f t="shared" si="381"/>
        <v>0</v>
      </c>
      <c r="AY174" s="113">
        <f t="shared" si="382"/>
        <v>0</v>
      </c>
      <c r="AZ174" s="113">
        <f t="shared" si="383"/>
        <v>0</v>
      </c>
      <c r="BA174" s="528">
        <f t="shared" si="384"/>
        <v>0</v>
      </c>
      <c r="BB174" s="528">
        <f t="shared" si="384"/>
        <v>0</v>
      </c>
      <c r="BC174" s="528">
        <f t="shared" si="385"/>
        <v>0</v>
      </c>
      <c r="BD174" s="549">
        <f t="shared" si="386"/>
        <v>0</v>
      </c>
      <c r="BE174" s="549">
        <f t="shared" si="387"/>
        <v>0</v>
      </c>
      <c r="BF174" s="953">
        <f t="shared" si="388"/>
        <v>0</v>
      </c>
      <c r="BG174" s="550">
        <f t="shared" si="389"/>
        <v>0</v>
      </c>
      <c r="BH174" s="626"/>
    </row>
    <row r="175" spans="1:60" ht="12.95" customHeight="1" x14ac:dyDescent="0.25">
      <c r="A175" s="541">
        <v>35</v>
      </c>
      <c r="B175" s="378">
        <v>2306</v>
      </c>
      <c r="C175" s="378">
        <v>650025873</v>
      </c>
      <c r="D175" s="542">
        <v>70695946</v>
      </c>
      <c r="E175" s="732" t="s">
        <v>555</v>
      </c>
      <c r="F175" s="756">
        <v>3141</v>
      </c>
      <c r="G175" s="735" t="s">
        <v>319</v>
      </c>
      <c r="H175" s="546" t="s">
        <v>282</v>
      </c>
      <c r="I175" s="522">
        <v>878477</v>
      </c>
      <c r="J175" s="547">
        <v>643901</v>
      </c>
      <c r="K175" s="547">
        <v>0</v>
      </c>
      <c r="L175" s="339">
        <v>217638</v>
      </c>
      <c r="M175" s="339">
        <v>12878</v>
      </c>
      <c r="N175" s="547">
        <v>4060</v>
      </c>
      <c r="O175" s="548">
        <v>2.1900000000000004</v>
      </c>
      <c r="P175" s="733">
        <v>0</v>
      </c>
      <c r="Q175" s="823">
        <v>2.1900000000000004</v>
      </c>
      <c r="R175" s="112">
        <f t="shared" si="307"/>
        <v>0</v>
      </c>
      <c r="S175" s="113">
        <v>0</v>
      </c>
      <c r="T175" s="113">
        <v>0</v>
      </c>
      <c r="U175" s="113">
        <v>0</v>
      </c>
      <c r="V175" s="113">
        <v>0</v>
      </c>
      <c r="W175" s="113">
        <v>0</v>
      </c>
      <c r="X175" s="113">
        <v>0</v>
      </c>
      <c r="Y175" s="113">
        <f t="shared" si="308"/>
        <v>0</v>
      </c>
      <c r="Z175" s="113">
        <v>0</v>
      </c>
      <c r="AA175" s="113">
        <v>0</v>
      </c>
      <c r="AB175" s="113">
        <v>0</v>
      </c>
      <c r="AC175" s="113">
        <f t="shared" si="309"/>
        <v>0</v>
      </c>
      <c r="AD175" s="113">
        <f t="shared" si="310"/>
        <v>0</v>
      </c>
      <c r="AE175" s="114">
        <f t="shared" si="311"/>
        <v>0</v>
      </c>
      <c r="AF175" s="114">
        <f t="shared" si="312"/>
        <v>0</v>
      </c>
      <c r="AG175" s="113">
        <v>0</v>
      </c>
      <c r="AH175" s="113">
        <v>0</v>
      </c>
      <c r="AI175" s="113">
        <v>0</v>
      </c>
      <c r="AJ175" s="113">
        <f t="shared" si="313"/>
        <v>0</v>
      </c>
      <c r="AK175" s="113">
        <f t="shared" si="314"/>
        <v>0</v>
      </c>
      <c r="AL175" s="115">
        <v>0</v>
      </c>
      <c r="AM175" s="115">
        <v>0</v>
      </c>
      <c r="AN175" s="115">
        <v>0</v>
      </c>
      <c r="AO175" s="115">
        <v>0</v>
      </c>
      <c r="AP175" s="115">
        <v>0</v>
      </c>
      <c r="AQ175" s="115">
        <v>0</v>
      </c>
      <c r="AR175" s="115">
        <v>0</v>
      </c>
      <c r="AS175" s="115">
        <v>0</v>
      </c>
      <c r="AT175" s="409">
        <f t="shared" si="378"/>
        <v>0</v>
      </c>
      <c r="AU175" s="115">
        <f t="shared" si="379"/>
        <v>0</v>
      </c>
      <c r="AV175" s="116">
        <f t="shared" si="315"/>
        <v>0</v>
      </c>
      <c r="AW175" s="855">
        <f t="shared" si="380"/>
        <v>878477</v>
      </c>
      <c r="AX175" s="528">
        <f t="shared" si="381"/>
        <v>643901</v>
      </c>
      <c r="AY175" s="113">
        <f t="shared" si="382"/>
        <v>0</v>
      </c>
      <c r="AZ175" s="113">
        <f t="shared" si="383"/>
        <v>0</v>
      </c>
      <c r="BA175" s="528">
        <f t="shared" si="384"/>
        <v>217638</v>
      </c>
      <c r="BB175" s="528">
        <f t="shared" si="384"/>
        <v>12878</v>
      </c>
      <c r="BC175" s="528">
        <f t="shared" si="385"/>
        <v>4060</v>
      </c>
      <c r="BD175" s="549">
        <f t="shared" si="386"/>
        <v>2.1900000000000004</v>
      </c>
      <c r="BE175" s="549">
        <f t="shared" si="387"/>
        <v>0</v>
      </c>
      <c r="BF175" s="953">
        <f t="shared" si="388"/>
        <v>0</v>
      </c>
      <c r="BG175" s="550">
        <f t="shared" si="389"/>
        <v>2.1900000000000004</v>
      </c>
      <c r="BH175" s="626"/>
    </row>
    <row r="176" spans="1:60" ht="12.95" customHeight="1" x14ac:dyDescent="0.25">
      <c r="A176" s="541">
        <v>35</v>
      </c>
      <c r="B176" s="378">
        <v>2306</v>
      </c>
      <c r="C176" s="378">
        <v>650025873</v>
      </c>
      <c r="D176" s="542">
        <v>70695946</v>
      </c>
      <c r="E176" s="377" t="s">
        <v>555</v>
      </c>
      <c r="F176" s="378">
        <v>3143</v>
      </c>
      <c r="G176" s="641" t="s">
        <v>633</v>
      </c>
      <c r="H176" s="546" t="s">
        <v>281</v>
      </c>
      <c r="I176" s="522">
        <v>496005</v>
      </c>
      <c r="J176" s="547">
        <v>365247</v>
      </c>
      <c r="K176" s="547">
        <v>0</v>
      </c>
      <c r="L176" s="339">
        <v>123453</v>
      </c>
      <c r="M176" s="339">
        <v>7305</v>
      </c>
      <c r="N176" s="547">
        <v>0</v>
      </c>
      <c r="O176" s="548">
        <v>0.8337</v>
      </c>
      <c r="P176" s="733">
        <v>0.8337</v>
      </c>
      <c r="Q176" s="823">
        <v>0</v>
      </c>
      <c r="R176" s="112">
        <f t="shared" si="307"/>
        <v>0</v>
      </c>
      <c r="S176" s="113">
        <v>0</v>
      </c>
      <c r="T176" s="113">
        <v>0</v>
      </c>
      <c r="U176" s="113">
        <v>0</v>
      </c>
      <c r="V176" s="113">
        <v>0</v>
      </c>
      <c r="W176" s="113">
        <v>0</v>
      </c>
      <c r="X176" s="113">
        <v>0</v>
      </c>
      <c r="Y176" s="113">
        <f t="shared" si="308"/>
        <v>0</v>
      </c>
      <c r="Z176" s="113">
        <v>0</v>
      </c>
      <c r="AA176" s="113">
        <v>0</v>
      </c>
      <c r="AB176" s="113">
        <v>0</v>
      </c>
      <c r="AC176" s="113">
        <f t="shared" si="309"/>
        <v>0</v>
      </c>
      <c r="AD176" s="113">
        <f t="shared" si="310"/>
        <v>0</v>
      </c>
      <c r="AE176" s="114">
        <f t="shared" si="311"/>
        <v>0</v>
      </c>
      <c r="AF176" s="114">
        <f t="shared" si="312"/>
        <v>0</v>
      </c>
      <c r="AG176" s="113">
        <v>0</v>
      </c>
      <c r="AH176" s="113">
        <v>0</v>
      </c>
      <c r="AI176" s="113">
        <v>0</v>
      </c>
      <c r="AJ176" s="113">
        <f t="shared" si="313"/>
        <v>0</v>
      </c>
      <c r="AK176" s="113">
        <f t="shared" si="314"/>
        <v>0</v>
      </c>
      <c r="AL176" s="115">
        <v>0</v>
      </c>
      <c r="AM176" s="115">
        <v>0</v>
      </c>
      <c r="AN176" s="115">
        <v>0</v>
      </c>
      <c r="AO176" s="115">
        <v>0</v>
      </c>
      <c r="AP176" s="115">
        <v>0</v>
      </c>
      <c r="AQ176" s="115">
        <v>0</v>
      </c>
      <c r="AR176" s="115">
        <v>0</v>
      </c>
      <c r="AS176" s="115">
        <v>0</v>
      </c>
      <c r="AT176" s="409">
        <f t="shared" si="378"/>
        <v>0</v>
      </c>
      <c r="AU176" s="115">
        <f t="shared" si="379"/>
        <v>0</v>
      </c>
      <c r="AV176" s="116">
        <f t="shared" si="315"/>
        <v>0</v>
      </c>
      <c r="AW176" s="855">
        <f t="shared" si="380"/>
        <v>496005</v>
      </c>
      <c r="AX176" s="528">
        <f t="shared" si="381"/>
        <v>365247</v>
      </c>
      <c r="AY176" s="113">
        <f t="shared" si="382"/>
        <v>0</v>
      </c>
      <c r="AZ176" s="113">
        <f t="shared" si="383"/>
        <v>0</v>
      </c>
      <c r="BA176" s="528">
        <f t="shared" si="384"/>
        <v>123453</v>
      </c>
      <c r="BB176" s="528">
        <f t="shared" si="384"/>
        <v>7305</v>
      </c>
      <c r="BC176" s="528">
        <f t="shared" si="385"/>
        <v>0</v>
      </c>
      <c r="BD176" s="549">
        <f t="shared" si="386"/>
        <v>0.8337</v>
      </c>
      <c r="BE176" s="549">
        <f t="shared" si="387"/>
        <v>0.8337</v>
      </c>
      <c r="BF176" s="953">
        <f t="shared" si="388"/>
        <v>0</v>
      </c>
      <c r="BG176" s="550">
        <f t="shared" si="389"/>
        <v>0</v>
      </c>
      <c r="BH176" s="626"/>
    </row>
    <row r="177" spans="1:60" ht="12.95" customHeight="1" x14ac:dyDescent="0.25">
      <c r="A177" s="541">
        <v>35</v>
      </c>
      <c r="B177" s="378">
        <v>2306</v>
      </c>
      <c r="C177" s="378">
        <v>650025873</v>
      </c>
      <c r="D177" s="542">
        <v>70695946</v>
      </c>
      <c r="E177" s="377" t="s">
        <v>555</v>
      </c>
      <c r="F177" s="378">
        <v>3143</v>
      </c>
      <c r="G177" s="641" t="s">
        <v>634</v>
      </c>
      <c r="H177" s="546" t="s">
        <v>282</v>
      </c>
      <c r="I177" s="522">
        <v>10534</v>
      </c>
      <c r="J177" s="547">
        <v>7425</v>
      </c>
      <c r="K177" s="547">
        <v>0</v>
      </c>
      <c r="L177" s="339">
        <v>2510</v>
      </c>
      <c r="M177" s="339">
        <v>149</v>
      </c>
      <c r="N177" s="547">
        <v>450</v>
      </c>
      <c r="O177" s="548">
        <v>0.03</v>
      </c>
      <c r="P177" s="733">
        <v>0</v>
      </c>
      <c r="Q177" s="823">
        <v>0.03</v>
      </c>
      <c r="R177" s="112">
        <f t="shared" si="307"/>
        <v>0</v>
      </c>
      <c r="S177" s="113">
        <v>0</v>
      </c>
      <c r="T177" s="113">
        <v>0</v>
      </c>
      <c r="U177" s="113">
        <v>0</v>
      </c>
      <c r="V177" s="113">
        <v>0</v>
      </c>
      <c r="W177" s="113">
        <v>0</v>
      </c>
      <c r="X177" s="113">
        <v>0</v>
      </c>
      <c r="Y177" s="113">
        <f t="shared" si="308"/>
        <v>0</v>
      </c>
      <c r="Z177" s="113">
        <v>0</v>
      </c>
      <c r="AA177" s="113">
        <v>0</v>
      </c>
      <c r="AB177" s="113">
        <v>0</v>
      </c>
      <c r="AC177" s="113">
        <f t="shared" si="309"/>
        <v>0</v>
      </c>
      <c r="AD177" s="113">
        <f t="shared" si="310"/>
        <v>0</v>
      </c>
      <c r="AE177" s="114">
        <f t="shared" si="311"/>
        <v>0</v>
      </c>
      <c r="AF177" s="114">
        <f t="shared" si="312"/>
        <v>0</v>
      </c>
      <c r="AG177" s="113">
        <v>0</v>
      </c>
      <c r="AH177" s="113">
        <v>0</v>
      </c>
      <c r="AI177" s="113">
        <v>0</v>
      </c>
      <c r="AJ177" s="113">
        <f t="shared" si="313"/>
        <v>0</v>
      </c>
      <c r="AK177" s="113">
        <f t="shared" si="314"/>
        <v>0</v>
      </c>
      <c r="AL177" s="115">
        <v>0</v>
      </c>
      <c r="AM177" s="115">
        <v>0</v>
      </c>
      <c r="AN177" s="115">
        <v>0</v>
      </c>
      <c r="AO177" s="115">
        <v>0</v>
      </c>
      <c r="AP177" s="115">
        <v>0</v>
      </c>
      <c r="AQ177" s="115">
        <v>0</v>
      </c>
      <c r="AR177" s="115">
        <v>0</v>
      </c>
      <c r="AS177" s="115">
        <v>0</v>
      </c>
      <c r="AT177" s="409">
        <f t="shared" si="378"/>
        <v>0</v>
      </c>
      <c r="AU177" s="115">
        <f t="shared" si="379"/>
        <v>0</v>
      </c>
      <c r="AV177" s="116">
        <f t="shared" si="315"/>
        <v>0</v>
      </c>
      <c r="AW177" s="855">
        <f t="shared" si="380"/>
        <v>10534</v>
      </c>
      <c r="AX177" s="528">
        <f t="shared" si="381"/>
        <v>7425</v>
      </c>
      <c r="AY177" s="113">
        <f t="shared" si="382"/>
        <v>0</v>
      </c>
      <c r="AZ177" s="113">
        <f t="shared" si="383"/>
        <v>0</v>
      </c>
      <c r="BA177" s="528">
        <f t="shared" si="384"/>
        <v>2510</v>
      </c>
      <c r="BB177" s="528">
        <f t="shared" si="384"/>
        <v>149</v>
      </c>
      <c r="BC177" s="528">
        <f t="shared" si="385"/>
        <v>450</v>
      </c>
      <c r="BD177" s="549">
        <f t="shared" si="386"/>
        <v>0.03</v>
      </c>
      <c r="BE177" s="549">
        <f t="shared" si="387"/>
        <v>0</v>
      </c>
      <c r="BF177" s="953">
        <f t="shared" si="388"/>
        <v>0</v>
      </c>
      <c r="BG177" s="550">
        <f t="shared" si="389"/>
        <v>0.03</v>
      </c>
      <c r="BH177" s="626"/>
    </row>
    <row r="178" spans="1:60" ht="12.95" customHeight="1" x14ac:dyDescent="0.25">
      <c r="A178" s="380">
        <v>35</v>
      </c>
      <c r="B178" s="84">
        <v>2306</v>
      </c>
      <c r="C178" s="84">
        <v>650025873</v>
      </c>
      <c r="D178" s="84">
        <v>70695946</v>
      </c>
      <c r="E178" s="736" t="s">
        <v>556</v>
      </c>
      <c r="F178" s="84"/>
      <c r="G178" s="736"/>
      <c r="H178" s="322"/>
      <c r="I178" s="535">
        <v>7189800</v>
      </c>
      <c r="J178" s="539">
        <v>5240051</v>
      </c>
      <c r="K178" s="539">
        <v>0</v>
      </c>
      <c r="L178" s="539">
        <v>1771137</v>
      </c>
      <c r="M178" s="539">
        <v>104802</v>
      </c>
      <c r="N178" s="539">
        <v>73810</v>
      </c>
      <c r="O178" s="745">
        <v>12.343300000000001</v>
      </c>
      <c r="P178" s="745">
        <v>7.3780000000000001</v>
      </c>
      <c r="Q178" s="834">
        <v>4.9653</v>
      </c>
      <c r="R178" s="535">
        <f t="shared" ref="R178:BG178" si="390">SUM(R172:R177)</f>
        <v>0</v>
      </c>
      <c r="S178" s="536">
        <f t="shared" si="390"/>
        <v>0</v>
      </c>
      <c r="T178" s="536">
        <f t="shared" si="390"/>
        <v>0</v>
      </c>
      <c r="U178" s="536">
        <f t="shared" si="390"/>
        <v>34484</v>
      </c>
      <c r="V178" s="536">
        <f t="shared" si="390"/>
        <v>0</v>
      </c>
      <c r="W178" s="536">
        <f t="shared" ref="W178" si="391">SUM(W172:W177)</f>
        <v>0</v>
      </c>
      <c r="X178" s="536">
        <f t="shared" si="390"/>
        <v>0</v>
      </c>
      <c r="Y178" s="536">
        <f t="shared" si="390"/>
        <v>34484</v>
      </c>
      <c r="Z178" s="536">
        <f t="shared" si="390"/>
        <v>0</v>
      </c>
      <c r="AA178" s="536">
        <f t="shared" si="390"/>
        <v>0</v>
      </c>
      <c r="AB178" s="536">
        <f t="shared" si="390"/>
        <v>0</v>
      </c>
      <c r="AC178" s="536">
        <f t="shared" si="390"/>
        <v>0</v>
      </c>
      <c r="AD178" s="536">
        <f t="shared" si="390"/>
        <v>34484</v>
      </c>
      <c r="AE178" s="536">
        <f t="shared" si="390"/>
        <v>11656</v>
      </c>
      <c r="AF178" s="536">
        <f t="shared" si="390"/>
        <v>690</v>
      </c>
      <c r="AG178" s="536">
        <f t="shared" si="390"/>
        <v>0</v>
      </c>
      <c r="AH178" s="536">
        <f t="shared" si="390"/>
        <v>0</v>
      </c>
      <c r="AI178" s="536">
        <f t="shared" si="390"/>
        <v>0</v>
      </c>
      <c r="AJ178" s="536">
        <f t="shared" si="390"/>
        <v>0</v>
      </c>
      <c r="AK178" s="536">
        <f t="shared" si="390"/>
        <v>46830</v>
      </c>
      <c r="AL178" s="537">
        <f t="shared" si="390"/>
        <v>0</v>
      </c>
      <c r="AM178" s="537">
        <f t="shared" si="390"/>
        <v>0</v>
      </c>
      <c r="AN178" s="537">
        <f t="shared" si="390"/>
        <v>0</v>
      </c>
      <c r="AO178" s="537">
        <f t="shared" si="390"/>
        <v>0</v>
      </c>
      <c r="AP178" s="537">
        <f t="shared" si="390"/>
        <v>0</v>
      </c>
      <c r="AQ178" s="537">
        <f t="shared" ref="AQ178" si="392">SUM(AQ172:AQ177)</f>
        <v>0</v>
      </c>
      <c r="AR178" s="537">
        <f t="shared" si="390"/>
        <v>0</v>
      </c>
      <c r="AS178" s="537">
        <f t="shared" si="390"/>
        <v>0</v>
      </c>
      <c r="AT178" s="537">
        <f t="shared" si="390"/>
        <v>0</v>
      </c>
      <c r="AU178" s="537">
        <f t="shared" si="390"/>
        <v>0</v>
      </c>
      <c r="AV178" s="538">
        <f t="shared" si="390"/>
        <v>0</v>
      </c>
      <c r="AW178" s="539">
        <f t="shared" si="390"/>
        <v>7236630</v>
      </c>
      <c r="AX178" s="536">
        <f t="shared" si="390"/>
        <v>5274535</v>
      </c>
      <c r="AY178" s="540">
        <f t="shared" ref="AY178" si="393">SUM(AY172:AY177)</f>
        <v>0</v>
      </c>
      <c r="AZ178" s="536">
        <f t="shared" si="390"/>
        <v>0</v>
      </c>
      <c r="BA178" s="536">
        <f t="shared" si="390"/>
        <v>1782793</v>
      </c>
      <c r="BB178" s="536">
        <f t="shared" si="390"/>
        <v>105492</v>
      </c>
      <c r="BC178" s="536">
        <f t="shared" si="390"/>
        <v>73810</v>
      </c>
      <c r="BD178" s="537">
        <f t="shared" si="390"/>
        <v>12.343300000000001</v>
      </c>
      <c r="BE178" s="537">
        <f t="shared" si="390"/>
        <v>7.3780000000000001</v>
      </c>
      <c r="BF178" s="537">
        <f t="shared" si="390"/>
        <v>0</v>
      </c>
      <c r="BG178" s="538">
        <f t="shared" si="390"/>
        <v>4.9653</v>
      </c>
      <c r="BH178" s="626"/>
    </row>
    <row r="179" spans="1:60" ht="12.95" customHeight="1" x14ac:dyDescent="0.25">
      <c r="A179" s="541">
        <v>36</v>
      </c>
      <c r="B179" s="755">
        <v>2447</v>
      </c>
      <c r="C179" s="755">
        <v>600080111</v>
      </c>
      <c r="D179" s="542">
        <v>72744961</v>
      </c>
      <c r="E179" s="765" t="s">
        <v>557</v>
      </c>
      <c r="F179" s="755">
        <v>3117</v>
      </c>
      <c r="G179" s="734" t="s">
        <v>333</v>
      </c>
      <c r="H179" s="546" t="s">
        <v>281</v>
      </c>
      <c r="I179" s="522">
        <v>3714223</v>
      </c>
      <c r="J179" s="547">
        <v>2654922</v>
      </c>
      <c r="K179" s="547">
        <v>20000</v>
      </c>
      <c r="L179" s="339">
        <v>904123</v>
      </c>
      <c r="M179" s="339">
        <v>53098</v>
      </c>
      <c r="N179" s="547">
        <v>82080</v>
      </c>
      <c r="O179" s="548">
        <v>4.8243000000000009</v>
      </c>
      <c r="P179" s="733">
        <v>3.39</v>
      </c>
      <c r="Q179" s="823">
        <v>1.4342999999999999</v>
      </c>
      <c r="R179" s="112">
        <f t="shared" si="307"/>
        <v>8000</v>
      </c>
      <c r="S179" s="113">
        <v>0</v>
      </c>
      <c r="T179" s="113">
        <v>0</v>
      </c>
      <c r="U179" s="113">
        <v>15132</v>
      </c>
      <c r="V179" s="113">
        <v>0</v>
      </c>
      <c r="W179" s="113">
        <v>0</v>
      </c>
      <c r="X179" s="113">
        <v>0</v>
      </c>
      <c r="Y179" s="113">
        <f t="shared" si="308"/>
        <v>23132</v>
      </c>
      <c r="Z179" s="113">
        <v>-8000</v>
      </c>
      <c r="AA179" s="113">
        <v>0</v>
      </c>
      <c r="AB179" s="113">
        <v>0</v>
      </c>
      <c r="AC179" s="113">
        <f t="shared" si="309"/>
        <v>-8000</v>
      </c>
      <c r="AD179" s="113">
        <f t="shared" si="310"/>
        <v>15132</v>
      </c>
      <c r="AE179" s="114">
        <f t="shared" si="311"/>
        <v>5115</v>
      </c>
      <c r="AF179" s="114">
        <f t="shared" si="312"/>
        <v>463</v>
      </c>
      <c r="AG179" s="113">
        <v>0</v>
      </c>
      <c r="AH179" s="113">
        <v>0</v>
      </c>
      <c r="AI179" s="113">
        <v>0</v>
      </c>
      <c r="AJ179" s="113">
        <f t="shared" si="313"/>
        <v>0</v>
      </c>
      <c r="AK179" s="113">
        <f t="shared" si="314"/>
        <v>20710</v>
      </c>
      <c r="AL179" s="115">
        <v>0.02</v>
      </c>
      <c r="AM179" s="115">
        <v>-0.05</v>
      </c>
      <c r="AN179" s="115">
        <v>0</v>
      </c>
      <c r="AO179" s="115">
        <v>0</v>
      </c>
      <c r="AP179" s="115">
        <v>0</v>
      </c>
      <c r="AQ179" s="115">
        <v>0</v>
      </c>
      <c r="AR179" s="115">
        <v>0</v>
      </c>
      <c r="AS179" s="115">
        <v>0</v>
      </c>
      <c r="AT179" s="409">
        <f t="shared" ref="AT179:AT183" si="394">AL179+AN179+AO179+AR179+AQ179</f>
        <v>0.02</v>
      </c>
      <c r="AU179" s="115">
        <f>AM179+AP179+AS179</f>
        <v>-0.05</v>
      </c>
      <c r="AV179" s="116">
        <f t="shared" si="315"/>
        <v>-3.0000000000000002E-2</v>
      </c>
      <c r="AW179" s="855">
        <f>I179+AK179</f>
        <v>3734933</v>
      </c>
      <c r="AX179" s="528">
        <f>J179+Y179</f>
        <v>2678054</v>
      </c>
      <c r="AY179" s="113">
        <f t="shared" ref="AY179:AY183" si="395">W179</f>
        <v>0</v>
      </c>
      <c r="AZ179" s="113">
        <f>K179+AC179</f>
        <v>12000</v>
      </c>
      <c r="BA179" s="528">
        <f t="shared" ref="BA179:BB183" si="396">L179+AE179</f>
        <v>909238</v>
      </c>
      <c r="BB179" s="528">
        <f t="shared" si="396"/>
        <v>53561</v>
      </c>
      <c r="BC179" s="528">
        <f>N179+AJ179</f>
        <v>82080</v>
      </c>
      <c r="BD179" s="549">
        <f>O179+AV179</f>
        <v>4.7943000000000007</v>
      </c>
      <c r="BE179" s="549">
        <f>P179+AT179</f>
        <v>3.41</v>
      </c>
      <c r="BF179" s="953">
        <f t="shared" ref="BF179:BF183" si="397">AQ179</f>
        <v>0</v>
      </c>
      <c r="BG179" s="550">
        <f>Q179+AU179</f>
        <v>1.3842999999999999</v>
      </c>
      <c r="BH179" s="626"/>
    </row>
    <row r="180" spans="1:60" ht="12.95" customHeight="1" x14ac:dyDescent="0.25">
      <c r="A180" s="541">
        <v>36</v>
      </c>
      <c r="B180" s="743">
        <v>2447</v>
      </c>
      <c r="C180" s="743">
        <v>600080111</v>
      </c>
      <c r="D180" s="542">
        <v>72744961</v>
      </c>
      <c r="E180" s="377" t="s">
        <v>557</v>
      </c>
      <c r="F180" s="755">
        <v>3117</v>
      </c>
      <c r="G180" s="641" t="s">
        <v>316</v>
      </c>
      <c r="H180" s="546" t="s">
        <v>282</v>
      </c>
      <c r="I180" s="522">
        <v>0</v>
      </c>
      <c r="J180" s="547">
        <v>0</v>
      </c>
      <c r="K180" s="547">
        <v>0</v>
      </c>
      <c r="L180" s="339">
        <v>0</v>
      </c>
      <c r="M180" s="339">
        <v>0</v>
      </c>
      <c r="N180" s="547">
        <v>0</v>
      </c>
      <c r="O180" s="548">
        <v>0</v>
      </c>
      <c r="P180" s="733">
        <v>0</v>
      </c>
      <c r="Q180" s="823">
        <v>0</v>
      </c>
      <c r="R180" s="112">
        <f t="shared" si="307"/>
        <v>0</v>
      </c>
      <c r="S180" s="113">
        <v>0</v>
      </c>
      <c r="T180" s="113">
        <v>0</v>
      </c>
      <c r="U180" s="113">
        <v>0</v>
      </c>
      <c r="V180" s="113">
        <v>0</v>
      </c>
      <c r="W180" s="113">
        <v>0</v>
      </c>
      <c r="X180" s="113">
        <v>0</v>
      </c>
      <c r="Y180" s="113">
        <f t="shared" si="308"/>
        <v>0</v>
      </c>
      <c r="Z180" s="113">
        <v>0</v>
      </c>
      <c r="AA180" s="113">
        <v>0</v>
      </c>
      <c r="AB180" s="113">
        <v>0</v>
      </c>
      <c r="AC180" s="113">
        <f t="shared" si="309"/>
        <v>0</v>
      </c>
      <c r="AD180" s="113">
        <f t="shared" si="310"/>
        <v>0</v>
      </c>
      <c r="AE180" s="114">
        <f t="shared" si="311"/>
        <v>0</v>
      </c>
      <c r="AF180" s="114">
        <f t="shared" si="312"/>
        <v>0</v>
      </c>
      <c r="AG180" s="113">
        <v>0</v>
      </c>
      <c r="AH180" s="113">
        <v>0</v>
      </c>
      <c r="AI180" s="113">
        <v>0</v>
      </c>
      <c r="AJ180" s="113">
        <f t="shared" si="313"/>
        <v>0</v>
      </c>
      <c r="AK180" s="113">
        <f t="shared" si="314"/>
        <v>0</v>
      </c>
      <c r="AL180" s="115">
        <v>0</v>
      </c>
      <c r="AM180" s="115">
        <v>0</v>
      </c>
      <c r="AN180" s="115">
        <v>0</v>
      </c>
      <c r="AO180" s="115">
        <v>0</v>
      </c>
      <c r="AP180" s="115">
        <v>0</v>
      </c>
      <c r="AQ180" s="115">
        <v>0</v>
      </c>
      <c r="AR180" s="115">
        <v>0</v>
      </c>
      <c r="AS180" s="115">
        <v>0</v>
      </c>
      <c r="AT180" s="409">
        <f t="shared" si="394"/>
        <v>0</v>
      </c>
      <c r="AU180" s="115">
        <f>AM180+AP180+AS180</f>
        <v>0</v>
      </c>
      <c r="AV180" s="116">
        <f t="shared" si="315"/>
        <v>0</v>
      </c>
      <c r="AW180" s="855">
        <f>I180+AK180</f>
        <v>0</v>
      </c>
      <c r="AX180" s="528">
        <f>J180+Y180</f>
        <v>0</v>
      </c>
      <c r="AY180" s="113">
        <f t="shared" si="395"/>
        <v>0</v>
      </c>
      <c r="AZ180" s="113">
        <f>K180+AC180</f>
        <v>0</v>
      </c>
      <c r="BA180" s="528">
        <f t="shared" si="396"/>
        <v>0</v>
      </c>
      <c r="BB180" s="528">
        <f t="shared" si="396"/>
        <v>0</v>
      </c>
      <c r="BC180" s="528">
        <f>N180+AJ180</f>
        <v>0</v>
      </c>
      <c r="BD180" s="549">
        <f>O180+AV180</f>
        <v>0</v>
      </c>
      <c r="BE180" s="549">
        <f>P180+AT180</f>
        <v>0</v>
      </c>
      <c r="BF180" s="953">
        <f t="shared" si="397"/>
        <v>0</v>
      </c>
      <c r="BG180" s="550">
        <f>Q180+AU180</f>
        <v>0</v>
      </c>
      <c r="BH180" s="626"/>
    </row>
    <row r="181" spans="1:60" ht="12.95" customHeight="1" x14ac:dyDescent="0.25">
      <c r="A181" s="541">
        <v>36</v>
      </c>
      <c r="B181" s="378">
        <v>2447</v>
      </c>
      <c r="C181" s="378">
        <v>600080111</v>
      </c>
      <c r="D181" s="542">
        <v>72744961</v>
      </c>
      <c r="E181" s="732" t="s">
        <v>557</v>
      </c>
      <c r="F181" s="756">
        <v>3141</v>
      </c>
      <c r="G181" s="735" t="s">
        <v>319</v>
      </c>
      <c r="H181" s="546" t="s">
        <v>282</v>
      </c>
      <c r="I181" s="522">
        <v>166742</v>
      </c>
      <c r="J181" s="547">
        <v>121666</v>
      </c>
      <c r="K181" s="547">
        <v>0</v>
      </c>
      <c r="L181" s="339">
        <v>41123</v>
      </c>
      <c r="M181" s="339">
        <v>2433</v>
      </c>
      <c r="N181" s="547">
        <v>1520</v>
      </c>
      <c r="O181" s="548">
        <v>0.41</v>
      </c>
      <c r="P181" s="733">
        <v>0</v>
      </c>
      <c r="Q181" s="823">
        <v>0.41</v>
      </c>
      <c r="R181" s="112">
        <f t="shared" si="307"/>
        <v>0</v>
      </c>
      <c r="S181" s="113">
        <v>0</v>
      </c>
      <c r="T181" s="113">
        <v>0</v>
      </c>
      <c r="U181" s="113">
        <v>0</v>
      </c>
      <c r="V181" s="113">
        <v>0</v>
      </c>
      <c r="W181" s="113">
        <v>0</v>
      </c>
      <c r="X181" s="113">
        <v>0</v>
      </c>
      <c r="Y181" s="113">
        <f t="shared" si="308"/>
        <v>0</v>
      </c>
      <c r="Z181" s="113">
        <v>0</v>
      </c>
      <c r="AA181" s="113">
        <v>0</v>
      </c>
      <c r="AB181" s="113">
        <v>0</v>
      </c>
      <c r="AC181" s="113">
        <f t="shared" si="309"/>
        <v>0</v>
      </c>
      <c r="AD181" s="113">
        <f t="shared" si="310"/>
        <v>0</v>
      </c>
      <c r="AE181" s="114">
        <f t="shared" si="311"/>
        <v>0</v>
      </c>
      <c r="AF181" s="114">
        <f t="shared" si="312"/>
        <v>0</v>
      </c>
      <c r="AG181" s="113">
        <v>0</v>
      </c>
      <c r="AH181" s="113">
        <v>0</v>
      </c>
      <c r="AI181" s="113">
        <v>0</v>
      </c>
      <c r="AJ181" s="113">
        <f t="shared" si="313"/>
        <v>0</v>
      </c>
      <c r="AK181" s="113">
        <f t="shared" si="314"/>
        <v>0</v>
      </c>
      <c r="AL181" s="115">
        <v>0</v>
      </c>
      <c r="AM181" s="115">
        <v>0</v>
      </c>
      <c r="AN181" s="115">
        <v>0</v>
      </c>
      <c r="AO181" s="115">
        <v>0</v>
      </c>
      <c r="AP181" s="115">
        <v>0</v>
      </c>
      <c r="AQ181" s="115">
        <v>0</v>
      </c>
      <c r="AR181" s="115">
        <v>0</v>
      </c>
      <c r="AS181" s="115">
        <v>0</v>
      </c>
      <c r="AT181" s="409">
        <f t="shared" si="394"/>
        <v>0</v>
      </c>
      <c r="AU181" s="115">
        <f>AM181+AP181+AS181</f>
        <v>0</v>
      </c>
      <c r="AV181" s="116">
        <f t="shared" si="315"/>
        <v>0</v>
      </c>
      <c r="AW181" s="855">
        <f>I181+AK181</f>
        <v>166742</v>
      </c>
      <c r="AX181" s="528">
        <f>J181+Y181</f>
        <v>121666</v>
      </c>
      <c r="AY181" s="113">
        <f t="shared" si="395"/>
        <v>0</v>
      </c>
      <c r="AZ181" s="113">
        <f>K181+AC181</f>
        <v>0</v>
      </c>
      <c r="BA181" s="528">
        <f t="shared" si="396"/>
        <v>41123</v>
      </c>
      <c r="BB181" s="528">
        <f t="shared" si="396"/>
        <v>2433</v>
      </c>
      <c r="BC181" s="528">
        <f>N181+AJ181</f>
        <v>1520</v>
      </c>
      <c r="BD181" s="549">
        <f>O181+AV181</f>
        <v>0.41</v>
      </c>
      <c r="BE181" s="549">
        <f>P181+AT181</f>
        <v>0</v>
      </c>
      <c r="BF181" s="953">
        <f t="shared" si="397"/>
        <v>0</v>
      </c>
      <c r="BG181" s="550">
        <f>Q181+AU181</f>
        <v>0.41</v>
      </c>
      <c r="BH181" s="626"/>
    </row>
    <row r="182" spans="1:60" ht="12.95" customHeight="1" x14ac:dyDescent="0.25">
      <c r="A182" s="541">
        <v>36</v>
      </c>
      <c r="B182" s="743">
        <v>2447</v>
      </c>
      <c r="C182" s="743">
        <v>600080111</v>
      </c>
      <c r="D182" s="542">
        <v>72744961</v>
      </c>
      <c r="E182" s="377" t="s">
        <v>557</v>
      </c>
      <c r="F182" s="743">
        <v>3143</v>
      </c>
      <c r="G182" s="641" t="s">
        <v>633</v>
      </c>
      <c r="H182" s="546" t="s">
        <v>281</v>
      </c>
      <c r="I182" s="522">
        <v>677212</v>
      </c>
      <c r="J182" s="547">
        <v>498683</v>
      </c>
      <c r="K182" s="547">
        <v>0</v>
      </c>
      <c r="L182" s="339">
        <v>168555</v>
      </c>
      <c r="M182" s="339">
        <v>9974</v>
      </c>
      <c r="N182" s="547">
        <v>0</v>
      </c>
      <c r="O182" s="548">
        <v>1</v>
      </c>
      <c r="P182" s="733">
        <v>1</v>
      </c>
      <c r="Q182" s="823">
        <v>0</v>
      </c>
      <c r="R182" s="112">
        <f t="shared" si="307"/>
        <v>0</v>
      </c>
      <c r="S182" s="113">
        <v>0</v>
      </c>
      <c r="T182" s="113">
        <v>83114</v>
      </c>
      <c r="U182" s="113">
        <v>0</v>
      </c>
      <c r="V182" s="113">
        <v>0</v>
      </c>
      <c r="W182" s="113">
        <v>0</v>
      </c>
      <c r="X182" s="113">
        <v>0</v>
      </c>
      <c r="Y182" s="113">
        <f t="shared" si="308"/>
        <v>83114</v>
      </c>
      <c r="Z182" s="113">
        <v>0</v>
      </c>
      <c r="AA182" s="113">
        <v>0</v>
      </c>
      <c r="AB182" s="113">
        <v>0</v>
      </c>
      <c r="AC182" s="113">
        <f t="shared" si="309"/>
        <v>0</v>
      </c>
      <c r="AD182" s="113">
        <f t="shared" si="310"/>
        <v>83114</v>
      </c>
      <c r="AE182" s="114">
        <f t="shared" si="311"/>
        <v>28093</v>
      </c>
      <c r="AF182" s="114">
        <f t="shared" si="312"/>
        <v>1662</v>
      </c>
      <c r="AG182" s="113">
        <v>0</v>
      </c>
      <c r="AH182" s="113">
        <v>0</v>
      </c>
      <c r="AI182" s="113">
        <v>0</v>
      </c>
      <c r="AJ182" s="113">
        <f t="shared" si="313"/>
        <v>0</v>
      </c>
      <c r="AK182" s="113">
        <f t="shared" si="314"/>
        <v>112869</v>
      </c>
      <c r="AL182" s="115">
        <v>0</v>
      </c>
      <c r="AM182" s="115">
        <v>0</v>
      </c>
      <c r="AN182" s="115">
        <v>0</v>
      </c>
      <c r="AO182" s="115">
        <v>0.17</v>
      </c>
      <c r="AP182" s="115">
        <v>0</v>
      </c>
      <c r="AQ182" s="115">
        <v>0</v>
      </c>
      <c r="AR182" s="115">
        <v>0</v>
      </c>
      <c r="AS182" s="115">
        <v>0</v>
      </c>
      <c r="AT182" s="409">
        <f t="shared" si="394"/>
        <v>0.17</v>
      </c>
      <c r="AU182" s="115">
        <f>AM182+AP182+AS182</f>
        <v>0</v>
      </c>
      <c r="AV182" s="116">
        <f t="shared" si="315"/>
        <v>0.17</v>
      </c>
      <c r="AW182" s="855">
        <f>I182+AK182</f>
        <v>790081</v>
      </c>
      <c r="AX182" s="528">
        <f>J182+Y182</f>
        <v>581797</v>
      </c>
      <c r="AY182" s="113">
        <f t="shared" si="395"/>
        <v>0</v>
      </c>
      <c r="AZ182" s="113">
        <f>K182+AC182</f>
        <v>0</v>
      </c>
      <c r="BA182" s="528">
        <f t="shared" si="396"/>
        <v>196648</v>
      </c>
      <c r="BB182" s="528">
        <f t="shared" si="396"/>
        <v>11636</v>
      </c>
      <c r="BC182" s="528">
        <f>N182+AJ182</f>
        <v>0</v>
      </c>
      <c r="BD182" s="549">
        <f>O182+AV182</f>
        <v>1.17</v>
      </c>
      <c r="BE182" s="549">
        <f>P182+AT182</f>
        <v>1.17</v>
      </c>
      <c r="BF182" s="953">
        <f t="shared" si="397"/>
        <v>0</v>
      </c>
      <c r="BG182" s="550">
        <f>Q182+AU182</f>
        <v>0</v>
      </c>
      <c r="BH182" s="626"/>
    </row>
    <row r="183" spans="1:60" ht="12.95" customHeight="1" x14ac:dyDescent="0.25">
      <c r="A183" s="541">
        <v>36</v>
      </c>
      <c r="B183" s="743">
        <v>2447</v>
      </c>
      <c r="C183" s="743">
        <v>600080111</v>
      </c>
      <c r="D183" s="542">
        <v>72744961</v>
      </c>
      <c r="E183" s="377" t="s">
        <v>557</v>
      </c>
      <c r="F183" s="743">
        <v>3143</v>
      </c>
      <c r="G183" s="641" t="s">
        <v>634</v>
      </c>
      <c r="H183" s="546" t="s">
        <v>282</v>
      </c>
      <c r="I183" s="522">
        <v>21066</v>
      </c>
      <c r="J183" s="547">
        <v>14850</v>
      </c>
      <c r="K183" s="547">
        <v>0</v>
      </c>
      <c r="L183" s="339">
        <v>5019</v>
      </c>
      <c r="M183" s="339">
        <v>297</v>
      </c>
      <c r="N183" s="547">
        <v>900</v>
      </c>
      <c r="O183" s="548">
        <v>0.06</v>
      </c>
      <c r="P183" s="733">
        <v>0</v>
      </c>
      <c r="Q183" s="823">
        <v>0.06</v>
      </c>
      <c r="R183" s="112">
        <f t="shared" si="307"/>
        <v>0</v>
      </c>
      <c r="S183" s="113">
        <v>0</v>
      </c>
      <c r="T183" s="113">
        <v>0</v>
      </c>
      <c r="U183" s="113">
        <v>0</v>
      </c>
      <c r="V183" s="113">
        <v>0</v>
      </c>
      <c r="W183" s="113">
        <v>0</v>
      </c>
      <c r="X183" s="113">
        <v>0</v>
      </c>
      <c r="Y183" s="113">
        <f t="shared" si="308"/>
        <v>0</v>
      </c>
      <c r="Z183" s="113">
        <v>0</v>
      </c>
      <c r="AA183" s="113">
        <v>0</v>
      </c>
      <c r="AB183" s="113">
        <v>0</v>
      </c>
      <c r="AC183" s="113">
        <f t="shared" si="309"/>
        <v>0</v>
      </c>
      <c r="AD183" s="113">
        <f t="shared" si="310"/>
        <v>0</v>
      </c>
      <c r="AE183" s="114">
        <f t="shared" si="311"/>
        <v>0</v>
      </c>
      <c r="AF183" s="114">
        <f t="shared" si="312"/>
        <v>0</v>
      </c>
      <c r="AG183" s="113">
        <v>0</v>
      </c>
      <c r="AH183" s="113">
        <v>0</v>
      </c>
      <c r="AI183" s="113">
        <v>0</v>
      </c>
      <c r="AJ183" s="113">
        <f t="shared" si="313"/>
        <v>0</v>
      </c>
      <c r="AK183" s="113">
        <f t="shared" si="314"/>
        <v>0</v>
      </c>
      <c r="AL183" s="115">
        <v>0</v>
      </c>
      <c r="AM183" s="115">
        <v>0</v>
      </c>
      <c r="AN183" s="115">
        <v>0</v>
      </c>
      <c r="AO183" s="115">
        <v>0</v>
      </c>
      <c r="AP183" s="115">
        <v>0</v>
      </c>
      <c r="AQ183" s="115">
        <v>0</v>
      </c>
      <c r="AR183" s="115">
        <v>0</v>
      </c>
      <c r="AS183" s="115">
        <v>0</v>
      </c>
      <c r="AT183" s="409">
        <f t="shared" si="394"/>
        <v>0</v>
      </c>
      <c r="AU183" s="115">
        <f>AM183+AP183+AS183</f>
        <v>0</v>
      </c>
      <c r="AV183" s="116">
        <f t="shared" si="315"/>
        <v>0</v>
      </c>
      <c r="AW183" s="855">
        <f>I183+AK183</f>
        <v>21066</v>
      </c>
      <c r="AX183" s="528">
        <f>J183+Y183</f>
        <v>14850</v>
      </c>
      <c r="AY183" s="113">
        <f t="shared" si="395"/>
        <v>0</v>
      </c>
      <c r="AZ183" s="113">
        <f>K183+AC183</f>
        <v>0</v>
      </c>
      <c r="BA183" s="528">
        <f t="shared" si="396"/>
        <v>5019</v>
      </c>
      <c r="BB183" s="528">
        <f t="shared" si="396"/>
        <v>297</v>
      </c>
      <c r="BC183" s="528">
        <f>N183+AJ183</f>
        <v>900</v>
      </c>
      <c r="BD183" s="549">
        <f>O183+AV183</f>
        <v>0.06</v>
      </c>
      <c r="BE183" s="549">
        <f>P183+AT183</f>
        <v>0</v>
      </c>
      <c r="BF183" s="953">
        <f t="shared" si="397"/>
        <v>0</v>
      </c>
      <c r="BG183" s="550">
        <f>Q183+AU183</f>
        <v>0.06</v>
      </c>
      <c r="BH183" s="626"/>
    </row>
    <row r="184" spans="1:60" ht="12.95" customHeight="1" x14ac:dyDescent="0.25">
      <c r="A184" s="380">
        <v>36</v>
      </c>
      <c r="B184" s="85">
        <v>2447</v>
      </c>
      <c r="C184" s="85">
        <v>600080111</v>
      </c>
      <c r="D184" s="85">
        <v>72744961</v>
      </c>
      <c r="E184" s="747" t="s">
        <v>558</v>
      </c>
      <c r="F184" s="85"/>
      <c r="G184" s="747"/>
      <c r="H184" s="323"/>
      <c r="I184" s="535">
        <v>4579243</v>
      </c>
      <c r="J184" s="539">
        <v>3290121</v>
      </c>
      <c r="K184" s="539">
        <v>20000</v>
      </c>
      <c r="L184" s="539">
        <v>1118820</v>
      </c>
      <c r="M184" s="539">
        <v>65802</v>
      </c>
      <c r="N184" s="539">
        <v>84500</v>
      </c>
      <c r="O184" s="745">
        <v>6.2943000000000007</v>
      </c>
      <c r="P184" s="745">
        <v>4.3900000000000006</v>
      </c>
      <c r="Q184" s="834">
        <v>1.9042999999999999</v>
      </c>
      <c r="R184" s="535">
        <f t="shared" ref="R184:BG184" si="398">SUM(R179:R183)</f>
        <v>8000</v>
      </c>
      <c r="S184" s="536">
        <f t="shared" si="398"/>
        <v>0</v>
      </c>
      <c r="T184" s="536">
        <f t="shared" si="398"/>
        <v>83114</v>
      </c>
      <c r="U184" s="536">
        <f t="shared" ref="U184" si="399">SUM(U179:U183)</f>
        <v>15132</v>
      </c>
      <c r="V184" s="536">
        <f t="shared" si="398"/>
        <v>0</v>
      </c>
      <c r="W184" s="536">
        <f t="shared" ref="W184" si="400">SUM(W179:W183)</f>
        <v>0</v>
      </c>
      <c r="X184" s="536">
        <f t="shared" si="398"/>
        <v>0</v>
      </c>
      <c r="Y184" s="536">
        <f t="shared" si="398"/>
        <v>106246</v>
      </c>
      <c r="Z184" s="536">
        <f t="shared" si="398"/>
        <v>-8000</v>
      </c>
      <c r="AA184" s="536">
        <f t="shared" si="398"/>
        <v>0</v>
      </c>
      <c r="AB184" s="536">
        <f t="shared" si="398"/>
        <v>0</v>
      </c>
      <c r="AC184" s="536">
        <f t="shared" si="398"/>
        <v>-8000</v>
      </c>
      <c r="AD184" s="536">
        <f t="shared" si="398"/>
        <v>98246</v>
      </c>
      <c r="AE184" s="536">
        <f t="shared" si="398"/>
        <v>33208</v>
      </c>
      <c r="AF184" s="536">
        <f t="shared" si="398"/>
        <v>2125</v>
      </c>
      <c r="AG184" s="536">
        <f t="shared" si="398"/>
        <v>0</v>
      </c>
      <c r="AH184" s="536">
        <f t="shared" ref="AH184" si="401">SUM(AH179:AH183)</f>
        <v>0</v>
      </c>
      <c r="AI184" s="536">
        <f t="shared" si="398"/>
        <v>0</v>
      </c>
      <c r="AJ184" s="536">
        <f t="shared" si="398"/>
        <v>0</v>
      </c>
      <c r="AK184" s="536">
        <f t="shared" si="398"/>
        <v>133579</v>
      </c>
      <c r="AL184" s="537">
        <f t="shared" si="398"/>
        <v>0.02</v>
      </c>
      <c r="AM184" s="537">
        <f t="shared" si="398"/>
        <v>-0.05</v>
      </c>
      <c r="AN184" s="537">
        <f t="shared" si="398"/>
        <v>0</v>
      </c>
      <c r="AO184" s="537">
        <f t="shared" si="398"/>
        <v>0.17</v>
      </c>
      <c r="AP184" s="537">
        <f t="shared" si="398"/>
        <v>0</v>
      </c>
      <c r="AQ184" s="537">
        <f t="shared" ref="AQ184" si="402">SUM(AQ179:AQ183)</f>
        <v>0</v>
      </c>
      <c r="AR184" s="537">
        <f t="shared" si="398"/>
        <v>0</v>
      </c>
      <c r="AS184" s="537">
        <f t="shared" si="398"/>
        <v>0</v>
      </c>
      <c r="AT184" s="537">
        <f t="shared" si="398"/>
        <v>0.19</v>
      </c>
      <c r="AU184" s="537">
        <f t="shared" si="398"/>
        <v>-0.05</v>
      </c>
      <c r="AV184" s="538">
        <f t="shared" si="398"/>
        <v>0.14000000000000001</v>
      </c>
      <c r="AW184" s="539">
        <f t="shared" si="398"/>
        <v>4712822</v>
      </c>
      <c r="AX184" s="536">
        <f t="shared" si="398"/>
        <v>3396367</v>
      </c>
      <c r="AY184" s="540">
        <f t="shared" ref="AY184" si="403">SUM(AY179:AY183)</f>
        <v>0</v>
      </c>
      <c r="AZ184" s="536">
        <f t="shared" si="398"/>
        <v>12000</v>
      </c>
      <c r="BA184" s="536">
        <f t="shared" si="398"/>
        <v>1152028</v>
      </c>
      <c r="BB184" s="536">
        <f t="shared" si="398"/>
        <v>67927</v>
      </c>
      <c r="BC184" s="536">
        <f t="shared" si="398"/>
        <v>84500</v>
      </c>
      <c r="BD184" s="537">
        <f t="shared" si="398"/>
        <v>6.4343000000000004</v>
      </c>
      <c r="BE184" s="537">
        <f t="shared" si="398"/>
        <v>4.58</v>
      </c>
      <c r="BF184" s="537">
        <f t="shared" si="398"/>
        <v>0</v>
      </c>
      <c r="BG184" s="538">
        <f t="shared" si="398"/>
        <v>1.8542999999999998</v>
      </c>
      <c r="BH184" s="626"/>
    </row>
    <row r="185" spans="1:60" ht="12.95" customHeight="1" x14ac:dyDescent="0.25">
      <c r="A185" s="541">
        <v>37</v>
      </c>
      <c r="B185" s="378">
        <v>5455</v>
      </c>
      <c r="C185" s="378">
        <v>600099067</v>
      </c>
      <c r="D185" s="542">
        <v>70986088</v>
      </c>
      <c r="E185" s="732" t="s">
        <v>559</v>
      </c>
      <c r="F185" s="756">
        <v>3111</v>
      </c>
      <c r="G185" s="735" t="s">
        <v>329</v>
      </c>
      <c r="H185" s="546" t="s">
        <v>281</v>
      </c>
      <c r="I185" s="522">
        <v>2668332</v>
      </c>
      <c r="J185" s="547">
        <v>1953300</v>
      </c>
      <c r="K185" s="547">
        <v>0</v>
      </c>
      <c r="L185" s="339">
        <v>660216</v>
      </c>
      <c r="M185" s="339">
        <v>39066</v>
      </c>
      <c r="N185" s="547">
        <v>15750</v>
      </c>
      <c r="O185" s="548">
        <v>4.9218000000000002</v>
      </c>
      <c r="P185" s="733">
        <v>4</v>
      </c>
      <c r="Q185" s="823">
        <v>0.92179999999999995</v>
      </c>
      <c r="R185" s="112">
        <f t="shared" si="307"/>
        <v>0</v>
      </c>
      <c r="S185" s="113">
        <v>0</v>
      </c>
      <c r="T185" s="113">
        <v>0</v>
      </c>
      <c r="U185" s="113">
        <v>0</v>
      </c>
      <c r="V185" s="113">
        <v>0</v>
      </c>
      <c r="W185" s="113">
        <v>0</v>
      </c>
      <c r="X185" s="113">
        <v>0</v>
      </c>
      <c r="Y185" s="113">
        <f t="shared" si="308"/>
        <v>0</v>
      </c>
      <c r="Z185" s="113">
        <v>0</v>
      </c>
      <c r="AA185" s="113">
        <v>0</v>
      </c>
      <c r="AB185" s="113">
        <v>0</v>
      </c>
      <c r="AC185" s="113">
        <f t="shared" si="309"/>
        <v>0</v>
      </c>
      <c r="AD185" s="113">
        <f t="shared" si="310"/>
        <v>0</v>
      </c>
      <c r="AE185" s="114">
        <f t="shared" si="311"/>
        <v>0</v>
      </c>
      <c r="AF185" s="114">
        <f t="shared" si="312"/>
        <v>0</v>
      </c>
      <c r="AG185" s="113">
        <v>0</v>
      </c>
      <c r="AH185" s="113">
        <v>0</v>
      </c>
      <c r="AI185" s="113">
        <v>0</v>
      </c>
      <c r="AJ185" s="113">
        <f t="shared" si="313"/>
        <v>0</v>
      </c>
      <c r="AK185" s="113">
        <f t="shared" si="314"/>
        <v>0</v>
      </c>
      <c r="AL185" s="115">
        <v>0</v>
      </c>
      <c r="AM185" s="115">
        <v>0</v>
      </c>
      <c r="AN185" s="115">
        <v>0</v>
      </c>
      <c r="AO185" s="115">
        <v>0</v>
      </c>
      <c r="AP185" s="115">
        <v>0</v>
      </c>
      <c r="AQ185" s="115">
        <v>0</v>
      </c>
      <c r="AR185" s="115">
        <v>0</v>
      </c>
      <c r="AS185" s="115">
        <v>0</v>
      </c>
      <c r="AT185" s="409">
        <f t="shared" ref="AT185:AT189" si="404">AL185+AN185+AO185+AR185+AQ185</f>
        <v>0</v>
      </c>
      <c r="AU185" s="115">
        <f>AM185+AP185+AS185</f>
        <v>0</v>
      </c>
      <c r="AV185" s="116">
        <f t="shared" si="315"/>
        <v>0</v>
      </c>
      <c r="AW185" s="855">
        <f>I185+AK185</f>
        <v>2668332</v>
      </c>
      <c r="AX185" s="528">
        <f>J185+Y185</f>
        <v>1953300</v>
      </c>
      <c r="AY185" s="113">
        <f t="shared" ref="AY185:AY189" si="405">W185</f>
        <v>0</v>
      </c>
      <c r="AZ185" s="113">
        <f>K185+AC185</f>
        <v>0</v>
      </c>
      <c r="BA185" s="528">
        <f t="shared" ref="BA185:BB189" si="406">L185+AE185</f>
        <v>660216</v>
      </c>
      <c r="BB185" s="528">
        <f t="shared" si="406"/>
        <v>39066</v>
      </c>
      <c r="BC185" s="528">
        <f>N185+AJ185</f>
        <v>15750</v>
      </c>
      <c r="BD185" s="549">
        <f>O185+AV185</f>
        <v>4.9218000000000002</v>
      </c>
      <c r="BE185" s="549">
        <f>P185+AT185</f>
        <v>4</v>
      </c>
      <c r="BF185" s="953">
        <f t="shared" ref="BF185:BF189" si="407">AQ185</f>
        <v>0</v>
      </c>
      <c r="BG185" s="550">
        <f>Q185+AU185</f>
        <v>0.92179999999999995</v>
      </c>
      <c r="BH185" s="626"/>
    </row>
    <row r="186" spans="1:60" ht="12.95" customHeight="1" x14ac:dyDescent="0.25">
      <c r="A186" s="541">
        <v>37</v>
      </c>
      <c r="B186" s="755">
        <v>5455</v>
      </c>
      <c r="C186" s="755">
        <v>600099067</v>
      </c>
      <c r="D186" s="542">
        <v>70986088</v>
      </c>
      <c r="E186" s="765" t="s">
        <v>559</v>
      </c>
      <c r="F186" s="755">
        <v>3117</v>
      </c>
      <c r="G186" s="734" t="s">
        <v>333</v>
      </c>
      <c r="H186" s="546" t="s">
        <v>281</v>
      </c>
      <c r="I186" s="522">
        <v>3176176</v>
      </c>
      <c r="J186" s="547">
        <v>2301087</v>
      </c>
      <c r="K186" s="547">
        <v>0</v>
      </c>
      <c r="L186" s="339">
        <v>777767</v>
      </c>
      <c r="M186" s="339">
        <v>46022</v>
      </c>
      <c r="N186" s="547">
        <v>51300</v>
      </c>
      <c r="O186" s="548">
        <v>3.9234999999999998</v>
      </c>
      <c r="P186" s="733">
        <v>2.5</v>
      </c>
      <c r="Q186" s="823">
        <v>1.4235</v>
      </c>
      <c r="R186" s="112">
        <f t="shared" si="307"/>
        <v>0</v>
      </c>
      <c r="S186" s="113">
        <v>0</v>
      </c>
      <c r="T186" s="113">
        <v>0</v>
      </c>
      <c r="U186" s="113">
        <v>23768</v>
      </c>
      <c r="V186" s="113">
        <v>0</v>
      </c>
      <c r="W186" s="113">
        <v>0</v>
      </c>
      <c r="X186" s="113">
        <v>0</v>
      </c>
      <c r="Y186" s="113">
        <f t="shared" si="308"/>
        <v>23768</v>
      </c>
      <c r="Z186" s="113">
        <v>0</v>
      </c>
      <c r="AA186" s="113">
        <v>0</v>
      </c>
      <c r="AB186" s="113">
        <v>0</v>
      </c>
      <c r="AC186" s="113">
        <f t="shared" si="309"/>
        <v>0</v>
      </c>
      <c r="AD186" s="113">
        <f t="shared" si="310"/>
        <v>23768</v>
      </c>
      <c r="AE186" s="114">
        <f t="shared" si="311"/>
        <v>8034</v>
      </c>
      <c r="AF186" s="114">
        <f t="shared" si="312"/>
        <v>475</v>
      </c>
      <c r="AG186" s="113">
        <v>0</v>
      </c>
      <c r="AH186" s="113">
        <v>0</v>
      </c>
      <c r="AI186" s="113">
        <v>0</v>
      </c>
      <c r="AJ186" s="113">
        <f t="shared" si="313"/>
        <v>0</v>
      </c>
      <c r="AK186" s="113">
        <f t="shared" si="314"/>
        <v>32277</v>
      </c>
      <c r="AL186" s="115">
        <v>0</v>
      </c>
      <c r="AM186" s="115">
        <v>0</v>
      </c>
      <c r="AN186" s="115">
        <v>0</v>
      </c>
      <c r="AO186" s="115">
        <v>0</v>
      </c>
      <c r="AP186" s="115">
        <v>0</v>
      </c>
      <c r="AQ186" s="115">
        <v>0</v>
      </c>
      <c r="AR186" s="115">
        <v>0</v>
      </c>
      <c r="AS186" s="115">
        <v>0</v>
      </c>
      <c r="AT186" s="409">
        <f t="shared" si="404"/>
        <v>0</v>
      </c>
      <c r="AU186" s="115">
        <f>AM186+AP186+AS186</f>
        <v>0</v>
      </c>
      <c r="AV186" s="116">
        <f t="shared" si="315"/>
        <v>0</v>
      </c>
      <c r="AW186" s="855">
        <f>I186+AK186</f>
        <v>3208453</v>
      </c>
      <c r="AX186" s="528">
        <f>J186+Y186</f>
        <v>2324855</v>
      </c>
      <c r="AY186" s="113">
        <f t="shared" si="405"/>
        <v>0</v>
      </c>
      <c r="AZ186" s="113">
        <f>K186+AC186</f>
        <v>0</v>
      </c>
      <c r="BA186" s="528">
        <f t="shared" si="406"/>
        <v>785801</v>
      </c>
      <c r="BB186" s="528">
        <f t="shared" si="406"/>
        <v>46497</v>
      </c>
      <c r="BC186" s="528">
        <f>N186+AJ186</f>
        <v>51300</v>
      </c>
      <c r="BD186" s="549">
        <f>O186+AV186</f>
        <v>3.9234999999999998</v>
      </c>
      <c r="BE186" s="549">
        <f>P186+AT186</f>
        <v>2.5</v>
      </c>
      <c r="BF186" s="953">
        <f t="shared" si="407"/>
        <v>0</v>
      </c>
      <c r="BG186" s="550">
        <f>Q186+AU186</f>
        <v>1.4235</v>
      </c>
      <c r="BH186" s="626"/>
    </row>
    <row r="187" spans="1:60" ht="12.95" customHeight="1" x14ac:dyDescent="0.25">
      <c r="A187" s="541">
        <v>37</v>
      </c>
      <c r="B187" s="378">
        <v>5455</v>
      </c>
      <c r="C187" s="378">
        <v>600099067</v>
      </c>
      <c r="D187" s="542">
        <v>70986088</v>
      </c>
      <c r="E187" s="734" t="s">
        <v>559</v>
      </c>
      <c r="F187" s="378">
        <v>3141</v>
      </c>
      <c r="G187" s="735" t="s">
        <v>319</v>
      </c>
      <c r="H187" s="546" t="s">
        <v>282</v>
      </c>
      <c r="I187" s="522">
        <v>833066</v>
      </c>
      <c r="J187" s="547">
        <v>610674</v>
      </c>
      <c r="K187" s="547">
        <v>0</v>
      </c>
      <c r="L187" s="339">
        <v>206408</v>
      </c>
      <c r="M187" s="339">
        <v>12214</v>
      </c>
      <c r="N187" s="547">
        <v>3770</v>
      </c>
      <c r="O187" s="548">
        <v>2.08</v>
      </c>
      <c r="P187" s="733">
        <v>0</v>
      </c>
      <c r="Q187" s="823">
        <v>2.08</v>
      </c>
      <c r="R187" s="112">
        <f t="shared" si="307"/>
        <v>0</v>
      </c>
      <c r="S187" s="113">
        <v>0</v>
      </c>
      <c r="T187" s="113">
        <v>0</v>
      </c>
      <c r="U187" s="113">
        <v>0</v>
      </c>
      <c r="V187" s="113">
        <v>0</v>
      </c>
      <c r="W187" s="113">
        <v>0</v>
      </c>
      <c r="X187" s="113">
        <v>0</v>
      </c>
      <c r="Y187" s="113">
        <f t="shared" si="308"/>
        <v>0</v>
      </c>
      <c r="Z187" s="113">
        <v>0</v>
      </c>
      <c r="AA187" s="113">
        <v>0</v>
      </c>
      <c r="AB187" s="113">
        <v>0</v>
      </c>
      <c r="AC187" s="113">
        <f t="shared" si="309"/>
        <v>0</v>
      </c>
      <c r="AD187" s="113">
        <f t="shared" si="310"/>
        <v>0</v>
      </c>
      <c r="AE187" s="114">
        <f t="shared" si="311"/>
        <v>0</v>
      </c>
      <c r="AF187" s="114">
        <f t="shared" si="312"/>
        <v>0</v>
      </c>
      <c r="AG187" s="113">
        <v>0</v>
      </c>
      <c r="AH187" s="113">
        <v>0</v>
      </c>
      <c r="AI187" s="113">
        <v>0</v>
      </c>
      <c r="AJ187" s="113">
        <f t="shared" si="313"/>
        <v>0</v>
      </c>
      <c r="AK187" s="113">
        <f t="shared" si="314"/>
        <v>0</v>
      </c>
      <c r="AL187" s="115">
        <v>0</v>
      </c>
      <c r="AM187" s="115">
        <v>0</v>
      </c>
      <c r="AN187" s="115">
        <v>0</v>
      </c>
      <c r="AO187" s="115">
        <v>0</v>
      </c>
      <c r="AP187" s="115">
        <v>0</v>
      </c>
      <c r="AQ187" s="115">
        <v>0</v>
      </c>
      <c r="AR187" s="115">
        <v>0</v>
      </c>
      <c r="AS187" s="115">
        <v>0</v>
      </c>
      <c r="AT187" s="409">
        <f t="shared" si="404"/>
        <v>0</v>
      </c>
      <c r="AU187" s="115">
        <f>AM187+AP187+AS187</f>
        <v>0</v>
      </c>
      <c r="AV187" s="116">
        <f t="shared" si="315"/>
        <v>0</v>
      </c>
      <c r="AW187" s="855">
        <f>I187+AK187</f>
        <v>833066</v>
      </c>
      <c r="AX187" s="528">
        <f>J187+Y187</f>
        <v>610674</v>
      </c>
      <c r="AY187" s="113">
        <f t="shared" si="405"/>
        <v>0</v>
      </c>
      <c r="AZ187" s="113">
        <f>K187+AC187</f>
        <v>0</v>
      </c>
      <c r="BA187" s="528">
        <f t="shared" si="406"/>
        <v>206408</v>
      </c>
      <c r="BB187" s="528">
        <f t="shared" si="406"/>
        <v>12214</v>
      </c>
      <c r="BC187" s="528">
        <f>N187+AJ187</f>
        <v>3770</v>
      </c>
      <c r="BD187" s="549">
        <f>O187+AV187</f>
        <v>2.08</v>
      </c>
      <c r="BE187" s="549">
        <f>P187+AT187</f>
        <v>0</v>
      </c>
      <c r="BF187" s="953">
        <f t="shared" si="407"/>
        <v>0</v>
      </c>
      <c r="BG187" s="550">
        <f>Q187+AU187</f>
        <v>2.08</v>
      </c>
      <c r="BH187" s="626"/>
    </row>
    <row r="188" spans="1:60" ht="12.95" customHeight="1" x14ac:dyDescent="0.25">
      <c r="A188" s="541">
        <v>37</v>
      </c>
      <c r="B188" s="378">
        <v>5455</v>
      </c>
      <c r="C188" s="378">
        <v>600099067</v>
      </c>
      <c r="D188" s="542">
        <v>70986088</v>
      </c>
      <c r="E188" s="732" t="s">
        <v>559</v>
      </c>
      <c r="F188" s="756">
        <v>3143</v>
      </c>
      <c r="G188" s="641" t="s">
        <v>633</v>
      </c>
      <c r="H188" s="546" t="s">
        <v>281</v>
      </c>
      <c r="I188" s="522">
        <v>420992</v>
      </c>
      <c r="J188" s="547">
        <v>310009</v>
      </c>
      <c r="K188" s="547">
        <v>0</v>
      </c>
      <c r="L188" s="339">
        <v>104783</v>
      </c>
      <c r="M188" s="339">
        <v>6200</v>
      </c>
      <c r="N188" s="547">
        <v>0</v>
      </c>
      <c r="O188" s="548">
        <v>0.64159999999999995</v>
      </c>
      <c r="P188" s="733">
        <v>0.64159999999999995</v>
      </c>
      <c r="Q188" s="823">
        <v>0</v>
      </c>
      <c r="R188" s="112">
        <f t="shared" si="307"/>
        <v>0</v>
      </c>
      <c r="S188" s="113">
        <v>0</v>
      </c>
      <c r="T188" s="113">
        <v>0</v>
      </c>
      <c r="U188" s="113">
        <v>0</v>
      </c>
      <c r="V188" s="113">
        <v>0</v>
      </c>
      <c r="W188" s="113">
        <v>0</v>
      </c>
      <c r="X188" s="113">
        <v>0</v>
      </c>
      <c r="Y188" s="113">
        <f t="shared" si="308"/>
        <v>0</v>
      </c>
      <c r="Z188" s="113">
        <v>0</v>
      </c>
      <c r="AA188" s="113">
        <v>0</v>
      </c>
      <c r="AB188" s="113">
        <v>0</v>
      </c>
      <c r="AC188" s="113">
        <f t="shared" si="309"/>
        <v>0</v>
      </c>
      <c r="AD188" s="113">
        <f t="shared" si="310"/>
        <v>0</v>
      </c>
      <c r="AE188" s="114">
        <f t="shared" si="311"/>
        <v>0</v>
      </c>
      <c r="AF188" s="114">
        <f t="shared" si="312"/>
        <v>0</v>
      </c>
      <c r="AG188" s="113">
        <v>0</v>
      </c>
      <c r="AH188" s="113">
        <v>0</v>
      </c>
      <c r="AI188" s="113">
        <v>0</v>
      </c>
      <c r="AJ188" s="113">
        <f t="shared" si="313"/>
        <v>0</v>
      </c>
      <c r="AK188" s="113">
        <f t="shared" si="314"/>
        <v>0</v>
      </c>
      <c r="AL188" s="115">
        <v>0</v>
      </c>
      <c r="AM188" s="115">
        <v>0</v>
      </c>
      <c r="AN188" s="115">
        <v>0</v>
      </c>
      <c r="AO188" s="115">
        <v>0</v>
      </c>
      <c r="AP188" s="115">
        <v>0</v>
      </c>
      <c r="AQ188" s="115">
        <v>0</v>
      </c>
      <c r="AR188" s="115">
        <v>0</v>
      </c>
      <c r="AS188" s="115">
        <v>0</v>
      </c>
      <c r="AT188" s="409">
        <f t="shared" si="404"/>
        <v>0</v>
      </c>
      <c r="AU188" s="115">
        <f>AM188+AP188+AS188</f>
        <v>0</v>
      </c>
      <c r="AV188" s="116">
        <f t="shared" si="315"/>
        <v>0</v>
      </c>
      <c r="AW188" s="855">
        <f>I188+AK188</f>
        <v>420992</v>
      </c>
      <c r="AX188" s="528">
        <f>J188+Y188</f>
        <v>310009</v>
      </c>
      <c r="AY188" s="113">
        <f t="shared" si="405"/>
        <v>0</v>
      </c>
      <c r="AZ188" s="113">
        <f>K188+AC188</f>
        <v>0</v>
      </c>
      <c r="BA188" s="528">
        <f t="shared" si="406"/>
        <v>104783</v>
      </c>
      <c r="BB188" s="528">
        <f t="shared" si="406"/>
        <v>6200</v>
      </c>
      <c r="BC188" s="528">
        <f>N188+AJ188</f>
        <v>0</v>
      </c>
      <c r="BD188" s="549">
        <f>O188+AV188</f>
        <v>0.64159999999999995</v>
      </c>
      <c r="BE188" s="549">
        <f>P188+AT188</f>
        <v>0.64159999999999995</v>
      </c>
      <c r="BF188" s="953">
        <f t="shared" si="407"/>
        <v>0</v>
      </c>
      <c r="BG188" s="550">
        <f>Q188+AU188</f>
        <v>0</v>
      </c>
      <c r="BH188" s="626"/>
    </row>
    <row r="189" spans="1:60" ht="12.95" customHeight="1" x14ac:dyDescent="0.25">
      <c r="A189" s="541">
        <v>37</v>
      </c>
      <c r="B189" s="378">
        <v>5455</v>
      </c>
      <c r="C189" s="378">
        <v>600099067</v>
      </c>
      <c r="D189" s="542">
        <v>70986088</v>
      </c>
      <c r="E189" s="732" t="s">
        <v>559</v>
      </c>
      <c r="F189" s="756">
        <v>3143</v>
      </c>
      <c r="G189" s="641" t="s">
        <v>634</v>
      </c>
      <c r="H189" s="546" t="s">
        <v>282</v>
      </c>
      <c r="I189" s="522">
        <v>18257</v>
      </c>
      <c r="J189" s="547">
        <v>12870</v>
      </c>
      <c r="K189" s="547">
        <v>0</v>
      </c>
      <c r="L189" s="339">
        <v>4350</v>
      </c>
      <c r="M189" s="339">
        <v>257</v>
      </c>
      <c r="N189" s="547">
        <v>780</v>
      </c>
      <c r="O189" s="548">
        <v>0.05</v>
      </c>
      <c r="P189" s="733">
        <v>0</v>
      </c>
      <c r="Q189" s="823">
        <v>0.05</v>
      </c>
      <c r="R189" s="112">
        <f t="shared" si="307"/>
        <v>0</v>
      </c>
      <c r="S189" s="113">
        <v>0</v>
      </c>
      <c r="T189" s="113">
        <v>0</v>
      </c>
      <c r="U189" s="113">
        <v>0</v>
      </c>
      <c r="V189" s="113">
        <v>0</v>
      </c>
      <c r="W189" s="113">
        <v>0</v>
      </c>
      <c r="X189" s="113">
        <v>0</v>
      </c>
      <c r="Y189" s="113">
        <f t="shared" si="308"/>
        <v>0</v>
      </c>
      <c r="Z189" s="113">
        <v>0</v>
      </c>
      <c r="AA189" s="113">
        <v>0</v>
      </c>
      <c r="AB189" s="113">
        <v>0</v>
      </c>
      <c r="AC189" s="113">
        <f t="shared" si="309"/>
        <v>0</v>
      </c>
      <c r="AD189" s="113">
        <f t="shared" si="310"/>
        <v>0</v>
      </c>
      <c r="AE189" s="114">
        <f t="shared" si="311"/>
        <v>0</v>
      </c>
      <c r="AF189" s="114">
        <f t="shared" si="312"/>
        <v>0</v>
      </c>
      <c r="AG189" s="113">
        <v>0</v>
      </c>
      <c r="AH189" s="113">
        <v>0</v>
      </c>
      <c r="AI189" s="113">
        <v>0</v>
      </c>
      <c r="AJ189" s="113">
        <f t="shared" si="313"/>
        <v>0</v>
      </c>
      <c r="AK189" s="113">
        <f t="shared" si="314"/>
        <v>0</v>
      </c>
      <c r="AL189" s="115">
        <v>0</v>
      </c>
      <c r="AM189" s="115">
        <v>0</v>
      </c>
      <c r="AN189" s="115">
        <v>0</v>
      </c>
      <c r="AO189" s="115">
        <v>0</v>
      </c>
      <c r="AP189" s="115">
        <v>0</v>
      </c>
      <c r="AQ189" s="115">
        <v>0</v>
      </c>
      <c r="AR189" s="115">
        <v>0</v>
      </c>
      <c r="AS189" s="115">
        <v>0</v>
      </c>
      <c r="AT189" s="409">
        <f t="shared" si="404"/>
        <v>0</v>
      </c>
      <c r="AU189" s="115">
        <f>AM189+AP189+AS189</f>
        <v>0</v>
      </c>
      <c r="AV189" s="116">
        <f t="shared" si="315"/>
        <v>0</v>
      </c>
      <c r="AW189" s="855">
        <f>I189+AK189</f>
        <v>18257</v>
      </c>
      <c r="AX189" s="528">
        <f>J189+Y189</f>
        <v>12870</v>
      </c>
      <c r="AY189" s="113">
        <f t="shared" si="405"/>
        <v>0</v>
      </c>
      <c r="AZ189" s="113">
        <f>K189+AC189</f>
        <v>0</v>
      </c>
      <c r="BA189" s="528">
        <f t="shared" si="406"/>
        <v>4350</v>
      </c>
      <c r="BB189" s="528">
        <f t="shared" si="406"/>
        <v>257</v>
      </c>
      <c r="BC189" s="528">
        <f>N189+AJ189</f>
        <v>780</v>
      </c>
      <c r="BD189" s="549">
        <f>O189+AV189</f>
        <v>0.05</v>
      </c>
      <c r="BE189" s="549">
        <f>P189+AT189</f>
        <v>0</v>
      </c>
      <c r="BF189" s="953">
        <f t="shared" si="407"/>
        <v>0</v>
      </c>
      <c r="BG189" s="550">
        <f>Q189+AU189</f>
        <v>0.05</v>
      </c>
      <c r="BH189" s="626"/>
    </row>
    <row r="190" spans="1:60" ht="12.95" customHeight="1" x14ac:dyDescent="0.25">
      <c r="A190" s="380">
        <v>37</v>
      </c>
      <c r="B190" s="84">
        <v>5455</v>
      </c>
      <c r="C190" s="84">
        <v>600099067</v>
      </c>
      <c r="D190" s="84">
        <v>70986088</v>
      </c>
      <c r="E190" s="757" t="s">
        <v>560</v>
      </c>
      <c r="F190" s="758"/>
      <c r="G190" s="757"/>
      <c r="H190" s="759"/>
      <c r="I190" s="737">
        <v>7116823</v>
      </c>
      <c r="J190" s="738">
        <v>5187940</v>
      </c>
      <c r="K190" s="738">
        <v>0</v>
      </c>
      <c r="L190" s="738">
        <v>1753524</v>
      </c>
      <c r="M190" s="738">
        <v>103759</v>
      </c>
      <c r="N190" s="738">
        <v>71600</v>
      </c>
      <c r="O190" s="739">
        <v>11.616900000000001</v>
      </c>
      <c r="P190" s="739">
        <v>7.1416000000000004</v>
      </c>
      <c r="Q190" s="833">
        <v>4.4752999999999998</v>
      </c>
      <c r="R190" s="737">
        <f t="shared" ref="R190:BG190" si="408">SUM(R185:R189)</f>
        <v>0</v>
      </c>
      <c r="S190" s="740">
        <f t="shared" si="408"/>
        <v>0</v>
      </c>
      <c r="T190" s="740">
        <f t="shared" si="408"/>
        <v>0</v>
      </c>
      <c r="U190" s="740">
        <f t="shared" ref="U190" si="409">SUM(U185:U189)</f>
        <v>23768</v>
      </c>
      <c r="V190" s="740">
        <f t="shared" si="408"/>
        <v>0</v>
      </c>
      <c r="W190" s="740">
        <f t="shared" ref="W190" si="410">SUM(W185:W189)</f>
        <v>0</v>
      </c>
      <c r="X190" s="740">
        <f t="shared" si="408"/>
        <v>0</v>
      </c>
      <c r="Y190" s="740">
        <f t="shared" si="408"/>
        <v>23768</v>
      </c>
      <c r="Z190" s="740">
        <f t="shared" si="408"/>
        <v>0</v>
      </c>
      <c r="AA190" s="740">
        <f t="shared" si="408"/>
        <v>0</v>
      </c>
      <c r="AB190" s="740">
        <f t="shared" si="408"/>
        <v>0</v>
      </c>
      <c r="AC190" s="740">
        <f t="shared" si="408"/>
        <v>0</v>
      </c>
      <c r="AD190" s="740">
        <f t="shared" si="408"/>
        <v>23768</v>
      </c>
      <c r="AE190" s="740">
        <f t="shared" si="408"/>
        <v>8034</v>
      </c>
      <c r="AF190" s="740">
        <f t="shared" si="408"/>
        <v>475</v>
      </c>
      <c r="AG190" s="740">
        <f t="shared" si="408"/>
        <v>0</v>
      </c>
      <c r="AH190" s="740">
        <f t="shared" ref="AH190" si="411">SUM(AH185:AH189)</f>
        <v>0</v>
      </c>
      <c r="AI190" s="740">
        <f t="shared" si="408"/>
        <v>0</v>
      </c>
      <c r="AJ190" s="740">
        <f t="shared" si="408"/>
        <v>0</v>
      </c>
      <c r="AK190" s="740">
        <f t="shared" si="408"/>
        <v>32277</v>
      </c>
      <c r="AL190" s="741">
        <f t="shared" si="408"/>
        <v>0</v>
      </c>
      <c r="AM190" s="741">
        <f t="shared" si="408"/>
        <v>0</v>
      </c>
      <c r="AN190" s="741">
        <f t="shared" si="408"/>
        <v>0</v>
      </c>
      <c r="AO190" s="741">
        <f t="shared" si="408"/>
        <v>0</v>
      </c>
      <c r="AP190" s="741">
        <f t="shared" si="408"/>
        <v>0</v>
      </c>
      <c r="AQ190" s="741">
        <f t="shared" ref="AQ190" si="412">SUM(AQ185:AQ189)</f>
        <v>0</v>
      </c>
      <c r="AR190" s="741">
        <f t="shared" si="408"/>
        <v>0</v>
      </c>
      <c r="AS190" s="741">
        <f t="shared" si="408"/>
        <v>0</v>
      </c>
      <c r="AT190" s="741">
        <f t="shared" si="408"/>
        <v>0</v>
      </c>
      <c r="AU190" s="741">
        <f t="shared" si="408"/>
        <v>0</v>
      </c>
      <c r="AV190" s="742">
        <f t="shared" si="408"/>
        <v>0</v>
      </c>
      <c r="AW190" s="738">
        <f t="shared" si="408"/>
        <v>7149100</v>
      </c>
      <c r="AX190" s="740">
        <f t="shared" si="408"/>
        <v>5211708</v>
      </c>
      <c r="AY190" s="947">
        <f t="shared" ref="AY190" si="413">SUM(AY185:AY189)</f>
        <v>0</v>
      </c>
      <c r="AZ190" s="740">
        <f t="shared" si="408"/>
        <v>0</v>
      </c>
      <c r="BA190" s="740">
        <f t="shared" si="408"/>
        <v>1761558</v>
      </c>
      <c r="BB190" s="740">
        <f t="shared" si="408"/>
        <v>104234</v>
      </c>
      <c r="BC190" s="740">
        <f t="shared" si="408"/>
        <v>71600</v>
      </c>
      <c r="BD190" s="741">
        <f t="shared" si="408"/>
        <v>11.616900000000001</v>
      </c>
      <c r="BE190" s="741">
        <f t="shared" si="408"/>
        <v>7.1416000000000004</v>
      </c>
      <c r="BF190" s="741">
        <f t="shared" si="408"/>
        <v>0</v>
      </c>
      <c r="BG190" s="742">
        <f t="shared" si="408"/>
        <v>4.4752999999999998</v>
      </c>
      <c r="BH190" s="626"/>
    </row>
    <row r="191" spans="1:60" ht="12.95" customHeight="1" x14ac:dyDescent="0.25">
      <c r="A191" s="541">
        <v>38</v>
      </c>
      <c r="B191" s="378">
        <v>5470</v>
      </c>
      <c r="C191" s="378">
        <v>600099091</v>
      </c>
      <c r="D191" s="542">
        <v>70695822</v>
      </c>
      <c r="E191" s="734" t="s">
        <v>561</v>
      </c>
      <c r="F191" s="378">
        <v>3111</v>
      </c>
      <c r="G191" s="735" t="s">
        <v>329</v>
      </c>
      <c r="H191" s="546" t="s">
        <v>281</v>
      </c>
      <c r="I191" s="522">
        <v>2618004</v>
      </c>
      <c r="J191" s="547">
        <v>1918890</v>
      </c>
      <c r="K191" s="547">
        <v>0</v>
      </c>
      <c r="L191" s="339">
        <v>648585</v>
      </c>
      <c r="M191" s="339">
        <v>38379</v>
      </c>
      <c r="N191" s="547">
        <v>12150</v>
      </c>
      <c r="O191" s="548">
        <v>4.8250999999999999</v>
      </c>
      <c r="P191" s="733">
        <v>3.9033000000000002</v>
      </c>
      <c r="Q191" s="823">
        <v>0.92179999999999995</v>
      </c>
      <c r="R191" s="112">
        <f t="shared" si="307"/>
        <v>0</v>
      </c>
      <c r="S191" s="113">
        <v>0</v>
      </c>
      <c r="T191" s="113">
        <v>0</v>
      </c>
      <c r="U191" s="113">
        <v>0</v>
      </c>
      <c r="V191" s="113">
        <v>0</v>
      </c>
      <c r="W191" s="113">
        <v>0</v>
      </c>
      <c r="X191" s="113">
        <v>0</v>
      </c>
      <c r="Y191" s="113">
        <f t="shared" si="308"/>
        <v>0</v>
      </c>
      <c r="Z191" s="113">
        <v>0</v>
      </c>
      <c r="AA191" s="113">
        <v>0</v>
      </c>
      <c r="AB191" s="113">
        <v>0</v>
      </c>
      <c r="AC191" s="113">
        <f t="shared" si="309"/>
        <v>0</v>
      </c>
      <c r="AD191" s="113">
        <f t="shared" si="310"/>
        <v>0</v>
      </c>
      <c r="AE191" s="114">
        <f t="shared" si="311"/>
        <v>0</v>
      </c>
      <c r="AF191" s="114">
        <f t="shared" si="312"/>
        <v>0</v>
      </c>
      <c r="AG191" s="113">
        <v>0</v>
      </c>
      <c r="AH191" s="113">
        <v>0</v>
      </c>
      <c r="AI191" s="113">
        <v>0</v>
      </c>
      <c r="AJ191" s="113">
        <f t="shared" si="313"/>
        <v>0</v>
      </c>
      <c r="AK191" s="113">
        <f t="shared" si="314"/>
        <v>0</v>
      </c>
      <c r="AL191" s="115">
        <v>0</v>
      </c>
      <c r="AM191" s="115">
        <v>0</v>
      </c>
      <c r="AN191" s="115">
        <v>0</v>
      </c>
      <c r="AO191" s="115">
        <v>0</v>
      </c>
      <c r="AP191" s="115">
        <v>0</v>
      </c>
      <c r="AQ191" s="115">
        <v>0</v>
      </c>
      <c r="AR191" s="115">
        <v>0</v>
      </c>
      <c r="AS191" s="115">
        <v>0</v>
      </c>
      <c r="AT191" s="409">
        <f t="shared" ref="AT191:AT196" si="414">AL191+AN191+AO191+AR191+AQ191</f>
        <v>0</v>
      </c>
      <c r="AU191" s="115">
        <f t="shared" ref="AU191:AU196" si="415">AM191+AP191+AS191</f>
        <v>0</v>
      </c>
      <c r="AV191" s="116">
        <f t="shared" si="315"/>
        <v>0</v>
      </c>
      <c r="AW191" s="855">
        <f t="shared" ref="AW191:AW196" si="416">I191+AK191</f>
        <v>2618004</v>
      </c>
      <c r="AX191" s="528">
        <f t="shared" ref="AX191:AX196" si="417">J191+Y191</f>
        <v>1918890</v>
      </c>
      <c r="AY191" s="113">
        <f t="shared" ref="AY191:AY196" si="418">W191</f>
        <v>0</v>
      </c>
      <c r="AZ191" s="113">
        <f t="shared" ref="AZ191:AZ196" si="419">K191+AC191</f>
        <v>0</v>
      </c>
      <c r="BA191" s="528">
        <f t="shared" ref="BA191:BB196" si="420">L191+AE191</f>
        <v>648585</v>
      </c>
      <c r="BB191" s="528">
        <f t="shared" si="420"/>
        <v>38379</v>
      </c>
      <c r="BC191" s="528">
        <f t="shared" ref="BC191:BC196" si="421">N191+AJ191</f>
        <v>12150</v>
      </c>
      <c r="BD191" s="549">
        <f t="shared" ref="BD191:BD196" si="422">O191+AV191</f>
        <v>4.8250999999999999</v>
      </c>
      <c r="BE191" s="549">
        <f t="shared" ref="BE191:BE196" si="423">P191+AT191</f>
        <v>3.9033000000000002</v>
      </c>
      <c r="BF191" s="953">
        <f t="shared" ref="BF191:BF196" si="424">AQ191</f>
        <v>0</v>
      </c>
      <c r="BG191" s="550">
        <f t="shared" ref="BG191:BG196" si="425">Q191+AU191</f>
        <v>0.92179999999999995</v>
      </c>
      <c r="BH191" s="626"/>
    </row>
    <row r="192" spans="1:60" ht="12.95" customHeight="1" x14ac:dyDescent="0.25">
      <c r="A192" s="541">
        <v>38</v>
      </c>
      <c r="B192" s="378">
        <v>5470</v>
      </c>
      <c r="C192" s="378">
        <v>600099091</v>
      </c>
      <c r="D192" s="542">
        <v>70695822</v>
      </c>
      <c r="E192" s="734" t="s">
        <v>561</v>
      </c>
      <c r="F192" s="378">
        <v>3117</v>
      </c>
      <c r="G192" s="734" t="s">
        <v>333</v>
      </c>
      <c r="H192" s="546" t="s">
        <v>281</v>
      </c>
      <c r="I192" s="522">
        <v>4656108</v>
      </c>
      <c r="J192" s="547">
        <v>3363173</v>
      </c>
      <c r="K192" s="547">
        <v>0</v>
      </c>
      <c r="L192" s="339">
        <v>1136752</v>
      </c>
      <c r="M192" s="339">
        <v>67263</v>
      </c>
      <c r="N192" s="547">
        <v>88920</v>
      </c>
      <c r="O192" s="548">
        <v>6.8329999999999993</v>
      </c>
      <c r="P192" s="733">
        <v>4.4543999999999997</v>
      </c>
      <c r="Q192" s="823">
        <v>2.3785999999999996</v>
      </c>
      <c r="R192" s="112">
        <f t="shared" si="307"/>
        <v>-11000</v>
      </c>
      <c r="S192" s="113">
        <v>0</v>
      </c>
      <c r="T192" s="113">
        <v>0</v>
      </c>
      <c r="U192" s="113">
        <v>25164</v>
      </c>
      <c r="V192" s="113">
        <v>0</v>
      </c>
      <c r="W192" s="113">
        <v>0</v>
      </c>
      <c r="X192" s="113">
        <v>0</v>
      </c>
      <c r="Y192" s="113">
        <f t="shared" si="308"/>
        <v>14164</v>
      </c>
      <c r="Z192" s="113">
        <v>11000</v>
      </c>
      <c r="AA192" s="113">
        <v>0</v>
      </c>
      <c r="AB192" s="113">
        <v>0</v>
      </c>
      <c r="AC192" s="113">
        <f t="shared" si="309"/>
        <v>11000</v>
      </c>
      <c r="AD192" s="113">
        <f t="shared" si="310"/>
        <v>25164</v>
      </c>
      <c r="AE192" s="114">
        <f t="shared" si="311"/>
        <v>8505</v>
      </c>
      <c r="AF192" s="114">
        <f t="shared" si="312"/>
        <v>283</v>
      </c>
      <c r="AG192" s="113">
        <v>0</v>
      </c>
      <c r="AH192" s="113">
        <v>0</v>
      </c>
      <c r="AI192" s="113">
        <v>0</v>
      </c>
      <c r="AJ192" s="113">
        <f t="shared" si="313"/>
        <v>0</v>
      </c>
      <c r="AK192" s="113">
        <f t="shared" si="314"/>
        <v>33952</v>
      </c>
      <c r="AL192" s="115">
        <v>-0.02</v>
      </c>
      <c r="AM192" s="115">
        <v>0</v>
      </c>
      <c r="AN192" s="115">
        <v>0</v>
      </c>
      <c r="AO192" s="115">
        <v>0</v>
      </c>
      <c r="AP192" s="115">
        <v>0</v>
      </c>
      <c r="AQ192" s="115">
        <v>0</v>
      </c>
      <c r="AR192" s="115">
        <v>0</v>
      </c>
      <c r="AS192" s="115">
        <v>0</v>
      </c>
      <c r="AT192" s="409">
        <f t="shared" si="414"/>
        <v>-0.02</v>
      </c>
      <c r="AU192" s="115">
        <f t="shared" si="415"/>
        <v>0</v>
      </c>
      <c r="AV192" s="116">
        <f t="shared" si="315"/>
        <v>-0.02</v>
      </c>
      <c r="AW192" s="855">
        <f t="shared" si="416"/>
        <v>4690060</v>
      </c>
      <c r="AX192" s="528">
        <f t="shared" si="417"/>
        <v>3377337</v>
      </c>
      <c r="AY192" s="113">
        <f t="shared" si="418"/>
        <v>0</v>
      </c>
      <c r="AZ192" s="113">
        <f t="shared" si="419"/>
        <v>11000</v>
      </c>
      <c r="BA192" s="528">
        <f t="shared" si="420"/>
        <v>1145257</v>
      </c>
      <c r="BB192" s="528">
        <f t="shared" si="420"/>
        <v>67546</v>
      </c>
      <c r="BC192" s="528">
        <f t="shared" si="421"/>
        <v>88920</v>
      </c>
      <c r="BD192" s="549">
        <f t="shared" si="422"/>
        <v>6.8129999999999997</v>
      </c>
      <c r="BE192" s="549">
        <f t="shared" si="423"/>
        <v>4.4344000000000001</v>
      </c>
      <c r="BF192" s="953">
        <f t="shared" si="424"/>
        <v>0</v>
      </c>
      <c r="BG192" s="550">
        <f t="shared" si="425"/>
        <v>2.3785999999999996</v>
      </c>
      <c r="BH192" s="626"/>
    </row>
    <row r="193" spans="1:60" ht="12.95" customHeight="1" x14ac:dyDescent="0.25">
      <c r="A193" s="541">
        <v>38</v>
      </c>
      <c r="B193" s="743">
        <v>5470</v>
      </c>
      <c r="C193" s="743">
        <v>600099091</v>
      </c>
      <c r="D193" s="542">
        <v>70695822</v>
      </c>
      <c r="E193" s="734" t="s">
        <v>561</v>
      </c>
      <c r="F193" s="378">
        <v>3117</v>
      </c>
      <c r="G193" s="641" t="s">
        <v>316</v>
      </c>
      <c r="H193" s="546" t="s">
        <v>282</v>
      </c>
      <c r="I193" s="522">
        <v>1411413</v>
      </c>
      <c r="J193" s="547">
        <v>1039332</v>
      </c>
      <c r="K193" s="547">
        <v>0</v>
      </c>
      <c r="L193" s="339">
        <v>351294</v>
      </c>
      <c r="M193" s="339">
        <v>20787</v>
      </c>
      <c r="N193" s="547">
        <v>0</v>
      </c>
      <c r="O193" s="548">
        <v>3</v>
      </c>
      <c r="P193" s="733">
        <v>3</v>
      </c>
      <c r="Q193" s="823">
        <v>0</v>
      </c>
      <c r="R193" s="112">
        <f t="shared" si="307"/>
        <v>0</v>
      </c>
      <c r="S193" s="113">
        <v>0</v>
      </c>
      <c r="T193" s="113">
        <v>0</v>
      </c>
      <c r="U193" s="113">
        <v>0</v>
      </c>
      <c r="V193" s="113">
        <v>0</v>
      </c>
      <c r="W193" s="113">
        <v>0</v>
      </c>
      <c r="X193" s="113">
        <v>0</v>
      </c>
      <c r="Y193" s="113">
        <f t="shared" si="308"/>
        <v>0</v>
      </c>
      <c r="Z193" s="113">
        <v>0</v>
      </c>
      <c r="AA193" s="113">
        <v>0</v>
      </c>
      <c r="AB193" s="113">
        <v>0</v>
      </c>
      <c r="AC193" s="113">
        <f t="shared" si="309"/>
        <v>0</v>
      </c>
      <c r="AD193" s="113">
        <f t="shared" si="310"/>
        <v>0</v>
      </c>
      <c r="AE193" s="114">
        <f t="shared" si="311"/>
        <v>0</v>
      </c>
      <c r="AF193" s="114">
        <f t="shared" si="312"/>
        <v>0</v>
      </c>
      <c r="AG193" s="113">
        <v>0</v>
      </c>
      <c r="AH193" s="113">
        <v>0</v>
      </c>
      <c r="AI193" s="113">
        <v>0</v>
      </c>
      <c r="AJ193" s="113">
        <f t="shared" si="313"/>
        <v>0</v>
      </c>
      <c r="AK193" s="113">
        <f t="shared" si="314"/>
        <v>0</v>
      </c>
      <c r="AL193" s="115">
        <v>0</v>
      </c>
      <c r="AM193" s="115">
        <v>0</v>
      </c>
      <c r="AN193" s="115">
        <v>0</v>
      </c>
      <c r="AO193" s="115">
        <v>0</v>
      </c>
      <c r="AP193" s="115">
        <v>0</v>
      </c>
      <c r="AQ193" s="115">
        <v>0</v>
      </c>
      <c r="AR193" s="115">
        <v>0</v>
      </c>
      <c r="AS193" s="115">
        <v>0</v>
      </c>
      <c r="AT193" s="409">
        <f t="shared" si="414"/>
        <v>0</v>
      </c>
      <c r="AU193" s="115">
        <f t="shared" si="415"/>
        <v>0</v>
      </c>
      <c r="AV193" s="116">
        <f t="shared" si="315"/>
        <v>0</v>
      </c>
      <c r="AW193" s="855">
        <f t="shared" si="416"/>
        <v>1411413</v>
      </c>
      <c r="AX193" s="528">
        <f t="shared" si="417"/>
        <v>1039332</v>
      </c>
      <c r="AY193" s="113">
        <f t="shared" si="418"/>
        <v>0</v>
      </c>
      <c r="AZ193" s="113">
        <f t="shared" si="419"/>
        <v>0</v>
      </c>
      <c r="BA193" s="528">
        <f t="shared" si="420"/>
        <v>351294</v>
      </c>
      <c r="BB193" s="528">
        <f t="shared" si="420"/>
        <v>20787</v>
      </c>
      <c r="BC193" s="528">
        <f t="shared" si="421"/>
        <v>0</v>
      </c>
      <c r="BD193" s="549">
        <f t="shared" si="422"/>
        <v>3</v>
      </c>
      <c r="BE193" s="549">
        <f t="shared" si="423"/>
        <v>3</v>
      </c>
      <c r="BF193" s="953">
        <f t="shared" si="424"/>
        <v>0</v>
      </c>
      <c r="BG193" s="550">
        <f t="shared" si="425"/>
        <v>0</v>
      </c>
      <c r="BH193" s="626"/>
    </row>
    <row r="194" spans="1:60" ht="12.95" customHeight="1" x14ac:dyDescent="0.25">
      <c r="A194" s="541">
        <v>38</v>
      </c>
      <c r="B194" s="378">
        <v>5470</v>
      </c>
      <c r="C194" s="378">
        <v>600099091</v>
      </c>
      <c r="D194" s="542">
        <v>70695822</v>
      </c>
      <c r="E194" s="732" t="s">
        <v>561</v>
      </c>
      <c r="F194" s="756">
        <v>3141</v>
      </c>
      <c r="G194" s="735" t="s">
        <v>319</v>
      </c>
      <c r="H194" s="546" t="s">
        <v>282</v>
      </c>
      <c r="I194" s="522">
        <v>906923</v>
      </c>
      <c r="J194" s="547">
        <v>663829</v>
      </c>
      <c r="K194" s="547">
        <v>0</v>
      </c>
      <c r="L194" s="339">
        <v>224375</v>
      </c>
      <c r="M194" s="339">
        <v>13277</v>
      </c>
      <c r="N194" s="547">
        <v>5442</v>
      </c>
      <c r="O194" s="548">
        <v>2.25</v>
      </c>
      <c r="P194" s="733">
        <v>0</v>
      </c>
      <c r="Q194" s="823">
        <v>2.25</v>
      </c>
      <c r="R194" s="112">
        <f t="shared" si="307"/>
        <v>0</v>
      </c>
      <c r="S194" s="113">
        <v>0</v>
      </c>
      <c r="T194" s="113">
        <v>0</v>
      </c>
      <c r="U194" s="113">
        <v>0</v>
      </c>
      <c r="V194" s="113">
        <v>0</v>
      </c>
      <c r="W194" s="113">
        <v>0</v>
      </c>
      <c r="X194" s="113">
        <v>0</v>
      </c>
      <c r="Y194" s="113">
        <f t="shared" si="308"/>
        <v>0</v>
      </c>
      <c r="Z194" s="113">
        <v>0</v>
      </c>
      <c r="AA194" s="113">
        <v>0</v>
      </c>
      <c r="AB194" s="113">
        <v>0</v>
      </c>
      <c r="AC194" s="113">
        <f t="shared" si="309"/>
        <v>0</v>
      </c>
      <c r="AD194" s="113">
        <f t="shared" si="310"/>
        <v>0</v>
      </c>
      <c r="AE194" s="114">
        <f t="shared" si="311"/>
        <v>0</v>
      </c>
      <c r="AF194" s="114">
        <f t="shared" si="312"/>
        <v>0</v>
      </c>
      <c r="AG194" s="113">
        <v>0</v>
      </c>
      <c r="AH194" s="113">
        <v>0</v>
      </c>
      <c r="AI194" s="113">
        <v>0</v>
      </c>
      <c r="AJ194" s="113">
        <f t="shared" si="313"/>
        <v>0</v>
      </c>
      <c r="AK194" s="113">
        <f t="shared" si="314"/>
        <v>0</v>
      </c>
      <c r="AL194" s="115">
        <v>0</v>
      </c>
      <c r="AM194" s="115">
        <v>0</v>
      </c>
      <c r="AN194" s="115">
        <v>0</v>
      </c>
      <c r="AO194" s="115">
        <v>0</v>
      </c>
      <c r="AP194" s="115">
        <v>0</v>
      </c>
      <c r="AQ194" s="115">
        <v>0</v>
      </c>
      <c r="AR194" s="115">
        <v>0</v>
      </c>
      <c r="AS194" s="115">
        <v>0</v>
      </c>
      <c r="AT194" s="409">
        <f t="shared" si="414"/>
        <v>0</v>
      </c>
      <c r="AU194" s="115">
        <f t="shared" si="415"/>
        <v>0</v>
      </c>
      <c r="AV194" s="116">
        <f t="shared" si="315"/>
        <v>0</v>
      </c>
      <c r="AW194" s="855">
        <f t="shared" si="416"/>
        <v>906923</v>
      </c>
      <c r="AX194" s="528">
        <f t="shared" si="417"/>
        <v>663829</v>
      </c>
      <c r="AY194" s="113">
        <f t="shared" si="418"/>
        <v>0</v>
      </c>
      <c r="AZ194" s="113">
        <f t="shared" si="419"/>
        <v>0</v>
      </c>
      <c r="BA194" s="528">
        <f t="shared" si="420"/>
        <v>224375</v>
      </c>
      <c r="BB194" s="528">
        <f t="shared" si="420"/>
        <v>13277</v>
      </c>
      <c r="BC194" s="528">
        <f t="shared" si="421"/>
        <v>5442</v>
      </c>
      <c r="BD194" s="549">
        <f t="shared" si="422"/>
        <v>2.25</v>
      </c>
      <c r="BE194" s="549">
        <f t="shared" si="423"/>
        <v>0</v>
      </c>
      <c r="BF194" s="953">
        <f t="shared" si="424"/>
        <v>0</v>
      </c>
      <c r="BG194" s="550">
        <f t="shared" si="425"/>
        <v>2.25</v>
      </c>
      <c r="BH194" s="626"/>
    </row>
    <row r="195" spans="1:60" ht="12.95" customHeight="1" x14ac:dyDescent="0.25">
      <c r="A195" s="541">
        <v>38</v>
      </c>
      <c r="B195" s="743">
        <v>5470</v>
      </c>
      <c r="C195" s="743">
        <v>600099091</v>
      </c>
      <c r="D195" s="542">
        <v>70695822</v>
      </c>
      <c r="E195" s="734" t="s">
        <v>561</v>
      </c>
      <c r="F195" s="378">
        <v>3143</v>
      </c>
      <c r="G195" s="641" t="s">
        <v>633</v>
      </c>
      <c r="H195" s="546" t="s">
        <v>281</v>
      </c>
      <c r="I195" s="522">
        <v>586076</v>
      </c>
      <c r="J195" s="547">
        <v>431573</v>
      </c>
      <c r="K195" s="547">
        <v>0</v>
      </c>
      <c r="L195" s="339">
        <v>145872</v>
      </c>
      <c r="M195" s="339">
        <v>8631</v>
      </c>
      <c r="N195" s="547">
        <v>0</v>
      </c>
      <c r="O195" s="548">
        <v>1</v>
      </c>
      <c r="P195" s="733">
        <v>1</v>
      </c>
      <c r="Q195" s="823">
        <v>0</v>
      </c>
      <c r="R195" s="112">
        <f t="shared" si="307"/>
        <v>0</v>
      </c>
      <c r="S195" s="113">
        <v>0</v>
      </c>
      <c r="T195" s="113">
        <v>0</v>
      </c>
      <c r="U195" s="113">
        <v>0</v>
      </c>
      <c r="V195" s="113">
        <v>0</v>
      </c>
      <c r="W195" s="113">
        <v>0</v>
      </c>
      <c r="X195" s="113">
        <v>0</v>
      </c>
      <c r="Y195" s="113">
        <f t="shared" si="308"/>
        <v>0</v>
      </c>
      <c r="Z195" s="113">
        <v>0</v>
      </c>
      <c r="AA195" s="113">
        <v>0</v>
      </c>
      <c r="AB195" s="113">
        <v>0</v>
      </c>
      <c r="AC195" s="113">
        <f t="shared" si="309"/>
        <v>0</v>
      </c>
      <c r="AD195" s="113">
        <f t="shared" si="310"/>
        <v>0</v>
      </c>
      <c r="AE195" s="114">
        <f t="shared" si="311"/>
        <v>0</v>
      </c>
      <c r="AF195" s="114">
        <f t="shared" si="312"/>
        <v>0</v>
      </c>
      <c r="AG195" s="113">
        <v>0</v>
      </c>
      <c r="AH195" s="113">
        <v>0</v>
      </c>
      <c r="AI195" s="113">
        <v>0</v>
      </c>
      <c r="AJ195" s="113">
        <f t="shared" si="313"/>
        <v>0</v>
      </c>
      <c r="AK195" s="113">
        <f t="shared" si="314"/>
        <v>0</v>
      </c>
      <c r="AL195" s="115">
        <v>0</v>
      </c>
      <c r="AM195" s="115">
        <v>0</v>
      </c>
      <c r="AN195" s="115">
        <v>0</v>
      </c>
      <c r="AO195" s="115">
        <v>0</v>
      </c>
      <c r="AP195" s="115">
        <v>0</v>
      </c>
      <c r="AQ195" s="115">
        <v>0</v>
      </c>
      <c r="AR195" s="115">
        <v>0</v>
      </c>
      <c r="AS195" s="115">
        <v>0</v>
      </c>
      <c r="AT195" s="409">
        <f t="shared" si="414"/>
        <v>0</v>
      </c>
      <c r="AU195" s="115">
        <f t="shared" si="415"/>
        <v>0</v>
      </c>
      <c r="AV195" s="116">
        <f t="shared" si="315"/>
        <v>0</v>
      </c>
      <c r="AW195" s="855">
        <f t="shared" si="416"/>
        <v>586076</v>
      </c>
      <c r="AX195" s="528">
        <f t="shared" si="417"/>
        <v>431573</v>
      </c>
      <c r="AY195" s="113">
        <f t="shared" si="418"/>
        <v>0</v>
      </c>
      <c r="AZ195" s="113">
        <f t="shared" si="419"/>
        <v>0</v>
      </c>
      <c r="BA195" s="528">
        <f t="shared" si="420"/>
        <v>145872</v>
      </c>
      <c r="BB195" s="528">
        <f t="shared" si="420"/>
        <v>8631</v>
      </c>
      <c r="BC195" s="528">
        <f t="shared" si="421"/>
        <v>0</v>
      </c>
      <c r="BD195" s="549">
        <f t="shared" si="422"/>
        <v>1</v>
      </c>
      <c r="BE195" s="549">
        <f t="shared" si="423"/>
        <v>1</v>
      </c>
      <c r="BF195" s="953">
        <f t="shared" si="424"/>
        <v>0</v>
      </c>
      <c r="BG195" s="550">
        <f t="shared" si="425"/>
        <v>0</v>
      </c>
      <c r="BH195" s="626"/>
    </row>
    <row r="196" spans="1:60" ht="12.95" customHeight="1" x14ac:dyDescent="0.25">
      <c r="A196" s="541">
        <v>38</v>
      </c>
      <c r="B196" s="743">
        <v>5470</v>
      </c>
      <c r="C196" s="743">
        <v>600099091</v>
      </c>
      <c r="D196" s="542">
        <v>70695822</v>
      </c>
      <c r="E196" s="734" t="s">
        <v>561</v>
      </c>
      <c r="F196" s="378">
        <v>3143</v>
      </c>
      <c r="G196" s="641" t="s">
        <v>634</v>
      </c>
      <c r="H196" s="546" t="s">
        <v>282</v>
      </c>
      <c r="I196" s="522">
        <v>23173</v>
      </c>
      <c r="J196" s="547">
        <v>16335</v>
      </c>
      <c r="K196" s="547">
        <v>0</v>
      </c>
      <c r="L196" s="339">
        <v>5521</v>
      </c>
      <c r="M196" s="339">
        <v>327</v>
      </c>
      <c r="N196" s="547">
        <v>990</v>
      </c>
      <c r="O196" s="548">
        <v>7.0000000000000007E-2</v>
      </c>
      <c r="P196" s="733">
        <v>0</v>
      </c>
      <c r="Q196" s="823">
        <v>7.0000000000000007E-2</v>
      </c>
      <c r="R196" s="112">
        <f t="shared" si="307"/>
        <v>0</v>
      </c>
      <c r="S196" s="113">
        <v>0</v>
      </c>
      <c r="T196" s="113">
        <v>0</v>
      </c>
      <c r="U196" s="113">
        <v>0</v>
      </c>
      <c r="V196" s="113">
        <v>0</v>
      </c>
      <c r="W196" s="113">
        <v>0</v>
      </c>
      <c r="X196" s="113">
        <v>0</v>
      </c>
      <c r="Y196" s="113">
        <f t="shared" si="308"/>
        <v>0</v>
      </c>
      <c r="Z196" s="113">
        <v>0</v>
      </c>
      <c r="AA196" s="113">
        <v>0</v>
      </c>
      <c r="AB196" s="113">
        <v>0</v>
      </c>
      <c r="AC196" s="113">
        <f t="shared" si="309"/>
        <v>0</v>
      </c>
      <c r="AD196" s="113">
        <f t="shared" si="310"/>
        <v>0</v>
      </c>
      <c r="AE196" s="114">
        <f t="shared" si="311"/>
        <v>0</v>
      </c>
      <c r="AF196" s="114">
        <f t="shared" si="312"/>
        <v>0</v>
      </c>
      <c r="AG196" s="113">
        <v>0</v>
      </c>
      <c r="AH196" s="113">
        <v>0</v>
      </c>
      <c r="AI196" s="113">
        <v>0</v>
      </c>
      <c r="AJ196" s="113">
        <f t="shared" si="313"/>
        <v>0</v>
      </c>
      <c r="AK196" s="113">
        <f t="shared" si="314"/>
        <v>0</v>
      </c>
      <c r="AL196" s="115">
        <v>0</v>
      </c>
      <c r="AM196" s="115">
        <v>0</v>
      </c>
      <c r="AN196" s="115">
        <v>0</v>
      </c>
      <c r="AO196" s="115">
        <v>0</v>
      </c>
      <c r="AP196" s="115">
        <v>0</v>
      </c>
      <c r="AQ196" s="115">
        <v>0</v>
      </c>
      <c r="AR196" s="115">
        <v>0</v>
      </c>
      <c r="AS196" s="115">
        <v>0</v>
      </c>
      <c r="AT196" s="409">
        <f t="shared" si="414"/>
        <v>0</v>
      </c>
      <c r="AU196" s="115">
        <f t="shared" si="415"/>
        <v>0</v>
      </c>
      <c r="AV196" s="116">
        <f t="shared" si="315"/>
        <v>0</v>
      </c>
      <c r="AW196" s="855">
        <f t="shared" si="416"/>
        <v>23173</v>
      </c>
      <c r="AX196" s="528">
        <f t="shared" si="417"/>
        <v>16335</v>
      </c>
      <c r="AY196" s="113">
        <f t="shared" si="418"/>
        <v>0</v>
      </c>
      <c r="AZ196" s="113">
        <f t="shared" si="419"/>
        <v>0</v>
      </c>
      <c r="BA196" s="528">
        <f t="shared" si="420"/>
        <v>5521</v>
      </c>
      <c r="BB196" s="528">
        <f t="shared" si="420"/>
        <v>327</v>
      </c>
      <c r="BC196" s="528">
        <f t="shared" si="421"/>
        <v>990</v>
      </c>
      <c r="BD196" s="549">
        <f t="shared" si="422"/>
        <v>7.0000000000000007E-2</v>
      </c>
      <c r="BE196" s="549">
        <f t="shared" si="423"/>
        <v>0</v>
      </c>
      <c r="BF196" s="953">
        <f t="shared" si="424"/>
        <v>0</v>
      </c>
      <c r="BG196" s="550">
        <f t="shared" si="425"/>
        <v>7.0000000000000007E-2</v>
      </c>
      <c r="BH196" s="626"/>
    </row>
    <row r="197" spans="1:60" ht="12.95" customHeight="1" thickBot="1" x14ac:dyDescent="0.3">
      <c r="A197" s="381">
        <v>38</v>
      </c>
      <c r="B197" s="248">
        <v>5470</v>
      </c>
      <c r="C197" s="248">
        <v>600099091</v>
      </c>
      <c r="D197" s="248">
        <v>70695822</v>
      </c>
      <c r="E197" s="766" t="s">
        <v>562</v>
      </c>
      <c r="F197" s="88"/>
      <c r="G197" s="766"/>
      <c r="H197" s="326"/>
      <c r="I197" s="767">
        <v>10201697</v>
      </c>
      <c r="J197" s="768">
        <v>7433132</v>
      </c>
      <c r="K197" s="768">
        <v>0</v>
      </c>
      <c r="L197" s="768">
        <v>2512399</v>
      </c>
      <c r="M197" s="768">
        <v>148664</v>
      </c>
      <c r="N197" s="768">
        <v>107502</v>
      </c>
      <c r="O197" s="769">
        <v>17.978099999999998</v>
      </c>
      <c r="P197" s="769">
        <v>12.357699999999999</v>
      </c>
      <c r="Q197" s="837">
        <v>5.6204000000000001</v>
      </c>
      <c r="R197" s="767">
        <f t="shared" ref="R197:BG197" si="426">SUM(R191:R196)</f>
        <v>-11000</v>
      </c>
      <c r="S197" s="830">
        <f t="shared" si="426"/>
        <v>0</v>
      </c>
      <c r="T197" s="830">
        <f t="shared" si="426"/>
        <v>0</v>
      </c>
      <c r="U197" s="830">
        <f t="shared" si="426"/>
        <v>25164</v>
      </c>
      <c r="V197" s="830">
        <f t="shared" si="426"/>
        <v>0</v>
      </c>
      <c r="W197" s="830">
        <f t="shared" ref="W197" si="427">SUM(W191:W196)</f>
        <v>0</v>
      </c>
      <c r="X197" s="830">
        <f t="shared" si="426"/>
        <v>0</v>
      </c>
      <c r="Y197" s="830">
        <f t="shared" si="426"/>
        <v>14164</v>
      </c>
      <c r="Z197" s="830">
        <f t="shared" si="426"/>
        <v>11000</v>
      </c>
      <c r="AA197" s="830">
        <f t="shared" si="426"/>
        <v>0</v>
      </c>
      <c r="AB197" s="830">
        <f t="shared" si="426"/>
        <v>0</v>
      </c>
      <c r="AC197" s="830">
        <f t="shared" si="426"/>
        <v>11000</v>
      </c>
      <c r="AD197" s="830">
        <f t="shared" si="426"/>
        <v>25164</v>
      </c>
      <c r="AE197" s="830">
        <f t="shared" si="426"/>
        <v>8505</v>
      </c>
      <c r="AF197" s="830">
        <f t="shared" si="426"/>
        <v>283</v>
      </c>
      <c r="AG197" s="830">
        <f t="shared" si="426"/>
        <v>0</v>
      </c>
      <c r="AH197" s="830">
        <f t="shared" si="426"/>
        <v>0</v>
      </c>
      <c r="AI197" s="830">
        <f t="shared" si="426"/>
        <v>0</v>
      </c>
      <c r="AJ197" s="830">
        <f t="shared" si="426"/>
        <v>0</v>
      </c>
      <c r="AK197" s="830">
        <f t="shared" si="426"/>
        <v>33952</v>
      </c>
      <c r="AL197" s="831">
        <f t="shared" si="426"/>
        <v>-0.02</v>
      </c>
      <c r="AM197" s="831">
        <f t="shared" si="426"/>
        <v>0</v>
      </c>
      <c r="AN197" s="831">
        <f t="shared" si="426"/>
        <v>0</v>
      </c>
      <c r="AO197" s="831">
        <f t="shared" si="426"/>
        <v>0</v>
      </c>
      <c r="AP197" s="831">
        <f t="shared" si="426"/>
        <v>0</v>
      </c>
      <c r="AQ197" s="831">
        <f t="shared" ref="AQ197" si="428">SUM(AQ191:AQ196)</f>
        <v>0</v>
      </c>
      <c r="AR197" s="831">
        <f t="shared" si="426"/>
        <v>0</v>
      </c>
      <c r="AS197" s="831">
        <f t="shared" si="426"/>
        <v>0</v>
      </c>
      <c r="AT197" s="831">
        <f t="shared" si="426"/>
        <v>-0.02</v>
      </c>
      <c r="AU197" s="831">
        <f t="shared" si="426"/>
        <v>0</v>
      </c>
      <c r="AV197" s="832">
        <f t="shared" si="426"/>
        <v>-0.02</v>
      </c>
      <c r="AW197" s="768">
        <f t="shared" si="426"/>
        <v>10235649</v>
      </c>
      <c r="AX197" s="830">
        <f t="shared" si="426"/>
        <v>7447296</v>
      </c>
      <c r="AY197" s="830">
        <f t="shared" ref="AY197" si="429">SUM(AY191:AY196)</f>
        <v>0</v>
      </c>
      <c r="AZ197" s="830">
        <f t="shared" si="426"/>
        <v>11000</v>
      </c>
      <c r="BA197" s="830">
        <f t="shared" si="426"/>
        <v>2520904</v>
      </c>
      <c r="BB197" s="830">
        <f t="shared" si="426"/>
        <v>148947</v>
      </c>
      <c r="BC197" s="830">
        <f t="shared" si="426"/>
        <v>107502</v>
      </c>
      <c r="BD197" s="831">
        <f t="shared" si="426"/>
        <v>17.958100000000002</v>
      </c>
      <c r="BE197" s="831">
        <f t="shared" si="426"/>
        <v>12.3377</v>
      </c>
      <c r="BF197" s="831">
        <f t="shared" si="426"/>
        <v>0</v>
      </c>
      <c r="BG197" s="832">
        <f t="shared" si="426"/>
        <v>5.6204000000000001</v>
      </c>
      <c r="BH197" s="626"/>
    </row>
    <row r="198" spans="1:60" ht="12.75" customHeight="1" thickBot="1" x14ac:dyDescent="0.3">
      <c r="A198" s="771"/>
      <c r="B198" s="772"/>
      <c r="C198" s="772"/>
      <c r="D198" s="772"/>
      <c r="E198" s="576" t="s">
        <v>804</v>
      </c>
      <c r="F198" s="772"/>
      <c r="G198" s="773"/>
      <c r="H198" s="774"/>
      <c r="I198" s="775">
        <f t="shared" ref="I198:BG198" si="430">I197+I190+I184+I178+I171+I165+I161+I155+I152+I147+I144+I137+I134+I131+I125+I121+I115+I112+I105+I99+I95+I89+I85+I78+I76+I69+I64+I58+I52+I46+I44+I41+I38+I34+I30+I26+I22+I18</f>
        <v>420780081</v>
      </c>
      <c r="J198" s="776">
        <f t="shared" si="430"/>
        <v>303267131</v>
      </c>
      <c r="K198" s="776">
        <f t="shared" si="430"/>
        <v>2217756</v>
      </c>
      <c r="L198" s="776">
        <f t="shared" si="430"/>
        <v>103206571</v>
      </c>
      <c r="M198" s="776">
        <f t="shared" si="430"/>
        <v>6065353</v>
      </c>
      <c r="N198" s="776">
        <f t="shared" si="430"/>
        <v>6023270</v>
      </c>
      <c r="O198" s="777">
        <f t="shared" si="430"/>
        <v>664.70700000000011</v>
      </c>
      <c r="P198" s="777">
        <f t="shared" si="430"/>
        <v>456.79390000000001</v>
      </c>
      <c r="Q198" s="778">
        <f t="shared" si="430"/>
        <v>207.9130999999999</v>
      </c>
      <c r="R198" s="829">
        <f t="shared" si="430"/>
        <v>88000</v>
      </c>
      <c r="S198" s="776">
        <f t="shared" si="430"/>
        <v>65453</v>
      </c>
      <c r="T198" s="776">
        <f t="shared" si="430"/>
        <v>2270309</v>
      </c>
      <c r="U198" s="776">
        <f t="shared" si="430"/>
        <v>1422096</v>
      </c>
      <c r="V198" s="776">
        <f t="shared" si="430"/>
        <v>-663009</v>
      </c>
      <c r="W198" s="776">
        <f t="shared" ref="W198" si="431">W197+W190+W184+W178+W171+W165+W161+W155+W152+W147+W144+W137+W134+W131+W125+W121+W115+W112+W105+W99+W95+W89+W85+W78+W76+W69+W64+W58+W52+W46+W44+W41+W38+W34+W30+W26+W22+W18</f>
        <v>461920</v>
      </c>
      <c r="X198" s="776">
        <f t="shared" si="430"/>
        <v>0</v>
      </c>
      <c r="Y198" s="776">
        <f t="shared" si="430"/>
        <v>3644769</v>
      </c>
      <c r="Z198" s="776">
        <f t="shared" si="430"/>
        <v>-88000</v>
      </c>
      <c r="AA198" s="776">
        <f t="shared" si="430"/>
        <v>0</v>
      </c>
      <c r="AB198" s="776">
        <f t="shared" si="430"/>
        <v>-140000</v>
      </c>
      <c r="AC198" s="776">
        <f t="shared" si="430"/>
        <v>-228000</v>
      </c>
      <c r="AD198" s="776">
        <f t="shared" si="430"/>
        <v>3416769</v>
      </c>
      <c r="AE198" s="776">
        <f t="shared" si="430"/>
        <v>1202190</v>
      </c>
      <c r="AF198" s="776">
        <f t="shared" si="430"/>
        <v>72894</v>
      </c>
      <c r="AG198" s="776">
        <f t="shared" si="430"/>
        <v>0</v>
      </c>
      <c r="AH198" s="776">
        <f t="shared" si="430"/>
        <v>900366</v>
      </c>
      <c r="AI198" s="776">
        <f t="shared" si="430"/>
        <v>0</v>
      </c>
      <c r="AJ198" s="776">
        <f t="shared" si="430"/>
        <v>900366</v>
      </c>
      <c r="AK198" s="776">
        <f t="shared" si="430"/>
        <v>5592219</v>
      </c>
      <c r="AL198" s="777">
        <f t="shared" si="430"/>
        <v>-4.0000000000000022E-2</v>
      </c>
      <c r="AM198" s="777">
        <f t="shared" si="430"/>
        <v>-0.31</v>
      </c>
      <c r="AN198" s="777">
        <f t="shared" si="430"/>
        <v>0.19</v>
      </c>
      <c r="AO198" s="777">
        <f t="shared" si="430"/>
        <v>4.17</v>
      </c>
      <c r="AP198" s="777">
        <f t="shared" si="430"/>
        <v>0</v>
      </c>
      <c r="AQ198" s="777">
        <f t="shared" ref="AQ198" si="432">AQ197+AQ190+AQ184+AQ178+AQ171+AQ165+AQ161+AQ155+AQ152+AQ147+AQ144+AQ137+AQ134+AQ131+AQ125+AQ121+AQ115+AQ112+AQ105+AQ99+AQ95+AQ89+AQ85+AQ78+AQ76+AQ69+AQ64+AQ58+AQ52+AQ46+AQ44+AQ41+AQ38+AQ34+AQ30+AQ26+AQ22+AQ18</f>
        <v>1.3332999999999999</v>
      </c>
      <c r="AR198" s="777">
        <f t="shared" si="430"/>
        <v>0</v>
      </c>
      <c r="AS198" s="777">
        <f t="shared" si="430"/>
        <v>0</v>
      </c>
      <c r="AT198" s="777">
        <f t="shared" si="430"/>
        <v>5.6533000000000007</v>
      </c>
      <c r="AU198" s="777">
        <f t="shared" si="430"/>
        <v>-0.31</v>
      </c>
      <c r="AV198" s="838">
        <f t="shared" si="430"/>
        <v>5.343300000000001</v>
      </c>
      <c r="AW198" s="775">
        <f t="shared" si="430"/>
        <v>426372300</v>
      </c>
      <c r="AX198" s="776">
        <f t="shared" si="430"/>
        <v>306911900</v>
      </c>
      <c r="AY198" s="776">
        <f t="shared" ref="AY198" si="433">AY197+AY190+AY184+AY178+AY171+AY165+AY161+AY155+AY152+AY147+AY144+AY137+AY134+AY131+AY125+AY121+AY115+AY112+AY105+AY99+AY95+AY89+AY85+AY78+AY76+AY69+AY64+AY58+AY52+AY46+AY44+AY41+AY38+AY34+AY30+AY26+AY22+AY18</f>
        <v>461920</v>
      </c>
      <c r="AZ198" s="776">
        <f t="shared" si="430"/>
        <v>1989756</v>
      </c>
      <c r="BA198" s="776">
        <f t="shared" si="430"/>
        <v>104408761</v>
      </c>
      <c r="BB198" s="776">
        <f t="shared" si="430"/>
        <v>6138247</v>
      </c>
      <c r="BC198" s="776">
        <f t="shared" si="430"/>
        <v>6923636</v>
      </c>
      <c r="BD198" s="777">
        <f t="shared" si="430"/>
        <v>670.05029999999999</v>
      </c>
      <c r="BE198" s="777">
        <f t="shared" si="430"/>
        <v>462.44720000000001</v>
      </c>
      <c r="BF198" s="777">
        <f t="shared" si="430"/>
        <v>1.3332999999999999</v>
      </c>
      <c r="BG198" s="778">
        <f t="shared" si="430"/>
        <v>207.60309999999993</v>
      </c>
      <c r="BH198" s="626"/>
    </row>
    <row r="199" spans="1:60" s="626" customFormat="1" ht="12.75" customHeight="1" x14ac:dyDescent="0.25">
      <c r="A199" s="779"/>
      <c r="B199" s="480"/>
      <c r="C199" s="480"/>
      <c r="D199" s="480"/>
      <c r="E199" s="585"/>
      <c r="F199" s="584"/>
      <c r="G199" s="480"/>
      <c r="H199" s="780"/>
      <c r="I199" s="586">
        <f>SUM(J198:N198)</f>
        <v>420780081</v>
      </c>
      <c r="J199" s="586"/>
      <c r="K199" s="586"/>
      <c r="L199" s="586"/>
      <c r="M199" s="586"/>
      <c r="N199" s="586"/>
      <c r="O199" s="587">
        <f>SUM(P198:Q198)</f>
        <v>664.70699999999988</v>
      </c>
      <c r="P199" s="587"/>
      <c r="Q199" s="587"/>
      <c r="R199" s="587"/>
      <c r="S199" s="587"/>
      <c r="T199" s="587"/>
      <c r="U199" s="587"/>
      <c r="V199" s="587"/>
      <c r="W199" s="587"/>
      <c r="X199" s="587"/>
      <c r="Y199" s="588">
        <f>SUM(R198:X198)</f>
        <v>3644769</v>
      </c>
      <c r="Z199" s="589"/>
      <c r="AA199" s="589"/>
      <c r="AB199" s="589"/>
      <c r="AC199" s="588">
        <f>SUM(Z198:AB198)</f>
        <v>-228000</v>
      </c>
      <c r="AD199" s="588">
        <f>Y198+AC198</f>
        <v>3416769</v>
      </c>
      <c r="AE199" s="590"/>
      <c r="AF199" s="590"/>
      <c r="AG199" s="589"/>
      <c r="AH199" s="589"/>
      <c r="AI199" s="589"/>
      <c r="AJ199" s="588">
        <f>SUM(AG198:AI198)</f>
        <v>900366</v>
      </c>
      <c r="AK199" s="588">
        <f>AD198+AE198+AF198+AJ198</f>
        <v>5592219</v>
      </c>
      <c r="AL199" s="591"/>
      <c r="AM199" s="591"/>
      <c r="AN199" s="591"/>
      <c r="AO199" s="591"/>
      <c r="AP199" s="591"/>
      <c r="AQ199" s="591"/>
      <c r="AR199" s="591"/>
      <c r="AS199" s="591"/>
      <c r="AT199" s="138">
        <f>AL198+AN198+AO198+AR198</f>
        <v>4.32</v>
      </c>
      <c r="AU199" s="138">
        <f>AM198+AP198+AS198</f>
        <v>-0.31</v>
      </c>
      <c r="AV199" s="138">
        <f>SUM(AT198:AU198)</f>
        <v>5.343300000000001</v>
      </c>
      <c r="AW199" s="94">
        <f>AX198+AZ198+BA198+BB198+BC198</f>
        <v>426372300</v>
      </c>
      <c r="AX199" s="93"/>
      <c r="AY199" s="93"/>
      <c r="AZ199" s="93"/>
      <c r="BA199" s="93"/>
      <c r="BB199" s="93"/>
      <c r="BC199" s="93"/>
      <c r="BD199" s="95">
        <f>BE198+BG198</f>
        <v>670.05029999999988</v>
      </c>
      <c r="BE199" s="141"/>
      <c r="BF199" s="141"/>
      <c r="BG199" s="141"/>
    </row>
    <row r="200" spans="1:60" s="626" customFormat="1" ht="12.75" customHeight="1" thickBot="1" x14ac:dyDescent="0.3">
      <c r="A200" s="779"/>
      <c r="B200" s="480"/>
      <c r="C200" s="480"/>
      <c r="D200" s="480"/>
      <c r="E200" s="480"/>
      <c r="F200" s="584"/>
      <c r="G200" s="480"/>
      <c r="H200" s="780"/>
      <c r="I200" s="592">
        <f ca="1">SUM(J201:N201)</f>
        <v>420780081</v>
      </c>
      <c r="J200" s="488"/>
      <c r="K200" s="488"/>
      <c r="L200" s="488"/>
      <c r="M200" s="488"/>
      <c r="N200" s="488"/>
      <c r="O200" s="593">
        <f ca="1">SUM(P201:Q201)</f>
        <v>664.70699999999999</v>
      </c>
      <c r="P200" s="781"/>
      <c r="Q200" s="781"/>
      <c r="R200" s="587"/>
      <c r="S200" s="587"/>
      <c r="T200" s="587"/>
      <c r="U200" s="587"/>
      <c r="V200" s="587"/>
      <c r="W200" s="587"/>
      <c r="X200" s="587"/>
      <c r="Y200" s="588">
        <f ca="1">SUM(R201:X201)</f>
        <v>3644769</v>
      </c>
      <c r="Z200" s="589"/>
      <c r="AA200" s="589"/>
      <c r="AB200" s="589"/>
      <c r="AC200" s="588">
        <f ca="1">SUM(Z201:AB201)</f>
        <v>-228000</v>
      </c>
      <c r="AD200" s="588">
        <f ca="1">Y201+AC201</f>
        <v>3416769</v>
      </c>
      <c r="AE200" s="590"/>
      <c r="AF200" s="590"/>
      <c r="AG200" s="589"/>
      <c r="AH200" s="589"/>
      <c r="AI200" s="589"/>
      <c r="AJ200" s="588">
        <f ca="1">SUM(AG201:AI201)</f>
        <v>900366</v>
      </c>
      <c r="AK200" s="588">
        <f ca="1">AD201+AE201+AF201+AJ201</f>
        <v>5592219</v>
      </c>
      <c r="AL200" s="591"/>
      <c r="AM200" s="591"/>
      <c r="AN200" s="591"/>
      <c r="AO200" s="591"/>
      <c r="AP200" s="591"/>
      <c r="AQ200" s="591"/>
      <c r="AR200" s="591"/>
      <c r="AS200" s="591"/>
      <c r="AT200" s="305">
        <f ca="1">AL201+AN201+AO201+AR201</f>
        <v>4.32</v>
      </c>
      <c r="AU200" s="305">
        <f ca="1">AM201+AP201+AS201</f>
        <v>-0.31</v>
      </c>
      <c r="AV200" s="305">
        <f ca="1">SUM(AT201:AU201)</f>
        <v>5.3433000000000002</v>
      </c>
      <c r="AW200" s="94">
        <f ca="1">AX201+AZ201+BA201+BB201+BC201</f>
        <v>426372300</v>
      </c>
      <c r="AX200" s="93"/>
      <c r="AY200" s="93"/>
      <c r="AZ200" s="93"/>
      <c r="BA200" s="93"/>
      <c r="BB200" s="93"/>
      <c r="BC200" s="93"/>
      <c r="BD200" s="95">
        <f ca="1">BE201+BG201</f>
        <v>670.05029999999999</v>
      </c>
      <c r="BE200" s="141"/>
      <c r="BF200" s="141"/>
      <c r="BG200" s="141"/>
    </row>
    <row r="201" spans="1:60" s="143" customFormat="1" ht="12.95" customHeight="1" thickBot="1" x14ac:dyDescent="0.3">
      <c r="A201" s="599"/>
      <c r="D201" s="599"/>
      <c r="E201" s="600"/>
      <c r="F201" s="599"/>
      <c r="G201" s="601"/>
      <c r="H201" s="782" t="s">
        <v>0</v>
      </c>
      <c r="I201" s="606">
        <f t="shared" ref="I201:BG201" ca="1" si="434">SUM(I202:I211)</f>
        <v>420780081</v>
      </c>
      <c r="J201" s="604">
        <f t="shared" ca="1" si="434"/>
        <v>303267131</v>
      </c>
      <c r="K201" s="604">
        <f ca="1">SUM(K202:K211)</f>
        <v>2217756</v>
      </c>
      <c r="L201" s="604">
        <f t="shared" ca="1" si="434"/>
        <v>103206571</v>
      </c>
      <c r="M201" s="604">
        <f t="shared" ca="1" si="434"/>
        <v>6065353</v>
      </c>
      <c r="N201" s="604">
        <f t="shared" ca="1" si="434"/>
        <v>6023270</v>
      </c>
      <c r="O201" s="605">
        <f t="shared" ca="1" si="434"/>
        <v>664.70699999999988</v>
      </c>
      <c r="P201" s="605">
        <f t="shared" ca="1" si="434"/>
        <v>456.79390000000001</v>
      </c>
      <c r="Q201" s="718">
        <f t="shared" ca="1" si="434"/>
        <v>207.91309999999996</v>
      </c>
      <c r="R201" s="603">
        <f t="shared" ca="1" si="434"/>
        <v>88000</v>
      </c>
      <c r="S201" s="604">
        <f t="shared" ca="1" si="434"/>
        <v>65453</v>
      </c>
      <c r="T201" s="604">
        <f t="shared" ca="1" si="434"/>
        <v>2270309</v>
      </c>
      <c r="U201" s="604">
        <f t="shared" ca="1" si="434"/>
        <v>1422096</v>
      </c>
      <c r="V201" s="604">
        <f t="shared" ca="1" si="434"/>
        <v>-663009</v>
      </c>
      <c r="W201" s="604">
        <f t="shared" ref="W201" ca="1" si="435">SUM(W202:W211)</f>
        <v>461920</v>
      </c>
      <c r="X201" s="604">
        <f t="shared" ca="1" si="434"/>
        <v>0</v>
      </c>
      <c r="Y201" s="604">
        <f t="shared" ca="1" si="434"/>
        <v>3644769</v>
      </c>
      <c r="Z201" s="604">
        <f t="shared" ca="1" si="434"/>
        <v>-88000</v>
      </c>
      <c r="AA201" s="604">
        <f t="shared" ca="1" si="434"/>
        <v>0</v>
      </c>
      <c r="AB201" s="604">
        <f t="shared" ca="1" si="434"/>
        <v>-140000</v>
      </c>
      <c r="AC201" s="604">
        <f t="shared" ca="1" si="434"/>
        <v>-228000</v>
      </c>
      <c r="AD201" s="604">
        <f t="shared" ca="1" si="434"/>
        <v>3416769</v>
      </c>
      <c r="AE201" s="604">
        <f t="shared" ca="1" si="434"/>
        <v>1202190</v>
      </c>
      <c r="AF201" s="604">
        <f t="shared" ca="1" si="434"/>
        <v>72894</v>
      </c>
      <c r="AG201" s="604">
        <f t="shared" ca="1" si="434"/>
        <v>0</v>
      </c>
      <c r="AH201" s="604">
        <f t="shared" ca="1" si="434"/>
        <v>900366</v>
      </c>
      <c r="AI201" s="604">
        <f t="shared" ca="1" si="434"/>
        <v>0</v>
      </c>
      <c r="AJ201" s="604">
        <f t="shared" ca="1" si="434"/>
        <v>900366</v>
      </c>
      <c r="AK201" s="604">
        <f t="shared" ca="1" si="434"/>
        <v>5592219</v>
      </c>
      <c r="AL201" s="605">
        <f t="shared" ca="1" si="434"/>
        <v>-3.9999999999999952E-2</v>
      </c>
      <c r="AM201" s="605">
        <f t="shared" ca="1" si="434"/>
        <v>-0.31</v>
      </c>
      <c r="AN201" s="605">
        <f t="shared" ca="1" si="434"/>
        <v>0.19</v>
      </c>
      <c r="AO201" s="605">
        <f t="shared" ca="1" si="434"/>
        <v>4.17</v>
      </c>
      <c r="AP201" s="605">
        <f t="shared" ca="1" si="434"/>
        <v>0</v>
      </c>
      <c r="AQ201" s="605">
        <f t="shared" ref="AQ201" ca="1" si="436">SUM(AQ202:AQ211)</f>
        <v>1.3332999999999999</v>
      </c>
      <c r="AR201" s="605">
        <f t="shared" ca="1" si="434"/>
        <v>0</v>
      </c>
      <c r="AS201" s="605">
        <f t="shared" ca="1" si="434"/>
        <v>0</v>
      </c>
      <c r="AT201" s="605">
        <f t="shared" ca="1" si="434"/>
        <v>5.6532999999999998</v>
      </c>
      <c r="AU201" s="605">
        <f t="shared" ca="1" si="434"/>
        <v>-0.31</v>
      </c>
      <c r="AV201" s="718">
        <f t="shared" ca="1" si="434"/>
        <v>5.3433000000000002</v>
      </c>
      <c r="AW201" s="603">
        <f t="shared" ca="1" si="434"/>
        <v>426372300</v>
      </c>
      <c r="AX201" s="604">
        <f t="shared" ca="1" si="434"/>
        <v>306911900</v>
      </c>
      <c r="AY201" s="604">
        <f t="shared" ref="AY201" ca="1" si="437">SUM(AY202:AY211)</f>
        <v>461920</v>
      </c>
      <c r="AZ201" s="604">
        <f t="shared" ca="1" si="434"/>
        <v>1989756</v>
      </c>
      <c r="BA201" s="604">
        <f t="shared" ca="1" si="434"/>
        <v>104408761</v>
      </c>
      <c r="BB201" s="604">
        <f t="shared" ca="1" si="434"/>
        <v>6138247</v>
      </c>
      <c r="BC201" s="604">
        <f t="shared" ca="1" si="434"/>
        <v>6923636</v>
      </c>
      <c r="BD201" s="605">
        <f t="shared" ca="1" si="434"/>
        <v>670.05029999999999</v>
      </c>
      <c r="BE201" s="605">
        <f t="shared" ca="1" si="434"/>
        <v>462.44720000000001</v>
      </c>
      <c r="BF201" s="605">
        <f t="shared" ref="BF201" ca="1" si="438">SUM(BF202:BF211)</f>
        <v>1.3332999999999999</v>
      </c>
      <c r="BG201" s="679">
        <f t="shared" ca="1" si="434"/>
        <v>207.60309999999996</v>
      </c>
    </row>
    <row r="202" spans="1:60" s="143" customFormat="1" ht="12.95" customHeight="1" x14ac:dyDescent="0.25">
      <c r="A202" s="599"/>
      <c r="D202" s="599"/>
      <c r="E202" s="783"/>
      <c r="F202" s="599"/>
      <c r="G202" s="601"/>
      <c r="H202" s="784">
        <v>3111</v>
      </c>
      <c r="I202" s="418">
        <f t="shared" ref="I202:BG202" ca="1" si="439">SUMIF($F$12:$F$335,"=3111",I$12:I$291)</f>
        <v>96004639</v>
      </c>
      <c r="J202" s="407">
        <f t="shared" ca="1" si="439"/>
        <v>69663311</v>
      </c>
      <c r="K202" s="407">
        <f t="shared" ca="1" si="439"/>
        <v>241000</v>
      </c>
      <c r="L202" s="407">
        <f t="shared" ca="1" si="439"/>
        <v>23627659</v>
      </c>
      <c r="M202" s="407">
        <f t="shared" ca="1" si="439"/>
        <v>1393272</v>
      </c>
      <c r="N202" s="407">
        <f t="shared" ca="1" si="439"/>
        <v>1079397</v>
      </c>
      <c r="O202" s="409">
        <f t="shared" ca="1" si="439"/>
        <v>164.41569999999996</v>
      </c>
      <c r="P202" s="409">
        <f t="shared" ca="1" si="439"/>
        <v>125.3998</v>
      </c>
      <c r="Q202" s="419">
        <f t="shared" ca="1" si="439"/>
        <v>39.015899999999995</v>
      </c>
      <c r="R202" s="408">
        <f t="shared" ca="1" si="439"/>
        <v>-48835</v>
      </c>
      <c r="S202" s="407">
        <f t="shared" ca="1" si="439"/>
        <v>43306</v>
      </c>
      <c r="T202" s="407">
        <f t="shared" ca="1" si="439"/>
        <v>813191</v>
      </c>
      <c r="U202" s="407">
        <f t="shared" ca="1" si="439"/>
        <v>401164</v>
      </c>
      <c r="V202" s="407">
        <f t="shared" ca="1" si="439"/>
        <v>-167893</v>
      </c>
      <c r="W202" s="407">
        <f t="shared" ca="1" si="439"/>
        <v>0</v>
      </c>
      <c r="X202" s="407">
        <f t="shared" ca="1" si="439"/>
        <v>0</v>
      </c>
      <c r="Y202" s="407">
        <f t="shared" ca="1" si="439"/>
        <v>1040933</v>
      </c>
      <c r="Z202" s="407">
        <f t="shared" ca="1" si="439"/>
        <v>48835</v>
      </c>
      <c r="AA202" s="407">
        <f t="shared" ca="1" si="439"/>
        <v>0</v>
      </c>
      <c r="AB202" s="407">
        <f t="shared" ca="1" si="439"/>
        <v>0</v>
      </c>
      <c r="AC202" s="407">
        <f t="shared" ca="1" si="439"/>
        <v>48835</v>
      </c>
      <c r="AD202" s="407">
        <f t="shared" ca="1" si="439"/>
        <v>1089768</v>
      </c>
      <c r="AE202" s="407">
        <f t="shared" ca="1" si="439"/>
        <v>368341</v>
      </c>
      <c r="AF202" s="407">
        <f t="shared" ca="1" si="439"/>
        <v>20818</v>
      </c>
      <c r="AG202" s="407">
        <f t="shared" ca="1" si="439"/>
        <v>0</v>
      </c>
      <c r="AH202" s="407">
        <f t="shared" ca="1" si="439"/>
        <v>227998</v>
      </c>
      <c r="AI202" s="407">
        <f t="shared" ca="1" si="439"/>
        <v>0</v>
      </c>
      <c r="AJ202" s="407">
        <f t="shared" ca="1" si="439"/>
        <v>227998</v>
      </c>
      <c r="AK202" s="407">
        <f t="shared" ca="1" si="439"/>
        <v>1706925</v>
      </c>
      <c r="AL202" s="409">
        <f t="shared" ca="1" si="439"/>
        <v>-0.02</v>
      </c>
      <c r="AM202" s="409">
        <f t="shared" ca="1" si="439"/>
        <v>0.04</v>
      </c>
      <c r="AN202" s="409">
        <f t="shared" ca="1" si="439"/>
        <v>0.13</v>
      </c>
      <c r="AO202" s="409">
        <f t="shared" ca="1" si="439"/>
        <v>1.73</v>
      </c>
      <c r="AP202" s="409">
        <f t="shared" ca="1" si="439"/>
        <v>0</v>
      </c>
      <c r="AQ202" s="409">
        <f t="shared" ca="1" si="439"/>
        <v>0</v>
      </c>
      <c r="AR202" s="409">
        <f t="shared" ca="1" si="439"/>
        <v>0</v>
      </c>
      <c r="AS202" s="409">
        <f t="shared" ca="1" si="439"/>
        <v>0</v>
      </c>
      <c r="AT202" s="409">
        <f t="shared" ca="1" si="439"/>
        <v>1.8400000000000003</v>
      </c>
      <c r="AU202" s="409">
        <f t="shared" ca="1" si="439"/>
        <v>0.04</v>
      </c>
      <c r="AV202" s="419">
        <f t="shared" ca="1" si="439"/>
        <v>1.8800000000000003</v>
      </c>
      <c r="AW202" s="408">
        <f t="shared" ca="1" si="439"/>
        <v>97711564</v>
      </c>
      <c r="AX202" s="407">
        <f t="shared" ca="1" si="439"/>
        <v>70704244</v>
      </c>
      <c r="AY202" s="407">
        <f t="shared" ca="1" si="439"/>
        <v>0</v>
      </c>
      <c r="AZ202" s="407">
        <f t="shared" ca="1" si="439"/>
        <v>289835</v>
      </c>
      <c r="BA202" s="407">
        <f t="shared" ca="1" si="439"/>
        <v>23996000</v>
      </c>
      <c r="BB202" s="407">
        <f t="shared" ca="1" si="439"/>
        <v>1414090</v>
      </c>
      <c r="BC202" s="407">
        <f t="shared" ca="1" si="439"/>
        <v>1307395</v>
      </c>
      <c r="BD202" s="409">
        <f t="shared" ca="1" si="439"/>
        <v>166.29569999999998</v>
      </c>
      <c r="BE202" s="409">
        <f t="shared" ca="1" si="439"/>
        <v>127.2398</v>
      </c>
      <c r="BF202" s="409">
        <f t="shared" ca="1" si="439"/>
        <v>0</v>
      </c>
      <c r="BG202" s="410">
        <f t="shared" ca="1" si="439"/>
        <v>39.055899999999994</v>
      </c>
    </row>
    <row r="203" spans="1:60" s="143" customFormat="1" ht="12.95" customHeight="1" x14ac:dyDescent="0.25">
      <c r="A203" s="599"/>
      <c r="D203" s="599"/>
      <c r="E203" s="783"/>
      <c r="F203" s="599"/>
      <c r="G203" s="601"/>
      <c r="H203" s="785">
        <v>3113</v>
      </c>
      <c r="I203" s="346">
        <f t="shared" ref="I203:BG203" si="440">SUMIF($F$12:$F$335,"=3113",I$12:I$335)</f>
        <v>174087610</v>
      </c>
      <c r="J203" s="113">
        <f t="shared" si="440"/>
        <v>124097731</v>
      </c>
      <c r="K203" s="113">
        <f t="shared" si="440"/>
        <v>1589456</v>
      </c>
      <c r="L203" s="113">
        <f t="shared" si="440"/>
        <v>42434948</v>
      </c>
      <c r="M203" s="113">
        <f t="shared" si="440"/>
        <v>2481955</v>
      </c>
      <c r="N203" s="113">
        <f t="shared" si="440"/>
        <v>3483520</v>
      </c>
      <c r="O203" s="115">
        <f t="shared" si="440"/>
        <v>244.6636</v>
      </c>
      <c r="P203" s="115">
        <f t="shared" si="440"/>
        <v>193.77269999999999</v>
      </c>
      <c r="Q203" s="372">
        <f t="shared" si="440"/>
        <v>50.890899999999995</v>
      </c>
      <c r="R203" s="112">
        <f t="shared" si="440"/>
        <v>393168</v>
      </c>
      <c r="S203" s="113">
        <f t="shared" si="440"/>
        <v>7712</v>
      </c>
      <c r="T203" s="113">
        <f t="shared" si="440"/>
        <v>1002753</v>
      </c>
      <c r="U203" s="113">
        <f t="shared" si="440"/>
        <v>614524</v>
      </c>
      <c r="V203" s="113">
        <f t="shared" si="440"/>
        <v>-390279</v>
      </c>
      <c r="W203" s="113">
        <f t="shared" si="440"/>
        <v>461920</v>
      </c>
      <c r="X203" s="113">
        <f t="shared" si="440"/>
        <v>0</v>
      </c>
      <c r="Y203" s="113">
        <f t="shared" si="440"/>
        <v>2089798</v>
      </c>
      <c r="Z203" s="113">
        <f t="shared" si="440"/>
        <v>-393168</v>
      </c>
      <c r="AA203" s="113">
        <f t="shared" si="440"/>
        <v>0</v>
      </c>
      <c r="AB203" s="113">
        <f t="shared" si="440"/>
        <v>-140000</v>
      </c>
      <c r="AC203" s="113">
        <f t="shared" si="440"/>
        <v>-533168</v>
      </c>
      <c r="AD203" s="113">
        <f t="shared" si="440"/>
        <v>1556630</v>
      </c>
      <c r="AE203" s="113">
        <f t="shared" si="440"/>
        <v>573462</v>
      </c>
      <c r="AF203" s="113">
        <f t="shared" si="440"/>
        <v>41796</v>
      </c>
      <c r="AG203" s="113">
        <f t="shared" si="440"/>
        <v>0</v>
      </c>
      <c r="AH203" s="113">
        <f t="shared" si="440"/>
        <v>529999</v>
      </c>
      <c r="AI203" s="113">
        <f t="shared" si="440"/>
        <v>0</v>
      </c>
      <c r="AJ203" s="113">
        <f t="shared" si="440"/>
        <v>529999</v>
      </c>
      <c r="AK203" s="113">
        <f t="shared" si="440"/>
        <v>2701887</v>
      </c>
      <c r="AL203" s="115">
        <f t="shared" si="440"/>
        <v>0.21000000000000002</v>
      </c>
      <c r="AM203" s="115">
        <f t="shared" si="440"/>
        <v>-1.0000000000000002E-2</v>
      </c>
      <c r="AN203" s="115">
        <f t="shared" si="440"/>
        <v>0.02</v>
      </c>
      <c r="AO203" s="115">
        <f t="shared" si="440"/>
        <v>1.65</v>
      </c>
      <c r="AP203" s="115">
        <f t="shared" si="440"/>
        <v>0</v>
      </c>
      <c r="AQ203" s="115">
        <f t="shared" si="440"/>
        <v>1.3332999999999999</v>
      </c>
      <c r="AR203" s="115">
        <f t="shared" si="440"/>
        <v>0</v>
      </c>
      <c r="AS203" s="115">
        <f t="shared" si="440"/>
        <v>0</v>
      </c>
      <c r="AT203" s="115">
        <f t="shared" si="440"/>
        <v>3.2133000000000003</v>
      </c>
      <c r="AU203" s="115">
        <f t="shared" si="440"/>
        <v>-1.0000000000000002E-2</v>
      </c>
      <c r="AV203" s="372">
        <f t="shared" si="440"/>
        <v>3.2033000000000005</v>
      </c>
      <c r="AW203" s="112">
        <f t="shared" si="440"/>
        <v>176789497</v>
      </c>
      <c r="AX203" s="113">
        <f t="shared" si="440"/>
        <v>126187529</v>
      </c>
      <c r="AY203" s="113">
        <f t="shared" si="440"/>
        <v>461920</v>
      </c>
      <c r="AZ203" s="113">
        <f t="shared" si="440"/>
        <v>1056288</v>
      </c>
      <c r="BA203" s="113">
        <f t="shared" si="440"/>
        <v>43008410</v>
      </c>
      <c r="BB203" s="113">
        <f t="shared" si="440"/>
        <v>2523751</v>
      </c>
      <c r="BC203" s="113">
        <f t="shared" si="440"/>
        <v>4013519</v>
      </c>
      <c r="BD203" s="115">
        <f t="shared" si="440"/>
        <v>247.86690000000002</v>
      </c>
      <c r="BE203" s="115">
        <f t="shared" si="440"/>
        <v>196.98599999999999</v>
      </c>
      <c r="BF203" s="115">
        <f t="shared" si="440"/>
        <v>1.3332999999999999</v>
      </c>
      <c r="BG203" s="116">
        <f t="shared" si="440"/>
        <v>50.880899999999997</v>
      </c>
    </row>
    <row r="204" spans="1:60" s="143" customFormat="1" ht="12.95" customHeight="1" x14ac:dyDescent="0.25">
      <c r="A204" s="599"/>
      <c r="D204" s="599"/>
      <c r="E204" s="783"/>
      <c r="F204" s="599"/>
      <c r="G204" s="601"/>
      <c r="H204" s="785">
        <v>3114</v>
      </c>
      <c r="I204" s="346">
        <f t="shared" ref="I204:BG204" si="441">SUMIF($F$12:$F$335,"=3114",I$12:I$335)</f>
        <v>21661120</v>
      </c>
      <c r="J204" s="113">
        <f t="shared" si="441"/>
        <v>15721105</v>
      </c>
      <c r="K204" s="113">
        <f t="shared" si="441"/>
        <v>120000</v>
      </c>
      <c r="L204" s="113">
        <f t="shared" si="441"/>
        <v>5354293</v>
      </c>
      <c r="M204" s="113">
        <f t="shared" si="441"/>
        <v>314422</v>
      </c>
      <c r="N204" s="113">
        <f t="shared" si="441"/>
        <v>151300</v>
      </c>
      <c r="O204" s="115">
        <f t="shared" si="441"/>
        <v>31.837899999999998</v>
      </c>
      <c r="P204" s="115">
        <f t="shared" si="441"/>
        <v>24.995199999999997</v>
      </c>
      <c r="Q204" s="372">
        <f t="shared" si="441"/>
        <v>6.8426999999999998</v>
      </c>
      <c r="R204" s="112">
        <f t="shared" si="441"/>
        <v>-101000</v>
      </c>
      <c r="S204" s="113">
        <f t="shared" si="441"/>
        <v>0</v>
      </c>
      <c r="T204" s="113">
        <f t="shared" si="441"/>
        <v>283058</v>
      </c>
      <c r="U204" s="113">
        <f t="shared" si="441"/>
        <v>106096</v>
      </c>
      <c r="V204" s="113">
        <f t="shared" si="441"/>
        <v>0</v>
      </c>
      <c r="W204" s="113">
        <f t="shared" si="441"/>
        <v>0</v>
      </c>
      <c r="X204" s="113">
        <f t="shared" si="441"/>
        <v>0</v>
      </c>
      <c r="Y204" s="113">
        <f t="shared" si="441"/>
        <v>288154</v>
      </c>
      <c r="Z204" s="113">
        <f t="shared" si="441"/>
        <v>101000</v>
      </c>
      <c r="AA204" s="113">
        <f t="shared" si="441"/>
        <v>0</v>
      </c>
      <c r="AB204" s="113">
        <f t="shared" si="441"/>
        <v>0</v>
      </c>
      <c r="AC204" s="113">
        <f t="shared" si="441"/>
        <v>101000</v>
      </c>
      <c r="AD204" s="113">
        <f t="shared" si="441"/>
        <v>389154</v>
      </c>
      <c r="AE204" s="113">
        <f t="shared" si="441"/>
        <v>131534</v>
      </c>
      <c r="AF204" s="113">
        <f t="shared" si="441"/>
        <v>5763</v>
      </c>
      <c r="AG204" s="113">
        <f t="shared" si="441"/>
        <v>0</v>
      </c>
      <c r="AH204" s="113">
        <f t="shared" si="441"/>
        <v>0</v>
      </c>
      <c r="AI204" s="113">
        <f t="shared" si="441"/>
        <v>0</v>
      </c>
      <c r="AJ204" s="113">
        <f t="shared" si="441"/>
        <v>0</v>
      </c>
      <c r="AK204" s="113">
        <f t="shared" si="441"/>
        <v>526451</v>
      </c>
      <c r="AL204" s="115">
        <f t="shared" si="441"/>
        <v>0</v>
      </c>
      <c r="AM204" s="115">
        <f t="shared" si="441"/>
        <v>-0.3</v>
      </c>
      <c r="AN204" s="115">
        <f t="shared" si="441"/>
        <v>0</v>
      </c>
      <c r="AO204" s="115">
        <f t="shared" si="441"/>
        <v>0.43</v>
      </c>
      <c r="AP204" s="115">
        <f t="shared" si="441"/>
        <v>0</v>
      </c>
      <c r="AQ204" s="115">
        <f t="shared" si="441"/>
        <v>0</v>
      </c>
      <c r="AR204" s="115">
        <f t="shared" si="441"/>
        <v>0</v>
      </c>
      <c r="AS204" s="115">
        <f t="shared" si="441"/>
        <v>0</v>
      </c>
      <c r="AT204" s="115">
        <f t="shared" si="441"/>
        <v>0.43</v>
      </c>
      <c r="AU204" s="115">
        <f t="shared" si="441"/>
        <v>-0.3</v>
      </c>
      <c r="AV204" s="372">
        <f t="shared" si="441"/>
        <v>0.13</v>
      </c>
      <c r="AW204" s="112">
        <f t="shared" si="441"/>
        <v>22187571</v>
      </c>
      <c r="AX204" s="113">
        <f t="shared" si="441"/>
        <v>16009259</v>
      </c>
      <c r="AY204" s="113">
        <f t="shared" si="441"/>
        <v>0</v>
      </c>
      <c r="AZ204" s="113">
        <f t="shared" si="441"/>
        <v>221000</v>
      </c>
      <c r="BA204" s="113">
        <f t="shared" si="441"/>
        <v>5485827</v>
      </c>
      <c r="BB204" s="113">
        <f t="shared" si="441"/>
        <v>320185</v>
      </c>
      <c r="BC204" s="113">
        <f t="shared" si="441"/>
        <v>151300</v>
      </c>
      <c r="BD204" s="115">
        <f t="shared" si="441"/>
        <v>31.9679</v>
      </c>
      <c r="BE204" s="115">
        <f t="shared" si="441"/>
        <v>25.425199999999997</v>
      </c>
      <c r="BF204" s="115">
        <f t="shared" si="441"/>
        <v>0</v>
      </c>
      <c r="BG204" s="116">
        <f t="shared" si="441"/>
        <v>6.5427</v>
      </c>
    </row>
    <row r="205" spans="1:60" s="143" customFormat="1" ht="12.95" customHeight="1" x14ac:dyDescent="0.25">
      <c r="A205" s="599"/>
      <c r="D205" s="599"/>
      <c r="E205" s="783"/>
      <c r="F205" s="599"/>
      <c r="G205" s="601"/>
      <c r="H205" s="785">
        <v>3117</v>
      </c>
      <c r="I205" s="346">
        <f t="shared" ref="I205:BG205" si="442">SUMIF($F$12:$F$335,"=3117",I$12:I$335)</f>
        <v>49466813</v>
      </c>
      <c r="J205" s="113">
        <f t="shared" si="442"/>
        <v>35622766</v>
      </c>
      <c r="K205" s="113">
        <f t="shared" si="442"/>
        <v>122000</v>
      </c>
      <c r="L205" s="113">
        <f t="shared" si="442"/>
        <v>12081730</v>
      </c>
      <c r="M205" s="113">
        <f t="shared" si="442"/>
        <v>712457</v>
      </c>
      <c r="N205" s="113">
        <f t="shared" si="442"/>
        <v>927860</v>
      </c>
      <c r="O205" s="115">
        <f t="shared" si="442"/>
        <v>70.495999999999995</v>
      </c>
      <c r="P205" s="115">
        <f t="shared" si="442"/>
        <v>50.123699999999999</v>
      </c>
      <c r="Q205" s="372">
        <f t="shared" si="442"/>
        <v>20.372299999999999</v>
      </c>
      <c r="R205" s="112">
        <f t="shared" si="442"/>
        <v>5367</v>
      </c>
      <c r="S205" s="113">
        <f t="shared" si="442"/>
        <v>14435</v>
      </c>
      <c r="T205" s="113">
        <f t="shared" si="442"/>
        <v>0</v>
      </c>
      <c r="U205" s="113">
        <f t="shared" si="442"/>
        <v>249684</v>
      </c>
      <c r="V205" s="113">
        <f t="shared" si="442"/>
        <v>-104837</v>
      </c>
      <c r="W205" s="113">
        <f t="shared" si="442"/>
        <v>0</v>
      </c>
      <c r="X205" s="113">
        <f t="shared" si="442"/>
        <v>0</v>
      </c>
      <c r="Y205" s="113">
        <f t="shared" si="442"/>
        <v>164649</v>
      </c>
      <c r="Z205" s="113">
        <f t="shared" si="442"/>
        <v>-5367</v>
      </c>
      <c r="AA205" s="113">
        <f t="shared" si="442"/>
        <v>0</v>
      </c>
      <c r="AB205" s="113">
        <f t="shared" si="442"/>
        <v>0</v>
      </c>
      <c r="AC205" s="113">
        <f t="shared" si="442"/>
        <v>-5367</v>
      </c>
      <c r="AD205" s="113">
        <f t="shared" si="442"/>
        <v>159282</v>
      </c>
      <c r="AE205" s="113">
        <f t="shared" si="442"/>
        <v>53839</v>
      </c>
      <c r="AF205" s="113">
        <f t="shared" si="442"/>
        <v>3293</v>
      </c>
      <c r="AG205" s="113">
        <f t="shared" si="442"/>
        <v>0</v>
      </c>
      <c r="AH205" s="113">
        <f t="shared" si="442"/>
        <v>142369</v>
      </c>
      <c r="AI205" s="113">
        <f t="shared" si="442"/>
        <v>0</v>
      </c>
      <c r="AJ205" s="113">
        <f t="shared" si="442"/>
        <v>142369</v>
      </c>
      <c r="AK205" s="113">
        <f t="shared" si="442"/>
        <v>358783</v>
      </c>
      <c r="AL205" s="115">
        <f t="shared" si="442"/>
        <v>9.9999999999999985E-3</v>
      </c>
      <c r="AM205" s="115">
        <f t="shared" si="442"/>
        <v>9.999999999999995E-3</v>
      </c>
      <c r="AN205" s="115">
        <f t="shared" si="442"/>
        <v>0.04</v>
      </c>
      <c r="AO205" s="115">
        <f t="shared" si="442"/>
        <v>0</v>
      </c>
      <c r="AP205" s="115">
        <f t="shared" si="442"/>
        <v>0</v>
      </c>
      <c r="AQ205" s="115">
        <f t="shared" si="442"/>
        <v>0</v>
      </c>
      <c r="AR205" s="115">
        <f t="shared" si="442"/>
        <v>0</v>
      </c>
      <c r="AS205" s="115">
        <f t="shared" si="442"/>
        <v>0</v>
      </c>
      <c r="AT205" s="115">
        <f t="shared" si="442"/>
        <v>0.05</v>
      </c>
      <c r="AU205" s="115">
        <f t="shared" si="442"/>
        <v>9.999999999999995E-3</v>
      </c>
      <c r="AV205" s="372">
        <f t="shared" si="442"/>
        <v>5.9999999999999984E-2</v>
      </c>
      <c r="AW205" s="112">
        <f t="shared" si="442"/>
        <v>49825596</v>
      </c>
      <c r="AX205" s="113">
        <f t="shared" si="442"/>
        <v>35787415</v>
      </c>
      <c r="AY205" s="113">
        <f t="shared" si="442"/>
        <v>0</v>
      </c>
      <c r="AZ205" s="113">
        <f t="shared" si="442"/>
        <v>116633</v>
      </c>
      <c r="BA205" s="113">
        <f t="shared" si="442"/>
        <v>12135569</v>
      </c>
      <c r="BB205" s="113">
        <f t="shared" si="442"/>
        <v>715750</v>
      </c>
      <c r="BC205" s="113">
        <f t="shared" si="442"/>
        <v>1070229</v>
      </c>
      <c r="BD205" s="115">
        <f t="shared" si="442"/>
        <v>70.555999999999997</v>
      </c>
      <c r="BE205" s="115">
        <f t="shared" si="442"/>
        <v>50.173699999999997</v>
      </c>
      <c r="BF205" s="115">
        <f t="shared" si="442"/>
        <v>0</v>
      </c>
      <c r="BG205" s="116">
        <f t="shared" si="442"/>
        <v>20.382300000000001</v>
      </c>
    </row>
    <row r="206" spans="1:60" s="143" customFormat="1" ht="12.95" customHeight="1" x14ac:dyDescent="0.25">
      <c r="A206" s="599"/>
      <c r="D206" s="599"/>
      <c r="E206" s="783"/>
      <c r="F206" s="599"/>
      <c r="G206" s="601"/>
      <c r="H206" s="785">
        <v>3122</v>
      </c>
      <c r="I206" s="346">
        <f t="shared" ref="I206:BG206" si="443">SUMIF($F$12:$F$291,"=3122",I$12:I$291)</f>
        <v>0</v>
      </c>
      <c r="J206" s="113">
        <f t="shared" si="443"/>
        <v>0</v>
      </c>
      <c r="K206" s="113">
        <f t="shared" si="443"/>
        <v>0</v>
      </c>
      <c r="L206" s="113">
        <f t="shared" si="443"/>
        <v>0</v>
      </c>
      <c r="M206" s="113">
        <f t="shared" si="443"/>
        <v>0</v>
      </c>
      <c r="N206" s="113">
        <f t="shared" si="443"/>
        <v>0</v>
      </c>
      <c r="O206" s="115">
        <f t="shared" si="443"/>
        <v>0</v>
      </c>
      <c r="P206" s="115">
        <f t="shared" si="443"/>
        <v>0</v>
      </c>
      <c r="Q206" s="372">
        <f t="shared" si="443"/>
        <v>0</v>
      </c>
      <c r="R206" s="112">
        <f t="shared" si="443"/>
        <v>0</v>
      </c>
      <c r="S206" s="113">
        <f t="shared" si="443"/>
        <v>0</v>
      </c>
      <c r="T206" s="113">
        <f t="shared" si="443"/>
        <v>0</v>
      </c>
      <c r="U206" s="113">
        <f t="shared" si="443"/>
        <v>0</v>
      </c>
      <c r="V206" s="113">
        <f t="shared" si="443"/>
        <v>0</v>
      </c>
      <c r="W206" s="113">
        <f t="shared" si="443"/>
        <v>0</v>
      </c>
      <c r="X206" s="113">
        <f t="shared" si="443"/>
        <v>0</v>
      </c>
      <c r="Y206" s="113">
        <f t="shared" si="443"/>
        <v>0</v>
      </c>
      <c r="Z206" s="113">
        <f t="shared" si="443"/>
        <v>0</v>
      </c>
      <c r="AA206" s="113">
        <f t="shared" si="443"/>
        <v>0</v>
      </c>
      <c r="AB206" s="113">
        <f t="shared" si="443"/>
        <v>0</v>
      </c>
      <c r="AC206" s="113">
        <f t="shared" si="443"/>
        <v>0</v>
      </c>
      <c r="AD206" s="113">
        <f t="shared" si="443"/>
        <v>0</v>
      </c>
      <c r="AE206" s="113">
        <f t="shared" si="443"/>
        <v>0</v>
      </c>
      <c r="AF206" s="113">
        <f t="shared" si="443"/>
        <v>0</v>
      </c>
      <c r="AG206" s="113">
        <f t="shared" si="443"/>
        <v>0</v>
      </c>
      <c r="AH206" s="113">
        <f t="shared" si="443"/>
        <v>0</v>
      </c>
      <c r="AI206" s="113">
        <f t="shared" si="443"/>
        <v>0</v>
      </c>
      <c r="AJ206" s="113">
        <f t="shared" si="443"/>
        <v>0</v>
      </c>
      <c r="AK206" s="113">
        <f t="shared" si="443"/>
        <v>0</v>
      </c>
      <c r="AL206" s="115">
        <f t="shared" si="443"/>
        <v>0</v>
      </c>
      <c r="AM206" s="115">
        <f t="shared" si="443"/>
        <v>0</v>
      </c>
      <c r="AN206" s="115">
        <f t="shared" si="443"/>
        <v>0</v>
      </c>
      <c r="AO206" s="115">
        <f t="shared" si="443"/>
        <v>0</v>
      </c>
      <c r="AP206" s="115">
        <f t="shared" si="443"/>
        <v>0</v>
      </c>
      <c r="AQ206" s="115">
        <f t="shared" si="443"/>
        <v>0</v>
      </c>
      <c r="AR206" s="115">
        <f t="shared" si="443"/>
        <v>0</v>
      </c>
      <c r="AS206" s="115">
        <f t="shared" si="443"/>
        <v>0</v>
      </c>
      <c r="AT206" s="115">
        <f t="shared" si="443"/>
        <v>0</v>
      </c>
      <c r="AU206" s="115">
        <f t="shared" si="443"/>
        <v>0</v>
      </c>
      <c r="AV206" s="372">
        <f t="shared" si="443"/>
        <v>0</v>
      </c>
      <c r="AW206" s="112">
        <f t="shared" si="443"/>
        <v>0</v>
      </c>
      <c r="AX206" s="113">
        <f t="shared" si="443"/>
        <v>0</v>
      </c>
      <c r="AY206" s="113">
        <f t="shared" si="443"/>
        <v>0</v>
      </c>
      <c r="AZ206" s="113">
        <f t="shared" si="443"/>
        <v>0</v>
      </c>
      <c r="BA206" s="113">
        <f t="shared" si="443"/>
        <v>0</v>
      </c>
      <c r="BB206" s="113">
        <f t="shared" si="443"/>
        <v>0</v>
      </c>
      <c r="BC206" s="113">
        <f t="shared" si="443"/>
        <v>0</v>
      </c>
      <c r="BD206" s="115">
        <f t="shared" si="443"/>
        <v>0</v>
      </c>
      <c r="BE206" s="115">
        <f t="shared" si="443"/>
        <v>0</v>
      </c>
      <c r="BF206" s="115">
        <f t="shared" si="443"/>
        <v>0</v>
      </c>
      <c r="BG206" s="116">
        <f t="shared" si="443"/>
        <v>0</v>
      </c>
    </row>
    <row r="207" spans="1:60" s="143" customFormat="1" ht="12.95" customHeight="1" x14ac:dyDescent="0.25">
      <c r="A207" s="599"/>
      <c r="D207" s="599"/>
      <c r="E207" s="783"/>
      <c r="F207" s="599"/>
      <c r="G207" s="601"/>
      <c r="H207" s="785">
        <v>3124</v>
      </c>
      <c r="I207" s="346">
        <f t="shared" ref="I207:BG207" si="444">SUMIF($F$12:$F$291,"=3124",I$12:I$291)</f>
        <v>0</v>
      </c>
      <c r="J207" s="113">
        <f t="shared" si="444"/>
        <v>0</v>
      </c>
      <c r="K207" s="113">
        <f t="shared" si="444"/>
        <v>0</v>
      </c>
      <c r="L207" s="113">
        <f t="shared" si="444"/>
        <v>0</v>
      </c>
      <c r="M207" s="113">
        <f t="shared" si="444"/>
        <v>0</v>
      </c>
      <c r="N207" s="113">
        <f t="shared" si="444"/>
        <v>0</v>
      </c>
      <c r="O207" s="115">
        <f t="shared" si="444"/>
        <v>0</v>
      </c>
      <c r="P207" s="115">
        <f t="shared" si="444"/>
        <v>0</v>
      </c>
      <c r="Q207" s="372">
        <f t="shared" si="444"/>
        <v>0</v>
      </c>
      <c r="R207" s="112">
        <f t="shared" si="444"/>
        <v>0</v>
      </c>
      <c r="S207" s="113">
        <f t="shared" si="444"/>
        <v>0</v>
      </c>
      <c r="T207" s="113">
        <f t="shared" si="444"/>
        <v>0</v>
      </c>
      <c r="U207" s="113">
        <f t="shared" si="444"/>
        <v>0</v>
      </c>
      <c r="V207" s="113">
        <f t="shared" si="444"/>
        <v>0</v>
      </c>
      <c r="W207" s="113">
        <f t="shared" si="444"/>
        <v>0</v>
      </c>
      <c r="X207" s="113">
        <f t="shared" si="444"/>
        <v>0</v>
      </c>
      <c r="Y207" s="113">
        <f t="shared" si="444"/>
        <v>0</v>
      </c>
      <c r="Z207" s="113">
        <f t="shared" si="444"/>
        <v>0</v>
      </c>
      <c r="AA207" s="113">
        <f t="shared" si="444"/>
        <v>0</v>
      </c>
      <c r="AB207" s="113">
        <f t="shared" si="444"/>
        <v>0</v>
      </c>
      <c r="AC207" s="113">
        <f t="shared" si="444"/>
        <v>0</v>
      </c>
      <c r="AD207" s="113">
        <f t="shared" si="444"/>
        <v>0</v>
      </c>
      <c r="AE207" s="113">
        <f t="shared" si="444"/>
        <v>0</v>
      </c>
      <c r="AF207" s="113">
        <f t="shared" si="444"/>
        <v>0</v>
      </c>
      <c r="AG207" s="113">
        <f t="shared" si="444"/>
        <v>0</v>
      </c>
      <c r="AH207" s="113">
        <f t="shared" si="444"/>
        <v>0</v>
      </c>
      <c r="AI207" s="113">
        <f t="shared" si="444"/>
        <v>0</v>
      </c>
      <c r="AJ207" s="113">
        <f t="shared" si="444"/>
        <v>0</v>
      </c>
      <c r="AK207" s="113">
        <f t="shared" si="444"/>
        <v>0</v>
      </c>
      <c r="AL207" s="115">
        <f t="shared" si="444"/>
        <v>0</v>
      </c>
      <c r="AM207" s="115">
        <f t="shared" si="444"/>
        <v>0</v>
      </c>
      <c r="AN207" s="115">
        <f t="shared" si="444"/>
        <v>0</v>
      </c>
      <c r="AO207" s="115">
        <f t="shared" si="444"/>
        <v>0</v>
      </c>
      <c r="AP207" s="115">
        <f t="shared" si="444"/>
        <v>0</v>
      </c>
      <c r="AQ207" s="115">
        <f t="shared" si="444"/>
        <v>0</v>
      </c>
      <c r="AR207" s="115">
        <f t="shared" si="444"/>
        <v>0</v>
      </c>
      <c r="AS207" s="115">
        <f t="shared" si="444"/>
        <v>0</v>
      </c>
      <c r="AT207" s="115">
        <f t="shared" si="444"/>
        <v>0</v>
      </c>
      <c r="AU207" s="115">
        <f t="shared" si="444"/>
        <v>0</v>
      </c>
      <c r="AV207" s="372">
        <f t="shared" si="444"/>
        <v>0</v>
      </c>
      <c r="AW207" s="112">
        <f t="shared" si="444"/>
        <v>0</v>
      </c>
      <c r="AX207" s="113">
        <f t="shared" si="444"/>
        <v>0</v>
      </c>
      <c r="AY207" s="113">
        <f t="shared" si="444"/>
        <v>0</v>
      </c>
      <c r="AZ207" s="113">
        <f t="shared" si="444"/>
        <v>0</v>
      </c>
      <c r="BA207" s="113">
        <f t="shared" si="444"/>
        <v>0</v>
      </c>
      <c r="BB207" s="113">
        <f t="shared" si="444"/>
        <v>0</v>
      </c>
      <c r="BC207" s="113">
        <f t="shared" si="444"/>
        <v>0</v>
      </c>
      <c r="BD207" s="115">
        <f t="shared" si="444"/>
        <v>0</v>
      </c>
      <c r="BE207" s="115">
        <f t="shared" si="444"/>
        <v>0</v>
      </c>
      <c r="BF207" s="115">
        <f t="shared" si="444"/>
        <v>0</v>
      </c>
      <c r="BG207" s="116">
        <f t="shared" si="444"/>
        <v>0</v>
      </c>
    </row>
    <row r="208" spans="1:60" s="143" customFormat="1" ht="12.95" customHeight="1" x14ac:dyDescent="0.25">
      <c r="A208" s="599"/>
      <c r="D208" s="599"/>
      <c r="E208" s="783"/>
      <c r="F208" s="599"/>
      <c r="G208" s="601"/>
      <c r="H208" s="785">
        <v>3141</v>
      </c>
      <c r="I208" s="346">
        <f t="shared" ref="I208:BG208" si="445">SUMIF($F$12:$F$335,"=3141",I$12:I$335)</f>
        <v>33440470</v>
      </c>
      <c r="J208" s="113">
        <f t="shared" si="445"/>
        <v>24332278</v>
      </c>
      <c r="K208" s="113">
        <f t="shared" si="445"/>
        <v>115000</v>
      </c>
      <c r="L208" s="113">
        <f t="shared" si="445"/>
        <v>8263180</v>
      </c>
      <c r="M208" s="113">
        <f t="shared" si="445"/>
        <v>486646</v>
      </c>
      <c r="N208" s="113">
        <f t="shared" si="445"/>
        <v>243366</v>
      </c>
      <c r="O208" s="115">
        <f t="shared" si="445"/>
        <v>83.039999999999992</v>
      </c>
      <c r="P208" s="115">
        <f t="shared" si="445"/>
        <v>0</v>
      </c>
      <c r="Q208" s="372">
        <f t="shared" si="445"/>
        <v>83.039999999999992</v>
      </c>
      <c r="R208" s="112">
        <f t="shared" si="445"/>
        <v>-58600</v>
      </c>
      <c r="S208" s="113">
        <f t="shared" si="445"/>
        <v>0</v>
      </c>
      <c r="T208" s="113">
        <f t="shared" si="445"/>
        <v>0</v>
      </c>
      <c r="U208" s="113">
        <f t="shared" si="445"/>
        <v>0</v>
      </c>
      <c r="V208" s="113">
        <f t="shared" si="445"/>
        <v>0</v>
      </c>
      <c r="W208" s="113">
        <f t="shared" si="445"/>
        <v>0</v>
      </c>
      <c r="X208" s="113">
        <f t="shared" si="445"/>
        <v>0</v>
      </c>
      <c r="Y208" s="113">
        <f t="shared" si="445"/>
        <v>-58600</v>
      </c>
      <c r="Z208" s="113">
        <f t="shared" si="445"/>
        <v>58600</v>
      </c>
      <c r="AA208" s="113">
        <f t="shared" si="445"/>
        <v>0</v>
      </c>
      <c r="AB208" s="113">
        <f t="shared" si="445"/>
        <v>0</v>
      </c>
      <c r="AC208" s="113">
        <f t="shared" si="445"/>
        <v>58600</v>
      </c>
      <c r="AD208" s="113">
        <f t="shared" si="445"/>
        <v>0</v>
      </c>
      <c r="AE208" s="113">
        <f t="shared" si="445"/>
        <v>0</v>
      </c>
      <c r="AF208" s="113">
        <f t="shared" si="445"/>
        <v>-1172</v>
      </c>
      <c r="AG208" s="113">
        <f t="shared" si="445"/>
        <v>0</v>
      </c>
      <c r="AH208" s="113">
        <f t="shared" si="445"/>
        <v>0</v>
      </c>
      <c r="AI208" s="113">
        <f t="shared" si="445"/>
        <v>0</v>
      </c>
      <c r="AJ208" s="113">
        <f t="shared" si="445"/>
        <v>0</v>
      </c>
      <c r="AK208" s="113">
        <f t="shared" si="445"/>
        <v>-1172</v>
      </c>
      <c r="AL208" s="115">
        <f t="shared" si="445"/>
        <v>-0.02</v>
      </c>
      <c r="AM208" s="115">
        <f t="shared" si="445"/>
        <v>-4.9999999999999989E-2</v>
      </c>
      <c r="AN208" s="115">
        <f t="shared" si="445"/>
        <v>0</v>
      </c>
      <c r="AO208" s="115">
        <f t="shared" si="445"/>
        <v>0</v>
      </c>
      <c r="AP208" s="115">
        <f t="shared" si="445"/>
        <v>0</v>
      </c>
      <c r="AQ208" s="115">
        <f t="shared" si="445"/>
        <v>0</v>
      </c>
      <c r="AR208" s="115">
        <f t="shared" si="445"/>
        <v>0</v>
      </c>
      <c r="AS208" s="115">
        <f t="shared" si="445"/>
        <v>0</v>
      </c>
      <c r="AT208" s="115">
        <f t="shared" si="445"/>
        <v>-0.02</v>
      </c>
      <c r="AU208" s="115">
        <f t="shared" si="445"/>
        <v>-4.9999999999999989E-2</v>
      </c>
      <c r="AV208" s="372">
        <f t="shared" si="445"/>
        <v>-6.9999999999999993E-2</v>
      </c>
      <c r="AW208" s="112">
        <f t="shared" si="445"/>
        <v>33439298</v>
      </c>
      <c r="AX208" s="113">
        <f t="shared" si="445"/>
        <v>24273678</v>
      </c>
      <c r="AY208" s="113">
        <f t="shared" si="445"/>
        <v>0</v>
      </c>
      <c r="AZ208" s="113">
        <f t="shared" si="445"/>
        <v>173600</v>
      </c>
      <c r="BA208" s="113">
        <f t="shared" si="445"/>
        <v>8263180</v>
      </c>
      <c r="BB208" s="113">
        <f t="shared" si="445"/>
        <v>485474</v>
      </c>
      <c r="BC208" s="113">
        <f t="shared" si="445"/>
        <v>243366</v>
      </c>
      <c r="BD208" s="115">
        <f t="shared" si="445"/>
        <v>82.969999999999985</v>
      </c>
      <c r="BE208" s="115">
        <f t="shared" si="445"/>
        <v>-0.02</v>
      </c>
      <c r="BF208" s="115">
        <f t="shared" si="445"/>
        <v>0</v>
      </c>
      <c r="BG208" s="116">
        <f t="shared" si="445"/>
        <v>82.99</v>
      </c>
    </row>
    <row r="209" spans="1:59" s="143" customFormat="1" ht="12.95" customHeight="1" x14ac:dyDescent="0.25">
      <c r="A209" s="599"/>
      <c r="D209" s="599"/>
      <c r="E209" s="783"/>
      <c r="F209" s="599"/>
      <c r="G209" s="601"/>
      <c r="H209" s="785">
        <v>3143</v>
      </c>
      <c r="I209" s="346">
        <f t="shared" ref="I209:BG209" si="446">SUMIF($F$12:$F$335,"=3143",I$12:I$335)</f>
        <v>21570147</v>
      </c>
      <c r="J209" s="113">
        <f t="shared" si="446"/>
        <v>15829671</v>
      </c>
      <c r="K209" s="113">
        <f t="shared" si="446"/>
        <v>30300</v>
      </c>
      <c r="L209" s="113">
        <f t="shared" si="446"/>
        <v>5360671</v>
      </c>
      <c r="M209" s="113">
        <f t="shared" si="446"/>
        <v>316595</v>
      </c>
      <c r="N209" s="113">
        <f t="shared" si="446"/>
        <v>32910</v>
      </c>
      <c r="O209" s="115">
        <f t="shared" si="446"/>
        <v>34.370099999999994</v>
      </c>
      <c r="P209" s="115">
        <f t="shared" si="446"/>
        <v>32.1601</v>
      </c>
      <c r="Q209" s="372">
        <f t="shared" si="446"/>
        <v>2.21</v>
      </c>
      <c r="R209" s="112">
        <f t="shared" si="446"/>
        <v>-2100</v>
      </c>
      <c r="S209" s="113">
        <f t="shared" si="446"/>
        <v>0</v>
      </c>
      <c r="T209" s="113">
        <f t="shared" si="446"/>
        <v>171307</v>
      </c>
      <c r="U209" s="113">
        <f t="shared" si="446"/>
        <v>0</v>
      </c>
      <c r="V209" s="113">
        <f t="shared" si="446"/>
        <v>0</v>
      </c>
      <c r="W209" s="113">
        <f t="shared" si="446"/>
        <v>0</v>
      </c>
      <c r="X209" s="113">
        <f t="shared" si="446"/>
        <v>0</v>
      </c>
      <c r="Y209" s="113">
        <f t="shared" si="446"/>
        <v>169207</v>
      </c>
      <c r="Z209" s="113">
        <f t="shared" si="446"/>
        <v>2100</v>
      </c>
      <c r="AA209" s="113">
        <f t="shared" si="446"/>
        <v>0</v>
      </c>
      <c r="AB209" s="113">
        <f t="shared" si="446"/>
        <v>0</v>
      </c>
      <c r="AC209" s="113">
        <f t="shared" si="446"/>
        <v>2100</v>
      </c>
      <c r="AD209" s="113">
        <f t="shared" si="446"/>
        <v>171307</v>
      </c>
      <c r="AE209" s="113">
        <f t="shared" si="446"/>
        <v>57902</v>
      </c>
      <c r="AF209" s="113">
        <f t="shared" si="446"/>
        <v>3384</v>
      </c>
      <c r="AG209" s="113">
        <f t="shared" si="446"/>
        <v>0</v>
      </c>
      <c r="AH209" s="113">
        <f t="shared" si="446"/>
        <v>0</v>
      </c>
      <c r="AI209" s="113">
        <f t="shared" si="446"/>
        <v>0</v>
      </c>
      <c r="AJ209" s="113">
        <f t="shared" si="446"/>
        <v>0</v>
      </c>
      <c r="AK209" s="113">
        <f t="shared" si="446"/>
        <v>232593</v>
      </c>
      <c r="AL209" s="115">
        <f t="shared" si="446"/>
        <v>-1.9999999999999997E-2</v>
      </c>
      <c r="AM209" s="115">
        <f t="shared" si="446"/>
        <v>0</v>
      </c>
      <c r="AN209" s="115">
        <f t="shared" si="446"/>
        <v>0</v>
      </c>
      <c r="AO209" s="115">
        <f t="shared" si="446"/>
        <v>0.36</v>
      </c>
      <c r="AP209" s="115">
        <f t="shared" si="446"/>
        <v>0</v>
      </c>
      <c r="AQ209" s="115">
        <f t="shared" si="446"/>
        <v>0</v>
      </c>
      <c r="AR209" s="115">
        <f t="shared" si="446"/>
        <v>0</v>
      </c>
      <c r="AS209" s="115">
        <f t="shared" si="446"/>
        <v>0</v>
      </c>
      <c r="AT209" s="115">
        <f t="shared" si="446"/>
        <v>0.34</v>
      </c>
      <c r="AU209" s="115">
        <f t="shared" si="446"/>
        <v>0</v>
      </c>
      <c r="AV209" s="372">
        <f t="shared" si="446"/>
        <v>0.34</v>
      </c>
      <c r="AW209" s="112">
        <f t="shared" si="446"/>
        <v>21802740</v>
      </c>
      <c r="AX209" s="113">
        <f t="shared" si="446"/>
        <v>15998878</v>
      </c>
      <c r="AY209" s="113">
        <f t="shared" si="446"/>
        <v>0</v>
      </c>
      <c r="AZ209" s="113">
        <f t="shared" si="446"/>
        <v>32400</v>
      </c>
      <c r="BA209" s="113">
        <f t="shared" si="446"/>
        <v>5418573</v>
      </c>
      <c r="BB209" s="113">
        <f t="shared" si="446"/>
        <v>319979</v>
      </c>
      <c r="BC209" s="113">
        <f t="shared" si="446"/>
        <v>32910</v>
      </c>
      <c r="BD209" s="115">
        <f t="shared" si="446"/>
        <v>34.710099999999997</v>
      </c>
      <c r="BE209" s="115">
        <f t="shared" si="446"/>
        <v>32.500100000000003</v>
      </c>
      <c r="BF209" s="115">
        <f t="shared" si="446"/>
        <v>0</v>
      </c>
      <c r="BG209" s="116">
        <f t="shared" si="446"/>
        <v>2.21</v>
      </c>
    </row>
    <row r="210" spans="1:59" s="143" customFormat="1" ht="12.95" customHeight="1" x14ac:dyDescent="0.25">
      <c r="A210" s="599"/>
      <c r="D210" s="599"/>
      <c r="E210" s="783"/>
      <c r="F210" s="599"/>
      <c r="G210" s="601"/>
      <c r="H210" s="785">
        <v>3231</v>
      </c>
      <c r="I210" s="346">
        <f t="shared" ref="I210:BG210" si="447">SUMIF($F$12:$F$335,"=3231",I$12:I$335)</f>
        <v>20852522</v>
      </c>
      <c r="J210" s="113">
        <f t="shared" si="447"/>
        <v>15304593</v>
      </c>
      <c r="K210" s="113">
        <f t="shared" si="447"/>
        <v>0</v>
      </c>
      <c r="L210" s="113">
        <f t="shared" si="447"/>
        <v>5172952</v>
      </c>
      <c r="M210" s="113">
        <f t="shared" si="447"/>
        <v>306092</v>
      </c>
      <c r="N210" s="113">
        <f t="shared" si="447"/>
        <v>68885</v>
      </c>
      <c r="O210" s="115">
        <f t="shared" si="447"/>
        <v>29.643699999999999</v>
      </c>
      <c r="P210" s="115">
        <f t="shared" si="447"/>
        <v>26.3324</v>
      </c>
      <c r="Q210" s="372">
        <f t="shared" si="447"/>
        <v>3.3113000000000001</v>
      </c>
      <c r="R210" s="112">
        <f t="shared" si="447"/>
        <v>0</v>
      </c>
      <c r="S210" s="113">
        <f t="shared" si="447"/>
        <v>0</v>
      </c>
      <c r="T210" s="113">
        <f t="shared" si="447"/>
        <v>0</v>
      </c>
      <c r="U210" s="113">
        <f t="shared" si="447"/>
        <v>30312</v>
      </c>
      <c r="V210" s="113">
        <f t="shared" si="447"/>
        <v>0</v>
      </c>
      <c r="W210" s="113">
        <f t="shared" si="447"/>
        <v>0</v>
      </c>
      <c r="X210" s="113">
        <f t="shared" si="447"/>
        <v>0</v>
      </c>
      <c r="Y210" s="113">
        <f t="shared" si="447"/>
        <v>30312</v>
      </c>
      <c r="Z210" s="113">
        <f t="shared" si="447"/>
        <v>0</v>
      </c>
      <c r="AA210" s="113">
        <f t="shared" si="447"/>
        <v>0</v>
      </c>
      <c r="AB210" s="113">
        <f t="shared" si="447"/>
        <v>0</v>
      </c>
      <c r="AC210" s="113">
        <f t="shared" si="447"/>
        <v>0</v>
      </c>
      <c r="AD210" s="113">
        <f t="shared" si="447"/>
        <v>30312</v>
      </c>
      <c r="AE210" s="113">
        <f t="shared" si="447"/>
        <v>10245</v>
      </c>
      <c r="AF210" s="113">
        <f t="shared" si="447"/>
        <v>606</v>
      </c>
      <c r="AG210" s="113">
        <f t="shared" si="447"/>
        <v>0</v>
      </c>
      <c r="AH210" s="113">
        <f t="shared" si="447"/>
        <v>0</v>
      </c>
      <c r="AI210" s="113">
        <f t="shared" si="447"/>
        <v>0</v>
      </c>
      <c r="AJ210" s="113">
        <f t="shared" si="447"/>
        <v>0</v>
      </c>
      <c r="AK210" s="113">
        <f t="shared" si="447"/>
        <v>41163</v>
      </c>
      <c r="AL210" s="115">
        <f t="shared" si="447"/>
        <v>0</v>
      </c>
      <c r="AM210" s="115">
        <f t="shared" si="447"/>
        <v>0</v>
      </c>
      <c r="AN210" s="115">
        <f t="shared" si="447"/>
        <v>0</v>
      </c>
      <c r="AO210" s="115">
        <f t="shared" si="447"/>
        <v>0</v>
      </c>
      <c r="AP210" s="115">
        <f t="shared" si="447"/>
        <v>0</v>
      </c>
      <c r="AQ210" s="115">
        <f t="shared" si="447"/>
        <v>0</v>
      </c>
      <c r="AR210" s="115">
        <f t="shared" si="447"/>
        <v>0</v>
      </c>
      <c r="AS210" s="115">
        <f t="shared" si="447"/>
        <v>0</v>
      </c>
      <c r="AT210" s="115">
        <f t="shared" si="447"/>
        <v>0</v>
      </c>
      <c r="AU210" s="115">
        <f t="shared" si="447"/>
        <v>0</v>
      </c>
      <c r="AV210" s="372">
        <f t="shared" si="447"/>
        <v>0</v>
      </c>
      <c r="AW210" s="112">
        <f t="shared" si="447"/>
        <v>20893685</v>
      </c>
      <c r="AX210" s="113">
        <f t="shared" si="447"/>
        <v>15334905</v>
      </c>
      <c r="AY210" s="113">
        <f t="shared" si="447"/>
        <v>0</v>
      </c>
      <c r="AZ210" s="113">
        <f t="shared" si="447"/>
        <v>0</v>
      </c>
      <c r="BA210" s="113">
        <f t="shared" si="447"/>
        <v>5183197</v>
      </c>
      <c r="BB210" s="113">
        <f t="shared" si="447"/>
        <v>306698</v>
      </c>
      <c r="BC210" s="113">
        <f t="shared" si="447"/>
        <v>68885</v>
      </c>
      <c r="BD210" s="115">
        <f t="shared" si="447"/>
        <v>29.643699999999999</v>
      </c>
      <c r="BE210" s="115">
        <f t="shared" si="447"/>
        <v>26.3324</v>
      </c>
      <c r="BF210" s="115">
        <f t="shared" si="447"/>
        <v>0</v>
      </c>
      <c r="BG210" s="116">
        <f t="shared" si="447"/>
        <v>3.3113000000000001</v>
      </c>
    </row>
    <row r="211" spans="1:59" s="143" customFormat="1" ht="12.95" customHeight="1" thickBot="1" x14ac:dyDescent="0.3">
      <c r="A211" s="599"/>
      <c r="D211" s="599"/>
      <c r="E211" s="783"/>
      <c r="F211" s="599"/>
      <c r="G211" s="601"/>
      <c r="H211" s="786">
        <v>3233</v>
      </c>
      <c r="I211" s="622">
        <f t="shared" ref="I211:BG211" si="448">SUMIF($F$12:$F$335,"=3233",I$12:I$335)</f>
        <v>3696760</v>
      </c>
      <c r="J211" s="620">
        <f t="shared" si="448"/>
        <v>2695676</v>
      </c>
      <c r="K211" s="620">
        <f t="shared" si="448"/>
        <v>0</v>
      </c>
      <c r="L211" s="620">
        <f t="shared" si="448"/>
        <v>911138</v>
      </c>
      <c r="M211" s="620">
        <f t="shared" si="448"/>
        <v>53914</v>
      </c>
      <c r="N211" s="620">
        <f t="shared" si="448"/>
        <v>36032</v>
      </c>
      <c r="O211" s="621">
        <f t="shared" si="448"/>
        <v>6.24</v>
      </c>
      <c r="P211" s="621">
        <f t="shared" si="448"/>
        <v>4.01</v>
      </c>
      <c r="Q211" s="719">
        <f t="shared" si="448"/>
        <v>2.23</v>
      </c>
      <c r="R211" s="619">
        <f t="shared" si="448"/>
        <v>-100000</v>
      </c>
      <c r="S211" s="620">
        <f t="shared" si="448"/>
        <v>0</v>
      </c>
      <c r="T211" s="620">
        <f t="shared" si="448"/>
        <v>0</v>
      </c>
      <c r="U211" s="620">
        <f t="shared" si="448"/>
        <v>20316</v>
      </c>
      <c r="V211" s="620">
        <f t="shared" si="448"/>
        <v>0</v>
      </c>
      <c r="W211" s="620">
        <f t="shared" si="448"/>
        <v>0</v>
      </c>
      <c r="X211" s="620">
        <f t="shared" si="448"/>
        <v>0</v>
      </c>
      <c r="Y211" s="620">
        <f t="shared" si="448"/>
        <v>-79684</v>
      </c>
      <c r="Z211" s="620">
        <f t="shared" si="448"/>
        <v>100000</v>
      </c>
      <c r="AA211" s="620">
        <f t="shared" si="448"/>
        <v>0</v>
      </c>
      <c r="AB211" s="620">
        <f t="shared" si="448"/>
        <v>0</v>
      </c>
      <c r="AC211" s="620">
        <f t="shared" si="448"/>
        <v>100000</v>
      </c>
      <c r="AD211" s="620">
        <f t="shared" si="448"/>
        <v>20316</v>
      </c>
      <c r="AE211" s="620">
        <f t="shared" si="448"/>
        <v>6867</v>
      </c>
      <c r="AF211" s="620">
        <f t="shared" si="448"/>
        <v>-1594</v>
      </c>
      <c r="AG211" s="620">
        <f t="shared" si="448"/>
        <v>0</v>
      </c>
      <c r="AH211" s="620">
        <f t="shared" si="448"/>
        <v>0</v>
      </c>
      <c r="AI211" s="620">
        <f t="shared" si="448"/>
        <v>0</v>
      </c>
      <c r="AJ211" s="620">
        <f t="shared" si="448"/>
        <v>0</v>
      </c>
      <c r="AK211" s="620">
        <f t="shared" si="448"/>
        <v>25589</v>
      </c>
      <c r="AL211" s="621">
        <f t="shared" si="448"/>
        <v>-0.2</v>
      </c>
      <c r="AM211" s="621">
        <f t="shared" si="448"/>
        <v>0</v>
      </c>
      <c r="AN211" s="621">
        <f t="shared" si="448"/>
        <v>0</v>
      </c>
      <c r="AO211" s="621">
        <f t="shared" si="448"/>
        <v>0</v>
      </c>
      <c r="AP211" s="621">
        <f t="shared" si="448"/>
        <v>0</v>
      </c>
      <c r="AQ211" s="621">
        <f t="shared" si="448"/>
        <v>0</v>
      </c>
      <c r="AR211" s="621">
        <f t="shared" si="448"/>
        <v>0</v>
      </c>
      <c r="AS211" s="621">
        <f t="shared" si="448"/>
        <v>0</v>
      </c>
      <c r="AT211" s="621">
        <f t="shared" si="448"/>
        <v>-0.2</v>
      </c>
      <c r="AU211" s="621">
        <f t="shared" si="448"/>
        <v>0</v>
      </c>
      <c r="AV211" s="719">
        <f t="shared" si="448"/>
        <v>-0.2</v>
      </c>
      <c r="AW211" s="619">
        <f t="shared" si="448"/>
        <v>3722349</v>
      </c>
      <c r="AX211" s="620">
        <f t="shared" si="448"/>
        <v>2615992</v>
      </c>
      <c r="AY211" s="620">
        <f t="shared" si="448"/>
        <v>0</v>
      </c>
      <c r="AZ211" s="620">
        <f t="shared" si="448"/>
        <v>100000</v>
      </c>
      <c r="BA211" s="620">
        <f t="shared" si="448"/>
        <v>918005</v>
      </c>
      <c r="BB211" s="620">
        <f t="shared" si="448"/>
        <v>52320</v>
      </c>
      <c r="BC211" s="620">
        <f t="shared" si="448"/>
        <v>36032</v>
      </c>
      <c r="BD211" s="621">
        <f t="shared" si="448"/>
        <v>6.04</v>
      </c>
      <c r="BE211" s="621">
        <f t="shared" si="448"/>
        <v>3.8099999999999996</v>
      </c>
      <c r="BF211" s="621">
        <f t="shared" si="448"/>
        <v>0</v>
      </c>
      <c r="BG211" s="682">
        <f t="shared" si="448"/>
        <v>2.23</v>
      </c>
    </row>
    <row r="212" spans="1:59" s="626" customFormat="1" ht="12.95" customHeight="1" x14ac:dyDescent="0.25">
      <c r="A212" s="779"/>
      <c r="B212" s="480"/>
      <c r="C212" s="480"/>
      <c r="D212" s="480"/>
      <c r="E212" s="480"/>
      <c r="F212" s="480"/>
      <c r="G212" s="480"/>
      <c r="H212" s="780"/>
      <c r="I212" s="480"/>
      <c r="J212" s="480"/>
      <c r="K212" s="480"/>
      <c r="L212" s="480"/>
      <c r="M212" s="480"/>
      <c r="N212" s="480"/>
      <c r="O212" s="627"/>
      <c r="P212" s="627"/>
      <c r="Q212" s="627"/>
      <c r="AL212" s="627"/>
      <c r="AM212" s="627"/>
      <c r="AN212" s="627"/>
      <c r="AO212" s="627"/>
      <c r="AP212" s="627"/>
      <c r="AQ212" s="627"/>
      <c r="AR212" s="627"/>
      <c r="AS212" s="627"/>
      <c r="AT212" s="627"/>
      <c r="AU212" s="627"/>
      <c r="AV212" s="627"/>
      <c r="BD212" s="627"/>
      <c r="BE212" s="627"/>
      <c r="BF212" s="627"/>
      <c r="BG212" s="627"/>
    </row>
    <row r="213" spans="1:59" s="626" customFormat="1" ht="12.95" customHeight="1" x14ac:dyDescent="0.25">
      <c r="A213" s="779"/>
      <c r="B213" s="480"/>
      <c r="C213" s="480"/>
      <c r="D213" s="480"/>
      <c r="E213" s="480"/>
      <c r="F213" s="584"/>
      <c r="G213" s="480"/>
      <c r="H213" s="780"/>
      <c r="I213" s="480"/>
      <c r="J213" s="480"/>
      <c r="K213" s="480"/>
      <c r="L213" s="480"/>
      <c r="M213" s="480"/>
      <c r="N213" s="480"/>
      <c r="O213" s="627"/>
      <c r="P213" s="627"/>
      <c r="Q213" s="627"/>
      <c r="AL213" s="627"/>
      <c r="AM213" s="627"/>
      <c r="AN213" s="627"/>
      <c r="AO213" s="627"/>
      <c r="AP213" s="627"/>
      <c r="AQ213" s="627"/>
      <c r="AR213" s="627"/>
      <c r="AS213" s="627"/>
      <c r="AT213" s="627"/>
      <c r="AU213" s="627"/>
      <c r="AV213" s="627"/>
      <c r="BD213" s="627"/>
      <c r="BE213" s="627"/>
      <c r="BF213" s="627"/>
      <c r="BG213" s="627"/>
    </row>
    <row r="214" spans="1:59" s="626" customFormat="1" ht="12.95" customHeight="1" x14ac:dyDescent="0.25">
      <c r="A214" s="779"/>
      <c r="B214" s="480"/>
      <c r="C214" s="480"/>
      <c r="D214" s="480"/>
      <c r="E214" s="480"/>
      <c r="F214" s="584"/>
      <c r="G214" s="480"/>
      <c r="H214" s="780"/>
      <c r="I214" s="480"/>
      <c r="J214" s="480"/>
      <c r="K214" s="480"/>
      <c r="L214" s="480"/>
      <c r="M214" s="480"/>
      <c r="N214" s="480"/>
      <c r="O214" s="627"/>
      <c r="P214" s="627"/>
      <c r="Q214" s="627"/>
      <c r="AL214" s="627"/>
      <c r="AM214" s="627"/>
      <c r="AN214" s="627"/>
      <c r="AO214" s="627"/>
      <c r="AP214" s="627"/>
      <c r="AQ214" s="627"/>
      <c r="AR214" s="627"/>
      <c r="AS214" s="627"/>
      <c r="AT214" s="627"/>
      <c r="AU214" s="627"/>
      <c r="AV214" s="627"/>
      <c r="BD214" s="627"/>
      <c r="BE214" s="627"/>
      <c r="BF214" s="627"/>
      <c r="BG214" s="627"/>
    </row>
    <row r="215" spans="1:59" s="626" customFormat="1" x14ac:dyDescent="0.25">
      <c r="A215" s="779"/>
      <c r="B215" s="480"/>
      <c r="C215" s="480"/>
      <c r="D215" s="480"/>
      <c r="E215" s="480"/>
      <c r="F215" s="584"/>
      <c r="G215" s="480"/>
      <c r="H215" s="780"/>
      <c r="I215" s="480"/>
      <c r="J215" s="480"/>
      <c r="K215" s="480"/>
      <c r="L215" s="480"/>
      <c r="M215" s="480"/>
      <c r="N215" s="480"/>
      <c r="O215" s="627"/>
      <c r="P215" s="627"/>
      <c r="Q215" s="627"/>
      <c r="AL215" s="627"/>
      <c r="AM215" s="627"/>
      <c r="AN215" s="627"/>
      <c r="AO215" s="627"/>
      <c r="AP215" s="627"/>
      <c r="AQ215" s="627"/>
      <c r="AR215" s="627"/>
      <c r="AS215" s="627"/>
      <c r="AT215" s="627"/>
      <c r="AU215" s="627"/>
      <c r="AV215" s="627"/>
      <c r="BD215" s="627"/>
      <c r="BE215" s="627"/>
      <c r="BF215" s="627"/>
      <c r="BG215" s="627"/>
    </row>
    <row r="216" spans="1:59" s="626" customFormat="1" x14ac:dyDescent="0.25">
      <c r="A216" s="779"/>
      <c r="B216" s="480"/>
      <c r="C216" s="480"/>
      <c r="D216" s="480"/>
      <c r="E216" s="480"/>
      <c r="F216" s="584"/>
      <c r="G216" s="480"/>
      <c r="H216" s="780"/>
      <c r="I216" s="480"/>
      <c r="J216" s="480"/>
      <c r="K216" s="480"/>
      <c r="L216" s="480"/>
      <c r="M216" s="480"/>
      <c r="N216" s="480"/>
      <c r="O216" s="627"/>
      <c r="P216" s="627"/>
      <c r="Q216" s="627"/>
      <c r="AL216" s="627"/>
      <c r="AM216" s="627"/>
      <c r="AN216" s="627"/>
      <c r="AO216" s="627"/>
      <c r="AP216" s="627"/>
      <c r="AQ216" s="627"/>
      <c r="AR216" s="627"/>
      <c r="AS216" s="627"/>
      <c r="AT216" s="627"/>
      <c r="AU216" s="627"/>
      <c r="AV216" s="627"/>
      <c r="BD216" s="627"/>
      <c r="BE216" s="627"/>
      <c r="BF216" s="627"/>
      <c r="BG216" s="627"/>
    </row>
    <row r="217" spans="1:59" s="626" customFormat="1" x14ac:dyDescent="0.25">
      <c r="A217" s="779"/>
      <c r="B217" s="480"/>
      <c r="C217" s="480"/>
      <c r="D217" s="480"/>
      <c r="E217" s="480"/>
      <c r="F217" s="584"/>
      <c r="G217" s="480"/>
      <c r="H217" s="780"/>
      <c r="I217" s="480"/>
      <c r="J217" s="480"/>
      <c r="K217" s="480"/>
      <c r="L217" s="480"/>
      <c r="M217" s="480"/>
      <c r="N217" s="480"/>
      <c r="O217" s="627"/>
      <c r="P217" s="627"/>
      <c r="Q217" s="627"/>
      <c r="AL217" s="627"/>
      <c r="AM217" s="627"/>
      <c r="AN217" s="627"/>
      <c r="AO217" s="627"/>
      <c r="AP217" s="627"/>
      <c r="AQ217" s="627"/>
      <c r="AR217" s="627"/>
      <c r="AS217" s="627"/>
      <c r="AT217" s="627"/>
      <c r="AU217" s="627"/>
      <c r="AV217" s="627"/>
      <c r="BD217" s="627"/>
      <c r="BE217" s="627"/>
      <c r="BF217" s="627"/>
      <c r="BG217" s="627"/>
    </row>
    <row r="218" spans="1:59" s="626" customFormat="1" x14ac:dyDescent="0.25">
      <c r="A218" s="779"/>
      <c r="B218" s="480"/>
      <c r="C218" s="480"/>
      <c r="D218" s="480"/>
      <c r="E218" s="480"/>
      <c r="F218" s="584"/>
      <c r="G218" s="480"/>
      <c r="H218" s="780"/>
      <c r="I218" s="480"/>
      <c r="J218" s="480"/>
      <c r="K218" s="480"/>
      <c r="L218" s="480"/>
      <c r="M218" s="480"/>
      <c r="N218" s="480"/>
      <c r="O218" s="627"/>
      <c r="P218" s="627"/>
      <c r="Q218" s="627"/>
      <c r="AL218" s="627"/>
      <c r="AM218" s="627"/>
      <c r="AN218" s="627"/>
      <c r="AO218" s="627"/>
      <c r="AP218" s="627"/>
      <c r="AQ218" s="627"/>
      <c r="AR218" s="627"/>
      <c r="AS218" s="627"/>
      <c r="AT218" s="627"/>
      <c r="AU218" s="627"/>
      <c r="AV218" s="627"/>
      <c r="BD218" s="627"/>
      <c r="BE218" s="627"/>
      <c r="BF218" s="627"/>
      <c r="BG218" s="627"/>
    </row>
    <row r="224" spans="1:59" x14ac:dyDescent="0.25">
      <c r="I224" s="626"/>
      <c r="J224" s="626"/>
      <c r="K224" s="626"/>
      <c r="L224" s="626"/>
      <c r="M224" s="626"/>
      <c r="N224" s="626"/>
      <c r="R224" s="627"/>
      <c r="S224" s="627"/>
      <c r="T224" s="627"/>
      <c r="U224" s="627"/>
      <c r="V224" s="627"/>
      <c r="W224" s="627"/>
      <c r="X224" s="627"/>
      <c r="Y224" s="627"/>
      <c r="Z224" s="627"/>
      <c r="AA224" s="627"/>
      <c r="AB224" s="627"/>
      <c r="AC224" s="627"/>
      <c r="AD224" s="627"/>
      <c r="AE224" s="627"/>
      <c r="AF224" s="627"/>
      <c r="AG224" s="627"/>
      <c r="AH224" s="627"/>
      <c r="AI224" s="627"/>
      <c r="AJ224" s="627"/>
      <c r="AK224" s="627"/>
      <c r="AW224" s="626"/>
      <c r="AX224" s="626"/>
      <c r="AY224" s="626"/>
      <c r="AZ224" s="626"/>
      <c r="BA224" s="626"/>
      <c r="BB224" s="626"/>
      <c r="BC224" s="626"/>
    </row>
    <row r="225" spans="15:17" x14ac:dyDescent="0.25">
      <c r="O225" s="480"/>
      <c r="P225" s="480"/>
      <c r="Q225" s="480"/>
    </row>
    <row r="226" spans="15:17" x14ac:dyDescent="0.25">
      <c r="O226" s="480"/>
      <c r="P226" s="480"/>
      <c r="Q226" s="480"/>
    </row>
    <row r="227" spans="15:17" x14ac:dyDescent="0.25">
      <c r="O227" s="480"/>
      <c r="P227" s="480"/>
      <c r="Q227" s="480"/>
    </row>
  </sheetData>
  <mergeCells count="55">
    <mergeCell ref="R9:R10"/>
    <mergeCell ref="S9:S10"/>
    <mergeCell ref="R7:Y8"/>
    <mergeCell ref="AO8:AP8"/>
    <mergeCell ref="AC9:AC10"/>
    <mergeCell ref="AJ9:AJ10"/>
    <mergeCell ref="AG9:AG10"/>
    <mergeCell ref="AI9:AI10"/>
    <mergeCell ref="AH9:AH10"/>
    <mergeCell ref="AF7:AF10"/>
    <mergeCell ref="AG7:AJ8"/>
    <mergeCell ref="AK7:AK10"/>
    <mergeCell ref="AL8:AM9"/>
    <mergeCell ref="AN8:AN9"/>
    <mergeCell ref="X9:X10"/>
    <mergeCell ref="Y9:Y10"/>
    <mergeCell ref="P8:Q8"/>
    <mergeCell ref="J9:K9"/>
    <mergeCell ref="L9:L10"/>
    <mergeCell ref="M9:M10"/>
    <mergeCell ref="N9:N10"/>
    <mergeCell ref="P9:P10"/>
    <mergeCell ref="Q9:Q10"/>
    <mergeCell ref="Z9:Z10"/>
    <mergeCell ref="U9:U10"/>
    <mergeCell ref="A3:E3"/>
    <mergeCell ref="Z7:AC8"/>
    <mergeCell ref="W9:W10"/>
    <mergeCell ref="R6:AV6"/>
    <mergeCell ref="AA9:AA10"/>
    <mergeCell ref="AB9:AB10"/>
    <mergeCell ref="T9:T10"/>
    <mergeCell ref="V9:V10"/>
    <mergeCell ref="AE7:AE10"/>
    <mergeCell ref="AD7:AD10"/>
    <mergeCell ref="I8:I10"/>
    <mergeCell ref="I6:Q7"/>
    <mergeCell ref="O8:O10"/>
    <mergeCell ref="J8:N8"/>
    <mergeCell ref="AW6:BG7"/>
    <mergeCell ref="AL7:AV7"/>
    <mergeCell ref="AR8:AS9"/>
    <mergeCell ref="AT8:AV9"/>
    <mergeCell ref="AW8:AW10"/>
    <mergeCell ref="AX8:BC8"/>
    <mergeCell ref="BD8:BD10"/>
    <mergeCell ref="BE8:BG8"/>
    <mergeCell ref="AX9:AZ9"/>
    <mergeCell ref="BA9:BA10"/>
    <mergeCell ref="BE9:BE10"/>
    <mergeCell ref="BC9:BC10"/>
    <mergeCell ref="BG9:BG10"/>
    <mergeCell ref="BB9:BB10"/>
    <mergeCell ref="AQ8:AQ9"/>
    <mergeCell ref="BF9:BF10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A75DE-448E-4D8B-A1D7-63DCA2290BF2}">
  <dimension ref="A1:BF145"/>
  <sheetViews>
    <sheetView workbookViewId="0">
      <pane xSplit="1" ySplit="12" topLeftCell="AJ13" activePane="bottomRight" state="frozen"/>
      <selection activeCell="E469" sqref="E469"/>
      <selection pane="topRight" activeCell="E469" sqref="E469"/>
      <selection pane="bottomLeft" activeCell="E469" sqref="E469"/>
      <selection pane="bottomRight" activeCell="AY10" sqref="AY10:AY11"/>
    </sheetView>
  </sheetViews>
  <sheetFormatPr defaultRowHeight="12.75" x14ac:dyDescent="0.2"/>
  <cols>
    <col min="1" max="1" width="7.85546875" style="42" customWidth="1"/>
    <col min="2" max="2" width="12.28515625" customWidth="1"/>
    <col min="3" max="5" width="11.85546875" customWidth="1"/>
    <col min="6" max="6" width="11.28515625" customWidth="1"/>
    <col min="7" max="7" width="11.5703125" customWidth="1"/>
    <col min="8" max="8" width="11.5703125" style="14" customWidth="1"/>
    <col min="9" max="9" width="9.5703125" style="14" customWidth="1"/>
    <col min="10" max="10" width="9" style="14" customWidth="1"/>
    <col min="11" max="11" width="9.7109375" style="27" customWidth="1"/>
    <col min="12" max="12" width="9.5703125" bestFit="1" customWidth="1"/>
    <col min="13" max="13" width="9.7109375" customWidth="1"/>
    <col min="14" max="14" width="10.7109375" customWidth="1"/>
    <col min="15" max="17" width="9.7109375" customWidth="1"/>
    <col min="18" max="18" width="9.5703125" bestFit="1" customWidth="1"/>
    <col min="23" max="23" width="9.85546875" customWidth="1"/>
    <col min="25" max="25" width="10.85546875" bestFit="1" customWidth="1"/>
    <col min="29" max="29" width="10.85546875" bestFit="1" customWidth="1"/>
    <col min="30" max="30" width="11.85546875" customWidth="1"/>
    <col min="31" max="39" width="9.140625" style="14"/>
    <col min="40" max="40" width="10" style="14" bestFit="1" customWidth="1"/>
    <col min="41" max="41" width="9.140625" style="14"/>
    <col min="42" max="42" width="10.85546875" style="15" bestFit="1" customWidth="1"/>
    <col min="43" max="43" width="10.85546875" bestFit="1" customWidth="1"/>
    <col min="44" max="44" width="10.85546875" customWidth="1"/>
    <col min="45" max="46" width="10.85546875" bestFit="1" customWidth="1"/>
    <col min="47" max="47" width="12.42578125" bestFit="1" customWidth="1"/>
    <col min="49" max="50" width="11.85546875" style="14" customWidth="1"/>
    <col min="51" max="51" width="9.85546875" style="14" customWidth="1"/>
    <col min="52" max="52" width="10.5703125" style="14" customWidth="1"/>
    <col min="53" max="53" width="9.5703125" bestFit="1" customWidth="1"/>
    <col min="54" max="57" width="9.28515625" bestFit="1" customWidth="1"/>
    <col min="58" max="58" width="9.5703125" bestFit="1" customWidth="1"/>
    <col min="252" max="252" width="7.42578125" customWidth="1"/>
    <col min="253" max="254" width="10.85546875" bestFit="1" customWidth="1"/>
    <col min="255" max="256" width="10.85546875" customWidth="1"/>
    <col min="257" max="261" width="10" customWidth="1"/>
    <col min="265" max="266" width="10.85546875" bestFit="1" customWidth="1"/>
    <col min="267" max="267" width="10" bestFit="1" customWidth="1"/>
    <col min="268" max="269" width="9.28515625" bestFit="1" customWidth="1"/>
    <col min="508" max="508" width="7.42578125" customWidth="1"/>
    <col min="509" max="510" width="10.85546875" bestFit="1" customWidth="1"/>
    <col min="511" max="512" width="10.85546875" customWidth="1"/>
    <col min="513" max="517" width="10" customWidth="1"/>
    <col min="521" max="522" width="10.85546875" bestFit="1" customWidth="1"/>
    <col min="523" max="523" width="10" bestFit="1" customWidth="1"/>
    <col min="524" max="525" width="9.28515625" bestFit="1" customWidth="1"/>
    <col min="764" max="764" width="7.42578125" customWidth="1"/>
    <col min="765" max="766" width="10.85546875" bestFit="1" customWidth="1"/>
    <col min="767" max="768" width="10.85546875" customWidth="1"/>
    <col min="769" max="773" width="10" customWidth="1"/>
    <col min="777" max="778" width="10.85546875" bestFit="1" customWidth="1"/>
    <col min="779" max="779" width="10" bestFit="1" customWidth="1"/>
    <col min="780" max="781" width="9.28515625" bestFit="1" customWidth="1"/>
    <col min="1020" max="1020" width="7.42578125" customWidth="1"/>
    <col min="1021" max="1022" width="10.85546875" bestFit="1" customWidth="1"/>
    <col min="1023" max="1024" width="10.85546875" customWidth="1"/>
    <col min="1025" max="1029" width="10" customWidth="1"/>
    <col min="1033" max="1034" width="10.85546875" bestFit="1" customWidth="1"/>
    <col min="1035" max="1035" width="10" bestFit="1" customWidth="1"/>
    <col min="1036" max="1037" width="9.28515625" bestFit="1" customWidth="1"/>
    <col min="1276" max="1276" width="7.42578125" customWidth="1"/>
    <col min="1277" max="1278" width="10.85546875" bestFit="1" customWidth="1"/>
    <col min="1279" max="1280" width="10.85546875" customWidth="1"/>
    <col min="1281" max="1285" width="10" customWidth="1"/>
    <col min="1289" max="1290" width="10.85546875" bestFit="1" customWidth="1"/>
    <col min="1291" max="1291" width="10" bestFit="1" customWidth="1"/>
    <col min="1292" max="1293" width="9.28515625" bestFit="1" customWidth="1"/>
    <col min="1532" max="1532" width="7.42578125" customWidth="1"/>
    <col min="1533" max="1534" width="10.85546875" bestFit="1" customWidth="1"/>
    <col min="1535" max="1536" width="10.85546875" customWidth="1"/>
    <col min="1537" max="1541" width="10" customWidth="1"/>
    <col min="1545" max="1546" width="10.85546875" bestFit="1" customWidth="1"/>
    <col min="1547" max="1547" width="10" bestFit="1" customWidth="1"/>
    <col min="1548" max="1549" width="9.28515625" bestFit="1" customWidth="1"/>
    <col min="1788" max="1788" width="7.42578125" customWidth="1"/>
    <col min="1789" max="1790" width="10.85546875" bestFit="1" customWidth="1"/>
    <col min="1791" max="1792" width="10.85546875" customWidth="1"/>
    <col min="1793" max="1797" width="10" customWidth="1"/>
    <col min="1801" max="1802" width="10.85546875" bestFit="1" customWidth="1"/>
    <col min="1803" max="1803" width="10" bestFit="1" customWidth="1"/>
    <col min="1804" max="1805" width="9.28515625" bestFit="1" customWidth="1"/>
    <col min="2044" max="2044" width="7.42578125" customWidth="1"/>
    <col min="2045" max="2046" width="10.85546875" bestFit="1" customWidth="1"/>
    <col min="2047" max="2048" width="10.85546875" customWidth="1"/>
    <col min="2049" max="2053" width="10" customWidth="1"/>
    <col min="2057" max="2058" width="10.85546875" bestFit="1" customWidth="1"/>
    <col min="2059" max="2059" width="10" bestFit="1" customWidth="1"/>
    <col min="2060" max="2061" width="9.28515625" bestFit="1" customWidth="1"/>
    <col min="2300" max="2300" width="7.42578125" customWidth="1"/>
    <col min="2301" max="2302" width="10.85546875" bestFit="1" customWidth="1"/>
    <col min="2303" max="2304" width="10.85546875" customWidth="1"/>
    <col min="2305" max="2309" width="10" customWidth="1"/>
    <col min="2313" max="2314" width="10.85546875" bestFit="1" customWidth="1"/>
    <col min="2315" max="2315" width="10" bestFit="1" customWidth="1"/>
    <col min="2316" max="2317" width="9.28515625" bestFit="1" customWidth="1"/>
    <col min="2556" max="2556" width="7.42578125" customWidth="1"/>
    <col min="2557" max="2558" width="10.85546875" bestFit="1" customWidth="1"/>
    <col min="2559" max="2560" width="10.85546875" customWidth="1"/>
    <col min="2561" max="2565" width="10" customWidth="1"/>
    <col min="2569" max="2570" width="10.85546875" bestFit="1" customWidth="1"/>
    <col min="2571" max="2571" width="10" bestFit="1" customWidth="1"/>
    <col min="2572" max="2573" width="9.28515625" bestFit="1" customWidth="1"/>
    <col min="2812" max="2812" width="7.42578125" customWidth="1"/>
    <col min="2813" max="2814" width="10.85546875" bestFit="1" customWidth="1"/>
    <col min="2815" max="2816" width="10.85546875" customWidth="1"/>
    <col min="2817" max="2821" width="10" customWidth="1"/>
    <col min="2825" max="2826" width="10.85546875" bestFit="1" customWidth="1"/>
    <col min="2827" max="2827" width="10" bestFit="1" customWidth="1"/>
    <col min="2828" max="2829" width="9.28515625" bestFit="1" customWidth="1"/>
    <col min="3068" max="3068" width="7.42578125" customWidth="1"/>
    <col min="3069" max="3070" width="10.85546875" bestFit="1" customWidth="1"/>
    <col min="3071" max="3072" width="10.85546875" customWidth="1"/>
    <col min="3073" max="3077" width="10" customWidth="1"/>
    <col min="3081" max="3082" width="10.85546875" bestFit="1" customWidth="1"/>
    <col min="3083" max="3083" width="10" bestFit="1" customWidth="1"/>
    <col min="3084" max="3085" width="9.28515625" bestFit="1" customWidth="1"/>
    <col min="3324" max="3324" width="7.42578125" customWidth="1"/>
    <col min="3325" max="3326" width="10.85546875" bestFit="1" customWidth="1"/>
    <col min="3327" max="3328" width="10.85546875" customWidth="1"/>
    <col min="3329" max="3333" width="10" customWidth="1"/>
    <col min="3337" max="3338" width="10.85546875" bestFit="1" customWidth="1"/>
    <col min="3339" max="3339" width="10" bestFit="1" customWidth="1"/>
    <col min="3340" max="3341" width="9.28515625" bestFit="1" customWidth="1"/>
    <col min="3580" max="3580" width="7.42578125" customWidth="1"/>
    <col min="3581" max="3582" width="10.85546875" bestFit="1" customWidth="1"/>
    <col min="3583" max="3584" width="10.85546875" customWidth="1"/>
    <col min="3585" max="3589" width="10" customWidth="1"/>
    <col min="3593" max="3594" width="10.85546875" bestFit="1" customWidth="1"/>
    <col min="3595" max="3595" width="10" bestFit="1" customWidth="1"/>
    <col min="3596" max="3597" width="9.28515625" bestFit="1" customWidth="1"/>
    <col min="3836" max="3836" width="7.42578125" customWidth="1"/>
    <col min="3837" max="3838" width="10.85546875" bestFit="1" customWidth="1"/>
    <col min="3839" max="3840" width="10.85546875" customWidth="1"/>
    <col min="3841" max="3845" width="10" customWidth="1"/>
    <col min="3849" max="3850" width="10.85546875" bestFit="1" customWidth="1"/>
    <col min="3851" max="3851" width="10" bestFit="1" customWidth="1"/>
    <col min="3852" max="3853" width="9.28515625" bestFit="1" customWidth="1"/>
    <col min="4092" max="4092" width="7.42578125" customWidth="1"/>
    <col min="4093" max="4094" width="10.85546875" bestFit="1" customWidth="1"/>
    <col min="4095" max="4096" width="10.85546875" customWidth="1"/>
    <col min="4097" max="4101" width="10" customWidth="1"/>
    <col min="4105" max="4106" width="10.85546875" bestFit="1" customWidth="1"/>
    <col min="4107" max="4107" width="10" bestFit="1" customWidth="1"/>
    <col min="4108" max="4109" width="9.28515625" bestFit="1" customWidth="1"/>
    <col min="4348" max="4348" width="7.42578125" customWidth="1"/>
    <col min="4349" max="4350" width="10.85546875" bestFit="1" customWidth="1"/>
    <col min="4351" max="4352" width="10.85546875" customWidth="1"/>
    <col min="4353" max="4357" width="10" customWidth="1"/>
    <col min="4361" max="4362" width="10.85546875" bestFit="1" customWidth="1"/>
    <col min="4363" max="4363" width="10" bestFit="1" customWidth="1"/>
    <col min="4364" max="4365" width="9.28515625" bestFit="1" customWidth="1"/>
    <col min="4604" max="4604" width="7.42578125" customWidth="1"/>
    <col min="4605" max="4606" width="10.85546875" bestFit="1" customWidth="1"/>
    <col min="4607" max="4608" width="10.85546875" customWidth="1"/>
    <col min="4609" max="4613" width="10" customWidth="1"/>
    <col min="4617" max="4618" width="10.85546875" bestFit="1" customWidth="1"/>
    <col min="4619" max="4619" width="10" bestFit="1" customWidth="1"/>
    <col min="4620" max="4621" width="9.28515625" bestFit="1" customWidth="1"/>
    <col min="4860" max="4860" width="7.42578125" customWidth="1"/>
    <col min="4861" max="4862" width="10.85546875" bestFit="1" customWidth="1"/>
    <col min="4863" max="4864" width="10.85546875" customWidth="1"/>
    <col min="4865" max="4869" width="10" customWidth="1"/>
    <col min="4873" max="4874" width="10.85546875" bestFit="1" customWidth="1"/>
    <col min="4875" max="4875" width="10" bestFit="1" customWidth="1"/>
    <col min="4876" max="4877" width="9.28515625" bestFit="1" customWidth="1"/>
    <col min="5116" max="5116" width="7.42578125" customWidth="1"/>
    <col min="5117" max="5118" width="10.85546875" bestFit="1" customWidth="1"/>
    <col min="5119" max="5120" width="10.85546875" customWidth="1"/>
    <col min="5121" max="5125" width="10" customWidth="1"/>
    <col min="5129" max="5130" width="10.85546875" bestFit="1" customWidth="1"/>
    <col min="5131" max="5131" width="10" bestFit="1" customWidth="1"/>
    <col min="5132" max="5133" width="9.28515625" bestFit="1" customWidth="1"/>
    <col min="5372" max="5372" width="7.42578125" customWidth="1"/>
    <col min="5373" max="5374" width="10.85546875" bestFit="1" customWidth="1"/>
    <col min="5375" max="5376" width="10.85546875" customWidth="1"/>
    <col min="5377" max="5381" width="10" customWidth="1"/>
    <col min="5385" max="5386" width="10.85546875" bestFit="1" customWidth="1"/>
    <col min="5387" max="5387" width="10" bestFit="1" customWidth="1"/>
    <col min="5388" max="5389" width="9.28515625" bestFit="1" customWidth="1"/>
    <col min="5628" max="5628" width="7.42578125" customWidth="1"/>
    <col min="5629" max="5630" width="10.85546875" bestFit="1" customWidth="1"/>
    <col min="5631" max="5632" width="10.85546875" customWidth="1"/>
    <col min="5633" max="5637" width="10" customWidth="1"/>
    <col min="5641" max="5642" width="10.85546875" bestFit="1" customWidth="1"/>
    <col min="5643" max="5643" width="10" bestFit="1" customWidth="1"/>
    <col min="5644" max="5645" width="9.28515625" bestFit="1" customWidth="1"/>
    <col min="5884" max="5884" width="7.42578125" customWidth="1"/>
    <col min="5885" max="5886" width="10.85546875" bestFit="1" customWidth="1"/>
    <col min="5887" max="5888" width="10.85546875" customWidth="1"/>
    <col min="5889" max="5893" width="10" customWidth="1"/>
    <col min="5897" max="5898" width="10.85546875" bestFit="1" customWidth="1"/>
    <col min="5899" max="5899" width="10" bestFit="1" customWidth="1"/>
    <col min="5900" max="5901" width="9.28515625" bestFit="1" customWidth="1"/>
    <col min="6140" max="6140" width="7.42578125" customWidth="1"/>
    <col min="6141" max="6142" width="10.85546875" bestFit="1" customWidth="1"/>
    <col min="6143" max="6144" width="10.85546875" customWidth="1"/>
    <col min="6145" max="6149" width="10" customWidth="1"/>
    <col min="6153" max="6154" width="10.85546875" bestFit="1" customWidth="1"/>
    <col min="6155" max="6155" width="10" bestFit="1" customWidth="1"/>
    <col min="6156" max="6157" width="9.28515625" bestFit="1" customWidth="1"/>
    <col min="6396" max="6396" width="7.42578125" customWidth="1"/>
    <col min="6397" max="6398" width="10.85546875" bestFit="1" customWidth="1"/>
    <col min="6399" max="6400" width="10.85546875" customWidth="1"/>
    <col min="6401" max="6405" width="10" customWidth="1"/>
    <col min="6409" max="6410" width="10.85546875" bestFit="1" customWidth="1"/>
    <col min="6411" max="6411" width="10" bestFit="1" customWidth="1"/>
    <col min="6412" max="6413" width="9.28515625" bestFit="1" customWidth="1"/>
    <col min="6652" max="6652" width="7.42578125" customWidth="1"/>
    <col min="6653" max="6654" width="10.85546875" bestFit="1" customWidth="1"/>
    <col min="6655" max="6656" width="10.85546875" customWidth="1"/>
    <col min="6657" max="6661" width="10" customWidth="1"/>
    <col min="6665" max="6666" width="10.85546875" bestFit="1" customWidth="1"/>
    <col min="6667" max="6667" width="10" bestFit="1" customWidth="1"/>
    <col min="6668" max="6669" width="9.28515625" bestFit="1" customWidth="1"/>
    <col min="6908" max="6908" width="7.42578125" customWidth="1"/>
    <col min="6909" max="6910" width="10.85546875" bestFit="1" customWidth="1"/>
    <col min="6911" max="6912" width="10.85546875" customWidth="1"/>
    <col min="6913" max="6917" width="10" customWidth="1"/>
    <col min="6921" max="6922" width="10.85546875" bestFit="1" customWidth="1"/>
    <col min="6923" max="6923" width="10" bestFit="1" customWidth="1"/>
    <col min="6924" max="6925" width="9.28515625" bestFit="1" customWidth="1"/>
    <col min="7164" max="7164" width="7.42578125" customWidth="1"/>
    <col min="7165" max="7166" width="10.85546875" bestFit="1" customWidth="1"/>
    <col min="7167" max="7168" width="10.85546875" customWidth="1"/>
    <col min="7169" max="7173" width="10" customWidth="1"/>
    <col min="7177" max="7178" width="10.85546875" bestFit="1" customWidth="1"/>
    <col min="7179" max="7179" width="10" bestFit="1" customWidth="1"/>
    <col min="7180" max="7181" width="9.28515625" bestFit="1" customWidth="1"/>
    <col min="7420" max="7420" width="7.42578125" customWidth="1"/>
    <col min="7421" max="7422" width="10.85546875" bestFit="1" customWidth="1"/>
    <col min="7423" max="7424" width="10.85546875" customWidth="1"/>
    <col min="7425" max="7429" width="10" customWidth="1"/>
    <col min="7433" max="7434" width="10.85546875" bestFit="1" customWidth="1"/>
    <col min="7435" max="7435" width="10" bestFit="1" customWidth="1"/>
    <col min="7436" max="7437" width="9.28515625" bestFit="1" customWidth="1"/>
    <col min="7676" max="7676" width="7.42578125" customWidth="1"/>
    <col min="7677" max="7678" width="10.85546875" bestFit="1" customWidth="1"/>
    <col min="7679" max="7680" width="10.85546875" customWidth="1"/>
    <col min="7681" max="7685" width="10" customWidth="1"/>
    <col min="7689" max="7690" width="10.85546875" bestFit="1" customWidth="1"/>
    <col min="7691" max="7691" width="10" bestFit="1" customWidth="1"/>
    <col min="7692" max="7693" width="9.28515625" bestFit="1" customWidth="1"/>
    <col min="7932" max="7932" width="7.42578125" customWidth="1"/>
    <col min="7933" max="7934" width="10.85546875" bestFit="1" customWidth="1"/>
    <col min="7935" max="7936" width="10.85546875" customWidth="1"/>
    <col min="7937" max="7941" width="10" customWidth="1"/>
    <col min="7945" max="7946" width="10.85546875" bestFit="1" customWidth="1"/>
    <col min="7947" max="7947" width="10" bestFit="1" customWidth="1"/>
    <col min="7948" max="7949" width="9.28515625" bestFit="1" customWidth="1"/>
    <col min="8188" max="8188" width="7.42578125" customWidth="1"/>
    <col min="8189" max="8190" width="10.85546875" bestFit="1" customWidth="1"/>
    <col min="8191" max="8192" width="10.85546875" customWidth="1"/>
    <col min="8193" max="8197" width="10" customWidth="1"/>
    <col min="8201" max="8202" width="10.85546875" bestFit="1" customWidth="1"/>
    <col min="8203" max="8203" width="10" bestFit="1" customWidth="1"/>
    <col min="8204" max="8205" width="9.28515625" bestFit="1" customWidth="1"/>
    <col min="8444" max="8444" width="7.42578125" customWidth="1"/>
    <col min="8445" max="8446" width="10.85546875" bestFit="1" customWidth="1"/>
    <col min="8447" max="8448" width="10.85546875" customWidth="1"/>
    <col min="8449" max="8453" width="10" customWidth="1"/>
    <col min="8457" max="8458" width="10.85546875" bestFit="1" customWidth="1"/>
    <col min="8459" max="8459" width="10" bestFit="1" customWidth="1"/>
    <col min="8460" max="8461" width="9.28515625" bestFit="1" customWidth="1"/>
    <col min="8700" max="8700" width="7.42578125" customWidth="1"/>
    <col min="8701" max="8702" width="10.85546875" bestFit="1" customWidth="1"/>
    <col min="8703" max="8704" width="10.85546875" customWidth="1"/>
    <col min="8705" max="8709" width="10" customWidth="1"/>
    <col min="8713" max="8714" width="10.85546875" bestFit="1" customWidth="1"/>
    <col min="8715" max="8715" width="10" bestFit="1" customWidth="1"/>
    <col min="8716" max="8717" width="9.28515625" bestFit="1" customWidth="1"/>
    <col min="8956" max="8956" width="7.42578125" customWidth="1"/>
    <col min="8957" max="8958" width="10.85546875" bestFit="1" customWidth="1"/>
    <col min="8959" max="8960" width="10.85546875" customWidth="1"/>
    <col min="8961" max="8965" width="10" customWidth="1"/>
    <col min="8969" max="8970" width="10.85546875" bestFit="1" customWidth="1"/>
    <col min="8971" max="8971" width="10" bestFit="1" customWidth="1"/>
    <col min="8972" max="8973" width="9.28515625" bestFit="1" customWidth="1"/>
    <col min="9212" max="9212" width="7.42578125" customWidth="1"/>
    <col min="9213" max="9214" width="10.85546875" bestFit="1" customWidth="1"/>
    <col min="9215" max="9216" width="10.85546875" customWidth="1"/>
    <col min="9217" max="9221" width="10" customWidth="1"/>
    <col min="9225" max="9226" width="10.85546875" bestFit="1" customWidth="1"/>
    <col min="9227" max="9227" width="10" bestFit="1" customWidth="1"/>
    <col min="9228" max="9229" width="9.28515625" bestFit="1" customWidth="1"/>
    <col min="9468" max="9468" width="7.42578125" customWidth="1"/>
    <col min="9469" max="9470" width="10.85546875" bestFit="1" customWidth="1"/>
    <col min="9471" max="9472" width="10.85546875" customWidth="1"/>
    <col min="9473" max="9477" width="10" customWidth="1"/>
    <col min="9481" max="9482" width="10.85546875" bestFit="1" customWidth="1"/>
    <col min="9483" max="9483" width="10" bestFit="1" customWidth="1"/>
    <col min="9484" max="9485" width="9.28515625" bestFit="1" customWidth="1"/>
    <col min="9724" max="9724" width="7.42578125" customWidth="1"/>
    <col min="9725" max="9726" width="10.85546875" bestFit="1" customWidth="1"/>
    <col min="9727" max="9728" width="10.85546875" customWidth="1"/>
    <col min="9729" max="9733" width="10" customWidth="1"/>
    <col min="9737" max="9738" width="10.85546875" bestFit="1" customWidth="1"/>
    <col min="9739" max="9739" width="10" bestFit="1" customWidth="1"/>
    <col min="9740" max="9741" width="9.28515625" bestFit="1" customWidth="1"/>
    <col min="9980" max="9980" width="7.42578125" customWidth="1"/>
    <col min="9981" max="9982" width="10.85546875" bestFit="1" customWidth="1"/>
    <col min="9983" max="9984" width="10.85546875" customWidth="1"/>
    <col min="9985" max="9989" width="10" customWidth="1"/>
    <col min="9993" max="9994" width="10.85546875" bestFit="1" customWidth="1"/>
    <col min="9995" max="9995" width="10" bestFit="1" customWidth="1"/>
    <col min="9996" max="9997" width="9.28515625" bestFit="1" customWidth="1"/>
    <col min="10236" max="10236" width="7.42578125" customWidth="1"/>
    <col min="10237" max="10238" width="10.85546875" bestFit="1" customWidth="1"/>
    <col min="10239" max="10240" width="10.85546875" customWidth="1"/>
    <col min="10241" max="10245" width="10" customWidth="1"/>
    <col min="10249" max="10250" width="10.85546875" bestFit="1" customWidth="1"/>
    <col min="10251" max="10251" width="10" bestFit="1" customWidth="1"/>
    <col min="10252" max="10253" width="9.28515625" bestFit="1" customWidth="1"/>
    <col min="10492" max="10492" width="7.42578125" customWidth="1"/>
    <col min="10493" max="10494" width="10.85546875" bestFit="1" customWidth="1"/>
    <col min="10495" max="10496" width="10.85546875" customWidth="1"/>
    <col min="10497" max="10501" width="10" customWidth="1"/>
    <col min="10505" max="10506" width="10.85546875" bestFit="1" customWidth="1"/>
    <col min="10507" max="10507" width="10" bestFit="1" customWidth="1"/>
    <col min="10508" max="10509" width="9.28515625" bestFit="1" customWidth="1"/>
    <col min="10748" max="10748" width="7.42578125" customWidth="1"/>
    <col min="10749" max="10750" width="10.85546875" bestFit="1" customWidth="1"/>
    <col min="10751" max="10752" width="10.85546875" customWidth="1"/>
    <col min="10753" max="10757" width="10" customWidth="1"/>
    <col min="10761" max="10762" width="10.85546875" bestFit="1" customWidth="1"/>
    <col min="10763" max="10763" width="10" bestFit="1" customWidth="1"/>
    <col min="10764" max="10765" width="9.28515625" bestFit="1" customWidth="1"/>
    <col min="11004" max="11004" width="7.42578125" customWidth="1"/>
    <col min="11005" max="11006" width="10.85546875" bestFit="1" customWidth="1"/>
    <col min="11007" max="11008" width="10.85546875" customWidth="1"/>
    <col min="11009" max="11013" width="10" customWidth="1"/>
    <col min="11017" max="11018" width="10.85546875" bestFit="1" customWidth="1"/>
    <col min="11019" max="11019" width="10" bestFit="1" customWidth="1"/>
    <col min="11020" max="11021" width="9.28515625" bestFit="1" customWidth="1"/>
    <col min="11260" max="11260" width="7.42578125" customWidth="1"/>
    <col min="11261" max="11262" width="10.85546875" bestFit="1" customWidth="1"/>
    <col min="11263" max="11264" width="10.85546875" customWidth="1"/>
    <col min="11265" max="11269" width="10" customWidth="1"/>
    <col min="11273" max="11274" width="10.85546875" bestFit="1" customWidth="1"/>
    <col min="11275" max="11275" width="10" bestFit="1" customWidth="1"/>
    <col min="11276" max="11277" width="9.28515625" bestFit="1" customWidth="1"/>
    <col min="11516" max="11516" width="7.42578125" customWidth="1"/>
    <col min="11517" max="11518" width="10.85546875" bestFit="1" customWidth="1"/>
    <col min="11519" max="11520" width="10.85546875" customWidth="1"/>
    <col min="11521" max="11525" width="10" customWidth="1"/>
    <col min="11529" max="11530" width="10.85546875" bestFit="1" customWidth="1"/>
    <col min="11531" max="11531" width="10" bestFit="1" customWidth="1"/>
    <col min="11532" max="11533" width="9.28515625" bestFit="1" customWidth="1"/>
    <col min="11772" max="11772" width="7.42578125" customWidth="1"/>
    <col min="11773" max="11774" width="10.85546875" bestFit="1" customWidth="1"/>
    <col min="11775" max="11776" width="10.85546875" customWidth="1"/>
    <col min="11777" max="11781" width="10" customWidth="1"/>
    <col min="11785" max="11786" width="10.85546875" bestFit="1" customWidth="1"/>
    <col min="11787" max="11787" width="10" bestFit="1" customWidth="1"/>
    <col min="11788" max="11789" width="9.28515625" bestFit="1" customWidth="1"/>
    <col min="12028" max="12028" width="7.42578125" customWidth="1"/>
    <col min="12029" max="12030" width="10.85546875" bestFit="1" customWidth="1"/>
    <col min="12031" max="12032" width="10.85546875" customWidth="1"/>
    <col min="12033" max="12037" width="10" customWidth="1"/>
    <col min="12041" max="12042" width="10.85546875" bestFit="1" customWidth="1"/>
    <col min="12043" max="12043" width="10" bestFit="1" customWidth="1"/>
    <col min="12044" max="12045" width="9.28515625" bestFit="1" customWidth="1"/>
    <col min="12284" max="12284" width="7.42578125" customWidth="1"/>
    <col min="12285" max="12286" width="10.85546875" bestFit="1" customWidth="1"/>
    <col min="12287" max="12288" width="10.85546875" customWidth="1"/>
    <col min="12289" max="12293" width="10" customWidth="1"/>
    <col min="12297" max="12298" width="10.85546875" bestFit="1" customWidth="1"/>
    <col min="12299" max="12299" width="10" bestFit="1" customWidth="1"/>
    <col min="12300" max="12301" width="9.28515625" bestFit="1" customWidth="1"/>
    <col min="12540" max="12540" width="7.42578125" customWidth="1"/>
    <col min="12541" max="12542" width="10.85546875" bestFit="1" customWidth="1"/>
    <col min="12543" max="12544" width="10.85546875" customWidth="1"/>
    <col min="12545" max="12549" width="10" customWidth="1"/>
    <col min="12553" max="12554" width="10.85546875" bestFit="1" customWidth="1"/>
    <col min="12555" max="12555" width="10" bestFit="1" customWidth="1"/>
    <col min="12556" max="12557" width="9.28515625" bestFit="1" customWidth="1"/>
    <col min="12796" max="12796" width="7.42578125" customWidth="1"/>
    <col min="12797" max="12798" width="10.85546875" bestFit="1" customWidth="1"/>
    <col min="12799" max="12800" width="10.85546875" customWidth="1"/>
    <col min="12801" max="12805" width="10" customWidth="1"/>
    <col min="12809" max="12810" width="10.85546875" bestFit="1" customWidth="1"/>
    <col min="12811" max="12811" width="10" bestFit="1" customWidth="1"/>
    <col min="12812" max="12813" width="9.28515625" bestFit="1" customWidth="1"/>
    <col min="13052" max="13052" width="7.42578125" customWidth="1"/>
    <col min="13053" max="13054" width="10.85546875" bestFit="1" customWidth="1"/>
    <col min="13055" max="13056" width="10.85546875" customWidth="1"/>
    <col min="13057" max="13061" width="10" customWidth="1"/>
    <col min="13065" max="13066" width="10.85546875" bestFit="1" customWidth="1"/>
    <col min="13067" max="13067" width="10" bestFit="1" customWidth="1"/>
    <col min="13068" max="13069" width="9.28515625" bestFit="1" customWidth="1"/>
    <col min="13308" max="13308" width="7.42578125" customWidth="1"/>
    <col min="13309" max="13310" width="10.85546875" bestFit="1" customWidth="1"/>
    <col min="13311" max="13312" width="10.85546875" customWidth="1"/>
    <col min="13313" max="13317" width="10" customWidth="1"/>
    <col min="13321" max="13322" width="10.85546875" bestFit="1" customWidth="1"/>
    <col min="13323" max="13323" width="10" bestFit="1" customWidth="1"/>
    <col min="13324" max="13325" width="9.28515625" bestFit="1" customWidth="1"/>
    <col min="13564" max="13564" width="7.42578125" customWidth="1"/>
    <col min="13565" max="13566" width="10.85546875" bestFit="1" customWidth="1"/>
    <col min="13567" max="13568" width="10.85546875" customWidth="1"/>
    <col min="13569" max="13573" width="10" customWidth="1"/>
    <col min="13577" max="13578" width="10.85546875" bestFit="1" customWidth="1"/>
    <col min="13579" max="13579" width="10" bestFit="1" customWidth="1"/>
    <col min="13580" max="13581" width="9.28515625" bestFit="1" customWidth="1"/>
    <col min="13820" max="13820" width="7.42578125" customWidth="1"/>
    <col min="13821" max="13822" width="10.85546875" bestFit="1" customWidth="1"/>
    <col min="13823" max="13824" width="10.85546875" customWidth="1"/>
    <col min="13825" max="13829" width="10" customWidth="1"/>
    <col min="13833" max="13834" width="10.85546875" bestFit="1" customWidth="1"/>
    <col min="13835" max="13835" width="10" bestFit="1" customWidth="1"/>
    <col min="13836" max="13837" width="9.28515625" bestFit="1" customWidth="1"/>
    <col min="14076" max="14076" width="7.42578125" customWidth="1"/>
    <col min="14077" max="14078" width="10.85546875" bestFit="1" customWidth="1"/>
    <col min="14079" max="14080" width="10.85546875" customWidth="1"/>
    <col min="14081" max="14085" width="10" customWidth="1"/>
    <col min="14089" max="14090" width="10.85546875" bestFit="1" customWidth="1"/>
    <col min="14091" max="14091" width="10" bestFit="1" customWidth="1"/>
    <col min="14092" max="14093" width="9.28515625" bestFit="1" customWidth="1"/>
    <col min="14332" max="14332" width="7.42578125" customWidth="1"/>
    <col min="14333" max="14334" width="10.85546875" bestFit="1" customWidth="1"/>
    <col min="14335" max="14336" width="10.85546875" customWidth="1"/>
    <col min="14337" max="14341" width="10" customWidth="1"/>
    <col min="14345" max="14346" width="10.85546875" bestFit="1" customWidth="1"/>
    <col min="14347" max="14347" width="10" bestFit="1" customWidth="1"/>
    <col min="14348" max="14349" width="9.28515625" bestFit="1" customWidth="1"/>
    <col min="14588" max="14588" width="7.42578125" customWidth="1"/>
    <col min="14589" max="14590" width="10.85546875" bestFit="1" customWidth="1"/>
    <col min="14591" max="14592" width="10.85546875" customWidth="1"/>
    <col min="14593" max="14597" width="10" customWidth="1"/>
    <col min="14601" max="14602" width="10.85546875" bestFit="1" customWidth="1"/>
    <col min="14603" max="14603" width="10" bestFit="1" customWidth="1"/>
    <col min="14604" max="14605" width="9.28515625" bestFit="1" customWidth="1"/>
    <col min="14844" max="14844" width="7.42578125" customWidth="1"/>
    <col min="14845" max="14846" width="10.85546875" bestFit="1" customWidth="1"/>
    <col min="14847" max="14848" width="10.85546875" customWidth="1"/>
    <col min="14849" max="14853" width="10" customWidth="1"/>
    <col min="14857" max="14858" width="10.85546875" bestFit="1" customWidth="1"/>
    <col min="14859" max="14859" width="10" bestFit="1" customWidth="1"/>
    <col min="14860" max="14861" width="9.28515625" bestFit="1" customWidth="1"/>
    <col min="15100" max="15100" width="7.42578125" customWidth="1"/>
    <col min="15101" max="15102" width="10.85546875" bestFit="1" customWidth="1"/>
    <col min="15103" max="15104" width="10.85546875" customWidth="1"/>
    <col min="15105" max="15109" width="10" customWidth="1"/>
    <col min="15113" max="15114" width="10.85546875" bestFit="1" customWidth="1"/>
    <col min="15115" max="15115" width="10" bestFit="1" customWidth="1"/>
    <col min="15116" max="15117" width="9.28515625" bestFit="1" customWidth="1"/>
    <col min="15356" max="15356" width="7.42578125" customWidth="1"/>
    <col min="15357" max="15358" width="10.85546875" bestFit="1" customWidth="1"/>
    <col min="15359" max="15360" width="10.85546875" customWidth="1"/>
    <col min="15361" max="15365" width="10" customWidth="1"/>
    <col min="15369" max="15370" width="10.85546875" bestFit="1" customWidth="1"/>
    <col min="15371" max="15371" width="10" bestFit="1" customWidth="1"/>
    <col min="15372" max="15373" width="9.28515625" bestFit="1" customWidth="1"/>
    <col min="15612" max="15612" width="7.42578125" customWidth="1"/>
    <col min="15613" max="15614" width="10.85546875" bestFit="1" customWidth="1"/>
    <col min="15615" max="15616" width="10.85546875" customWidth="1"/>
    <col min="15617" max="15621" width="10" customWidth="1"/>
    <col min="15625" max="15626" width="10.85546875" bestFit="1" customWidth="1"/>
    <col min="15627" max="15627" width="10" bestFit="1" customWidth="1"/>
    <col min="15628" max="15629" width="9.28515625" bestFit="1" customWidth="1"/>
    <col min="15868" max="15868" width="7.42578125" customWidth="1"/>
    <col min="15869" max="15870" width="10.85546875" bestFit="1" customWidth="1"/>
    <col min="15871" max="15872" width="10.85546875" customWidth="1"/>
    <col min="15873" max="15877" width="10" customWidth="1"/>
    <col min="15881" max="15882" width="10.85546875" bestFit="1" customWidth="1"/>
    <col min="15883" max="15883" width="10" bestFit="1" customWidth="1"/>
    <col min="15884" max="15885" width="9.28515625" bestFit="1" customWidth="1"/>
  </cols>
  <sheetData>
    <row r="1" spans="1:58" x14ac:dyDescent="0.2">
      <c r="A1" s="83" t="s">
        <v>2</v>
      </c>
      <c r="B1" s="14"/>
      <c r="C1" s="15"/>
      <c r="D1" s="15"/>
      <c r="E1" s="15"/>
      <c r="F1" s="15"/>
      <c r="G1" s="15"/>
    </row>
    <row r="2" spans="1:58" x14ac:dyDescent="0.2">
      <c r="A2" s="83" t="s">
        <v>3</v>
      </c>
      <c r="B2" s="14"/>
      <c r="C2" s="15"/>
      <c r="D2" s="15"/>
      <c r="E2" s="15"/>
      <c r="F2" s="15"/>
      <c r="G2" s="15"/>
    </row>
    <row r="3" spans="1:58" x14ac:dyDescent="0.2">
      <c r="A3" s="1054" t="s">
        <v>4</v>
      </c>
      <c r="B3" s="1054"/>
      <c r="C3" s="1054"/>
      <c r="D3" s="1054"/>
      <c r="E3" s="1054"/>
      <c r="F3" s="1054"/>
      <c r="G3" s="1054"/>
      <c r="H3" s="1054"/>
    </row>
    <row r="4" spans="1:58" x14ac:dyDescent="0.2">
      <c r="A4" s="13"/>
      <c r="B4" s="14"/>
      <c r="C4" s="15"/>
      <c r="D4" s="15"/>
      <c r="E4" s="15"/>
      <c r="F4" s="15"/>
      <c r="G4" s="15"/>
      <c r="AQ4" s="14"/>
      <c r="AR4" s="14"/>
      <c r="AS4" s="14"/>
      <c r="AT4" s="14"/>
      <c r="AU4" s="14"/>
      <c r="AV4" s="14"/>
    </row>
    <row r="5" spans="1:58" ht="16.5" customHeight="1" x14ac:dyDescent="0.25">
      <c r="A5" s="291" t="s">
        <v>851</v>
      </c>
      <c r="B5" s="91"/>
      <c r="C5" s="91"/>
      <c r="D5" s="91"/>
      <c r="E5" s="92"/>
      <c r="F5" s="92"/>
      <c r="G5" s="92"/>
      <c r="H5" s="286"/>
      <c r="I5" s="272"/>
      <c r="J5" s="272"/>
      <c r="K5" s="184"/>
      <c r="AQ5" s="14"/>
      <c r="AR5" s="14"/>
      <c r="AS5" s="14"/>
      <c r="AT5" s="14"/>
      <c r="AU5" s="14"/>
      <c r="AV5" s="14"/>
    </row>
    <row r="6" spans="1:58" ht="16.5" customHeight="1" thickBot="1" x14ac:dyDescent="0.3">
      <c r="A6" s="89"/>
      <c r="B6" s="13"/>
      <c r="E6" s="17"/>
      <c r="F6" s="13"/>
      <c r="G6" s="19"/>
      <c r="H6" s="18"/>
    </row>
    <row r="7" spans="1:58" ht="15.75" x14ac:dyDescent="0.25">
      <c r="A7" s="17"/>
      <c r="B7" s="1026" t="s">
        <v>848</v>
      </c>
      <c r="C7" s="1027"/>
      <c r="D7" s="1027"/>
      <c r="E7" s="1027"/>
      <c r="F7" s="1027"/>
      <c r="G7" s="1027"/>
      <c r="H7" s="1027"/>
      <c r="I7" s="1027"/>
      <c r="J7" s="1028"/>
      <c r="K7" s="1034" t="s">
        <v>830</v>
      </c>
      <c r="L7" s="1034"/>
      <c r="M7" s="1034"/>
      <c r="N7" s="1034"/>
      <c r="O7" s="1034"/>
      <c r="P7" s="1034"/>
      <c r="Q7" s="1034"/>
      <c r="R7" s="1034"/>
      <c r="S7" s="1034"/>
      <c r="T7" s="1034"/>
      <c r="U7" s="1034"/>
      <c r="V7" s="1034"/>
      <c r="W7" s="1034"/>
      <c r="X7" s="1034"/>
      <c r="Y7" s="1034"/>
      <c r="Z7" s="1034"/>
      <c r="AA7" s="1034"/>
      <c r="AB7" s="1034"/>
      <c r="AC7" s="1034"/>
      <c r="AD7" s="1034"/>
      <c r="AE7" s="1034"/>
      <c r="AF7" s="1034"/>
      <c r="AG7" s="1034"/>
      <c r="AH7" s="1034"/>
      <c r="AI7" s="1034"/>
      <c r="AJ7" s="1034"/>
      <c r="AK7" s="1034"/>
      <c r="AL7" s="1034"/>
      <c r="AM7" s="1034"/>
      <c r="AN7" s="1034"/>
      <c r="AO7" s="1034"/>
      <c r="AP7" s="982" t="s">
        <v>852</v>
      </c>
      <c r="AQ7" s="983"/>
      <c r="AR7" s="983"/>
      <c r="AS7" s="983"/>
      <c r="AT7" s="983"/>
      <c r="AU7" s="983"/>
      <c r="AV7" s="983"/>
      <c r="AW7" s="983"/>
      <c r="AX7" s="983"/>
      <c r="AY7" s="983"/>
      <c r="AZ7" s="984"/>
    </row>
    <row r="8" spans="1:58" ht="13.5" thickBot="1" x14ac:dyDescent="0.25">
      <c r="B8" s="1029"/>
      <c r="C8" s="1030"/>
      <c r="D8" s="1030"/>
      <c r="E8" s="1030"/>
      <c r="F8" s="1030"/>
      <c r="G8" s="1030"/>
      <c r="H8" s="1030"/>
      <c r="I8" s="1030"/>
      <c r="J8" s="1031"/>
      <c r="K8" s="969" t="s">
        <v>287</v>
      </c>
      <c r="L8" s="969"/>
      <c r="M8" s="969"/>
      <c r="N8" s="969"/>
      <c r="O8" s="969"/>
      <c r="P8" s="969"/>
      <c r="Q8" s="969"/>
      <c r="R8" s="970"/>
      <c r="S8" s="968" t="s">
        <v>288</v>
      </c>
      <c r="T8" s="969"/>
      <c r="U8" s="969"/>
      <c r="V8" s="970"/>
      <c r="W8" s="960" t="s">
        <v>289</v>
      </c>
      <c r="X8" s="960" t="s">
        <v>5</v>
      </c>
      <c r="Y8" s="960" t="s">
        <v>290</v>
      </c>
      <c r="Z8" s="976" t="s">
        <v>291</v>
      </c>
      <c r="AA8" s="977"/>
      <c r="AB8" s="977"/>
      <c r="AC8" s="978"/>
      <c r="AD8" s="960" t="s">
        <v>313</v>
      </c>
      <c r="AE8" s="988" t="s">
        <v>292</v>
      </c>
      <c r="AF8" s="989"/>
      <c r="AG8" s="989"/>
      <c r="AH8" s="989"/>
      <c r="AI8" s="989"/>
      <c r="AJ8" s="989"/>
      <c r="AK8" s="989"/>
      <c r="AL8" s="989"/>
      <c r="AM8" s="989"/>
      <c r="AN8" s="989"/>
      <c r="AO8" s="989"/>
      <c r="AP8" s="985"/>
      <c r="AQ8" s="986"/>
      <c r="AR8" s="986"/>
      <c r="AS8" s="986"/>
      <c r="AT8" s="986"/>
      <c r="AU8" s="986"/>
      <c r="AV8" s="986"/>
      <c r="AW8" s="986"/>
      <c r="AX8" s="986"/>
      <c r="AY8" s="986"/>
      <c r="AZ8" s="987"/>
    </row>
    <row r="9" spans="1:58" ht="12.75" customHeight="1" x14ac:dyDescent="0.2">
      <c r="B9" s="1001" t="s">
        <v>6</v>
      </c>
      <c r="C9" s="965" t="s">
        <v>824</v>
      </c>
      <c r="D9" s="966"/>
      <c r="E9" s="966"/>
      <c r="F9" s="966"/>
      <c r="G9" s="1042"/>
      <c r="H9" s="1004" t="s">
        <v>284</v>
      </c>
      <c r="I9" s="965" t="s">
        <v>825</v>
      </c>
      <c r="J9" s="967"/>
      <c r="K9" s="972"/>
      <c r="L9" s="972"/>
      <c r="M9" s="972"/>
      <c r="N9" s="972"/>
      <c r="O9" s="972"/>
      <c r="P9" s="972"/>
      <c r="Q9" s="972"/>
      <c r="R9" s="973"/>
      <c r="S9" s="971"/>
      <c r="T9" s="972"/>
      <c r="U9" s="972"/>
      <c r="V9" s="973"/>
      <c r="W9" s="961"/>
      <c r="X9" s="961"/>
      <c r="Y9" s="961"/>
      <c r="Z9" s="979"/>
      <c r="AA9" s="980"/>
      <c r="AB9" s="980"/>
      <c r="AC9" s="981"/>
      <c r="AD9" s="961"/>
      <c r="AE9" s="991" t="s">
        <v>293</v>
      </c>
      <c r="AF9" s="992"/>
      <c r="AG9" s="1012" t="s">
        <v>294</v>
      </c>
      <c r="AH9" s="1022" t="s">
        <v>835</v>
      </c>
      <c r="AI9" s="1023"/>
      <c r="AJ9" s="1012" t="s">
        <v>868</v>
      </c>
      <c r="AK9" s="991" t="s">
        <v>295</v>
      </c>
      <c r="AL9" s="992"/>
      <c r="AM9" s="995" t="s">
        <v>296</v>
      </c>
      <c r="AN9" s="996"/>
      <c r="AO9" s="996"/>
      <c r="AP9" s="1001" t="s">
        <v>6</v>
      </c>
      <c r="AQ9" s="1009" t="s">
        <v>824</v>
      </c>
      <c r="AR9" s="1010"/>
      <c r="AS9" s="1010"/>
      <c r="AT9" s="1010"/>
      <c r="AU9" s="1010"/>
      <c r="AV9" s="1011"/>
      <c r="AW9" s="1004" t="s">
        <v>284</v>
      </c>
      <c r="AX9" s="965" t="s">
        <v>826</v>
      </c>
      <c r="AY9" s="966"/>
      <c r="AZ9" s="967"/>
    </row>
    <row r="10" spans="1:58" ht="20.25" customHeight="1" x14ac:dyDescent="0.2">
      <c r="A10"/>
      <c r="B10" s="1002"/>
      <c r="C10" s="1036" t="s">
        <v>831</v>
      </c>
      <c r="D10" s="1037"/>
      <c r="E10" s="1038" t="s">
        <v>5</v>
      </c>
      <c r="F10" s="1038" t="s">
        <v>1</v>
      </c>
      <c r="G10" s="1040" t="s">
        <v>7</v>
      </c>
      <c r="H10" s="1005"/>
      <c r="I10" s="958" t="s">
        <v>285</v>
      </c>
      <c r="J10" s="963" t="s">
        <v>286</v>
      </c>
      <c r="K10" s="1055" t="s">
        <v>297</v>
      </c>
      <c r="L10" s="974" t="s">
        <v>294</v>
      </c>
      <c r="M10" s="974" t="s">
        <v>832</v>
      </c>
      <c r="N10" s="974" t="s">
        <v>849</v>
      </c>
      <c r="O10" s="974" t="s">
        <v>853</v>
      </c>
      <c r="P10" s="974" t="s">
        <v>864</v>
      </c>
      <c r="Q10" s="974" t="s">
        <v>295</v>
      </c>
      <c r="R10" s="974" t="s">
        <v>789</v>
      </c>
      <c r="S10" s="1016" t="s">
        <v>298</v>
      </c>
      <c r="T10" s="974" t="s">
        <v>823</v>
      </c>
      <c r="U10" s="1016" t="s">
        <v>299</v>
      </c>
      <c r="V10" s="974" t="s">
        <v>790</v>
      </c>
      <c r="W10" s="961"/>
      <c r="X10" s="961"/>
      <c r="Y10" s="961"/>
      <c r="Z10" s="974" t="s">
        <v>294</v>
      </c>
      <c r="AA10" s="1024" t="s">
        <v>866</v>
      </c>
      <c r="AB10" s="974" t="s">
        <v>300</v>
      </c>
      <c r="AC10" s="974" t="s">
        <v>791</v>
      </c>
      <c r="AD10" s="961"/>
      <c r="AE10" s="993"/>
      <c r="AF10" s="994"/>
      <c r="AG10" s="1013"/>
      <c r="AH10" s="847" t="s">
        <v>833</v>
      </c>
      <c r="AI10" s="847" t="s">
        <v>834</v>
      </c>
      <c r="AJ10" s="1013"/>
      <c r="AK10" s="993"/>
      <c r="AL10" s="994"/>
      <c r="AM10" s="998"/>
      <c r="AN10" s="999"/>
      <c r="AO10" s="999"/>
      <c r="AP10" s="1002"/>
      <c r="AQ10" s="1020" t="s">
        <v>831</v>
      </c>
      <c r="AR10" s="1021"/>
      <c r="AS10" s="1021"/>
      <c r="AT10" s="1007" t="s">
        <v>5</v>
      </c>
      <c r="AU10" s="1007" t="s">
        <v>1</v>
      </c>
      <c r="AV10" s="1007" t="s">
        <v>7</v>
      </c>
      <c r="AW10" s="1005"/>
      <c r="AX10" s="958" t="s">
        <v>285</v>
      </c>
      <c r="AY10" s="958" t="s">
        <v>869</v>
      </c>
      <c r="AZ10" s="963" t="s">
        <v>286</v>
      </c>
    </row>
    <row r="11" spans="1:58" s="12" customFormat="1" ht="44.25" customHeight="1" thickBot="1" x14ac:dyDescent="0.25">
      <c r="A11" s="20" t="s">
        <v>254</v>
      </c>
      <c r="B11" s="1003"/>
      <c r="C11" s="72" t="s">
        <v>278</v>
      </c>
      <c r="D11" s="72" t="s">
        <v>288</v>
      </c>
      <c r="E11" s="1039"/>
      <c r="F11" s="1039"/>
      <c r="G11" s="1041"/>
      <c r="H11" s="1006"/>
      <c r="I11" s="959"/>
      <c r="J11" s="964"/>
      <c r="K11" s="1056"/>
      <c r="L11" s="975"/>
      <c r="M11" s="975"/>
      <c r="N11" s="975"/>
      <c r="O11" s="975"/>
      <c r="P11" s="975"/>
      <c r="Q11" s="975"/>
      <c r="R11" s="975"/>
      <c r="S11" s="1017"/>
      <c r="T11" s="975"/>
      <c r="U11" s="1017"/>
      <c r="V11" s="975"/>
      <c r="W11" s="962"/>
      <c r="X11" s="962"/>
      <c r="Y11" s="962"/>
      <c r="Z11" s="975"/>
      <c r="AA11" s="1025"/>
      <c r="AB11" s="975"/>
      <c r="AC11" s="975"/>
      <c r="AD11" s="962"/>
      <c r="AE11" s="250" t="s">
        <v>285</v>
      </c>
      <c r="AF11" s="267" t="s">
        <v>286</v>
      </c>
      <c r="AG11" s="250" t="s">
        <v>285</v>
      </c>
      <c r="AH11" s="250" t="s">
        <v>285</v>
      </c>
      <c r="AI11" s="267" t="s">
        <v>286</v>
      </c>
      <c r="AJ11" s="250" t="s">
        <v>285</v>
      </c>
      <c r="AK11" s="250" t="s">
        <v>285</v>
      </c>
      <c r="AL11" s="267" t="s">
        <v>286</v>
      </c>
      <c r="AM11" s="250" t="s">
        <v>285</v>
      </c>
      <c r="AN11" s="267" t="s">
        <v>286</v>
      </c>
      <c r="AO11" s="267" t="s">
        <v>309</v>
      </c>
      <c r="AP11" s="1003"/>
      <c r="AQ11" s="73" t="s">
        <v>278</v>
      </c>
      <c r="AR11" s="940" t="s">
        <v>865</v>
      </c>
      <c r="AS11" s="800" t="s">
        <v>288</v>
      </c>
      <c r="AT11" s="1008"/>
      <c r="AU11" s="1008"/>
      <c r="AV11" s="1008"/>
      <c r="AW11" s="1006"/>
      <c r="AX11" s="959"/>
      <c r="AY11" s="959"/>
      <c r="AZ11" s="964"/>
    </row>
    <row r="12" spans="1:58" s="12" customFormat="1" ht="12" customHeight="1" thickBot="1" x14ac:dyDescent="0.25">
      <c r="A12" s="39" t="s">
        <v>255</v>
      </c>
      <c r="B12" s="212" t="s">
        <v>272</v>
      </c>
      <c r="C12" s="213" t="s">
        <v>273</v>
      </c>
      <c r="D12" s="213" t="s">
        <v>279</v>
      </c>
      <c r="E12" s="213" t="s">
        <v>274</v>
      </c>
      <c r="F12" s="213" t="s">
        <v>275</v>
      </c>
      <c r="G12" s="213" t="s">
        <v>276</v>
      </c>
      <c r="H12" s="273" t="s">
        <v>277</v>
      </c>
      <c r="I12" s="214" t="s">
        <v>570</v>
      </c>
      <c r="J12" s="274" t="s">
        <v>571</v>
      </c>
      <c r="K12" s="342" t="s">
        <v>301</v>
      </c>
      <c r="L12" s="213" t="s">
        <v>301</v>
      </c>
      <c r="M12" s="213" t="s">
        <v>301</v>
      </c>
      <c r="N12" s="213" t="s">
        <v>301</v>
      </c>
      <c r="O12" s="213" t="s">
        <v>301</v>
      </c>
      <c r="P12" s="213"/>
      <c r="Q12" s="213" t="s">
        <v>301</v>
      </c>
      <c r="R12" s="213" t="s">
        <v>301</v>
      </c>
      <c r="S12" s="213" t="s">
        <v>302</v>
      </c>
      <c r="T12" s="213" t="s">
        <v>302</v>
      </c>
      <c r="U12" s="213" t="s">
        <v>303</v>
      </c>
      <c r="V12" s="213" t="s">
        <v>302</v>
      </c>
      <c r="W12" s="213" t="s">
        <v>304</v>
      </c>
      <c r="X12" s="213" t="s">
        <v>305</v>
      </c>
      <c r="Y12" s="213" t="s">
        <v>306</v>
      </c>
      <c r="Z12" s="213" t="s">
        <v>308</v>
      </c>
      <c r="AA12" s="213" t="s">
        <v>307</v>
      </c>
      <c r="AB12" s="213" t="s">
        <v>307</v>
      </c>
      <c r="AC12" s="213" t="s">
        <v>307</v>
      </c>
      <c r="AD12" s="213" t="s">
        <v>314</v>
      </c>
      <c r="AE12" s="214" t="s">
        <v>310</v>
      </c>
      <c r="AF12" s="214" t="s">
        <v>311</v>
      </c>
      <c r="AG12" s="214" t="s">
        <v>310</v>
      </c>
      <c r="AH12" s="214" t="s">
        <v>310</v>
      </c>
      <c r="AI12" s="214" t="s">
        <v>311</v>
      </c>
      <c r="AJ12" s="214"/>
      <c r="AK12" s="214" t="s">
        <v>310</v>
      </c>
      <c r="AL12" s="214" t="s">
        <v>311</v>
      </c>
      <c r="AM12" s="214" t="s">
        <v>310</v>
      </c>
      <c r="AN12" s="214" t="s">
        <v>311</v>
      </c>
      <c r="AO12" s="215" t="s">
        <v>312</v>
      </c>
      <c r="AP12" s="212" t="s">
        <v>272</v>
      </c>
      <c r="AQ12" s="342" t="s">
        <v>850</v>
      </c>
      <c r="AR12" s="801" t="s">
        <v>867</v>
      </c>
      <c r="AS12" s="213" t="s">
        <v>279</v>
      </c>
      <c r="AT12" s="213" t="s">
        <v>274</v>
      </c>
      <c r="AU12" s="213" t="s">
        <v>275</v>
      </c>
      <c r="AV12" s="213" t="s">
        <v>276</v>
      </c>
      <c r="AW12" s="214" t="s">
        <v>277</v>
      </c>
      <c r="AX12" s="214" t="s">
        <v>570</v>
      </c>
      <c r="AY12" s="214" t="s">
        <v>570</v>
      </c>
      <c r="AZ12" s="274" t="s">
        <v>571</v>
      </c>
    </row>
    <row r="13" spans="1:58" x14ac:dyDescent="0.2">
      <c r="A13" s="268" t="s">
        <v>256</v>
      </c>
      <c r="B13" s="40">
        <f>LB!I463</f>
        <v>1685871663</v>
      </c>
      <c r="C13" s="923">
        <f>LB!J463</f>
        <v>1215795158</v>
      </c>
      <c r="D13" s="923">
        <f>LB!K463</f>
        <v>7431058</v>
      </c>
      <c r="E13" s="923">
        <f>LB!L463</f>
        <v>413439993</v>
      </c>
      <c r="F13" s="923">
        <f>LB!M463</f>
        <v>24315912</v>
      </c>
      <c r="G13" s="923">
        <f>LB!N463</f>
        <v>24889542</v>
      </c>
      <c r="H13" s="924">
        <f>LB!O463</f>
        <v>2631.3133999999995</v>
      </c>
      <c r="I13" s="924">
        <f>LB!P463</f>
        <v>1893.162800000001</v>
      </c>
      <c r="J13" s="925">
        <f>LB!Q463</f>
        <v>738.15059999999994</v>
      </c>
      <c r="K13" s="863">
        <f>LB!R463</f>
        <v>-607237</v>
      </c>
      <c r="L13" s="923">
        <f>LB!S463</f>
        <v>52522</v>
      </c>
      <c r="M13" s="923">
        <f>LB!T463</f>
        <v>7027437</v>
      </c>
      <c r="N13" s="923">
        <f>LB!U463</f>
        <v>5098128</v>
      </c>
      <c r="O13" s="923">
        <f>LB!V463</f>
        <v>-4399066</v>
      </c>
      <c r="P13" s="923">
        <f>LB!W463</f>
        <v>2425080</v>
      </c>
      <c r="Q13" s="923">
        <f>LB!X463</f>
        <v>18843</v>
      </c>
      <c r="R13" s="923">
        <f>LB!Y463</f>
        <v>9615707</v>
      </c>
      <c r="S13" s="923">
        <f>LB!Z463</f>
        <v>607237</v>
      </c>
      <c r="T13" s="923">
        <f>LB!AA463</f>
        <v>0</v>
      </c>
      <c r="U13" s="923">
        <f>LB!AB463</f>
        <v>316118</v>
      </c>
      <c r="V13" s="923">
        <f>LB!AC463</f>
        <v>923355</v>
      </c>
      <c r="W13" s="923">
        <f>LB!AD463</f>
        <v>10539062</v>
      </c>
      <c r="X13" s="923">
        <f>LB!AE463</f>
        <v>3455352</v>
      </c>
      <c r="Y13" s="923">
        <f>LB!AF463</f>
        <v>192314</v>
      </c>
      <c r="Z13" s="923">
        <f>LB!AG463</f>
        <v>38100</v>
      </c>
      <c r="AA13" s="923">
        <f>LB!AH463</f>
        <v>5973935</v>
      </c>
      <c r="AB13" s="923">
        <f>LB!AI463</f>
        <v>-500</v>
      </c>
      <c r="AC13" s="923">
        <f>LB!AJ463</f>
        <v>6011535</v>
      </c>
      <c r="AD13" s="923">
        <f>LB!AK463</f>
        <v>20198263</v>
      </c>
      <c r="AE13" s="924">
        <f>LB!AL463</f>
        <v>-1.9599999999999995</v>
      </c>
      <c r="AF13" s="924">
        <f>LB!AM463</f>
        <v>-0.89</v>
      </c>
      <c r="AG13" s="924">
        <f>LB!AN463</f>
        <v>0.22</v>
      </c>
      <c r="AH13" s="924">
        <f>LB!AO463</f>
        <v>13.19</v>
      </c>
      <c r="AI13" s="924">
        <f>LB!AP463</f>
        <v>0</v>
      </c>
      <c r="AJ13" s="924">
        <f>LB!AQ463</f>
        <v>7.0003000000000011</v>
      </c>
      <c r="AK13" s="924">
        <f>LB!AR463</f>
        <v>0.03</v>
      </c>
      <c r="AL13" s="924">
        <f>LB!AS463</f>
        <v>0</v>
      </c>
      <c r="AM13" s="924">
        <f>LB!AT463</f>
        <v>18.480300000000003</v>
      </c>
      <c r="AN13" s="924">
        <f>LB!AU463</f>
        <v>-0.89</v>
      </c>
      <c r="AO13" s="937">
        <f>LB!AV463</f>
        <v>17.590300000000003</v>
      </c>
      <c r="AP13" s="40">
        <f>LB!AW463</f>
        <v>1706069926</v>
      </c>
      <c r="AQ13" s="923">
        <f>LB!AX463</f>
        <v>1225410865</v>
      </c>
      <c r="AR13" s="923">
        <f>LB!AY463</f>
        <v>2425080</v>
      </c>
      <c r="AS13" s="923">
        <f>LB!AZ463</f>
        <v>8354413</v>
      </c>
      <c r="AT13" s="923">
        <f>LB!BA463</f>
        <v>416895345</v>
      </c>
      <c r="AU13" s="923">
        <f>LB!BB463</f>
        <v>24508226</v>
      </c>
      <c r="AV13" s="923">
        <f>LB!BC463</f>
        <v>30901077</v>
      </c>
      <c r="AW13" s="924">
        <f>LB!BD463</f>
        <v>2648.9036999999994</v>
      </c>
      <c r="AX13" s="924">
        <f>LB!BE463</f>
        <v>1911.6431000000009</v>
      </c>
      <c r="AY13" s="924">
        <f>LB!BF463</f>
        <v>7.0003000000000011</v>
      </c>
      <c r="AZ13" s="925">
        <f>LB!BG463</f>
        <v>737.26059999999984</v>
      </c>
      <c r="BA13" s="12"/>
      <c r="BB13" s="12"/>
      <c r="BC13" s="12"/>
      <c r="BD13" s="12"/>
      <c r="BE13" s="12"/>
      <c r="BF13" s="12"/>
    </row>
    <row r="14" spans="1:58" x14ac:dyDescent="0.2">
      <c r="A14" s="269" t="s">
        <v>257</v>
      </c>
      <c r="B14" s="4">
        <f>FR!I131</f>
        <v>316283528</v>
      </c>
      <c r="C14" s="861">
        <f>FR!J131</f>
        <v>227571281</v>
      </c>
      <c r="D14" s="861">
        <f>FR!K131</f>
        <v>1410200</v>
      </c>
      <c r="E14" s="861">
        <f>FR!L131</f>
        <v>77395740</v>
      </c>
      <c r="F14" s="861">
        <f>FR!M131</f>
        <v>4551427</v>
      </c>
      <c r="G14" s="861">
        <f>FR!N131</f>
        <v>5354880</v>
      </c>
      <c r="H14" s="866">
        <f>FR!O131</f>
        <v>504.97069999999997</v>
      </c>
      <c r="I14" s="866">
        <f>FR!P131</f>
        <v>368.57490000000001</v>
      </c>
      <c r="J14" s="926">
        <f>FR!Q131</f>
        <v>136.39579999999998</v>
      </c>
      <c r="K14" s="864">
        <f>FR!R131</f>
        <v>-473200</v>
      </c>
      <c r="L14" s="861">
        <f>FR!S131</f>
        <v>-173797</v>
      </c>
      <c r="M14" s="861">
        <f>FR!T131</f>
        <v>-298639</v>
      </c>
      <c r="N14" s="861">
        <f>FR!U131</f>
        <v>1095544</v>
      </c>
      <c r="O14" s="861">
        <f>FR!V131</f>
        <v>-460235</v>
      </c>
      <c r="P14" s="861">
        <f>FR!W131</f>
        <v>173220</v>
      </c>
      <c r="Q14" s="861">
        <f>FR!X131</f>
        <v>0</v>
      </c>
      <c r="R14" s="861">
        <f>FR!Y131</f>
        <v>-137107</v>
      </c>
      <c r="S14" s="861">
        <f>FR!Z131</f>
        <v>473200</v>
      </c>
      <c r="T14" s="861">
        <f>FR!AA131</f>
        <v>0</v>
      </c>
      <c r="U14" s="861">
        <f>FR!AB131</f>
        <v>0</v>
      </c>
      <c r="V14" s="861">
        <f>FR!AC131</f>
        <v>473200</v>
      </c>
      <c r="W14" s="861">
        <f>FR!AD131</f>
        <v>336093</v>
      </c>
      <c r="X14" s="861">
        <f>FR!AE131</f>
        <v>113598</v>
      </c>
      <c r="Y14" s="861">
        <f>FR!AF131</f>
        <v>-2739</v>
      </c>
      <c r="Z14" s="861">
        <f>FR!AG131</f>
        <v>2500</v>
      </c>
      <c r="AA14" s="861">
        <f>FR!AH131</f>
        <v>625000</v>
      </c>
      <c r="AB14" s="861">
        <f>FR!AI131</f>
        <v>0</v>
      </c>
      <c r="AC14" s="861">
        <f>FR!AJ131</f>
        <v>627500</v>
      </c>
      <c r="AD14" s="861">
        <f>FR!AK131</f>
        <v>1074452</v>
      </c>
      <c r="AE14" s="866">
        <f>FR!AL131</f>
        <v>-0.1</v>
      </c>
      <c r="AF14" s="866">
        <f>FR!AM131</f>
        <v>-0.13</v>
      </c>
      <c r="AG14" s="866">
        <f>FR!AN131</f>
        <v>-0.55999999999999994</v>
      </c>
      <c r="AH14" s="866">
        <f>FR!AO131</f>
        <v>-0.32999999999999996</v>
      </c>
      <c r="AI14" s="866">
        <f>FR!AP131</f>
        <v>0</v>
      </c>
      <c r="AJ14" s="866">
        <f>FR!AQ131</f>
        <v>0.5</v>
      </c>
      <c r="AK14" s="866">
        <f>FR!AR131</f>
        <v>0</v>
      </c>
      <c r="AL14" s="866">
        <f>FR!AS131</f>
        <v>0</v>
      </c>
      <c r="AM14" s="866">
        <f>FR!AT131</f>
        <v>-0.4900000000000001</v>
      </c>
      <c r="AN14" s="866">
        <f>FR!AU131</f>
        <v>-0.13</v>
      </c>
      <c r="AO14" s="868">
        <f>FR!AV131</f>
        <v>-0.62000000000000033</v>
      </c>
      <c r="AP14" s="4">
        <f>FR!AW131</f>
        <v>317357980</v>
      </c>
      <c r="AQ14" s="861">
        <f>FR!AX131</f>
        <v>227434174</v>
      </c>
      <c r="AR14" s="861">
        <f>FR!AY131</f>
        <v>173220</v>
      </c>
      <c r="AS14" s="861">
        <f>FR!AZ131</f>
        <v>1883400</v>
      </c>
      <c r="AT14" s="861">
        <f>FR!BA131</f>
        <v>77509338</v>
      </c>
      <c r="AU14" s="861">
        <f>FR!BB131</f>
        <v>4548688</v>
      </c>
      <c r="AV14" s="861">
        <f>FR!BC131</f>
        <v>5982380</v>
      </c>
      <c r="AW14" s="866">
        <f>FR!BD131</f>
        <v>504.35069999999996</v>
      </c>
      <c r="AX14" s="866">
        <f>FR!BE131</f>
        <v>368.0849</v>
      </c>
      <c r="AY14" s="866">
        <f>FR!BF131</f>
        <v>0.5</v>
      </c>
      <c r="AZ14" s="926">
        <f>FR!BG131</f>
        <v>136.26579999999998</v>
      </c>
      <c r="BA14" s="15"/>
      <c r="BB14" s="15"/>
      <c r="BC14" s="15"/>
      <c r="BD14" s="15"/>
      <c r="BE14" s="15"/>
      <c r="BF14" s="15"/>
    </row>
    <row r="15" spans="1:58" s="3" customFormat="1" x14ac:dyDescent="0.2">
      <c r="A15" s="269" t="s">
        <v>258</v>
      </c>
      <c r="B15" s="36">
        <f>JN!I187</f>
        <v>621749560</v>
      </c>
      <c r="C15" s="30">
        <f>JN!J187</f>
        <v>449161391</v>
      </c>
      <c r="D15" s="30">
        <f>JN!K187</f>
        <v>1891920</v>
      </c>
      <c r="E15" s="30">
        <f>JN!L187</f>
        <v>152456023</v>
      </c>
      <c r="F15" s="30">
        <f>JN!M187</f>
        <v>8983227</v>
      </c>
      <c r="G15" s="30">
        <f>JN!N187</f>
        <v>9256999</v>
      </c>
      <c r="H15" s="441">
        <f>JN!O187</f>
        <v>991.226</v>
      </c>
      <c r="I15" s="441">
        <f>JN!P187</f>
        <v>691.29800000000012</v>
      </c>
      <c r="J15" s="867">
        <f>JN!Q187</f>
        <v>299.92799999999994</v>
      </c>
      <c r="K15" s="865">
        <f>JN!R187</f>
        <v>-276286</v>
      </c>
      <c r="L15" s="30">
        <f>JN!S187</f>
        <v>40972</v>
      </c>
      <c r="M15" s="30">
        <f>JN!T187</f>
        <v>984715</v>
      </c>
      <c r="N15" s="30">
        <f>JN!U187</f>
        <v>2129604</v>
      </c>
      <c r="O15" s="30">
        <f>JN!V187</f>
        <v>-480118</v>
      </c>
      <c r="P15" s="30">
        <f>JN!W187</f>
        <v>923840</v>
      </c>
      <c r="Q15" s="30">
        <f>JN!X187</f>
        <v>0</v>
      </c>
      <c r="R15" s="30">
        <f>JN!Y187</f>
        <v>3322727</v>
      </c>
      <c r="S15" s="30">
        <f>JN!Z187</f>
        <v>276286</v>
      </c>
      <c r="T15" s="30">
        <f>JN!AA187</f>
        <v>0</v>
      </c>
      <c r="U15" s="30">
        <f>JN!AB187</f>
        <v>0</v>
      </c>
      <c r="V15" s="30">
        <f>JN!AC187</f>
        <v>276286</v>
      </c>
      <c r="W15" s="30">
        <f>JN!AD187</f>
        <v>3599013</v>
      </c>
      <c r="X15" s="30">
        <f>JN!AE187</f>
        <v>1216467</v>
      </c>
      <c r="Y15" s="30">
        <f>JN!AF187</f>
        <v>66454</v>
      </c>
      <c r="Z15" s="30">
        <f>JN!AG187</f>
        <v>17700</v>
      </c>
      <c r="AA15" s="30">
        <f>JN!AH187</f>
        <v>652002</v>
      </c>
      <c r="AB15" s="30">
        <f>JN!AI187</f>
        <v>0</v>
      </c>
      <c r="AC15" s="30">
        <f>JN!AJ187</f>
        <v>669702</v>
      </c>
      <c r="AD15" s="30">
        <f>JN!AK187</f>
        <v>5551636</v>
      </c>
      <c r="AE15" s="441">
        <f>JN!AL187</f>
        <v>-0.20000000000000004</v>
      </c>
      <c r="AF15" s="441">
        <f>JN!AM187</f>
        <v>0.38000000000000006</v>
      </c>
      <c r="AG15" s="441">
        <f>JN!AN187</f>
        <v>0.10999999999999999</v>
      </c>
      <c r="AH15" s="441">
        <f>JN!AO187</f>
        <v>1.9900000000000002</v>
      </c>
      <c r="AI15" s="441">
        <f>JN!AP187</f>
        <v>0</v>
      </c>
      <c r="AJ15" s="441">
        <f>JN!AQ187</f>
        <v>2.6665999999999999</v>
      </c>
      <c r="AK15" s="441">
        <f>JN!AR187</f>
        <v>0</v>
      </c>
      <c r="AL15" s="441">
        <f>JN!AS187</f>
        <v>0</v>
      </c>
      <c r="AM15" s="441">
        <f>JN!AT187</f>
        <v>4.5666000000000011</v>
      </c>
      <c r="AN15" s="441">
        <f>JN!AU187</f>
        <v>0.38000000000000006</v>
      </c>
      <c r="AO15" s="33">
        <f>JN!AV187</f>
        <v>4.946600000000001</v>
      </c>
      <c r="AP15" s="36">
        <f>JN!AW187</f>
        <v>627301196</v>
      </c>
      <c r="AQ15" s="30">
        <f>JN!AX187</f>
        <v>452484118</v>
      </c>
      <c r="AR15" s="30">
        <f>JN!AY187</f>
        <v>923840</v>
      </c>
      <c r="AS15" s="30">
        <f>JN!AZ187</f>
        <v>2168206</v>
      </c>
      <c r="AT15" s="30">
        <f>JN!BA187</f>
        <v>153672490</v>
      </c>
      <c r="AU15" s="30">
        <f>JN!BB187</f>
        <v>9049681</v>
      </c>
      <c r="AV15" s="30">
        <f>JN!BC187</f>
        <v>9926701</v>
      </c>
      <c r="AW15" s="441">
        <f>JN!BD187</f>
        <v>996.17259999999987</v>
      </c>
      <c r="AX15" s="441">
        <f>JN!BE187</f>
        <v>695.86460000000011</v>
      </c>
      <c r="AY15" s="441">
        <f>JN!BF187</f>
        <v>2.6665999999999999</v>
      </c>
      <c r="AZ15" s="867">
        <f>JN!BG187</f>
        <v>300.30799999999999</v>
      </c>
      <c r="BA15" s="957"/>
      <c r="BB15" s="957"/>
      <c r="BC15" s="957"/>
      <c r="BD15" s="957"/>
      <c r="BE15" s="957"/>
      <c r="BF15" s="957"/>
    </row>
    <row r="16" spans="1:58" x14ac:dyDescent="0.2">
      <c r="A16" s="269" t="s">
        <v>259</v>
      </c>
      <c r="B16" s="4">
        <f>TA!I100</f>
        <v>240512425</v>
      </c>
      <c r="C16" s="861">
        <f>TA!J100</f>
        <v>173366860</v>
      </c>
      <c r="D16" s="861">
        <f>TA!K100</f>
        <v>1075360</v>
      </c>
      <c r="E16" s="861">
        <f>TA!L100</f>
        <v>58961473</v>
      </c>
      <c r="F16" s="861">
        <f>TA!M100</f>
        <v>3467335</v>
      </c>
      <c r="G16" s="861">
        <f>TA!N100</f>
        <v>3641397</v>
      </c>
      <c r="H16" s="866">
        <f>TA!O100</f>
        <v>385.99399999999997</v>
      </c>
      <c r="I16" s="866">
        <f>TA!P100</f>
        <v>280.93770000000001</v>
      </c>
      <c r="J16" s="926">
        <f>TA!Q100</f>
        <v>105.05629999999999</v>
      </c>
      <c r="K16" s="864">
        <f>TA!R100</f>
        <v>-258290</v>
      </c>
      <c r="L16" s="861">
        <f>TA!S100</f>
        <v>-85009</v>
      </c>
      <c r="M16" s="861">
        <f>TA!T100</f>
        <v>2063207</v>
      </c>
      <c r="N16" s="861">
        <f>TA!U100</f>
        <v>769188</v>
      </c>
      <c r="O16" s="861">
        <f>TA!V100</f>
        <v>-198821</v>
      </c>
      <c r="P16" s="861">
        <f>TA!W100</f>
        <v>288700</v>
      </c>
      <c r="Q16" s="861">
        <f>TA!X100</f>
        <v>0</v>
      </c>
      <c r="R16" s="861">
        <f>TA!Y100</f>
        <v>2578975</v>
      </c>
      <c r="S16" s="861">
        <f>TA!Z100</f>
        <v>258290</v>
      </c>
      <c r="T16" s="861">
        <f>TA!AA100</f>
        <v>0</v>
      </c>
      <c r="U16" s="861">
        <f>TA!AB100</f>
        <v>0</v>
      </c>
      <c r="V16" s="861">
        <f>TA!AC100</f>
        <v>258290</v>
      </c>
      <c r="W16" s="861">
        <f>TA!AD100</f>
        <v>2837265</v>
      </c>
      <c r="X16" s="861">
        <f>TA!AE100</f>
        <v>958996</v>
      </c>
      <c r="Y16" s="861">
        <f>TA!AF100</f>
        <v>51579</v>
      </c>
      <c r="Z16" s="861">
        <f>TA!AG100</f>
        <v>0</v>
      </c>
      <c r="AA16" s="861">
        <f>TA!AH100</f>
        <v>269998</v>
      </c>
      <c r="AB16" s="861">
        <f>TA!AI100</f>
        <v>0</v>
      </c>
      <c r="AC16" s="861">
        <f>TA!AJ100</f>
        <v>269998</v>
      </c>
      <c r="AD16" s="861">
        <f>TA!AK100</f>
        <v>4117838</v>
      </c>
      <c r="AE16" s="866">
        <f>TA!AL100</f>
        <v>-0.32000000000000006</v>
      </c>
      <c r="AF16" s="866">
        <f>TA!AM100</f>
        <v>-0.24</v>
      </c>
      <c r="AG16" s="866">
        <f>TA!AN100</f>
        <v>-0.24</v>
      </c>
      <c r="AH16" s="866">
        <f>TA!AO100</f>
        <v>3.7800000000000002</v>
      </c>
      <c r="AI16" s="866">
        <f>TA!AP100</f>
        <v>0</v>
      </c>
      <c r="AJ16" s="866">
        <f>TA!AQ100</f>
        <v>0.83339999999999992</v>
      </c>
      <c r="AK16" s="866">
        <f>TA!AR100</f>
        <v>0</v>
      </c>
      <c r="AL16" s="866">
        <f>TA!AS100</f>
        <v>0</v>
      </c>
      <c r="AM16" s="866">
        <f>TA!AT100</f>
        <v>4.0533999999999999</v>
      </c>
      <c r="AN16" s="866">
        <f>TA!AU100</f>
        <v>-0.24</v>
      </c>
      <c r="AO16" s="868">
        <f>TA!AV100</f>
        <v>3.8134000000000001</v>
      </c>
      <c r="AP16" s="4">
        <f>TA!AW100</f>
        <v>244630263</v>
      </c>
      <c r="AQ16" s="861">
        <f>TA!AX100</f>
        <v>175945835</v>
      </c>
      <c r="AR16" s="861">
        <f>TA!AY100</f>
        <v>288700</v>
      </c>
      <c r="AS16" s="861">
        <f>TA!AZ100</f>
        <v>1333650</v>
      </c>
      <c r="AT16" s="861">
        <f>TA!BA100</f>
        <v>59920469</v>
      </c>
      <c r="AU16" s="861">
        <f>TA!BB100</f>
        <v>3518914</v>
      </c>
      <c r="AV16" s="861">
        <f>TA!BC100</f>
        <v>3911395</v>
      </c>
      <c r="AW16" s="866">
        <f>TA!BD100</f>
        <v>389.80740000000014</v>
      </c>
      <c r="AX16" s="866">
        <f>TA!BE100</f>
        <v>284.99110000000002</v>
      </c>
      <c r="AY16" s="866">
        <f>TA!BF100</f>
        <v>0.83339999999999992</v>
      </c>
      <c r="AZ16" s="926">
        <f>TA!BG100</f>
        <v>104.81629999999998</v>
      </c>
    </row>
    <row r="17" spans="1:52" x14ac:dyDescent="0.2">
      <c r="A17" s="269" t="s">
        <v>260</v>
      </c>
      <c r="B17" s="4">
        <f>ŽB!I74</f>
        <v>140286260</v>
      </c>
      <c r="C17" s="861">
        <f>ŽB!J74</f>
        <v>101005284</v>
      </c>
      <c r="D17" s="861">
        <f>ŽB!K74</f>
        <v>704990</v>
      </c>
      <c r="E17" s="861">
        <f>ŽB!L74</f>
        <v>34378072</v>
      </c>
      <c r="F17" s="861">
        <f>ŽB!M74</f>
        <v>2020106</v>
      </c>
      <c r="G17" s="861">
        <f>ŽB!N74</f>
        <v>2177808</v>
      </c>
      <c r="H17" s="866">
        <f>ŽB!O74</f>
        <v>217.98379999999997</v>
      </c>
      <c r="I17" s="866">
        <f>ŽB!P74</f>
        <v>150.35459999999998</v>
      </c>
      <c r="J17" s="926">
        <f>ŽB!Q74</f>
        <v>67.629199999999997</v>
      </c>
      <c r="K17" s="864">
        <f>ŽB!R74</f>
        <v>-116610</v>
      </c>
      <c r="L17" s="861">
        <f>ŽB!S74</f>
        <v>21170</v>
      </c>
      <c r="M17" s="861">
        <f>ŽB!T74</f>
        <v>-86625</v>
      </c>
      <c r="N17" s="861">
        <f>ŽB!U74</f>
        <v>499264</v>
      </c>
      <c r="O17" s="861">
        <f>ŽB!V74</f>
        <v>-115976</v>
      </c>
      <c r="P17" s="861">
        <f>ŽB!W74</f>
        <v>57740</v>
      </c>
      <c r="Q17" s="861">
        <f>ŽB!X74</f>
        <v>0</v>
      </c>
      <c r="R17" s="861">
        <f>ŽB!Y74</f>
        <v>258963</v>
      </c>
      <c r="S17" s="861">
        <f>ŽB!Z74</f>
        <v>116610</v>
      </c>
      <c r="T17" s="861">
        <f>ŽB!AA74</f>
        <v>0</v>
      </c>
      <c r="U17" s="861">
        <f>ŽB!AB74</f>
        <v>0</v>
      </c>
      <c r="V17" s="861">
        <f>ŽB!AC74</f>
        <v>116610</v>
      </c>
      <c r="W17" s="861">
        <f>ŽB!AD74</f>
        <v>375573</v>
      </c>
      <c r="X17" s="861">
        <f>ŽB!AE74</f>
        <v>126943</v>
      </c>
      <c r="Y17" s="861">
        <f>ŽB!AF74</f>
        <v>5179</v>
      </c>
      <c r="Z17" s="861">
        <f>ŽB!AG74</f>
        <v>0</v>
      </c>
      <c r="AA17" s="861">
        <f>ŽB!AH74</f>
        <v>157495</v>
      </c>
      <c r="AB17" s="861">
        <f>ŽB!AI74</f>
        <v>0</v>
      </c>
      <c r="AC17" s="861">
        <f>ŽB!AJ74</f>
        <v>157495</v>
      </c>
      <c r="AD17" s="861">
        <f>ŽB!AK74</f>
        <v>665190</v>
      </c>
      <c r="AE17" s="866">
        <f>ŽB!AL74</f>
        <v>-0.14000000000000001</v>
      </c>
      <c r="AF17" s="866">
        <f>ŽB!AM74</f>
        <v>4.9999999999999989E-2</v>
      </c>
      <c r="AG17" s="866">
        <f>ŽB!AN74</f>
        <v>0.08</v>
      </c>
      <c r="AH17" s="866">
        <f>ŽB!AO74</f>
        <v>-8.9999999999999969E-2</v>
      </c>
      <c r="AI17" s="866">
        <f>ŽB!AP74</f>
        <v>0</v>
      </c>
      <c r="AJ17" s="866">
        <f>ŽB!AQ74</f>
        <v>0.16669999999999999</v>
      </c>
      <c r="AK17" s="866">
        <f>ŽB!AR74</f>
        <v>0</v>
      </c>
      <c r="AL17" s="866">
        <f>ŽB!AS74</f>
        <v>0</v>
      </c>
      <c r="AM17" s="866">
        <f>ŽB!AT74</f>
        <v>1.6699999999999951E-2</v>
      </c>
      <c r="AN17" s="866">
        <f>ŽB!AU74</f>
        <v>4.9999999999999989E-2</v>
      </c>
      <c r="AO17" s="868">
        <f>ŽB!AV74</f>
        <v>6.669999999999994E-2</v>
      </c>
      <c r="AP17" s="4">
        <f>ŽB!AW74</f>
        <v>140951450</v>
      </c>
      <c r="AQ17" s="861">
        <f>ŽB!AX74</f>
        <v>101264247</v>
      </c>
      <c r="AR17" s="861">
        <f>ŽB!AY74</f>
        <v>57740</v>
      </c>
      <c r="AS17" s="861">
        <f>ŽB!AZ74</f>
        <v>821600</v>
      </c>
      <c r="AT17" s="861">
        <f>ŽB!BA74</f>
        <v>34505015</v>
      </c>
      <c r="AU17" s="861">
        <f>ŽB!BB74</f>
        <v>2025285</v>
      </c>
      <c r="AV17" s="861">
        <f>ŽB!BC74</f>
        <v>2335303</v>
      </c>
      <c r="AW17" s="866">
        <f>ŽB!BD74</f>
        <v>218.05049999999997</v>
      </c>
      <c r="AX17" s="866">
        <f>ŽB!BE74</f>
        <v>150.37129999999999</v>
      </c>
      <c r="AY17" s="866">
        <f>ŽB!BF74</f>
        <v>0.16669999999999999</v>
      </c>
      <c r="AZ17" s="926">
        <f>ŽB!BG74</f>
        <v>67.679199999999994</v>
      </c>
    </row>
    <row r="18" spans="1:52" s="3" customFormat="1" x14ac:dyDescent="0.2">
      <c r="A18" s="269" t="s">
        <v>261</v>
      </c>
      <c r="B18" s="36">
        <f>ČL!I305</f>
        <v>964176962</v>
      </c>
      <c r="C18" s="30">
        <f>ČL!J305</f>
        <v>694563173</v>
      </c>
      <c r="D18" s="30">
        <f>ČL!K305</f>
        <v>3857970</v>
      </c>
      <c r="E18" s="30">
        <f>ČL!L305</f>
        <v>236066348</v>
      </c>
      <c r="F18" s="30">
        <f>ČL!M305</f>
        <v>13891268</v>
      </c>
      <c r="G18" s="30">
        <f>ČL!N305</f>
        <v>15798203</v>
      </c>
      <c r="H18" s="441">
        <f>ČL!O305</f>
        <v>1517.7590000000007</v>
      </c>
      <c r="I18" s="441">
        <f>ČL!P305</f>
        <v>1083.3508999999997</v>
      </c>
      <c r="J18" s="867">
        <f>ČL!Q305</f>
        <v>434.40809999999999</v>
      </c>
      <c r="K18" s="865">
        <f>ČL!R305</f>
        <v>-305538</v>
      </c>
      <c r="L18" s="30">
        <f>ČL!S305</f>
        <v>207223</v>
      </c>
      <c r="M18" s="30">
        <f>ČL!T305</f>
        <v>2949133</v>
      </c>
      <c r="N18" s="30">
        <f>ČL!U305</f>
        <v>3285552</v>
      </c>
      <c r="O18" s="30">
        <f>ČL!V305</f>
        <v>-712976</v>
      </c>
      <c r="P18" s="30">
        <f>ČL!W305</f>
        <v>461920</v>
      </c>
      <c r="Q18" s="30">
        <f>ČL!X305</f>
        <v>0</v>
      </c>
      <c r="R18" s="30">
        <f>ČL!Y305</f>
        <v>5885314</v>
      </c>
      <c r="S18" s="30">
        <f>ČL!Z305</f>
        <v>305538</v>
      </c>
      <c r="T18" s="30">
        <f>ČL!AA305</f>
        <v>0</v>
      </c>
      <c r="U18" s="30">
        <f>ČL!AB305</f>
        <v>0</v>
      </c>
      <c r="V18" s="30">
        <f>ČL!AC305</f>
        <v>305538</v>
      </c>
      <c r="W18" s="30">
        <f>ČL!AD305</f>
        <v>6190852</v>
      </c>
      <c r="X18" s="30">
        <f>ČL!AE305</f>
        <v>2092505</v>
      </c>
      <c r="Y18" s="30">
        <f>ČL!AF305</f>
        <v>117703</v>
      </c>
      <c r="Z18" s="30">
        <f>ČL!AG305</f>
        <v>29750</v>
      </c>
      <c r="AA18" s="30">
        <f>ČL!AH305</f>
        <v>968221</v>
      </c>
      <c r="AB18" s="30">
        <f>ČL!AI305</f>
        <v>0</v>
      </c>
      <c r="AC18" s="30">
        <f>ČL!AJ305</f>
        <v>997971</v>
      </c>
      <c r="AD18" s="30">
        <f>ČL!AK305</f>
        <v>9399031</v>
      </c>
      <c r="AE18" s="441">
        <f>ČL!AL305</f>
        <v>-0.39999999999999991</v>
      </c>
      <c r="AF18" s="441">
        <f>ČL!AM305</f>
        <v>-0.98999999999999988</v>
      </c>
      <c r="AG18" s="441">
        <f>ČL!AN305</f>
        <v>0.63</v>
      </c>
      <c r="AH18" s="441">
        <f>ČL!AO305</f>
        <v>5.2799999999999994</v>
      </c>
      <c r="AI18" s="441">
        <f>ČL!AP305</f>
        <v>0</v>
      </c>
      <c r="AJ18" s="441">
        <f>ČL!AQ305</f>
        <v>1.3332999999999999</v>
      </c>
      <c r="AK18" s="441">
        <f>ČL!AR305</f>
        <v>0</v>
      </c>
      <c r="AL18" s="441">
        <f>ČL!AS305</f>
        <v>0</v>
      </c>
      <c r="AM18" s="441">
        <f>ČL!AT305</f>
        <v>6.8433000000000002</v>
      </c>
      <c r="AN18" s="441">
        <f>ČL!AU305</f>
        <v>-0.98999999999999988</v>
      </c>
      <c r="AO18" s="33">
        <f>ČL!AV305</f>
        <v>5.8532999999999999</v>
      </c>
      <c r="AP18" s="36">
        <f>ČL!AW305</f>
        <v>973575993</v>
      </c>
      <c r="AQ18" s="30">
        <f>ČL!AX305</f>
        <v>700448487</v>
      </c>
      <c r="AR18" s="30">
        <f>ČL!AY305</f>
        <v>461920</v>
      </c>
      <c r="AS18" s="30">
        <f>ČL!AZ305</f>
        <v>4163508</v>
      </c>
      <c r="AT18" s="30">
        <f>ČL!BA305</f>
        <v>238158853</v>
      </c>
      <c r="AU18" s="30">
        <f>ČL!BB305</f>
        <v>14008971</v>
      </c>
      <c r="AV18" s="30">
        <f>ČL!BC305</f>
        <v>16796174</v>
      </c>
      <c r="AW18" s="441">
        <f>ČL!BD305</f>
        <v>1523.6123000000002</v>
      </c>
      <c r="AX18" s="441">
        <f>ČL!BE305</f>
        <v>1090.1941999999997</v>
      </c>
      <c r="AY18" s="441">
        <f>ČL!BF305</f>
        <v>1.3332999999999999</v>
      </c>
      <c r="AZ18" s="867">
        <f>ČL!BG305</f>
        <v>433.41810000000009</v>
      </c>
    </row>
    <row r="19" spans="1:52" x14ac:dyDescent="0.2">
      <c r="A19" s="269" t="s">
        <v>262</v>
      </c>
      <c r="B19" s="4">
        <f>NB!I123</f>
        <v>314439089</v>
      </c>
      <c r="C19" s="861">
        <f>NB!J123</f>
        <v>226803791</v>
      </c>
      <c r="D19" s="861">
        <f>NB!K123</f>
        <v>926750</v>
      </c>
      <c r="E19" s="861">
        <f>NB!L123</f>
        <v>76972921</v>
      </c>
      <c r="F19" s="861">
        <f>NB!M123</f>
        <v>4536083</v>
      </c>
      <c r="G19" s="861">
        <f>NB!N123</f>
        <v>5199544</v>
      </c>
      <c r="H19" s="866">
        <f>NB!O123</f>
        <v>496.21310000000005</v>
      </c>
      <c r="I19" s="866">
        <f>NB!P123</f>
        <v>346.59800000000001</v>
      </c>
      <c r="J19" s="926">
        <f>NB!Q123</f>
        <v>149.61509999999998</v>
      </c>
      <c r="K19" s="864">
        <f>NB!R123</f>
        <v>-533200</v>
      </c>
      <c r="L19" s="861">
        <f>NB!S123</f>
        <v>73142</v>
      </c>
      <c r="M19" s="861">
        <f>NB!T123</f>
        <v>1170778</v>
      </c>
      <c r="N19" s="861">
        <f>NB!U123</f>
        <v>1134132</v>
      </c>
      <c r="O19" s="861">
        <f>NB!V123</f>
        <v>-274863</v>
      </c>
      <c r="P19" s="861">
        <f>NB!W123</f>
        <v>0</v>
      </c>
      <c r="Q19" s="861">
        <f>NB!X123</f>
        <v>0</v>
      </c>
      <c r="R19" s="861">
        <f>NB!Y123</f>
        <v>1569989</v>
      </c>
      <c r="S19" s="861">
        <f>NB!Z123</f>
        <v>533200</v>
      </c>
      <c r="T19" s="861">
        <f>NB!AA123</f>
        <v>0</v>
      </c>
      <c r="U19" s="861">
        <f>NB!AB123</f>
        <v>0</v>
      </c>
      <c r="V19" s="861">
        <f>NB!AC123</f>
        <v>533200</v>
      </c>
      <c r="W19" s="861">
        <f>NB!AD123</f>
        <v>2103189</v>
      </c>
      <c r="X19" s="861">
        <f>NB!AE123</f>
        <v>710878</v>
      </c>
      <c r="Y19" s="861">
        <f>NB!AF123</f>
        <v>31398</v>
      </c>
      <c r="Z19" s="861">
        <f>NB!AG123</f>
        <v>3250</v>
      </c>
      <c r="AA19" s="861">
        <f>NB!AH123</f>
        <v>373266</v>
      </c>
      <c r="AB19" s="861">
        <f>NB!AI123</f>
        <v>0</v>
      </c>
      <c r="AC19" s="861">
        <f>NB!AJ123</f>
        <v>376516</v>
      </c>
      <c r="AD19" s="861">
        <f>NB!AK123</f>
        <v>3221981</v>
      </c>
      <c r="AE19" s="866">
        <f>NB!AL123</f>
        <v>-0.14000000000000001</v>
      </c>
      <c r="AF19" s="866">
        <f>NB!AM123</f>
        <v>-0.55000000000000004</v>
      </c>
      <c r="AG19" s="866">
        <f>NB!AN123</f>
        <v>0.22000000000000003</v>
      </c>
      <c r="AH19" s="866">
        <f>NB!AO123</f>
        <v>2.04</v>
      </c>
      <c r="AI19" s="866">
        <f>NB!AP123</f>
        <v>0</v>
      </c>
      <c r="AJ19" s="866">
        <f>NB!AQ123</f>
        <v>0</v>
      </c>
      <c r="AK19" s="866">
        <f>NB!AR123</f>
        <v>0</v>
      </c>
      <c r="AL19" s="866">
        <f>NB!AS123</f>
        <v>0</v>
      </c>
      <c r="AM19" s="866">
        <f>NB!AT123</f>
        <v>2.1199999999999997</v>
      </c>
      <c r="AN19" s="866">
        <f>NB!AU123</f>
        <v>-0.55000000000000004</v>
      </c>
      <c r="AO19" s="868">
        <f>NB!AV123</f>
        <v>1.5699999999999998</v>
      </c>
      <c r="AP19" s="4">
        <f>NB!AW123</f>
        <v>317661070</v>
      </c>
      <c r="AQ19" s="861">
        <f>NB!AX123</f>
        <v>228373780</v>
      </c>
      <c r="AR19" s="861">
        <f>NB!AY123</f>
        <v>0</v>
      </c>
      <c r="AS19" s="861">
        <f>NB!AZ123</f>
        <v>1459950</v>
      </c>
      <c r="AT19" s="861">
        <f>NB!BA123</f>
        <v>77683799</v>
      </c>
      <c r="AU19" s="861">
        <f>NB!BB123</f>
        <v>4567481</v>
      </c>
      <c r="AV19" s="861">
        <f>NB!BC123</f>
        <v>5576060</v>
      </c>
      <c r="AW19" s="866">
        <f>NB!BD123</f>
        <v>497.78309999999999</v>
      </c>
      <c r="AX19" s="866">
        <f>NB!BE123</f>
        <v>348.71799999999996</v>
      </c>
      <c r="AY19" s="866">
        <f>NB!BF123</f>
        <v>0</v>
      </c>
      <c r="AZ19" s="926">
        <f>NB!BG123</f>
        <v>149.06509999999997</v>
      </c>
    </row>
    <row r="20" spans="1:52" x14ac:dyDescent="0.2">
      <c r="A20" s="269" t="s">
        <v>263</v>
      </c>
      <c r="B20" s="4">
        <f>SM!I165</f>
        <v>333088204</v>
      </c>
      <c r="C20" s="861">
        <f>SM!J165</f>
        <v>239702197</v>
      </c>
      <c r="D20" s="861">
        <f>SM!K165</f>
        <v>1849432</v>
      </c>
      <c r="E20" s="861">
        <f>SM!L165</f>
        <v>81632868</v>
      </c>
      <c r="F20" s="861">
        <f>SM!M165</f>
        <v>4794051</v>
      </c>
      <c r="G20" s="861">
        <f>SM!N165</f>
        <v>5109656</v>
      </c>
      <c r="H20" s="866">
        <f>SM!O165</f>
        <v>518.01705000000004</v>
      </c>
      <c r="I20" s="866">
        <f>SM!P165</f>
        <v>356.34039999999999</v>
      </c>
      <c r="J20" s="926">
        <f>SM!Q165</f>
        <v>161.67665000000002</v>
      </c>
      <c r="K20" s="864">
        <f>SM!R165</f>
        <v>149652</v>
      </c>
      <c r="L20" s="861">
        <f>SM!S165</f>
        <v>-455474</v>
      </c>
      <c r="M20" s="861">
        <f>SM!T165</f>
        <v>1307376</v>
      </c>
      <c r="N20" s="861">
        <f>SM!U165</f>
        <v>1151316</v>
      </c>
      <c r="O20" s="861">
        <f>SM!V165</f>
        <v>-121501</v>
      </c>
      <c r="P20" s="861">
        <f>SM!W165</f>
        <v>230960</v>
      </c>
      <c r="Q20" s="861">
        <f>SM!X165</f>
        <v>0</v>
      </c>
      <c r="R20" s="861">
        <f>SM!Y165</f>
        <v>2262329</v>
      </c>
      <c r="S20" s="861">
        <f>SM!Z165</f>
        <v>-149652</v>
      </c>
      <c r="T20" s="861">
        <f>SM!AA165</f>
        <v>0</v>
      </c>
      <c r="U20" s="861">
        <f>SM!AB165</f>
        <v>0</v>
      </c>
      <c r="V20" s="861">
        <f>SM!AC165</f>
        <v>-149652</v>
      </c>
      <c r="W20" s="861">
        <f>SM!AD165</f>
        <v>2112677</v>
      </c>
      <c r="X20" s="861">
        <f>SM!AE165</f>
        <v>714083</v>
      </c>
      <c r="Y20" s="861">
        <f>SM!AF165</f>
        <v>45245</v>
      </c>
      <c r="Z20" s="861">
        <f>SM!AG165</f>
        <v>0</v>
      </c>
      <c r="AA20" s="861">
        <f>SM!AH165</f>
        <v>164999</v>
      </c>
      <c r="AB20" s="861">
        <f>SM!AI165</f>
        <v>0</v>
      </c>
      <c r="AC20" s="861">
        <f>SM!AJ165</f>
        <v>164999</v>
      </c>
      <c r="AD20" s="861">
        <f>SM!AK165</f>
        <v>3037004</v>
      </c>
      <c r="AE20" s="866">
        <f>SM!AL165</f>
        <v>-0.18000000000000002</v>
      </c>
      <c r="AF20" s="866">
        <f>SM!AM165</f>
        <v>-4.0000000000000008E-2</v>
      </c>
      <c r="AG20" s="866">
        <f>SM!AN165</f>
        <v>-1.26</v>
      </c>
      <c r="AH20" s="866">
        <f>SM!AO165</f>
        <v>2.1599999999999997</v>
      </c>
      <c r="AI20" s="866">
        <f>SM!AP165</f>
        <v>0</v>
      </c>
      <c r="AJ20" s="866">
        <f>SM!AQ165</f>
        <v>0.66669999999999996</v>
      </c>
      <c r="AK20" s="866">
        <f>SM!AR165</f>
        <v>0</v>
      </c>
      <c r="AL20" s="866">
        <f>SM!AS165</f>
        <v>0</v>
      </c>
      <c r="AM20" s="866">
        <f>SM!AT165</f>
        <v>1.3866999999999998</v>
      </c>
      <c r="AN20" s="866">
        <f>SM!AU165</f>
        <v>-4.0000000000000008E-2</v>
      </c>
      <c r="AO20" s="868">
        <f>SM!AV165</f>
        <v>1.3466999999999998</v>
      </c>
      <c r="AP20" s="4">
        <f>SM!AW165</f>
        <v>336125208</v>
      </c>
      <c r="AQ20" s="861">
        <f>SM!AX165</f>
        <v>241964526</v>
      </c>
      <c r="AR20" s="861">
        <f>SM!AY165</f>
        <v>230960</v>
      </c>
      <c r="AS20" s="861">
        <f>SM!AZ165</f>
        <v>1699780</v>
      </c>
      <c r="AT20" s="861">
        <f>SM!BA165</f>
        <v>82346951</v>
      </c>
      <c r="AU20" s="861">
        <f>SM!BB165</f>
        <v>4839296</v>
      </c>
      <c r="AV20" s="861">
        <f>SM!BC165</f>
        <v>5274655</v>
      </c>
      <c r="AW20" s="866">
        <f>SM!BD165</f>
        <v>519.36374999999987</v>
      </c>
      <c r="AX20" s="866">
        <f>SM!BE165</f>
        <v>357.72710000000006</v>
      </c>
      <c r="AY20" s="866">
        <f>SM!BF165</f>
        <v>0.66669999999999996</v>
      </c>
      <c r="AZ20" s="926">
        <f>SM!BG165</f>
        <v>161.63665000000003</v>
      </c>
    </row>
    <row r="21" spans="1:52" s="3" customFormat="1" x14ac:dyDescent="0.2">
      <c r="A21" s="269" t="s">
        <v>264</v>
      </c>
      <c r="B21" s="36">
        <f>JI!I143</f>
        <v>275206710</v>
      </c>
      <c r="C21" s="30">
        <f>JI!J143</f>
        <v>199317944</v>
      </c>
      <c r="D21" s="30">
        <f>JI!K143</f>
        <v>797450</v>
      </c>
      <c r="E21" s="30">
        <f>JI!L143</f>
        <v>67639000</v>
      </c>
      <c r="F21" s="30">
        <f>JI!M143</f>
        <v>3986359</v>
      </c>
      <c r="G21" s="30">
        <f>JI!N143</f>
        <v>3465957</v>
      </c>
      <c r="H21" s="441">
        <f>JI!O143</f>
        <v>431.32330000000002</v>
      </c>
      <c r="I21" s="441">
        <f>JI!P143</f>
        <v>303.65460000000002</v>
      </c>
      <c r="J21" s="867">
        <f>JI!Q143</f>
        <v>127.6687</v>
      </c>
      <c r="K21" s="865">
        <f>JI!R143</f>
        <v>-171500</v>
      </c>
      <c r="L21" s="30">
        <f>JI!S143</f>
        <v>43306</v>
      </c>
      <c r="M21" s="30">
        <f>JI!T143</f>
        <v>591133</v>
      </c>
      <c r="N21" s="30">
        <f>JI!U143</f>
        <v>986364</v>
      </c>
      <c r="O21" s="30">
        <f>JI!V143</f>
        <v>-33136</v>
      </c>
      <c r="P21" s="30">
        <f>JI!W143</f>
        <v>346440</v>
      </c>
      <c r="Q21" s="30">
        <f>JI!X143</f>
        <v>0</v>
      </c>
      <c r="R21" s="30">
        <f>JI!Y143</f>
        <v>1762607</v>
      </c>
      <c r="S21" s="30">
        <f>JI!Z143</f>
        <v>171500</v>
      </c>
      <c r="T21" s="30">
        <f>JI!AA143</f>
        <v>0</v>
      </c>
      <c r="U21" s="30">
        <f>JI!AB143</f>
        <v>0</v>
      </c>
      <c r="V21" s="30">
        <f>JI!AC143</f>
        <v>171500</v>
      </c>
      <c r="W21" s="30">
        <f>JI!AD143</f>
        <v>1934107</v>
      </c>
      <c r="X21" s="30">
        <f>JI!AE143</f>
        <v>653729</v>
      </c>
      <c r="Y21" s="30">
        <f>JI!AF143</f>
        <v>35253</v>
      </c>
      <c r="Z21" s="30">
        <f>JI!AG143</f>
        <v>700</v>
      </c>
      <c r="AA21" s="30">
        <f>JI!AH143</f>
        <v>44999</v>
      </c>
      <c r="AB21" s="30">
        <f>JI!AI143</f>
        <v>0</v>
      </c>
      <c r="AC21" s="30">
        <f>JI!AJ143</f>
        <v>45699</v>
      </c>
      <c r="AD21" s="30">
        <f>JI!AK143</f>
        <v>2668788</v>
      </c>
      <c r="AE21" s="441">
        <f>JI!AL143</f>
        <v>0.04</v>
      </c>
      <c r="AF21" s="441">
        <f>JI!AM143</f>
        <v>-0.69000000000000006</v>
      </c>
      <c r="AG21" s="441">
        <f>JI!AN143</f>
        <v>0.08</v>
      </c>
      <c r="AH21" s="441">
        <f>JI!AO143</f>
        <v>1.04</v>
      </c>
      <c r="AI21" s="441">
        <f>JI!AP143</f>
        <v>0</v>
      </c>
      <c r="AJ21" s="441">
        <f>JI!AQ143</f>
        <v>0.99999999999999989</v>
      </c>
      <c r="AK21" s="441">
        <f>JI!AR143</f>
        <v>0</v>
      </c>
      <c r="AL21" s="441">
        <f>JI!AS143</f>
        <v>0</v>
      </c>
      <c r="AM21" s="441">
        <f>JI!AT143</f>
        <v>2.16</v>
      </c>
      <c r="AN21" s="441">
        <f>JI!AU143</f>
        <v>-0.69000000000000006</v>
      </c>
      <c r="AO21" s="33">
        <f>JI!AV143</f>
        <v>1.4699999999999998</v>
      </c>
      <c r="AP21" s="36">
        <f>JI!AW143</f>
        <v>277875498</v>
      </c>
      <c r="AQ21" s="30">
        <f>JI!AX143</f>
        <v>201080551</v>
      </c>
      <c r="AR21" s="30">
        <f>JI!AY143</f>
        <v>346440</v>
      </c>
      <c r="AS21" s="30">
        <f>JI!AZ143</f>
        <v>968950</v>
      </c>
      <c r="AT21" s="30">
        <f>JI!BA143</f>
        <v>68292729</v>
      </c>
      <c r="AU21" s="30">
        <f>JI!BB143</f>
        <v>4021612</v>
      </c>
      <c r="AV21" s="30">
        <f>JI!BC143</f>
        <v>3511656</v>
      </c>
      <c r="AW21" s="441">
        <f>JI!BD143</f>
        <v>432.79329999999993</v>
      </c>
      <c r="AX21" s="441">
        <f>JI!BE143</f>
        <v>305.81459999999998</v>
      </c>
      <c r="AY21" s="441">
        <f>JI!BF143</f>
        <v>0.99999999999999989</v>
      </c>
      <c r="AZ21" s="867">
        <f>JI!BG143</f>
        <v>126.97869999999999</v>
      </c>
    </row>
    <row r="22" spans="1:52" ht="13.5" thickBot="1" x14ac:dyDescent="0.25">
      <c r="A22" s="862" t="s">
        <v>265</v>
      </c>
      <c r="B22" s="927">
        <f>TU!I198</f>
        <v>420780081</v>
      </c>
      <c r="C22" s="928">
        <f>TU!J198</f>
        <v>303267131</v>
      </c>
      <c r="D22" s="928">
        <f>TU!K198</f>
        <v>2217756</v>
      </c>
      <c r="E22" s="928">
        <f>TU!L198</f>
        <v>103206571</v>
      </c>
      <c r="F22" s="928">
        <f>TU!M198</f>
        <v>6065353</v>
      </c>
      <c r="G22" s="928">
        <f>TU!N198</f>
        <v>6023270</v>
      </c>
      <c r="H22" s="933">
        <f>TU!O198</f>
        <v>664.70700000000011</v>
      </c>
      <c r="I22" s="933">
        <f>TU!P198</f>
        <v>456.79390000000001</v>
      </c>
      <c r="J22" s="934">
        <f>TU!Q198</f>
        <v>207.9130999999999</v>
      </c>
      <c r="K22" s="935">
        <f>TU!R198</f>
        <v>88000</v>
      </c>
      <c r="L22" s="928">
        <f>TU!S198</f>
        <v>65453</v>
      </c>
      <c r="M22" s="928">
        <f>TU!T198</f>
        <v>2270309</v>
      </c>
      <c r="N22" s="928">
        <f>TU!U198</f>
        <v>1422096</v>
      </c>
      <c r="O22" s="928">
        <f>TU!V198</f>
        <v>-663009</v>
      </c>
      <c r="P22" s="928">
        <f>TU!W198</f>
        <v>461920</v>
      </c>
      <c r="Q22" s="928">
        <f>TU!X198</f>
        <v>0</v>
      </c>
      <c r="R22" s="928">
        <f>TU!Y198</f>
        <v>3644769</v>
      </c>
      <c r="S22" s="928">
        <f>TU!Z198</f>
        <v>-88000</v>
      </c>
      <c r="T22" s="928">
        <f>TU!AA198</f>
        <v>0</v>
      </c>
      <c r="U22" s="928">
        <f>TU!AB198</f>
        <v>-140000</v>
      </c>
      <c r="V22" s="928">
        <f>TU!AC198</f>
        <v>-228000</v>
      </c>
      <c r="W22" s="928">
        <f>TU!AD198</f>
        <v>3416769</v>
      </c>
      <c r="X22" s="928">
        <f>TU!AE198</f>
        <v>1202190</v>
      </c>
      <c r="Y22" s="928">
        <f>TU!AF198</f>
        <v>72894</v>
      </c>
      <c r="Z22" s="928">
        <f>TU!AG198</f>
        <v>0</v>
      </c>
      <c r="AA22" s="928">
        <f>TU!AH198</f>
        <v>900366</v>
      </c>
      <c r="AB22" s="928">
        <f>TU!AI198</f>
        <v>0</v>
      </c>
      <c r="AC22" s="928">
        <f>TU!AJ198</f>
        <v>900366</v>
      </c>
      <c r="AD22" s="928">
        <f>TU!AK198</f>
        <v>5592219</v>
      </c>
      <c r="AE22" s="933">
        <f>TU!AL198</f>
        <v>-4.0000000000000022E-2</v>
      </c>
      <c r="AF22" s="933">
        <f>TU!AM198</f>
        <v>-0.31</v>
      </c>
      <c r="AG22" s="933">
        <f>TU!AN198</f>
        <v>0.19</v>
      </c>
      <c r="AH22" s="933">
        <f>TU!AO198</f>
        <v>4.17</v>
      </c>
      <c r="AI22" s="933">
        <f>TU!AP198</f>
        <v>0</v>
      </c>
      <c r="AJ22" s="933">
        <f>TU!AQ198</f>
        <v>1.3332999999999999</v>
      </c>
      <c r="AK22" s="933">
        <f>TU!AR198</f>
        <v>0</v>
      </c>
      <c r="AL22" s="933">
        <f>TU!AS198</f>
        <v>0</v>
      </c>
      <c r="AM22" s="933">
        <f>TU!AT198</f>
        <v>5.6533000000000007</v>
      </c>
      <c r="AN22" s="933">
        <f>TU!AU198</f>
        <v>-0.31</v>
      </c>
      <c r="AO22" s="938">
        <f>TU!AV198</f>
        <v>5.343300000000001</v>
      </c>
      <c r="AP22" s="927">
        <f>TU!AW198</f>
        <v>426372300</v>
      </c>
      <c r="AQ22" s="928">
        <f>TU!AX198</f>
        <v>306911900</v>
      </c>
      <c r="AR22" s="928">
        <f>TU!AY198</f>
        <v>461920</v>
      </c>
      <c r="AS22" s="928">
        <f>TU!AZ198</f>
        <v>1989756</v>
      </c>
      <c r="AT22" s="928">
        <f>TU!BA198</f>
        <v>104408761</v>
      </c>
      <c r="AU22" s="928">
        <f>TU!BB198</f>
        <v>6138247</v>
      </c>
      <c r="AV22" s="928">
        <f>TU!BC198</f>
        <v>6923636</v>
      </c>
      <c r="AW22" s="933">
        <f>TU!BD198</f>
        <v>670.05029999999999</v>
      </c>
      <c r="AX22" s="933">
        <f>TU!BE198</f>
        <v>462.44720000000001</v>
      </c>
      <c r="AY22" s="933">
        <f>TU!BF198</f>
        <v>1.3332999999999999</v>
      </c>
      <c r="AZ22" s="934">
        <f>TU!BG198</f>
        <v>207.60309999999993</v>
      </c>
    </row>
    <row r="23" spans="1:52" s="3" customFormat="1" ht="13.5" thickBot="1" x14ac:dyDescent="0.25">
      <c r="A23" s="270" t="s">
        <v>266</v>
      </c>
      <c r="B23" s="929">
        <f>SUM(B13:B22)</f>
        <v>5312394482</v>
      </c>
      <c r="C23" s="930">
        <f t="shared" ref="C23:AZ23" si="0">SUM(C13:C22)</f>
        <v>3830554210</v>
      </c>
      <c r="D23" s="930">
        <f t="shared" si="0"/>
        <v>22162886</v>
      </c>
      <c r="E23" s="930">
        <f t="shared" si="0"/>
        <v>1302149009</v>
      </c>
      <c r="F23" s="930">
        <f t="shared" si="0"/>
        <v>76611121</v>
      </c>
      <c r="G23" s="930">
        <f t="shared" si="0"/>
        <v>80917256</v>
      </c>
      <c r="H23" s="931">
        <f t="shared" si="0"/>
        <v>8359.5073499999999</v>
      </c>
      <c r="I23" s="931">
        <f t="shared" si="0"/>
        <v>5931.0658000000003</v>
      </c>
      <c r="J23" s="932">
        <f t="shared" si="0"/>
        <v>2428.4415499999996</v>
      </c>
      <c r="K23" s="936">
        <f t="shared" si="0"/>
        <v>-2504209</v>
      </c>
      <c r="L23" s="930">
        <f t="shared" si="0"/>
        <v>-210492</v>
      </c>
      <c r="M23" s="930">
        <f t="shared" si="0"/>
        <v>17978824</v>
      </c>
      <c r="N23" s="930">
        <f t="shared" si="0"/>
        <v>17571188</v>
      </c>
      <c r="O23" s="930">
        <f t="shared" si="0"/>
        <v>-7459701</v>
      </c>
      <c r="P23" s="930">
        <f t="shared" ref="P23" si="1">SUM(P13:P22)</f>
        <v>5369820</v>
      </c>
      <c r="Q23" s="930">
        <f t="shared" si="0"/>
        <v>18843</v>
      </c>
      <c r="R23" s="930">
        <f t="shared" si="0"/>
        <v>30764273</v>
      </c>
      <c r="S23" s="930">
        <f t="shared" si="0"/>
        <v>2504209</v>
      </c>
      <c r="T23" s="930">
        <f t="shared" si="0"/>
        <v>0</v>
      </c>
      <c r="U23" s="930">
        <f t="shared" si="0"/>
        <v>176118</v>
      </c>
      <c r="V23" s="930">
        <f t="shared" si="0"/>
        <v>2680327</v>
      </c>
      <c r="W23" s="930">
        <f t="shared" si="0"/>
        <v>33444600</v>
      </c>
      <c r="X23" s="930">
        <f t="shared" si="0"/>
        <v>11244741</v>
      </c>
      <c r="Y23" s="930">
        <f t="shared" si="0"/>
        <v>615280</v>
      </c>
      <c r="Z23" s="930">
        <f t="shared" si="0"/>
        <v>92000</v>
      </c>
      <c r="AA23" s="930">
        <f t="shared" si="0"/>
        <v>10130281</v>
      </c>
      <c r="AB23" s="930">
        <f t="shared" si="0"/>
        <v>-500</v>
      </c>
      <c r="AC23" s="930">
        <f t="shared" si="0"/>
        <v>10221781</v>
      </c>
      <c r="AD23" s="930">
        <f t="shared" si="0"/>
        <v>55526402</v>
      </c>
      <c r="AE23" s="931">
        <f t="shared" si="0"/>
        <v>-3.4400000000000004</v>
      </c>
      <c r="AF23" s="931">
        <f t="shared" si="0"/>
        <v>-3.41</v>
      </c>
      <c r="AG23" s="931">
        <f t="shared" si="0"/>
        <v>-0.53</v>
      </c>
      <c r="AH23" s="931">
        <f t="shared" si="0"/>
        <v>33.229999999999997</v>
      </c>
      <c r="AI23" s="931">
        <f t="shared" si="0"/>
        <v>0</v>
      </c>
      <c r="AJ23" s="931">
        <f t="shared" ref="AJ23" si="2">SUM(AJ13:AJ22)</f>
        <v>15.500300000000001</v>
      </c>
      <c r="AK23" s="931">
        <f t="shared" si="0"/>
        <v>0.03</v>
      </c>
      <c r="AL23" s="931">
        <f t="shared" si="0"/>
        <v>0</v>
      </c>
      <c r="AM23" s="931">
        <f t="shared" si="0"/>
        <v>44.790300000000002</v>
      </c>
      <c r="AN23" s="931">
        <f t="shared" si="0"/>
        <v>-3.41</v>
      </c>
      <c r="AO23" s="939">
        <f t="shared" si="0"/>
        <v>41.380299999999998</v>
      </c>
      <c r="AP23" s="929">
        <f t="shared" si="0"/>
        <v>5367920884</v>
      </c>
      <c r="AQ23" s="930">
        <f t="shared" si="0"/>
        <v>3861318483</v>
      </c>
      <c r="AR23" s="930">
        <f t="shared" ref="AR23" si="3">SUM(AR13:AR22)</f>
        <v>5369820</v>
      </c>
      <c r="AS23" s="930">
        <f t="shared" si="0"/>
        <v>24843213</v>
      </c>
      <c r="AT23" s="930">
        <f t="shared" si="0"/>
        <v>1313393750</v>
      </c>
      <c r="AU23" s="930">
        <f t="shared" si="0"/>
        <v>77226401</v>
      </c>
      <c r="AV23" s="930">
        <f t="shared" si="0"/>
        <v>91139037</v>
      </c>
      <c r="AW23" s="931">
        <f t="shared" si="0"/>
        <v>8400.8876499999988</v>
      </c>
      <c r="AX23" s="931">
        <f t="shared" si="0"/>
        <v>5975.8561</v>
      </c>
      <c r="AY23" s="931">
        <f t="shared" ref="AY23" si="4">SUM(AY13:AY22)</f>
        <v>15.500300000000001</v>
      </c>
      <c r="AZ23" s="932">
        <f t="shared" si="0"/>
        <v>2425.0315499999997</v>
      </c>
    </row>
    <row r="24" spans="1:52" x14ac:dyDescent="0.2">
      <c r="A24" s="41" t="s">
        <v>267</v>
      </c>
      <c r="B24" s="94">
        <f>SUM(C23:G23)</f>
        <v>5312394482</v>
      </c>
      <c r="C24" s="94"/>
      <c r="D24" s="94"/>
      <c r="E24" s="94"/>
      <c r="F24" s="94"/>
      <c r="G24" s="94"/>
      <c r="H24" s="95">
        <f>SUM(I23:J23)</f>
        <v>8359.5073499999999</v>
      </c>
      <c r="I24" s="95"/>
      <c r="J24" s="95"/>
      <c r="K24" s="94"/>
      <c r="L24" s="94"/>
      <c r="M24" s="94"/>
      <c r="N24" s="94"/>
      <c r="O24" s="94"/>
      <c r="P24" s="94"/>
      <c r="Q24" s="94"/>
      <c r="R24" s="216">
        <f>SUM(K23:Q23)</f>
        <v>30764273</v>
      </c>
      <c r="S24" s="217">
        <f>K23+S23</f>
        <v>0</v>
      </c>
      <c r="T24" s="217"/>
      <c r="U24" s="217"/>
      <c r="V24" s="216">
        <f>SUM(S23:U23)</f>
        <v>2680327</v>
      </c>
      <c r="W24" s="216">
        <f>R23+V23</f>
        <v>33444600</v>
      </c>
      <c r="X24" s="218"/>
      <c r="Y24" s="218"/>
      <c r="Z24" s="217"/>
      <c r="AA24" s="217"/>
      <c r="AB24" s="217"/>
      <c r="AC24" s="216">
        <f>SUM(Z23:AB23)</f>
        <v>10221781</v>
      </c>
      <c r="AD24" s="216">
        <f>W23+X23+Y23+AC23</f>
        <v>55526402</v>
      </c>
      <c r="AE24" s="137"/>
      <c r="AF24" s="137"/>
      <c r="AG24" s="137"/>
      <c r="AH24" s="137"/>
      <c r="AI24" s="137"/>
      <c r="AJ24" s="137"/>
      <c r="AK24" s="137"/>
      <c r="AL24" s="137"/>
      <c r="AM24" s="138">
        <f>AE23+AG23+AH23+AK23+AJ23</f>
        <v>44.790300000000002</v>
      </c>
      <c r="AN24" s="138">
        <f>AF23+AI23+AL23</f>
        <v>-3.41</v>
      </c>
      <c r="AO24" s="138">
        <f>SUM(AM23:AN23)</f>
        <v>41.380300000000005</v>
      </c>
      <c r="AP24" s="94">
        <f>AQ23+AS23+AT23+AU23+AV23</f>
        <v>5367920884</v>
      </c>
      <c r="AQ24" s="93"/>
      <c r="AR24" s="93"/>
      <c r="AS24" s="93"/>
      <c r="AT24" s="93"/>
      <c r="AU24" s="93"/>
      <c r="AV24" s="93"/>
      <c r="AW24" s="95">
        <f>AX23+AZ23</f>
        <v>8400.8876500000006</v>
      </c>
      <c r="AX24" s="141"/>
      <c r="AY24" s="141"/>
      <c r="AZ24" s="141"/>
    </row>
    <row r="25" spans="1:52" ht="13.5" thickBot="1" x14ac:dyDescent="0.25">
      <c r="A25" s="41"/>
      <c r="B25" s="139">
        <f ca="1">SUM(C26:G26)</f>
        <v>5312394482</v>
      </c>
      <c r="C25" s="91"/>
      <c r="D25" s="91"/>
      <c r="E25" s="428"/>
      <c r="F25" s="428"/>
      <c r="G25" s="91"/>
      <c r="H25" s="140">
        <f ca="1">SUM(I26:J26)</f>
        <v>8359.5073499999999</v>
      </c>
      <c r="I25" s="266"/>
      <c r="J25" s="266"/>
      <c r="K25" s="94"/>
      <c r="L25" s="94"/>
      <c r="M25" s="94"/>
      <c r="N25" s="94"/>
      <c r="O25" s="94"/>
      <c r="P25" s="94"/>
      <c r="Q25" s="94"/>
      <c r="R25" s="216">
        <f ca="1">SUM(K26:Q26)</f>
        <v>30764273</v>
      </c>
      <c r="S25" s="217"/>
      <c r="T25" s="217"/>
      <c r="U25" s="217"/>
      <c r="V25" s="216">
        <f ca="1">SUM(S26:U26)</f>
        <v>2680327</v>
      </c>
      <c r="W25" s="216">
        <f ca="1">R26+V26</f>
        <v>33444600</v>
      </c>
      <c r="X25" s="218"/>
      <c r="Y25" s="218"/>
      <c r="Z25" s="217"/>
      <c r="AA25" s="217"/>
      <c r="AB25" s="217"/>
      <c r="AC25" s="216">
        <f ca="1">SUM(Z26:AB26)</f>
        <v>10221781</v>
      </c>
      <c r="AD25" s="216">
        <f ca="1">W26+X26+Y26+AC26</f>
        <v>55526402</v>
      </c>
      <c r="AE25" s="137"/>
      <c r="AF25" s="137"/>
      <c r="AG25" s="137"/>
      <c r="AH25" s="137"/>
      <c r="AI25" s="137"/>
      <c r="AJ25" s="137"/>
      <c r="AK25" s="137"/>
      <c r="AL25" s="137"/>
      <c r="AM25" s="138">
        <f ca="1">AE26+AG26+AH26+AK26+AJ26</f>
        <v>44.790300000000002</v>
      </c>
      <c r="AN25" s="138">
        <f ca="1">AF26+AI26+AL26</f>
        <v>-3.41</v>
      </c>
      <c r="AO25" s="138">
        <f ca="1">SUM(AM26:AN26)</f>
        <v>41.380300000000005</v>
      </c>
      <c r="AP25" s="94">
        <f ca="1">AQ26+AS26+AT26+AU26+AV26</f>
        <v>5367920884</v>
      </c>
      <c r="AQ25" s="93"/>
      <c r="AR25" s="93"/>
      <c r="AS25" s="93"/>
      <c r="AT25" s="93"/>
      <c r="AU25" s="93"/>
      <c r="AV25" s="93"/>
      <c r="AW25" s="95">
        <f ca="1">AX26+AZ26</f>
        <v>8400.8876499999988</v>
      </c>
      <c r="AX25" s="141"/>
      <c r="AY25" s="141"/>
      <c r="AZ25" s="141"/>
    </row>
    <row r="26" spans="1:52" ht="13.5" thickBot="1" x14ac:dyDescent="0.25">
      <c r="A26" s="44" t="s">
        <v>0</v>
      </c>
      <c r="B26" s="211">
        <f ca="1">SUM(B27:B36)</f>
        <v>5312394482</v>
      </c>
      <c r="C26" s="60">
        <f t="shared" ref="C26:AZ26" ca="1" si="5">SUM(C27:C36)</f>
        <v>3830554210</v>
      </c>
      <c r="D26" s="60">
        <f t="shared" ca="1" si="5"/>
        <v>22162886</v>
      </c>
      <c r="E26" s="60">
        <f t="shared" ca="1" si="5"/>
        <v>1302149009</v>
      </c>
      <c r="F26" s="60">
        <f t="shared" ca="1" si="5"/>
        <v>76611121</v>
      </c>
      <c r="G26" s="60">
        <f t="shared" ca="1" si="5"/>
        <v>80917256</v>
      </c>
      <c r="H26" s="61">
        <f t="shared" ca="1" si="5"/>
        <v>8359.507349999998</v>
      </c>
      <c r="I26" s="61">
        <f t="shared" ca="1" si="5"/>
        <v>5931.0657999999994</v>
      </c>
      <c r="J26" s="62">
        <f t="shared" ca="1" si="5"/>
        <v>2428.44155</v>
      </c>
      <c r="K26" s="229">
        <f t="shared" ca="1" si="5"/>
        <v>-2504209</v>
      </c>
      <c r="L26" s="60">
        <f t="shared" ca="1" si="5"/>
        <v>-210492</v>
      </c>
      <c r="M26" s="60">
        <f t="shared" ca="1" si="5"/>
        <v>17978824</v>
      </c>
      <c r="N26" s="60">
        <f t="shared" ca="1" si="5"/>
        <v>17571188</v>
      </c>
      <c r="O26" s="60">
        <f t="shared" ca="1" si="5"/>
        <v>-7459701</v>
      </c>
      <c r="P26" s="60">
        <f t="shared" ref="P26" ca="1" si="6">SUM(P27:P36)</f>
        <v>5369820</v>
      </c>
      <c r="Q26" s="60">
        <f t="shared" ca="1" si="5"/>
        <v>18843</v>
      </c>
      <c r="R26" s="60">
        <f t="shared" ca="1" si="5"/>
        <v>30764273</v>
      </c>
      <c r="S26" s="60">
        <f t="shared" ca="1" si="5"/>
        <v>2504209</v>
      </c>
      <c r="T26" s="60">
        <f t="shared" ca="1" si="5"/>
        <v>0</v>
      </c>
      <c r="U26" s="60">
        <f t="shared" ca="1" si="5"/>
        <v>176118</v>
      </c>
      <c r="V26" s="60">
        <f t="shared" ca="1" si="5"/>
        <v>2680327</v>
      </c>
      <c r="W26" s="60">
        <f t="shared" ca="1" si="5"/>
        <v>33444600</v>
      </c>
      <c r="X26" s="60">
        <f t="shared" ca="1" si="5"/>
        <v>11244741</v>
      </c>
      <c r="Y26" s="60">
        <f t="shared" ca="1" si="5"/>
        <v>615280</v>
      </c>
      <c r="Z26" s="60">
        <f t="shared" ca="1" si="5"/>
        <v>92000</v>
      </c>
      <c r="AA26" s="60">
        <f t="shared" ca="1" si="5"/>
        <v>10130281</v>
      </c>
      <c r="AB26" s="60">
        <f t="shared" ca="1" si="5"/>
        <v>-500</v>
      </c>
      <c r="AC26" s="60">
        <f t="shared" ca="1" si="5"/>
        <v>10221781</v>
      </c>
      <c r="AD26" s="60">
        <f t="shared" ca="1" si="5"/>
        <v>55526402</v>
      </c>
      <c r="AE26" s="61">
        <f t="shared" ca="1" si="5"/>
        <v>-3.4399999999999995</v>
      </c>
      <c r="AF26" s="61">
        <f t="shared" ca="1" si="5"/>
        <v>-3.41</v>
      </c>
      <c r="AG26" s="61">
        <f t="shared" ca="1" si="5"/>
        <v>-0.53000000000000014</v>
      </c>
      <c r="AH26" s="61">
        <f t="shared" ca="1" si="5"/>
        <v>33.229999999999997</v>
      </c>
      <c r="AI26" s="61">
        <f t="shared" ca="1" si="5"/>
        <v>0</v>
      </c>
      <c r="AJ26" s="61">
        <f t="shared" ref="AJ26" ca="1" si="7">SUM(AJ27:AJ36)</f>
        <v>15.500300000000001</v>
      </c>
      <c r="AK26" s="61">
        <f t="shared" ca="1" si="5"/>
        <v>0.03</v>
      </c>
      <c r="AL26" s="61">
        <f t="shared" ca="1" si="5"/>
        <v>0</v>
      </c>
      <c r="AM26" s="61">
        <f t="shared" ca="1" si="5"/>
        <v>44.790300000000002</v>
      </c>
      <c r="AN26" s="61">
        <f t="shared" ca="1" si="5"/>
        <v>-3.41</v>
      </c>
      <c r="AO26" s="228">
        <f t="shared" ca="1" si="5"/>
        <v>41.380300000000005</v>
      </c>
      <c r="AP26" s="211">
        <f t="shared" ca="1" si="5"/>
        <v>5367920884</v>
      </c>
      <c r="AQ26" s="60">
        <f t="shared" ca="1" si="5"/>
        <v>3861318483</v>
      </c>
      <c r="AR26" s="60">
        <f t="shared" ref="AR26" ca="1" si="8">SUM(AR27:AR36)</f>
        <v>5369820</v>
      </c>
      <c r="AS26" s="60">
        <f t="shared" ca="1" si="5"/>
        <v>24843213</v>
      </c>
      <c r="AT26" s="60">
        <f t="shared" ca="1" si="5"/>
        <v>1313393750</v>
      </c>
      <c r="AU26" s="60">
        <f t="shared" ca="1" si="5"/>
        <v>77226401</v>
      </c>
      <c r="AV26" s="60">
        <f t="shared" ca="1" si="5"/>
        <v>91139037</v>
      </c>
      <c r="AW26" s="61">
        <f t="shared" ca="1" si="5"/>
        <v>8400.8876500000006</v>
      </c>
      <c r="AX26" s="61">
        <f t="shared" ca="1" si="5"/>
        <v>5975.8560999999991</v>
      </c>
      <c r="AY26" s="61">
        <f t="shared" ref="AY26" ca="1" si="9">SUM(AY27:AY36)</f>
        <v>15.500300000000001</v>
      </c>
      <c r="AZ26" s="62">
        <f t="shared" ca="1" si="5"/>
        <v>2425.0315499999997</v>
      </c>
    </row>
    <row r="27" spans="1:52" x14ac:dyDescent="0.2">
      <c r="A27" s="1">
        <v>3111</v>
      </c>
      <c r="B27" s="251">
        <f ca="1">LB!I467+FR!I135+JN!I191+TA!I104+ŽB!I78+ČL!I309+NB!I127+SM!I169+JI!I147+TU!I202</f>
        <v>1113932619</v>
      </c>
      <c r="C27" s="252">
        <f ca="1">LB!J467+FR!J135+JN!J191+TA!J104+ŽB!J78+ČL!J309+NB!J127+SM!J169+JI!J147+TU!J202</f>
        <v>810510469</v>
      </c>
      <c r="D27" s="252">
        <f ca="1">LB!K467+FR!K135+JN!K191+TA!K104+ŽB!K78+ČL!K309+NB!K127+SM!K169+JI!K147+TU!K202</f>
        <v>3184978</v>
      </c>
      <c r="E27" s="252">
        <f ca="1">LB!L467+FR!L135+JN!L191+TA!L104+ŽB!L78+ČL!L309+NB!L127+SM!L169+JI!L147+TU!L202</f>
        <v>275018602</v>
      </c>
      <c r="F27" s="252">
        <f ca="1">LB!M467+FR!M135+JN!M191+TA!M104+ŽB!M78+ČL!M309+NB!M127+SM!M169+JI!M147+TU!M202</f>
        <v>16210227</v>
      </c>
      <c r="G27" s="252">
        <f ca="1">LB!N467+FR!N135+JN!N191+TA!N104+ŽB!N78+ČL!N309+NB!N127+SM!N169+JI!N147+TU!N202</f>
        <v>9008343</v>
      </c>
      <c r="H27" s="253">
        <f ca="1">LB!O467+FR!O135+JN!O191+TA!O104+ŽB!O78+ČL!O309+NB!O127+SM!O169+JI!O147+TU!O202</f>
        <v>1902.7981499999999</v>
      </c>
      <c r="I27" s="253">
        <f ca="1">LB!P467+FR!P135+JN!P191+TA!P104+ŽB!P78+ČL!P309+NB!P127+SM!P169+JI!P147+TU!P202</f>
        <v>1459.5786999999998</v>
      </c>
      <c r="J27" s="254">
        <f ca="1">LB!Q467+FR!Q135+JN!Q191+TA!Q104+ŽB!Q78+ČL!Q309+NB!Q127+SM!Q169+JI!Q147+TU!Q202</f>
        <v>443.21944999999994</v>
      </c>
      <c r="K27" s="255">
        <f ca="1">LB!R467+FR!R135+JN!R191+TA!R104+ŽB!R78+ČL!R309+NB!R127+SM!R169+JI!R147+TU!R202</f>
        <v>-537909</v>
      </c>
      <c r="L27" s="252">
        <f ca="1">LB!S467+FR!S135+JN!S191+TA!S104+ŽB!S78+ČL!S309+NB!S127+SM!S169+JI!S147+TU!S202</f>
        <v>96444</v>
      </c>
      <c r="M27" s="252">
        <f ca="1">LB!T467+FR!T135+JN!T191+TA!T104+ŽB!T78+ČL!T309+NB!T127+SM!T169+JI!T147+TU!T202</f>
        <v>4276023</v>
      </c>
      <c r="N27" s="252">
        <f ca="1">LB!U467+FR!U135+JN!U191+TA!U104+ŽB!U78+ČL!U309+NB!U127+SM!U169+JI!U147+TU!U202</f>
        <v>5100332</v>
      </c>
      <c r="O27" s="252">
        <f ca="1">LB!V467+FR!V135+JN!V191+TA!V104+ŽB!V78+ČL!V309+NB!V127+SM!V169+JI!V147+TU!V202</f>
        <v>-2378608</v>
      </c>
      <c r="P27" s="252">
        <f ca="1">LB!W467+FR!W135+JN!W191+TA!W104+ŽB!W78+ČL!W309+NB!W127+SM!W169+JI!W147+TU!W202</f>
        <v>0</v>
      </c>
      <c r="Q27" s="252">
        <f ca="1">LB!X467+FR!X135+JN!X191+TA!X104+ŽB!X78+ČL!X309+NB!X127+SM!X169+JI!X147+TU!X202</f>
        <v>0</v>
      </c>
      <c r="R27" s="252">
        <f ca="1">LB!Y467+FR!Y135+JN!Y191+TA!Y104+ŽB!Y78+ČL!Y309+NB!Y127+SM!Y169+JI!Y147+TU!Y202</f>
        <v>6556282</v>
      </c>
      <c r="S27" s="252">
        <f ca="1">LB!Z467+FR!Z135+JN!Z191+TA!Z104+ŽB!Z78+ČL!Z309+NB!Z127+SM!Z169+JI!Z147+TU!Z202</f>
        <v>537909</v>
      </c>
      <c r="T27" s="252">
        <f ca="1">LB!AA467+FR!AA135+JN!AA191+TA!AA104+ŽB!AA78+ČL!AA309+NB!AA127+SM!AA169+JI!AA147+TU!AA202</f>
        <v>0</v>
      </c>
      <c r="U27" s="252">
        <f ca="1">LB!AB467+FR!AB135+JN!AB191+TA!AB104+ŽB!AB78+ČL!AB309+NB!AB127+SM!AB169+JI!AB147+TU!AB202</f>
        <v>61952</v>
      </c>
      <c r="V27" s="252">
        <f ca="1">LB!AC467+FR!AC135+JN!AC191+TA!AC104+ŽB!AC78+ČL!AC309+NB!AC127+SM!AC169+JI!AC147+TU!AC202</f>
        <v>599861</v>
      </c>
      <c r="W27" s="252">
        <f ca="1">LB!AD467+FR!AD135+JN!AD191+TA!AD104+ŽB!AD78+ČL!AD309+NB!AD127+SM!AD169+JI!AD147+TU!AD202</f>
        <v>7156143</v>
      </c>
      <c r="X27" s="252">
        <f ca="1">LB!AE467+FR!AE135+JN!AE191+TA!AE104+ŽB!AE78+ČL!AE309+NB!AE127+SM!AE169+JI!AE147+TU!AE202</f>
        <v>2397833</v>
      </c>
      <c r="Y27" s="252">
        <f ca="1">LB!AF467+FR!AF135+JN!AF191+TA!AF104+ŽB!AF78+ČL!AF309+NB!AF127+SM!AF169+JI!AF147+TU!AF202</f>
        <v>131124</v>
      </c>
      <c r="Z27" s="252">
        <f ca="1">LB!AG467+FR!AG135+JN!AG191+TA!AG104+ŽB!AG78+ČL!AG309+NB!AG127+SM!AG169+JI!AG147+TU!AG202</f>
        <v>26900</v>
      </c>
      <c r="AA27" s="252">
        <f ca="1">LB!AH467+FR!AH135+JN!AH191+TA!AH104+ŽB!AH78+ČL!AH309+NB!AH127+SM!AH169+JI!AH147+TU!AH202</f>
        <v>3230153</v>
      </c>
      <c r="AB27" s="252">
        <f ca="1">LB!AI467+FR!AI135+JN!AI191+TA!AI104+ŽB!AI78+ČL!AI309+NB!AI127+SM!AI169+JI!AI147+TU!AI202</f>
        <v>-500</v>
      </c>
      <c r="AC27" s="252">
        <f ca="1">LB!AJ467+FR!AJ135+JN!AJ191+TA!AJ104+ŽB!AJ78+ČL!AJ309+NB!AJ127+SM!AJ169+JI!AJ147+TU!AJ202</f>
        <v>3256553</v>
      </c>
      <c r="AD27" s="252">
        <f ca="1">LB!AK467+FR!AK135+JN!AK191+TA!AK104+ŽB!AK78+ČL!AK309+NB!AK127+SM!AK169+JI!AK147+TU!AK202</f>
        <v>12941653</v>
      </c>
      <c r="AE27" s="253">
        <f ca="1">LB!AL467+FR!AL135+JN!AL191+TA!AL104+ŽB!AL78+ČL!AL309+NB!AL127+SM!AL169+JI!AL147+TU!AL202</f>
        <v>-0.37000000000000005</v>
      </c>
      <c r="AF27" s="253">
        <f ca="1">LB!AM467+FR!AM135+JN!AM191+TA!AM104+ŽB!AM78+ČL!AM309+NB!AM127+SM!AM169+JI!AM147+TU!AM202</f>
        <v>-0.65</v>
      </c>
      <c r="AG27" s="253">
        <f ca="1">LB!AN467+FR!AN135+JN!AN191+TA!AN104+ŽB!AN78+ČL!AN309+NB!AN127+SM!AN169+JI!AN147+TU!AN202</f>
        <v>0.27999999999999997</v>
      </c>
      <c r="AH27" s="253">
        <f ca="1">LB!AO467+FR!AO135+JN!AO191+TA!AO104+ŽB!AO78+ČL!AO309+NB!AO127+SM!AO169+JI!AO147+TU!AO202</f>
        <v>8.83</v>
      </c>
      <c r="AI27" s="253">
        <f ca="1">LB!AP467+FR!AP135+JN!AP191+TA!AP104+ŽB!AP78+ČL!AP309+NB!AP127+SM!AP169+JI!AP147+TU!AP202</f>
        <v>0</v>
      </c>
      <c r="AJ27" s="253">
        <f ca="1">LB!AQ467+FR!AQ135+JN!AQ191+TA!AQ104+ŽB!AQ78+ČL!AQ309+NB!AQ127+SM!AQ169+JI!AQ147+TU!AQ202</f>
        <v>0</v>
      </c>
      <c r="AK27" s="253">
        <f ca="1">LB!AR467+FR!AR135+JN!AR191+TA!AR104+ŽB!AR78+ČL!AR309+NB!AR127+SM!AR169+JI!AR147+TU!AR202</f>
        <v>0</v>
      </c>
      <c r="AL27" s="253">
        <f ca="1">LB!AS467+FR!AS135+JN!AS191+TA!AS104+ŽB!AS78+ČL!AS309+NB!AS127+SM!AS169+JI!AS147+TU!AS202</f>
        <v>0</v>
      </c>
      <c r="AM27" s="253">
        <f ca="1">LB!AT467+FR!AT135+JN!AT191+TA!AT104+ŽB!AT78+ČL!AT309+NB!AT127+SM!AT169+JI!AT147+TU!AT202</f>
        <v>8.740000000000002</v>
      </c>
      <c r="AN27" s="253">
        <f ca="1">LB!AU467+FR!AU135+JN!AU191+TA!AU104+ŽB!AU78+ČL!AU309+NB!AU127+SM!AU169+JI!AU147+TU!AU202</f>
        <v>-0.65</v>
      </c>
      <c r="AO27" s="256">
        <f ca="1">LB!AV467+FR!AV135+JN!AV191+TA!AV104+ŽB!AV78+ČL!AV309+NB!AV127+SM!AV169+JI!AV147+TU!AV202</f>
        <v>8.09</v>
      </c>
      <c r="AP27" s="251">
        <f ca="1">LB!AW467+FR!AW135+JN!AW191+TA!AW104+ŽB!AW78+ČL!AW309+NB!AW127+SM!AW169+JI!AW147+TU!AW202</f>
        <v>1126874272</v>
      </c>
      <c r="AQ27" s="252">
        <f ca="1">LB!AX467+FR!AX135+JN!AX191+TA!AX104+ŽB!AX78+ČL!AX309+NB!AX127+SM!AX169+JI!AX147+TU!AX202</f>
        <v>817066751</v>
      </c>
      <c r="AR27" s="252">
        <f ca="1">LB!AY467+FR!AY135+JN!AY191+TA!AY104+ŽB!AY78+ČL!AY309+NB!AY127+SM!AY169+JI!AY147+TU!AY202</f>
        <v>0</v>
      </c>
      <c r="AS27" s="252">
        <f ca="1">LB!AZ467+FR!AZ135+JN!AZ191+TA!AZ104+ŽB!AZ78+ČL!AZ309+NB!AZ127+SM!AZ169+JI!AZ147+TU!AZ202</f>
        <v>3784839</v>
      </c>
      <c r="AT27" s="252">
        <f ca="1">LB!BA467+FR!BA135+JN!BA191+TA!BA104+ŽB!BA78+ČL!BA309+NB!BA127+SM!BA169+JI!BA147+TU!BA202</f>
        <v>277416435</v>
      </c>
      <c r="AU27" s="252">
        <f ca="1">LB!BB467+FR!BB135+JN!BB191+TA!BB104+ŽB!BB78+ČL!BB309+NB!BB127+SM!BB169+JI!BB147+TU!BB202</f>
        <v>16341351</v>
      </c>
      <c r="AV27" s="252">
        <f ca="1">LB!BC467+FR!BC135+JN!BC191+TA!BC104+ŽB!BC78+ČL!BC309+NB!BC127+SM!BC169+JI!BC147+TU!BC202</f>
        <v>12264896</v>
      </c>
      <c r="AW27" s="253">
        <f ca="1">LB!BD467+FR!BD135+JN!BD191+TA!BD104+ŽB!BD78+ČL!BD309+NB!BD127+SM!BD169+JI!BD147+TU!BD202</f>
        <v>1910.8881499999998</v>
      </c>
      <c r="AX27" s="253">
        <f ca="1">LB!BE467+FR!BE135+JN!BE191+TA!BE104+ŽB!BE78+ČL!BE309+NB!BE127+SM!BE169+JI!BE147+TU!BE202</f>
        <v>1468.3187</v>
      </c>
      <c r="AY27" s="253">
        <f ca="1">LB!BF467+FR!BF135+JN!BF191+TA!BF104+ŽB!BF78+ČL!BF309+NB!BF127+SM!BF169+JI!BF147+TU!BF202</f>
        <v>0</v>
      </c>
      <c r="AZ27" s="254">
        <f ca="1">LB!BG467+FR!BG135+JN!BG191+TA!BG104+ŽB!BG78+ČL!BG309+NB!BG127+SM!BG169+JI!BG147+TU!BG202</f>
        <v>442.56945000000002</v>
      </c>
    </row>
    <row r="28" spans="1:52" x14ac:dyDescent="0.2">
      <c r="A28" s="2">
        <v>3113</v>
      </c>
      <c r="B28" s="257">
        <f>LB!I468+FR!I136+JN!I192+TA!I105+ŽB!I79+ČL!I310+NB!I128+SM!I170+JI!I148+TU!I203</f>
        <v>2736355996</v>
      </c>
      <c r="C28" s="28">
        <f>LB!J468+FR!J136+JN!J192+TA!J105+ŽB!J79+ČL!J310+NB!J128+SM!J170+JI!J148+TU!J203</f>
        <v>1962358554</v>
      </c>
      <c r="D28" s="28">
        <f>LB!K468+FR!K136+JN!K192+TA!K105+ŽB!K79+ČL!K310+NB!K128+SM!K170+JI!K148+TU!K203</f>
        <v>9066748</v>
      </c>
      <c r="E28" s="28">
        <f>LB!L468+FR!L136+JN!L192+TA!L105+ŽB!L79+ČL!L310+NB!L128+SM!L170+JI!L148+TU!L203</f>
        <v>666282861</v>
      </c>
      <c r="F28" s="28">
        <f>LB!M468+FR!M136+JN!M192+TA!M105+ŽB!M79+ČL!M310+NB!M128+SM!M170+JI!M148+TU!M203</f>
        <v>39247175</v>
      </c>
      <c r="G28" s="28">
        <f>LB!N468+FR!N136+JN!N192+TA!N105+ŽB!N79+ČL!N310+NB!N128+SM!N170+JI!N148+TU!N203</f>
        <v>59400658</v>
      </c>
      <c r="H28" s="21">
        <f>LB!O468+FR!O136+JN!O192+TA!O105+ŽB!O79+ČL!O310+NB!O128+SM!O170+JI!O148+TU!O203</f>
        <v>3885.0127999999995</v>
      </c>
      <c r="I28" s="21">
        <f>LB!P468+FR!P136+JN!P192+TA!P105+ŽB!P79+ČL!P310+NB!P128+SM!P170+JI!P148+TU!P203</f>
        <v>3111.9323999999997</v>
      </c>
      <c r="J28" s="29">
        <f>LB!Q468+FR!Q136+JN!Q192+TA!Q105+ŽB!Q79+ČL!Q310+NB!Q128+SM!Q170+JI!Q148+TU!Q203</f>
        <v>773.08040000000005</v>
      </c>
      <c r="K28" s="258">
        <f>LB!R468+FR!R136+JN!R192+TA!R105+ŽB!R79+ČL!R310+NB!R128+SM!R170+JI!R148+TU!R203</f>
        <v>-1939473</v>
      </c>
      <c r="L28" s="28">
        <f>LB!S468+FR!S136+JN!S192+TA!S105+ŽB!S79+ČL!S310+NB!S128+SM!S170+JI!S148+TU!S203</f>
        <v>-62812</v>
      </c>
      <c r="M28" s="28">
        <f>LB!T468+FR!T136+JN!T192+TA!T105+ŽB!T79+ČL!T310+NB!T128+SM!T170+JI!T148+TU!T203</f>
        <v>9554845</v>
      </c>
      <c r="N28" s="28">
        <f>LB!U468+FR!U136+JN!U192+TA!U105+ŽB!U79+ČL!U310+NB!U128+SM!U170+JI!U148+TU!U203</f>
        <v>9395576</v>
      </c>
      <c r="O28" s="28">
        <f>LB!V468+FR!V136+JN!V192+TA!V105+ŽB!V79+ČL!V310+NB!V128+SM!V170+JI!V148+TU!V203</f>
        <v>-4383109</v>
      </c>
      <c r="P28" s="28">
        <f>LB!W468+FR!W136+JN!W192+TA!W105+ŽB!W79+ČL!W310+NB!W128+SM!W170+JI!W148+TU!W203</f>
        <v>5312080</v>
      </c>
      <c r="Q28" s="28">
        <f>LB!X468+FR!X136+JN!X192+TA!X105+ŽB!X79+ČL!X310+NB!X128+SM!X170+JI!X148+TU!X203</f>
        <v>18843</v>
      </c>
      <c r="R28" s="28">
        <f>LB!Y468+FR!Y136+JN!Y192+TA!Y105+ŽB!Y79+ČL!Y310+NB!Y128+SM!Y170+JI!Y148+TU!Y203</f>
        <v>17895950</v>
      </c>
      <c r="S28" s="28">
        <f>LB!Z468+FR!Z136+JN!Z192+TA!Z105+ŽB!Z79+ČL!Z310+NB!Z128+SM!Z170+JI!Z148+TU!Z203</f>
        <v>1939473</v>
      </c>
      <c r="T28" s="28">
        <f>LB!AA468+FR!AA136+JN!AA192+TA!AA105+ŽB!AA79+ČL!AA310+NB!AA128+SM!AA170+JI!AA148+TU!AA203</f>
        <v>0</v>
      </c>
      <c r="U28" s="28">
        <f>LB!AB468+FR!AB136+JN!AB192+TA!AB105+ŽB!AB79+ČL!AB310+NB!AB128+SM!AB170+JI!AB148+TU!AB203</f>
        <v>114166</v>
      </c>
      <c r="V28" s="28">
        <f>LB!AC468+FR!AC136+JN!AC192+TA!AC105+ŽB!AC79+ČL!AC310+NB!AC128+SM!AC170+JI!AC148+TU!AC203</f>
        <v>2053639</v>
      </c>
      <c r="W28" s="28">
        <f>LB!AD468+FR!AD136+JN!AD192+TA!AD105+ŽB!AD79+ČL!AD310+NB!AD128+SM!AD170+JI!AD148+TU!AD203</f>
        <v>19949589</v>
      </c>
      <c r="X28" s="28">
        <f>LB!AE468+FR!AE136+JN!AE192+TA!AE105+ŽB!AE79+ČL!AE310+NB!AE128+SM!AE170+JI!AE148+TU!AE203</f>
        <v>6704372</v>
      </c>
      <c r="Y28" s="28">
        <f>LB!AF468+FR!AF136+JN!AF192+TA!AF105+ŽB!AF79+ČL!AF310+NB!AF128+SM!AF170+JI!AF148+TU!AF203</f>
        <v>357921</v>
      </c>
      <c r="Z28" s="28">
        <f>LB!AG468+FR!AG136+JN!AG192+TA!AG105+ŽB!AG79+ČL!AG310+NB!AG128+SM!AG170+JI!AG148+TU!AG203</f>
        <v>57900</v>
      </c>
      <c r="AA28" s="28">
        <f>LB!AH468+FR!AH136+JN!AH192+TA!AH105+ŽB!AH79+ČL!AH310+NB!AH128+SM!AH170+JI!AH148+TU!AH203</f>
        <v>5952263</v>
      </c>
      <c r="AB28" s="28">
        <f>LB!AI468+FR!AI136+JN!AI192+TA!AI105+ŽB!AI79+ČL!AI310+NB!AI128+SM!AI170+JI!AI148+TU!AI203</f>
        <v>0</v>
      </c>
      <c r="AC28" s="28">
        <f>LB!AJ468+FR!AJ136+JN!AJ192+TA!AJ105+ŽB!AJ79+ČL!AJ310+NB!AJ128+SM!AJ170+JI!AJ148+TU!AJ203</f>
        <v>6010163</v>
      </c>
      <c r="AD28" s="28">
        <f>LB!AK468+FR!AK136+JN!AK192+TA!AK105+ŽB!AK79+ČL!AK310+NB!AK128+SM!AK170+JI!AK148+TU!AK203</f>
        <v>33022045</v>
      </c>
      <c r="AE28" s="21">
        <f>LB!AL468+FR!AL136+JN!AL192+TA!AL105+ŽB!AL79+ČL!AL310+NB!AL128+SM!AL170+JI!AL148+TU!AL203</f>
        <v>-3.4899999999999993</v>
      </c>
      <c r="AF28" s="21">
        <f>LB!AM468+FR!AM136+JN!AM192+TA!AM105+ŽB!AM79+ČL!AM310+NB!AM128+SM!AM170+JI!AM148+TU!AM203</f>
        <v>-2.84</v>
      </c>
      <c r="AG28" s="21">
        <f>LB!AN468+FR!AN136+JN!AN192+TA!AN105+ŽB!AN79+ČL!AN310+NB!AN128+SM!AN170+JI!AN148+TU!AN203</f>
        <v>-0.14000000000000015</v>
      </c>
      <c r="AH28" s="21">
        <f>LB!AO468+FR!AO136+JN!AO192+TA!AO105+ŽB!AO79+ČL!AO310+NB!AO128+SM!AO170+JI!AO148+TU!AO203</f>
        <v>16.119999999999997</v>
      </c>
      <c r="AI28" s="21">
        <f>LB!AP468+FR!AP136+JN!AP192+TA!AP105+ŽB!AP79+ČL!AP310+NB!AP128+SM!AP170+JI!AP148+TU!AP203</f>
        <v>0</v>
      </c>
      <c r="AJ28" s="21">
        <f>LB!AQ468+FR!AQ136+JN!AQ192+TA!AQ105+ŽB!AQ79+ČL!AQ310+NB!AQ128+SM!AQ170+JI!AQ148+TU!AQ203</f>
        <v>15.333600000000001</v>
      </c>
      <c r="AK28" s="21">
        <f>LB!AR468+FR!AR136+JN!AR192+TA!AR105+ŽB!AR79+ČL!AR310+NB!AR128+SM!AR170+JI!AR148+TU!AR203</f>
        <v>0.03</v>
      </c>
      <c r="AL28" s="21">
        <f>LB!AS468+FR!AS136+JN!AS192+TA!AS105+ŽB!AS79+ČL!AS310+NB!AS128+SM!AS170+JI!AS148+TU!AS203</f>
        <v>0</v>
      </c>
      <c r="AM28" s="21">
        <f>LB!AT468+FR!AT136+JN!AT192+TA!AT105+ŽB!AT79+ČL!AT310+NB!AT128+SM!AT170+JI!AT148+TU!AT203</f>
        <v>27.8536</v>
      </c>
      <c r="AN28" s="21">
        <f>LB!AU468+FR!AU136+JN!AU192+TA!AU105+ŽB!AU79+ČL!AU310+NB!AU128+SM!AU170+JI!AU148+TU!AU203</f>
        <v>-2.84</v>
      </c>
      <c r="AO28" s="259">
        <f>LB!AV468+FR!AV136+JN!AV192+TA!AV105+ŽB!AV79+ČL!AV310+NB!AV128+SM!AV170+JI!AV148+TU!AV203</f>
        <v>25.013600000000004</v>
      </c>
      <c r="AP28" s="257">
        <f>LB!AW468+FR!AW136+JN!AW192+TA!AW105+ŽB!AW79+ČL!AW310+NB!AW128+SM!AW170+JI!AW148+TU!AW203</f>
        <v>2769378041</v>
      </c>
      <c r="AQ28" s="28">
        <f>LB!AX468+FR!AX136+JN!AX192+TA!AX105+ŽB!AX79+ČL!AX310+NB!AX128+SM!AX170+JI!AX148+TU!AX203</f>
        <v>1980254504</v>
      </c>
      <c r="AR28" s="28">
        <f>LB!AY468+FR!AY136+JN!AY192+TA!AY105+ŽB!AY79+ČL!AY310+NB!AY128+SM!AY170+JI!AY148+TU!AY203</f>
        <v>5312080</v>
      </c>
      <c r="AS28" s="28">
        <f>LB!AZ468+FR!AZ136+JN!AZ192+TA!AZ105+ŽB!AZ79+ČL!AZ310+NB!AZ128+SM!AZ170+JI!AZ148+TU!AZ203</f>
        <v>11120387</v>
      </c>
      <c r="AT28" s="28">
        <f>LB!BA468+FR!BA136+JN!BA192+TA!BA105+ŽB!BA79+ČL!BA310+NB!BA128+SM!BA170+JI!BA148+TU!BA203</f>
        <v>672987233</v>
      </c>
      <c r="AU28" s="28">
        <f>LB!BB468+FR!BB136+JN!BB192+TA!BB105+ŽB!BB79+ČL!BB310+NB!BB128+SM!BB170+JI!BB148+TU!BB203</f>
        <v>39605096</v>
      </c>
      <c r="AV28" s="28">
        <f>LB!BC468+FR!BC136+JN!BC192+TA!BC105+ŽB!BC79+ČL!BC310+NB!BC128+SM!BC170+JI!BC148+TU!BC203</f>
        <v>65410821</v>
      </c>
      <c r="AW28" s="21">
        <f>LB!BD468+FR!BD136+JN!BD192+TA!BD105+ŽB!BD79+ČL!BD310+NB!BD128+SM!BD170+JI!BD148+TU!BD203</f>
        <v>3910.0263999999997</v>
      </c>
      <c r="AX28" s="21">
        <f>LB!BE468+FR!BE136+JN!BE192+TA!BE105+ŽB!BE79+ČL!BE310+NB!BE128+SM!BE170+JI!BE148+TU!BE203</f>
        <v>3139.7859999999991</v>
      </c>
      <c r="AY28" s="21">
        <f>LB!BF468+FR!BF136+JN!BF192+TA!BF105+ŽB!BF79+ČL!BF310+NB!BF128+SM!BF170+JI!BF148+TU!BF203</f>
        <v>15.333600000000001</v>
      </c>
      <c r="AZ28" s="29">
        <f>LB!BG468+FR!BG136+JN!BG192+TA!BG105+ŽB!BG79+ČL!BG310+NB!BG128+SM!BG170+JI!BG148+TU!BG203</f>
        <v>770.24039999999991</v>
      </c>
    </row>
    <row r="29" spans="1:52" x14ac:dyDescent="0.2">
      <c r="A29" s="2">
        <v>3114</v>
      </c>
      <c r="B29" s="257">
        <f>LB!I469+FR!I137+JN!I193+TA!I106+ŽB!I80+ČL!I311+NB!I129+SM!I171+JI!I149+TU!I204</f>
        <v>162445950</v>
      </c>
      <c r="C29" s="28">
        <f>LB!J469+FR!J137+JN!J193+TA!J106+ŽB!J80+ČL!J311+NB!J129+SM!J171+JI!J149+TU!J204</f>
        <v>117533503</v>
      </c>
      <c r="D29" s="28">
        <f>LB!K469+FR!K137+JN!K193+TA!K106+ŽB!K80+ČL!K311+NB!K129+SM!K171+JI!K149+TU!K204</f>
        <v>520360</v>
      </c>
      <c r="E29" s="28">
        <f>LB!L469+FR!L137+JN!L193+TA!L106+ŽB!L80+ČL!L311+NB!L129+SM!L171+JI!L149+TU!L204</f>
        <v>39902207</v>
      </c>
      <c r="F29" s="28">
        <f>LB!M469+FR!M137+JN!M193+TA!M106+ŽB!M80+ČL!M311+NB!M129+SM!M171+JI!M149+TU!M204</f>
        <v>2350670</v>
      </c>
      <c r="G29" s="28">
        <f>LB!N469+FR!N137+JN!N193+TA!N106+ŽB!N80+ČL!N311+NB!N129+SM!N171+JI!N149+TU!N204</f>
        <v>2139210</v>
      </c>
      <c r="H29" s="21">
        <f>LB!O469+FR!O137+JN!O193+TA!O106+ŽB!O80+ČL!O311+NB!O129+SM!O171+JI!O149+TU!O204</f>
        <v>233.52829999999997</v>
      </c>
      <c r="I29" s="21">
        <f>LB!P469+FR!P137+JN!P193+TA!P106+ŽB!P80+ČL!P311+NB!P129+SM!P171+JI!P149+TU!P204</f>
        <v>187.97440000000006</v>
      </c>
      <c r="J29" s="29">
        <f>LB!Q469+FR!Q137+JN!Q193+TA!Q106+ŽB!Q80+ČL!Q311+NB!Q129+SM!Q171+JI!Q149+TU!Q204</f>
        <v>45.553900000000006</v>
      </c>
      <c r="K29" s="258">
        <f>LB!R469+FR!R137+JN!R193+TA!R106+ŽB!R80+ČL!R311+NB!R129+SM!R171+JI!R149+TU!R204</f>
        <v>13792</v>
      </c>
      <c r="L29" s="28">
        <f>LB!S469+FR!S137+JN!S193+TA!S106+ŽB!S80+ČL!S311+NB!S129+SM!S171+JI!S149+TU!S204</f>
        <v>0</v>
      </c>
      <c r="M29" s="28">
        <f>LB!T469+FR!T137+JN!T193+TA!T106+ŽB!T80+ČL!T311+NB!T129+SM!T171+JI!T149+TU!T204</f>
        <v>1576327</v>
      </c>
      <c r="N29" s="28">
        <f>LB!U469+FR!U137+JN!U193+TA!U106+ŽB!U80+ČL!U311+NB!U129+SM!U171+JI!U149+TU!U204</f>
        <v>359420</v>
      </c>
      <c r="O29" s="28">
        <f>LB!V469+FR!V137+JN!V193+TA!V106+ŽB!V80+ČL!V311+NB!V129+SM!V171+JI!V149+TU!V204</f>
        <v>-424889</v>
      </c>
      <c r="P29" s="28">
        <f>LB!W469+FR!W137+JN!W193+TA!W106+ŽB!W80+ČL!W311+NB!W129+SM!W171+JI!W149+TU!W204</f>
        <v>0</v>
      </c>
      <c r="Q29" s="28">
        <f>LB!X469+FR!X137+JN!X193+TA!X106+ŽB!X80+ČL!X311+NB!X129+SM!X171+JI!X149+TU!X204</f>
        <v>0</v>
      </c>
      <c r="R29" s="28">
        <f>LB!Y469+FR!Y137+JN!Y193+TA!Y106+ŽB!Y80+ČL!Y311+NB!Y129+SM!Y171+JI!Y149+TU!Y204</f>
        <v>1524650</v>
      </c>
      <c r="S29" s="28">
        <f>LB!Z469+FR!Z137+JN!Z193+TA!Z106+ŽB!Z80+ČL!Z311+NB!Z129+SM!Z171+JI!Z149+TU!Z204</f>
        <v>-13792</v>
      </c>
      <c r="T29" s="28">
        <f>LB!AA469+FR!AA137+JN!AA193+TA!AA106+ŽB!AA80+ČL!AA311+NB!AA129+SM!AA171+JI!AA149+TU!AA204</f>
        <v>0</v>
      </c>
      <c r="U29" s="28">
        <f>LB!AB469+FR!AB137+JN!AB193+TA!AB106+ŽB!AB80+ČL!AB311+NB!AB129+SM!AB171+JI!AB149+TU!AB204</f>
        <v>0</v>
      </c>
      <c r="V29" s="28">
        <f>LB!AC469+FR!AC137+JN!AC193+TA!AC106+ŽB!AC80+ČL!AC311+NB!AC129+SM!AC171+JI!AC149+TU!AC204</f>
        <v>-13792</v>
      </c>
      <c r="W29" s="28">
        <f>LB!AD469+FR!AD137+JN!AD193+TA!AD106+ŽB!AD80+ČL!AD311+NB!AD129+SM!AD171+JI!AD149+TU!AD204</f>
        <v>1510858</v>
      </c>
      <c r="X29" s="28">
        <f>LB!AE469+FR!AE137+JN!AE193+TA!AE106+ŽB!AE80+ČL!AE311+NB!AE129+SM!AE171+JI!AE149+TU!AE204</f>
        <v>510669</v>
      </c>
      <c r="Y29" s="28">
        <f>LB!AF469+FR!AF137+JN!AF193+TA!AF106+ŽB!AF80+ČL!AF311+NB!AF129+SM!AF171+JI!AF149+TU!AF204</f>
        <v>30493</v>
      </c>
      <c r="Z29" s="28">
        <f>LB!AG469+FR!AG137+JN!AG193+TA!AG106+ŽB!AG80+ČL!AG311+NB!AG129+SM!AG171+JI!AG149+TU!AG204</f>
        <v>-2500</v>
      </c>
      <c r="AA29" s="28">
        <f>LB!AH469+FR!AH137+JN!AH193+TA!AH106+ŽB!AH80+ČL!AH311+NB!AH129+SM!AH171+JI!AH149+TU!AH204</f>
        <v>577000</v>
      </c>
      <c r="AB29" s="28">
        <f>LB!AI469+FR!AI137+JN!AI193+TA!AI106+ŽB!AI80+ČL!AI311+NB!AI129+SM!AI171+JI!AI149+TU!AI204</f>
        <v>0</v>
      </c>
      <c r="AC29" s="28">
        <f>LB!AJ469+FR!AJ137+JN!AJ193+TA!AJ106+ŽB!AJ80+ČL!AJ311+NB!AJ129+SM!AJ171+JI!AJ149+TU!AJ204</f>
        <v>574500</v>
      </c>
      <c r="AD29" s="28">
        <f>LB!AK469+FR!AK137+JN!AK193+TA!AK106+ŽB!AK80+ČL!AK311+NB!AK129+SM!AK171+JI!AK149+TU!AK204</f>
        <v>2626520</v>
      </c>
      <c r="AE29" s="21">
        <f>LB!AL469+FR!AL137+JN!AL193+TA!AL106+ŽB!AL80+ČL!AL311+NB!AL129+SM!AL171+JI!AL149+TU!AL204</f>
        <v>0</v>
      </c>
      <c r="AF29" s="21">
        <f>LB!AM469+FR!AM137+JN!AM193+TA!AM106+ŽB!AM80+ČL!AM311+NB!AM129+SM!AM171+JI!AM149+TU!AM204</f>
        <v>-0.35</v>
      </c>
      <c r="AG29" s="21">
        <f>LB!AN469+FR!AN137+JN!AN193+TA!AN106+ŽB!AN80+ČL!AN311+NB!AN129+SM!AN171+JI!AN149+TU!AN204</f>
        <v>0</v>
      </c>
      <c r="AH29" s="21">
        <f>LB!AO469+FR!AO137+JN!AO193+TA!AO106+ŽB!AO80+ČL!AO311+NB!AO129+SM!AO171+JI!AO149+TU!AO204</f>
        <v>3.0900000000000003</v>
      </c>
      <c r="AI29" s="21">
        <f>LB!AP469+FR!AP137+JN!AP193+TA!AP106+ŽB!AP80+ČL!AP311+NB!AP129+SM!AP171+JI!AP149+TU!AP204</f>
        <v>0</v>
      </c>
      <c r="AJ29" s="21">
        <f>LB!AQ469+FR!AQ137+JN!AQ193+TA!AQ106+ŽB!AQ80+ČL!AQ311+NB!AQ129+SM!AQ171+JI!AQ149+TU!AQ204</f>
        <v>0</v>
      </c>
      <c r="AK29" s="21">
        <f>LB!AR469+FR!AR137+JN!AR193+TA!AR106+ŽB!AR80+ČL!AR311+NB!AR129+SM!AR171+JI!AR149+TU!AR204</f>
        <v>0</v>
      </c>
      <c r="AL29" s="21">
        <f>LB!AS469+FR!AS137+JN!AS193+TA!AS106+ŽB!AS80+ČL!AS311+NB!AS129+SM!AS171+JI!AS149+TU!AS204</f>
        <v>0</v>
      </c>
      <c r="AM29" s="21">
        <f>LB!AT469+FR!AT137+JN!AT193+TA!AT106+ŽB!AT80+ČL!AT311+NB!AT129+SM!AT171+JI!AT149+TU!AT204</f>
        <v>3.09</v>
      </c>
      <c r="AN29" s="21">
        <f>LB!AU469+FR!AU137+JN!AU193+TA!AU106+ŽB!AU80+ČL!AU311+NB!AU129+SM!AU171+JI!AU149+TU!AU204</f>
        <v>-0.35</v>
      </c>
      <c r="AO29" s="259">
        <f>LB!AV469+FR!AV137+JN!AV193+TA!AV106+ŽB!AV80+ČL!AV311+NB!AV129+SM!AV171+JI!AV149+TU!AV204</f>
        <v>2.7399999999999998</v>
      </c>
      <c r="AP29" s="257">
        <f>LB!AW469+FR!AW137+JN!AW193+TA!AW106+ŽB!AW80+ČL!AW311+NB!AW129+SM!AW171+JI!AW149+TU!AW204</f>
        <v>165072470</v>
      </c>
      <c r="AQ29" s="28">
        <f>LB!AX469+FR!AX137+JN!AX193+TA!AX106+ŽB!AX80+ČL!AX311+NB!AX129+SM!AX171+JI!AX149+TU!AX204</f>
        <v>119058153</v>
      </c>
      <c r="AR29" s="28">
        <f>LB!AY469+FR!AY137+JN!AY193+TA!AY106+ŽB!AY80+ČL!AY311+NB!AY129+SM!AY171+JI!AY149+TU!AY204</f>
        <v>0</v>
      </c>
      <c r="AS29" s="28">
        <f>LB!AZ469+FR!AZ137+JN!AZ193+TA!AZ106+ŽB!AZ80+ČL!AZ311+NB!AZ129+SM!AZ171+JI!AZ149+TU!AZ204</f>
        <v>506568</v>
      </c>
      <c r="AT29" s="28">
        <f>LB!BA469+FR!BA137+JN!BA193+TA!BA106+ŽB!BA80+ČL!BA311+NB!BA129+SM!BA171+JI!BA149+TU!BA204</f>
        <v>40412876</v>
      </c>
      <c r="AU29" s="28">
        <f>LB!BB469+FR!BB137+JN!BB193+TA!BB106+ŽB!BB80+ČL!BB311+NB!BB129+SM!BB171+JI!BB149+TU!BB204</f>
        <v>2381163</v>
      </c>
      <c r="AV29" s="28">
        <f>LB!BC469+FR!BC137+JN!BC193+TA!BC106+ŽB!BC80+ČL!BC311+NB!BC129+SM!BC171+JI!BC149+TU!BC204</f>
        <v>2713710</v>
      </c>
      <c r="AW29" s="21">
        <f>LB!BD469+FR!BD137+JN!BD193+TA!BD106+ŽB!BD80+ČL!BD311+NB!BD129+SM!BD171+JI!BD149+TU!BD204</f>
        <v>236.26830000000001</v>
      </c>
      <c r="AX29" s="21">
        <f>LB!BE469+FR!BE137+JN!BE193+TA!BE106+ŽB!BE80+ČL!BE311+NB!BE129+SM!BE171+JI!BE149+TU!BE204</f>
        <v>191.06440000000001</v>
      </c>
      <c r="AY29" s="21">
        <f>LB!BF469+FR!BF137+JN!BF193+TA!BF106+ŽB!BF80+ČL!BF311+NB!BF129+SM!BF171+JI!BF149+TU!BF204</f>
        <v>0</v>
      </c>
      <c r="AZ29" s="29">
        <f>LB!BG469+FR!BG137+JN!BG193+TA!BG106+ŽB!BG80+ČL!BG311+NB!BG129+SM!BG171+JI!BG149+TU!BG204</f>
        <v>45.20389999999999</v>
      </c>
    </row>
    <row r="30" spans="1:52" x14ac:dyDescent="0.2">
      <c r="A30" s="2">
        <v>3117</v>
      </c>
      <c r="B30" s="257">
        <f>LB!I470+FR!I138+JN!I194+TA!I107+ŽB!I81+ČL!I312+NB!I130+SM!I172+JI!I150+TU!I205</f>
        <v>294360602</v>
      </c>
      <c r="C30" s="28">
        <f>LB!J470+FR!J138+JN!J194+TA!J107+ŽB!J81+ČL!J312+NB!J130+SM!J172+JI!J150+TU!J205</f>
        <v>211354394</v>
      </c>
      <c r="D30" s="28">
        <f>LB!K470+FR!K138+JN!K194+TA!K107+ŽB!K81+ČL!K312+NB!K130+SM!K172+JI!K150+TU!K205</f>
        <v>1274760</v>
      </c>
      <c r="E30" s="28">
        <f>LB!L470+FR!L138+JN!L194+TA!L107+ŽB!L81+ČL!L312+NB!L130+SM!L172+JI!L150+TU!L205</f>
        <v>71868653</v>
      </c>
      <c r="F30" s="28">
        <f>LB!M470+FR!M138+JN!M194+TA!M107+ŽB!M81+ČL!M312+NB!M130+SM!M172+JI!M150+TU!M205</f>
        <v>4227091</v>
      </c>
      <c r="G30" s="28">
        <f>LB!N470+FR!N138+JN!N194+TA!N107+ŽB!N81+ČL!N312+NB!N130+SM!N172+JI!N150+TU!N205</f>
        <v>5635704</v>
      </c>
      <c r="H30" s="21">
        <f>LB!O470+FR!O138+JN!O194+TA!O107+ŽB!O81+ČL!O312+NB!O130+SM!O172+JI!O150+TU!O205</f>
        <v>447.40910000000002</v>
      </c>
      <c r="I30" s="21">
        <f>LB!P470+FR!P138+JN!P194+TA!P107+ŽB!P81+ČL!P312+NB!P130+SM!P172+JI!P150+TU!P205</f>
        <v>332.48509999999999</v>
      </c>
      <c r="J30" s="29">
        <f>LB!Q470+FR!Q138+JN!Q194+TA!Q107+ŽB!Q81+ČL!Q312+NB!Q130+SM!Q172+JI!Q150+TU!Q205</f>
        <v>114.92400000000001</v>
      </c>
      <c r="K30" s="258">
        <f>LB!R470+FR!R138+JN!R194+TA!R107+ŽB!R81+ČL!R312+NB!R130+SM!R172+JI!R150+TU!R205</f>
        <v>-110189</v>
      </c>
      <c r="L30" s="28">
        <f>LB!S470+FR!S138+JN!S194+TA!S107+ŽB!S81+ČL!S312+NB!S130+SM!S172+JI!S150+TU!S205</f>
        <v>-244124</v>
      </c>
      <c r="M30" s="28">
        <f>LB!T470+FR!T138+JN!T194+TA!T107+ŽB!T81+ČL!T312+NB!T130+SM!T172+JI!T150+TU!T205</f>
        <v>240217</v>
      </c>
      <c r="N30" s="28">
        <f>LB!U470+FR!U138+JN!U194+TA!U107+ŽB!U81+ČL!U312+NB!U130+SM!U172+JI!U150+TU!U205</f>
        <v>1902916</v>
      </c>
      <c r="O30" s="28">
        <f>LB!V470+FR!V138+JN!V194+TA!V107+ŽB!V81+ČL!V312+NB!V130+SM!V172+JI!V150+TU!V205</f>
        <v>-247323</v>
      </c>
      <c r="P30" s="28">
        <f>LB!W470+FR!W138+JN!W194+TA!W107+ŽB!W81+ČL!W312+NB!W130+SM!W172+JI!W150+TU!W205</f>
        <v>57740</v>
      </c>
      <c r="Q30" s="28">
        <f>LB!X470+FR!X138+JN!X194+TA!X107+ŽB!X81+ČL!X312+NB!X130+SM!X172+JI!X150+TU!X205</f>
        <v>0</v>
      </c>
      <c r="R30" s="28">
        <f>LB!Y470+FR!Y138+JN!Y194+TA!Y107+ŽB!Y81+ČL!Y312+NB!Y130+SM!Y172+JI!Y150+TU!Y205</f>
        <v>1599237</v>
      </c>
      <c r="S30" s="28">
        <f>LB!Z470+FR!Z138+JN!Z194+TA!Z107+ŽB!Z81+ČL!Z312+NB!Z130+SM!Z172+JI!Z150+TU!Z205</f>
        <v>110189</v>
      </c>
      <c r="T30" s="28">
        <f>LB!AA470+FR!AA138+JN!AA194+TA!AA107+ŽB!AA81+ČL!AA312+NB!AA130+SM!AA172+JI!AA150+TU!AA205</f>
        <v>0</v>
      </c>
      <c r="U30" s="28">
        <f>LB!AB470+FR!AB138+JN!AB194+TA!AB107+ŽB!AB81+ČL!AB312+NB!AB130+SM!AB172+JI!AB150+TU!AB205</f>
        <v>0</v>
      </c>
      <c r="V30" s="28">
        <f>LB!AC470+FR!AC138+JN!AC194+TA!AC107+ŽB!AC81+ČL!AC312+NB!AC130+SM!AC172+JI!AC150+TU!AC205</f>
        <v>110189</v>
      </c>
      <c r="W30" s="28">
        <f>LB!AD470+FR!AD138+JN!AD194+TA!AD107+ŽB!AD81+ČL!AD312+NB!AD130+SM!AD172+JI!AD150+TU!AD205</f>
        <v>1709426</v>
      </c>
      <c r="X30" s="28">
        <f>LB!AE470+FR!AE138+JN!AE194+TA!AE107+ŽB!AE81+ČL!AE312+NB!AE130+SM!AE172+JI!AE150+TU!AE205</f>
        <v>577782</v>
      </c>
      <c r="Y30" s="28">
        <f>LB!AF470+FR!AF138+JN!AF194+TA!AF107+ŽB!AF81+ČL!AF312+NB!AF130+SM!AF172+JI!AF150+TU!AF205</f>
        <v>31983</v>
      </c>
      <c r="Z30" s="28">
        <f>LB!AG470+FR!AG138+JN!AG194+TA!AG107+ŽB!AG81+ČL!AG312+NB!AG130+SM!AG172+JI!AG150+TU!AG205</f>
        <v>9700</v>
      </c>
      <c r="AA30" s="28">
        <f>LB!AH470+FR!AH138+JN!AH194+TA!AH107+ŽB!AH81+ČL!AH312+NB!AH130+SM!AH172+JI!AH150+TU!AH205</f>
        <v>335867</v>
      </c>
      <c r="AB30" s="28">
        <f>LB!AI470+FR!AI138+JN!AI194+TA!AI107+ŽB!AI81+ČL!AI312+NB!AI130+SM!AI172+JI!AI150+TU!AI205</f>
        <v>0</v>
      </c>
      <c r="AC30" s="28">
        <f>LB!AJ470+FR!AJ138+JN!AJ194+TA!AJ107+ŽB!AJ81+ČL!AJ312+NB!AJ130+SM!AJ172+JI!AJ150+TU!AJ205</f>
        <v>345567</v>
      </c>
      <c r="AD30" s="28">
        <f>LB!AK470+FR!AK138+JN!AK194+TA!AK107+ŽB!AK81+ČL!AK312+NB!AK130+SM!AK172+JI!AK150+TU!AK205</f>
        <v>2664758</v>
      </c>
      <c r="AE30" s="21">
        <f>LB!AL470+FR!AL138+JN!AL194+TA!AL107+ŽB!AL81+ČL!AL312+NB!AL130+SM!AL172+JI!AL150+TU!AL205</f>
        <v>-0.12000000000000001</v>
      </c>
      <c r="AF30" s="21">
        <f>LB!AM470+FR!AM138+JN!AM194+TA!AM107+ŽB!AM81+ČL!AM312+NB!AM130+SM!AM172+JI!AM150+TU!AM205</f>
        <v>-0.67999999999999994</v>
      </c>
      <c r="AG30" s="21">
        <f>LB!AN470+FR!AN138+JN!AN194+TA!AN107+ŽB!AN81+ČL!AN312+NB!AN130+SM!AN172+JI!AN150+TU!AN205</f>
        <v>-0.66999999999999993</v>
      </c>
      <c r="AH30" s="21">
        <f>LB!AO470+FR!AO138+JN!AO194+TA!AO107+ŽB!AO81+ČL!AO312+NB!AO130+SM!AO172+JI!AO150+TU!AO205</f>
        <v>0.45</v>
      </c>
      <c r="AI30" s="21">
        <f>LB!AP470+FR!AP138+JN!AP194+TA!AP107+ŽB!AP81+ČL!AP312+NB!AP130+SM!AP172+JI!AP150+TU!AP205</f>
        <v>0</v>
      </c>
      <c r="AJ30" s="21">
        <f>LB!AQ470+FR!AQ138+JN!AQ194+TA!AQ107+ŽB!AQ81+ČL!AQ312+NB!AQ130+SM!AQ172+JI!AQ150+TU!AQ205</f>
        <v>0.16669999999999999</v>
      </c>
      <c r="AK30" s="21">
        <f>LB!AR470+FR!AR138+JN!AR194+TA!AR107+ŽB!AR81+ČL!AR312+NB!AR130+SM!AR172+JI!AR150+TU!AR205</f>
        <v>0</v>
      </c>
      <c r="AL30" s="21">
        <f>LB!AS470+FR!AS138+JN!AS194+TA!AS107+ŽB!AS81+ČL!AS312+NB!AS130+SM!AS172+JI!AS150+TU!AS205</f>
        <v>0</v>
      </c>
      <c r="AM30" s="21">
        <f>LB!AT470+FR!AT138+JN!AT194+TA!AT107+ŽB!AT81+ČL!AT312+NB!AT130+SM!AT172+JI!AT150+TU!AT205</f>
        <v>-0.17330000000000007</v>
      </c>
      <c r="AN30" s="21">
        <f>LB!AU470+FR!AU138+JN!AU194+TA!AU107+ŽB!AU81+ČL!AU312+NB!AU130+SM!AU172+JI!AU150+TU!AU205</f>
        <v>-0.67999999999999994</v>
      </c>
      <c r="AO30" s="259">
        <f>LB!AV470+FR!AV138+JN!AV194+TA!AV107+ŽB!AV81+ČL!AV312+NB!AV130+SM!AV172+JI!AV150+TU!AV205</f>
        <v>-0.85330000000000006</v>
      </c>
      <c r="AP30" s="257">
        <f>LB!AW470+FR!AW138+JN!AW194+TA!AW107+ŽB!AW81+ČL!AW312+NB!AW130+SM!AW172+JI!AW150+TU!AW205</f>
        <v>297025360</v>
      </c>
      <c r="AQ30" s="28">
        <f>LB!AX470+FR!AX138+JN!AX194+TA!AX107+ŽB!AX81+ČL!AX312+NB!AX130+SM!AX172+JI!AX150+TU!AX205</f>
        <v>212953631</v>
      </c>
      <c r="AR30" s="28">
        <f>LB!AY470+FR!AY138+JN!AY194+TA!AY107+ŽB!AY81+ČL!AY312+NB!AY130+SM!AY172+JI!AY150+TU!AY205</f>
        <v>57740</v>
      </c>
      <c r="AS30" s="28">
        <f>LB!AZ470+FR!AZ138+JN!AZ194+TA!AZ107+ŽB!AZ81+ČL!AZ312+NB!AZ130+SM!AZ172+JI!AZ150+TU!AZ205</f>
        <v>1384949</v>
      </c>
      <c r="AT30" s="28">
        <f>LB!BA470+FR!BA138+JN!BA194+TA!BA107+ŽB!BA81+ČL!BA312+NB!BA130+SM!BA172+JI!BA150+TU!BA205</f>
        <v>72446435</v>
      </c>
      <c r="AU30" s="28">
        <f>LB!BB470+FR!BB138+JN!BB194+TA!BB107+ŽB!BB81+ČL!BB312+NB!BB130+SM!BB172+JI!BB150+TU!BB205</f>
        <v>4259074</v>
      </c>
      <c r="AV30" s="28">
        <f>LB!BC470+FR!BC138+JN!BC194+TA!BC107+ŽB!BC81+ČL!BC312+NB!BC130+SM!BC172+JI!BC150+TU!BC205</f>
        <v>5981271</v>
      </c>
      <c r="AW30" s="21">
        <f>LB!BD470+FR!BD138+JN!BD194+TA!BD107+ŽB!BD81+ČL!BD312+NB!BD130+SM!BD172+JI!BD150+TU!BD205</f>
        <v>446.55580000000003</v>
      </c>
      <c r="AX30" s="21">
        <f>LB!BE470+FR!BE138+JN!BE194+TA!BE107+ŽB!BE81+ČL!BE312+NB!BE130+SM!BE172+JI!BE150+TU!BE205</f>
        <v>332.31180000000001</v>
      </c>
      <c r="AY30" s="21">
        <f>LB!BF470+FR!BF138+JN!BF194+TA!BF107+ŽB!BF81+ČL!BF312+NB!BF130+SM!BF172+JI!BF150+TU!BF205</f>
        <v>0.16669999999999999</v>
      </c>
      <c r="AZ30" s="29">
        <f>LB!BG470+FR!BG138+JN!BG194+TA!BG107+ŽB!BG81+ČL!BG312+NB!BG130+SM!BG172+JI!BG150+TU!BG205</f>
        <v>114.24400000000001</v>
      </c>
    </row>
    <row r="31" spans="1:52" x14ac:dyDescent="0.2">
      <c r="A31" s="2">
        <v>3122</v>
      </c>
      <c r="B31" s="257">
        <f>LB!I471+FR!I139+JN!I195+TA!I108+ŽB!I82+ČL!I313+NB!I131+SM!I173+JI!I151+TU!I206</f>
        <v>8226421</v>
      </c>
      <c r="C31" s="28">
        <f>LB!J471+FR!J139+JN!J195+TA!J108+ŽB!J82+ČL!J313+NB!J131+SM!J173+JI!J151+TU!J206</f>
        <v>5760826</v>
      </c>
      <c r="D31" s="28">
        <f>LB!K471+FR!K139+JN!K195+TA!K108+ŽB!K82+ČL!K313+NB!K131+SM!K173+JI!K151+TU!K206</f>
        <v>232600</v>
      </c>
      <c r="E31" s="28">
        <f>LB!L471+FR!L139+JN!L195+TA!L108+ŽB!L82+ČL!L313+NB!L131+SM!L173+JI!L151+TU!L206</f>
        <v>2025778</v>
      </c>
      <c r="F31" s="28">
        <f>LB!M471+FR!M139+JN!M195+TA!M108+ŽB!M82+ČL!M313+NB!M131+SM!M173+JI!M151+TU!M206</f>
        <v>115217</v>
      </c>
      <c r="G31" s="28">
        <f>LB!N471+FR!N139+JN!N195+TA!N108+ŽB!N82+ČL!N313+NB!N131+SM!N173+JI!N151+TU!N206</f>
        <v>92000</v>
      </c>
      <c r="H31" s="21">
        <f>LB!O471+FR!O139+JN!O195+TA!O108+ŽB!O82+ČL!O313+NB!O131+SM!O173+JI!O151+TU!O206</f>
        <v>10.0229</v>
      </c>
      <c r="I31" s="21">
        <f>LB!P471+FR!P139+JN!P195+TA!P108+ŽB!P82+ČL!P313+NB!P131+SM!P173+JI!P151+TU!P206</f>
        <v>8.7001000000000008</v>
      </c>
      <c r="J31" s="29">
        <f>LB!Q471+FR!Q139+JN!Q195+TA!Q108+ŽB!Q82+ČL!Q313+NB!Q131+SM!Q173+JI!Q151+TU!Q206</f>
        <v>1.3228</v>
      </c>
      <c r="K31" s="258">
        <f>LB!R471+FR!R139+JN!R195+TA!R108+ŽB!R82+ČL!R313+NB!R131+SM!R173+JI!R151+TU!R206</f>
        <v>40000</v>
      </c>
      <c r="L31" s="28">
        <f>LB!S471+FR!S139+JN!S195+TA!S108+ŽB!S82+ČL!S313+NB!S131+SM!S173+JI!S151+TU!S206</f>
        <v>0</v>
      </c>
      <c r="M31" s="28">
        <f>LB!T471+FR!T139+JN!T195+TA!T108+ŽB!T82+ČL!T313+NB!T131+SM!T173+JI!T151+TU!T206</f>
        <v>0</v>
      </c>
      <c r="N31" s="28">
        <f>LB!U471+FR!U139+JN!U195+TA!U108+ŽB!U82+ČL!U313+NB!U131+SM!U173+JI!U151+TU!U206</f>
        <v>0</v>
      </c>
      <c r="O31" s="28">
        <f>LB!V471+FR!V139+JN!V195+TA!V108+ŽB!V82+ČL!V313+NB!V131+SM!V173+JI!V151+TU!V206</f>
        <v>0</v>
      </c>
      <c r="P31" s="28">
        <f>LB!W471+FR!W139+JN!W195+TA!W108+ŽB!W82+ČL!W313+NB!W131+SM!W173+JI!W151+TU!W206</f>
        <v>0</v>
      </c>
      <c r="Q31" s="28">
        <f>LB!X471+FR!X139+JN!X195+TA!X108+ŽB!X82+ČL!X313+NB!X131+SM!X173+JI!X151+TU!X206</f>
        <v>0</v>
      </c>
      <c r="R31" s="28">
        <f>LB!Y471+FR!Y139+JN!Y195+TA!Y108+ŽB!Y82+ČL!Y313+NB!Y131+SM!Y173+JI!Y151+TU!Y206</f>
        <v>40000</v>
      </c>
      <c r="S31" s="28">
        <f>LB!Z471+FR!Z139+JN!Z195+TA!Z108+ŽB!Z82+ČL!Z313+NB!Z131+SM!Z173+JI!Z151+TU!Z206</f>
        <v>-40000</v>
      </c>
      <c r="T31" s="28">
        <f>LB!AA471+FR!AA139+JN!AA195+TA!AA108+ŽB!AA82+ČL!AA313+NB!AA131+SM!AA173+JI!AA151+TU!AA206</f>
        <v>0</v>
      </c>
      <c r="U31" s="28">
        <f>LB!AB471+FR!AB139+JN!AB195+TA!AB108+ŽB!AB82+ČL!AB313+NB!AB131+SM!AB173+JI!AB151+TU!AB206</f>
        <v>0</v>
      </c>
      <c r="V31" s="28">
        <f>LB!AC471+FR!AC139+JN!AC195+TA!AC108+ŽB!AC82+ČL!AC313+NB!AC131+SM!AC173+JI!AC151+TU!AC206</f>
        <v>-40000</v>
      </c>
      <c r="W31" s="28">
        <f>LB!AD471+FR!AD139+JN!AD195+TA!AD108+ŽB!AD82+ČL!AD313+NB!AD131+SM!AD173+JI!AD151+TU!AD206</f>
        <v>0</v>
      </c>
      <c r="X31" s="28">
        <f>LB!AE471+FR!AE139+JN!AE195+TA!AE108+ŽB!AE82+ČL!AE313+NB!AE131+SM!AE173+JI!AE151+TU!AE206</f>
        <v>0</v>
      </c>
      <c r="Y31" s="28">
        <f>LB!AF471+FR!AF139+JN!AF195+TA!AF108+ŽB!AF82+ČL!AF313+NB!AF131+SM!AF173+JI!AF151+TU!AF206</f>
        <v>800</v>
      </c>
      <c r="Z31" s="28">
        <f>LB!AG471+FR!AG139+JN!AG195+TA!AG108+ŽB!AG82+ČL!AG313+NB!AG131+SM!AG173+JI!AG151+TU!AG206</f>
        <v>0</v>
      </c>
      <c r="AA31" s="28">
        <f>LB!AH471+FR!AH139+JN!AH195+TA!AH108+ŽB!AH82+ČL!AH313+NB!AH131+SM!AH173+JI!AH151+TU!AH206</f>
        <v>0</v>
      </c>
      <c r="AB31" s="28">
        <f>LB!AI471+FR!AI139+JN!AI195+TA!AI108+ŽB!AI82+ČL!AI313+NB!AI131+SM!AI173+JI!AI151+TU!AI206</f>
        <v>0</v>
      </c>
      <c r="AC31" s="28">
        <f>LB!AJ471+FR!AJ139+JN!AJ195+TA!AJ108+ŽB!AJ82+ČL!AJ313+NB!AJ131+SM!AJ173+JI!AJ151+TU!AJ206</f>
        <v>0</v>
      </c>
      <c r="AD31" s="28">
        <f>LB!AK471+FR!AK139+JN!AK195+TA!AK108+ŽB!AK82+ČL!AK313+NB!AK131+SM!AK173+JI!AK151+TU!AK206</f>
        <v>800</v>
      </c>
      <c r="AE31" s="21">
        <f>LB!AL471+FR!AL139+JN!AL195+TA!AL108+ŽB!AL82+ČL!AL313+NB!AL131+SM!AL173+JI!AL151+TU!AL206</f>
        <v>0.03</v>
      </c>
      <c r="AF31" s="21">
        <f>LB!AM471+FR!AM139+JN!AM195+TA!AM108+ŽB!AM82+ČL!AM313+NB!AM131+SM!AM173+JI!AM151+TU!AM206</f>
        <v>0</v>
      </c>
      <c r="AG31" s="21">
        <f>LB!AN471+FR!AN139+JN!AN195+TA!AN108+ŽB!AN82+ČL!AN313+NB!AN131+SM!AN173+JI!AN151+TU!AN206</f>
        <v>0</v>
      </c>
      <c r="AH31" s="21">
        <f>LB!AO471+FR!AO139+JN!AO195+TA!AO108+ŽB!AO82+ČL!AO313+NB!AO131+SM!AO173+JI!AO151+TU!AO206</f>
        <v>0</v>
      </c>
      <c r="AI31" s="21">
        <f>LB!AP471+FR!AP139+JN!AP195+TA!AP108+ŽB!AP82+ČL!AP313+NB!AP131+SM!AP173+JI!AP151+TU!AP206</f>
        <v>0</v>
      </c>
      <c r="AJ31" s="21">
        <f>LB!AQ471+FR!AQ139+JN!AQ195+TA!AQ108+ŽB!AQ82+ČL!AQ313+NB!AQ131+SM!AQ173+JI!AQ151+TU!AQ206</f>
        <v>0</v>
      </c>
      <c r="AK31" s="21">
        <f>LB!AR471+FR!AR139+JN!AR195+TA!AR108+ŽB!AR82+ČL!AR313+NB!AR131+SM!AR173+JI!AR151+TU!AR206</f>
        <v>0</v>
      </c>
      <c r="AL31" s="21">
        <f>LB!AS471+FR!AS139+JN!AS195+TA!AS108+ŽB!AS82+ČL!AS313+NB!AS131+SM!AS173+JI!AS151+TU!AS206</f>
        <v>0</v>
      </c>
      <c r="AM31" s="21">
        <f>LB!AT471+FR!AT139+JN!AT195+TA!AT108+ŽB!AT82+ČL!AT313+NB!AT131+SM!AT173+JI!AT151+TU!AT206</f>
        <v>0.03</v>
      </c>
      <c r="AN31" s="21">
        <f>LB!AU471+FR!AU139+JN!AU195+TA!AU108+ŽB!AU82+ČL!AU313+NB!AU131+SM!AU173+JI!AU151+TU!AU206</f>
        <v>0</v>
      </c>
      <c r="AO31" s="259">
        <f>LB!AV471+FR!AV139+JN!AV195+TA!AV108+ŽB!AV82+ČL!AV313+NB!AV131+SM!AV173+JI!AV151+TU!AV206</f>
        <v>0.03</v>
      </c>
      <c r="AP31" s="257">
        <f>LB!AW471+FR!AW139+JN!AW195+TA!AW108+ŽB!AW82+ČL!AW313+NB!AW131+SM!AW173+JI!AW151+TU!AW206</f>
        <v>8227221</v>
      </c>
      <c r="AQ31" s="28">
        <f>LB!AX471+FR!AX139+JN!AX195+TA!AX108+ŽB!AX82+ČL!AX313+NB!AX131+SM!AX173+JI!AX151+TU!AX206</f>
        <v>5800826</v>
      </c>
      <c r="AR31" s="28">
        <f>LB!AY471+FR!AY139+JN!AY195+TA!AY108+ŽB!AY82+ČL!AY313+NB!AY131+SM!AY173+JI!AY151+TU!AY206</f>
        <v>0</v>
      </c>
      <c r="AS31" s="28">
        <f>LB!AZ471+FR!AZ139+JN!AZ195+TA!AZ108+ŽB!AZ82+ČL!AZ313+NB!AZ131+SM!AZ173+JI!AZ151+TU!AZ206</f>
        <v>192600</v>
      </c>
      <c r="AT31" s="28">
        <f>LB!BA471+FR!BA139+JN!BA195+TA!BA108+ŽB!BA82+ČL!BA313+NB!BA131+SM!BA173+JI!BA151+TU!BA206</f>
        <v>2025778</v>
      </c>
      <c r="AU31" s="28">
        <f>LB!BB471+FR!BB139+JN!BB195+TA!BB108+ŽB!BB82+ČL!BB313+NB!BB131+SM!BB173+JI!BB151+TU!BB206</f>
        <v>116017</v>
      </c>
      <c r="AV31" s="28">
        <f>LB!BC471+FR!BC139+JN!BC195+TA!BC108+ŽB!BC82+ČL!BC313+NB!BC131+SM!BC173+JI!BC151+TU!BC206</f>
        <v>92000</v>
      </c>
      <c r="AW31" s="21">
        <f>LB!BD471+FR!BD139+JN!BD195+TA!BD108+ŽB!BD82+ČL!BD313+NB!BD131+SM!BD173+JI!BD151+TU!BD206</f>
        <v>10.052899999999999</v>
      </c>
      <c r="AX31" s="21">
        <f>LB!BE471+FR!BE139+JN!BE195+TA!BE108+ŽB!BE82+ČL!BE313+NB!BE131+SM!BE173+JI!BE151+TU!BE206</f>
        <v>8.7301000000000002</v>
      </c>
      <c r="AY31" s="21">
        <f>LB!BF471+FR!BF139+JN!BF195+TA!BF108+ŽB!BF82+ČL!BF313+NB!BF131+SM!BF173+JI!BF151+TU!BF206</f>
        <v>0</v>
      </c>
      <c r="AZ31" s="29">
        <f>LB!BG471+FR!BG139+JN!BG195+TA!BG108+ŽB!BG82+ČL!BG313+NB!BG131+SM!BG173+JI!BG151+TU!BG206</f>
        <v>1.3228</v>
      </c>
    </row>
    <row r="32" spans="1:52" x14ac:dyDescent="0.2">
      <c r="A32" s="2">
        <v>3124</v>
      </c>
      <c r="B32" s="257">
        <f>LB!I472+FR!I140+JN!I196+TA!I109+ŽB!I83+ČL!I314+NB!I132+SM!I174+JI!I152+TU!I207</f>
        <v>4189511</v>
      </c>
      <c r="C32" s="28">
        <f>LB!J472+FR!J140+JN!J196+TA!J109+ŽB!J83+ČL!J314+NB!J132+SM!J174+JI!J152+TU!J207</f>
        <v>3067534</v>
      </c>
      <c r="D32" s="28">
        <f>LB!K472+FR!K140+JN!K196+TA!K109+ŽB!K83+ČL!K314+NB!K132+SM!K174+JI!K152+TU!K207</f>
        <v>0</v>
      </c>
      <c r="E32" s="28">
        <f>LB!L472+FR!L140+JN!L196+TA!L109+ŽB!L83+ČL!L314+NB!L132+SM!L174+JI!L152+TU!L207</f>
        <v>1036826</v>
      </c>
      <c r="F32" s="28">
        <f>LB!M472+FR!M140+JN!M196+TA!M109+ŽB!M83+ČL!M314+NB!M132+SM!M174+JI!M152+TU!M207</f>
        <v>61351</v>
      </c>
      <c r="G32" s="28">
        <f>LB!N472+FR!N140+JN!N196+TA!N109+ŽB!N83+ČL!N314+NB!N132+SM!N174+JI!N152+TU!N207</f>
        <v>23800</v>
      </c>
      <c r="H32" s="21">
        <f>LB!O472+FR!O140+JN!O196+TA!O109+ŽB!O83+ČL!O314+NB!O132+SM!O174+JI!O152+TU!O207</f>
        <v>5.9693000000000005</v>
      </c>
      <c r="I32" s="21">
        <f>LB!P472+FR!P140+JN!P196+TA!P109+ŽB!P83+ČL!P314+NB!P132+SM!P174+JI!P152+TU!P207</f>
        <v>5.2062999999999997</v>
      </c>
      <c r="J32" s="29">
        <f>LB!Q472+FR!Q140+JN!Q196+TA!Q109+ŽB!Q83+ČL!Q314+NB!Q132+SM!Q174+JI!Q152+TU!Q207</f>
        <v>0.76300000000000001</v>
      </c>
      <c r="K32" s="258">
        <f>LB!R472+FR!R140+JN!R196+TA!R109+ŽB!R83+ČL!R314+NB!R132+SM!R174+JI!R152+TU!R207</f>
        <v>0</v>
      </c>
      <c r="L32" s="28">
        <f>LB!S472+FR!S140+JN!S196+TA!S109+ŽB!S83+ČL!S314+NB!S132+SM!S174+JI!S152+TU!S207</f>
        <v>0</v>
      </c>
      <c r="M32" s="28">
        <f>LB!T472+FR!T140+JN!T196+TA!T109+ŽB!T83+ČL!T314+NB!T132+SM!T174+JI!T152+TU!T207</f>
        <v>0</v>
      </c>
      <c r="N32" s="28">
        <f>LB!U472+FR!U140+JN!U196+TA!U109+ŽB!U83+ČL!U314+NB!U132+SM!U174+JI!U152+TU!U207</f>
        <v>0</v>
      </c>
      <c r="O32" s="28">
        <f>LB!V472+FR!V140+JN!V196+TA!V109+ŽB!V83+ČL!V314+NB!V132+SM!V174+JI!V152+TU!V207</f>
        <v>0</v>
      </c>
      <c r="P32" s="28">
        <f>LB!W472+FR!W140+JN!W196+TA!W109+ŽB!W83+ČL!W314+NB!W132+SM!W174+JI!W152+TU!W207</f>
        <v>0</v>
      </c>
      <c r="Q32" s="28">
        <f>LB!X472+FR!X140+JN!X196+TA!X109+ŽB!X83+ČL!X314+NB!X132+SM!X174+JI!X152+TU!X207</f>
        <v>0</v>
      </c>
      <c r="R32" s="28">
        <f>LB!Y472+FR!Y140+JN!Y196+TA!Y109+ŽB!Y83+ČL!Y314+NB!Y132+SM!Y174+JI!Y152+TU!Y207</f>
        <v>0</v>
      </c>
      <c r="S32" s="28">
        <f>LB!Z472+FR!Z140+JN!Z196+TA!Z109+ŽB!Z83+ČL!Z314+NB!Z132+SM!Z174+JI!Z152+TU!Z207</f>
        <v>0</v>
      </c>
      <c r="T32" s="28">
        <f>LB!AA472+FR!AA140+JN!AA196+TA!AA109+ŽB!AA83+ČL!AA314+NB!AA132+SM!AA174+JI!AA152+TU!AA207</f>
        <v>0</v>
      </c>
      <c r="U32" s="28">
        <f>LB!AB472+FR!AB140+JN!AB196+TA!AB109+ŽB!AB83+ČL!AB314+NB!AB132+SM!AB174+JI!AB152+TU!AB207</f>
        <v>0</v>
      </c>
      <c r="V32" s="28">
        <f>LB!AC472+FR!AC140+JN!AC196+TA!AC109+ŽB!AC83+ČL!AC314+NB!AC132+SM!AC174+JI!AC152+TU!AC207</f>
        <v>0</v>
      </c>
      <c r="W32" s="28">
        <f>LB!AD472+FR!AD140+JN!AD196+TA!AD109+ŽB!AD83+ČL!AD314+NB!AD132+SM!AD174+JI!AD152+TU!AD207</f>
        <v>0</v>
      </c>
      <c r="X32" s="28">
        <f>LB!AE472+FR!AE140+JN!AE196+TA!AE109+ŽB!AE83+ČL!AE314+NB!AE132+SM!AE174+JI!AE152+TU!AE207</f>
        <v>0</v>
      </c>
      <c r="Y32" s="28">
        <f>LB!AF472+FR!AF140+JN!AF196+TA!AF109+ŽB!AF83+ČL!AF314+NB!AF132+SM!AF174+JI!AF152+TU!AF207</f>
        <v>0</v>
      </c>
      <c r="Z32" s="28">
        <f>LB!AG472+FR!AG140+JN!AG196+TA!AG109+ŽB!AG83+ČL!AG314+NB!AG132+SM!AG174+JI!AG152+TU!AG207</f>
        <v>0</v>
      </c>
      <c r="AA32" s="28">
        <f>LB!AH472+FR!AH140+JN!AH196+TA!AH109+ŽB!AH83+ČL!AH314+NB!AH132+SM!AH174+JI!AH152+TU!AH207</f>
        <v>0</v>
      </c>
      <c r="AB32" s="28">
        <f>LB!AI472+FR!AI140+JN!AI196+TA!AI109+ŽB!AI83+ČL!AI314+NB!AI132+SM!AI174+JI!AI152+TU!AI207</f>
        <v>0</v>
      </c>
      <c r="AC32" s="28">
        <f>LB!AJ472+FR!AJ140+JN!AJ196+TA!AJ109+ŽB!AJ83+ČL!AJ314+NB!AJ132+SM!AJ174+JI!AJ152+TU!AJ207</f>
        <v>0</v>
      </c>
      <c r="AD32" s="28">
        <f>LB!AK472+FR!AK140+JN!AK196+TA!AK109+ŽB!AK83+ČL!AK314+NB!AK132+SM!AK174+JI!AK152+TU!AK207</f>
        <v>0</v>
      </c>
      <c r="AE32" s="21">
        <f>LB!AL472+FR!AL140+JN!AL196+TA!AL109+ŽB!AL83+ČL!AL314+NB!AL132+SM!AL174+JI!AL152+TU!AL207</f>
        <v>0</v>
      </c>
      <c r="AF32" s="21">
        <f>LB!AM472+FR!AM140+JN!AM196+TA!AM109+ŽB!AM83+ČL!AM314+NB!AM132+SM!AM174+JI!AM152+TU!AM207</f>
        <v>0</v>
      </c>
      <c r="AG32" s="21">
        <f>LB!AN472+FR!AN140+JN!AN196+TA!AN109+ŽB!AN83+ČL!AN314+NB!AN132+SM!AN174+JI!AN152+TU!AN207</f>
        <v>0</v>
      </c>
      <c r="AH32" s="21">
        <f>LB!AO472+FR!AO140+JN!AO196+TA!AO109+ŽB!AO83+ČL!AO314+NB!AO132+SM!AO174+JI!AO152+TU!AO207</f>
        <v>0</v>
      </c>
      <c r="AI32" s="21">
        <f>LB!AP472+FR!AP140+JN!AP196+TA!AP109+ŽB!AP83+ČL!AP314+NB!AP132+SM!AP174+JI!AP152+TU!AP207</f>
        <v>0</v>
      </c>
      <c r="AJ32" s="21">
        <f>LB!AQ472+FR!AQ140+JN!AQ196+TA!AQ109+ŽB!AQ83+ČL!AQ314+NB!AQ132+SM!AQ174+JI!AQ152+TU!AQ207</f>
        <v>0</v>
      </c>
      <c r="AK32" s="21">
        <f>LB!AR472+FR!AR140+JN!AR196+TA!AR109+ŽB!AR83+ČL!AR314+NB!AR132+SM!AR174+JI!AR152+TU!AR207</f>
        <v>0</v>
      </c>
      <c r="AL32" s="21">
        <f>LB!AS472+FR!AS140+JN!AS196+TA!AS109+ŽB!AS83+ČL!AS314+NB!AS132+SM!AS174+JI!AS152+TU!AS207</f>
        <v>0</v>
      </c>
      <c r="AM32" s="21">
        <f>LB!AT472+FR!AT140+JN!AT196+TA!AT109+ŽB!AT83+ČL!AT314+NB!AT132+SM!AT174+JI!AT152+TU!AT207</f>
        <v>0</v>
      </c>
      <c r="AN32" s="21">
        <f>LB!AU472+FR!AU140+JN!AU196+TA!AU109+ŽB!AU83+ČL!AU314+NB!AU132+SM!AU174+JI!AU152+TU!AU207</f>
        <v>0</v>
      </c>
      <c r="AO32" s="259">
        <f>LB!AV472+FR!AV140+JN!AV196+TA!AV109+ŽB!AV83+ČL!AV314+NB!AV132+SM!AV174+JI!AV152+TU!AV207</f>
        <v>0</v>
      </c>
      <c r="AP32" s="257">
        <f>LB!AW472+FR!AW140+JN!AW196+TA!AW109+ŽB!AW83+ČL!AW314+NB!AW132+SM!AW174+JI!AW152+TU!AW207</f>
        <v>4189511</v>
      </c>
      <c r="AQ32" s="28">
        <f>LB!AX472+FR!AX140+JN!AX196+TA!AX109+ŽB!AX83+ČL!AX314+NB!AX132+SM!AX174+JI!AX152+TU!AX207</f>
        <v>3067534</v>
      </c>
      <c r="AR32" s="28">
        <f>LB!AY472+FR!AY140+JN!AY196+TA!AY109+ŽB!AY83+ČL!AY314+NB!AY132+SM!AY174+JI!AY152+TU!AY207</f>
        <v>0</v>
      </c>
      <c r="AS32" s="28">
        <f>LB!AZ472+FR!AZ140+JN!AZ196+TA!AZ109+ŽB!AZ83+ČL!AZ314+NB!AZ132+SM!AZ174+JI!AZ152+TU!AZ207</f>
        <v>0</v>
      </c>
      <c r="AT32" s="28">
        <f>LB!BA472+FR!BA140+JN!BA196+TA!BA109+ŽB!BA83+ČL!BA314+NB!BA132+SM!BA174+JI!BA152+TU!BA207</f>
        <v>1036826</v>
      </c>
      <c r="AU32" s="28">
        <f>LB!BB472+FR!BB140+JN!BB196+TA!BB109+ŽB!BB83+ČL!BB314+NB!BB132+SM!BB174+JI!BB152+TU!BB207</f>
        <v>61351</v>
      </c>
      <c r="AV32" s="28">
        <f>LB!BC472+FR!BC140+JN!BC196+TA!BC109+ŽB!BC83+ČL!BC314+NB!BC132+SM!BC174+JI!BC152+TU!BC207</f>
        <v>23800</v>
      </c>
      <c r="AW32" s="21">
        <f>LB!BD472+FR!BD140+JN!BD196+TA!BD109+ŽB!BD83+ČL!BD314+NB!BD132+SM!BD174+JI!BD152+TU!BD207</f>
        <v>5.9693000000000005</v>
      </c>
      <c r="AX32" s="21">
        <f>LB!BE472+FR!BE140+JN!BE196+TA!BE109+ŽB!BE83+ČL!BE314+NB!BE132+SM!BE174+JI!BE152+TU!BE207</f>
        <v>5.2062999999999997</v>
      </c>
      <c r="AY32" s="21">
        <f>LB!BF472+FR!BF140+JN!BF196+TA!BF109+ŽB!BF83+ČL!BF314+NB!BF132+SM!BF174+JI!BF152+TU!BF207</f>
        <v>0</v>
      </c>
      <c r="AZ32" s="29">
        <f>LB!BG472+FR!BG140+JN!BG196+TA!BG109+ŽB!BG83+ČL!BG314+NB!BG132+SM!BG174+JI!BG152+TU!BG207</f>
        <v>0.76300000000000001</v>
      </c>
    </row>
    <row r="33" spans="1:52" x14ac:dyDescent="0.2">
      <c r="A33" s="2">
        <v>3141</v>
      </c>
      <c r="B33" s="257">
        <f>LB!I473+FR!I141+JN!I197+TA!I110+ŽB!I84+ČL!I315+NB!I133+SM!I175+JI!I153+TU!I208</f>
        <v>381499471</v>
      </c>
      <c r="C33" s="28">
        <f>LB!J473+FR!J141+JN!J197+TA!J110+ŽB!J84+ČL!J315+NB!J133+SM!J175+JI!J153+TU!J208</f>
        <v>277211637</v>
      </c>
      <c r="D33" s="28">
        <f>LB!K473+FR!K141+JN!K197+TA!K110+ŽB!K84+ČL!K315+NB!K133+SM!K175+JI!K153+TU!K208</f>
        <v>1730060</v>
      </c>
      <c r="E33" s="28">
        <f>LB!L473+FR!L141+JN!L197+TA!L110+ŽB!L84+ČL!L315+NB!L133+SM!L175+JI!L153+TU!L208</f>
        <v>94282286</v>
      </c>
      <c r="F33" s="28">
        <f>LB!M473+FR!M141+JN!M197+TA!M110+ŽB!M84+ČL!M315+NB!M133+SM!M175+JI!M153+TU!M208</f>
        <v>5544233</v>
      </c>
      <c r="G33" s="28">
        <f>LB!N473+FR!N141+JN!N197+TA!N110+ŽB!N84+ČL!N315+NB!N133+SM!N175+JI!N153+TU!N208</f>
        <v>2731255</v>
      </c>
      <c r="H33" s="21">
        <f>LB!O473+FR!O141+JN!O197+TA!O110+ŽB!O84+ČL!O315+NB!O133+SM!O175+JI!O153+TU!O208</f>
        <v>946.18999999999994</v>
      </c>
      <c r="I33" s="21">
        <f>LB!P473+FR!P141+JN!P197+TA!P110+ŽB!P84+ČL!P315+NB!P133+SM!P175+JI!P153+TU!P208</f>
        <v>0</v>
      </c>
      <c r="J33" s="29">
        <f>LB!Q473+FR!Q141+JN!Q197+TA!Q110+ŽB!Q84+ČL!Q315+NB!Q133+SM!Q175+JI!Q153+TU!Q208</f>
        <v>946.18999999999994</v>
      </c>
      <c r="K33" s="258">
        <f>LB!R473+FR!R141+JN!R197+TA!R110+ŽB!R84+ČL!R315+NB!R133+SM!R175+JI!R153+TU!R208</f>
        <v>-257470</v>
      </c>
      <c r="L33" s="28">
        <f>LB!S473+FR!S141+JN!S197+TA!S110+ŽB!S84+ČL!S315+NB!S133+SM!S175+JI!S153+TU!S208</f>
        <v>0</v>
      </c>
      <c r="M33" s="28">
        <f>LB!T473+FR!T141+JN!T197+TA!T110+ŽB!T84+ČL!T315+NB!T133+SM!T175+JI!T153+TU!T208</f>
        <v>36464</v>
      </c>
      <c r="N33" s="28">
        <f>LB!U473+FR!U141+JN!U197+TA!U110+ŽB!U84+ČL!U315+NB!U133+SM!U175+JI!U153+TU!U208</f>
        <v>271092</v>
      </c>
      <c r="O33" s="28">
        <f>LB!V473+FR!V141+JN!V197+TA!V110+ŽB!V84+ČL!V315+NB!V133+SM!V175+JI!V153+TU!V208</f>
        <v>0</v>
      </c>
      <c r="P33" s="28">
        <f>LB!W473+FR!W141+JN!W197+TA!W110+ŽB!W84+ČL!W315+NB!W133+SM!W175+JI!W153+TU!W208</f>
        <v>0</v>
      </c>
      <c r="Q33" s="28">
        <f>LB!X473+FR!X141+JN!X197+TA!X110+ŽB!X84+ČL!X315+NB!X133+SM!X175+JI!X153+TU!X208</f>
        <v>0</v>
      </c>
      <c r="R33" s="28">
        <f>LB!Y473+FR!Y141+JN!Y197+TA!Y110+ŽB!Y84+ČL!Y315+NB!Y133+SM!Y175+JI!Y153+TU!Y208</f>
        <v>50086</v>
      </c>
      <c r="S33" s="28">
        <f>LB!Z473+FR!Z141+JN!Z197+TA!Z110+ŽB!Z84+ČL!Z315+NB!Z133+SM!Z175+JI!Z153+TU!Z208</f>
        <v>257470</v>
      </c>
      <c r="T33" s="28">
        <f>LB!AA473+FR!AA141+JN!AA197+TA!AA110+ŽB!AA84+ČL!AA315+NB!AA133+SM!AA175+JI!AA153+TU!AA208</f>
        <v>0</v>
      </c>
      <c r="U33" s="28">
        <f>LB!AB473+FR!AB141+JN!AB197+TA!AB110+ŽB!AB84+ČL!AB315+NB!AB133+SM!AB175+JI!AB153+TU!AB208</f>
        <v>0</v>
      </c>
      <c r="V33" s="28">
        <f>LB!AC473+FR!AC141+JN!AC197+TA!AC110+ŽB!AC84+ČL!AC315+NB!AC133+SM!AC175+JI!AC153+TU!AC208</f>
        <v>257470</v>
      </c>
      <c r="W33" s="28">
        <f>LB!AD473+FR!AD141+JN!AD197+TA!AD110+ŽB!AD84+ČL!AD315+NB!AD133+SM!AD175+JI!AD153+TU!AD208</f>
        <v>307556</v>
      </c>
      <c r="X33" s="28">
        <f>LB!AE473+FR!AE141+JN!AE197+TA!AE110+ŽB!AE84+ČL!AE315+NB!AE133+SM!AE175+JI!AE153+TU!AE208</f>
        <v>103954</v>
      </c>
      <c r="Y33" s="28">
        <f>LB!AF473+FR!AF141+JN!AF197+TA!AF110+ŽB!AF84+ČL!AF315+NB!AF133+SM!AF175+JI!AF153+TU!AF208</f>
        <v>1001</v>
      </c>
      <c r="Z33" s="28">
        <f>LB!AG473+FR!AG141+JN!AG197+TA!AG110+ŽB!AG84+ČL!AG315+NB!AG133+SM!AG175+JI!AG153+TU!AG208</f>
        <v>0</v>
      </c>
      <c r="AA33" s="28">
        <f>LB!AH473+FR!AH141+JN!AH197+TA!AH110+ŽB!AH84+ČL!AH315+NB!AH133+SM!AH175+JI!AH153+TU!AH208</f>
        <v>0</v>
      </c>
      <c r="AB33" s="28">
        <f>LB!AI473+FR!AI141+JN!AI197+TA!AI110+ŽB!AI84+ČL!AI315+NB!AI133+SM!AI175+JI!AI153+TU!AI208</f>
        <v>0</v>
      </c>
      <c r="AC33" s="28">
        <f>LB!AJ473+FR!AJ141+JN!AJ197+TA!AJ110+ŽB!AJ84+ČL!AJ315+NB!AJ133+SM!AJ175+JI!AJ153+TU!AJ208</f>
        <v>0</v>
      </c>
      <c r="AD33" s="28">
        <f>LB!AK473+FR!AK141+JN!AK197+TA!AK110+ŽB!AK84+ČL!AK315+NB!AK133+SM!AK175+JI!AK153+TU!AK208</f>
        <v>412511</v>
      </c>
      <c r="AE33" s="21">
        <f>LB!AL473+FR!AL141+JN!AL197+TA!AL110+ŽB!AL84+ČL!AL315+NB!AL133+SM!AL175+JI!AL153+TU!AL208</f>
        <v>-0.02</v>
      </c>
      <c r="AF33" s="21">
        <f>LB!AM473+FR!AM141+JN!AM197+TA!AM110+ŽB!AM84+ČL!AM315+NB!AM133+SM!AM175+JI!AM153+TU!AM208</f>
        <v>-4.0000000000000008E-2</v>
      </c>
      <c r="AG33" s="21">
        <f>LB!AN473+FR!AN141+JN!AN197+TA!AN110+ŽB!AN84+ČL!AN315+NB!AN133+SM!AN175+JI!AN153+TU!AN208</f>
        <v>0</v>
      </c>
      <c r="AH33" s="21">
        <f>LB!AO473+FR!AO141+JN!AO197+TA!AO110+ŽB!AO84+ČL!AO315+NB!AO133+SM!AO175+JI!AO153+TU!AO208</f>
        <v>0.13</v>
      </c>
      <c r="AI33" s="21">
        <f>LB!AP473+FR!AP141+JN!AP197+TA!AP110+ŽB!AP84+ČL!AP315+NB!AP133+SM!AP175+JI!AP153+TU!AP208</f>
        <v>0</v>
      </c>
      <c r="AJ33" s="21">
        <f>LB!AQ473+FR!AQ141+JN!AQ197+TA!AQ110+ŽB!AQ84+ČL!AQ315+NB!AQ133+SM!AQ175+JI!AQ153+TU!AQ208</f>
        <v>0</v>
      </c>
      <c r="AK33" s="21">
        <f>LB!AR473+FR!AR141+JN!AR197+TA!AR110+ŽB!AR84+ČL!AR315+NB!AR133+SM!AR175+JI!AR153+TU!AR208</f>
        <v>0</v>
      </c>
      <c r="AL33" s="21">
        <f>LB!AS473+FR!AS141+JN!AS197+TA!AS110+ŽB!AS84+ČL!AS315+NB!AS133+SM!AS175+JI!AS153+TU!AS208</f>
        <v>0</v>
      </c>
      <c r="AM33" s="21">
        <f>LB!AT473+FR!AT141+JN!AT197+TA!AT110+ŽB!AT84+ČL!AT315+NB!AT133+SM!AT175+JI!AT153+TU!AT208</f>
        <v>0.11</v>
      </c>
      <c r="AN33" s="21">
        <f>LB!AU473+FR!AU141+JN!AU197+TA!AU110+ŽB!AU84+ČL!AU315+NB!AU133+SM!AU175+JI!AU153+TU!AU208</f>
        <v>-4.0000000000000008E-2</v>
      </c>
      <c r="AO33" s="259">
        <f>LB!AV473+FR!AV141+JN!AV197+TA!AV110+ŽB!AV84+ČL!AV315+NB!AV133+SM!AV175+JI!AV153+TU!AV208</f>
        <v>6.9999999999999965E-2</v>
      </c>
      <c r="AP33" s="257">
        <f>LB!AW473+FR!AW141+JN!AW197+TA!AW110+ŽB!AW84+ČL!AW315+NB!AW133+SM!AW175+JI!AW153+TU!AW208</f>
        <v>381911982</v>
      </c>
      <c r="AQ33" s="28">
        <f>LB!AX473+FR!AX141+JN!AX197+TA!AX110+ŽB!AX84+ČL!AX315+NB!AX133+SM!AX175+JI!AX153+TU!AX208</f>
        <v>277261723</v>
      </c>
      <c r="AR33" s="28">
        <f>LB!AY473+FR!AY141+JN!AY197+TA!AY110+ŽB!AY84+ČL!AY315+NB!AY133+SM!AY175+JI!AY153+TU!AY208</f>
        <v>0</v>
      </c>
      <c r="AS33" s="28">
        <f>LB!AZ473+FR!AZ141+JN!AZ197+TA!AZ110+ŽB!AZ84+ČL!AZ315+NB!AZ133+SM!AZ175+JI!AZ153+TU!AZ208</f>
        <v>1987530</v>
      </c>
      <c r="AT33" s="28">
        <f>LB!BA473+FR!BA141+JN!BA197+TA!BA110+ŽB!BA84+ČL!BA315+NB!BA133+SM!BA175+JI!BA153+TU!BA208</f>
        <v>94386240</v>
      </c>
      <c r="AU33" s="28">
        <f>LB!BB473+FR!BB141+JN!BB197+TA!BB110+ŽB!BB84+ČL!BB315+NB!BB133+SM!BB175+JI!BB153+TU!BB208</f>
        <v>5545234</v>
      </c>
      <c r="AV33" s="28">
        <f>LB!BC473+FR!BC141+JN!BC197+TA!BC110+ŽB!BC84+ČL!BC315+NB!BC133+SM!BC175+JI!BC153+TU!BC208</f>
        <v>2731255</v>
      </c>
      <c r="AW33" s="21">
        <f>LB!BD473+FR!BD141+JN!BD197+TA!BD110+ŽB!BD84+ČL!BD315+NB!BD133+SM!BD175+JI!BD153+TU!BD208</f>
        <v>946.2600000000001</v>
      </c>
      <c r="AX33" s="21">
        <f>LB!BE473+FR!BE141+JN!BE197+TA!BE110+ŽB!BE84+ČL!BE315+NB!BE133+SM!BE175+JI!BE153+TU!BE208</f>
        <v>0.11</v>
      </c>
      <c r="AY33" s="21">
        <f>LB!BF473+FR!BF141+JN!BF197+TA!BF110+ŽB!BF84+ČL!BF315+NB!BF133+SM!BF175+JI!BF153+TU!BF208</f>
        <v>0</v>
      </c>
      <c r="AZ33" s="29">
        <f>LB!BG473+FR!BG141+JN!BG197+TA!BG110+ŽB!BG84+ČL!BG315+NB!BG133+SM!BG175+JI!BG153+TU!BG208</f>
        <v>946.15000000000009</v>
      </c>
    </row>
    <row r="34" spans="1:52" x14ac:dyDescent="0.2">
      <c r="A34" s="2">
        <v>3143</v>
      </c>
      <c r="B34" s="257">
        <f>LB!I474+FR!I142+JN!I198+TA!I111+ŽB!I85+ČL!I316+NB!I134+SM!I176+JI!I154+TU!I209</f>
        <v>278731782</v>
      </c>
      <c r="C34" s="28">
        <f>LB!J474+FR!J142+JN!J198+TA!J111+ŽB!J85+ČL!J316+NB!J134+SM!J176+JI!J154+TU!J209</f>
        <v>203882761</v>
      </c>
      <c r="D34" s="28">
        <f>LB!K474+FR!K142+JN!K198+TA!K111+ŽB!K85+ČL!K316+NB!K134+SM!K176+JI!K154+TU!K209</f>
        <v>1102880</v>
      </c>
      <c r="E34" s="28">
        <f>LB!L474+FR!L142+JN!L198+TA!L111+ŽB!L85+ČL!L316+NB!L134+SM!L176+JI!L154+TU!L209</f>
        <v>69285137</v>
      </c>
      <c r="F34" s="28">
        <f>LB!M474+FR!M142+JN!M198+TA!M111+ŽB!M85+ČL!M316+NB!M134+SM!M176+JI!M154+TU!M209</f>
        <v>4077664</v>
      </c>
      <c r="G34" s="28">
        <f>LB!N474+FR!N142+JN!N198+TA!N111+ŽB!N85+ČL!N316+NB!N134+SM!N176+JI!N154+TU!N209</f>
        <v>383340</v>
      </c>
      <c r="H34" s="21">
        <f>LB!O474+FR!O142+JN!O198+TA!O111+ŽB!O85+ČL!O316+NB!O134+SM!O176+JI!O154+TU!O209</f>
        <v>450.05160000000006</v>
      </c>
      <c r="I34" s="21">
        <f>LB!P474+FR!P142+JN!P198+TA!P111+ŽB!P85+ČL!P316+NB!P134+SM!P176+JI!P154+TU!P209</f>
        <v>423.4815999999999</v>
      </c>
      <c r="J34" s="29">
        <f>LB!Q474+FR!Q142+JN!Q198+TA!Q111+ŽB!Q85+ČL!Q316+NB!Q134+SM!Q176+JI!Q154+TU!Q209</f>
        <v>26.57</v>
      </c>
      <c r="K34" s="258">
        <f>LB!R474+FR!R142+JN!R198+TA!R111+ŽB!R85+ČL!R316+NB!R134+SM!R176+JI!R154+TU!R209</f>
        <v>-253540</v>
      </c>
      <c r="L34" s="28">
        <f>LB!S474+FR!S142+JN!S198+TA!S111+ŽB!S85+ČL!S316+NB!S134+SM!S176+JI!S154+TU!S209</f>
        <v>0</v>
      </c>
      <c r="M34" s="28">
        <f>LB!T474+FR!T142+JN!T198+TA!T111+ŽB!T85+ČL!T316+NB!T134+SM!T176+JI!T154+TU!T209</f>
        <v>1264027</v>
      </c>
      <c r="N34" s="28">
        <f>LB!U474+FR!U142+JN!U198+TA!U111+ŽB!U85+ČL!U316+NB!U134+SM!U176+JI!U154+TU!U209</f>
        <v>0</v>
      </c>
      <c r="O34" s="28">
        <f>LB!V474+FR!V142+JN!V198+TA!V111+ŽB!V85+ČL!V316+NB!V134+SM!V176+JI!V154+TU!V209</f>
        <v>0</v>
      </c>
      <c r="P34" s="28">
        <f>LB!W474+FR!W142+JN!W198+TA!W111+ŽB!W85+ČL!W316+NB!W134+SM!W176+JI!W154+TU!W209</f>
        <v>0</v>
      </c>
      <c r="Q34" s="28">
        <f>LB!X474+FR!X142+JN!X198+TA!X111+ŽB!X85+ČL!X316+NB!X134+SM!X176+JI!X154+TU!X209</f>
        <v>0</v>
      </c>
      <c r="R34" s="28">
        <f>LB!Y474+FR!Y142+JN!Y198+TA!Y111+ŽB!Y85+ČL!Y316+NB!Y134+SM!Y176+JI!Y154+TU!Y209</f>
        <v>1010487</v>
      </c>
      <c r="S34" s="28">
        <f>LB!Z474+FR!Z142+JN!Z198+TA!Z111+ŽB!Z85+ČL!Z316+NB!Z134+SM!Z176+JI!Z154+TU!Z209</f>
        <v>253540</v>
      </c>
      <c r="T34" s="28">
        <f>LB!AA474+FR!AA142+JN!AA198+TA!AA111+ŽB!AA85+ČL!AA316+NB!AA134+SM!AA176+JI!AA154+TU!AA209</f>
        <v>0</v>
      </c>
      <c r="U34" s="28">
        <f>LB!AB474+FR!AB142+JN!AB198+TA!AB111+ŽB!AB85+ČL!AB316+NB!AB134+SM!AB176+JI!AB154+TU!AB209</f>
        <v>0</v>
      </c>
      <c r="V34" s="28">
        <f>LB!AC474+FR!AC142+JN!AC198+TA!AC111+ŽB!AC85+ČL!AC316+NB!AC134+SM!AC176+JI!AC154+TU!AC209</f>
        <v>253540</v>
      </c>
      <c r="W34" s="28">
        <f>LB!AD474+FR!AD142+JN!AD198+TA!AD111+ŽB!AD85+ČL!AD316+NB!AD134+SM!AD176+JI!AD154+TU!AD209</f>
        <v>1264027</v>
      </c>
      <c r="X34" s="28">
        <f>LB!AE474+FR!AE142+JN!AE198+TA!AE111+ŽB!AE85+ČL!AE316+NB!AE134+SM!AE176+JI!AE154+TU!AE209</f>
        <v>427242</v>
      </c>
      <c r="Y34" s="28">
        <f>LB!AF474+FR!AF142+JN!AF198+TA!AF111+ŽB!AF85+ČL!AF316+NB!AF134+SM!AF176+JI!AF154+TU!AF209</f>
        <v>20211</v>
      </c>
      <c r="Z34" s="28">
        <f>LB!AG474+FR!AG142+JN!AG198+TA!AG111+ŽB!AG85+ČL!AG316+NB!AG134+SM!AG176+JI!AG154+TU!AG209</f>
        <v>0</v>
      </c>
      <c r="AA34" s="28">
        <f>LB!AH474+FR!AH142+JN!AH198+TA!AH111+ŽB!AH85+ČL!AH316+NB!AH134+SM!AH176+JI!AH154+TU!AH209</f>
        <v>0</v>
      </c>
      <c r="AB34" s="28">
        <f>LB!AI474+FR!AI142+JN!AI198+TA!AI111+ŽB!AI85+ČL!AI316+NB!AI134+SM!AI176+JI!AI154+TU!AI209</f>
        <v>0</v>
      </c>
      <c r="AC34" s="28">
        <f>LB!AJ474+FR!AJ142+JN!AJ198+TA!AJ111+ŽB!AJ85+ČL!AJ316+NB!AJ134+SM!AJ176+JI!AJ154+TU!AJ209</f>
        <v>0</v>
      </c>
      <c r="AD34" s="28">
        <f>LB!AK474+FR!AK142+JN!AK198+TA!AK111+ŽB!AK85+ČL!AK316+NB!AK134+SM!AK176+JI!AK154+TU!AK209</f>
        <v>1711480</v>
      </c>
      <c r="AE34" s="21">
        <f>LB!AL474+FR!AL142+JN!AL198+TA!AL111+ŽB!AL85+ČL!AL316+NB!AL134+SM!AL176+JI!AL154+TU!AL209</f>
        <v>-0.34</v>
      </c>
      <c r="AF34" s="21">
        <f>LB!AM474+FR!AM142+JN!AM198+TA!AM111+ŽB!AM85+ČL!AM316+NB!AM134+SM!AM176+JI!AM154+TU!AM209</f>
        <v>9.0000000000000011E-2</v>
      </c>
      <c r="AG34" s="21">
        <f>LB!AN474+FR!AN142+JN!AN198+TA!AN111+ŽB!AN85+ČL!AN316+NB!AN134+SM!AN176+JI!AN154+TU!AN209</f>
        <v>0</v>
      </c>
      <c r="AH34" s="21">
        <f>LB!AO474+FR!AO142+JN!AO198+TA!AO111+ŽB!AO85+ČL!AO316+NB!AO134+SM!AO176+JI!AO154+TU!AO209</f>
        <v>2.69</v>
      </c>
      <c r="AI34" s="21">
        <f>LB!AP474+FR!AP142+JN!AP198+TA!AP111+ŽB!AP85+ČL!AP316+NB!AP134+SM!AP176+JI!AP154+TU!AP209</f>
        <v>0</v>
      </c>
      <c r="AJ34" s="21">
        <f>LB!AQ474+FR!AQ142+JN!AQ198+TA!AQ111+ŽB!AQ85+ČL!AQ316+NB!AQ134+SM!AQ176+JI!AQ154+TU!AQ209</f>
        <v>0</v>
      </c>
      <c r="AK34" s="21">
        <f>LB!AR474+FR!AR142+JN!AR198+TA!AR111+ŽB!AR85+ČL!AR316+NB!AR134+SM!AR176+JI!AR154+TU!AR209</f>
        <v>0</v>
      </c>
      <c r="AL34" s="21">
        <f>LB!AS474+FR!AS142+JN!AS198+TA!AS111+ŽB!AS85+ČL!AS316+NB!AS134+SM!AS176+JI!AS154+TU!AS209</f>
        <v>0</v>
      </c>
      <c r="AM34" s="21">
        <f>LB!AT474+FR!AT142+JN!AT198+TA!AT111+ŽB!AT85+ČL!AT316+NB!AT134+SM!AT176+JI!AT154+TU!AT209</f>
        <v>2.3499999999999996</v>
      </c>
      <c r="AN34" s="21">
        <f>LB!AU474+FR!AU142+JN!AU198+TA!AU111+ŽB!AU85+ČL!AU316+NB!AU134+SM!AU176+JI!AU154+TU!AU209</f>
        <v>9.0000000000000011E-2</v>
      </c>
      <c r="AO34" s="259">
        <f>LB!AV474+FR!AV142+JN!AV198+TA!AV111+ŽB!AV85+ČL!AV316+NB!AV134+SM!AV176+JI!AV154+TU!AV209</f>
        <v>2.4399999999999995</v>
      </c>
      <c r="AP34" s="257">
        <f>LB!AW474+FR!AW142+JN!AW198+TA!AW111+ŽB!AW85+ČL!AW316+NB!AW134+SM!AW176+JI!AW154+TU!AW209</f>
        <v>280443262</v>
      </c>
      <c r="AQ34" s="28">
        <f>LB!AX474+FR!AX142+JN!AX198+TA!AX111+ŽB!AX85+ČL!AX316+NB!AX134+SM!AX176+JI!AX154+TU!AX209</f>
        <v>204893248</v>
      </c>
      <c r="AR34" s="28">
        <f>LB!AY474+FR!AY142+JN!AY198+TA!AY111+ŽB!AY85+ČL!AY316+NB!AY134+SM!AY176+JI!AY154+TU!AY209</f>
        <v>0</v>
      </c>
      <c r="AS34" s="28">
        <f>LB!AZ474+FR!AZ142+JN!AZ198+TA!AZ111+ŽB!AZ85+ČL!AZ316+NB!AZ134+SM!AZ176+JI!AZ154+TU!AZ209</f>
        <v>1356420</v>
      </c>
      <c r="AT34" s="28">
        <f>LB!BA474+FR!BA142+JN!BA198+TA!BA111+ŽB!BA85+ČL!BA316+NB!BA134+SM!BA176+JI!BA154+TU!BA209</f>
        <v>69712379</v>
      </c>
      <c r="AU34" s="28">
        <f>LB!BB474+FR!BB142+JN!BB198+TA!BB111+ŽB!BB85+ČL!BB316+NB!BB134+SM!BB176+JI!BB154+TU!BB209</f>
        <v>4097875</v>
      </c>
      <c r="AV34" s="28">
        <f>LB!BC474+FR!BC142+JN!BC198+TA!BC111+ŽB!BC85+ČL!BC316+NB!BC134+SM!BC176+JI!BC154+TU!BC209</f>
        <v>383340</v>
      </c>
      <c r="AW34" s="21">
        <f>LB!BD474+FR!BD142+JN!BD198+TA!BD111+ŽB!BD85+ČL!BD316+NB!BD134+SM!BD176+JI!BD154+TU!BD209</f>
        <v>452.49160000000006</v>
      </c>
      <c r="AX34" s="21">
        <f>LB!BE474+FR!BE142+JN!BE198+TA!BE111+ŽB!BE85+ČL!BE316+NB!BE134+SM!BE176+JI!BE154+TU!BE209</f>
        <v>425.83159999999998</v>
      </c>
      <c r="AY34" s="21">
        <f>LB!BF474+FR!BF142+JN!BF198+TA!BF111+ŽB!BF85+ČL!BF316+NB!BF134+SM!BF176+JI!BF154+TU!BF209</f>
        <v>0</v>
      </c>
      <c r="AZ34" s="29">
        <f>LB!BG474+FR!BG142+JN!BG198+TA!BG111+ŽB!BG85+ČL!BG316+NB!BG134+SM!BG176+JI!BG154+TU!BG209</f>
        <v>26.66</v>
      </c>
    </row>
    <row r="35" spans="1:52" x14ac:dyDescent="0.2">
      <c r="A35" s="2">
        <v>3231</v>
      </c>
      <c r="B35" s="257">
        <f>LB!I475+FR!I143+JN!I199+TA!I112+ŽB!I86+ČL!I317+NB!I135+SM!I177+JI!I155+TU!I210</f>
        <v>273205192</v>
      </c>
      <c r="C35" s="28">
        <f>LB!J475+FR!J143+JN!J199+TA!J112+ŽB!J86+ČL!J317+NB!J135+SM!J177+JI!J155+TU!J210</f>
        <v>199032050</v>
      </c>
      <c r="D35" s="28">
        <f>LB!K475+FR!K143+JN!K199+TA!K112+ŽB!K86+ČL!K317+NB!K135+SM!K177+JI!K155+TU!K210</f>
        <v>1497500</v>
      </c>
      <c r="E35" s="28">
        <f>LB!L475+FR!L143+JN!L199+TA!L112+ŽB!L86+ČL!L317+NB!L135+SM!L177+JI!L155+TU!L210</f>
        <v>67778989</v>
      </c>
      <c r="F35" s="28">
        <f>LB!M475+FR!M143+JN!M199+TA!M112+ŽB!M86+ČL!M317+NB!M135+SM!M177+JI!M155+TU!M210</f>
        <v>3980643</v>
      </c>
      <c r="G35" s="28">
        <f>LB!N475+FR!N143+JN!N199+TA!N112+ŽB!N86+ČL!N317+NB!N135+SM!N177+JI!N155+TU!N210</f>
        <v>916010</v>
      </c>
      <c r="H35" s="21">
        <f>LB!O475+FR!O143+JN!O199+TA!O112+ŽB!O86+ČL!O317+NB!O135+SM!O177+JI!O155+TU!O210</f>
        <v>385.43520000000001</v>
      </c>
      <c r="I35" s="21">
        <f>LB!P475+FR!P143+JN!P199+TA!P112+ŽB!P86+ČL!P317+NB!P135+SM!P177+JI!P155+TU!P210</f>
        <v>343.2672</v>
      </c>
      <c r="J35" s="29">
        <f>LB!Q475+FR!Q143+JN!Q199+TA!Q112+ŽB!Q86+ČL!Q317+NB!Q135+SM!Q177+JI!Q155+TU!Q210</f>
        <v>42.168000000000006</v>
      </c>
      <c r="K35" s="258">
        <f>LB!R475+FR!R143+JN!R199+TA!R112+ŽB!R86+ČL!R317+NB!R135+SM!R177+JI!R155+TU!R210</f>
        <v>-7100</v>
      </c>
      <c r="L35" s="28">
        <f>LB!S475+FR!S143+JN!S199+TA!S112+ŽB!S86+ČL!S317+NB!S135+SM!S177+JI!S155+TU!S210</f>
        <v>0</v>
      </c>
      <c r="M35" s="28">
        <f>LB!T475+FR!T143+JN!T199+TA!T112+ŽB!T86+ČL!T317+NB!T135+SM!T177+JI!T155+TU!T210</f>
        <v>1030921</v>
      </c>
      <c r="N35" s="28">
        <f>LB!U475+FR!U143+JN!U199+TA!U112+ŽB!U86+ČL!U317+NB!U135+SM!U177+JI!U155+TU!U210</f>
        <v>299168</v>
      </c>
      <c r="O35" s="28">
        <f>LB!V475+FR!V143+JN!V199+TA!V112+ŽB!V86+ČL!V317+NB!V135+SM!V177+JI!V155+TU!V210</f>
        <v>-18409</v>
      </c>
      <c r="P35" s="28">
        <f>LB!W475+FR!W143+JN!W199+TA!W112+ŽB!W86+ČL!W317+NB!W135+SM!W177+JI!W155+TU!W210</f>
        <v>0</v>
      </c>
      <c r="Q35" s="28">
        <f>LB!X475+FR!X143+JN!X199+TA!X112+ŽB!X86+ČL!X317+NB!X135+SM!X177+JI!X155+TU!X210</f>
        <v>0</v>
      </c>
      <c r="R35" s="28">
        <f>LB!Y475+FR!Y143+JN!Y199+TA!Y112+ŽB!Y86+ČL!Y317+NB!Y135+SM!Y177+JI!Y155+TU!Y210</f>
        <v>1304580</v>
      </c>
      <c r="S35" s="28">
        <f>LB!Z475+FR!Z143+JN!Z199+TA!Z112+ŽB!Z86+ČL!Z317+NB!Z135+SM!Z177+JI!Z155+TU!Z210</f>
        <v>7100</v>
      </c>
      <c r="T35" s="28">
        <f>LB!AA475+FR!AA143+JN!AA199+TA!AA112+ŽB!AA86+ČL!AA317+NB!AA135+SM!AA177+JI!AA155+TU!AA210</f>
        <v>0</v>
      </c>
      <c r="U35" s="28">
        <f>LB!AB475+FR!AB143+JN!AB199+TA!AB112+ŽB!AB86+ČL!AB317+NB!AB135+SM!AB177+JI!AB155+TU!AB210</f>
        <v>0</v>
      </c>
      <c r="V35" s="28">
        <f>LB!AC475+FR!AC143+JN!AC199+TA!AC112+ŽB!AC86+ČL!AC317+NB!AC135+SM!AC177+JI!AC155+TU!AC210</f>
        <v>7100</v>
      </c>
      <c r="W35" s="28">
        <f>LB!AD475+FR!AD143+JN!AD199+TA!AD112+ŽB!AD86+ČL!AD317+NB!AD135+SM!AD177+JI!AD155+TU!AD210</f>
        <v>1311680</v>
      </c>
      <c r="X35" s="28">
        <f>LB!AE475+FR!AE143+JN!AE199+TA!AE112+ŽB!AE86+ČL!AE317+NB!AE135+SM!AE177+JI!AE155+TU!AE210</f>
        <v>443349</v>
      </c>
      <c r="Y35" s="28">
        <f>LB!AF475+FR!AF143+JN!AF199+TA!AF112+ŽB!AF86+ČL!AF317+NB!AF135+SM!AF177+JI!AF155+TU!AF210</f>
        <v>26089</v>
      </c>
      <c r="Z35" s="28">
        <f>LB!AG475+FR!AG143+JN!AG199+TA!AG112+ŽB!AG86+ČL!AG317+NB!AG135+SM!AG177+JI!AG155+TU!AG210</f>
        <v>0</v>
      </c>
      <c r="AA35" s="28">
        <f>LB!AH475+FR!AH143+JN!AH199+TA!AH112+ŽB!AH86+ČL!AH317+NB!AH135+SM!AH177+JI!AH155+TU!AH210</f>
        <v>24999</v>
      </c>
      <c r="AB35" s="28">
        <f>LB!AI475+FR!AI143+JN!AI199+TA!AI112+ŽB!AI86+ČL!AI317+NB!AI135+SM!AI177+JI!AI155+TU!AI210</f>
        <v>0</v>
      </c>
      <c r="AC35" s="28">
        <f>LB!AJ475+FR!AJ143+JN!AJ199+TA!AJ112+ŽB!AJ86+ČL!AJ317+NB!AJ135+SM!AJ177+JI!AJ155+TU!AJ210</f>
        <v>24999</v>
      </c>
      <c r="AD35" s="28">
        <f>LB!AK475+FR!AK143+JN!AK199+TA!AK112+ŽB!AK86+ČL!AK317+NB!AK135+SM!AK177+JI!AK155+TU!AK210</f>
        <v>1806117</v>
      </c>
      <c r="AE35" s="21">
        <f>LB!AL475+FR!AL143+JN!AL199+TA!AL112+ŽB!AL86+ČL!AL317+NB!AL135+SM!AL177+JI!AL155+TU!AL210</f>
        <v>0.12</v>
      </c>
      <c r="AF35" s="21">
        <f>LB!AM475+FR!AM143+JN!AM199+TA!AM112+ŽB!AM86+ČL!AM317+NB!AM135+SM!AM177+JI!AM155+TU!AM210</f>
        <v>0.38</v>
      </c>
      <c r="AG35" s="21">
        <f>LB!AN475+FR!AN143+JN!AN199+TA!AN112+ŽB!AN86+ČL!AN317+NB!AN135+SM!AN177+JI!AN155+TU!AN210</f>
        <v>0</v>
      </c>
      <c r="AH35" s="21">
        <f>LB!AO475+FR!AO143+JN!AO199+TA!AO112+ŽB!AO86+ČL!AO317+NB!AO135+SM!AO177+JI!AO155+TU!AO210</f>
        <v>1.92</v>
      </c>
      <c r="AI35" s="21">
        <f>LB!AP475+FR!AP143+JN!AP199+TA!AP112+ŽB!AP86+ČL!AP317+NB!AP135+SM!AP177+JI!AP155+TU!AP210</f>
        <v>0</v>
      </c>
      <c r="AJ35" s="21">
        <f>LB!AQ475+FR!AQ143+JN!AQ199+TA!AQ112+ŽB!AQ86+ČL!AQ317+NB!AQ135+SM!AQ177+JI!AQ155+TU!AQ210</f>
        <v>0</v>
      </c>
      <c r="AK35" s="21">
        <f>LB!AR475+FR!AR143+JN!AR199+TA!AR112+ŽB!AR86+ČL!AR317+NB!AR135+SM!AR177+JI!AR155+TU!AR210</f>
        <v>0</v>
      </c>
      <c r="AL35" s="21">
        <f>LB!AS475+FR!AS143+JN!AS199+TA!AS112+ŽB!AS86+ČL!AS317+NB!AS135+SM!AS177+JI!AS155+TU!AS210</f>
        <v>0</v>
      </c>
      <c r="AM35" s="21">
        <f>LB!AT475+FR!AT143+JN!AT199+TA!AT112+ŽB!AT86+ČL!AT317+NB!AT135+SM!AT177+JI!AT155+TU!AT210</f>
        <v>2.04</v>
      </c>
      <c r="AN35" s="21">
        <f>LB!AU475+FR!AU143+JN!AU199+TA!AU112+ŽB!AU86+ČL!AU317+NB!AU135+SM!AU177+JI!AU155+TU!AU210</f>
        <v>0.38</v>
      </c>
      <c r="AO35" s="259">
        <f>LB!AV475+FR!AV143+JN!AV199+TA!AV112+ŽB!AV86+ČL!AV317+NB!AV135+SM!AV177+JI!AV155+TU!AV210</f>
        <v>2.42</v>
      </c>
      <c r="AP35" s="257">
        <f>LB!AW475+FR!AW143+JN!AW199+TA!AW112+ŽB!AW86+ČL!AW317+NB!AW135+SM!AW177+JI!AW155+TU!AW210</f>
        <v>275011309</v>
      </c>
      <c r="AQ35" s="28">
        <f>LB!AX475+FR!AX143+JN!AX199+TA!AX112+ŽB!AX86+ČL!AX317+NB!AX135+SM!AX177+JI!AX155+TU!AX210</f>
        <v>200336630</v>
      </c>
      <c r="AR35" s="28">
        <f>LB!AY475+FR!AY143+JN!AY199+TA!AY112+ŽB!AY86+ČL!AY317+NB!AY135+SM!AY177+JI!AY155+TU!AY210</f>
        <v>0</v>
      </c>
      <c r="AS35" s="28">
        <f>LB!AZ475+FR!AZ143+JN!AZ199+TA!AZ112+ŽB!AZ86+ČL!AZ317+NB!AZ135+SM!AZ177+JI!AZ155+TU!AZ210</f>
        <v>1504600</v>
      </c>
      <c r="AT35" s="28">
        <f>LB!BA475+FR!BA143+JN!BA199+TA!BA112+ŽB!BA86+ČL!BA317+NB!BA135+SM!BA177+JI!BA155+TU!BA210</f>
        <v>68222338</v>
      </c>
      <c r="AU35" s="28">
        <f>LB!BB475+FR!BB143+JN!BB199+TA!BB112+ŽB!BB86+ČL!BB317+NB!BB135+SM!BB177+JI!BB155+TU!BB210</f>
        <v>4006732</v>
      </c>
      <c r="AV35" s="28">
        <f>LB!BC475+FR!BC143+JN!BC199+TA!BC112+ŽB!BC86+ČL!BC317+NB!BC135+SM!BC177+JI!BC155+TU!BC210</f>
        <v>941009</v>
      </c>
      <c r="AW35" s="21">
        <f>LB!BD475+FR!BD143+JN!BD199+TA!BD112+ŽB!BD86+ČL!BD317+NB!BD135+SM!BD177+JI!BD155+TU!BD210</f>
        <v>387.85520000000002</v>
      </c>
      <c r="AX35" s="21">
        <f>LB!BE475+FR!BE143+JN!BE199+TA!BE112+ŽB!BE86+ČL!BE317+NB!BE135+SM!BE177+JI!BE155+TU!BE210</f>
        <v>345.30719999999997</v>
      </c>
      <c r="AY35" s="21">
        <f>LB!BF475+FR!BF143+JN!BF199+TA!BF112+ŽB!BF86+ČL!BF317+NB!BF135+SM!BF177+JI!BF155+TU!BF210</f>
        <v>0</v>
      </c>
      <c r="AZ35" s="29">
        <f>LB!BG475+FR!BG143+JN!BG199+TA!BG112+ŽB!BG86+ČL!BG317+NB!BG135+SM!BG177+JI!BG155+TU!BG210</f>
        <v>42.548000000000002</v>
      </c>
    </row>
    <row r="36" spans="1:52" ht="13.5" thickBot="1" x14ac:dyDescent="0.25">
      <c r="A36" s="231">
        <v>3233</v>
      </c>
      <c r="B36" s="260">
        <f>LB!I476+FR!I144+JN!I200+TA!I113+ŽB!I87+ČL!I318+NB!I136+SM!I178+JI!I156+TU!I211</f>
        <v>59446938</v>
      </c>
      <c r="C36" s="261">
        <f>LB!J476+FR!J144+JN!J200+TA!J113+ŽB!J87+ČL!J318+NB!J136+SM!J178+JI!J156+TU!J211</f>
        <v>39842482</v>
      </c>
      <c r="D36" s="261">
        <f>LB!K476+FR!K144+JN!K200+TA!K113+ŽB!K87+ČL!K318+NB!K136+SM!K178+JI!K156+TU!K211</f>
        <v>3553000</v>
      </c>
      <c r="E36" s="261">
        <f>LB!L476+FR!L144+JN!L200+TA!L113+ŽB!L87+ČL!L318+NB!L136+SM!L178+JI!L156+TU!L211</f>
        <v>14667670</v>
      </c>
      <c r="F36" s="261">
        <f>LB!M476+FR!M144+JN!M200+TA!M113+ŽB!M87+ČL!M318+NB!M136+SM!M178+JI!M156+TU!M211</f>
        <v>796850</v>
      </c>
      <c r="G36" s="261">
        <f>LB!N476+FR!N144+JN!N200+TA!N113+ŽB!N87+ČL!N318+NB!N136+SM!N178+JI!N156+TU!N211</f>
        <v>586936</v>
      </c>
      <c r="H36" s="262">
        <f>LB!O476+FR!O144+JN!O200+TA!O113+ŽB!O87+ČL!O318+NB!O136+SM!O178+JI!O156+TU!O211</f>
        <v>93.09</v>
      </c>
      <c r="I36" s="262">
        <f>LB!P476+FR!P144+JN!P200+TA!P113+ŽB!P87+ČL!P318+NB!P136+SM!P178+JI!P156+TU!P211</f>
        <v>58.44</v>
      </c>
      <c r="J36" s="263">
        <f>LB!Q476+FR!Q144+JN!Q200+TA!Q113+ŽB!Q87+ČL!Q318+NB!Q136+SM!Q178+JI!Q156+TU!Q211</f>
        <v>34.65</v>
      </c>
      <c r="K36" s="264">
        <f>LB!R476+FR!R144+JN!R200+TA!R113+ŽB!R87+ČL!R318+NB!R136+SM!R178+JI!R156+TU!R211</f>
        <v>547680</v>
      </c>
      <c r="L36" s="261">
        <f>LB!S476+FR!S144+JN!S200+TA!S113+ŽB!S87+ČL!S318+NB!S136+SM!S178+JI!S156+TU!S211</f>
        <v>0</v>
      </c>
      <c r="M36" s="261">
        <f>LB!T476+FR!T144+JN!T200+TA!T113+ŽB!T87+ČL!T318+NB!T136+SM!T178+JI!T156+TU!T211</f>
        <v>0</v>
      </c>
      <c r="N36" s="261">
        <f>LB!U476+FR!U144+JN!U200+TA!U113+ŽB!U87+ČL!U318+NB!U136+SM!U178+JI!U156+TU!U211</f>
        <v>242684</v>
      </c>
      <c r="O36" s="261">
        <f>LB!V476+FR!V144+JN!V200+TA!V113+ŽB!V87+ČL!V318+NB!V136+SM!V178+JI!V156+TU!V211</f>
        <v>-7363</v>
      </c>
      <c r="P36" s="261">
        <f>LB!W476+FR!W144+JN!W200+TA!W113+ŽB!W87+ČL!W318+NB!W136+SM!W178+JI!W156+TU!W211</f>
        <v>0</v>
      </c>
      <c r="Q36" s="261">
        <f>LB!X476+FR!X144+JN!X200+TA!X113+ŽB!X87+ČL!X318+NB!X136+SM!X178+JI!X156+TU!X211</f>
        <v>0</v>
      </c>
      <c r="R36" s="261">
        <f>LB!Y476+FR!Y144+JN!Y200+TA!Y113+ŽB!Y87+ČL!Y318+NB!Y136+SM!Y178+JI!Y156+TU!Y211</f>
        <v>783001</v>
      </c>
      <c r="S36" s="261">
        <f>LB!Z476+FR!Z144+JN!Z200+TA!Z113+ŽB!Z87+ČL!Z318+NB!Z136+SM!Z178+JI!Z156+TU!Z211</f>
        <v>-547680</v>
      </c>
      <c r="T36" s="261">
        <f>LB!AA476+FR!AA144+JN!AA200+TA!AA113+ŽB!AA87+ČL!AA318+NB!AA136+SM!AA178+JI!AA156+TU!AA211</f>
        <v>0</v>
      </c>
      <c r="U36" s="261">
        <f>LB!AB476+FR!AB144+JN!AB200+TA!AB113+ŽB!AB87+ČL!AB318+NB!AB136+SM!AB178+JI!AB156+TU!AB211</f>
        <v>0</v>
      </c>
      <c r="V36" s="261">
        <f>LB!AC476+FR!AC144+JN!AC200+TA!AC113+ŽB!AC87+ČL!AC318+NB!AC136+SM!AC178+JI!AC156+TU!AC211</f>
        <v>-547680</v>
      </c>
      <c r="W36" s="261">
        <f>LB!AD476+FR!AD144+JN!AD200+TA!AD113+ŽB!AD87+ČL!AD318+NB!AD136+SM!AD178+JI!AD156+TU!AD211</f>
        <v>235321</v>
      </c>
      <c r="X36" s="261">
        <f>LB!AE476+FR!AE144+JN!AE200+TA!AE113+ŽB!AE87+ČL!AE318+NB!AE136+SM!AE178+JI!AE156+TU!AE211</f>
        <v>79540</v>
      </c>
      <c r="Y36" s="261">
        <f>LB!AF476+FR!AF144+JN!AF200+TA!AF113+ŽB!AF87+ČL!AF318+NB!AF136+SM!AF178+JI!AF156+TU!AF211</f>
        <v>15658</v>
      </c>
      <c r="Z36" s="261">
        <f>LB!AG476+FR!AG144+JN!AG200+TA!AG113+ŽB!AG87+ČL!AG318+NB!AG136+SM!AG178+JI!AG156+TU!AG211</f>
        <v>0</v>
      </c>
      <c r="AA36" s="261">
        <f>LB!AH476+FR!AH144+JN!AH200+TA!AH113+ŽB!AH87+ČL!AH318+NB!AH136+SM!AH178+JI!AH156+TU!AH211</f>
        <v>9999</v>
      </c>
      <c r="AB36" s="261">
        <f>LB!AI476+FR!AI144+JN!AI200+TA!AI113+ŽB!AI87+ČL!AI318+NB!AI136+SM!AI178+JI!AI156+TU!AI211</f>
        <v>0</v>
      </c>
      <c r="AC36" s="261">
        <f>LB!AJ476+FR!AJ144+JN!AJ200+TA!AJ113+ŽB!AJ87+ČL!AJ318+NB!AJ136+SM!AJ178+JI!AJ156+TU!AJ211</f>
        <v>9999</v>
      </c>
      <c r="AD36" s="261">
        <f>LB!AK476+FR!AK144+JN!AK200+TA!AK113+ŽB!AK87+ČL!AK318+NB!AK136+SM!AK178+JI!AK156+TU!AK211</f>
        <v>340518</v>
      </c>
      <c r="AE36" s="262">
        <f>LB!AL476+FR!AL144+JN!AL200+TA!AL113+ŽB!AL87+ČL!AL318+NB!AL136+SM!AL178+JI!AL156+TU!AL211</f>
        <v>0.75</v>
      </c>
      <c r="AF36" s="262">
        <f>LB!AM476+FR!AM144+JN!AM200+TA!AM113+ŽB!AM87+ČL!AM318+NB!AM136+SM!AM178+JI!AM156+TU!AM211</f>
        <v>0.67999999999999994</v>
      </c>
      <c r="AG36" s="262">
        <f>LB!AN476+FR!AN144+JN!AN200+TA!AN113+ŽB!AN87+ČL!AN318+NB!AN136+SM!AN178+JI!AN156+TU!AN211</f>
        <v>0</v>
      </c>
      <c r="AH36" s="262">
        <f>LB!AO476+FR!AO144+JN!AO200+TA!AO113+ŽB!AO87+ČL!AO318+NB!AO136+SM!AO178+JI!AO156+TU!AO211</f>
        <v>0</v>
      </c>
      <c r="AI36" s="262">
        <f>LB!AP476+FR!AP144+JN!AP200+TA!AP113+ŽB!AP87+ČL!AP318+NB!AP136+SM!AP178+JI!AP156+TU!AP211</f>
        <v>0</v>
      </c>
      <c r="AJ36" s="262">
        <f>LB!AQ476+FR!AQ144+JN!AQ200+TA!AQ113+ŽB!AQ87+ČL!AQ318+NB!AQ136+SM!AQ178+JI!AQ156+TU!AQ211</f>
        <v>0</v>
      </c>
      <c r="AK36" s="262">
        <f>LB!AR476+FR!AR144+JN!AR200+TA!AR113+ŽB!AR87+ČL!AR318+NB!AR136+SM!AR178+JI!AR156+TU!AR211</f>
        <v>0</v>
      </c>
      <c r="AL36" s="262">
        <f>LB!AS476+FR!AS144+JN!AS200+TA!AS113+ŽB!AS87+ČL!AS318+NB!AS136+SM!AS178+JI!AS156+TU!AS211</f>
        <v>0</v>
      </c>
      <c r="AM36" s="262">
        <f>LB!AT476+FR!AT144+JN!AT200+TA!AT113+ŽB!AT87+ČL!AT318+NB!AT136+SM!AT178+JI!AT156+TU!AT211</f>
        <v>0.75</v>
      </c>
      <c r="AN36" s="262">
        <f>LB!AU476+FR!AU144+JN!AU200+TA!AU113+ŽB!AU87+ČL!AU318+NB!AU136+SM!AU178+JI!AU156+TU!AU211</f>
        <v>0.67999999999999994</v>
      </c>
      <c r="AO36" s="265">
        <f>LB!AV476+FR!AV144+JN!AV200+TA!AV113+ŽB!AV87+ČL!AV318+NB!AV136+SM!AV178+JI!AV156+TU!AV211</f>
        <v>1.4300000000000002</v>
      </c>
      <c r="AP36" s="260">
        <f>LB!AW476+FR!AW144+JN!AW200+TA!AW113+ŽB!AW87+ČL!AW318+NB!AW136+SM!AW178+JI!AW156+TU!AW211</f>
        <v>59787456</v>
      </c>
      <c r="AQ36" s="261">
        <f>LB!AX476+FR!AX144+JN!AX200+TA!AX113+ŽB!AX87+ČL!AX318+NB!AX136+SM!AX178+JI!AX156+TU!AX211</f>
        <v>40625483</v>
      </c>
      <c r="AR36" s="261">
        <f>LB!AY476+FR!AY144+JN!AY200+TA!AY113+ŽB!AY87+ČL!AY318+NB!AY136+SM!AY178+JI!AY156+TU!AY211</f>
        <v>0</v>
      </c>
      <c r="AS36" s="261">
        <f>LB!AZ476+FR!AZ144+JN!AZ200+TA!AZ113+ŽB!AZ87+ČL!AZ318+NB!AZ136+SM!AZ178+JI!AZ156+TU!AZ211</f>
        <v>3005320</v>
      </c>
      <c r="AT36" s="261">
        <f>LB!BA476+FR!BA144+JN!BA200+TA!BA113+ŽB!BA87+ČL!BA318+NB!BA136+SM!BA178+JI!BA156+TU!BA211</f>
        <v>14747210</v>
      </c>
      <c r="AU36" s="261">
        <f>LB!BB476+FR!BB144+JN!BB200+TA!BB113+ŽB!BB87+ČL!BB318+NB!BB136+SM!BB178+JI!BB156+TU!BB211</f>
        <v>812508</v>
      </c>
      <c r="AV36" s="261">
        <f>LB!BC476+FR!BC144+JN!BC200+TA!BC113+ŽB!BC87+ČL!BC318+NB!BC136+SM!BC178+JI!BC156+TU!BC211</f>
        <v>596935</v>
      </c>
      <c r="AW36" s="262">
        <f>LB!BD476+FR!BD144+JN!BD200+TA!BD113+ŽB!BD87+ČL!BD318+NB!BD136+SM!BD178+JI!BD156+TU!BD211</f>
        <v>94.52000000000001</v>
      </c>
      <c r="AX36" s="262">
        <f>LB!BE476+FR!BE144+JN!BE200+TA!BE113+ŽB!BE87+ČL!BE318+NB!BE136+SM!BE178+JI!BE156+TU!BE211</f>
        <v>59.19</v>
      </c>
      <c r="AY36" s="262">
        <f>LB!BF476+FR!BF144+JN!BF200+TA!BF113+ŽB!BF87+ČL!BF318+NB!BF136+SM!BF178+JI!BF156+TU!BF211</f>
        <v>0</v>
      </c>
      <c r="AZ36" s="263">
        <f>LB!BG476+FR!BG144+JN!BG200+TA!BG113+ŽB!BG87+ČL!BG318+NB!BG136+SM!BG178+JI!BG156+TU!BG211</f>
        <v>35.33</v>
      </c>
    </row>
    <row r="37" spans="1:52" x14ac:dyDescent="0.2">
      <c r="A37" s="16"/>
      <c r="B37" s="27"/>
      <c r="C37" s="27"/>
      <c r="D37" s="27"/>
      <c r="E37" s="27"/>
      <c r="F37" s="27"/>
      <c r="G37" s="27"/>
      <c r="H37" s="7"/>
      <c r="I37" s="7"/>
      <c r="J37" s="7"/>
    </row>
    <row r="38" spans="1:52" x14ac:dyDescent="0.2">
      <c r="A38" s="16"/>
      <c r="B38" s="12"/>
      <c r="C38" s="12"/>
      <c r="D38" s="12"/>
      <c r="E38" s="12"/>
      <c r="F38" s="12"/>
      <c r="G38" s="12"/>
      <c r="H38" s="7"/>
      <c r="I38" s="7"/>
      <c r="J38" s="7"/>
    </row>
    <row r="39" spans="1:52" x14ac:dyDescent="0.2">
      <c r="A39" s="16"/>
      <c r="B39" s="12"/>
      <c r="C39" s="12"/>
      <c r="D39" s="12"/>
      <c r="E39" s="12"/>
      <c r="F39" s="12"/>
      <c r="G39" s="12"/>
      <c r="H39" s="7"/>
      <c r="I39" s="7"/>
      <c r="J39" s="7"/>
    </row>
    <row r="40" spans="1:52" s="27" customFormat="1" x14ac:dyDescent="0.2">
      <c r="A40" s="16"/>
      <c r="B40" s="12"/>
      <c r="C40" s="12"/>
      <c r="D40" s="12"/>
      <c r="E40" s="12"/>
      <c r="F40" s="12"/>
      <c r="G40" s="12"/>
      <c r="H40" s="7"/>
      <c r="I40" s="7"/>
      <c r="J40" s="7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5"/>
      <c r="AQ40"/>
      <c r="AR40"/>
      <c r="AS40"/>
      <c r="AT40"/>
      <c r="AU40"/>
      <c r="AV40"/>
      <c r="AW40" s="14"/>
      <c r="AX40" s="14"/>
      <c r="AY40" s="14"/>
      <c r="AZ40" s="14"/>
    </row>
    <row r="41" spans="1:52" s="27" customFormat="1" x14ac:dyDescent="0.2">
      <c r="A41" s="16"/>
      <c r="B41" s="12"/>
      <c r="C41" s="12"/>
      <c r="D41" s="12"/>
      <c r="E41" s="12"/>
      <c r="F41" s="12"/>
      <c r="G41" s="12"/>
      <c r="H41" s="7"/>
      <c r="I41" s="7"/>
      <c r="J41" s="7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5"/>
      <c r="AQ41"/>
      <c r="AR41"/>
      <c r="AS41"/>
      <c r="AT41"/>
      <c r="AU41"/>
      <c r="AV41"/>
      <c r="AW41" s="14"/>
      <c r="AX41" s="14"/>
      <c r="AY41" s="14"/>
      <c r="AZ41" s="14"/>
    </row>
    <row r="42" spans="1:52" s="27" customFormat="1" x14ac:dyDescent="0.2">
      <c r="A42" s="16"/>
      <c r="B42" s="12"/>
      <c r="C42" s="12"/>
      <c r="D42" s="12"/>
      <c r="E42" s="12"/>
      <c r="F42" s="12"/>
      <c r="G42" s="12"/>
      <c r="H42" s="7"/>
      <c r="I42" s="7"/>
      <c r="J42" s="7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5"/>
      <c r="AQ42"/>
      <c r="AR42"/>
      <c r="AS42"/>
      <c r="AT42"/>
      <c r="AU42"/>
      <c r="AV42"/>
      <c r="AW42" s="14"/>
      <c r="AX42" s="14"/>
      <c r="AY42" s="14"/>
      <c r="AZ42" s="14"/>
    </row>
    <row r="43" spans="1:52" s="27" customFormat="1" x14ac:dyDescent="0.2">
      <c r="A43" s="16"/>
      <c r="B43" s="12"/>
      <c r="C43" s="12"/>
      <c r="D43" s="12"/>
      <c r="E43" s="12"/>
      <c r="F43" s="12"/>
      <c r="G43" s="12"/>
      <c r="H43" s="7"/>
      <c r="I43" s="7"/>
      <c r="J43" s="7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5"/>
      <c r="AQ43"/>
      <c r="AR43"/>
      <c r="AS43"/>
      <c r="AT43"/>
      <c r="AU43"/>
      <c r="AV43"/>
      <c r="AW43" s="14"/>
      <c r="AX43" s="14"/>
      <c r="AY43" s="14"/>
      <c r="AZ43" s="14"/>
    </row>
    <row r="44" spans="1:52" s="27" customFormat="1" x14ac:dyDescent="0.2">
      <c r="A44" s="16"/>
      <c r="B44" s="12"/>
      <c r="C44" s="12"/>
      <c r="D44" s="12"/>
      <c r="E44" s="12"/>
      <c r="F44" s="12"/>
      <c r="G44" s="12"/>
      <c r="H44" s="7"/>
      <c r="I44" s="7"/>
      <c r="J44" s="7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5"/>
      <c r="AQ44"/>
      <c r="AR44"/>
      <c r="AS44"/>
      <c r="AT44"/>
      <c r="AU44"/>
      <c r="AV44"/>
      <c r="AW44" s="14"/>
      <c r="AX44" s="14"/>
      <c r="AY44" s="14"/>
      <c r="AZ44" s="14"/>
    </row>
    <row r="45" spans="1:52" s="27" customFormat="1" x14ac:dyDescent="0.2">
      <c r="A45" s="16"/>
      <c r="B45" s="12"/>
      <c r="C45" s="12"/>
      <c r="D45" s="12"/>
      <c r="E45" s="12"/>
      <c r="F45" s="12"/>
      <c r="G45" s="12"/>
      <c r="H45" s="7"/>
      <c r="I45" s="7"/>
      <c r="J45" s="7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5"/>
      <c r="AQ45"/>
      <c r="AR45"/>
      <c r="AS45"/>
      <c r="AT45"/>
      <c r="AU45"/>
      <c r="AV45"/>
      <c r="AW45" s="14"/>
      <c r="AX45" s="14"/>
      <c r="AY45" s="14"/>
      <c r="AZ45" s="14"/>
    </row>
    <row r="46" spans="1:52" s="27" customFormat="1" x14ac:dyDescent="0.2">
      <c r="A46" s="16"/>
      <c r="B46" s="12"/>
      <c r="C46" s="12"/>
      <c r="D46" s="12"/>
      <c r="E46" s="12"/>
      <c r="F46" s="12"/>
      <c r="G46" s="12"/>
      <c r="H46" s="7"/>
      <c r="I46" s="7"/>
      <c r="J46" s="7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5"/>
      <c r="AQ46"/>
      <c r="AR46"/>
      <c r="AS46"/>
      <c r="AT46"/>
      <c r="AU46"/>
      <c r="AV46"/>
      <c r="AW46" s="14"/>
      <c r="AX46" s="14"/>
      <c r="AY46" s="14"/>
      <c r="AZ46" s="14"/>
    </row>
    <row r="47" spans="1:52" s="27" customFormat="1" x14ac:dyDescent="0.2">
      <c r="A47" s="16"/>
      <c r="B47" s="12"/>
      <c r="C47" s="12"/>
      <c r="D47" s="12"/>
      <c r="E47" s="12"/>
      <c r="F47" s="12"/>
      <c r="G47" s="12"/>
      <c r="H47" s="7"/>
      <c r="I47" s="7"/>
      <c r="J47" s="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5"/>
      <c r="AQ47"/>
      <c r="AR47"/>
      <c r="AS47"/>
      <c r="AT47"/>
      <c r="AU47"/>
      <c r="AV47"/>
      <c r="AW47" s="14"/>
      <c r="AX47" s="14"/>
      <c r="AY47" s="14"/>
      <c r="AZ47" s="14"/>
    </row>
    <row r="48" spans="1:52" s="27" customFormat="1" x14ac:dyDescent="0.2">
      <c r="A48" s="16"/>
      <c r="B48" s="12"/>
      <c r="C48" s="12"/>
      <c r="D48" s="12"/>
      <c r="E48" s="12"/>
      <c r="F48" s="12"/>
      <c r="G48" s="12"/>
      <c r="H48" s="7"/>
      <c r="I48" s="7"/>
      <c r="J48" s="7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5"/>
      <c r="AQ48"/>
      <c r="AR48"/>
      <c r="AS48"/>
      <c r="AT48"/>
      <c r="AU48"/>
      <c r="AV48"/>
      <c r="AW48" s="14"/>
      <c r="AX48" s="14"/>
      <c r="AY48" s="14"/>
      <c r="AZ48" s="14"/>
    </row>
    <row r="49" spans="1:52" s="27" customFormat="1" x14ac:dyDescent="0.2">
      <c r="A49" s="16"/>
      <c r="B49" s="12"/>
      <c r="C49" s="12"/>
      <c r="D49" s="12"/>
      <c r="E49" s="12"/>
      <c r="F49" s="12"/>
      <c r="G49" s="12"/>
      <c r="H49" s="7"/>
      <c r="I49" s="7"/>
      <c r="J49" s="7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5"/>
      <c r="AQ49"/>
      <c r="AR49"/>
      <c r="AS49"/>
      <c r="AT49"/>
      <c r="AU49"/>
      <c r="AV49"/>
      <c r="AW49" s="14"/>
      <c r="AX49" s="14"/>
      <c r="AY49" s="14"/>
      <c r="AZ49" s="14"/>
    </row>
    <row r="50" spans="1:52" s="27" customFormat="1" x14ac:dyDescent="0.2">
      <c r="A50" s="16"/>
      <c r="B50" s="12"/>
      <c r="C50" s="12"/>
      <c r="D50" s="12"/>
      <c r="E50" s="12"/>
      <c r="F50" s="12"/>
      <c r="G50" s="12"/>
      <c r="H50" s="7"/>
      <c r="I50" s="7"/>
      <c r="J50" s="7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5"/>
      <c r="AQ50"/>
      <c r="AR50"/>
      <c r="AS50"/>
      <c r="AT50"/>
      <c r="AU50"/>
      <c r="AV50"/>
      <c r="AW50" s="14"/>
      <c r="AX50" s="14"/>
      <c r="AY50" s="14"/>
      <c r="AZ50" s="14"/>
    </row>
    <row r="51" spans="1:52" s="27" customFormat="1" x14ac:dyDescent="0.2">
      <c r="A51" s="16"/>
      <c r="B51" s="12"/>
      <c r="C51" s="12"/>
      <c r="D51" s="12"/>
      <c r="E51" s="12"/>
      <c r="F51" s="12"/>
      <c r="G51" s="12"/>
      <c r="H51" s="7"/>
      <c r="I51" s="7"/>
      <c r="J51" s="7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5"/>
      <c r="AQ51"/>
      <c r="AR51"/>
      <c r="AS51"/>
      <c r="AT51"/>
      <c r="AU51"/>
      <c r="AV51"/>
      <c r="AW51" s="14"/>
      <c r="AX51" s="14"/>
      <c r="AY51" s="14"/>
      <c r="AZ51" s="14"/>
    </row>
    <row r="52" spans="1:52" s="27" customFormat="1" x14ac:dyDescent="0.2">
      <c r="A52" s="16"/>
      <c r="B52" s="12"/>
      <c r="C52" s="12"/>
      <c r="D52" s="12"/>
      <c r="E52" s="12"/>
      <c r="F52" s="12"/>
      <c r="G52" s="12"/>
      <c r="H52" s="7"/>
      <c r="I52" s="7"/>
      <c r="J52" s="7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5"/>
      <c r="AQ52"/>
      <c r="AR52"/>
      <c r="AS52"/>
      <c r="AT52"/>
      <c r="AU52"/>
      <c r="AV52"/>
      <c r="AW52" s="14"/>
      <c r="AX52" s="14"/>
      <c r="AY52" s="14"/>
      <c r="AZ52" s="14"/>
    </row>
    <row r="53" spans="1:52" s="27" customFormat="1" x14ac:dyDescent="0.2">
      <c r="A53" s="16"/>
      <c r="B53" s="12"/>
      <c r="C53" s="12"/>
      <c r="D53" s="12"/>
      <c r="E53" s="12"/>
      <c r="F53" s="12"/>
      <c r="G53" s="12"/>
      <c r="H53" s="7"/>
      <c r="I53" s="7"/>
      <c r="J53" s="7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5"/>
      <c r="AQ53"/>
      <c r="AR53"/>
      <c r="AS53"/>
      <c r="AT53"/>
      <c r="AU53"/>
      <c r="AV53"/>
      <c r="AW53" s="14"/>
      <c r="AX53" s="14"/>
      <c r="AY53" s="14"/>
      <c r="AZ53" s="14"/>
    </row>
    <row r="54" spans="1:52" s="27" customFormat="1" x14ac:dyDescent="0.2">
      <c r="A54" s="16"/>
      <c r="B54" s="12"/>
      <c r="C54" s="12"/>
      <c r="D54" s="12"/>
      <c r="E54" s="12"/>
      <c r="F54" s="12"/>
      <c r="G54" s="12"/>
      <c r="H54" s="7"/>
      <c r="I54" s="7"/>
      <c r="J54" s="7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5"/>
      <c r="AQ54"/>
      <c r="AR54"/>
      <c r="AS54"/>
      <c r="AT54"/>
      <c r="AU54"/>
      <c r="AV54"/>
      <c r="AW54" s="14"/>
      <c r="AX54" s="14"/>
      <c r="AY54" s="14"/>
      <c r="AZ54" s="14"/>
    </row>
    <row r="55" spans="1:52" s="27" customFormat="1" x14ac:dyDescent="0.2">
      <c r="A55" s="16"/>
      <c r="B55" s="12"/>
      <c r="C55" s="12"/>
      <c r="D55" s="12"/>
      <c r="E55" s="12"/>
      <c r="F55" s="12"/>
      <c r="G55" s="12"/>
      <c r="H55" s="7"/>
      <c r="I55" s="7"/>
      <c r="J55" s="7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5"/>
      <c r="AQ55"/>
      <c r="AR55"/>
      <c r="AS55"/>
      <c r="AT55"/>
      <c r="AU55"/>
      <c r="AV55"/>
      <c r="AW55" s="14"/>
      <c r="AX55" s="14"/>
      <c r="AY55" s="14"/>
      <c r="AZ55" s="14"/>
    </row>
    <row r="56" spans="1:52" s="27" customFormat="1" x14ac:dyDescent="0.2">
      <c r="A56" s="16"/>
      <c r="B56" s="12"/>
      <c r="C56" s="12"/>
      <c r="D56" s="12"/>
      <c r="E56" s="12"/>
      <c r="F56" s="12"/>
      <c r="G56" s="12"/>
      <c r="H56" s="7"/>
      <c r="I56" s="7"/>
      <c r="J56" s="7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5"/>
      <c r="AQ56"/>
      <c r="AR56"/>
      <c r="AS56"/>
      <c r="AT56"/>
      <c r="AU56"/>
      <c r="AV56"/>
      <c r="AW56" s="14"/>
      <c r="AX56" s="14"/>
      <c r="AY56" s="14"/>
      <c r="AZ56" s="14"/>
    </row>
    <row r="57" spans="1:52" s="27" customFormat="1" x14ac:dyDescent="0.2">
      <c r="A57" s="16"/>
      <c r="B57" s="12"/>
      <c r="C57" s="12"/>
      <c r="D57" s="12"/>
      <c r="E57" s="12"/>
      <c r="F57" s="12"/>
      <c r="G57" s="12"/>
      <c r="H57" s="7"/>
      <c r="I57" s="7"/>
      <c r="J57" s="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5"/>
      <c r="AQ57"/>
      <c r="AR57"/>
      <c r="AS57"/>
      <c r="AT57"/>
      <c r="AU57"/>
      <c r="AV57"/>
      <c r="AW57" s="14"/>
      <c r="AX57" s="14"/>
      <c r="AY57" s="14"/>
      <c r="AZ57" s="14"/>
    </row>
    <row r="58" spans="1:52" s="27" customFormat="1" x14ac:dyDescent="0.2">
      <c r="A58" s="16"/>
      <c r="B58" s="12"/>
      <c r="C58" s="12"/>
      <c r="D58" s="12"/>
      <c r="E58" s="12"/>
      <c r="F58" s="12"/>
      <c r="G58" s="12"/>
      <c r="H58" s="7"/>
      <c r="I58" s="7"/>
      <c r="J58" s="7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5"/>
      <c r="AQ58"/>
      <c r="AR58"/>
      <c r="AS58"/>
      <c r="AT58"/>
      <c r="AU58"/>
      <c r="AV58"/>
      <c r="AW58" s="14"/>
      <c r="AX58" s="14"/>
      <c r="AY58" s="14"/>
      <c r="AZ58" s="14"/>
    </row>
    <row r="59" spans="1:52" s="27" customFormat="1" x14ac:dyDescent="0.2">
      <c r="A59" s="16"/>
      <c r="B59" s="12"/>
      <c r="C59" s="12"/>
      <c r="D59" s="12"/>
      <c r="E59" s="12"/>
      <c r="F59" s="12"/>
      <c r="G59" s="12"/>
      <c r="H59" s="7"/>
      <c r="I59" s="7"/>
      <c r="J59" s="7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5"/>
      <c r="AQ59"/>
      <c r="AR59"/>
      <c r="AS59"/>
      <c r="AT59"/>
      <c r="AU59"/>
      <c r="AV59"/>
      <c r="AW59" s="14"/>
      <c r="AX59" s="14"/>
      <c r="AY59" s="14"/>
      <c r="AZ59" s="14"/>
    </row>
    <row r="60" spans="1:52" s="27" customFormat="1" x14ac:dyDescent="0.2">
      <c r="A60" s="16"/>
      <c r="B60" s="12"/>
      <c r="C60" s="12"/>
      <c r="D60" s="12"/>
      <c r="E60" s="12"/>
      <c r="F60" s="12"/>
      <c r="G60" s="12"/>
      <c r="H60" s="7"/>
      <c r="I60" s="7"/>
      <c r="J60" s="7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5"/>
      <c r="AQ60"/>
      <c r="AR60"/>
      <c r="AS60"/>
      <c r="AT60"/>
      <c r="AU60"/>
      <c r="AV60"/>
      <c r="AW60" s="14"/>
      <c r="AX60" s="14"/>
      <c r="AY60" s="14"/>
      <c r="AZ60" s="14"/>
    </row>
    <row r="61" spans="1:52" s="27" customFormat="1" x14ac:dyDescent="0.2">
      <c r="A61" s="16"/>
      <c r="B61" s="12"/>
      <c r="C61" s="12"/>
      <c r="D61" s="12"/>
      <c r="E61" s="12"/>
      <c r="F61" s="12"/>
      <c r="G61" s="12"/>
      <c r="H61" s="7"/>
      <c r="I61" s="7"/>
      <c r="J61" s="7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5"/>
      <c r="AQ61"/>
      <c r="AR61"/>
      <c r="AS61"/>
      <c r="AT61"/>
      <c r="AU61"/>
      <c r="AV61"/>
      <c r="AW61" s="14"/>
      <c r="AX61" s="14"/>
      <c r="AY61" s="14"/>
      <c r="AZ61" s="14"/>
    </row>
    <row r="62" spans="1:52" s="27" customFormat="1" x14ac:dyDescent="0.2">
      <c r="A62" s="16"/>
      <c r="B62" s="12"/>
      <c r="C62" s="12"/>
      <c r="D62" s="12"/>
      <c r="E62" s="12"/>
      <c r="F62" s="12"/>
      <c r="G62" s="12"/>
      <c r="H62" s="7"/>
      <c r="I62" s="7"/>
      <c r="J62" s="7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5"/>
      <c r="AQ62"/>
      <c r="AR62"/>
      <c r="AS62"/>
      <c r="AT62"/>
      <c r="AU62"/>
      <c r="AV62"/>
      <c r="AW62" s="14"/>
      <c r="AX62" s="14"/>
      <c r="AY62" s="14"/>
      <c r="AZ62" s="14"/>
    </row>
    <row r="63" spans="1:52" s="27" customFormat="1" x14ac:dyDescent="0.2">
      <c r="A63" s="16"/>
      <c r="B63" s="12"/>
      <c r="C63" s="12"/>
      <c r="D63" s="12"/>
      <c r="E63" s="12"/>
      <c r="F63" s="12"/>
      <c r="G63" s="12"/>
      <c r="H63" s="7"/>
      <c r="I63" s="7"/>
      <c r="J63" s="7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5"/>
      <c r="AQ63"/>
      <c r="AR63"/>
      <c r="AS63"/>
      <c r="AT63"/>
      <c r="AU63"/>
      <c r="AV63"/>
      <c r="AW63" s="14"/>
      <c r="AX63" s="14"/>
      <c r="AY63" s="14"/>
      <c r="AZ63" s="14"/>
    </row>
    <row r="64" spans="1:52" s="27" customFormat="1" x14ac:dyDescent="0.2">
      <c r="A64" s="16"/>
      <c r="B64" s="12"/>
      <c r="C64" s="12"/>
      <c r="D64" s="12"/>
      <c r="E64" s="12"/>
      <c r="F64" s="12"/>
      <c r="G64" s="12"/>
      <c r="H64" s="7"/>
      <c r="I64" s="7"/>
      <c r="J64" s="7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5"/>
      <c r="AQ64"/>
      <c r="AR64"/>
      <c r="AS64"/>
      <c r="AT64"/>
      <c r="AU64"/>
      <c r="AV64"/>
      <c r="AW64" s="14"/>
      <c r="AX64" s="14"/>
      <c r="AY64" s="14"/>
      <c r="AZ64" s="14"/>
    </row>
    <row r="65" spans="1:52" s="27" customFormat="1" x14ac:dyDescent="0.2">
      <c r="A65" s="16"/>
      <c r="B65" s="12"/>
      <c r="C65" s="12"/>
      <c r="D65" s="12"/>
      <c r="E65" s="12"/>
      <c r="F65" s="12"/>
      <c r="G65" s="12"/>
      <c r="H65" s="7"/>
      <c r="I65" s="7"/>
      <c r="J65" s="7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5"/>
      <c r="AQ65"/>
      <c r="AR65"/>
      <c r="AS65"/>
      <c r="AT65"/>
      <c r="AU65"/>
      <c r="AV65"/>
      <c r="AW65" s="14"/>
      <c r="AX65" s="14"/>
      <c r="AY65" s="14"/>
      <c r="AZ65" s="14"/>
    </row>
    <row r="66" spans="1:52" s="27" customFormat="1" x14ac:dyDescent="0.2">
      <c r="A66" s="16"/>
      <c r="B66" s="12"/>
      <c r="C66" s="12"/>
      <c r="D66" s="12"/>
      <c r="E66" s="12"/>
      <c r="F66" s="12"/>
      <c r="G66" s="12"/>
      <c r="H66" s="7"/>
      <c r="I66" s="7"/>
      <c r="J66" s="7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5"/>
      <c r="AQ66"/>
      <c r="AR66"/>
      <c r="AS66"/>
      <c r="AT66"/>
      <c r="AU66"/>
      <c r="AV66"/>
      <c r="AW66" s="14"/>
      <c r="AX66" s="14"/>
      <c r="AY66" s="14"/>
      <c r="AZ66" s="14"/>
    </row>
    <row r="67" spans="1:52" s="27" customFormat="1" x14ac:dyDescent="0.2">
      <c r="A67" s="16"/>
      <c r="B67" s="12"/>
      <c r="C67" s="12"/>
      <c r="D67" s="12"/>
      <c r="E67" s="12"/>
      <c r="F67" s="12"/>
      <c r="G67" s="12"/>
      <c r="H67" s="7"/>
      <c r="I67" s="7"/>
      <c r="J67" s="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5"/>
      <c r="AQ67"/>
      <c r="AR67"/>
      <c r="AS67"/>
      <c r="AT67"/>
      <c r="AU67"/>
      <c r="AV67"/>
      <c r="AW67" s="14"/>
      <c r="AX67" s="14"/>
      <c r="AY67" s="14"/>
      <c r="AZ67" s="14"/>
    </row>
    <row r="68" spans="1:52" s="27" customFormat="1" x14ac:dyDescent="0.2">
      <c r="A68" s="16"/>
      <c r="B68" s="12"/>
      <c r="C68" s="12"/>
      <c r="D68" s="12"/>
      <c r="E68" s="12"/>
      <c r="F68" s="12"/>
      <c r="G68" s="12"/>
      <c r="H68" s="7"/>
      <c r="I68" s="7"/>
      <c r="J68" s="7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5"/>
      <c r="AQ68"/>
      <c r="AR68"/>
      <c r="AS68"/>
      <c r="AT68"/>
      <c r="AU68"/>
      <c r="AV68"/>
      <c r="AW68" s="14"/>
      <c r="AX68" s="14"/>
      <c r="AY68" s="14"/>
      <c r="AZ68" s="14"/>
    </row>
    <row r="69" spans="1:52" s="27" customFormat="1" x14ac:dyDescent="0.2">
      <c r="A69" s="16"/>
      <c r="B69" s="12"/>
      <c r="C69" s="12"/>
      <c r="D69" s="12"/>
      <c r="E69" s="12"/>
      <c r="F69" s="12"/>
      <c r="G69" s="12"/>
      <c r="H69" s="7"/>
      <c r="I69" s="7"/>
      <c r="J69" s="7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5"/>
      <c r="AQ69"/>
      <c r="AR69"/>
      <c r="AS69"/>
      <c r="AT69"/>
      <c r="AU69"/>
      <c r="AV69"/>
      <c r="AW69" s="14"/>
      <c r="AX69" s="14"/>
      <c r="AY69" s="14"/>
      <c r="AZ69" s="14"/>
    </row>
    <row r="70" spans="1:52" s="27" customFormat="1" x14ac:dyDescent="0.2">
      <c r="A70" s="16"/>
      <c r="B70" s="12"/>
      <c r="C70" s="12"/>
      <c r="D70" s="12"/>
      <c r="E70" s="12"/>
      <c r="F70" s="12"/>
      <c r="G70" s="12"/>
      <c r="H70" s="7"/>
      <c r="I70" s="7"/>
      <c r="J70" s="7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5"/>
      <c r="AQ70"/>
      <c r="AR70"/>
      <c r="AS70"/>
      <c r="AT70"/>
      <c r="AU70"/>
      <c r="AV70"/>
      <c r="AW70" s="14"/>
      <c r="AX70" s="14"/>
      <c r="AY70" s="14"/>
      <c r="AZ70" s="14"/>
    </row>
    <row r="71" spans="1:52" s="27" customFormat="1" x14ac:dyDescent="0.2">
      <c r="A71" s="16"/>
      <c r="B71" s="12"/>
      <c r="C71" s="12"/>
      <c r="D71" s="12"/>
      <c r="E71" s="12"/>
      <c r="F71" s="12"/>
      <c r="G71" s="12"/>
      <c r="H71" s="7"/>
      <c r="I71" s="7"/>
      <c r="J71" s="7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5"/>
      <c r="AQ71"/>
      <c r="AR71"/>
      <c r="AS71"/>
      <c r="AT71"/>
      <c r="AU71"/>
      <c r="AV71"/>
      <c r="AW71" s="14"/>
      <c r="AX71" s="14"/>
      <c r="AY71" s="14"/>
      <c r="AZ71" s="14"/>
    </row>
    <row r="72" spans="1:52" s="27" customFormat="1" x14ac:dyDescent="0.2">
      <c r="A72" s="16"/>
      <c r="B72" s="12"/>
      <c r="C72" s="12"/>
      <c r="D72" s="12"/>
      <c r="E72" s="12"/>
      <c r="F72" s="12"/>
      <c r="G72" s="12"/>
      <c r="H72" s="7"/>
      <c r="I72" s="7"/>
      <c r="J72" s="7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5"/>
      <c r="AQ72"/>
      <c r="AR72"/>
      <c r="AS72"/>
      <c r="AT72"/>
      <c r="AU72"/>
      <c r="AV72"/>
      <c r="AW72" s="14"/>
      <c r="AX72" s="14"/>
      <c r="AY72" s="14"/>
      <c r="AZ72" s="14"/>
    </row>
    <row r="73" spans="1:52" s="27" customFormat="1" x14ac:dyDescent="0.2">
      <c r="A73" s="16"/>
      <c r="B73" s="12"/>
      <c r="C73" s="12"/>
      <c r="D73" s="12"/>
      <c r="E73" s="12"/>
      <c r="F73" s="12"/>
      <c r="G73" s="12"/>
      <c r="H73" s="7"/>
      <c r="I73" s="7"/>
      <c r="J73" s="7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5"/>
      <c r="AQ73"/>
      <c r="AR73"/>
      <c r="AS73"/>
      <c r="AT73"/>
      <c r="AU73"/>
      <c r="AV73"/>
      <c r="AW73" s="14"/>
      <c r="AX73" s="14"/>
      <c r="AY73" s="14"/>
      <c r="AZ73" s="14"/>
    </row>
    <row r="74" spans="1:52" s="27" customFormat="1" x14ac:dyDescent="0.2">
      <c r="A74" s="16"/>
      <c r="B74" s="12"/>
      <c r="C74" s="12"/>
      <c r="D74" s="12"/>
      <c r="E74" s="12"/>
      <c r="F74" s="12"/>
      <c r="G74" s="12"/>
      <c r="H74" s="7"/>
      <c r="I74" s="7"/>
      <c r="J74" s="7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5"/>
      <c r="AQ74"/>
      <c r="AR74"/>
      <c r="AS74"/>
      <c r="AT74"/>
      <c r="AU74"/>
      <c r="AV74"/>
      <c r="AW74" s="14"/>
      <c r="AX74" s="14"/>
      <c r="AY74" s="14"/>
      <c r="AZ74" s="14"/>
    </row>
    <row r="75" spans="1:52" s="27" customFormat="1" x14ac:dyDescent="0.2">
      <c r="A75" s="16"/>
      <c r="B75" s="12"/>
      <c r="C75" s="12"/>
      <c r="D75" s="12"/>
      <c r="E75" s="12"/>
      <c r="F75" s="12"/>
      <c r="G75" s="12"/>
      <c r="H75" s="7"/>
      <c r="I75" s="7"/>
      <c r="J75" s="7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5"/>
      <c r="AQ75"/>
      <c r="AR75"/>
      <c r="AS75"/>
      <c r="AT75"/>
      <c r="AU75"/>
      <c r="AV75"/>
      <c r="AW75" s="14"/>
      <c r="AX75" s="14"/>
      <c r="AY75" s="14"/>
      <c r="AZ75" s="14"/>
    </row>
    <row r="76" spans="1:52" s="27" customFormat="1" x14ac:dyDescent="0.2">
      <c r="A76" s="16"/>
      <c r="B76" s="12"/>
      <c r="C76" s="12"/>
      <c r="D76" s="12"/>
      <c r="E76" s="12"/>
      <c r="F76" s="12"/>
      <c r="G76" s="12"/>
      <c r="H76" s="7"/>
      <c r="I76" s="7"/>
      <c r="J76" s="7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5"/>
      <c r="AQ76"/>
      <c r="AR76"/>
      <c r="AS76"/>
      <c r="AT76"/>
      <c r="AU76"/>
      <c r="AV76"/>
      <c r="AW76" s="14"/>
      <c r="AX76" s="14"/>
      <c r="AY76" s="14"/>
      <c r="AZ76" s="14"/>
    </row>
    <row r="77" spans="1:52" s="27" customFormat="1" x14ac:dyDescent="0.2">
      <c r="A77" s="16"/>
      <c r="B77" s="12"/>
      <c r="C77" s="12"/>
      <c r="D77" s="12"/>
      <c r="E77" s="12"/>
      <c r="F77" s="12"/>
      <c r="G77" s="12"/>
      <c r="H77" s="7"/>
      <c r="I77" s="7"/>
      <c r="J77" s="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5"/>
      <c r="AQ77"/>
      <c r="AR77"/>
      <c r="AS77"/>
      <c r="AT77"/>
      <c r="AU77"/>
      <c r="AV77"/>
      <c r="AW77" s="14"/>
      <c r="AX77" s="14"/>
      <c r="AY77" s="14"/>
      <c r="AZ77" s="14"/>
    </row>
    <row r="78" spans="1:52" s="27" customFormat="1" x14ac:dyDescent="0.2">
      <c r="A78" s="16"/>
      <c r="B78" s="12"/>
      <c r="C78" s="12"/>
      <c r="D78" s="12"/>
      <c r="E78" s="12"/>
      <c r="F78" s="12"/>
      <c r="G78" s="12"/>
      <c r="H78" s="7"/>
      <c r="I78" s="7"/>
      <c r="J78" s="7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5"/>
      <c r="AQ78"/>
      <c r="AR78"/>
      <c r="AS78"/>
      <c r="AT78"/>
      <c r="AU78"/>
      <c r="AV78"/>
      <c r="AW78" s="14"/>
      <c r="AX78" s="14"/>
      <c r="AY78" s="14"/>
      <c r="AZ78" s="14"/>
    </row>
    <row r="79" spans="1:52" s="27" customFormat="1" x14ac:dyDescent="0.2">
      <c r="A79" s="16"/>
      <c r="B79" s="12"/>
      <c r="C79" s="12"/>
      <c r="D79" s="12"/>
      <c r="E79" s="12"/>
      <c r="F79" s="12"/>
      <c r="G79" s="12"/>
      <c r="H79" s="7"/>
      <c r="I79" s="7"/>
      <c r="J79" s="7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5"/>
      <c r="AQ79"/>
      <c r="AR79"/>
      <c r="AS79"/>
      <c r="AT79"/>
      <c r="AU79"/>
      <c r="AV79"/>
      <c r="AW79" s="14"/>
      <c r="AX79" s="14"/>
      <c r="AY79" s="14"/>
      <c r="AZ79" s="14"/>
    </row>
    <row r="80" spans="1:52" s="27" customFormat="1" x14ac:dyDescent="0.2">
      <c r="A80" s="16"/>
      <c r="B80" s="12"/>
      <c r="C80" s="12"/>
      <c r="D80" s="12"/>
      <c r="E80" s="12"/>
      <c r="F80" s="12"/>
      <c r="G80" s="12"/>
      <c r="H80" s="7"/>
      <c r="I80" s="7"/>
      <c r="J80" s="7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5"/>
      <c r="AQ80"/>
      <c r="AR80"/>
      <c r="AS80"/>
      <c r="AT80"/>
      <c r="AU80"/>
      <c r="AV80"/>
      <c r="AW80" s="14"/>
      <c r="AX80" s="14"/>
      <c r="AY80" s="14"/>
      <c r="AZ80" s="14"/>
    </row>
    <row r="81" spans="1:52" s="27" customFormat="1" x14ac:dyDescent="0.2">
      <c r="A81" s="16"/>
      <c r="B81" s="12"/>
      <c r="C81" s="12"/>
      <c r="D81" s="12"/>
      <c r="E81" s="12"/>
      <c r="F81" s="12"/>
      <c r="G81" s="12"/>
      <c r="H81" s="7"/>
      <c r="I81" s="7"/>
      <c r="J81" s="7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5"/>
      <c r="AQ81"/>
      <c r="AR81"/>
      <c r="AS81"/>
      <c r="AT81"/>
      <c r="AU81"/>
      <c r="AV81"/>
      <c r="AW81" s="14"/>
      <c r="AX81" s="14"/>
      <c r="AY81" s="14"/>
      <c r="AZ81" s="14"/>
    </row>
    <row r="82" spans="1:52" s="27" customFormat="1" x14ac:dyDescent="0.2">
      <c r="A82" s="16"/>
      <c r="B82" s="12"/>
      <c r="C82" s="12"/>
      <c r="D82" s="12"/>
      <c r="E82" s="12"/>
      <c r="F82" s="12"/>
      <c r="G82" s="12"/>
      <c r="H82" s="7"/>
      <c r="I82" s="7"/>
      <c r="J82" s="7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5"/>
      <c r="AQ82"/>
      <c r="AR82"/>
      <c r="AS82"/>
      <c r="AT82"/>
      <c r="AU82"/>
      <c r="AV82"/>
      <c r="AW82" s="14"/>
      <c r="AX82" s="14"/>
      <c r="AY82" s="14"/>
      <c r="AZ82" s="14"/>
    </row>
    <row r="83" spans="1:52" s="27" customFormat="1" x14ac:dyDescent="0.2">
      <c r="A83" s="16"/>
      <c r="B83" s="12"/>
      <c r="C83" s="12"/>
      <c r="D83" s="12"/>
      <c r="E83" s="12"/>
      <c r="F83" s="12"/>
      <c r="G83" s="12"/>
      <c r="H83" s="7"/>
      <c r="I83" s="7"/>
      <c r="J83" s="7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5"/>
      <c r="AQ83"/>
      <c r="AR83"/>
      <c r="AS83"/>
      <c r="AT83"/>
      <c r="AU83"/>
      <c r="AV83"/>
      <c r="AW83" s="14"/>
      <c r="AX83" s="14"/>
      <c r="AY83" s="14"/>
      <c r="AZ83" s="14"/>
    </row>
    <row r="84" spans="1:52" s="27" customFormat="1" x14ac:dyDescent="0.2">
      <c r="A84" s="16"/>
      <c r="B84" s="12"/>
      <c r="C84" s="12"/>
      <c r="D84" s="12"/>
      <c r="E84" s="12"/>
      <c r="F84" s="12"/>
      <c r="G84" s="12"/>
      <c r="H84" s="7"/>
      <c r="I84" s="7"/>
      <c r="J84" s="7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5"/>
      <c r="AQ84"/>
      <c r="AR84"/>
      <c r="AS84"/>
      <c r="AT84"/>
      <c r="AU84"/>
      <c r="AV84"/>
      <c r="AW84" s="14"/>
      <c r="AX84" s="14"/>
      <c r="AY84" s="14"/>
      <c r="AZ84" s="14"/>
    </row>
    <row r="85" spans="1:52" s="27" customFormat="1" x14ac:dyDescent="0.2">
      <c r="A85" s="16"/>
      <c r="B85" s="12"/>
      <c r="C85" s="12"/>
      <c r="D85" s="12"/>
      <c r="E85" s="12"/>
      <c r="F85" s="12"/>
      <c r="G85" s="12"/>
      <c r="H85" s="7"/>
      <c r="I85" s="7"/>
      <c r="J85" s="7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5"/>
      <c r="AQ85"/>
      <c r="AR85"/>
      <c r="AS85"/>
      <c r="AT85"/>
      <c r="AU85"/>
      <c r="AV85"/>
      <c r="AW85" s="14"/>
      <c r="AX85" s="14"/>
      <c r="AY85" s="14"/>
      <c r="AZ85" s="14"/>
    </row>
    <row r="86" spans="1:52" s="27" customFormat="1" x14ac:dyDescent="0.2">
      <c r="A86" s="16"/>
      <c r="B86" s="12"/>
      <c r="C86" s="12"/>
      <c r="D86" s="12"/>
      <c r="E86" s="12"/>
      <c r="F86" s="12"/>
      <c r="G86" s="12"/>
      <c r="H86" s="7"/>
      <c r="I86" s="7"/>
      <c r="J86" s="7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5"/>
      <c r="AQ86"/>
      <c r="AR86"/>
      <c r="AS86"/>
      <c r="AT86"/>
      <c r="AU86"/>
      <c r="AV86"/>
      <c r="AW86" s="14"/>
      <c r="AX86" s="14"/>
      <c r="AY86" s="14"/>
      <c r="AZ86" s="14"/>
    </row>
    <row r="87" spans="1:52" s="27" customFormat="1" x14ac:dyDescent="0.2">
      <c r="A87" s="16"/>
      <c r="B87" s="12"/>
      <c r="C87" s="12"/>
      <c r="D87" s="12"/>
      <c r="E87" s="12"/>
      <c r="F87" s="12"/>
      <c r="G87" s="12"/>
      <c r="H87" s="7"/>
      <c r="I87" s="7"/>
      <c r="J87" s="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5"/>
      <c r="AQ87"/>
      <c r="AR87"/>
      <c r="AS87"/>
      <c r="AT87"/>
      <c r="AU87"/>
      <c r="AV87"/>
      <c r="AW87" s="14"/>
      <c r="AX87" s="14"/>
      <c r="AY87" s="14"/>
      <c r="AZ87" s="14"/>
    </row>
    <row r="88" spans="1:52" s="27" customFormat="1" x14ac:dyDescent="0.2">
      <c r="A88" s="16"/>
      <c r="B88" s="12"/>
      <c r="C88" s="12"/>
      <c r="D88" s="12"/>
      <c r="E88" s="12"/>
      <c r="F88" s="12"/>
      <c r="G88" s="12"/>
      <c r="H88" s="7"/>
      <c r="I88" s="7"/>
      <c r="J88" s="7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5"/>
      <c r="AQ88"/>
      <c r="AR88"/>
      <c r="AS88"/>
      <c r="AT88"/>
      <c r="AU88"/>
      <c r="AV88"/>
      <c r="AW88" s="14"/>
      <c r="AX88" s="14"/>
      <c r="AY88" s="14"/>
      <c r="AZ88" s="14"/>
    </row>
    <row r="89" spans="1:52" s="27" customFormat="1" x14ac:dyDescent="0.2">
      <c r="A89" s="16"/>
      <c r="B89" s="12"/>
      <c r="C89" s="12"/>
      <c r="D89" s="12"/>
      <c r="E89" s="12"/>
      <c r="F89" s="12"/>
      <c r="G89" s="12"/>
      <c r="H89" s="7"/>
      <c r="I89" s="7"/>
      <c r="J89" s="7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5"/>
      <c r="AQ89"/>
      <c r="AR89"/>
      <c r="AS89"/>
      <c r="AT89"/>
      <c r="AU89"/>
      <c r="AV89"/>
      <c r="AW89" s="14"/>
      <c r="AX89" s="14"/>
      <c r="AY89" s="14"/>
      <c r="AZ89" s="14"/>
    </row>
    <row r="90" spans="1:52" s="27" customFormat="1" x14ac:dyDescent="0.2">
      <c r="A90" s="16"/>
      <c r="B90" s="12"/>
      <c r="C90" s="12"/>
      <c r="D90" s="12"/>
      <c r="E90" s="12"/>
      <c r="F90" s="12"/>
      <c r="G90" s="12"/>
      <c r="H90" s="7"/>
      <c r="I90" s="7"/>
      <c r="J90" s="7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5"/>
      <c r="AQ90"/>
      <c r="AR90"/>
      <c r="AS90"/>
      <c r="AT90"/>
      <c r="AU90"/>
      <c r="AV90"/>
      <c r="AW90" s="14"/>
      <c r="AX90" s="14"/>
      <c r="AY90" s="14"/>
      <c r="AZ90" s="14"/>
    </row>
    <row r="91" spans="1:52" s="27" customFormat="1" x14ac:dyDescent="0.2">
      <c r="A91" s="16"/>
      <c r="B91" s="12"/>
      <c r="C91" s="12"/>
      <c r="D91" s="12"/>
      <c r="E91" s="12"/>
      <c r="F91" s="12"/>
      <c r="G91" s="12"/>
      <c r="H91" s="7"/>
      <c r="I91" s="7"/>
      <c r="J91" s="7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5"/>
      <c r="AQ91"/>
      <c r="AR91"/>
      <c r="AS91"/>
      <c r="AT91"/>
      <c r="AU91"/>
      <c r="AV91"/>
      <c r="AW91" s="14"/>
      <c r="AX91" s="14"/>
      <c r="AY91" s="14"/>
      <c r="AZ91" s="14"/>
    </row>
    <row r="92" spans="1:52" s="27" customFormat="1" x14ac:dyDescent="0.2">
      <c r="A92" s="16"/>
      <c r="B92" s="12"/>
      <c r="C92" s="12"/>
      <c r="D92" s="12"/>
      <c r="E92" s="12"/>
      <c r="F92" s="12"/>
      <c r="G92" s="12"/>
      <c r="H92" s="7"/>
      <c r="I92" s="7"/>
      <c r="J92" s="7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5"/>
      <c r="AQ92"/>
      <c r="AR92"/>
      <c r="AS92"/>
      <c r="AT92"/>
      <c r="AU92"/>
      <c r="AV92"/>
      <c r="AW92" s="14"/>
      <c r="AX92" s="14"/>
      <c r="AY92" s="14"/>
      <c r="AZ92" s="14"/>
    </row>
    <row r="93" spans="1:52" s="27" customFormat="1" x14ac:dyDescent="0.2">
      <c r="A93" s="16"/>
      <c r="B93" s="12"/>
      <c r="C93" s="12"/>
      <c r="D93" s="12"/>
      <c r="E93" s="12"/>
      <c r="F93" s="12"/>
      <c r="G93" s="12"/>
      <c r="H93" s="7"/>
      <c r="I93" s="7"/>
      <c r="J93" s="7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5"/>
      <c r="AQ93"/>
      <c r="AR93"/>
      <c r="AS93"/>
      <c r="AT93"/>
      <c r="AU93"/>
      <c r="AV93"/>
      <c r="AW93" s="14"/>
      <c r="AX93" s="14"/>
      <c r="AY93" s="14"/>
      <c r="AZ93" s="14"/>
    </row>
    <row r="94" spans="1:52" s="27" customFormat="1" x14ac:dyDescent="0.2">
      <c r="A94" s="16"/>
      <c r="B94" s="12"/>
      <c r="C94" s="12"/>
      <c r="D94" s="12"/>
      <c r="E94" s="12"/>
      <c r="F94" s="12"/>
      <c r="G94" s="12"/>
      <c r="H94" s="7"/>
      <c r="I94" s="7"/>
      <c r="J94" s="7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5"/>
      <c r="AQ94"/>
      <c r="AR94"/>
      <c r="AS94"/>
      <c r="AT94"/>
      <c r="AU94"/>
      <c r="AV94"/>
      <c r="AW94" s="14"/>
      <c r="AX94" s="14"/>
      <c r="AY94" s="14"/>
      <c r="AZ94" s="14"/>
    </row>
    <row r="95" spans="1:52" s="27" customFormat="1" x14ac:dyDescent="0.2">
      <c r="A95" s="16"/>
      <c r="B95" s="12"/>
      <c r="C95" s="12"/>
      <c r="D95" s="12"/>
      <c r="E95" s="12"/>
      <c r="F95" s="12"/>
      <c r="G95" s="12"/>
      <c r="H95" s="7"/>
      <c r="I95" s="7"/>
      <c r="J95" s="7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5"/>
      <c r="AQ95"/>
      <c r="AR95"/>
      <c r="AS95"/>
      <c r="AT95"/>
      <c r="AU95"/>
      <c r="AV95"/>
      <c r="AW95" s="14"/>
      <c r="AX95" s="14"/>
      <c r="AY95" s="14"/>
      <c r="AZ95" s="14"/>
    </row>
    <row r="96" spans="1:52" s="27" customFormat="1" x14ac:dyDescent="0.2">
      <c r="A96" s="16"/>
      <c r="B96" s="12"/>
      <c r="C96" s="12"/>
      <c r="D96" s="12"/>
      <c r="E96" s="12"/>
      <c r="F96" s="12"/>
      <c r="G96" s="12"/>
      <c r="H96" s="7"/>
      <c r="I96" s="7"/>
      <c r="J96" s="7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5"/>
      <c r="AQ96"/>
      <c r="AR96"/>
      <c r="AS96"/>
      <c r="AT96"/>
      <c r="AU96"/>
      <c r="AV96"/>
      <c r="AW96" s="14"/>
      <c r="AX96" s="14"/>
      <c r="AY96" s="14"/>
      <c r="AZ96" s="14"/>
    </row>
    <row r="97" spans="1:52" s="27" customFormat="1" x14ac:dyDescent="0.2">
      <c r="A97" s="16"/>
      <c r="B97" s="12"/>
      <c r="C97" s="12"/>
      <c r="D97" s="12"/>
      <c r="E97" s="12"/>
      <c r="F97" s="12"/>
      <c r="G97" s="12"/>
      <c r="H97" s="7"/>
      <c r="I97" s="7"/>
      <c r="J97" s="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5"/>
      <c r="AQ97"/>
      <c r="AR97"/>
      <c r="AS97"/>
      <c r="AT97"/>
      <c r="AU97"/>
      <c r="AV97"/>
      <c r="AW97" s="14"/>
      <c r="AX97" s="14"/>
      <c r="AY97" s="14"/>
      <c r="AZ97" s="14"/>
    </row>
    <row r="98" spans="1:52" s="27" customFormat="1" x14ac:dyDescent="0.2">
      <c r="A98" s="16"/>
      <c r="B98" s="12"/>
      <c r="C98" s="12"/>
      <c r="D98" s="12"/>
      <c r="E98" s="12"/>
      <c r="F98" s="12"/>
      <c r="G98" s="12"/>
      <c r="H98" s="7"/>
      <c r="I98" s="7"/>
      <c r="J98" s="7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5"/>
      <c r="AQ98"/>
      <c r="AR98"/>
      <c r="AS98"/>
      <c r="AT98"/>
      <c r="AU98"/>
      <c r="AV98"/>
      <c r="AW98" s="14"/>
      <c r="AX98" s="14"/>
      <c r="AY98" s="14"/>
      <c r="AZ98" s="14"/>
    </row>
    <row r="99" spans="1:52" s="27" customFormat="1" x14ac:dyDescent="0.2">
      <c r="A99" s="16"/>
      <c r="B99" s="12"/>
      <c r="C99" s="12"/>
      <c r="D99" s="12"/>
      <c r="E99" s="12"/>
      <c r="F99" s="12"/>
      <c r="G99" s="12"/>
      <c r="H99" s="7"/>
      <c r="I99" s="7"/>
      <c r="J99" s="7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5"/>
      <c r="AQ99"/>
      <c r="AR99"/>
      <c r="AS99"/>
      <c r="AT99"/>
      <c r="AU99"/>
      <c r="AV99"/>
      <c r="AW99" s="14"/>
      <c r="AX99" s="14"/>
      <c r="AY99" s="14"/>
      <c r="AZ99" s="14"/>
    </row>
    <row r="100" spans="1:52" s="27" customFormat="1" x14ac:dyDescent="0.2">
      <c r="A100" s="16"/>
      <c r="B100" s="12"/>
      <c r="C100" s="12"/>
      <c r="D100" s="12"/>
      <c r="E100" s="12"/>
      <c r="F100" s="12"/>
      <c r="G100" s="12"/>
      <c r="H100" s="7"/>
      <c r="I100" s="7"/>
      <c r="J100" s="7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5"/>
      <c r="AQ100"/>
      <c r="AR100"/>
      <c r="AS100"/>
      <c r="AT100"/>
      <c r="AU100"/>
      <c r="AV100"/>
      <c r="AW100" s="14"/>
      <c r="AX100" s="14"/>
      <c r="AY100" s="14"/>
      <c r="AZ100" s="14"/>
    </row>
    <row r="101" spans="1:52" s="27" customFormat="1" x14ac:dyDescent="0.2">
      <c r="A101" s="16"/>
      <c r="B101" s="12"/>
      <c r="C101" s="12"/>
      <c r="D101" s="12"/>
      <c r="E101" s="12"/>
      <c r="F101" s="12"/>
      <c r="G101" s="12"/>
      <c r="H101" s="7"/>
      <c r="I101" s="7"/>
      <c r="J101" s="7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5"/>
      <c r="AQ101"/>
      <c r="AR101"/>
      <c r="AS101"/>
      <c r="AT101"/>
      <c r="AU101"/>
      <c r="AV101"/>
      <c r="AW101" s="14"/>
      <c r="AX101" s="14"/>
      <c r="AY101" s="14"/>
      <c r="AZ101" s="14"/>
    </row>
    <row r="102" spans="1:52" s="27" customFormat="1" x14ac:dyDescent="0.2">
      <c r="A102" s="16"/>
      <c r="B102" s="12"/>
      <c r="C102" s="12"/>
      <c r="D102" s="12"/>
      <c r="E102" s="12"/>
      <c r="F102" s="12"/>
      <c r="G102" s="12"/>
      <c r="H102" s="7"/>
      <c r="I102" s="7"/>
      <c r="J102" s="7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5"/>
      <c r="AQ102"/>
      <c r="AR102"/>
      <c r="AS102"/>
      <c r="AT102"/>
      <c r="AU102"/>
      <c r="AV102"/>
      <c r="AW102" s="14"/>
      <c r="AX102" s="14"/>
      <c r="AY102" s="14"/>
      <c r="AZ102" s="14"/>
    </row>
    <row r="103" spans="1:52" s="27" customFormat="1" x14ac:dyDescent="0.2">
      <c r="A103" s="16"/>
      <c r="B103" s="12"/>
      <c r="C103" s="12"/>
      <c r="D103" s="12"/>
      <c r="E103" s="12"/>
      <c r="F103" s="12"/>
      <c r="G103" s="12"/>
      <c r="H103" s="7"/>
      <c r="I103" s="7"/>
      <c r="J103" s="7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5"/>
      <c r="AQ103"/>
      <c r="AR103"/>
      <c r="AS103"/>
      <c r="AT103"/>
      <c r="AU103"/>
      <c r="AV103"/>
      <c r="AW103" s="14"/>
      <c r="AX103" s="14"/>
      <c r="AY103" s="14"/>
      <c r="AZ103" s="14"/>
    </row>
    <row r="104" spans="1:52" s="27" customFormat="1" x14ac:dyDescent="0.2">
      <c r="A104" s="16"/>
      <c r="B104" s="12"/>
      <c r="C104" s="12"/>
      <c r="D104" s="12"/>
      <c r="E104" s="12"/>
      <c r="F104" s="12"/>
      <c r="G104" s="12"/>
      <c r="H104" s="7"/>
      <c r="I104" s="7"/>
      <c r="J104" s="7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5"/>
      <c r="AQ104"/>
      <c r="AR104"/>
      <c r="AS104"/>
      <c r="AT104"/>
      <c r="AU104"/>
      <c r="AV104"/>
      <c r="AW104" s="14"/>
      <c r="AX104" s="14"/>
      <c r="AY104" s="14"/>
      <c r="AZ104" s="14"/>
    </row>
    <row r="105" spans="1:52" s="27" customFormat="1" x14ac:dyDescent="0.2">
      <c r="A105" s="16"/>
      <c r="B105" s="12"/>
      <c r="C105" s="12"/>
      <c r="D105" s="12"/>
      <c r="E105" s="12"/>
      <c r="F105" s="12"/>
      <c r="G105" s="12"/>
      <c r="H105" s="7"/>
      <c r="I105" s="7"/>
      <c r="J105" s="7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5"/>
      <c r="AQ105"/>
      <c r="AR105"/>
      <c r="AS105"/>
      <c r="AT105"/>
      <c r="AU105"/>
      <c r="AV105"/>
      <c r="AW105" s="14"/>
      <c r="AX105" s="14"/>
      <c r="AY105" s="14"/>
      <c r="AZ105" s="14"/>
    </row>
    <row r="106" spans="1:52" s="27" customFormat="1" x14ac:dyDescent="0.2">
      <c r="A106" s="16"/>
      <c r="B106" s="12"/>
      <c r="C106" s="12"/>
      <c r="D106" s="12"/>
      <c r="E106" s="12"/>
      <c r="F106" s="12"/>
      <c r="G106" s="12"/>
      <c r="H106" s="7"/>
      <c r="I106" s="7"/>
      <c r="J106" s="7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5"/>
      <c r="AQ106"/>
      <c r="AR106"/>
      <c r="AS106"/>
      <c r="AT106"/>
      <c r="AU106"/>
      <c r="AV106"/>
      <c r="AW106" s="14"/>
      <c r="AX106" s="14"/>
      <c r="AY106" s="14"/>
      <c r="AZ106" s="14"/>
    </row>
    <row r="107" spans="1:52" s="27" customFormat="1" x14ac:dyDescent="0.2">
      <c r="A107" s="16"/>
      <c r="B107" s="12"/>
      <c r="C107" s="12"/>
      <c r="D107" s="12"/>
      <c r="E107" s="12"/>
      <c r="F107" s="12"/>
      <c r="G107" s="12"/>
      <c r="H107" s="7"/>
      <c r="I107" s="7"/>
      <c r="J107" s="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5"/>
      <c r="AQ107"/>
      <c r="AR107"/>
      <c r="AS107"/>
      <c r="AT107"/>
      <c r="AU107"/>
      <c r="AV107"/>
      <c r="AW107" s="14"/>
      <c r="AX107" s="14"/>
      <c r="AY107" s="14"/>
      <c r="AZ107" s="14"/>
    </row>
    <row r="108" spans="1:52" s="27" customFormat="1" x14ac:dyDescent="0.2">
      <c r="A108" s="16"/>
      <c r="B108" s="12"/>
      <c r="C108" s="12"/>
      <c r="D108" s="12"/>
      <c r="E108" s="12"/>
      <c r="F108" s="12"/>
      <c r="G108" s="12"/>
      <c r="H108" s="7"/>
      <c r="I108" s="7"/>
      <c r="J108" s="7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5"/>
      <c r="AQ108"/>
      <c r="AR108"/>
      <c r="AS108"/>
      <c r="AT108"/>
      <c r="AU108"/>
      <c r="AV108"/>
      <c r="AW108" s="14"/>
      <c r="AX108" s="14"/>
      <c r="AY108" s="14"/>
      <c r="AZ108" s="14"/>
    </row>
    <row r="109" spans="1:52" s="27" customFormat="1" x14ac:dyDescent="0.2">
      <c r="A109" s="16"/>
      <c r="B109" s="12"/>
      <c r="C109" s="12"/>
      <c r="D109" s="12"/>
      <c r="E109" s="12"/>
      <c r="F109" s="12"/>
      <c r="G109" s="12"/>
      <c r="H109" s="7"/>
      <c r="I109" s="7"/>
      <c r="J109" s="7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5"/>
      <c r="AQ109"/>
      <c r="AR109"/>
      <c r="AS109"/>
      <c r="AT109"/>
      <c r="AU109"/>
      <c r="AV109"/>
      <c r="AW109" s="14"/>
      <c r="AX109" s="14"/>
      <c r="AY109" s="14"/>
      <c r="AZ109" s="14"/>
    </row>
    <row r="110" spans="1:52" s="27" customFormat="1" x14ac:dyDescent="0.2">
      <c r="A110" s="16"/>
      <c r="B110" s="12"/>
      <c r="C110" s="12"/>
      <c r="D110" s="12"/>
      <c r="E110" s="12"/>
      <c r="F110" s="12"/>
      <c r="G110" s="12"/>
      <c r="H110" s="7"/>
      <c r="I110" s="7"/>
      <c r="J110" s="7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5"/>
      <c r="AQ110"/>
      <c r="AR110"/>
      <c r="AS110"/>
      <c r="AT110"/>
      <c r="AU110"/>
      <c r="AV110"/>
      <c r="AW110" s="14"/>
      <c r="AX110" s="14"/>
      <c r="AY110" s="14"/>
      <c r="AZ110" s="14"/>
    </row>
    <row r="111" spans="1:52" s="27" customFormat="1" x14ac:dyDescent="0.2">
      <c r="A111" s="16"/>
      <c r="B111" s="12"/>
      <c r="C111" s="12"/>
      <c r="D111" s="12"/>
      <c r="E111" s="12"/>
      <c r="F111" s="12"/>
      <c r="G111" s="12"/>
      <c r="H111" s="7"/>
      <c r="I111" s="7"/>
      <c r="J111" s="7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5"/>
      <c r="AQ111"/>
      <c r="AR111"/>
      <c r="AS111"/>
      <c r="AT111"/>
      <c r="AU111"/>
      <c r="AV111"/>
      <c r="AW111" s="14"/>
      <c r="AX111" s="14"/>
      <c r="AY111" s="14"/>
      <c r="AZ111" s="14"/>
    </row>
    <row r="112" spans="1:52" s="27" customFormat="1" x14ac:dyDescent="0.2">
      <c r="A112" s="16"/>
      <c r="B112" s="12"/>
      <c r="C112" s="12"/>
      <c r="D112" s="12"/>
      <c r="E112" s="12"/>
      <c r="F112" s="12"/>
      <c r="G112" s="12"/>
      <c r="H112" s="7"/>
      <c r="I112" s="7"/>
      <c r="J112" s="7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5"/>
      <c r="AQ112"/>
      <c r="AR112"/>
      <c r="AS112"/>
      <c r="AT112"/>
      <c r="AU112"/>
      <c r="AV112"/>
      <c r="AW112" s="14"/>
      <c r="AX112" s="14"/>
      <c r="AY112" s="14"/>
      <c r="AZ112" s="14"/>
    </row>
    <row r="113" spans="1:52" s="27" customFormat="1" x14ac:dyDescent="0.2">
      <c r="A113" s="16"/>
      <c r="B113" s="12"/>
      <c r="C113" s="12"/>
      <c r="D113" s="12"/>
      <c r="E113" s="12"/>
      <c r="F113" s="12"/>
      <c r="G113" s="12"/>
      <c r="H113" s="7"/>
      <c r="I113" s="7"/>
      <c r="J113" s="7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5"/>
      <c r="AQ113"/>
      <c r="AR113"/>
      <c r="AS113"/>
      <c r="AT113"/>
      <c r="AU113"/>
      <c r="AV113"/>
      <c r="AW113" s="14"/>
      <c r="AX113" s="14"/>
      <c r="AY113" s="14"/>
      <c r="AZ113" s="14"/>
    </row>
    <row r="114" spans="1:52" s="27" customFormat="1" x14ac:dyDescent="0.2">
      <c r="A114" s="16"/>
      <c r="B114" s="12"/>
      <c r="C114" s="12"/>
      <c r="D114" s="12"/>
      <c r="E114" s="12"/>
      <c r="F114" s="12"/>
      <c r="G114" s="12"/>
      <c r="H114" s="7"/>
      <c r="I114" s="7"/>
      <c r="J114" s="7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5"/>
      <c r="AQ114"/>
      <c r="AR114"/>
      <c r="AS114"/>
      <c r="AT114"/>
      <c r="AU114"/>
      <c r="AV114"/>
      <c r="AW114" s="14"/>
      <c r="AX114" s="14"/>
      <c r="AY114" s="14"/>
      <c r="AZ114" s="14"/>
    </row>
    <row r="115" spans="1:52" s="27" customFormat="1" x14ac:dyDescent="0.2">
      <c r="A115" s="16"/>
      <c r="B115" s="12"/>
      <c r="C115" s="12"/>
      <c r="D115" s="12"/>
      <c r="E115" s="12"/>
      <c r="F115" s="12"/>
      <c r="G115" s="12"/>
      <c r="H115" s="7"/>
      <c r="I115" s="7"/>
      <c r="J115" s="7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5"/>
      <c r="AQ115"/>
      <c r="AR115"/>
      <c r="AS115"/>
      <c r="AT115"/>
      <c r="AU115"/>
      <c r="AV115"/>
      <c r="AW115" s="14"/>
      <c r="AX115" s="14"/>
      <c r="AY115" s="14"/>
      <c r="AZ115" s="14"/>
    </row>
    <row r="116" spans="1:52" s="27" customFormat="1" x14ac:dyDescent="0.2">
      <c r="A116" s="16"/>
      <c r="B116" s="12"/>
      <c r="C116" s="12"/>
      <c r="D116" s="12"/>
      <c r="E116" s="12"/>
      <c r="F116" s="12"/>
      <c r="G116" s="12"/>
      <c r="H116" s="7"/>
      <c r="I116" s="7"/>
      <c r="J116" s="7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5"/>
      <c r="AQ116"/>
      <c r="AR116"/>
      <c r="AS116"/>
      <c r="AT116"/>
      <c r="AU116"/>
      <c r="AV116"/>
      <c r="AW116" s="14"/>
      <c r="AX116" s="14"/>
      <c r="AY116" s="14"/>
      <c r="AZ116" s="14"/>
    </row>
    <row r="117" spans="1:52" s="27" customFormat="1" x14ac:dyDescent="0.2">
      <c r="A117" s="16"/>
      <c r="B117" s="12"/>
      <c r="C117" s="12"/>
      <c r="D117" s="12"/>
      <c r="E117" s="12"/>
      <c r="F117" s="12"/>
      <c r="G117" s="12"/>
      <c r="H117" s="7"/>
      <c r="I117" s="7"/>
      <c r="J117" s="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5"/>
      <c r="AQ117"/>
      <c r="AR117"/>
      <c r="AS117"/>
      <c r="AT117"/>
      <c r="AU117"/>
      <c r="AV117"/>
      <c r="AW117" s="14"/>
      <c r="AX117" s="14"/>
      <c r="AY117" s="14"/>
      <c r="AZ117" s="14"/>
    </row>
    <row r="118" spans="1:52" s="27" customFormat="1" x14ac:dyDescent="0.2">
      <c r="A118" s="16"/>
      <c r="B118" s="12"/>
      <c r="C118" s="12"/>
      <c r="D118" s="12"/>
      <c r="E118" s="12"/>
      <c r="F118" s="12"/>
      <c r="G118" s="12"/>
      <c r="H118" s="7"/>
      <c r="I118" s="7"/>
      <c r="J118" s="7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5"/>
      <c r="AQ118"/>
      <c r="AR118"/>
      <c r="AS118"/>
      <c r="AT118"/>
      <c r="AU118"/>
      <c r="AV118"/>
      <c r="AW118" s="14"/>
      <c r="AX118" s="14"/>
      <c r="AY118" s="14"/>
      <c r="AZ118" s="14"/>
    </row>
    <row r="119" spans="1:52" s="27" customFormat="1" x14ac:dyDescent="0.2">
      <c r="A119" s="16"/>
      <c r="B119" s="12"/>
      <c r="C119" s="12"/>
      <c r="D119" s="12"/>
      <c r="E119" s="12"/>
      <c r="F119" s="12"/>
      <c r="G119" s="12"/>
      <c r="H119" s="7"/>
      <c r="I119" s="7"/>
      <c r="J119" s="7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5"/>
      <c r="AQ119"/>
      <c r="AR119"/>
      <c r="AS119"/>
      <c r="AT119"/>
      <c r="AU119"/>
      <c r="AV119"/>
      <c r="AW119" s="14"/>
      <c r="AX119" s="14"/>
      <c r="AY119" s="14"/>
      <c r="AZ119" s="14"/>
    </row>
    <row r="120" spans="1:52" s="27" customFormat="1" x14ac:dyDescent="0.2">
      <c r="A120" s="16"/>
      <c r="B120" s="12"/>
      <c r="C120" s="12"/>
      <c r="D120" s="12"/>
      <c r="E120" s="12"/>
      <c r="F120" s="12"/>
      <c r="G120" s="12"/>
      <c r="H120" s="7"/>
      <c r="I120" s="7"/>
      <c r="J120" s="7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5"/>
      <c r="AQ120"/>
      <c r="AR120"/>
      <c r="AS120"/>
      <c r="AT120"/>
      <c r="AU120"/>
      <c r="AV120"/>
      <c r="AW120" s="14"/>
      <c r="AX120" s="14"/>
      <c r="AY120" s="14"/>
      <c r="AZ120" s="14"/>
    </row>
    <row r="121" spans="1:52" s="27" customFormat="1" x14ac:dyDescent="0.2">
      <c r="A121" s="16"/>
      <c r="B121" s="12"/>
      <c r="C121" s="12"/>
      <c r="D121" s="12"/>
      <c r="E121" s="12"/>
      <c r="F121" s="12"/>
      <c r="G121" s="12"/>
      <c r="H121" s="7"/>
      <c r="I121" s="7"/>
      <c r="J121" s="7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5"/>
      <c r="AQ121"/>
      <c r="AR121"/>
      <c r="AS121"/>
      <c r="AT121"/>
      <c r="AU121"/>
      <c r="AV121"/>
      <c r="AW121" s="14"/>
      <c r="AX121" s="14"/>
      <c r="AY121" s="14"/>
      <c r="AZ121" s="14"/>
    </row>
    <row r="122" spans="1:52" s="27" customFormat="1" x14ac:dyDescent="0.2">
      <c r="A122" s="16"/>
      <c r="B122" s="12"/>
      <c r="C122" s="12"/>
      <c r="D122" s="12"/>
      <c r="E122" s="12"/>
      <c r="F122" s="12"/>
      <c r="G122" s="12"/>
      <c r="H122" s="7"/>
      <c r="I122" s="7"/>
      <c r="J122" s="7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5"/>
      <c r="AQ122"/>
      <c r="AR122"/>
      <c r="AS122"/>
      <c r="AT122"/>
      <c r="AU122"/>
      <c r="AV122"/>
      <c r="AW122" s="14"/>
      <c r="AX122" s="14"/>
      <c r="AY122" s="14"/>
      <c r="AZ122" s="14"/>
    </row>
    <row r="123" spans="1:52" s="27" customFormat="1" x14ac:dyDescent="0.2">
      <c r="A123" s="16"/>
      <c r="B123" s="12"/>
      <c r="C123" s="12"/>
      <c r="D123" s="12"/>
      <c r="E123" s="12"/>
      <c r="F123" s="12"/>
      <c r="G123" s="12"/>
      <c r="H123" s="7"/>
      <c r="I123" s="7"/>
      <c r="J123" s="7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5"/>
      <c r="AQ123"/>
      <c r="AR123"/>
      <c r="AS123"/>
      <c r="AT123"/>
      <c r="AU123"/>
      <c r="AV123"/>
      <c r="AW123" s="14"/>
      <c r="AX123" s="14"/>
      <c r="AY123" s="14"/>
      <c r="AZ123" s="14"/>
    </row>
    <row r="124" spans="1:52" s="27" customFormat="1" x14ac:dyDescent="0.2">
      <c r="A124" s="16"/>
      <c r="B124" s="12"/>
      <c r="C124" s="12"/>
      <c r="D124" s="12"/>
      <c r="E124" s="12"/>
      <c r="F124" s="12"/>
      <c r="G124" s="12"/>
      <c r="H124" s="7"/>
      <c r="I124" s="7"/>
      <c r="J124" s="7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5"/>
      <c r="AQ124"/>
      <c r="AR124"/>
      <c r="AS124"/>
      <c r="AT124"/>
      <c r="AU124"/>
      <c r="AV124"/>
      <c r="AW124" s="14"/>
      <c r="AX124" s="14"/>
      <c r="AY124" s="14"/>
      <c r="AZ124" s="14"/>
    </row>
    <row r="125" spans="1:52" s="27" customFormat="1" x14ac:dyDescent="0.2">
      <c r="A125" s="16"/>
      <c r="B125" s="12"/>
      <c r="C125" s="12"/>
      <c r="D125" s="12"/>
      <c r="E125" s="12"/>
      <c r="F125" s="12"/>
      <c r="G125" s="12"/>
      <c r="H125" s="7"/>
      <c r="I125" s="7"/>
      <c r="J125" s="7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5"/>
      <c r="AQ125"/>
      <c r="AR125"/>
      <c r="AS125"/>
      <c r="AT125"/>
      <c r="AU125"/>
      <c r="AV125"/>
      <c r="AW125" s="14"/>
      <c r="AX125" s="14"/>
      <c r="AY125" s="14"/>
      <c r="AZ125" s="14"/>
    </row>
    <row r="126" spans="1:52" s="27" customFormat="1" x14ac:dyDescent="0.2">
      <c r="A126" s="16"/>
      <c r="B126" s="12"/>
      <c r="C126" s="12"/>
      <c r="D126" s="12"/>
      <c r="E126" s="12"/>
      <c r="F126" s="12"/>
      <c r="G126" s="12"/>
      <c r="H126" s="7"/>
      <c r="I126" s="7"/>
      <c r="J126" s="7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5"/>
      <c r="AQ126"/>
      <c r="AR126"/>
      <c r="AS126"/>
      <c r="AT126"/>
      <c r="AU126"/>
      <c r="AV126"/>
      <c r="AW126" s="14"/>
      <c r="AX126" s="14"/>
      <c r="AY126" s="14"/>
      <c r="AZ126" s="14"/>
    </row>
    <row r="127" spans="1:52" s="27" customFormat="1" x14ac:dyDescent="0.2">
      <c r="A127" s="16"/>
      <c r="B127" s="12"/>
      <c r="C127" s="12"/>
      <c r="D127" s="12"/>
      <c r="E127" s="12"/>
      <c r="F127" s="12"/>
      <c r="G127" s="12"/>
      <c r="H127" s="7"/>
      <c r="I127" s="7"/>
      <c r="J127" s="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5"/>
      <c r="AQ127"/>
      <c r="AR127"/>
      <c r="AS127"/>
      <c r="AT127"/>
      <c r="AU127"/>
      <c r="AV127"/>
      <c r="AW127" s="14"/>
      <c r="AX127" s="14"/>
      <c r="AY127" s="14"/>
      <c r="AZ127" s="14"/>
    </row>
    <row r="128" spans="1:52" s="27" customFormat="1" x14ac:dyDescent="0.2">
      <c r="A128" s="16"/>
      <c r="B128" s="12"/>
      <c r="C128" s="12"/>
      <c r="D128" s="12"/>
      <c r="E128" s="12"/>
      <c r="F128" s="12"/>
      <c r="G128" s="12"/>
      <c r="H128" s="7"/>
      <c r="I128" s="7"/>
      <c r="J128" s="7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5"/>
      <c r="AQ128"/>
      <c r="AR128"/>
      <c r="AS128"/>
      <c r="AT128"/>
      <c r="AU128"/>
      <c r="AV128"/>
      <c r="AW128" s="14"/>
      <c r="AX128" s="14"/>
      <c r="AY128" s="14"/>
      <c r="AZ128" s="14"/>
    </row>
    <row r="129" spans="1:52" s="27" customFormat="1" x14ac:dyDescent="0.2">
      <c r="A129" s="16"/>
      <c r="B129" s="12"/>
      <c r="C129" s="12"/>
      <c r="D129" s="12"/>
      <c r="E129" s="12"/>
      <c r="F129" s="12"/>
      <c r="G129" s="12"/>
      <c r="H129" s="7"/>
      <c r="I129" s="7"/>
      <c r="J129" s="7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5"/>
      <c r="AQ129"/>
      <c r="AR129"/>
      <c r="AS129"/>
      <c r="AT129"/>
      <c r="AU129"/>
      <c r="AV129"/>
      <c r="AW129" s="14"/>
      <c r="AX129" s="14"/>
      <c r="AY129" s="14"/>
      <c r="AZ129" s="14"/>
    </row>
    <row r="130" spans="1:52" s="27" customFormat="1" x14ac:dyDescent="0.2">
      <c r="A130" s="16"/>
      <c r="B130" s="12"/>
      <c r="C130" s="12"/>
      <c r="D130" s="12"/>
      <c r="E130" s="12"/>
      <c r="F130" s="12"/>
      <c r="G130" s="12"/>
      <c r="H130" s="7"/>
      <c r="I130" s="7"/>
      <c r="J130" s="7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5"/>
      <c r="AQ130"/>
      <c r="AR130"/>
      <c r="AS130"/>
      <c r="AT130"/>
      <c r="AU130"/>
      <c r="AV130"/>
      <c r="AW130" s="14"/>
      <c r="AX130" s="14"/>
      <c r="AY130" s="14"/>
      <c r="AZ130" s="14"/>
    </row>
    <row r="131" spans="1:52" s="27" customFormat="1" x14ac:dyDescent="0.2">
      <c r="A131" s="16"/>
      <c r="B131" s="12"/>
      <c r="C131" s="12"/>
      <c r="D131" s="12"/>
      <c r="E131" s="12"/>
      <c r="F131" s="12"/>
      <c r="G131" s="12"/>
      <c r="H131" s="7"/>
      <c r="I131" s="7"/>
      <c r="J131" s="7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5"/>
      <c r="AQ131"/>
      <c r="AR131"/>
      <c r="AS131"/>
      <c r="AT131"/>
      <c r="AU131"/>
      <c r="AV131"/>
      <c r="AW131" s="14"/>
      <c r="AX131" s="14"/>
      <c r="AY131" s="14"/>
      <c r="AZ131" s="14"/>
    </row>
    <row r="132" spans="1:52" s="27" customFormat="1" x14ac:dyDescent="0.2">
      <c r="A132" s="16"/>
      <c r="B132" s="12"/>
      <c r="C132" s="12"/>
      <c r="D132" s="12"/>
      <c r="E132" s="12"/>
      <c r="F132" s="12"/>
      <c r="G132" s="12"/>
      <c r="H132" s="7"/>
      <c r="I132" s="7"/>
      <c r="J132" s="7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5"/>
      <c r="AQ132"/>
      <c r="AR132"/>
      <c r="AS132"/>
      <c r="AT132"/>
      <c r="AU132"/>
      <c r="AV132"/>
      <c r="AW132" s="14"/>
      <c r="AX132" s="14"/>
      <c r="AY132" s="14"/>
      <c r="AZ132" s="14"/>
    </row>
    <row r="133" spans="1:52" s="27" customFormat="1" x14ac:dyDescent="0.2">
      <c r="A133" s="16"/>
      <c r="B133" s="12"/>
      <c r="C133" s="12"/>
      <c r="D133" s="12"/>
      <c r="E133" s="12"/>
      <c r="F133" s="12"/>
      <c r="G133" s="12"/>
      <c r="H133" s="7"/>
      <c r="I133" s="7"/>
      <c r="J133" s="7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5"/>
      <c r="AQ133"/>
      <c r="AR133"/>
      <c r="AS133"/>
      <c r="AT133"/>
      <c r="AU133"/>
      <c r="AV133"/>
      <c r="AW133" s="14"/>
      <c r="AX133" s="14"/>
      <c r="AY133" s="14"/>
      <c r="AZ133" s="14"/>
    </row>
    <row r="134" spans="1:52" s="27" customFormat="1" x14ac:dyDescent="0.2">
      <c r="A134" s="16"/>
      <c r="B134" s="12"/>
      <c r="C134" s="12"/>
      <c r="D134" s="12"/>
      <c r="E134" s="12"/>
      <c r="F134" s="12"/>
      <c r="G134" s="12"/>
      <c r="H134" s="7"/>
      <c r="I134" s="7"/>
      <c r="J134" s="7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5"/>
      <c r="AQ134"/>
      <c r="AR134"/>
      <c r="AS134"/>
      <c r="AT134"/>
      <c r="AU134"/>
      <c r="AV134"/>
      <c r="AW134" s="14"/>
      <c r="AX134" s="14"/>
      <c r="AY134" s="14"/>
      <c r="AZ134" s="14"/>
    </row>
    <row r="135" spans="1:52" s="27" customFormat="1" x14ac:dyDescent="0.2">
      <c r="A135" s="16"/>
      <c r="B135" s="12"/>
      <c r="C135" s="12"/>
      <c r="D135" s="12"/>
      <c r="E135" s="12"/>
      <c r="F135" s="12"/>
      <c r="G135" s="12"/>
      <c r="H135" s="7"/>
      <c r="I135" s="7"/>
      <c r="J135" s="7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5"/>
      <c r="AQ135"/>
      <c r="AR135"/>
      <c r="AS135"/>
      <c r="AT135"/>
      <c r="AU135"/>
      <c r="AV135"/>
      <c r="AW135" s="14"/>
      <c r="AX135" s="14"/>
      <c r="AY135" s="14"/>
      <c r="AZ135" s="14"/>
    </row>
    <row r="136" spans="1:52" s="27" customFormat="1" x14ac:dyDescent="0.2">
      <c r="A136" s="16"/>
      <c r="B136" s="12"/>
      <c r="C136" s="12"/>
      <c r="D136" s="12"/>
      <c r="E136" s="12"/>
      <c r="F136" s="12"/>
      <c r="G136" s="12"/>
      <c r="H136" s="7"/>
      <c r="I136" s="7"/>
      <c r="J136" s="7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5"/>
      <c r="AQ136"/>
      <c r="AR136"/>
      <c r="AS136"/>
      <c r="AT136"/>
      <c r="AU136"/>
      <c r="AV136"/>
      <c r="AW136" s="14"/>
      <c r="AX136" s="14"/>
      <c r="AY136" s="14"/>
      <c r="AZ136" s="14"/>
    </row>
    <row r="137" spans="1:52" s="27" customFormat="1" x14ac:dyDescent="0.2">
      <c r="A137" s="16"/>
      <c r="B137" s="12"/>
      <c r="C137" s="12"/>
      <c r="D137" s="12"/>
      <c r="E137" s="12"/>
      <c r="F137" s="12"/>
      <c r="G137" s="12"/>
      <c r="H137" s="7"/>
      <c r="I137" s="7"/>
      <c r="J137" s="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5"/>
      <c r="AQ137"/>
      <c r="AR137"/>
      <c r="AS137"/>
      <c r="AT137"/>
      <c r="AU137"/>
      <c r="AV137"/>
      <c r="AW137" s="14"/>
      <c r="AX137" s="14"/>
      <c r="AY137" s="14"/>
      <c r="AZ137" s="14"/>
    </row>
    <row r="138" spans="1:52" s="27" customFormat="1" x14ac:dyDescent="0.2">
      <c r="A138" s="16"/>
      <c r="B138" s="12"/>
      <c r="C138" s="12"/>
      <c r="D138" s="12"/>
      <c r="E138" s="12"/>
      <c r="F138" s="12"/>
      <c r="G138" s="12"/>
      <c r="H138" s="7"/>
      <c r="I138" s="7"/>
      <c r="J138" s="7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5"/>
      <c r="AQ138"/>
      <c r="AR138"/>
      <c r="AS138"/>
      <c r="AT138"/>
      <c r="AU138"/>
      <c r="AV138"/>
      <c r="AW138" s="14"/>
      <c r="AX138" s="14"/>
      <c r="AY138" s="14"/>
      <c r="AZ138" s="14"/>
    </row>
    <row r="139" spans="1:52" s="27" customFormat="1" x14ac:dyDescent="0.2">
      <c r="A139" s="16"/>
      <c r="B139" s="12"/>
      <c r="C139" s="12"/>
      <c r="D139" s="12"/>
      <c r="E139" s="12"/>
      <c r="F139" s="12"/>
      <c r="G139" s="12"/>
      <c r="H139" s="7"/>
      <c r="I139" s="7"/>
      <c r="J139" s="7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5"/>
      <c r="AQ139"/>
      <c r="AR139"/>
      <c r="AS139"/>
      <c r="AT139"/>
      <c r="AU139"/>
      <c r="AV139"/>
      <c r="AW139" s="14"/>
      <c r="AX139" s="14"/>
      <c r="AY139" s="14"/>
      <c r="AZ139" s="14"/>
    </row>
    <row r="140" spans="1:52" s="27" customFormat="1" x14ac:dyDescent="0.2">
      <c r="A140" s="16"/>
      <c r="B140" s="12"/>
      <c r="C140" s="12"/>
      <c r="D140" s="12"/>
      <c r="E140" s="12"/>
      <c r="F140" s="12"/>
      <c r="G140" s="12"/>
      <c r="H140" s="7"/>
      <c r="I140" s="7"/>
      <c r="J140" s="7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5"/>
      <c r="AQ140"/>
      <c r="AR140"/>
      <c r="AS140"/>
      <c r="AT140"/>
      <c r="AU140"/>
      <c r="AV140"/>
      <c r="AW140" s="14"/>
      <c r="AX140" s="14"/>
      <c r="AY140" s="14"/>
      <c r="AZ140" s="14"/>
    </row>
    <row r="141" spans="1:52" s="27" customFormat="1" x14ac:dyDescent="0.2">
      <c r="A141" s="16"/>
      <c r="B141" s="12"/>
      <c r="C141" s="12"/>
      <c r="D141" s="12"/>
      <c r="E141" s="12"/>
      <c r="F141" s="12"/>
      <c r="G141" s="12"/>
      <c r="H141" s="7"/>
      <c r="I141" s="7"/>
      <c r="J141" s="7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5"/>
      <c r="AQ141"/>
      <c r="AR141"/>
      <c r="AS141"/>
      <c r="AT141"/>
      <c r="AU141"/>
      <c r="AV141"/>
      <c r="AW141" s="14"/>
      <c r="AX141" s="14"/>
      <c r="AY141" s="14"/>
      <c r="AZ141" s="14"/>
    </row>
    <row r="142" spans="1:52" s="27" customFormat="1" x14ac:dyDescent="0.2">
      <c r="A142" s="16"/>
      <c r="B142" s="12"/>
      <c r="C142" s="12"/>
      <c r="D142" s="12"/>
      <c r="E142" s="12"/>
      <c r="F142" s="12"/>
      <c r="G142" s="12"/>
      <c r="H142" s="7"/>
      <c r="I142" s="7"/>
      <c r="J142" s="7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5"/>
      <c r="AQ142"/>
      <c r="AR142"/>
      <c r="AS142"/>
      <c r="AT142"/>
      <c r="AU142"/>
      <c r="AV142"/>
      <c r="AW142" s="14"/>
      <c r="AX142" s="14"/>
      <c r="AY142" s="14"/>
      <c r="AZ142" s="14"/>
    </row>
    <row r="143" spans="1:52" s="27" customFormat="1" x14ac:dyDescent="0.2">
      <c r="A143" s="16"/>
      <c r="B143" s="12"/>
      <c r="C143" s="12"/>
      <c r="D143" s="12"/>
      <c r="E143" s="12"/>
      <c r="F143" s="12"/>
      <c r="G143" s="12"/>
      <c r="H143" s="7"/>
      <c r="I143" s="7"/>
      <c r="J143" s="7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5"/>
      <c r="AQ143"/>
      <c r="AR143"/>
      <c r="AS143"/>
      <c r="AT143"/>
      <c r="AU143"/>
      <c r="AV143"/>
      <c r="AW143" s="14"/>
      <c r="AX143" s="14"/>
      <c r="AY143" s="14"/>
      <c r="AZ143" s="14"/>
    </row>
    <row r="144" spans="1:52" s="27" customFormat="1" x14ac:dyDescent="0.2">
      <c r="A144" s="16"/>
      <c r="B144" s="12"/>
      <c r="C144" s="12"/>
      <c r="D144" s="12"/>
      <c r="E144" s="12"/>
      <c r="F144" s="12"/>
      <c r="G144" s="12"/>
      <c r="H144" s="7"/>
      <c r="I144" s="7"/>
      <c r="J144" s="7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5"/>
      <c r="AQ144"/>
      <c r="AR144"/>
      <c r="AS144"/>
      <c r="AT144"/>
      <c r="AU144"/>
      <c r="AV144"/>
      <c r="AW144" s="14"/>
      <c r="AX144" s="14"/>
      <c r="AY144" s="14"/>
      <c r="AZ144" s="14"/>
    </row>
    <row r="145" spans="1:52" s="27" customFormat="1" x14ac:dyDescent="0.2">
      <c r="A145" s="16"/>
      <c r="B145" s="12"/>
      <c r="C145" s="12"/>
      <c r="D145" s="12"/>
      <c r="E145" s="12"/>
      <c r="F145" s="12"/>
      <c r="G145" s="12"/>
      <c r="H145" s="7"/>
      <c r="I145" s="7"/>
      <c r="J145" s="7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5"/>
      <c r="AQ145"/>
      <c r="AR145"/>
      <c r="AS145"/>
      <c r="AT145"/>
      <c r="AU145"/>
      <c r="AV145"/>
      <c r="AW145" s="14"/>
      <c r="AX145" s="14"/>
      <c r="AY145" s="14"/>
      <c r="AZ145" s="14"/>
    </row>
  </sheetData>
  <mergeCells count="55">
    <mergeCell ref="AP7:AZ8"/>
    <mergeCell ref="AE8:AO8"/>
    <mergeCell ref="AK9:AL10"/>
    <mergeCell ref="AM9:AO10"/>
    <mergeCell ref="AX9:AZ9"/>
    <mergeCell ref="AU10:AU11"/>
    <mergeCell ref="AV10:AV11"/>
    <mergeCell ref="AQ10:AS10"/>
    <mergeCell ref="AZ10:AZ11"/>
    <mergeCell ref="AX10:AX11"/>
    <mergeCell ref="AT10:AT11"/>
    <mergeCell ref="AY10:AY11"/>
    <mergeCell ref="K7:AO7"/>
    <mergeCell ref="U10:U11"/>
    <mergeCell ref="AP9:AP11"/>
    <mergeCell ref="AQ9:AV9"/>
    <mergeCell ref="AW9:AW11"/>
    <mergeCell ref="AB10:AB11"/>
    <mergeCell ref="AC10:AC11"/>
    <mergeCell ref="P10:P11"/>
    <mergeCell ref="AA10:AA11"/>
    <mergeCell ref="AJ9:AJ10"/>
    <mergeCell ref="T10:T11"/>
    <mergeCell ref="K8:R9"/>
    <mergeCell ref="S8:V9"/>
    <mergeCell ref="K10:K11"/>
    <mergeCell ref="L10:L11"/>
    <mergeCell ref="O10:O11"/>
    <mergeCell ref="M10:M11"/>
    <mergeCell ref="N10:N11"/>
    <mergeCell ref="Q10:Q11"/>
    <mergeCell ref="AG9:AG10"/>
    <mergeCell ref="A3:H3"/>
    <mergeCell ref="B7:J8"/>
    <mergeCell ref="C10:D10"/>
    <mergeCell ref="E10:E11"/>
    <mergeCell ref="F10:F11"/>
    <mergeCell ref="J10:J11"/>
    <mergeCell ref="G10:G11"/>
    <mergeCell ref="I10:I11"/>
    <mergeCell ref="B9:B11"/>
    <mergeCell ref="C9:G9"/>
    <mergeCell ref="H9:H11"/>
    <mergeCell ref="I9:J9"/>
    <mergeCell ref="AH9:AI9"/>
    <mergeCell ref="AE9:AF10"/>
    <mergeCell ref="X8:X11"/>
    <mergeCell ref="Y8:Y11"/>
    <mergeCell ref="Z8:AC9"/>
    <mergeCell ref="R10:R11"/>
    <mergeCell ref="S10:S11"/>
    <mergeCell ref="AD8:AD11"/>
    <mergeCell ref="V10:V11"/>
    <mergeCell ref="Z10:Z11"/>
    <mergeCell ref="W8:W11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G805"/>
  <sheetViews>
    <sheetView zoomScaleNormal="100" workbookViewId="0">
      <pane xSplit="8" ySplit="11" topLeftCell="AU452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AW466" sqref="AW466:BG466"/>
    </sheetView>
  </sheetViews>
  <sheetFormatPr defaultColWidth="9.140625" defaultRowHeight="11.25" x14ac:dyDescent="0.2"/>
  <cols>
    <col min="1" max="1" width="5" style="92" customWidth="1"/>
    <col min="2" max="2" width="4.7109375" style="91" customWidth="1"/>
    <col min="3" max="3" width="8.7109375" style="91" customWidth="1"/>
    <col min="4" max="4" width="7.85546875" style="91" customWidth="1"/>
    <col min="5" max="5" width="30.28515625" style="92" customWidth="1"/>
    <col min="6" max="6" width="4.42578125" style="92" customWidth="1"/>
    <col min="7" max="7" width="10" style="92" customWidth="1"/>
    <col min="8" max="8" width="8" style="92" customWidth="1"/>
    <col min="9" max="9" width="10.7109375" style="93" customWidth="1"/>
    <col min="10" max="14" width="10.7109375" style="94" customWidth="1"/>
    <col min="15" max="15" width="11.7109375" style="141" customWidth="1"/>
    <col min="16" max="17" width="10.7109375" style="95" customWidth="1"/>
    <col min="18" max="37" width="10.7109375" style="93" customWidth="1"/>
    <col min="38" max="48" width="10.7109375" style="141" customWidth="1"/>
    <col min="49" max="55" width="10.7109375" style="93" customWidth="1"/>
    <col min="56" max="56" width="11.7109375" style="141" customWidth="1"/>
    <col min="57" max="59" width="10.7109375" style="141" customWidth="1"/>
    <col min="60" max="16384" width="9.140625" style="98"/>
  </cols>
  <sheetData>
    <row r="1" spans="1:59" ht="16.5" customHeight="1" x14ac:dyDescent="0.25">
      <c r="A1" s="90" t="s">
        <v>2</v>
      </c>
      <c r="B1" s="90"/>
      <c r="C1" s="81"/>
      <c r="D1" s="90"/>
      <c r="E1" s="90"/>
      <c r="I1" s="92"/>
      <c r="J1" s="92"/>
      <c r="K1" s="92"/>
      <c r="L1" s="92"/>
      <c r="M1" s="92"/>
      <c r="N1" s="92"/>
      <c r="O1" s="286"/>
      <c r="P1" s="286"/>
      <c r="Q1" s="286"/>
      <c r="R1" s="286"/>
      <c r="S1" s="860"/>
      <c r="T1" s="860"/>
      <c r="U1" s="860"/>
      <c r="V1" s="860"/>
      <c r="W1" s="860"/>
      <c r="X1" s="860"/>
      <c r="Y1" s="860"/>
      <c r="Z1" s="860"/>
      <c r="AA1" s="860"/>
      <c r="AB1" s="860"/>
      <c r="AC1" s="860"/>
      <c r="AD1" s="860"/>
      <c r="AE1" s="860"/>
      <c r="AF1" s="860"/>
      <c r="AG1" s="860"/>
      <c r="AH1" s="860"/>
      <c r="AI1" s="860"/>
      <c r="AJ1" s="860"/>
      <c r="AK1" s="860"/>
      <c r="AL1" s="860"/>
      <c r="AM1" s="860"/>
      <c r="AN1" s="860"/>
      <c r="AO1" s="286"/>
      <c r="AP1" s="286"/>
      <c r="AQ1" s="286"/>
      <c r="AR1" s="97"/>
      <c r="AS1" s="97"/>
      <c r="AT1" s="97"/>
      <c r="AU1" s="97"/>
      <c r="AV1" s="97"/>
      <c r="AW1" s="96"/>
      <c r="AX1" s="96"/>
      <c r="AY1" s="96"/>
      <c r="AZ1" s="96"/>
      <c r="BA1" s="96"/>
      <c r="BB1" s="96"/>
      <c r="BC1" s="96"/>
      <c r="BD1" s="97"/>
      <c r="BE1" s="97"/>
      <c r="BF1" s="97"/>
    </row>
    <row r="2" spans="1:59" ht="12.75" customHeight="1" x14ac:dyDescent="0.2">
      <c r="A2" s="90" t="s">
        <v>3</v>
      </c>
      <c r="B2" s="90"/>
      <c r="C2" s="81"/>
      <c r="D2" s="90"/>
      <c r="E2" s="90"/>
      <c r="I2" s="178"/>
      <c r="J2" s="178"/>
      <c r="K2" s="178"/>
      <c r="L2" s="178"/>
      <c r="M2" s="178"/>
      <c r="N2" s="178"/>
      <c r="O2" s="223"/>
      <c r="P2" s="223"/>
      <c r="Q2" s="223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178"/>
      <c r="AX2" s="178"/>
      <c r="AY2" s="178"/>
      <c r="AZ2" s="178"/>
      <c r="BA2" s="178"/>
      <c r="BB2" s="178"/>
      <c r="BC2" s="178"/>
      <c r="BD2" s="223"/>
      <c r="BE2" s="223"/>
      <c r="BF2" s="223"/>
    </row>
    <row r="3" spans="1:59" ht="12.75" customHeight="1" x14ac:dyDescent="0.2">
      <c r="A3" s="1032" t="s">
        <v>4</v>
      </c>
      <c r="B3" s="1032"/>
      <c r="C3" s="1032"/>
      <c r="D3" s="1032"/>
      <c r="E3" s="1032"/>
      <c r="I3" s="178"/>
      <c r="J3" s="178"/>
      <c r="K3" s="178"/>
      <c r="L3" s="178"/>
      <c r="M3" s="178"/>
      <c r="N3" s="178"/>
      <c r="O3" s="223"/>
      <c r="P3" s="223"/>
      <c r="Q3" s="223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2"/>
      <c r="AD3" s="182"/>
      <c r="AE3" s="182"/>
      <c r="AF3" s="183"/>
      <c r="AG3" s="183"/>
      <c r="AH3" s="183"/>
      <c r="AI3" s="183"/>
      <c r="AJ3" s="182"/>
      <c r="AK3" s="183"/>
      <c r="AL3" s="179"/>
      <c r="AM3" s="179"/>
      <c r="AN3" s="179"/>
      <c r="AO3" s="179"/>
      <c r="AP3" s="179"/>
      <c r="AQ3" s="179"/>
      <c r="AR3" s="179"/>
      <c r="AS3" s="179"/>
      <c r="AT3" s="179"/>
      <c r="AU3" s="179"/>
      <c r="AV3" s="223"/>
      <c r="AW3" s="178"/>
      <c r="AX3" s="178"/>
      <c r="AY3" s="178"/>
      <c r="AZ3" s="178"/>
      <c r="BA3" s="178"/>
      <c r="BB3" s="178"/>
      <c r="BC3" s="178"/>
      <c r="BD3" s="223"/>
      <c r="BE3" s="223"/>
      <c r="BF3" s="223"/>
    </row>
    <row r="4" spans="1:59" ht="12.75" customHeight="1" x14ac:dyDescent="0.2">
      <c r="A4" s="90"/>
      <c r="B4" s="90"/>
      <c r="C4" s="90"/>
      <c r="D4" s="90"/>
      <c r="E4" s="90"/>
      <c r="I4" s="178"/>
      <c r="J4" s="178"/>
      <c r="K4" s="178"/>
      <c r="L4" s="178"/>
      <c r="M4" s="178"/>
      <c r="N4" s="178"/>
      <c r="O4" s="223"/>
      <c r="P4" s="223"/>
      <c r="Q4" s="223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2"/>
      <c r="AD4" s="182"/>
      <c r="AE4" s="182"/>
      <c r="AF4" s="183"/>
      <c r="AG4" s="183"/>
      <c r="AH4" s="183"/>
      <c r="AI4" s="183"/>
      <c r="AJ4" s="182"/>
      <c r="AK4" s="183"/>
      <c r="AL4" s="179"/>
      <c r="AM4" s="179"/>
      <c r="AN4" s="179"/>
      <c r="AO4" s="179"/>
      <c r="AP4" s="179"/>
      <c r="AQ4" s="179"/>
      <c r="AR4" s="179"/>
      <c r="AS4" s="179"/>
      <c r="AT4" s="179"/>
      <c r="AU4" s="179"/>
      <c r="AV4" s="223"/>
      <c r="AW4" s="178"/>
      <c r="AX4" s="178"/>
      <c r="AY4" s="178"/>
      <c r="AZ4" s="178"/>
      <c r="BA4" s="178"/>
      <c r="BB4" s="178"/>
      <c r="BC4" s="178"/>
      <c r="BD4" s="223"/>
      <c r="BE4" s="223"/>
      <c r="BF4" s="223"/>
    </row>
    <row r="5" spans="1:59" ht="16.5" customHeight="1" thickBot="1" x14ac:dyDescent="0.3">
      <c r="A5" s="291" t="s">
        <v>851</v>
      </c>
      <c r="I5" s="184"/>
      <c r="J5" s="184"/>
      <c r="K5" s="184"/>
      <c r="L5" s="184"/>
      <c r="M5" s="184"/>
      <c r="N5" s="184"/>
      <c r="O5" s="272"/>
      <c r="P5" s="272"/>
      <c r="Q5" s="272"/>
      <c r="R5" s="181"/>
      <c r="S5" s="181"/>
      <c r="T5" s="181"/>
      <c r="U5" s="181"/>
      <c r="V5" s="181"/>
      <c r="W5" s="181"/>
      <c r="X5" s="181"/>
      <c r="Z5" s="181"/>
      <c r="AA5" s="181"/>
      <c r="AB5" s="181"/>
      <c r="AC5" s="182"/>
      <c r="AD5" s="182"/>
      <c r="AE5" s="182"/>
      <c r="AF5" s="183"/>
      <c r="AG5" s="183"/>
      <c r="AH5" s="183"/>
      <c r="AI5" s="183"/>
      <c r="AJ5" s="182"/>
      <c r="AM5" s="180"/>
      <c r="AN5" s="180"/>
      <c r="AO5" s="180"/>
      <c r="AP5" s="180"/>
      <c r="AQ5" s="180"/>
      <c r="AR5" s="180"/>
      <c r="AS5" s="180"/>
      <c r="AT5" s="180"/>
      <c r="AU5" s="180"/>
      <c r="AV5" s="272"/>
      <c r="AW5" s="184"/>
      <c r="AX5" s="184"/>
      <c r="AY5" s="184"/>
      <c r="AZ5" s="184"/>
      <c r="BA5" s="184"/>
      <c r="BB5" s="184"/>
      <c r="BC5" s="184"/>
      <c r="BD5" s="272"/>
      <c r="BE5" s="272"/>
      <c r="BF5" s="272"/>
    </row>
    <row r="6" spans="1:59" ht="12.75" x14ac:dyDescent="0.2">
      <c r="I6" s="1026" t="s">
        <v>848</v>
      </c>
      <c r="J6" s="1027"/>
      <c r="K6" s="1027"/>
      <c r="L6" s="1027"/>
      <c r="M6" s="1027"/>
      <c r="N6" s="1027"/>
      <c r="O6" s="1027"/>
      <c r="P6" s="1027"/>
      <c r="Q6" s="1028"/>
      <c r="R6" s="1033" t="s">
        <v>830</v>
      </c>
      <c r="S6" s="1034"/>
      <c r="T6" s="1034"/>
      <c r="U6" s="1034"/>
      <c r="V6" s="1034"/>
      <c r="W6" s="1034"/>
      <c r="X6" s="1034"/>
      <c r="Y6" s="1034"/>
      <c r="Z6" s="1034"/>
      <c r="AA6" s="1034"/>
      <c r="AB6" s="1034"/>
      <c r="AC6" s="1034"/>
      <c r="AD6" s="1034"/>
      <c r="AE6" s="1034"/>
      <c r="AF6" s="1034"/>
      <c r="AG6" s="1034"/>
      <c r="AH6" s="1034"/>
      <c r="AI6" s="1034"/>
      <c r="AJ6" s="1034"/>
      <c r="AK6" s="1034"/>
      <c r="AL6" s="1034"/>
      <c r="AM6" s="1034"/>
      <c r="AN6" s="1034"/>
      <c r="AO6" s="1034"/>
      <c r="AP6" s="1034"/>
      <c r="AQ6" s="1034"/>
      <c r="AR6" s="1034"/>
      <c r="AS6" s="1034"/>
      <c r="AT6" s="1034"/>
      <c r="AU6" s="1034"/>
      <c r="AV6" s="1035"/>
      <c r="AW6" s="982" t="s">
        <v>852</v>
      </c>
      <c r="AX6" s="983"/>
      <c r="AY6" s="983"/>
      <c r="AZ6" s="983"/>
      <c r="BA6" s="983"/>
      <c r="BB6" s="983"/>
      <c r="BC6" s="983"/>
      <c r="BD6" s="983"/>
      <c r="BE6" s="983"/>
      <c r="BF6" s="983"/>
      <c r="BG6" s="984"/>
    </row>
    <row r="7" spans="1:59" ht="16.5" thickBot="1" x14ac:dyDescent="0.3">
      <c r="B7" s="13"/>
      <c r="C7"/>
      <c r="D7" s="17"/>
      <c r="E7" s="13"/>
      <c r="I7" s="1029"/>
      <c r="J7" s="1030"/>
      <c r="K7" s="1030"/>
      <c r="L7" s="1030"/>
      <c r="M7" s="1030"/>
      <c r="N7" s="1030"/>
      <c r="O7" s="1030"/>
      <c r="P7" s="1030"/>
      <c r="Q7" s="1031"/>
      <c r="R7" s="1014" t="s">
        <v>287</v>
      </c>
      <c r="S7" s="969"/>
      <c r="T7" s="969"/>
      <c r="U7" s="969"/>
      <c r="V7" s="969"/>
      <c r="W7" s="969"/>
      <c r="X7" s="969"/>
      <c r="Y7" s="970"/>
      <c r="Z7" s="968" t="s">
        <v>288</v>
      </c>
      <c r="AA7" s="969"/>
      <c r="AB7" s="969"/>
      <c r="AC7" s="970"/>
      <c r="AD7" s="960" t="s">
        <v>289</v>
      </c>
      <c r="AE7" s="960" t="s">
        <v>5</v>
      </c>
      <c r="AF7" s="960" t="s">
        <v>290</v>
      </c>
      <c r="AG7" s="976" t="s">
        <v>291</v>
      </c>
      <c r="AH7" s="977"/>
      <c r="AI7" s="977"/>
      <c r="AJ7" s="978"/>
      <c r="AK7" s="960" t="s">
        <v>313</v>
      </c>
      <c r="AL7" s="988" t="s">
        <v>292</v>
      </c>
      <c r="AM7" s="989"/>
      <c r="AN7" s="989"/>
      <c r="AO7" s="989"/>
      <c r="AP7" s="989"/>
      <c r="AQ7" s="989"/>
      <c r="AR7" s="989"/>
      <c r="AS7" s="989"/>
      <c r="AT7" s="989"/>
      <c r="AU7" s="989"/>
      <c r="AV7" s="990"/>
      <c r="AW7" s="985"/>
      <c r="AX7" s="986"/>
      <c r="AY7" s="986"/>
      <c r="AZ7" s="986"/>
      <c r="BA7" s="986"/>
      <c r="BB7" s="986"/>
      <c r="BC7" s="986"/>
      <c r="BD7" s="986"/>
      <c r="BE7" s="986"/>
      <c r="BF7" s="986"/>
      <c r="BG7" s="987"/>
    </row>
    <row r="8" spans="1:59" ht="16.5" customHeight="1" x14ac:dyDescent="0.2">
      <c r="A8" s="185"/>
      <c r="B8" s="99"/>
      <c r="C8" s="99"/>
      <c r="D8" s="99"/>
      <c r="E8" s="100"/>
      <c r="F8" s="101"/>
      <c r="G8" s="102"/>
      <c r="H8" s="102"/>
      <c r="I8" s="1001" t="s">
        <v>6</v>
      </c>
      <c r="J8" s="965" t="s">
        <v>824</v>
      </c>
      <c r="K8" s="966"/>
      <c r="L8" s="966"/>
      <c r="M8" s="966"/>
      <c r="N8" s="1042"/>
      <c r="O8" s="1004" t="s">
        <v>284</v>
      </c>
      <c r="P8" s="965" t="s">
        <v>825</v>
      </c>
      <c r="Q8" s="967"/>
      <c r="R8" s="1015"/>
      <c r="S8" s="972"/>
      <c r="T8" s="972"/>
      <c r="U8" s="972"/>
      <c r="V8" s="972"/>
      <c r="W8" s="972"/>
      <c r="X8" s="972"/>
      <c r="Y8" s="973"/>
      <c r="Z8" s="971"/>
      <c r="AA8" s="972"/>
      <c r="AB8" s="972"/>
      <c r="AC8" s="973"/>
      <c r="AD8" s="961"/>
      <c r="AE8" s="961"/>
      <c r="AF8" s="961"/>
      <c r="AG8" s="979"/>
      <c r="AH8" s="980"/>
      <c r="AI8" s="980"/>
      <c r="AJ8" s="981"/>
      <c r="AK8" s="961"/>
      <c r="AL8" s="991" t="s">
        <v>293</v>
      </c>
      <c r="AM8" s="992"/>
      <c r="AN8" s="1012" t="s">
        <v>294</v>
      </c>
      <c r="AO8" s="1022" t="s">
        <v>835</v>
      </c>
      <c r="AP8" s="1023"/>
      <c r="AQ8" s="1012" t="s">
        <v>868</v>
      </c>
      <c r="AR8" s="991" t="s">
        <v>295</v>
      </c>
      <c r="AS8" s="992"/>
      <c r="AT8" s="995" t="s">
        <v>296</v>
      </c>
      <c r="AU8" s="996"/>
      <c r="AV8" s="997"/>
      <c r="AW8" s="1001" t="s">
        <v>6</v>
      </c>
      <c r="AX8" s="1009" t="s">
        <v>824</v>
      </c>
      <c r="AY8" s="1010"/>
      <c r="AZ8" s="1010"/>
      <c r="BA8" s="1010"/>
      <c r="BB8" s="1010"/>
      <c r="BC8" s="1011"/>
      <c r="BD8" s="1004" t="s">
        <v>284</v>
      </c>
      <c r="BE8" s="965" t="s">
        <v>826</v>
      </c>
      <c r="BF8" s="966"/>
      <c r="BG8" s="967"/>
    </row>
    <row r="9" spans="1:59" ht="27" customHeight="1" thickBot="1" x14ac:dyDescent="0.25">
      <c r="A9" s="186" t="s">
        <v>792</v>
      </c>
      <c r="B9"/>
      <c r="C9"/>
      <c r="D9" s="20"/>
      <c r="E9"/>
      <c r="F9" s="101"/>
      <c r="G9" s="102"/>
      <c r="H9" s="102"/>
      <c r="I9" s="1002"/>
      <c r="J9" s="1036" t="s">
        <v>831</v>
      </c>
      <c r="K9" s="1037"/>
      <c r="L9" s="1038" t="s">
        <v>5</v>
      </c>
      <c r="M9" s="1038" t="s">
        <v>1</v>
      </c>
      <c r="N9" s="1040" t="s">
        <v>7</v>
      </c>
      <c r="O9" s="1005"/>
      <c r="P9" s="958" t="s">
        <v>285</v>
      </c>
      <c r="Q9" s="963" t="s">
        <v>286</v>
      </c>
      <c r="R9" s="1018" t="s">
        <v>297</v>
      </c>
      <c r="S9" s="974" t="s">
        <v>294</v>
      </c>
      <c r="T9" s="974" t="s">
        <v>832</v>
      </c>
      <c r="U9" s="974" t="s">
        <v>849</v>
      </c>
      <c r="V9" s="974" t="s">
        <v>853</v>
      </c>
      <c r="W9" s="974" t="s">
        <v>864</v>
      </c>
      <c r="X9" s="974" t="s">
        <v>295</v>
      </c>
      <c r="Y9" s="974" t="s">
        <v>789</v>
      </c>
      <c r="Z9" s="1016" t="s">
        <v>298</v>
      </c>
      <c r="AA9" s="974" t="s">
        <v>823</v>
      </c>
      <c r="AB9" s="1016" t="s">
        <v>299</v>
      </c>
      <c r="AC9" s="974" t="s">
        <v>790</v>
      </c>
      <c r="AD9" s="961"/>
      <c r="AE9" s="961"/>
      <c r="AF9" s="961"/>
      <c r="AG9" s="974" t="s">
        <v>294</v>
      </c>
      <c r="AH9" s="1024" t="s">
        <v>866</v>
      </c>
      <c r="AI9" s="974" t="s">
        <v>300</v>
      </c>
      <c r="AJ9" s="974" t="s">
        <v>791</v>
      </c>
      <c r="AK9" s="961"/>
      <c r="AL9" s="993"/>
      <c r="AM9" s="994"/>
      <c r="AN9" s="1013"/>
      <c r="AO9" s="847" t="s">
        <v>833</v>
      </c>
      <c r="AP9" s="847" t="s">
        <v>834</v>
      </c>
      <c r="AQ9" s="1013"/>
      <c r="AR9" s="993"/>
      <c r="AS9" s="994"/>
      <c r="AT9" s="998"/>
      <c r="AU9" s="999"/>
      <c r="AV9" s="1000"/>
      <c r="AW9" s="1002"/>
      <c r="AX9" s="1020" t="s">
        <v>831</v>
      </c>
      <c r="AY9" s="1021"/>
      <c r="AZ9" s="1021"/>
      <c r="BA9" s="1007" t="s">
        <v>5</v>
      </c>
      <c r="BB9" s="1007" t="s">
        <v>1</v>
      </c>
      <c r="BC9" s="1007" t="s">
        <v>7</v>
      </c>
      <c r="BD9" s="1005"/>
      <c r="BE9" s="958" t="s">
        <v>285</v>
      </c>
      <c r="BF9" s="958" t="s">
        <v>869</v>
      </c>
      <c r="BG9" s="963" t="s">
        <v>286</v>
      </c>
    </row>
    <row r="10" spans="1:59" ht="34.5" thickBot="1" x14ac:dyDescent="0.25">
      <c r="A10" s="103" t="s">
        <v>798</v>
      </c>
      <c r="B10" s="104" t="s">
        <v>564</v>
      </c>
      <c r="C10" s="104" t="s">
        <v>565</v>
      </c>
      <c r="D10" s="104" t="s">
        <v>268</v>
      </c>
      <c r="E10" s="245" t="s">
        <v>800</v>
      </c>
      <c r="F10" s="104" t="s">
        <v>0</v>
      </c>
      <c r="G10" s="191" t="s">
        <v>269</v>
      </c>
      <c r="H10" s="71" t="s">
        <v>280</v>
      </c>
      <c r="I10" s="1003"/>
      <c r="J10" s="72" t="s">
        <v>278</v>
      </c>
      <c r="K10" s="72" t="s">
        <v>288</v>
      </c>
      <c r="L10" s="1039"/>
      <c r="M10" s="1039"/>
      <c r="N10" s="1041"/>
      <c r="O10" s="1006"/>
      <c r="P10" s="959"/>
      <c r="Q10" s="964"/>
      <c r="R10" s="1019"/>
      <c r="S10" s="975"/>
      <c r="T10" s="975"/>
      <c r="U10" s="975"/>
      <c r="V10" s="975"/>
      <c r="W10" s="975"/>
      <c r="X10" s="975"/>
      <c r="Y10" s="975"/>
      <c r="Z10" s="1017"/>
      <c r="AA10" s="975"/>
      <c r="AB10" s="1017"/>
      <c r="AC10" s="975"/>
      <c r="AD10" s="962"/>
      <c r="AE10" s="962"/>
      <c r="AF10" s="962"/>
      <c r="AG10" s="975"/>
      <c r="AH10" s="1025"/>
      <c r="AI10" s="975"/>
      <c r="AJ10" s="975"/>
      <c r="AK10" s="962"/>
      <c r="AL10" s="250" t="s">
        <v>285</v>
      </c>
      <c r="AM10" s="267" t="s">
        <v>286</v>
      </c>
      <c r="AN10" s="250" t="s">
        <v>285</v>
      </c>
      <c r="AO10" s="250" t="s">
        <v>285</v>
      </c>
      <c r="AP10" s="267" t="s">
        <v>286</v>
      </c>
      <c r="AQ10" s="250" t="s">
        <v>285</v>
      </c>
      <c r="AR10" s="250" t="s">
        <v>285</v>
      </c>
      <c r="AS10" s="267" t="s">
        <v>286</v>
      </c>
      <c r="AT10" s="250" t="s">
        <v>285</v>
      </c>
      <c r="AU10" s="267" t="s">
        <v>286</v>
      </c>
      <c r="AV10" s="271" t="s">
        <v>309</v>
      </c>
      <c r="AW10" s="1003"/>
      <c r="AX10" s="73" t="s">
        <v>278</v>
      </c>
      <c r="AY10" s="940" t="s">
        <v>865</v>
      </c>
      <c r="AZ10" s="800" t="s">
        <v>288</v>
      </c>
      <c r="BA10" s="1008"/>
      <c r="BB10" s="1008"/>
      <c r="BC10" s="1008"/>
      <c r="BD10" s="1006"/>
      <c r="BE10" s="959"/>
      <c r="BF10" s="959"/>
      <c r="BG10" s="964"/>
    </row>
    <row r="11" spans="1:59" s="192" customFormat="1" ht="11.25" customHeight="1" thickBot="1" x14ac:dyDescent="0.25">
      <c r="A11" s="203" t="s">
        <v>566</v>
      </c>
      <c r="B11" s="204" t="s">
        <v>567</v>
      </c>
      <c r="C11" s="204" t="s">
        <v>270</v>
      </c>
      <c r="D11" s="204" t="s">
        <v>271</v>
      </c>
      <c r="E11" s="204" t="s">
        <v>568</v>
      </c>
      <c r="F11" s="204" t="s">
        <v>0</v>
      </c>
      <c r="G11" s="204" t="s">
        <v>569</v>
      </c>
      <c r="H11" s="466" t="s">
        <v>794</v>
      </c>
      <c r="I11" s="206" t="s">
        <v>272</v>
      </c>
      <c r="J11" s="207" t="s">
        <v>273</v>
      </c>
      <c r="K11" s="207" t="s">
        <v>279</v>
      </c>
      <c r="L11" s="207" t="s">
        <v>274</v>
      </c>
      <c r="M11" s="207" t="s">
        <v>275</v>
      </c>
      <c r="N11" s="207" t="s">
        <v>276</v>
      </c>
      <c r="O11" s="344" t="s">
        <v>277</v>
      </c>
      <c r="P11" s="340" t="s">
        <v>570</v>
      </c>
      <c r="Q11" s="870" t="s">
        <v>571</v>
      </c>
      <c r="R11" s="206" t="s">
        <v>301</v>
      </c>
      <c r="S11" s="207" t="s">
        <v>301</v>
      </c>
      <c r="T11" s="207" t="s">
        <v>301</v>
      </c>
      <c r="U11" s="207" t="s">
        <v>301</v>
      </c>
      <c r="V11" s="207" t="s">
        <v>301</v>
      </c>
      <c r="W11" s="207"/>
      <c r="X11" s="207" t="s">
        <v>301</v>
      </c>
      <c r="Y11" s="207" t="s">
        <v>301</v>
      </c>
      <c r="Z11" s="207" t="s">
        <v>302</v>
      </c>
      <c r="AA11" s="207" t="s">
        <v>302</v>
      </c>
      <c r="AB11" s="207" t="s">
        <v>303</v>
      </c>
      <c r="AC11" s="207" t="s">
        <v>302</v>
      </c>
      <c r="AD11" s="207" t="s">
        <v>304</v>
      </c>
      <c r="AE11" s="207" t="s">
        <v>305</v>
      </c>
      <c r="AF11" s="207" t="s">
        <v>306</v>
      </c>
      <c r="AG11" s="207" t="s">
        <v>308</v>
      </c>
      <c r="AH11" s="207" t="s">
        <v>307</v>
      </c>
      <c r="AI11" s="207" t="s">
        <v>307</v>
      </c>
      <c r="AJ11" s="207" t="s">
        <v>307</v>
      </c>
      <c r="AK11" s="207" t="s">
        <v>314</v>
      </c>
      <c r="AL11" s="340" t="s">
        <v>310</v>
      </c>
      <c r="AM11" s="340" t="s">
        <v>311</v>
      </c>
      <c r="AN11" s="340" t="s">
        <v>310</v>
      </c>
      <c r="AO11" s="340" t="s">
        <v>310</v>
      </c>
      <c r="AP11" s="340" t="s">
        <v>311</v>
      </c>
      <c r="AQ11" s="340" t="s">
        <v>310</v>
      </c>
      <c r="AR11" s="340" t="s">
        <v>310</v>
      </c>
      <c r="AS11" s="340" t="s">
        <v>311</v>
      </c>
      <c r="AT11" s="214" t="s">
        <v>310</v>
      </c>
      <c r="AU11" s="340" t="s">
        <v>311</v>
      </c>
      <c r="AV11" s="341" t="s">
        <v>312</v>
      </c>
      <c r="AW11" s="871" t="s">
        <v>272</v>
      </c>
      <c r="AX11" s="801" t="s">
        <v>850</v>
      </c>
      <c r="AY11" s="801" t="s">
        <v>867</v>
      </c>
      <c r="AZ11" s="801" t="s">
        <v>279</v>
      </c>
      <c r="BA11" s="801" t="s">
        <v>274</v>
      </c>
      <c r="BB11" s="801" t="s">
        <v>275</v>
      </c>
      <c r="BC11" s="801" t="s">
        <v>276</v>
      </c>
      <c r="BD11" s="214" t="s">
        <v>277</v>
      </c>
      <c r="BE11" s="214" t="s">
        <v>570</v>
      </c>
      <c r="BF11" s="214" t="s">
        <v>570</v>
      </c>
      <c r="BG11" s="274" t="s">
        <v>571</v>
      </c>
    </row>
    <row r="12" spans="1:59" ht="14.1" customHeight="1" x14ac:dyDescent="0.2">
      <c r="A12" s="193">
        <v>1</v>
      </c>
      <c r="B12" s="194">
        <v>2330</v>
      </c>
      <c r="C12" s="195">
        <v>691009571</v>
      </c>
      <c r="D12" s="194">
        <v>71294511</v>
      </c>
      <c r="E12" s="196" t="s">
        <v>572</v>
      </c>
      <c r="F12" s="193">
        <v>3233</v>
      </c>
      <c r="G12" s="196" t="s">
        <v>322</v>
      </c>
      <c r="H12" s="197" t="s">
        <v>282</v>
      </c>
      <c r="I12" s="276">
        <v>13623934</v>
      </c>
      <c r="J12" s="277">
        <v>8216387</v>
      </c>
      <c r="K12" s="277">
        <v>1700000</v>
      </c>
      <c r="L12" s="277">
        <v>3351739</v>
      </c>
      <c r="M12" s="277">
        <v>164328</v>
      </c>
      <c r="N12" s="277">
        <v>191480</v>
      </c>
      <c r="O12" s="287">
        <v>20.209999999999997</v>
      </c>
      <c r="P12" s="278">
        <v>10.839999999999998</v>
      </c>
      <c r="Q12" s="797">
        <v>9.3699999999999992</v>
      </c>
      <c r="R12" s="292">
        <v>250000</v>
      </c>
      <c r="S12" s="219">
        <v>0</v>
      </c>
      <c r="T12" s="219">
        <v>0</v>
      </c>
      <c r="U12" s="219">
        <v>60876</v>
      </c>
      <c r="V12" s="219">
        <v>0</v>
      </c>
      <c r="W12" s="219">
        <v>0</v>
      </c>
      <c r="X12" s="219">
        <v>0</v>
      </c>
      <c r="Y12" s="219">
        <f>SUM(R12:X12)</f>
        <v>310876</v>
      </c>
      <c r="Z12" s="219">
        <v>-250000</v>
      </c>
      <c r="AA12" s="219">
        <v>0</v>
      </c>
      <c r="AB12" s="219">
        <v>0</v>
      </c>
      <c r="AC12" s="219">
        <f>SUM(Z12:AB12)</f>
        <v>-250000</v>
      </c>
      <c r="AD12" s="219">
        <f>Y12+AC12</f>
        <v>60876</v>
      </c>
      <c r="AE12" s="220">
        <f>ROUND((Y12+Z12+AA12)*33.8%,0)</f>
        <v>20576</v>
      </c>
      <c r="AF12" s="220">
        <f>ROUND(Y12*2%,0)</f>
        <v>6218</v>
      </c>
      <c r="AG12" s="219">
        <v>0</v>
      </c>
      <c r="AH12" s="219">
        <v>0</v>
      </c>
      <c r="AI12" s="219">
        <v>0</v>
      </c>
      <c r="AJ12" s="219">
        <f>SUM(AG12:AI12)</f>
        <v>0</v>
      </c>
      <c r="AK12" s="219">
        <f>AD12+AE12+AF12+AJ12</f>
        <v>87670</v>
      </c>
      <c r="AL12" s="221">
        <v>0.23</v>
      </c>
      <c r="AM12" s="221">
        <v>0.64</v>
      </c>
      <c r="AN12" s="221">
        <v>0</v>
      </c>
      <c r="AO12" s="221">
        <v>0</v>
      </c>
      <c r="AP12" s="221">
        <v>0</v>
      </c>
      <c r="AQ12" s="221">
        <v>0</v>
      </c>
      <c r="AR12" s="221">
        <v>0</v>
      </c>
      <c r="AS12" s="221">
        <v>0</v>
      </c>
      <c r="AT12" s="115">
        <f>AL12+AN12+AO12+AR12+AQ12</f>
        <v>0.23</v>
      </c>
      <c r="AU12" s="221">
        <f>AM12+AP12+AS12</f>
        <v>0.64</v>
      </c>
      <c r="AV12" s="222">
        <f>SUM(AT12:AU12)</f>
        <v>0.87</v>
      </c>
      <c r="AW12" s="841">
        <f>I12+AK12</f>
        <v>13711604</v>
      </c>
      <c r="AX12" s="219">
        <f>J12+Y12</f>
        <v>8527263</v>
      </c>
      <c r="AY12" s="219">
        <f>W12</f>
        <v>0</v>
      </c>
      <c r="AZ12" s="219">
        <f>K12+AC12</f>
        <v>1450000</v>
      </c>
      <c r="BA12" s="219">
        <f>L12+AE12</f>
        <v>3372315</v>
      </c>
      <c r="BB12" s="219">
        <f>M12+AF12</f>
        <v>170546</v>
      </c>
      <c r="BC12" s="219">
        <f>N12+AJ12</f>
        <v>191480</v>
      </c>
      <c r="BD12" s="221">
        <f>O12+AV12</f>
        <v>21.08</v>
      </c>
      <c r="BE12" s="221">
        <f>P12+AT12</f>
        <v>11.069999999999999</v>
      </c>
      <c r="BF12" s="951">
        <f>AQ12</f>
        <v>0</v>
      </c>
      <c r="BG12" s="222">
        <f>Q12+AU12</f>
        <v>10.01</v>
      </c>
    </row>
    <row r="13" spans="1:59" ht="14.1" customHeight="1" x14ac:dyDescent="0.2">
      <c r="A13" s="120">
        <v>1</v>
      </c>
      <c r="B13" s="117">
        <v>2330</v>
      </c>
      <c r="C13" s="118">
        <v>691009571</v>
      </c>
      <c r="D13" s="117">
        <v>71294511</v>
      </c>
      <c r="E13" s="119" t="s">
        <v>573</v>
      </c>
      <c r="F13" s="120"/>
      <c r="G13" s="119"/>
      <c r="H13" s="121"/>
      <c r="I13" s="122">
        <v>13623934</v>
      </c>
      <c r="J13" s="123">
        <v>8216387</v>
      </c>
      <c r="K13" s="123">
        <v>1700000</v>
      </c>
      <c r="L13" s="123">
        <v>3351739</v>
      </c>
      <c r="M13" s="123">
        <v>164328</v>
      </c>
      <c r="N13" s="123">
        <v>191480</v>
      </c>
      <c r="O13" s="124">
        <v>20.209999999999997</v>
      </c>
      <c r="P13" s="124">
        <v>10.839999999999998</v>
      </c>
      <c r="Q13" s="904">
        <v>9.3699999999999992</v>
      </c>
      <c r="R13" s="122">
        <f t="shared" ref="R13:BG13" si="0">SUM(R12)</f>
        <v>250000</v>
      </c>
      <c r="S13" s="123">
        <f t="shared" si="0"/>
        <v>0</v>
      </c>
      <c r="T13" s="123">
        <f t="shared" si="0"/>
        <v>0</v>
      </c>
      <c r="U13" s="123">
        <f t="shared" ref="U13" si="1">SUM(U12)</f>
        <v>60876</v>
      </c>
      <c r="V13" s="123">
        <f t="shared" si="0"/>
        <v>0</v>
      </c>
      <c r="W13" s="123">
        <f t="shared" ref="W13" si="2">SUM(W12)</f>
        <v>0</v>
      </c>
      <c r="X13" s="123">
        <f t="shared" si="0"/>
        <v>0</v>
      </c>
      <c r="Y13" s="123">
        <f t="shared" si="0"/>
        <v>310876</v>
      </c>
      <c r="Z13" s="123">
        <f t="shared" si="0"/>
        <v>-250000</v>
      </c>
      <c r="AA13" s="123">
        <f t="shared" si="0"/>
        <v>0</v>
      </c>
      <c r="AB13" s="123">
        <f t="shared" si="0"/>
        <v>0</v>
      </c>
      <c r="AC13" s="123">
        <f t="shared" si="0"/>
        <v>-250000</v>
      </c>
      <c r="AD13" s="123">
        <f t="shared" si="0"/>
        <v>60876</v>
      </c>
      <c r="AE13" s="123">
        <f t="shared" si="0"/>
        <v>20576</v>
      </c>
      <c r="AF13" s="123">
        <f t="shared" si="0"/>
        <v>6218</v>
      </c>
      <c r="AG13" s="123">
        <f t="shared" si="0"/>
        <v>0</v>
      </c>
      <c r="AH13" s="123">
        <f t="shared" si="0"/>
        <v>0</v>
      </c>
      <c r="AI13" s="123">
        <f t="shared" si="0"/>
        <v>0</v>
      </c>
      <c r="AJ13" s="123">
        <f t="shared" si="0"/>
        <v>0</v>
      </c>
      <c r="AK13" s="123">
        <f t="shared" si="0"/>
        <v>87670</v>
      </c>
      <c r="AL13" s="124">
        <f t="shared" si="0"/>
        <v>0.23</v>
      </c>
      <c r="AM13" s="124">
        <f t="shared" si="0"/>
        <v>0.64</v>
      </c>
      <c r="AN13" s="124">
        <f t="shared" si="0"/>
        <v>0</v>
      </c>
      <c r="AO13" s="124">
        <f t="shared" si="0"/>
        <v>0</v>
      </c>
      <c r="AP13" s="124">
        <f t="shared" si="0"/>
        <v>0</v>
      </c>
      <c r="AQ13" s="124">
        <f t="shared" ref="AQ13" si="3">SUM(AQ12)</f>
        <v>0</v>
      </c>
      <c r="AR13" s="124">
        <f t="shared" si="0"/>
        <v>0</v>
      </c>
      <c r="AS13" s="124">
        <f t="shared" si="0"/>
        <v>0</v>
      </c>
      <c r="AT13" s="449">
        <f t="shared" si="0"/>
        <v>0.23</v>
      </c>
      <c r="AU13" s="124">
        <f t="shared" si="0"/>
        <v>0.64</v>
      </c>
      <c r="AV13" s="125">
        <f t="shared" si="0"/>
        <v>0.87</v>
      </c>
      <c r="AW13" s="842">
        <f t="shared" si="0"/>
        <v>13711604</v>
      </c>
      <c r="AX13" s="123">
        <f t="shared" si="0"/>
        <v>8527263</v>
      </c>
      <c r="AY13" s="123">
        <f t="shared" ref="AY13" si="4">SUM(AY12)</f>
        <v>0</v>
      </c>
      <c r="AZ13" s="123">
        <f t="shared" si="0"/>
        <v>1450000</v>
      </c>
      <c r="BA13" s="123">
        <f t="shared" si="0"/>
        <v>3372315</v>
      </c>
      <c r="BB13" s="123">
        <f t="shared" si="0"/>
        <v>170546</v>
      </c>
      <c r="BC13" s="123">
        <f t="shared" si="0"/>
        <v>191480</v>
      </c>
      <c r="BD13" s="124">
        <f t="shared" si="0"/>
        <v>21.08</v>
      </c>
      <c r="BE13" s="124">
        <f t="shared" si="0"/>
        <v>11.069999999999999</v>
      </c>
      <c r="BF13" s="124">
        <f t="shared" si="0"/>
        <v>0</v>
      </c>
      <c r="BG13" s="125">
        <f t="shared" si="0"/>
        <v>10.01</v>
      </c>
    </row>
    <row r="14" spans="1:59" ht="14.1" customHeight="1" x14ac:dyDescent="0.2">
      <c r="A14" s="108">
        <v>2</v>
      </c>
      <c r="B14" s="105">
        <v>2415</v>
      </c>
      <c r="C14" s="106">
        <v>600079465</v>
      </c>
      <c r="D14" s="105">
        <v>72742186</v>
      </c>
      <c r="E14" s="107" t="s">
        <v>574</v>
      </c>
      <c r="F14" s="108">
        <v>3111</v>
      </c>
      <c r="G14" s="107" t="s">
        <v>315</v>
      </c>
      <c r="H14" s="109" t="s">
        <v>281</v>
      </c>
      <c r="I14" s="110">
        <v>7286160</v>
      </c>
      <c r="J14" s="427">
        <v>5319517</v>
      </c>
      <c r="K14" s="427">
        <v>12000</v>
      </c>
      <c r="L14" s="111">
        <v>1802053</v>
      </c>
      <c r="M14" s="111">
        <v>106390</v>
      </c>
      <c r="N14" s="427">
        <v>46200</v>
      </c>
      <c r="O14" s="288">
        <v>12.2233</v>
      </c>
      <c r="P14" s="288">
        <v>9.2581000000000007</v>
      </c>
      <c r="Q14" s="406">
        <v>2.9651999999999998</v>
      </c>
      <c r="R14" s="112">
        <v>-53000</v>
      </c>
      <c r="S14" s="113">
        <v>0</v>
      </c>
      <c r="T14" s="113">
        <v>0</v>
      </c>
      <c r="U14" s="113">
        <v>35840</v>
      </c>
      <c r="V14" s="113">
        <v>0</v>
      </c>
      <c r="W14" s="113">
        <v>0</v>
      </c>
      <c r="X14" s="113">
        <v>0</v>
      </c>
      <c r="Y14" s="113">
        <f t="shared" ref="Y14:Y76" si="5">SUM(R14:X14)</f>
        <v>-17160</v>
      </c>
      <c r="Z14" s="113">
        <v>53000</v>
      </c>
      <c r="AA14" s="113">
        <v>0</v>
      </c>
      <c r="AB14" s="113">
        <v>0</v>
      </c>
      <c r="AC14" s="113">
        <f t="shared" ref="AC14:AC76" si="6">SUM(Z14:AB14)</f>
        <v>53000</v>
      </c>
      <c r="AD14" s="113">
        <f t="shared" ref="AD14:AD76" si="7">Y14+AC14</f>
        <v>35840</v>
      </c>
      <c r="AE14" s="114">
        <f t="shared" ref="AE14:AE76" si="8">ROUND((Y14+Z14+AA14)*33.8%,0)</f>
        <v>12114</v>
      </c>
      <c r="AF14" s="114">
        <f t="shared" ref="AF14:AF76" si="9">ROUND(Y14*2%,0)</f>
        <v>-343</v>
      </c>
      <c r="AG14" s="113">
        <v>0</v>
      </c>
      <c r="AH14" s="113">
        <v>0</v>
      </c>
      <c r="AI14" s="113">
        <v>0</v>
      </c>
      <c r="AJ14" s="113">
        <f>SUM(AG14:AI14)</f>
        <v>0</v>
      </c>
      <c r="AK14" s="113">
        <f>AD14+AE14+AF14+AJ14</f>
        <v>47611</v>
      </c>
      <c r="AL14" s="115">
        <v>0</v>
      </c>
      <c r="AM14" s="115">
        <v>-0.16</v>
      </c>
      <c r="AN14" s="115">
        <v>0</v>
      </c>
      <c r="AO14" s="115">
        <v>0</v>
      </c>
      <c r="AP14" s="115">
        <v>0</v>
      </c>
      <c r="AQ14" s="115">
        <v>0</v>
      </c>
      <c r="AR14" s="115">
        <v>0</v>
      </c>
      <c r="AS14" s="115">
        <v>0</v>
      </c>
      <c r="AT14" s="115">
        <f t="shared" ref="AT14:AT17" si="10">AL14+AN14+AO14+AR14+AQ14</f>
        <v>0</v>
      </c>
      <c r="AU14" s="115">
        <f t="shared" ref="AU14:AU76" si="11">AM14+AP14+AS14</f>
        <v>-0.16</v>
      </c>
      <c r="AV14" s="116">
        <f t="shared" ref="AV14:AV76" si="12">SUM(AT14:AU14)</f>
        <v>-0.16</v>
      </c>
      <c r="AW14" s="346">
        <f>I14+AK14</f>
        <v>7333771</v>
      </c>
      <c r="AX14" s="113">
        <f>J14+Y14</f>
        <v>5302357</v>
      </c>
      <c r="AY14" s="113">
        <f>W14</f>
        <v>0</v>
      </c>
      <c r="AZ14" s="113">
        <f>K14+AC14</f>
        <v>65000</v>
      </c>
      <c r="BA14" s="113">
        <f t="shared" ref="BA14:BB17" si="13">L14+AE14</f>
        <v>1814167</v>
      </c>
      <c r="BB14" s="113">
        <f t="shared" si="13"/>
        <v>106047</v>
      </c>
      <c r="BC14" s="113">
        <f>N14+AJ14</f>
        <v>46200</v>
      </c>
      <c r="BD14" s="115">
        <f>O14+AV14</f>
        <v>12.0633</v>
      </c>
      <c r="BE14" s="115">
        <f>P14+AT14</f>
        <v>9.2581000000000007</v>
      </c>
      <c r="BF14" s="372">
        <f>AQ14</f>
        <v>0</v>
      </c>
      <c r="BG14" s="116">
        <f>Q14+AU14</f>
        <v>2.8051999999999997</v>
      </c>
    </row>
    <row r="15" spans="1:59" ht="14.1" customHeight="1" x14ac:dyDescent="0.2">
      <c r="A15" s="108">
        <v>2</v>
      </c>
      <c r="B15" s="105">
        <v>2415</v>
      </c>
      <c r="C15" s="106">
        <v>600079465</v>
      </c>
      <c r="D15" s="105">
        <v>72742186</v>
      </c>
      <c r="E15" s="107" t="s">
        <v>574</v>
      </c>
      <c r="F15" s="108">
        <v>3111</v>
      </c>
      <c r="G15" s="82" t="s">
        <v>317</v>
      </c>
      <c r="H15" s="109" t="s">
        <v>281</v>
      </c>
      <c r="I15" s="110">
        <v>394540</v>
      </c>
      <c r="J15" s="427">
        <v>285604</v>
      </c>
      <c r="K15" s="427">
        <v>5000</v>
      </c>
      <c r="L15" s="111">
        <v>98224</v>
      </c>
      <c r="M15" s="111">
        <v>5712</v>
      </c>
      <c r="N15" s="338">
        <v>0</v>
      </c>
      <c r="O15" s="288">
        <v>1</v>
      </c>
      <c r="P15" s="430">
        <v>1</v>
      </c>
      <c r="Q15" s="905">
        <v>0</v>
      </c>
      <c r="R15" s="112">
        <v>5000</v>
      </c>
      <c r="S15" s="113">
        <v>0</v>
      </c>
      <c r="T15" s="113">
        <v>0</v>
      </c>
      <c r="U15" s="113">
        <v>0</v>
      </c>
      <c r="V15" s="113">
        <v>0</v>
      </c>
      <c r="W15" s="113">
        <v>0</v>
      </c>
      <c r="X15" s="113">
        <v>0</v>
      </c>
      <c r="Y15" s="113">
        <f t="shared" si="5"/>
        <v>5000</v>
      </c>
      <c r="Z15" s="113">
        <v>-5000</v>
      </c>
      <c r="AA15" s="113">
        <v>0</v>
      </c>
      <c r="AB15" s="113">
        <v>0</v>
      </c>
      <c r="AC15" s="113">
        <f t="shared" si="6"/>
        <v>-5000</v>
      </c>
      <c r="AD15" s="113">
        <f t="shared" si="7"/>
        <v>0</v>
      </c>
      <c r="AE15" s="114">
        <f t="shared" si="8"/>
        <v>0</v>
      </c>
      <c r="AF15" s="114">
        <f t="shared" si="9"/>
        <v>100</v>
      </c>
      <c r="AG15" s="113">
        <v>0</v>
      </c>
      <c r="AH15" s="113">
        <v>0</v>
      </c>
      <c r="AI15" s="113">
        <v>0</v>
      </c>
      <c r="AJ15" s="113">
        <f>SUM(AG15:AI15)</f>
        <v>0</v>
      </c>
      <c r="AK15" s="113">
        <f>AD15+AE15+AF15+AJ15</f>
        <v>100</v>
      </c>
      <c r="AL15" s="115">
        <v>0</v>
      </c>
      <c r="AM15" s="115">
        <v>0</v>
      </c>
      <c r="AN15" s="115">
        <v>0</v>
      </c>
      <c r="AO15" s="115">
        <v>0</v>
      </c>
      <c r="AP15" s="115">
        <v>0</v>
      </c>
      <c r="AQ15" s="115">
        <v>0</v>
      </c>
      <c r="AR15" s="115">
        <v>0</v>
      </c>
      <c r="AS15" s="115">
        <v>0</v>
      </c>
      <c r="AT15" s="115">
        <f t="shared" si="10"/>
        <v>0</v>
      </c>
      <c r="AU15" s="115">
        <f t="shared" si="11"/>
        <v>0</v>
      </c>
      <c r="AV15" s="116">
        <f t="shared" si="12"/>
        <v>0</v>
      </c>
      <c r="AW15" s="346">
        <f>I15+AK15</f>
        <v>394640</v>
      </c>
      <c r="AX15" s="113">
        <f>J15+Y15</f>
        <v>290604</v>
      </c>
      <c r="AY15" s="113">
        <f t="shared" ref="AY15:AY17" si="14">W15</f>
        <v>0</v>
      </c>
      <c r="AZ15" s="113">
        <f>K15+AC15</f>
        <v>0</v>
      </c>
      <c r="BA15" s="113">
        <f t="shared" si="13"/>
        <v>98224</v>
      </c>
      <c r="BB15" s="113">
        <f t="shared" si="13"/>
        <v>5812</v>
      </c>
      <c r="BC15" s="113">
        <f>N15+AJ15</f>
        <v>0</v>
      </c>
      <c r="BD15" s="115">
        <f>O15+AV15</f>
        <v>1</v>
      </c>
      <c r="BE15" s="115">
        <f>P15+AT15</f>
        <v>1</v>
      </c>
      <c r="BF15" s="372">
        <f t="shared" ref="BF15:BF17" si="15">AQ15</f>
        <v>0</v>
      </c>
      <c r="BG15" s="116">
        <f>Q15+AU15</f>
        <v>0</v>
      </c>
    </row>
    <row r="16" spans="1:59" ht="14.1" customHeight="1" x14ac:dyDescent="0.2">
      <c r="A16" s="108">
        <v>2</v>
      </c>
      <c r="B16" s="105">
        <v>2415</v>
      </c>
      <c r="C16" s="106">
        <v>600079465</v>
      </c>
      <c r="D16" s="105">
        <v>72742186</v>
      </c>
      <c r="E16" s="107" t="s">
        <v>574</v>
      </c>
      <c r="F16" s="108">
        <v>3111</v>
      </c>
      <c r="G16" s="107" t="s">
        <v>316</v>
      </c>
      <c r="H16" s="109" t="s">
        <v>282</v>
      </c>
      <c r="I16" s="110">
        <v>758579</v>
      </c>
      <c r="J16" s="28">
        <v>555323</v>
      </c>
      <c r="K16" s="28">
        <v>0</v>
      </c>
      <c r="L16" s="111">
        <v>187699</v>
      </c>
      <c r="M16" s="111">
        <v>11107</v>
      </c>
      <c r="N16" s="28">
        <v>4450</v>
      </c>
      <c r="O16" s="288">
        <v>1.52</v>
      </c>
      <c r="P16" s="275">
        <v>1.52</v>
      </c>
      <c r="Q16" s="905">
        <v>0</v>
      </c>
      <c r="R16" s="112">
        <v>0</v>
      </c>
      <c r="S16" s="113">
        <v>-25661</v>
      </c>
      <c r="T16" s="113">
        <v>0</v>
      </c>
      <c r="U16" s="113">
        <v>0</v>
      </c>
      <c r="V16" s="113">
        <v>0</v>
      </c>
      <c r="W16" s="113">
        <v>0</v>
      </c>
      <c r="X16" s="113">
        <v>0</v>
      </c>
      <c r="Y16" s="113">
        <f t="shared" si="5"/>
        <v>-25661</v>
      </c>
      <c r="Z16" s="113">
        <v>0</v>
      </c>
      <c r="AA16" s="113">
        <v>0</v>
      </c>
      <c r="AB16" s="113">
        <v>0</v>
      </c>
      <c r="AC16" s="113">
        <f t="shared" si="6"/>
        <v>0</v>
      </c>
      <c r="AD16" s="113">
        <f t="shared" si="7"/>
        <v>-25661</v>
      </c>
      <c r="AE16" s="114">
        <f t="shared" si="8"/>
        <v>-8673</v>
      </c>
      <c r="AF16" s="114">
        <f t="shared" si="9"/>
        <v>-513</v>
      </c>
      <c r="AG16" s="113">
        <v>14650</v>
      </c>
      <c r="AH16" s="113">
        <v>0</v>
      </c>
      <c r="AI16" s="113">
        <v>0</v>
      </c>
      <c r="AJ16" s="113">
        <f>SUM(AG16:AI16)</f>
        <v>14650</v>
      </c>
      <c r="AK16" s="113">
        <f>AD16+AE16+AF16+AJ16</f>
        <v>-20197</v>
      </c>
      <c r="AL16" s="115">
        <v>0</v>
      </c>
      <c r="AM16" s="115">
        <v>0</v>
      </c>
      <c r="AN16" s="115">
        <v>0.01</v>
      </c>
      <c r="AO16" s="115">
        <v>0</v>
      </c>
      <c r="AP16" s="115">
        <v>0</v>
      </c>
      <c r="AQ16" s="115">
        <v>0</v>
      </c>
      <c r="AR16" s="115">
        <v>0</v>
      </c>
      <c r="AS16" s="115">
        <v>0</v>
      </c>
      <c r="AT16" s="115">
        <f t="shared" si="10"/>
        <v>0.01</v>
      </c>
      <c r="AU16" s="115">
        <f t="shared" si="11"/>
        <v>0</v>
      </c>
      <c r="AV16" s="116">
        <f t="shared" si="12"/>
        <v>0.01</v>
      </c>
      <c r="AW16" s="346">
        <f>I16+AK16</f>
        <v>738382</v>
      </c>
      <c r="AX16" s="113">
        <f>J16+Y16</f>
        <v>529662</v>
      </c>
      <c r="AY16" s="113">
        <f t="shared" si="14"/>
        <v>0</v>
      </c>
      <c r="AZ16" s="113">
        <f>K16+AC16</f>
        <v>0</v>
      </c>
      <c r="BA16" s="113">
        <f t="shared" si="13"/>
        <v>179026</v>
      </c>
      <c r="BB16" s="113">
        <f t="shared" si="13"/>
        <v>10594</v>
      </c>
      <c r="BC16" s="113">
        <f>N16+AJ16</f>
        <v>19100</v>
      </c>
      <c r="BD16" s="115">
        <f>O16+AV16</f>
        <v>1.53</v>
      </c>
      <c r="BE16" s="115">
        <f>P16+AT16</f>
        <v>1.53</v>
      </c>
      <c r="BF16" s="372">
        <f t="shared" si="15"/>
        <v>0</v>
      </c>
      <c r="BG16" s="116">
        <f>Q16+AU16</f>
        <v>0</v>
      </c>
    </row>
    <row r="17" spans="1:59" ht="14.1" customHeight="1" x14ac:dyDescent="0.2">
      <c r="A17" s="108">
        <v>2</v>
      </c>
      <c r="B17" s="105">
        <v>2415</v>
      </c>
      <c r="C17" s="106">
        <v>600079465</v>
      </c>
      <c r="D17" s="105">
        <v>72742186</v>
      </c>
      <c r="E17" s="107" t="s">
        <v>574</v>
      </c>
      <c r="F17" s="108">
        <v>3141</v>
      </c>
      <c r="G17" s="107" t="s">
        <v>319</v>
      </c>
      <c r="H17" s="109" t="s">
        <v>282</v>
      </c>
      <c r="I17" s="110">
        <v>903148</v>
      </c>
      <c r="J17" s="30">
        <v>656543</v>
      </c>
      <c r="K17" s="30">
        <v>5000</v>
      </c>
      <c r="L17" s="111">
        <v>223602</v>
      </c>
      <c r="M17" s="111">
        <v>13131</v>
      </c>
      <c r="N17" s="30">
        <v>4872</v>
      </c>
      <c r="O17" s="288">
        <v>2.2599999999999998</v>
      </c>
      <c r="P17" s="441">
        <v>0</v>
      </c>
      <c r="Q17" s="906">
        <v>2.2599999999999998</v>
      </c>
      <c r="R17" s="112">
        <v>5000</v>
      </c>
      <c r="S17" s="113">
        <v>0</v>
      </c>
      <c r="T17" s="113">
        <v>0</v>
      </c>
      <c r="U17" s="113">
        <v>0</v>
      </c>
      <c r="V17" s="113">
        <v>0</v>
      </c>
      <c r="W17" s="113">
        <v>0</v>
      </c>
      <c r="X17" s="113">
        <v>0</v>
      </c>
      <c r="Y17" s="113">
        <f t="shared" si="5"/>
        <v>5000</v>
      </c>
      <c r="Z17" s="113">
        <v>-5000</v>
      </c>
      <c r="AA17" s="113">
        <v>0</v>
      </c>
      <c r="AB17" s="113">
        <v>0</v>
      </c>
      <c r="AC17" s="113">
        <f t="shared" si="6"/>
        <v>-5000</v>
      </c>
      <c r="AD17" s="113">
        <f t="shared" si="7"/>
        <v>0</v>
      </c>
      <c r="AE17" s="114">
        <f t="shared" si="8"/>
        <v>0</v>
      </c>
      <c r="AF17" s="114">
        <f t="shared" si="9"/>
        <v>100</v>
      </c>
      <c r="AG17" s="113">
        <v>0</v>
      </c>
      <c r="AH17" s="113">
        <v>0</v>
      </c>
      <c r="AI17" s="113">
        <v>0</v>
      </c>
      <c r="AJ17" s="113">
        <f>SUM(AG17:AI17)</f>
        <v>0</v>
      </c>
      <c r="AK17" s="113">
        <f>AD17+AE17+AF17+AJ17</f>
        <v>100</v>
      </c>
      <c r="AL17" s="115">
        <v>0</v>
      </c>
      <c r="AM17" s="115">
        <v>0</v>
      </c>
      <c r="AN17" s="115">
        <v>0</v>
      </c>
      <c r="AO17" s="115">
        <v>0</v>
      </c>
      <c r="AP17" s="115">
        <v>0</v>
      </c>
      <c r="AQ17" s="115">
        <v>0</v>
      </c>
      <c r="AR17" s="115">
        <v>0</v>
      </c>
      <c r="AS17" s="115">
        <v>0</v>
      </c>
      <c r="AT17" s="115">
        <f t="shared" si="10"/>
        <v>0</v>
      </c>
      <c r="AU17" s="115">
        <f t="shared" si="11"/>
        <v>0</v>
      </c>
      <c r="AV17" s="116">
        <f t="shared" si="12"/>
        <v>0</v>
      </c>
      <c r="AW17" s="346">
        <f>I17+AK17</f>
        <v>903248</v>
      </c>
      <c r="AX17" s="113">
        <f>J17+Y17</f>
        <v>661543</v>
      </c>
      <c r="AY17" s="113">
        <f t="shared" si="14"/>
        <v>0</v>
      </c>
      <c r="AZ17" s="113">
        <f>K17+AC17</f>
        <v>0</v>
      </c>
      <c r="BA17" s="113">
        <f t="shared" si="13"/>
        <v>223602</v>
      </c>
      <c r="BB17" s="113">
        <f t="shared" si="13"/>
        <v>13231</v>
      </c>
      <c r="BC17" s="113">
        <f>N17+AJ17</f>
        <v>4872</v>
      </c>
      <c r="BD17" s="115">
        <f>O17+AV17</f>
        <v>2.2599999999999998</v>
      </c>
      <c r="BE17" s="115">
        <f>P17+AT17</f>
        <v>0</v>
      </c>
      <c r="BF17" s="372">
        <f t="shared" si="15"/>
        <v>0</v>
      </c>
      <c r="BG17" s="116">
        <f>Q17+AU17</f>
        <v>2.2599999999999998</v>
      </c>
    </row>
    <row r="18" spans="1:59" ht="14.1" customHeight="1" x14ac:dyDescent="0.2">
      <c r="A18" s="120">
        <v>2</v>
      </c>
      <c r="B18" s="117">
        <v>2415</v>
      </c>
      <c r="C18" s="118">
        <v>600079465</v>
      </c>
      <c r="D18" s="117">
        <v>72742186</v>
      </c>
      <c r="E18" s="119" t="s">
        <v>575</v>
      </c>
      <c r="F18" s="120"/>
      <c r="G18" s="119"/>
      <c r="H18" s="121"/>
      <c r="I18" s="122">
        <v>9342427</v>
      </c>
      <c r="J18" s="123">
        <v>6816987</v>
      </c>
      <c r="K18" s="123">
        <v>22000</v>
      </c>
      <c r="L18" s="123">
        <v>2311578</v>
      </c>
      <c r="M18" s="123">
        <v>136340</v>
      </c>
      <c r="N18" s="123">
        <v>55522</v>
      </c>
      <c r="O18" s="124">
        <v>17.003299999999999</v>
      </c>
      <c r="P18" s="124">
        <v>11.7781</v>
      </c>
      <c r="Q18" s="904">
        <v>5.2251999999999992</v>
      </c>
      <c r="R18" s="122">
        <f t="shared" ref="R18:AV18" si="16">SUM(R14:R17)</f>
        <v>-43000</v>
      </c>
      <c r="S18" s="123">
        <f t="shared" si="16"/>
        <v>-25661</v>
      </c>
      <c r="T18" s="123">
        <f t="shared" si="16"/>
        <v>0</v>
      </c>
      <c r="U18" s="123">
        <f t="shared" ref="U18" si="17">SUM(U14:U17)</f>
        <v>35840</v>
      </c>
      <c r="V18" s="123">
        <f t="shared" si="16"/>
        <v>0</v>
      </c>
      <c r="W18" s="123">
        <f t="shared" ref="W18" si="18">SUM(W14:W17)</f>
        <v>0</v>
      </c>
      <c r="X18" s="123">
        <f t="shared" si="16"/>
        <v>0</v>
      </c>
      <c r="Y18" s="123">
        <f t="shared" si="16"/>
        <v>-32821</v>
      </c>
      <c r="Z18" s="123">
        <f t="shared" si="16"/>
        <v>43000</v>
      </c>
      <c r="AA18" s="123">
        <f t="shared" si="16"/>
        <v>0</v>
      </c>
      <c r="AB18" s="123">
        <f t="shared" si="16"/>
        <v>0</v>
      </c>
      <c r="AC18" s="123">
        <f t="shared" si="16"/>
        <v>43000</v>
      </c>
      <c r="AD18" s="123">
        <f t="shared" si="16"/>
        <v>10179</v>
      </c>
      <c r="AE18" s="123">
        <f t="shared" si="16"/>
        <v>3441</v>
      </c>
      <c r="AF18" s="123">
        <f t="shared" si="16"/>
        <v>-656</v>
      </c>
      <c r="AG18" s="123">
        <f t="shared" si="16"/>
        <v>14650</v>
      </c>
      <c r="AH18" s="123">
        <f t="shared" si="16"/>
        <v>0</v>
      </c>
      <c r="AI18" s="123">
        <f t="shared" si="16"/>
        <v>0</v>
      </c>
      <c r="AJ18" s="123">
        <f t="shared" si="16"/>
        <v>14650</v>
      </c>
      <c r="AK18" s="123">
        <f t="shared" si="16"/>
        <v>27614</v>
      </c>
      <c r="AL18" s="124">
        <f t="shared" si="16"/>
        <v>0</v>
      </c>
      <c r="AM18" s="124">
        <f t="shared" si="16"/>
        <v>-0.16</v>
      </c>
      <c r="AN18" s="124">
        <f t="shared" si="16"/>
        <v>0.01</v>
      </c>
      <c r="AO18" s="124">
        <f t="shared" si="16"/>
        <v>0</v>
      </c>
      <c r="AP18" s="124">
        <f t="shared" si="16"/>
        <v>0</v>
      </c>
      <c r="AQ18" s="124">
        <f t="shared" ref="AQ18" si="19">SUM(AQ14:AQ17)</f>
        <v>0</v>
      </c>
      <c r="AR18" s="124">
        <f t="shared" si="16"/>
        <v>0</v>
      </c>
      <c r="AS18" s="124">
        <f t="shared" si="16"/>
        <v>0</v>
      </c>
      <c r="AT18" s="449">
        <f t="shared" si="16"/>
        <v>0.01</v>
      </c>
      <c r="AU18" s="124">
        <f t="shared" si="16"/>
        <v>-0.16</v>
      </c>
      <c r="AV18" s="125">
        <f t="shared" si="16"/>
        <v>-0.15</v>
      </c>
      <c r="AW18" s="842">
        <f t="shared" ref="AW18:BG18" si="20">SUM(AW14:AW17)</f>
        <v>9370041</v>
      </c>
      <c r="AX18" s="123">
        <f t="shared" si="20"/>
        <v>6784166</v>
      </c>
      <c r="AY18" s="123">
        <f t="shared" ref="AY18" si="21">SUM(AY14:AY17)</f>
        <v>0</v>
      </c>
      <c r="AZ18" s="123">
        <f t="shared" si="20"/>
        <v>65000</v>
      </c>
      <c r="BA18" s="123">
        <f t="shared" si="20"/>
        <v>2315019</v>
      </c>
      <c r="BB18" s="123">
        <f t="shared" si="20"/>
        <v>135684</v>
      </c>
      <c r="BC18" s="123">
        <f t="shared" si="20"/>
        <v>70172</v>
      </c>
      <c r="BD18" s="124">
        <f t="shared" si="20"/>
        <v>16.853299999999997</v>
      </c>
      <c r="BE18" s="124">
        <f t="shared" si="20"/>
        <v>11.7881</v>
      </c>
      <c r="BF18" s="124">
        <f t="shared" si="20"/>
        <v>0</v>
      </c>
      <c r="BG18" s="125">
        <f t="shared" si="20"/>
        <v>5.065199999999999</v>
      </c>
    </row>
    <row r="19" spans="1:59" ht="14.1" customHeight="1" x14ac:dyDescent="0.2">
      <c r="A19" s="108">
        <v>3</v>
      </c>
      <c r="B19" s="105">
        <v>2442</v>
      </c>
      <c r="C19" s="106">
        <v>600079066</v>
      </c>
      <c r="D19" s="105">
        <v>72742101</v>
      </c>
      <c r="E19" s="107" t="s">
        <v>576</v>
      </c>
      <c r="F19" s="108">
        <v>3111</v>
      </c>
      <c r="G19" s="107" t="s">
        <v>315</v>
      </c>
      <c r="H19" s="109" t="s">
        <v>281</v>
      </c>
      <c r="I19" s="110">
        <v>7933787</v>
      </c>
      <c r="J19" s="111">
        <v>5803183</v>
      </c>
      <c r="K19" s="111">
        <v>3000</v>
      </c>
      <c r="L19" s="111">
        <v>1962490</v>
      </c>
      <c r="M19" s="111">
        <v>116064</v>
      </c>
      <c r="N19" s="111">
        <v>49050</v>
      </c>
      <c r="O19" s="288">
        <v>13.5322</v>
      </c>
      <c r="P19" s="288">
        <v>10</v>
      </c>
      <c r="Q19" s="406">
        <v>3.5322000000000005</v>
      </c>
      <c r="R19" s="112">
        <v>0</v>
      </c>
      <c r="S19" s="113">
        <v>0</v>
      </c>
      <c r="T19" s="113">
        <v>0</v>
      </c>
      <c r="U19" s="113">
        <v>46156</v>
      </c>
      <c r="V19" s="113">
        <v>-44183</v>
      </c>
      <c r="W19" s="113">
        <v>0</v>
      </c>
      <c r="X19" s="113">
        <v>0</v>
      </c>
      <c r="Y19" s="113">
        <f t="shared" si="5"/>
        <v>1973</v>
      </c>
      <c r="Z19" s="113">
        <v>0</v>
      </c>
      <c r="AA19" s="113">
        <v>0</v>
      </c>
      <c r="AB19" s="113">
        <v>0</v>
      </c>
      <c r="AC19" s="113">
        <f t="shared" si="6"/>
        <v>0</v>
      </c>
      <c r="AD19" s="113">
        <f t="shared" si="7"/>
        <v>1973</v>
      </c>
      <c r="AE19" s="114">
        <f t="shared" si="8"/>
        <v>667</v>
      </c>
      <c r="AF19" s="114">
        <f t="shared" si="9"/>
        <v>39</v>
      </c>
      <c r="AG19" s="113">
        <v>0</v>
      </c>
      <c r="AH19" s="113">
        <v>60000</v>
      </c>
      <c r="AI19" s="113">
        <v>0</v>
      </c>
      <c r="AJ19" s="113">
        <f>SUM(AG19:AI19)</f>
        <v>60000</v>
      </c>
      <c r="AK19" s="113">
        <f>AD19+AE19+AF19+AJ19</f>
        <v>62679</v>
      </c>
      <c r="AL19" s="115">
        <v>0</v>
      </c>
      <c r="AM19" s="115">
        <v>0</v>
      </c>
      <c r="AN19" s="115">
        <v>0</v>
      </c>
      <c r="AO19" s="115">
        <v>0</v>
      </c>
      <c r="AP19" s="115">
        <v>0</v>
      </c>
      <c r="AQ19" s="115">
        <v>0</v>
      </c>
      <c r="AR19" s="115">
        <v>0</v>
      </c>
      <c r="AS19" s="115">
        <v>0</v>
      </c>
      <c r="AT19" s="115">
        <f t="shared" ref="AT19:AT21" si="22">AL19+AN19+AO19+AR19+AQ19</f>
        <v>0</v>
      </c>
      <c r="AU19" s="115">
        <f t="shared" si="11"/>
        <v>0</v>
      </c>
      <c r="AV19" s="116">
        <f t="shared" si="12"/>
        <v>0</v>
      </c>
      <c r="AW19" s="346">
        <f>I19+AK19</f>
        <v>7996466</v>
      </c>
      <c r="AX19" s="113">
        <f>J19+Y19</f>
        <v>5805156</v>
      </c>
      <c r="AY19" s="113">
        <f t="shared" ref="AY19:AY21" si="23">W19</f>
        <v>0</v>
      </c>
      <c r="AZ19" s="113">
        <f>K19+AC19</f>
        <v>3000</v>
      </c>
      <c r="BA19" s="113">
        <f t="shared" ref="BA19:BB21" si="24">L19+AE19</f>
        <v>1963157</v>
      </c>
      <c r="BB19" s="113">
        <f t="shared" si="24"/>
        <v>116103</v>
      </c>
      <c r="BC19" s="113">
        <f>N19+AJ19</f>
        <v>109050</v>
      </c>
      <c r="BD19" s="115">
        <f>O19+AV19</f>
        <v>13.5322</v>
      </c>
      <c r="BE19" s="115">
        <f>P19+AT19</f>
        <v>10</v>
      </c>
      <c r="BF19" s="372">
        <f t="shared" ref="BF19:BF21" si="25">AQ19</f>
        <v>0</v>
      </c>
      <c r="BG19" s="116">
        <f>Q19+AU19</f>
        <v>3.5322000000000005</v>
      </c>
    </row>
    <row r="20" spans="1:59" ht="14.1" customHeight="1" x14ac:dyDescent="0.2">
      <c r="A20" s="108">
        <v>3</v>
      </c>
      <c r="B20" s="105">
        <v>2442</v>
      </c>
      <c r="C20" s="106">
        <v>600079066</v>
      </c>
      <c r="D20" s="105">
        <v>72742101</v>
      </c>
      <c r="E20" s="107" t="s">
        <v>576</v>
      </c>
      <c r="F20" s="108">
        <v>3111</v>
      </c>
      <c r="G20" s="126" t="s">
        <v>316</v>
      </c>
      <c r="H20" s="109" t="s">
        <v>282</v>
      </c>
      <c r="I20" s="110">
        <v>660713</v>
      </c>
      <c r="J20" s="28">
        <v>485060</v>
      </c>
      <c r="K20" s="28">
        <v>0</v>
      </c>
      <c r="L20" s="111">
        <v>163951</v>
      </c>
      <c r="M20" s="111">
        <v>9702</v>
      </c>
      <c r="N20" s="28">
        <v>2000</v>
      </c>
      <c r="O20" s="288">
        <v>1.3800000000000001</v>
      </c>
      <c r="P20" s="275">
        <v>1.3800000000000001</v>
      </c>
      <c r="Q20" s="905">
        <v>0</v>
      </c>
      <c r="R20" s="112">
        <v>0</v>
      </c>
      <c r="S20" s="113">
        <v>0</v>
      </c>
      <c r="T20" s="113">
        <v>0</v>
      </c>
      <c r="U20" s="113">
        <v>0</v>
      </c>
      <c r="V20" s="113">
        <v>0</v>
      </c>
      <c r="W20" s="113">
        <v>0</v>
      </c>
      <c r="X20" s="113">
        <v>0</v>
      </c>
      <c r="Y20" s="113">
        <f t="shared" si="5"/>
        <v>0</v>
      </c>
      <c r="Z20" s="113">
        <v>0</v>
      </c>
      <c r="AA20" s="113">
        <v>0</v>
      </c>
      <c r="AB20" s="113">
        <v>0</v>
      </c>
      <c r="AC20" s="113">
        <f t="shared" si="6"/>
        <v>0</v>
      </c>
      <c r="AD20" s="113">
        <f t="shared" si="7"/>
        <v>0</v>
      </c>
      <c r="AE20" s="114">
        <f t="shared" si="8"/>
        <v>0</v>
      </c>
      <c r="AF20" s="114">
        <f t="shared" si="9"/>
        <v>0</v>
      </c>
      <c r="AG20" s="113">
        <v>0</v>
      </c>
      <c r="AH20" s="113">
        <v>0</v>
      </c>
      <c r="AI20" s="113">
        <v>0</v>
      </c>
      <c r="AJ20" s="113">
        <f>SUM(AG20:AI20)</f>
        <v>0</v>
      </c>
      <c r="AK20" s="113">
        <f>AD20+AE20+AF20+AJ20</f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v>0</v>
      </c>
      <c r="AR20" s="115">
        <v>0</v>
      </c>
      <c r="AS20" s="115">
        <v>0</v>
      </c>
      <c r="AT20" s="115">
        <f t="shared" si="22"/>
        <v>0</v>
      </c>
      <c r="AU20" s="115">
        <f t="shared" si="11"/>
        <v>0</v>
      </c>
      <c r="AV20" s="116">
        <f t="shared" si="12"/>
        <v>0</v>
      </c>
      <c r="AW20" s="346">
        <f>I20+AK20</f>
        <v>660713</v>
      </c>
      <c r="AX20" s="113">
        <f>J20+Y20</f>
        <v>485060</v>
      </c>
      <c r="AY20" s="113">
        <f t="shared" si="23"/>
        <v>0</v>
      </c>
      <c r="AZ20" s="113">
        <f>K20+AC20</f>
        <v>0</v>
      </c>
      <c r="BA20" s="113">
        <f t="shared" si="24"/>
        <v>163951</v>
      </c>
      <c r="BB20" s="113">
        <f t="shared" si="24"/>
        <v>9702</v>
      </c>
      <c r="BC20" s="113">
        <f>N20+AJ20</f>
        <v>2000</v>
      </c>
      <c r="BD20" s="115">
        <f>O20+AV20</f>
        <v>1.3800000000000001</v>
      </c>
      <c r="BE20" s="115">
        <f>P20+AT20</f>
        <v>1.3800000000000001</v>
      </c>
      <c r="BF20" s="372">
        <f t="shared" si="25"/>
        <v>0</v>
      </c>
      <c r="BG20" s="116">
        <f>Q20+AU20</f>
        <v>0</v>
      </c>
    </row>
    <row r="21" spans="1:59" ht="14.1" customHeight="1" x14ac:dyDescent="0.2">
      <c r="A21" s="108">
        <v>3</v>
      </c>
      <c r="B21" s="105">
        <v>2442</v>
      </c>
      <c r="C21" s="106">
        <v>600079066</v>
      </c>
      <c r="D21" s="105">
        <v>72742101</v>
      </c>
      <c r="E21" s="107" t="s">
        <v>576</v>
      </c>
      <c r="F21" s="108">
        <v>3141</v>
      </c>
      <c r="G21" s="107" t="s">
        <v>319</v>
      </c>
      <c r="H21" s="109" t="s">
        <v>282</v>
      </c>
      <c r="I21" s="110">
        <v>1101572</v>
      </c>
      <c r="J21" s="30">
        <v>806517</v>
      </c>
      <c r="K21" s="30">
        <v>0</v>
      </c>
      <c r="L21" s="111">
        <v>272603</v>
      </c>
      <c r="M21" s="111">
        <v>16130</v>
      </c>
      <c r="N21" s="30">
        <v>6322</v>
      </c>
      <c r="O21" s="288">
        <v>2.74</v>
      </c>
      <c r="P21" s="441">
        <v>0</v>
      </c>
      <c r="Q21" s="906">
        <v>2.74</v>
      </c>
      <c r="R21" s="112">
        <v>0</v>
      </c>
      <c r="S21" s="113">
        <v>0</v>
      </c>
      <c r="T21" s="113">
        <v>0</v>
      </c>
      <c r="U21" s="113">
        <v>0</v>
      </c>
      <c r="V21" s="113">
        <v>0</v>
      </c>
      <c r="W21" s="113">
        <v>0</v>
      </c>
      <c r="X21" s="113">
        <v>0</v>
      </c>
      <c r="Y21" s="113">
        <f t="shared" si="5"/>
        <v>0</v>
      </c>
      <c r="Z21" s="113">
        <v>0</v>
      </c>
      <c r="AA21" s="113">
        <v>0</v>
      </c>
      <c r="AB21" s="113">
        <v>0</v>
      </c>
      <c r="AC21" s="113">
        <f t="shared" si="6"/>
        <v>0</v>
      </c>
      <c r="AD21" s="113">
        <f t="shared" si="7"/>
        <v>0</v>
      </c>
      <c r="AE21" s="114">
        <f t="shared" si="8"/>
        <v>0</v>
      </c>
      <c r="AF21" s="114">
        <f t="shared" si="9"/>
        <v>0</v>
      </c>
      <c r="AG21" s="113">
        <v>0</v>
      </c>
      <c r="AH21" s="113">
        <v>0</v>
      </c>
      <c r="AI21" s="113">
        <v>0</v>
      </c>
      <c r="AJ21" s="113">
        <f>SUM(AG21:AI21)</f>
        <v>0</v>
      </c>
      <c r="AK21" s="113">
        <f>AD21+AE21+AF21+AJ21</f>
        <v>0</v>
      </c>
      <c r="AL21" s="115">
        <v>0</v>
      </c>
      <c r="AM21" s="115">
        <v>0</v>
      </c>
      <c r="AN21" s="115">
        <v>0</v>
      </c>
      <c r="AO21" s="115">
        <v>0</v>
      </c>
      <c r="AP21" s="115">
        <v>0</v>
      </c>
      <c r="AQ21" s="115">
        <v>0</v>
      </c>
      <c r="AR21" s="115">
        <v>0</v>
      </c>
      <c r="AS21" s="115">
        <v>0</v>
      </c>
      <c r="AT21" s="115">
        <f t="shared" si="22"/>
        <v>0</v>
      </c>
      <c r="AU21" s="115">
        <f t="shared" si="11"/>
        <v>0</v>
      </c>
      <c r="AV21" s="116">
        <f t="shared" si="12"/>
        <v>0</v>
      </c>
      <c r="AW21" s="346">
        <f>I21+AK21</f>
        <v>1101572</v>
      </c>
      <c r="AX21" s="113">
        <f>J21+Y21</f>
        <v>806517</v>
      </c>
      <c r="AY21" s="113">
        <f t="shared" si="23"/>
        <v>0</v>
      </c>
      <c r="AZ21" s="113">
        <f>K21+AC21</f>
        <v>0</v>
      </c>
      <c r="BA21" s="113">
        <f t="shared" si="24"/>
        <v>272603</v>
      </c>
      <c r="BB21" s="113">
        <f t="shared" si="24"/>
        <v>16130</v>
      </c>
      <c r="BC21" s="113">
        <f>N21+AJ21</f>
        <v>6322</v>
      </c>
      <c r="BD21" s="115">
        <f>O21+AV21</f>
        <v>2.74</v>
      </c>
      <c r="BE21" s="115">
        <f>P21+AT21</f>
        <v>0</v>
      </c>
      <c r="BF21" s="372">
        <f t="shared" si="25"/>
        <v>0</v>
      </c>
      <c r="BG21" s="116">
        <f>Q21+AU21</f>
        <v>2.74</v>
      </c>
    </row>
    <row r="22" spans="1:59" ht="14.1" customHeight="1" x14ac:dyDescent="0.2">
      <c r="A22" s="120">
        <v>3</v>
      </c>
      <c r="B22" s="117">
        <v>2442</v>
      </c>
      <c r="C22" s="118">
        <v>600079066</v>
      </c>
      <c r="D22" s="117">
        <v>72742101</v>
      </c>
      <c r="E22" s="119" t="s">
        <v>577</v>
      </c>
      <c r="F22" s="120"/>
      <c r="G22" s="119"/>
      <c r="H22" s="121"/>
      <c r="I22" s="122">
        <v>9696072</v>
      </c>
      <c r="J22" s="123">
        <v>7094760</v>
      </c>
      <c r="K22" s="123">
        <v>3000</v>
      </c>
      <c r="L22" s="123">
        <v>2399044</v>
      </c>
      <c r="M22" s="123">
        <v>141896</v>
      </c>
      <c r="N22" s="123">
        <v>57372</v>
      </c>
      <c r="O22" s="124">
        <v>17.652200000000001</v>
      </c>
      <c r="P22" s="124">
        <v>11.38</v>
      </c>
      <c r="Q22" s="904">
        <v>6.2722000000000007</v>
      </c>
      <c r="R22" s="122">
        <f t="shared" ref="R22:BG22" si="26">SUM(R19:R21)</f>
        <v>0</v>
      </c>
      <c r="S22" s="123">
        <f t="shared" si="26"/>
        <v>0</v>
      </c>
      <c r="T22" s="123">
        <f t="shared" si="26"/>
        <v>0</v>
      </c>
      <c r="U22" s="123">
        <f t="shared" ref="U22" si="27">SUM(U19:U21)</f>
        <v>46156</v>
      </c>
      <c r="V22" s="123">
        <f t="shared" si="26"/>
        <v>-44183</v>
      </c>
      <c r="W22" s="123">
        <f t="shared" ref="W22" si="28">SUM(W19:W21)</f>
        <v>0</v>
      </c>
      <c r="X22" s="123">
        <f t="shared" si="26"/>
        <v>0</v>
      </c>
      <c r="Y22" s="123">
        <f t="shared" si="26"/>
        <v>1973</v>
      </c>
      <c r="Z22" s="123">
        <f t="shared" si="26"/>
        <v>0</v>
      </c>
      <c r="AA22" s="123">
        <f t="shared" si="26"/>
        <v>0</v>
      </c>
      <c r="AB22" s="123">
        <f t="shared" si="26"/>
        <v>0</v>
      </c>
      <c r="AC22" s="123">
        <f t="shared" si="26"/>
        <v>0</v>
      </c>
      <c r="AD22" s="123">
        <f t="shared" si="26"/>
        <v>1973</v>
      </c>
      <c r="AE22" s="123">
        <f t="shared" si="26"/>
        <v>667</v>
      </c>
      <c r="AF22" s="123">
        <f t="shared" si="26"/>
        <v>39</v>
      </c>
      <c r="AG22" s="123">
        <f t="shared" si="26"/>
        <v>0</v>
      </c>
      <c r="AH22" s="123">
        <f t="shared" si="26"/>
        <v>60000</v>
      </c>
      <c r="AI22" s="123">
        <f t="shared" si="26"/>
        <v>0</v>
      </c>
      <c r="AJ22" s="123">
        <f t="shared" si="26"/>
        <v>60000</v>
      </c>
      <c r="AK22" s="123">
        <f t="shared" si="26"/>
        <v>62679</v>
      </c>
      <c r="AL22" s="124">
        <f t="shared" si="26"/>
        <v>0</v>
      </c>
      <c r="AM22" s="124">
        <f t="shared" si="26"/>
        <v>0</v>
      </c>
      <c r="AN22" s="124">
        <f t="shared" si="26"/>
        <v>0</v>
      </c>
      <c r="AO22" s="124">
        <f t="shared" si="26"/>
        <v>0</v>
      </c>
      <c r="AP22" s="124">
        <f t="shared" si="26"/>
        <v>0</v>
      </c>
      <c r="AQ22" s="124">
        <f t="shared" ref="AQ22" si="29">SUM(AQ19:AQ21)</f>
        <v>0</v>
      </c>
      <c r="AR22" s="124">
        <f t="shared" si="26"/>
        <v>0</v>
      </c>
      <c r="AS22" s="124">
        <f t="shared" si="26"/>
        <v>0</v>
      </c>
      <c r="AT22" s="449">
        <f t="shared" si="26"/>
        <v>0</v>
      </c>
      <c r="AU22" s="124">
        <f t="shared" si="26"/>
        <v>0</v>
      </c>
      <c r="AV22" s="125">
        <f t="shared" si="26"/>
        <v>0</v>
      </c>
      <c r="AW22" s="842">
        <f t="shared" si="26"/>
        <v>9758751</v>
      </c>
      <c r="AX22" s="123">
        <f t="shared" si="26"/>
        <v>7096733</v>
      </c>
      <c r="AY22" s="123">
        <f t="shared" ref="AY22" si="30">SUM(AY19:AY21)</f>
        <v>0</v>
      </c>
      <c r="AZ22" s="123">
        <f t="shared" si="26"/>
        <v>3000</v>
      </c>
      <c r="BA22" s="123">
        <f t="shared" si="26"/>
        <v>2399711</v>
      </c>
      <c r="BB22" s="123">
        <f t="shared" si="26"/>
        <v>141935</v>
      </c>
      <c r="BC22" s="123">
        <f t="shared" si="26"/>
        <v>117372</v>
      </c>
      <c r="BD22" s="124">
        <f t="shared" si="26"/>
        <v>17.652200000000001</v>
      </c>
      <c r="BE22" s="124">
        <f t="shared" si="26"/>
        <v>11.38</v>
      </c>
      <c r="BF22" s="124">
        <f t="shared" si="26"/>
        <v>0</v>
      </c>
      <c r="BG22" s="125">
        <f t="shared" si="26"/>
        <v>6.2722000000000007</v>
      </c>
    </row>
    <row r="23" spans="1:59" ht="14.1" customHeight="1" x14ac:dyDescent="0.2">
      <c r="A23" s="108">
        <v>4</v>
      </c>
      <c r="B23" s="105">
        <v>2437</v>
      </c>
      <c r="C23" s="106">
        <v>600079074</v>
      </c>
      <c r="D23" s="105">
        <v>72743221</v>
      </c>
      <c r="E23" s="107" t="s">
        <v>578</v>
      </c>
      <c r="F23" s="108">
        <v>3111</v>
      </c>
      <c r="G23" s="107" t="s">
        <v>315</v>
      </c>
      <c r="H23" s="109" t="s">
        <v>281</v>
      </c>
      <c r="I23" s="110">
        <v>13320205</v>
      </c>
      <c r="J23" s="111">
        <v>9741978</v>
      </c>
      <c r="K23" s="111">
        <v>0</v>
      </c>
      <c r="L23" s="111">
        <v>3292788</v>
      </c>
      <c r="M23" s="111">
        <v>194839</v>
      </c>
      <c r="N23" s="111">
        <v>90600</v>
      </c>
      <c r="O23" s="288">
        <v>22.127600000000001</v>
      </c>
      <c r="P23" s="288">
        <v>16.484000000000002</v>
      </c>
      <c r="Q23" s="406">
        <v>5.6435999999999993</v>
      </c>
      <c r="R23" s="112">
        <v>0</v>
      </c>
      <c r="S23" s="113">
        <v>0</v>
      </c>
      <c r="T23" s="113">
        <v>0</v>
      </c>
      <c r="U23" s="113">
        <v>76644</v>
      </c>
      <c r="V23" s="113">
        <v>-73638</v>
      </c>
      <c r="W23" s="113">
        <v>0</v>
      </c>
      <c r="X23" s="113">
        <v>0</v>
      </c>
      <c r="Y23" s="113">
        <f t="shared" si="5"/>
        <v>3006</v>
      </c>
      <c r="Z23" s="113">
        <v>0</v>
      </c>
      <c r="AA23" s="113">
        <v>0</v>
      </c>
      <c r="AB23" s="113">
        <v>0</v>
      </c>
      <c r="AC23" s="113">
        <f t="shared" si="6"/>
        <v>0</v>
      </c>
      <c r="AD23" s="113">
        <f t="shared" si="7"/>
        <v>3006</v>
      </c>
      <c r="AE23" s="114">
        <f t="shared" si="8"/>
        <v>1016</v>
      </c>
      <c r="AF23" s="114">
        <f t="shared" si="9"/>
        <v>60</v>
      </c>
      <c r="AG23" s="113">
        <v>0</v>
      </c>
      <c r="AH23" s="113">
        <v>100000</v>
      </c>
      <c r="AI23" s="113">
        <v>0</v>
      </c>
      <c r="AJ23" s="113">
        <f>SUM(AG23:AI23)</f>
        <v>100000</v>
      </c>
      <c r="AK23" s="113">
        <f>AD23+AE23+AF23+AJ23</f>
        <v>104082</v>
      </c>
      <c r="AL23" s="115">
        <v>0</v>
      </c>
      <c r="AM23" s="115">
        <v>0</v>
      </c>
      <c r="AN23" s="115">
        <v>0</v>
      </c>
      <c r="AO23" s="115">
        <v>0</v>
      </c>
      <c r="AP23" s="115">
        <v>0</v>
      </c>
      <c r="AQ23" s="115">
        <v>0</v>
      </c>
      <c r="AR23" s="115">
        <v>0</v>
      </c>
      <c r="AS23" s="115">
        <v>0</v>
      </c>
      <c r="AT23" s="115">
        <f t="shared" ref="AT23:AT26" si="31">AL23+AN23+AO23+AR23+AQ23</f>
        <v>0</v>
      </c>
      <c r="AU23" s="115">
        <f t="shared" si="11"/>
        <v>0</v>
      </c>
      <c r="AV23" s="116">
        <f t="shared" si="12"/>
        <v>0</v>
      </c>
      <c r="AW23" s="346">
        <f>I23+AK23</f>
        <v>13424287</v>
      </c>
      <c r="AX23" s="113">
        <f>J23+Y23</f>
        <v>9744984</v>
      </c>
      <c r="AY23" s="113">
        <f t="shared" ref="AY23:AY26" si="32">W23</f>
        <v>0</v>
      </c>
      <c r="AZ23" s="113">
        <f>K23+AC23</f>
        <v>0</v>
      </c>
      <c r="BA23" s="113">
        <f t="shared" ref="BA23:BB26" si="33">L23+AE23</f>
        <v>3293804</v>
      </c>
      <c r="BB23" s="113">
        <f t="shared" si="33"/>
        <v>194899</v>
      </c>
      <c r="BC23" s="113">
        <f>N23+AJ23</f>
        <v>190600</v>
      </c>
      <c r="BD23" s="115">
        <f>O23+AV23</f>
        <v>22.127600000000001</v>
      </c>
      <c r="BE23" s="115">
        <f>P23+AT23</f>
        <v>16.484000000000002</v>
      </c>
      <c r="BF23" s="372">
        <f t="shared" ref="BF23:BF26" si="34">AQ23</f>
        <v>0</v>
      </c>
      <c r="BG23" s="116">
        <f>Q23+AU23</f>
        <v>5.6435999999999993</v>
      </c>
    </row>
    <row r="24" spans="1:59" ht="14.1" customHeight="1" x14ac:dyDescent="0.2">
      <c r="A24" s="108">
        <v>4</v>
      </c>
      <c r="B24" s="105">
        <v>2437</v>
      </c>
      <c r="C24" s="106">
        <v>600079074</v>
      </c>
      <c r="D24" s="105">
        <v>72743221</v>
      </c>
      <c r="E24" s="107" t="s">
        <v>578</v>
      </c>
      <c r="F24" s="108">
        <v>3111</v>
      </c>
      <c r="G24" s="82" t="s">
        <v>317</v>
      </c>
      <c r="H24" s="109" t="s">
        <v>281</v>
      </c>
      <c r="I24" s="110">
        <v>789933</v>
      </c>
      <c r="J24" s="427">
        <v>581688</v>
      </c>
      <c r="K24" s="427">
        <v>0</v>
      </c>
      <c r="L24" s="111">
        <v>196611</v>
      </c>
      <c r="M24" s="111">
        <v>11634</v>
      </c>
      <c r="N24" s="338">
        <v>0</v>
      </c>
      <c r="O24" s="288">
        <v>2</v>
      </c>
      <c r="P24" s="430">
        <v>2</v>
      </c>
      <c r="Q24" s="905">
        <v>0</v>
      </c>
      <c r="R24" s="112">
        <v>0</v>
      </c>
      <c r="S24" s="113">
        <v>0</v>
      </c>
      <c r="T24" s="113">
        <v>0</v>
      </c>
      <c r="U24" s="113">
        <v>0</v>
      </c>
      <c r="V24" s="113">
        <v>0</v>
      </c>
      <c r="W24" s="113">
        <v>0</v>
      </c>
      <c r="X24" s="113">
        <v>0</v>
      </c>
      <c r="Y24" s="113">
        <f t="shared" si="5"/>
        <v>0</v>
      </c>
      <c r="Z24" s="113">
        <v>0</v>
      </c>
      <c r="AA24" s="113">
        <v>0</v>
      </c>
      <c r="AB24" s="113">
        <v>0</v>
      </c>
      <c r="AC24" s="113">
        <f t="shared" si="6"/>
        <v>0</v>
      </c>
      <c r="AD24" s="113">
        <f t="shared" si="7"/>
        <v>0</v>
      </c>
      <c r="AE24" s="114">
        <f t="shared" si="8"/>
        <v>0</v>
      </c>
      <c r="AF24" s="114">
        <f t="shared" si="9"/>
        <v>0</v>
      </c>
      <c r="AG24" s="113">
        <v>0</v>
      </c>
      <c r="AH24" s="113">
        <v>0</v>
      </c>
      <c r="AI24" s="113">
        <v>0</v>
      </c>
      <c r="AJ24" s="113">
        <f>SUM(AG24:AI24)</f>
        <v>0</v>
      </c>
      <c r="AK24" s="113">
        <f>AD24+AE24+AF24+AJ24</f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v>0</v>
      </c>
      <c r="AQ24" s="115">
        <v>0</v>
      </c>
      <c r="AR24" s="115">
        <v>0</v>
      </c>
      <c r="AS24" s="115">
        <v>0</v>
      </c>
      <c r="AT24" s="115">
        <f t="shared" si="31"/>
        <v>0</v>
      </c>
      <c r="AU24" s="115">
        <f t="shared" si="11"/>
        <v>0</v>
      </c>
      <c r="AV24" s="116">
        <f t="shared" si="12"/>
        <v>0</v>
      </c>
      <c r="AW24" s="346">
        <f>I24+AK24</f>
        <v>789933</v>
      </c>
      <c r="AX24" s="113">
        <f>J24+Y24</f>
        <v>581688</v>
      </c>
      <c r="AY24" s="113">
        <f t="shared" si="32"/>
        <v>0</v>
      </c>
      <c r="AZ24" s="113">
        <f>K24+AC24</f>
        <v>0</v>
      </c>
      <c r="BA24" s="113">
        <f t="shared" si="33"/>
        <v>196611</v>
      </c>
      <c r="BB24" s="113">
        <f t="shared" si="33"/>
        <v>11634</v>
      </c>
      <c r="BC24" s="113">
        <f>N24+AJ24</f>
        <v>0</v>
      </c>
      <c r="BD24" s="115">
        <f>O24+AV24</f>
        <v>2</v>
      </c>
      <c r="BE24" s="115">
        <f>P24+AT24</f>
        <v>2</v>
      </c>
      <c r="BF24" s="372">
        <f t="shared" si="34"/>
        <v>0</v>
      </c>
      <c r="BG24" s="116">
        <f>Q24+AU24</f>
        <v>0</v>
      </c>
    </row>
    <row r="25" spans="1:59" ht="14.1" customHeight="1" x14ac:dyDescent="0.2">
      <c r="A25" s="108">
        <v>4</v>
      </c>
      <c r="B25" s="105">
        <v>2437</v>
      </c>
      <c r="C25" s="106">
        <v>600079074</v>
      </c>
      <c r="D25" s="105">
        <v>72743221</v>
      </c>
      <c r="E25" s="107" t="s">
        <v>578</v>
      </c>
      <c r="F25" s="108">
        <v>3111</v>
      </c>
      <c r="G25" s="126" t="s">
        <v>316</v>
      </c>
      <c r="H25" s="109" t="s">
        <v>282</v>
      </c>
      <c r="I25" s="110">
        <v>1500</v>
      </c>
      <c r="J25" s="28">
        <v>0</v>
      </c>
      <c r="K25" s="28">
        <v>0</v>
      </c>
      <c r="L25" s="111">
        <v>0</v>
      </c>
      <c r="M25" s="111">
        <v>0</v>
      </c>
      <c r="N25" s="28">
        <v>1500</v>
      </c>
      <c r="O25" s="288">
        <v>0</v>
      </c>
      <c r="P25" s="275">
        <v>0</v>
      </c>
      <c r="Q25" s="905">
        <v>0</v>
      </c>
      <c r="R25" s="112">
        <v>0</v>
      </c>
      <c r="S25" s="113">
        <v>57741</v>
      </c>
      <c r="T25" s="113">
        <v>0</v>
      </c>
      <c r="U25" s="113">
        <v>0</v>
      </c>
      <c r="V25" s="113">
        <v>0</v>
      </c>
      <c r="W25" s="113">
        <v>0</v>
      </c>
      <c r="X25" s="113">
        <v>0</v>
      </c>
      <c r="Y25" s="113">
        <f t="shared" si="5"/>
        <v>57741</v>
      </c>
      <c r="Z25" s="113">
        <v>0</v>
      </c>
      <c r="AA25" s="113">
        <v>0</v>
      </c>
      <c r="AB25" s="113">
        <v>0</v>
      </c>
      <c r="AC25" s="113">
        <f t="shared" si="6"/>
        <v>0</v>
      </c>
      <c r="AD25" s="113">
        <f t="shared" si="7"/>
        <v>57741</v>
      </c>
      <c r="AE25" s="114">
        <f t="shared" si="8"/>
        <v>19516</v>
      </c>
      <c r="AF25" s="114">
        <f t="shared" si="9"/>
        <v>1155</v>
      </c>
      <c r="AG25" s="113">
        <v>5000</v>
      </c>
      <c r="AH25" s="113">
        <v>0</v>
      </c>
      <c r="AI25" s="113">
        <v>0</v>
      </c>
      <c r="AJ25" s="113">
        <f>SUM(AG25:AI25)</f>
        <v>5000</v>
      </c>
      <c r="AK25" s="113">
        <f>AD25+AE25+AF25+AJ25</f>
        <v>83412</v>
      </c>
      <c r="AL25" s="115">
        <v>0</v>
      </c>
      <c r="AM25" s="115">
        <v>0</v>
      </c>
      <c r="AN25" s="115">
        <v>0.17</v>
      </c>
      <c r="AO25" s="115">
        <v>0</v>
      </c>
      <c r="AP25" s="115">
        <v>0</v>
      </c>
      <c r="AQ25" s="115">
        <v>0</v>
      </c>
      <c r="AR25" s="115">
        <v>0</v>
      </c>
      <c r="AS25" s="115">
        <v>0</v>
      </c>
      <c r="AT25" s="115">
        <f t="shared" si="31"/>
        <v>0.17</v>
      </c>
      <c r="AU25" s="115">
        <f t="shared" si="11"/>
        <v>0</v>
      </c>
      <c r="AV25" s="116">
        <f t="shared" si="12"/>
        <v>0.17</v>
      </c>
      <c r="AW25" s="346">
        <f>I25+AK25</f>
        <v>84912</v>
      </c>
      <c r="AX25" s="113">
        <f>J25+Y25</f>
        <v>57741</v>
      </c>
      <c r="AY25" s="113">
        <f t="shared" si="32"/>
        <v>0</v>
      </c>
      <c r="AZ25" s="113">
        <f>K25+AC25</f>
        <v>0</v>
      </c>
      <c r="BA25" s="113">
        <f t="shared" si="33"/>
        <v>19516</v>
      </c>
      <c r="BB25" s="113">
        <f t="shared" si="33"/>
        <v>1155</v>
      </c>
      <c r="BC25" s="113">
        <f>N25+AJ25</f>
        <v>6500</v>
      </c>
      <c r="BD25" s="115">
        <f>O25+AV25</f>
        <v>0.17</v>
      </c>
      <c r="BE25" s="115">
        <f>P25+AT25</f>
        <v>0.17</v>
      </c>
      <c r="BF25" s="372">
        <f t="shared" si="34"/>
        <v>0</v>
      </c>
      <c r="BG25" s="116">
        <f>Q25+AU25</f>
        <v>0</v>
      </c>
    </row>
    <row r="26" spans="1:59" ht="14.1" customHeight="1" x14ac:dyDescent="0.2">
      <c r="A26" s="108">
        <v>4</v>
      </c>
      <c r="B26" s="105">
        <v>2437</v>
      </c>
      <c r="C26" s="106">
        <v>600079074</v>
      </c>
      <c r="D26" s="105">
        <v>72743221</v>
      </c>
      <c r="E26" s="107" t="s">
        <v>578</v>
      </c>
      <c r="F26" s="108">
        <v>3141</v>
      </c>
      <c r="G26" s="107" t="s">
        <v>319</v>
      </c>
      <c r="H26" s="109" t="s">
        <v>282</v>
      </c>
      <c r="I26" s="110">
        <v>1514694</v>
      </c>
      <c r="J26" s="30">
        <v>1108595</v>
      </c>
      <c r="K26" s="30">
        <v>0</v>
      </c>
      <c r="L26" s="111">
        <v>374705</v>
      </c>
      <c r="M26" s="111">
        <v>22172</v>
      </c>
      <c r="N26" s="30">
        <v>9222</v>
      </c>
      <c r="O26" s="288">
        <v>3.77</v>
      </c>
      <c r="P26" s="441">
        <v>0</v>
      </c>
      <c r="Q26" s="906">
        <v>3.77</v>
      </c>
      <c r="R26" s="112">
        <v>0</v>
      </c>
      <c r="S26" s="113">
        <v>0</v>
      </c>
      <c r="T26" s="113">
        <v>0</v>
      </c>
      <c r="U26" s="113">
        <v>0</v>
      </c>
      <c r="V26" s="113">
        <v>0</v>
      </c>
      <c r="W26" s="113">
        <v>0</v>
      </c>
      <c r="X26" s="113">
        <v>0</v>
      </c>
      <c r="Y26" s="113">
        <f t="shared" si="5"/>
        <v>0</v>
      </c>
      <c r="Z26" s="113">
        <v>0</v>
      </c>
      <c r="AA26" s="113">
        <v>0</v>
      </c>
      <c r="AB26" s="113">
        <v>0</v>
      </c>
      <c r="AC26" s="113">
        <f t="shared" si="6"/>
        <v>0</v>
      </c>
      <c r="AD26" s="113">
        <f t="shared" si="7"/>
        <v>0</v>
      </c>
      <c r="AE26" s="114">
        <f t="shared" si="8"/>
        <v>0</v>
      </c>
      <c r="AF26" s="114">
        <f t="shared" si="9"/>
        <v>0</v>
      </c>
      <c r="AG26" s="113">
        <v>0</v>
      </c>
      <c r="AH26" s="113">
        <v>0</v>
      </c>
      <c r="AI26" s="113">
        <v>0</v>
      </c>
      <c r="AJ26" s="113">
        <f>SUM(AG26:AI26)</f>
        <v>0</v>
      </c>
      <c r="AK26" s="113">
        <f>AD26+AE26+AF26+AJ26</f>
        <v>0</v>
      </c>
      <c r="AL26" s="115">
        <v>0</v>
      </c>
      <c r="AM26" s="115">
        <v>0</v>
      </c>
      <c r="AN26" s="115">
        <v>0</v>
      </c>
      <c r="AO26" s="115">
        <v>0</v>
      </c>
      <c r="AP26" s="115">
        <v>0</v>
      </c>
      <c r="AQ26" s="115">
        <v>0</v>
      </c>
      <c r="AR26" s="115">
        <v>0</v>
      </c>
      <c r="AS26" s="115">
        <v>0</v>
      </c>
      <c r="AT26" s="115">
        <f t="shared" si="31"/>
        <v>0</v>
      </c>
      <c r="AU26" s="115">
        <f t="shared" si="11"/>
        <v>0</v>
      </c>
      <c r="AV26" s="116">
        <f t="shared" si="12"/>
        <v>0</v>
      </c>
      <c r="AW26" s="346">
        <f>I26+AK26</f>
        <v>1514694</v>
      </c>
      <c r="AX26" s="113">
        <f>J26+Y26</f>
        <v>1108595</v>
      </c>
      <c r="AY26" s="113">
        <f t="shared" si="32"/>
        <v>0</v>
      </c>
      <c r="AZ26" s="113">
        <f>K26+AC26</f>
        <v>0</v>
      </c>
      <c r="BA26" s="113">
        <f t="shared" si="33"/>
        <v>374705</v>
      </c>
      <c r="BB26" s="113">
        <f t="shared" si="33"/>
        <v>22172</v>
      </c>
      <c r="BC26" s="113">
        <f>N26+AJ26</f>
        <v>9222</v>
      </c>
      <c r="BD26" s="115">
        <f>O26+AV26</f>
        <v>3.77</v>
      </c>
      <c r="BE26" s="115">
        <f>P26+AT26</f>
        <v>0</v>
      </c>
      <c r="BF26" s="372">
        <f t="shared" si="34"/>
        <v>0</v>
      </c>
      <c r="BG26" s="116">
        <f>Q26+AU26</f>
        <v>3.77</v>
      </c>
    </row>
    <row r="27" spans="1:59" ht="14.1" customHeight="1" x14ac:dyDescent="0.2">
      <c r="A27" s="120">
        <v>4</v>
      </c>
      <c r="B27" s="117">
        <v>2437</v>
      </c>
      <c r="C27" s="118">
        <v>600079074</v>
      </c>
      <c r="D27" s="117">
        <v>72743221</v>
      </c>
      <c r="E27" s="119" t="s">
        <v>579</v>
      </c>
      <c r="F27" s="120"/>
      <c r="G27" s="119"/>
      <c r="H27" s="121"/>
      <c r="I27" s="122">
        <v>15626332</v>
      </c>
      <c r="J27" s="123">
        <v>11432261</v>
      </c>
      <c r="K27" s="123">
        <v>0</v>
      </c>
      <c r="L27" s="123">
        <v>3864104</v>
      </c>
      <c r="M27" s="123">
        <v>228645</v>
      </c>
      <c r="N27" s="123">
        <v>101322</v>
      </c>
      <c r="O27" s="124">
        <v>27.897600000000001</v>
      </c>
      <c r="P27" s="124">
        <v>18.484000000000002</v>
      </c>
      <c r="Q27" s="904">
        <v>9.4135999999999989</v>
      </c>
      <c r="R27" s="122">
        <f t="shared" ref="R27:BG27" si="35">SUM(R23:R26)</f>
        <v>0</v>
      </c>
      <c r="S27" s="123">
        <f t="shared" si="35"/>
        <v>57741</v>
      </c>
      <c r="T27" s="123">
        <f t="shared" si="35"/>
        <v>0</v>
      </c>
      <c r="U27" s="123">
        <f t="shared" ref="U27" si="36">SUM(U23:U26)</f>
        <v>76644</v>
      </c>
      <c r="V27" s="123">
        <f t="shared" si="35"/>
        <v>-73638</v>
      </c>
      <c r="W27" s="123">
        <f t="shared" ref="W27" si="37">SUM(W23:W26)</f>
        <v>0</v>
      </c>
      <c r="X27" s="123">
        <f t="shared" si="35"/>
        <v>0</v>
      </c>
      <c r="Y27" s="123">
        <f t="shared" si="35"/>
        <v>60747</v>
      </c>
      <c r="Z27" s="123">
        <f t="shared" si="35"/>
        <v>0</v>
      </c>
      <c r="AA27" s="123">
        <f t="shared" si="35"/>
        <v>0</v>
      </c>
      <c r="AB27" s="123">
        <f t="shared" si="35"/>
        <v>0</v>
      </c>
      <c r="AC27" s="123">
        <f t="shared" si="35"/>
        <v>0</v>
      </c>
      <c r="AD27" s="123">
        <f t="shared" si="35"/>
        <v>60747</v>
      </c>
      <c r="AE27" s="123">
        <f t="shared" si="35"/>
        <v>20532</v>
      </c>
      <c r="AF27" s="123">
        <f t="shared" si="35"/>
        <v>1215</v>
      </c>
      <c r="AG27" s="123">
        <f t="shared" si="35"/>
        <v>5000</v>
      </c>
      <c r="AH27" s="123">
        <f t="shared" si="35"/>
        <v>100000</v>
      </c>
      <c r="AI27" s="123">
        <f t="shared" si="35"/>
        <v>0</v>
      </c>
      <c r="AJ27" s="123">
        <f t="shared" si="35"/>
        <v>105000</v>
      </c>
      <c r="AK27" s="123">
        <f t="shared" si="35"/>
        <v>187494</v>
      </c>
      <c r="AL27" s="124">
        <f t="shared" si="35"/>
        <v>0</v>
      </c>
      <c r="AM27" s="124">
        <f t="shared" si="35"/>
        <v>0</v>
      </c>
      <c r="AN27" s="124">
        <f t="shared" si="35"/>
        <v>0.17</v>
      </c>
      <c r="AO27" s="124">
        <f t="shared" si="35"/>
        <v>0</v>
      </c>
      <c r="AP27" s="124">
        <f t="shared" si="35"/>
        <v>0</v>
      </c>
      <c r="AQ27" s="124">
        <f t="shared" ref="AQ27" si="38">SUM(AQ23:AQ26)</f>
        <v>0</v>
      </c>
      <c r="AR27" s="124">
        <f t="shared" si="35"/>
        <v>0</v>
      </c>
      <c r="AS27" s="124">
        <f t="shared" si="35"/>
        <v>0</v>
      </c>
      <c r="AT27" s="449">
        <f t="shared" si="35"/>
        <v>0.17</v>
      </c>
      <c r="AU27" s="124">
        <f t="shared" si="35"/>
        <v>0</v>
      </c>
      <c r="AV27" s="125">
        <f t="shared" si="35"/>
        <v>0.17</v>
      </c>
      <c r="AW27" s="842">
        <f t="shared" si="35"/>
        <v>15813826</v>
      </c>
      <c r="AX27" s="123">
        <f t="shared" si="35"/>
        <v>11493008</v>
      </c>
      <c r="AY27" s="123">
        <f t="shared" ref="AY27" si="39">SUM(AY23:AY26)</f>
        <v>0</v>
      </c>
      <c r="AZ27" s="123">
        <f t="shared" si="35"/>
        <v>0</v>
      </c>
      <c r="BA27" s="123">
        <f t="shared" si="35"/>
        <v>3884636</v>
      </c>
      <c r="BB27" s="123">
        <f t="shared" si="35"/>
        <v>229860</v>
      </c>
      <c r="BC27" s="123">
        <f t="shared" si="35"/>
        <v>206322</v>
      </c>
      <c r="BD27" s="124">
        <f t="shared" si="35"/>
        <v>28.067600000000002</v>
      </c>
      <c r="BE27" s="124">
        <f t="shared" si="35"/>
        <v>18.654000000000003</v>
      </c>
      <c r="BF27" s="124">
        <f t="shared" si="35"/>
        <v>0</v>
      </c>
      <c r="BG27" s="125">
        <f t="shared" si="35"/>
        <v>9.4135999999999989</v>
      </c>
    </row>
    <row r="28" spans="1:59" ht="14.1" customHeight="1" x14ac:dyDescent="0.2">
      <c r="A28" s="108">
        <v>5</v>
      </c>
      <c r="B28" s="105">
        <v>2411</v>
      </c>
      <c r="C28" s="106">
        <v>600079554</v>
      </c>
      <c r="D28" s="105">
        <v>72742666</v>
      </c>
      <c r="E28" s="107" t="s">
        <v>580</v>
      </c>
      <c r="F28" s="108">
        <v>3111</v>
      </c>
      <c r="G28" s="107" t="s">
        <v>315</v>
      </c>
      <c r="H28" s="109" t="s">
        <v>281</v>
      </c>
      <c r="I28" s="110">
        <v>6942356</v>
      </c>
      <c r="J28" s="111">
        <v>5080890</v>
      </c>
      <c r="K28" s="111">
        <v>1164</v>
      </c>
      <c r="L28" s="111">
        <v>1717734</v>
      </c>
      <c r="M28" s="111">
        <v>101618</v>
      </c>
      <c r="N28" s="111">
        <v>40950</v>
      </c>
      <c r="O28" s="288">
        <v>11.467499999999999</v>
      </c>
      <c r="P28" s="288">
        <v>8.6092999999999993</v>
      </c>
      <c r="Q28" s="406">
        <v>2.8582000000000001</v>
      </c>
      <c r="R28" s="112">
        <v>-3750</v>
      </c>
      <c r="S28" s="113">
        <v>0</v>
      </c>
      <c r="T28" s="113">
        <v>0</v>
      </c>
      <c r="U28" s="113">
        <v>41108</v>
      </c>
      <c r="V28" s="113">
        <v>-36771</v>
      </c>
      <c r="W28" s="113">
        <v>0</v>
      </c>
      <c r="X28" s="113">
        <v>0</v>
      </c>
      <c r="Y28" s="113">
        <f t="shared" si="5"/>
        <v>587</v>
      </c>
      <c r="Z28" s="113">
        <v>3750</v>
      </c>
      <c r="AA28" s="113">
        <v>0</v>
      </c>
      <c r="AB28" s="113">
        <v>0</v>
      </c>
      <c r="AC28" s="113">
        <f t="shared" si="6"/>
        <v>3750</v>
      </c>
      <c r="AD28" s="113">
        <f t="shared" si="7"/>
        <v>4337</v>
      </c>
      <c r="AE28" s="114">
        <f t="shared" si="8"/>
        <v>1466</v>
      </c>
      <c r="AF28" s="114">
        <f t="shared" si="9"/>
        <v>12</v>
      </c>
      <c r="AG28" s="113">
        <v>0</v>
      </c>
      <c r="AH28" s="113">
        <v>49935</v>
      </c>
      <c r="AI28" s="113">
        <v>0</v>
      </c>
      <c r="AJ28" s="113">
        <f>SUM(AG28:AI28)</f>
        <v>49935</v>
      </c>
      <c r="AK28" s="113">
        <f>AD28+AE28+AF28+AJ28</f>
        <v>55750</v>
      </c>
      <c r="AL28" s="115">
        <v>0</v>
      </c>
      <c r="AM28" s="115">
        <v>0</v>
      </c>
      <c r="AN28" s="115">
        <v>0</v>
      </c>
      <c r="AO28" s="115">
        <v>0</v>
      </c>
      <c r="AP28" s="115">
        <v>0</v>
      </c>
      <c r="AQ28" s="115">
        <v>0</v>
      </c>
      <c r="AR28" s="115">
        <v>0</v>
      </c>
      <c r="AS28" s="115">
        <v>0</v>
      </c>
      <c r="AT28" s="115">
        <f t="shared" ref="AT28:AT29" si="40">AL28+AN28+AO28+AR28+AQ28</f>
        <v>0</v>
      </c>
      <c r="AU28" s="115">
        <f t="shared" si="11"/>
        <v>0</v>
      </c>
      <c r="AV28" s="116">
        <f t="shared" si="12"/>
        <v>0</v>
      </c>
      <c r="AW28" s="346">
        <f>I28+AK28</f>
        <v>6998106</v>
      </c>
      <c r="AX28" s="113">
        <f>J28+Y28</f>
        <v>5081477</v>
      </c>
      <c r="AY28" s="113">
        <f t="shared" ref="AY28:AY29" si="41">W28</f>
        <v>0</v>
      </c>
      <c r="AZ28" s="113">
        <f>K28+AC28</f>
        <v>4914</v>
      </c>
      <c r="BA28" s="113">
        <f>L28+AE28</f>
        <v>1719200</v>
      </c>
      <c r="BB28" s="113">
        <f>M28+AF28</f>
        <v>101630</v>
      </c>
      <c r="BC28" s="113">
        <f>N28+AJ28</f>
        <v>90885</v>
      </c>
      <c r="BD28" s="115">
        <f>O28+AV28</f>
        <v>11.467499999999999</v>
      </c>
      <c r="BE28" s="115">
        <f>P28+AT28</f>
        <v>8.6092999999999993</v>
      </c>
      <c r="BF28" s="372">
        <f t="shared" ref="BF28:BF29" si="42">AQ28</f>
        <v>0</v>
      </c>
      <c r="BG28" s="116">
        <f>Q28+AU28</f>
        <v>2.8582000000000001</v>
      </c>
    </row>
    <row r="29" spans="1:59" ht="14.1" customHeight="1" x14ac:dyDescent="0.2">
      <c r="A29" s="108">
        <v>5</v>
      </c>
      <c r="B29" s="105">
        <v>2411</v>
      </c>
      <c r="C29" s="106">
        <v>600079554</v>
      </c>
      <c r="D29" s="105">
        <v>72742666</v>
      </c>
      <c r="E29" s="107" t="s">
        <v>580</v>
      </c>
      <c r="F29" s="108">
        <v>3141</v>
      </c>
      <c r="G29" s="107" t="s">
        <v>319</v>
      </c>
      <c r="H29" s="109" t="s">
        <v>282</v>
      </c>
      <c r="I29" s="110">
        <v>955153</v>
      </c>
      <c r="J29" s="30">
        <v>699509</v>
      </c>
      <c r="K29" s="30">
        <v>0</v>
      </c>
      <c r="L29" s="111">
        <v>236434</v>
      </c>
      <c r="M29" s="111">
        <v>13990</v>
      </c>
      <c r="N29" s="30">
        <v>5220</v>
      </c>
      <c r="O29" s="288">
        <v>2.38</v>
      </c>
      <c r="P29" s="441">
        <v>0</v>
      </c>
      <c r="Q29" s="906">
        <v>2.38</v>
      </c>
      <c r="R29" s="112">
        <v>0</v>
      </c>
      <c r="S29" s="113">
        <v>0</v>
      </c>
      <c r="T29" s="113">
        <v>0</v>
      </c>
      <c r="U29" s="113">
        <v>0</v>
      </c>
      <c r="V29" s="113">
        <v>0</v>
      </c>
      <c r="W29" s="113">
        <v>0</v>
      </c>
      <c r="X29" s="113">
        <v>0</v>
      </c>
      <c r="Y29" s="113">
        <f t="shared" si="5"/>
        <v>0</v>
      </c>
      <c r="Z29" s="113">
        <v>0</v>
      </c>
      <c r="AA29" s="113">
        <v>0</v>
      </c>
      <c r="AB29" s="113">
        <v>0</v>
      </c>
      <c r="AC29" s="113">
        <f t="shared" si="6"/>
        <v>0</v>
      </c>
      <c r="AD29" s="113">
        <f t="shared" si="7"/>
        <v>0</v>
      </c>
      <c r="AE29" s="114">
        <f t="shared" si="8"/>
        <v>0</v>
      </c>
      <c r="AF29" s="114">
        <f t="shared" si="9"/>
        <v>0</v>
      </c>
      <c r="AG29" s="113">
        <v>0</v>
      </c>
      <c r="AH29" s="113">
        <v>0</v>
      </c>
      <c r="AI29" s="113">
        <v>0</v>
      </c>
      <c r="AJ29" s="113">
        <f>SUM(AG29:AI29)</f>
        <v>0</v>
      </c>
      <c r="AK29" s="113">
        <f>AD29+AE29+AF29+AJ29</f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v>0</v>
      </c>
      <c r="AQ29" s="115">
        <v>0</v>
      </c>
      <c r="AR29" s="115">
        <v>0</v>
      </c>
      <c r="AS29" s="115">
        <v>0</v>
      </c>
      <c r="AT29" s="115">
        <f t="shared" si="40"/>
        <v>0</v>
      </c>
      <c r="AU29" s="115">
        <f t="shared" si="11"/>
        <v>0</v>
      </c>
      <c r="AV29" s="116">
        <f t="shared" si="12"/>
        <v>0</v>
      </c>
      <c r="AW29" s="346">
        <f>I29+AK29</f>
        <v>955153</v>
      </c>
      <c r="AX29" s="113">
        <f>J29+Y29</f>
        <v>699509</v>
      </c>
      <c r="AY29" s="113">
        <f t="shared" si="41"/>
        <v>0</v>
      </c>
      <c r="AZ29" s="113">
        <f>K29+AC29</f>
        <v>0</v>
      </c>
      <c r="BA29" s="113">
        <f>L29+AE29</f>
        <v>236434</v>
      </c>
      <c r="BB29" s="113">
        <f>M29+AF29</f>
        <v>13990</v>
      </c>
      <c r="BC29" s="113">
        <f>N29+AJ29</f>
        <v>5220</v>
      </c>
      <c r="BD29" s="115">
        <f>O29+AV29</f>
        <v>2.38</v>
      </c>
      <c r="BE29" s="115">
        <f>P29+AT29</f>
        <v>0</v>
      </c>
      <c r="BF29" s="372">
        <f t="shared" si="42"/>
        <v>0</v>
      </c>
      <c r="BG29" s="116">
        <f>Q29+AU29</f>
        <v>2.38</v>
      </c>
    </row>
    <row r="30" spans="1:59" ht="14.1" customHeight="1" x14ac:dyDescent="0.2">
      <c r="A30" s="120">
        <v>5</v>
      </c>
      <c r="B30" s="117">
        <v>2411</v>
      </c>
      <c r="C30" s="118">
        <v>600079554</v>
      </c>
      <c r="D30" s="117">
        <v>72742666</v>
      </c>
      <c r="E30" s="119" t="s">
        <v>581</v>
      </c>
      <c r="F30" s="120"/>
      <c r="G30" s="119"/>
      <c r="H30" s="121"/>
      <c r="I30" s="122">
        <v>7897509</v>
      </c>
      <c r="J30" s="123">
        <v>5780399</v>
      </c>
      <c r="K30" s="123">
        <v>1164</v>
      </c>
      <c r="L30" s="123">
        <v>1954168</v>
      </c>
      <c r="M30" s="123">
        <v>115608</v>
      </c>
      <c r="N30" s="123">
        <v>46170</v>
      </c>
      <c r="O30" s="124">
        <v>13.8475</v>
      </c>
      <c r="P30" s="124">
        <v>8.6092999999999993</v>
      </c>
      <c r="Q30" s="904">
        <v>5.2382</v>
      </c>
      <c r="R30" s="122">
        <f t="shared" ref="R30:BG30" si="43">SUM(R28:R29)</f>
        <v>-3750</v>
      </c>
      <c r="S30" s="123">
        <f t="shared" si="43"/>
        <v>0</v>
      </c>
      <c r="T30" s="123">
        <f t="shared" si="43"/>
        <v>0</v>
      </c>
      <c r="U30" s="123">
        <f t="shared" ref="U30" si="44">SUM(U28:U29)</f>
        <v>41108</v>
      </c>
      <c r="V30" s="123">
        <f t="shared" si="43"/>
        <v>-36771</v>
      </c>
      <c r="W30" s="123">
        <f t="shared" ref="W30" si="45">SUM(W28:W29)</f>
        <v>0</v>
      </c>
      <c r="X30" s="123">
        <f t="shared" si="43"/>
        <v>0</v>
      </c>
      <c r="Y30" s="123">
        <f t="shared" si="43"/>
        <v>587</v>
      </c>
      <c r="Z30" s="123">
        <f t="shared" si="43"/>
        <v>3750</v>
      </c>
      <c r="AA30" s="123">
        <f t="shared" si="43"/>
        <v>0</v>
      </c>
      <c r="AB30" s="123">
        <f t="shared" si="43"/>
        <v>0</v>
      </c>
      <c r="AC30" s="123">
        <f t="shared" si="43"/>
        <v>3750</v>
      </c>
      <c r="AD30" s="123">
        <f t="shared" si="43"/>
        <v>4337</v>
      </c>
      <c r="AE30" s="123">
        <f t="shared" si="43"/>
        <v>1466</v>
      </c>
      <c r="AF30" s="123">
        <f t="shared" si="43"/>
        <v>12</v>
      </c>
      <c r="AG30" s="123">
        <f t="shared" si="43"/>
        <v>0</v>
      </c>
      <c r="AH30" s="123">
        <f t="shared" si="43"/>
        <v>49935</v>
      </c>
      <c r="AI30" s="123">
        <f t="shared" si="43"/>
        <v>0</v>
      </c>
      <c r="AJ30" s="123">
        <f t="shared" si="43"/>
        <v>49935</v>
      </c>
      <c r="AK30" s="123">
        <f t="shared" si="43"/>
        <v>55750</v>
      </c>
      <c r="AL30" s="124">
        <f t="shared" si="43"/>
        <v>0</v>
      </c>
      <c r="AM30" s="124">
        <f t="shared" si="43"/>
        <v>0</v>
      </c>
      <c r="AN30" s="124">
        <f t="shared" si="43"/>
        <v>0</v>
      </c>
      <c r="AO30" s="124">
        <f t="shared" si="43"/>
        <v>0</v>
      </c>
      <c r="AP30" s="124">
        <f t="shared" si="43"/>
        <v>0</v>
      </c>
      <c r="AQ30" s="124">
        <f t="shared" ref="AQ30" si="46">SUM(AQ28:AQ29)</f>
        <v>0</v>
      </c>
      <c r="AR30" s="124">
        <f t="shared" si="43"/>
        <v>0</v>
      </c>
      <c r="AS30" s="124">
        <f t="shared" si="43"/>
        <v>0</v>
      </c>
      <c r="AT30" s="449">
        <f t="shared" si="43"/>
        <v>0</v>
      </c>
      <c r="AU30" s="124">
        <f t="shared" si="43"/>
        <v>0</v>
      </c>
      <c r="AV30" s="125">
        <f t="shared" si="43"/>
        <v>0</v>
      </c>
      <c r="AW30" s="842">
        <f t="shared" si="43"/>
        <v>7953259</v>
      </c>
      <c r="AX30" s="123">
        <f t="shared" si="43"/>
        <v>5780986</v>
      </c>
      <c r="AY30" s="123">
        <f t="shared" ref="AY30" si="47">SUM(AY28:AY29)</f>
        <v>0</v>
      </c>
      <c r="AZ30" s="123">
        <f t="shared" si="43"/>
        <v>4914</v>
      </c>
      <c r="BA30" s="123">
        <f t="shared" si="43"/>
        <v>1955634</v>
      </c>
      <c r="BB30" s="123">
        <f t="shared" si="43"/>
        <v>115620</v>
      </c>
      <c r="BC30" s="123">
        <f t="shared" si="43"/>
        <v>96105</v>
      </c>
      <c r="BD30" s="124">
        <f t="shared" si="43"/>
        <v>13.8475</v>
      </c>
      <c r="BE30" s="124">
        <f t="shared" si="43"/>
        <v>8.6092999999999993</v>
      </c>
      <c r="BF30" s="124">
        <f t="shared" si="43"/>
        <v>0</v>
      </c>
      <c r="BG30" s="125">
        <f t="shared" si="43"/>
        <v>5.2382</v>
      </c>
    </row>
    <row r="31" spans="1:59" ht="14.1" customHeight="1" x14ac:dyDescent="0.2">
      <c r="A31" s="108">
        <v>6</v>
      </c>
      <c r="B31" s="105">
        <v>2407</v>
      </c>
      <c r="C31" s="106">
        <v>600079520</v>
      </c>
      <c r="D31" s="105">
        <v>72741465</v>
      </c>
      <c r="E31" s="107" t="s">
        <v>582</v>
      </c>
      <c r="F31" s="108">
        <v>3111</v>
      </c>
      <c r="G31" s="107" t="s">
        <v>315</v>
      </c>
      <c r="H31" s="109" t="s">
        <v>281</v>
      </c>
      <c r="I31" s="110">
        <v>13854003</v>
      </c>
      <c r="J31" s="111">
        <v>10136821</v>
      </c>
      <c r="K31" s="111">
        <v>0</v>
      </c>
      <c r="L31" s="111">
        <v>3426246</v>
      </c>
      <c r="M31" s="111">
        <v>202736</v>
      </c>
      <c r="N31" s="111">
        <v>88200</v>
      </c>
      <c r="O31" s="288">
        <v>22.901199999999999</v>
      </c>
      <c r="P31" s="288">
        <v>17.451599999999999</v>
      </c>
      <c r="Q31" s="406">
        <v>5.4496000000000002</v>
      </c>
      <c r="R31" s="112">
        <v>0</v>
      </c>
      <c r="S31" s="113">
        <v>0</v>
      </c>
      <c r="T31" s="113">
        <v>0</v>
      </c>
      <c r="U31" s="113">
        <v>74280</v>
      </c>
      <c r="V31" s="113">
        <v>-184094</v>
      </c>
      <c r="W31" s="113">
        <v>0</v>
      </c>
      <c r="X31" s="113">
        <v>0</v>
      </c>
      <c r="Y31" s="113">
        <f t="shared" si="5"/>
        <v>-109814</v>
      </c>
      <c r="Z31" s="113">
        <v>0</v>
      </c>
      <c r="AA31" s="113">
        <v>0</v>
      </c>
      <c r="AB31" s="113">
        <v>0</v>
      </c>
      <c r="AC31" s="113">
        <f t="shared" si="6"/>
        <v>0</v>
      </c>
      <c r="AD31" s="113">
        <f t="shared" si="7"/>
        <v>-109814</v>
      </c>
      <c r="AE31" s="114">
        <f t="shared" si="8"/>
        <v>-37117</v>
      </c>
      <c r="AF31" s="114">
        <f t="shared" si="9"/>
        <v>-2196</v>
      </c>
      <c r="AG31" s="113">
        <v>0</v>
      </c>
      <c r="AH31" s="113">
        <v>250000</v>
      </c>
      <c r="AI31" s="113">
        <v>0</v>
      </c>
      <c r="AJ31" s="113">
        <f>SUM(AG31:AI31)</f>
        <v>250000</v>
      </c>
      <c r="AK31" s="113">
        <f>AD31+AE31+AF31+AJ31</f>
        <v>100873</v>
      </c>
      <c r="AL31" s="115">
        <v>0</v>
      </c>
      <c r="AM31" s="115">
        <v>0</v>
      </c>
      <c r="AN31" s="115">
        <v>0</v>
      </c>
      <c r="AO31" s="115">
        <v>0</v>
      </c>
      <c r="AP31" s="115">
        <v>0</v>
      </c>
      <c r="AQ31" s="115">
        <v>0</v>
      </c>
      <c r="AR31" s="115">
        <v>0</v>
      </c>
      <c r="AS31" s="115">
        <v>0</v>
      </c>
      <c r="AT31" s="115">
        <f t="shared" ref="AT31:AT33" si="48">AL31+AN31+AO31+AR31+AQ31</f>
        <v>0</v>
      </c>
      <c r="AU31" s="115">
        <f t="shared" si="11"/>
        <v>0</v>
      </c>
      <c r="AV31" s="116">
        <f t="shared" si="12"/>
        <v>0</v>
      </c>
      <c r="AW31" s="346">
        <f>I31+AK31</f>
        <v>13954876</v>
      </c>
      <c r="AX31" s="113">
        <f>J31+Y31</f>
        <v>10027007</v>
      </c>
      <c r="AY31" s="113">
        <f t="shared" ref="AY31:AY33" si="49">W31</f>
        <v>0</v>
      </c>
      <c r="AZ31" s="113">
        <f>K31+AC31</f>
        <v>0</v>
      </c>
      <c r="BA31" s="113">
        <f t="shared" ref="BA31:BB33" si="50">L31+AE31</f>
        <v>3389129</v>
      </c>
      <c r="BB31" s="113">
        <f t="shared" si="50"/>
        <v>200540</v>
      </c>
      <c r="BC31" s="113">
        <f>N31+AJ31</f>
        <v>338200</v>
      </c>
      <c r="BD31" s="115">
        <f>O31+AV31</f>
        <v>22.901199999999999</v>
      </c>
      <c r="BE31" s="115">
        <f>P31+AT31</f>
        <v>17.451599999999999</v>
      </c>
      <c r="BF31" s="372">
        <f t="shared" ref="BF31:BF33" si="51">AQ31</f>
        <v>0</v>
      </c>
      <c r="BG31" s="116">
        <f>Q31+AU31</f>
        <v>5.4496000000000002</v>
      </c>
    </row>
    <row r="32" spans="1:59" ht="14.1" customHeight="1" x14ac:dyDescent="0.2">
      <c r="A32" s="108">
        <v>6</v>
      </c>
      <c r="B32" s="105">
        <v>2407</v>
      </c>
      <c r="C32" s="106">
        <v>600079520</v>
      </c>
      <c r="D32" s="105">
        <v>72741465</v>
      </c>
      <c r="E32" s="107" t="s">
        <v>582</v>
      </c>
      <c r="F32" s="108">
        <v>3111</v>
      </c>
      <c r="G32" s="126" t="s">
        <v>316</v>
      </c>
      <c r="H32" s="109" t="s">
        <v>282</v>
      </c>
      <c r="I32" s="110">
        <v>862571</v>
      </c>
      <c r="J32" s="28">
        <v>635177</v>
      </c>
      <c r="K32" s="28">
        <v>0</v>
      </c>
      <c r="L32" s="111">
        <v>214690</v>
      </c>
      <c r="M32" s="111">
        <v>12704</v>
      </c>
      <c r="N32" s="28">
        <v>0</v>
      </c>
      <c r="O32" s="288">
        <v>2.4299999999999997</v>
      </c>
      <c r="P32" s="275">
        <v>2.4299999999999997</v>
      </c>
      <c r="Q32" s="905">
        <v>0</v>
      </c>
      <c r="R32" s="112">
        <v>0</v>
      </c>
      <c r="S32" s="113">
        <v>-69280</v>
      </c>
      <c r="T32" s="113">
        <v>0</v>
      </c>
      <c r="U32" s="113">
        <v>0</v>
      </c>
      <c r="V32" s="113">
        <v>0</v>
      </c>
      <c r="W32" s="113">
        <v>0</v>
      </c>
      <c r="X32" s="113">
        <v>0</v>
      </c>
      <c r="Y32" s="113">
        <f t="shared" si="5"/>
        <v>-69280</v>
      </c>
      <c r="Z32" s="113">
        <v>0</v>
      </c>
      <c r="AA32" s="113">
        <v>0</v>
      </c>
      <c r="AB32" s="113">
        <v>0</v>
      </c>
      <c r="AC32" s="113">
        <f t="shared" si="6"/>
        <v>0</v>
      </c>
      <c r="AD32" s="113">
        <f t="shared" si="7"/>
        <v>-69280</v>
      </c>
      <c r="AE32" s="114">
        <f t="shared" si="8"/>
        <v>-23417</v>
      </c>
      <c r="AF32" s="114">
        <f t="shared" si="9"/>
        <v>-1386</v>
      </c>
      <c r="AG32" s="113">
        <v>0</v>
      </c>
      <c r="AH32" s="113">
        <v>0</v>
      </c>
      <c r="AI32" s="113">
        <v>0</v>
      </c>
      <c r="AJ32" s="113">
        <f>SUM(AG32:AI32)</f>
        <v>0</v>
      </c>
      <c r="AK32" s="113">
        <f>AD32+AE32+AF32+AJ32</f>
        <v>-94083</v>
      </c>
      <c r="AL32" s="115">
        <v>0</v>
      </c>
      <c r="AM32" s="115">
        <v>0</v>
      </c>
      <c r="AN32" s="115">
        <v>-0.34</v>
      </c>
      <c r="AO32" s="115">
        <v>0</v>
      </c>
      <c r="AP32" s="115">
        <v>0</v>
      </c>
      <c r="AQ32" s="115">
        <v>0</v>
      </c>
      <c r="AR32" s="115">
        <v>0</v>
      </c>
      <c r="AS32" s="115">
        <v>0</v>
      </c>
      <c r="AT32" s="115">
        <f t="shared" si="48"/>
        <v>-0.34</v>
      </c>
      <c r="AU32" s="115">
        <f t="shared" si="11"/>
        <v>0</v>
      </c>
      <c r="AV32" s="116">
        <f t="shared" si="12"/>
        <v>-0.34</v>
      </c>
      <c r="AW32" s="346">
        <f>I32+AK32</f>
        <v>768488</v>
      </c>
      <c r="AX32" s="113">
        <f>J32+Y32</f>
        <v>565897</v>
      </c>
      <c r="AY32" s="113">
        <f t="shared" si="49"/>
        <v>0</v>
      </c>
      <c r="AZ32" s="113">
        <f>K32+AC32</f>
        <v>0</v>
      </c>
      <c r="BA32" s="113">
        <f t="shared" si="50"/>
        <v>191273</v>
      </c>
      <c r="BB32" s="113">
        <f t="shared" si="50"/>
        <v>11318</v>
      </c>
      <c r="BC32" s="113">
        <f>N32+AJ32</f>
        <v>0</v>
      </c>
      <c r="BD32" s="115">
        <f>O32+AV32</f>
        <v>2.09</v>
      </c>
      <c r="BE32" s="115">
        <f>P32+AT32</f>
        <v>2.09</v>
      </c>
      <c r="BF32" s="372">
        <f t="shared" si="51"/>
        <v>0</v>
      </c>
      <c r="BG32" s="116">
        <f>Q32+AU32</f>
        <v>0</v>
      </c>
    </row>
    <row r="33" spans="1:59" ht="14.1" customHeight="1" x14ac:dyDescent="0.2">
      <c r="A33" s="108">
        <v>6</v>
      </c>
      <c r="B33" s="105">
        <v>2407</v>
      </c>
      <c r="C33" s="106">
        <v>600079520</v>
      </c>
      <c r="D33" s="105">
        <v>72741465</v>
      </c>
      <c r="E33" s="107" t="s">
        <v>582</v>
      </c>
      <c r="F33" s="108">
        <v>3141</v>
      </c>
      <c r="G33" s="107" t="s">
        <v>319</v>
      </c>
      <c r="H33" s="109" t="s">
        <v>282</v>
      </c>
      <c r="I33" s="110">
        <v>1848820</v>
      </c>
      <c r="J33" s="30">
        <v>1350414</v>
      </c>
      <c r="K33" s="30">
        <v>2640</v>
      </c>
      <c r="L33" s="111">
        <v>457332</v>
      </c>
      <c r="M33" s="111">
        <v>27008</v>
      </c>
      <c r="N33" s="30">
        <v>11426</v>
      </c>
      <c r="O33" s="288">
        <v>4.5900000000000007</v>
      </c>
      <c r="P33" s="441">
        <v>0</v>
      </c>
      <c r="Q33" s="906">
        <v>4.5900000000000007</v>
      </c>
      <c r="R33" s="112">
        <v>0</v>
      </c>
      <c r="S33" s="113">
        <v>0</v>
      </c>
      <c r="T33" s="113">
        <v>0</v>
      </c>
      <c r="U33" s="113">
        <v>0</v>
      </c>
      <c r="V33" s="113">
        <v>0</v>
      </c>
      <c r="W33" s="113">
        <v>0</v>
      </c>
      <c r="X33" s="113">
        <v>0</v>
      </c>
      <c r="Y33" s="113">
        <f t="shared" si="5"/>
        <v>0</v>
      </c>
      <c r="Z33" s="113">
        <v>0</v>
      </c>
      <c r="AA33" s="113">
        <v>0</v>
      </c>
      <c r="AB33" s="113">
        <v>0</v>
      </c>
      <c r="AC33" s="113">
        <f t="shared" si="6"/>
        <v>0</v>
      </c>
      <c r="AD33" s="113">
        <f t="shared" si="7"/>
        <v>0</v>
      </c>
      <c r="AE33" s="114">
        <f t="shared" si="8"/>
        <v>0</v>
      </c>
      <c r="AF33" s="114">
        <f t="shared" si="9"/>
        <v>0</v>
      </c>
      <c r="AG33" s="113">
        <v>0</v>
      </c>
      <c r="AH33" s="113">
        <v>0</v>
      </c>
      <c r="AI33" s="113">
        <v>0</v>
      </c>
      <c r="AJ33" s="113">
        <f>SUM(AG33:AI33)</f>
        <v>0</v>
      </c>
      <c r="AK33" s="113">
        <f>AD33+AE33+AF33+AJ33</f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v>0</v>
      </c>
      <c r="AQ33" s="115">
        <v>0</v>
      </c>
      <c r="AR33" s="115">
        <v>0</v>
      </c>
      <c r="AS33" s="115">
        <v>0</v>
      </c>
      <c r="AT33" s="115">
        <f t="shared" si="48"/>
        <v>0</v>
      </c>
      <c r="AU33" s="115">
        <f t="shared" si="11"/>
        <v>0</v>
      </c>
      <c r="AV33" s="116">
        <f t="shared" si="12"/>
        <v>0</v>
      </c>
      <c r="AW33" s="346">
        <f>I33+AK33</f>
        <v>1848820</v>
      </c>
      <c r="AX33" s="113">
        <f>J33+Y33</f>
        <v>1350414</v>
      </c>
      <c r="AY33" s="113">
        <f t="shared" si="49"/>
        <v>0</v>
      </c>
      <c r="AZ33" s="113">
        <f>K33+AC33</f>
        <v>2640</v>
      </c>
      <c r="BA33" s="113">
        <f t="shared" si="50"/>
        <v>457332</v>
      </c>
      <c r="BB33" s="113">
        <f t="shared" si="50"/>
        <v>27008</v>
      </c>
      <c r="BC33" s="113">
        <f>N33+AJ33</f>
        <v>11426</v>
      </c>
      <c r="BD33" s="115">
        <f>O33+AV33</f>
        <v>4.5900000000000007</v>
      </c>
      <c r="BE33" s="115">
        <f>P33+AT33</f>
        <v>0</v>
      </c>
      <c r="BF33" s="372">
        <f t="shared" si="51"/>
        <v>0</v>
      </c>
      <c r="BG33" s="116">
        <f>Q33+AU33</f>
        <v>4.5900000000000007</v>
      </c>
    </row>
    <row r="34" spans="1:59" ht="14.1" customHeight="1" x14ac:dyDescent="0.2">
      <c r="A34" s="120">
        <v>6</v>
      </c>
      <c r="B34" s="117">
        <v>2407</v>
      </c>
      <c r="C34" s="118">
        <v>600079520</v>
      </c>
      <c r="D34" s="117">
        <v>72741465</v>
      </c>
      <c r="E34" s="119" t="s">
        <v>583</v>
      </c>
      <c r="F34" s="120"/>
      <c r="G34" s="119"/>
      <c r="H34" s="121"/>
      <c r="I34" s="122">
        <v>16565394</v>
      </c>
      <c r="J34" s="123">
        <v>12122412</v>
      </c>
      <c r="K34" s="123">
        <v>2640</v>
      </c>
      <c r="L34" s="123">
        <v>4098268</v>
      </c>
      <c r="M34" s="123">
        <v>242448</v>
      </c>
      <c r="N34" s="123">
        <v>99626</v>
      </c>
      <c r="O34" s="124">
        <v>29.921199999999999</v>
      </c>
      <c r="P34" s="124">
        <v>19.881599999999999</v>
      </c>
      <c r="Q34" s="904">
        <v>10.0396</v>
      </c>
      <c r="R34" s="122">
        <f t="shared" ref="R34:BG34" si="52">SUM(R31:R33)</f>
        <v>0</v>
      </c>
      <c r="S34" s="123">
        <f t="shared" si="52"/>
        <v>-69280</v>
      </c>
      <c r="T34" s="123">
        <f t="shared" si="52"/>
        <v>0</v>
      </c>
      <c r="U34" s="123">
        <f t="shared" ref="U34" si="53">SUM(U31:U33)</f>
        <v>74280</v>
      </c>
      <c r="V34" s="123">
        <f t="shared" si="52"/>
        <v>-184094</v>
      </c>
      <c r="W34" s="123">
        <f t="shared" ref="W34" si="54">SUM(W31:W33)</f>
        <v>0</v>
      </c>
      <c r="X34" s="123">
        <f t="shared" si="52"/>
        <v>0</v>
      </c>
      <c r="Y34" s="123">
        <f t="shared" si="52"/>
        <v>-179094</v>
      </c>
      <c r="Z34" s="123">
        <f t="shared" si="52"/>
        <v>0</v>
      </c>
      <c r="AA34" s="123">
        <f t="shared" si="52"/>
        <v>0</v>
      </c>
      <c r="AB34" s="123">
        <f t="shared" si="52"/>
        <v>0</v>
      </c>
      <c r="AC34" s="123">
        <f t="shared" si="52"/>
        <v>0</v>
      </c>
      <c r="AD34" s="123">
        <f t="shared" si="52"/>
        <v>-179094</v>
      </c>
      <c r="AE34" s="123">
        <f t="shared" si="52"/>
        <v>-60534</v>
      </c>
      <c r="AF34" s="123">
        <f t="shared" si="52"/>
        <v>-3582</v>
      </c>
      <c r="AG34" s="123">
        <f t="shared" si="52"/>
        <v>0</v>
      </c>
      <c r="AH34" s="123">
        <f t="shared" si="52"/>
        <v>250000</v>
      </c>
      <c r="AI34" s="123">
        <f t="shared" si="52"/>
        <v>0</v>
      </c>
      <c r="AJ34" s="123">
        <f t="shared" si="52"/>
        <v>250000</v>
      </c>
      <c r="AK34" s="123">
        <f t="shared" si="52"/>
        <v>6790</v>
      </c>
      <c r="AL34" s="124">
        <f t="shared" si="52"/>
        <v>0</v>
      </c>
      <c r="AM34" s="124">
        <f t="shared" si="52"/>
        <v>0</v>
      </c>
      <c r="AN34" s="124">
        <f t="shared" si="52"/>
        <v>-0.34</v>
      </c>
      <c r="AO34" s="124">
        <f t="shared" si="52"/>
        <v>0</v>
      </c>
      <c r="AP34" s="124">
        <f t="shared" si="52"/>
        <v>0</v>
      </c>
      <c r="AQ34" s="124">
        <f t="shared" ref="AQ34" si="55">SUM(AQ31:AQ33)</f>
        <v>0</v>
      </c>
      <c r="AR34" s="124">
        <f t="shared" si="52"/>
        <v>0</v>
      </c>
      <c r="AS34" s="124">
        <f t="shared" si="52"/>
        <v>0</v>
      </c>
      <c r="AT34" s="449">
        <f t="shared" si="52"/>
        <v>-0.34</v>
      </c>
      <c r="AU34" s="124">
        <f t="shared" si="52"/>
        <v>0</v>
      </c>
      <c r="AV34" s="125">
        <f t="shared" si="52"/>
        <v>-0.34</v>
      </c>
      <c r="AW34" s="842">
        <f t="shared" si="52"/>
        <v>16572184</v>
      </c>
      <c r="AX34" s="123">
        <f t="shared" si="52"/>
        <v>11943318</v>
      </c>
      <c r="AY34" s="123">
        <f t="shared" ref="AY34" si="56">SUM(AY31:AY33)</f>
        <v>0</v>
      </c>
      <c r="AZ34" s="123">
        <f t="shared" si="52"/>
        <v>2640</v>
      </c>
      <c r="BA34" s="123">
        <f t="shared" si="52"/>
        <v>4037734</v>
      </c>
      <c r="BB34" s="123">
        <f t="shared" si="52"/>
        <v>238866</v>
      </c>
      <c r="BC34" s="123">
        <f t="shared" si="52"/>
        <v>349626</v>
      </c>
      <c r="BD34" s="124">
        <f t="shared" si="52"/>
        <v>29.581199999999999</v>
      </c>
      <c r="BE34" s="124">
        <f t="shared" si="52"/>
        <v>19.541599999999999</v>
      </c>
      <c r="BF34" s="124">
        <f t="shared" si="52"/>
        <v>0</v>
      </c>
      <c r="BG34" s="125">
        <f t="shared" si="52"/>
        <v>10.0396</v>
      </c>
    </row>
    <row r="35" spans="1:59" ht="14.1" customHeight="1" x14ac:dyDescent="0.2">
      <c r="A35" s="108">
        <v>7</v>
      </c>
      <c r="B35" s="105">
        <v>2422</v>
      </c>
      <c r="C35" s="106">
        <v>600079082</v>
      </c>
      <c r="D35" s="105">
        <v>72742585</v>
      </c>
      <c r="E35" s="107" t="s">
        <v>584</v>
      </c>
      <c r="F35" s="108">
        <v>3111</v>
      </c>
      <c r="G35" s="107" t="s">
        <v>315</v>
      </c>
      <c r="H35" s="109" t="s">
        <v>281</v>
      </c>
      <c r="I35" s="110">
        <v>8465994</v>
      </c>
      <c r="J35" s="111">
        <v>6150742</v>
      </c>
      <c r="K35" s="111">
        <v>47000</v>
      </c>
      <c r="L35" s="111">
        <v>2094837</v>
      </c>
      <c r="M35" s="111">
        <v>123015</v>
      </c>
      <c r="N35" s="111">
        <v>50400</v>
      </c>
      <c r="O35" s="288">
        <v>14.358699999999999</v>
      </c>
      <c r="P35" s="288">
        <v>10.8065</v>
      </c>
      <c r="Q35" s="406">
        <v>3.5522</v>
      </c>
      <c r="R35" s="112">
        <v>8000</v>
      </c>
      <c r="S35" s="113">
        <v>0</v>
      </c>
      <c r="T35" s="113">
        <v>0</v>
      </c>
      <c r="U35" s="113">
        <v>48704</v>
      </c>
      <c r="V35" s="113">
        <v>-110457</v>
      </c>
      <c r="W35" s="113">
        <v>0</v>
      </c>
      <c r="X35" s="113">
        <v>0</v>
      </c>
      <c r="Y35" s="113">
        <f t="shared" si="5"/>
        <v>-53753</v>
      </c>
      <c r="Z35" s="113">
        <v>-8000</v>
      </c>
      <c r="AA35" s="113">
        <v>0</v>
      </c>
      <c r="AB35" s="113">
        <v>0</v>
      </c>
      <c r="AC35" s="113">
        <f t="shared" si="6"/>
        <v>-8000</v>
      </c>
      <c r="AD35" s="113">
        <f t="shared" si="7"/>
        <v>-61753</v>
      </c>
      <c r="AE35" s="114">
        <f t="shared" si="8"/>
        <v>-20873</v>
      </c>
      <c r="AF35" s="114">
        <f t="shared" si="9"/>
        <v>-1075</v>
      </c>
      <c r="AG35" s="113">
        <v>0</v>
      </c>
      <c r="AH35" s="113">
        <v>150000</v>
      </c>
      <c r="AI35" s="113">
        <v>0</v>
      </c>
      <c r="AJ35" s="113">
        <f>SUM(AG35:AI35)</f>
        <v>150000</v>
      </c>
      <c r="AK35" s="113">
        <f>AD35+AE35+AF35+AJ35</f>
        <v>66299</v>
      </c>
      <c r="AL35" s="115">
        <v>0</v>
      </c>
      <c r="AM35" s="115">
        <v>0</v>
      </c>
      <c r="AN35" s="115">
        <v>0</v>
      </c>
      <c r="AO35" s="115">
        <v>0</v>
      </c>
      <c r="AP35" s="115">
        <v>0</v>
      </c>
      <c r="AQ35" s="115">
        <v>0</v>
      </c>
      <c r="AR35" s="115">
        <v>0</v>
      </c>
      <c r="AS35" s="115">
        <v>0</v>
      </c>
      <c r="AT35" s="115">
        <f t="shared" ref="AT35:AT37" si="57">AL35+AN35+AO35+AR35+AQ35</f>
        <v>0</v>
      </c>
      <c r="AU35" s="115">
        <f t="shared" si="11"/>
        <v>0</v>
      </c>
      <c r="AV35" s="116">
        <f t="shared" si="12"/>
        <v>0</v>
      </c>
      <c r="AW35" s="346">
        <f>I35+AK35</f>
        <v>8532293</v>
      </c>
      <c r="AX35" s="113">
        <f>J35+Y35</f>
        <v>6096989</v>
      </c>
      <c r="AY35" s="113">
        <f t="shared" ref="AY35:AY37" si="58">W35</f>
        <v>0</v>
      </c>
      <c r="AZ35" s="113">
        <f>K35+AC35</f>
        <v>39000</v>
      </c>
      <c r="BA35" s="113">
        <f t="shared" ref="BA35:BB37" si="59">L35+AE35</f>
        <v>2073964</v>
      </c>
      <c r="BB35" s="113">
        <f t="shared" si="59"/>
        <v>121940</v>
      </c>
      <c r="BC35" s="113">
        <f>N35+AJ35</f>
        <v>200400</v>
      </c>
      <c r="BD35" s="115">
        <f>O35+AV35</f>
        <v>14.358699999999999</v>
      </c>
      <c r="BE35" s="115">
        <f>P35+AT35</f>
        <v>10.8065</v>
      </c>
      <c r="BF35" s="372">
        <f t="shared" ref="BF35:BF37" si="60">AQ35</f>
        <v>0</v>
      </c>
      <c r="BG35" s="116">
        <f>Q35+AU35</f>
        <v>3.5522</v>
      </c>
    </row>
    <row r="36" spans="1:59" ht="14.1" customHeight="1" x14ac:dyDescent="0.2">
      <c r="A36" s="108">
        <v>7</v>
      </c>
      <c r="B36" s="105">
        <v>2422</v>
      </c>
      <c r="C36" s="106">
        <v>600079082</v>
      </c>
      <c r="D36" s="105">
        <v>72742585</v>
      </c>
      <c r="E36" s="107" t="s">
        <v>584</v>
      </c>
      <c r="F36" s="108">
        <v>3111</v>
      </c>
      <c r="G36" s="126" t="s">
        <v>316</v>
      </c>
      <c r="H36" s="109" t="s">
        <v>282</v>
      </c>
      <c r="I36" s="110">
        <v>235236</v>
      </c>
      <c r="J36" s="28">
        <v>173222</v>
      </c>
      <c r="K36" s="28">
        <v>0</v>
      </c>
      <c r="L36" s="111">
        <v>58549</v>
      </c>
      <c r="M36" s="111">
        <v>3465</v>
      </c>
      <c r="N36" s="28">
        <v>0</v>
      </c>
      <c r="O36" s="288">
        <v>1.17</v>
      </c>
      <c r="P36" s="275">
        <v>1.17</v>
      </c>
      <c r="Q36" s="905">
        <v>0</v>
      </c>
      <c r="R36" s="112">
        <v>0</v>
      </c>
      <c r="S36" s="113">
        <v>0</v>
      </c>
      <c r="T36" s="113">
        <v>0</v>
      </c>
      <c r="U36" s="113">
        <v>0</v>
      </c>
      <c r="V36" s="113">
        <v>0</v>
      </c>
      <c r="W36" s="113">
        <v>0</v>
      </c>
      <c r="X36" s="113">
        <v>0</v>
      </c>
      <c r="Y36" s="113">
        <f t="shared" si="5"/>
        <v>0</v>
      </c>
      <c r="Z36" s="113">
        <v>0</v>
      </c>
      <c r="AA36" s="113">
        <v>0</v>
      </c>
      <c r="AB36" s="113">
        <v>0</v>
      </c>
      <c r="AC36" s="113">
        <f t="shared" si="6"/>
        <v>0</v>
      </c>
      <c r="AD36" s="113">
        <f t="shared" si="7"/>
        <v>0</v>
      </c>
      <c r="AE36" s="114">
        <f t="shared" si="8"/>
        <v>0</v>
      </c>
      <c r="AF36" s="114">
        <f t="shared" si="9"/>
        <v>0</v>
      </c>
      <c r="AG36" s="113">
        <v>0</v>
      </c>
      <c r="AH36" s="113">
        <v>0</v>
      </c>
      <c r="AI36" s="113">
        <v>0</v>
      </c>
      <c r="AJ36" s="113">
        <f>SUM(AG36:AI36)</f>
        <v>0</v>
      </c>
      <c r="AK36" s="113">
        <f>AD36+AE36+AF36+AJ36</f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v>0</v>
      </c>
      <c r="AQ36" s="115">
        <v>0</v>
      </c>
      <c r="AR36" s="115">
        <v>0</v>
      </c>
      <c r="AS36" s="115">
        <v>0</v>
      </c>
      <c r="AT36" s="115">
        <f t="shared" si="57"/>
        <v>0</v>
      </c>
      <c r="AU36" s="115">
        <f t="shared" si="11"/>
        <v>0</v>
      </c>
      <c r="AV36" s="116">
        <f t="shared" si="12"/>
        <v>0</v>
      </c>
      <c r="AW36" s="346">
        <f>I36+AK36</f>
        <v>235236</v>
      </c>
      <c r="AX36" s="113">
        <f>J36+Y36</f>
        <v>173222</v>
      </c>
      <c r="AY36" s="113">
        <f t="shared" si="58"/>
        <v>0</v>
      </c>
      <c r="AZ36" s="113">
        <f>K36+AC36</f>
        <v>0</v>
      </c>
      <c r="BA36" s="113">
        <f t="shared" si="59"/>
        <v>58549</v>
      </c>
      <c r="BB36" s="113">
        <f t="shared" si="59"/>
        <v>3465</v>
      </c>
      <c r="BC36" s="113">
        <f>N36+AJ36</f>
        <v>0</v>
      </c>
      <c r="BD36" s="115">
        <f>O36+AV36</f>
        <v>1.17</v>
      </c>
      <c r="BE36" s="115">
        <f>P36+AT36</f>
        <v>1.17</v>
      </c>
      <c r="BF36" s="372">
        <f t="shared" si="60"/>
        <v>0</v>
      </c>
      <c r="BG36" s="116">
        <f>Q36+AU36</f>
        <v>0</v>
      </c>
    </row>
    <row r="37" spans="1:59" ht="14.1" customHeight="1" x14ac:dyDescent="0.2">
      <c r="A37" s="108">
        <v>7</v>
      </c>
      <c r="B37" s="105">
        <v>2422</v>
      </c>
      <c r="C37" s="106">
        <v>600079082</v>
      </c>
      <c r="D37" s="105">
        <v>72742585</v>
      </c>
      <c r="E37" s="107" t="s">
        <v>584</v>
      </c>
      <c r="F37" s="108">
        <v>3141</v>
      </c>
      <c r="G37" s="107" t="s">
        <v>319</v>
      </c>
      <c r="H37" s="109" t="s">
        <v>282</v>
      </c>
      <c r="I37" s="110">
        <v>1116683</v>
      </c>
      <c r="J37" s="30">
        <v>815033</v>
      </c>
      <c r="K37" s="30">
        <v>2520</v>
      </c>
      <c r="L37" s="111">
        <v>276333</v>
      </c>
      <c r="M37" s="111">
        <v>16301</v>
      </c>
      <c r="N37" s="30">
        <v>6496</v>
      </c>
      <c r="O37" s="288">
        <v>2.77</v>
      </c>
      <c r="P37" s="441">
        <v>0</v>
      </c>
      <c r="Q37" s="906">
        <v>2.77</v>
      </c>
      <c r="R37" s="112">
        <v>0</v>
      </c>
      <c r="S37" s="113">
        <v>0</v>
      </c>
      <c r="T37" s="113">
        <v>0</v>
      </c>
      <c r="U37" s="113">
        <v>0</v>
      </c>
      <c r="V37" s="113">
        <v>0</v>
      </c>
      <c r="W37" s="113">
        <v>0</v>
      </c>
      <c r="X37" s="113">
        <v>0</v>
      </c>
      <c r="Y37" s="113">
        <f t="shared" si="5"/>
        <v>0</v>
      </c>
      <c r="Z37" s="113">
        <v>0</v>
      </c>
      <c r="AA37" s="113">
        <v>0</v>
      </c>
      <c r="AB37" s="113">
        <v>0</v>
      </c>
      <c r="AC37" s="113">
        <f t="shared" si="6"/>
        <v>0</v>
      </c>
      <c r="AD37" s="113">
        <f t="shared" si="7"/>
        <v>0</v>
      </c>
      <c r="AE37" s="114">
        <f t="shared" si="8"/>
        <v>0</v>
      </c>
      <c r="AF37" s="114">
        <f t="shared" si="9"/>
        <v>0</v>
      </c>
      <c r="AG37" s="113">
        <v>0</v>
      </c>
      <c r="AH37" s="113">
        <v>0</v>
      </c>
      <c r="AI37" s="113">
        <v>0</v>
      </c>
      <c r="AJ37" s="113">
        <f>SUM(AG37:AI37)</f>
        <v>0</v>
      </c>
      <c r="AK37" s="113">
        <f>AD37+AE37+AF37+AJ37</f>
        <v>0</v>
      </c>
      <c r="AL37" s="115">
        <v>0</v>
      </c>
      <c r="AM37" s="115">
        <v>0</v>
      </c>
      <c r="AN37" s="115">
        <v>0</v>
      </c>
      <c r="AO37" s="115">
        <v>0</v>
      </c>
      <c r="AP37" s="115">
        <v>0</v>
      </c>
      <c r="AQ37" s="115">
        <v>0</v>
      </c>
      <c r="AR37" s="115">
        <v>0</v>
      </c>
      <c r="AS37" s="115">
        <v>0</v>
      </c>
      <c r="AT37" s="115">
        <f t="shared" si="57"/>
        <v>0</v>
      </c>
      <c r="AU37" s="115">
        <f t="shared" si="11"/>
        <v>0</v>
      </c>
      <c r="AV37" s="116">
        <f t="shared" si="12"/>
        <v>0</v>
      </c>
      <c r="AW37" s="346">
        <f>I37+AK37</f>
        <v>1116683</v>
      </c>
      <c r="AX37" s="113">
        <f>J37+Y37</f>
        <v>815033</v>
      </c>
      <c r="AY37" s="113">
        <f t="shared" si="58"/>
        <v>0</v>
      </c>
      <c r="AZ37" s="113">
        <f>K37+AC37</f>
        <v>2520</v>
      </c>
      <c r="BA37" s="113">
        <f t="shared" si="59"/>
        <v>276333</v>
      </c>
      <c r="BB37" s="113">
        <f t="shared" si="59"/>
        <v>16301</v>
      </c>
      <c r="BC37" s="113">
        <f>N37+AJ37</f>
        <v>6496</v>
      </c>
      <c r="BD37" s="115">
        <f>O37+AV37</f>
        <v>2.77</v>
      </c>
      <c r="BE37" s="115">
        <f>P37+AT37</f>
        <v>0</v>
      </c>
      <c r="BF37" s="372">
        <f t="shared" si="60"/>
        <v>0</v>
      </c>
      <c r="BG37" s="116">
        <f>Q37+AU37</f>
        <v>2.77</v>
      </c>
    </row>
    <row r="38" spans="1:59" ht="14.1" customHeight="1" x14ac:dyDescent="0.2">
      <c r="A38" s="120">
        <v>7</v>
      </c>
      <c r="B38" s="117">
        <v>2422</v>
      </c>
      <c r="C38" s="118">
        <v>600079082</v>
      </c>
      <c r="D38" s="117">
        <v>72742585</v>
      </c>
      <c r="E38" s="119" t="s">
        <v>585</v>
      </c>
      <c r="F38" s="120"/>
      <c r="G38" s="119"/>
      <c r="H38" s="121"/>
      <c r="I38" s="122">
        <v>9817913</v>
      </c>
      <c r="J38" s="123">
        <v>7138997</v>
      </c>
      <c r="K38" s="123">
        <v>49520</v>
      </c>
      <c r="L38" s="123">
        <v>2429719</v>
      </c>
      <c r="M38" s="123">
        <v>142781</v>
      </c>
      <c r="N38" s="123">
        <v>56896</v>
      </c>
      <c r="O38" s="124">
        <v>18.2987</v>
      </c>
      <c r="P38" s="124">
        <v>11.9765</v>
      </c>
      <c r="Q38" s="904">
        <v>6.3222000000000005</v>
      </c>
      <c r="R38" s="122">
        <f t="shared" ref="R38:BG38" si="61">SUM(R35:R37)</f>
        <v>8000</v>
      </c>
      <c r="S38" s="123">
        <f t="shared" si="61"/>
        <v>0</v>
      </c>
      <c r="T38" s="123">
        <f t="shared" si="61"/>
        <v>0</v>
      </c>
      <c r="U38" s="123">
        <f t="shared" ref="U38" si="62">SUM(U35:U37)</f>
        <v>48704</v>
      </c>
      <c r="V38" s="123">
        <f t="shared" si="61"/>
        <v>-110457</v>
      </c>
      <c r="W38" s="123">
        <f t="shared" ref="W38" si="63">SUM(W35:W37)</f>
        <v>0</v>
      </c>
      <c r="X38" s="123">
        <f t="shared" si="61"/>
        <v>0</v>
      </c>
      <c r="Y38" s="123">
        <f t="shared" si="61"/>
        <v>-53753</v>
      </c>
      <c r="Z38" s="123">
        <f t="shared" si="61"/>
        <v>-8000</v>
      </c>
      <c r="AA38" s="123">
        <f t="shared" si="61"/>
        <v>0</v>
      </c>
      <c r="AB38" s="123">
        <f t="shared" si="61"/>
        <v>0</v>
      </c>
      <c r="AC38" s="123">
        <f t="shared" si="61"/>
        <v>-8000</v>
      </c>
      <c r="AD38" s="123">
        <f t="shared" si="61"/>
        <v>-61753</v>
      </c>
      <c r="AE38" s="123">
        <f t="shared" si="61"/>
        <v>-20873</v>
      </c>
      <c r="AF38" s="123">
        <f t="shared" si="61"/>
        <v>-1075</v>
      </c>
      <c r="AG38" s="123">
        <f t="shared" si="61"/>
        <v>0</v>
      </c>
      <c r="AH38" s="123">
        <f t="shared" si="61"/>
        <v>150000</v>
      </c>
      <c r="AI38" s="123">
        <f t="shared" si="61"/>
        <v>0</v>
      </c>
      <c r="AJ38" s="123">
        <f t="shared" si="61"/>
        <v>150000</v>
      </c>
      <c r="AK38" s="123">
        <f t="shared" si="61"/>
        <v>66299</v>
      </c>
      <c r="AL38" s="124">
        <f t="shared" si="61"/>
        <v>0</v>
      </c>
      <c r="AM38" s="124">
        <f t="shared" si="61"/>
        <v>0</v>
      </c>
      <c r="AN38" s="124">
        <f t="shared" si="61"/>
        <v>0</v>
      </c>
      <c r="AO38" s="124">
        <f t="shared" si="61"/>
        <v>0</v>
      </c>
      <c r="AP38" s="124">
        <f t="shared" si="61"/>
        <v>0</v>
      </c>
      <c r="AQ38" s="124">
        <f t="shared" ref="AQ38" si="64">SUM(AQ35:AQ37)</f>
        <v>0</v>
      </c>
      <c r="AR38" s="124">
        <f t="shared" si="61"/>
        <v>0</v>
      </c>
      <c r="AS38" s="124">
        <f t="shared" si="61"/>
        <v>0</v>
      </c>
      <c r="AT38" s="449">
        <f t="shared" si="61"/>
        <v>0</v>
      </c>
      <c r="AU38" s="124">
        <f t="shared" si="61"/>
        <v>0</v>
      </c>
      <c r="AV38" s="125">
        <f t="shared" si="61"/>
        <v>0</v>
      </c>
      <c r="AW38" s="842">
        <f t="shared" si="61"/>
        <v>9884212</v>
      </c>
      <c r="AX38" s="123">
        <f t="shared" si="61"/>
        <v>7085244</v>
      </c>
      <c r="AY38" s="123">
        <f t="shared" ref="AY38" si="65">SUM(AY35:AY37)</f>
        <v>0</v>
      </c>
      <c r="AZ38" s="123">
        <f t="shared" si="61"/>
        <v>41520</v>
      </c>
      <c r="BA38" s="123">
        <f t="shared" si="61"/>
        <v>2408846</v>
      </c>
      <c r="BB38" s="123">
        <f t="shared" si="61"/>
        <v>141706</v>
      </c>
      <c r="BC38" s="123">
        <f t="shared" si="61"/>
        <v>206896</v>
      </c>
      <c r="BD38" s="124">
        <f t="shared" si="61"/>
        <v>18.2987</v>
      </c>
      <c r="BE38" s="124">
        <f t="shared" si="61"/>
        <v>11.9765</v>
      </c>
      <c r="BF38" s="124">
        <f t="shared" si="61"/>
        <v>0</v>
      </c>
      <c r="BG38" s="125">
        <f t="shared" si="61"/>
        <v>6.3222000000000005</v>
      </c>
    </row>
    <row r="39" spans="1:59" ht="14.1" customHeight="1" x14ac:dyDescent="0.2">
      <c r="A39" s="108">
        <v>8</v>
      </c>
      <c r="B39" s="105">
        <v>2427</v>
      </c>
      <c r="C39" s="106">
        <v>600079091</v>
      </c>
      <c r="D39" s="105">
        <v>72741627</v>
      </c>
      <c r="E39" s="107" t="s">
        <v>586</v>
      </c>
      <c r="F39" s="108">
        <v>3111</v>
      </c>
      <c r="G39" s="107" t="s">
        <v>315</v>
      </c>
      <c r="H39" s="109" t="s">
        <v>281</v>
      </c>
      <c r="I39" s="110">
        <v>4993223</v>
      </c>
      <c r="J39" s="111">
        <v>3655356</v>
      </c>
      <c r="K39" s="111">
        <v>0</v>
      </c>
      <c r="L39" s="111">
        <v>1235510</v>
      </c>
      <c r="M39" s="111">
        <v>73107</v>
      </c>
      <c r="N39" s="111">
        <v>29250</v>
      </c>
      <c r="O39" s="288">
        <v>8.3759999999999994</v>
      </c>
      <c r="P39" s="288">
        <v>6.2417999999999996</v>
      </c>
      <c r="Q39" s="406">
        <v>2.1341999999999999</v>
      </c>
      <c r="R39" s="112">
        <v>0</v>
      </c>
      <c r="S39" s="113">
        <v>0</v>
      </c>
      <c r="T39" s="113">
        <v>0</v>
      </c>
      <c r="U39" s="113">
        <v>21284</v>
      </c>
      <c r="V39" s="113">
        <v>-27982</v>
      </c>
      <c r="W39" s="113">
        <v>0</v>
      </c>
      <c r="X39" s="113">
        <v>0</v>
      </c>
      <c r="Y39" s="113">
        <f t="shared" si="5"/>
        <v>-6698</v>
      </c>
      <c r="Z39" s="113">
        <v>0</v>
      </c>
      <c r="AA39" s="113">
        <v>0</v>
      </c>
      <c r="AB39" s="113">
        <v>0</v>
      </c>
      <c r="AC39" s="113">
        <f t="shared" si="6"/>
        <v>0</v>
      </c>
      <c r="AD39" s="113">
        <f t="shared" si="7"/>
        <v>-6698</v>
      </c>
      <c r="AE39" s="114">
        <f t="shared" si="8"/>
        <v>-2264</v>
      </c>
      <c r="AF39" s="114">
        <f t="shared" si="9"/>
        <v>-134</v>
      </c>
      <c r="AG39" s="113">
        <v>0</v>
      </c>
      <c r="AH39" s="113">
        <v>38000</v>
      </c>
      <c r="AI39" s="113">
        <v>0</v>
      </c>
      <c r="AJ39" s="113">
        <f>SUM(AG39:AI39)</f>
        <v>38000</v>
      </c>
      <c r="AK39" s="113">
        <f>AD39+AE39+AF39+AJ39</f>
        <v>28904</v>
      </c>
      <c r="AL39" s="115">
        <v>0</v>
      </c>
      <c r="AM39" s="115">
        <v>0</v>
      </c>
      <c r="AN39" s="115">
        <v>0</v>
      </c>
      <c r="AO39" s="115">
        <v>0</v>
      </c>
      <c r="AP39" s="115">
        <v>0</v>
      </c>
      <c r="AQ39" s="115">
        <v>0</v>
      </c>
      <c r="AR39" s="115">
        <v>0</v>
      </c>
      <c r="AS39" s="115">
        <v>0</v>
      </c>
      <c r="AT39" s="115">
        <f t="shared" ref="AT39:AT40" si="66">AL39+AN39+AO39+AR39+AQ39</f>
        <v>0</v>
      </c>
      <c r="AU39" s="115">
        <f t="shared" si="11"/>
        <v>0</v>
      </c>
      <c r="AV39" s="116">
        <f t="shared" si="12"/>
        <v>0</v>
      </c>
      <c r="AW39" s="346">
        <f>I39+AK39</f>
        <v>5022127</v>
      </c>
      <c r="AX39" s="113">
        <f>J39+Y39</f>
        <v>3648658</v>
      </c>
      <c r="AY39" s="113">
        <f t="shared" ref="AY39:AY40" si="67">W39</f>
        <v>0</v>
      </c>
      <c r="AZ39" s="113">
        <f>K39+AC39</f>
        <v>0</v>
      </c>
      <c r="BA39" s="113">
        <f>L39+AE39</f>
        <v>1233246</v>
      </c>
      <c r="BB39" s="113">
        <f>M39+AF39</f>
        <v>72973</v>
      </c>
      <c r="BC39" s="113">
        <f>N39+AJ39</f>
        <v>67250</v>
      </c>
      <c r="BD39" s="115">
        <f>O39+AV39</f>
        <v>8.3759999999999994</v>
      </c>
      <c r="BE39" s="115">
        <f>P39+AT39</f>
        <v>6.2417999999999996</v>
      </c>
      <c r="BF39" s="372">
        <f t="shared" ref="BF39:BF40" si="68">AQ39</f>
        <v>0</v>
      </c>
      <c r="BG39" s="116">
        <f>Q39+AU39</f>
        <v>2.1341999999999999</v>
      </c>
    </row>
    <row r="40" spans="1:59" ht="14.1" customHeight="1" x14ac:dyDescent="0.2">
      <c r="A40" s="108">
        <v>8</v>
      </c>
      <c r="B40" s="105">
        <v>2427</v>
      </c>
      <c r="C40" s="106">
        <v>600079091</v>
      </c>
      <c r="D40" s="105">
        <v>72741627</v>
      </c>
      <c r="E40" s="107" t="s">
        <v>586</v>
      </c>
      <c r="F40" s="108">
        <v>3141</v>
      </c>
      <c r="G40" s="107" t="s">
        <v>319</v>
      </c>
      <c r="H40" s="109" t="s">
        <v>282</v>
      </c>
      <c r="I40" s="110">
        <v>307077</v>
      </c>
      <c r="J40" s="30">
        <v>224390</v>
      </c>
      <c r="K40" s="30">
        <v>0</v>
      </c>
      <c r="L40" s="111">
        <v>75844</v>
      </c>
      <c r="M40" s="111">
        <v>4487</v>
      </c>
      <c r="N40" s="30">
        <v>2356</v>
      </c>
      <c r="O40" s="288">
        <v>0.76</v>
      </c>
      <c r="P40" s="441">
        <v>0</v>
      </c>
      <c r="Q40" s="906">
        <v>0.76</v>
      </c>
      <c r="R40" s="112">
        <v>0</v>
      </c>
      <c r="S40" s="113">
        <v>0</v>
      </c>
      <c r="T40" s="113">
        <v>0</v>
      </c>
      <c r="U40" s="113">
        <v>0</v>
      </c>
      <c r="V40" s="113">
        <v>0</v>
      </c>
      <c r="W40" s="113">
        <v>0</v>
      </c>
      <c r="X40" s="113">
        <v>0</v>
      </c>
      <c r="Y40" s="113">
        <f t="shared" si="5"/>
        <v>0</v>
      </c>
      <c r="Z40" s="113">
        <v>0</v>
      </c>
      <c r="AA40" s="113">
        <v>0</v>
      </c>
      <c r="AB40" s="113">
        <v>0</v>
      </c>
      <c r="AC40" s="113">
        <f t="shared" si="6"/>
        <v>0</v>
      </c>
      <c r="AD40" s="113">
        <f t="shared" si="7"/>
        <v>0</v>
      </c>
      <c r="AE40" s="114">
        <f t="shared" si="8"/>
        <v>0</v>
      </c>
      <c r="AF40" s="114">
        <f t="shared" si="9"/>
        <v>0</v>
      </c>
      <c r="AG40" s="113">
        <v>0</v>
      </c>
      <c r="AH40" s="113">
        <v>0</v>
      </c>
      <c r="AI40" s="113">
        <v>0</v>
      </c>
      <c r="AJ40" s="113">
        <f>SUM(AG40:AI40)</f>
        <v>0</v>
      </c>
      <c r="AK40" s="113">
        <f>AD40+AE40+AF40+AJ40</f>
        <v>0</v>
      </c>
      <c r="AL40" s="115">
        <v>0</v>
      </c>
      <c r="AM40" s="115">
        <v>0</v>
      </c>
      <c r="AN40" s="115">
        <v>0</v>
      </c>
      <c r="AO40" s="115">
        <v>0</v>
      </c>
      <c r="AP40" s="115">
        <v>0</v>
      </c>
      <c r="AQ40" s="115">
        <v>0</v>
      </c>
      <c r="AR40" s="115">
        <v>0</v>
      </c>
      <c r="AS40" s="115">
        <v>0</v>
      </c>
      <c r="AT40" s="115">
        <f t="shared" si="66"/>
        <v>0</v>
      </c>
      <c r="AU40" s="115">
        <f t="shared" si="11"/>
        <v>0</v>
      </c>
      <c r="AV40" s="116">
        <f t="shared" si="12"/>
        <v>0</v>
      </c>
      <c r="AW40" s="346">
        <f>I40+AK40</f>
        <v>307077</v>
      </c>
      <c r="AX40" s="113">
        <f>J40+Y40</f>
        <v>224390</v>
      </c>
      <c r="AY40" s="113">
        <f t="shared" si="67"/>
        <v>0</v>
      </c>
      <c r="AZ40" s="113">
        <f>K40+AC40</f>
        <v>0</v>
      </c>
      <c r="BA40" s="113">
        <f>L40+AE40</f>
        <v>75844</v>
      </c>
      <c r="BB40" s="113">
        <f>M40+AF40</f>
        <v>4487</v>
      </c>
      <c r="BC40" s="113">
        <f>N40+AJ40</f>
        <v>2356</v>
      </c>
      <c r="BD40" s="115">
        <f>O40+AV40</f>
        <v>0.76</v>
      </c>
      <c r="BE40" s="115">
        <f>P40+AT40</f>
        <v>0</v>
      </c>
      <c r="BF40" s="372">
        <f t="shared" si="68"/>
        <v>0</v>
      </c>
      <c r="BG40" s="116">
        <f>Q40+AU40</f>
        <v>0.76</v>
      </c>
    </row>
    <row r="41" spans="1:59" ht="14.1" customHeight="1" x14ac:dyDescent="0.2">
      <c r="A41" s="120">
        <v>8</v>
      </c>
      <c r="B41" s="117">
        <v>2427</v>
      </c>
      <c r="C41" s="118">
        <v>600079091</v>
      </c>
      <c r="D41" s="117">
        <v>72741627</v>
      </c>
      <c r="E41" s="119" t="s">
        <v>587</v>
      </c>
      <c r="F41" s="120"/>
      <c r="G41" s="119"/>
      <c r="H41" s="121"/>
      <c r="I41" s="122">
        <v>5300300</v>
      </c>
      <c r="J41" s="123">
        <v>3879746</v>
      </c>
      <c r="K41" s="123">
        <v>0</v>
      </c>
      <c r="L41" s="123">
        <v>1311354</v>
      </c>
      <c r="M41" s="123">
        <v>77594</v>
      </c>
      <c r="N41" s="123">
        <v>31606</v>
      </c>
      <c r="O41" s="124">
        <v>9.1359999999999992</v>
      </c>
      <c r="P41" s="124">
        <v>6.2417999999999996</v>
      </c>
      <c r="Q41" s="904">
        <v>2.8941999999999997</v>
      </c>
      <c r="R41" s="122">
        <f t="shared" ref="R41:BG41" si="69">SUM(R39:R40)</f>
        <v>0</v>
      </c>
      <c r="S41" s="123">
        <f t="shared" si="69"/>
        <v>0</v>
      </c>
      <c r="T41" s="123">
        <f t="shared" si="69"/>
        <v>0</v>
      </c>
      <c r="U41" s="123">
        <f t="shared" ref="U41" si="70">SUM(U39:U40)</f>
        <v>21284</v>
      </c>
      <c r="V41" s="123">
        <f t="shared" si="69"/>
        <v>-27982</v>
      </c>
      <c r="W41" s="123">
        <f t="shared" ref="W41" si="71">SUM(W39:W40)</f>
        <v>0</v>
      </c>
      <c r="X41" s="123">
        <f t="shared" si="69"/>
        <v>0</v>
      </c>
      <c r="Y41" s="123">
        <f t="shared" si="69"/>
        <v>-6698</v>
      </c>
      <c r="Z41" s="123">
        <f t="shared" si="69"/>
        <v>0</v>
      </c>
      <c r="AA41" s="123">
        <f t="shared" si="69"/>
        <v>0</v>
      </c>
      <c r="AB41" s="123">
        <f t="shared" si="69"/>
        <v>0</v>
      </c>
      <c r="AC41" s="123">
        <f t="shared" si="69"/>
        <v>0</v>
      </c>
      <c r="AD41" s="123">
        <f t="shared" si="69"/>
        <v>-6698</v>
      </c>
      <c r="AE41" s="123">
        <f t="shared" si="69"/>
        <v>-2264</v>
      </c>
      <c r="AF41" s="123">
        <f t="shared" si="69"/>
        <v>-134</v>
      </c>
      <c r="AG41" s="123">
        <f t="shared" si="69"/>
        <v>0</v>
      </c>
      <c r="AH41" s="123">
        <f t="shared" si="69"/>
        <v>38000</v>
      </c>
      <c r="AI41" s="123">
        <f t="shared" si="69"/>
        <v>0</v>
      </c>
      <c r="AJ41" s="123">
        <f t="shared" si="69"/>
        <v>38000</v>
      </c>
      <c r="AK41" s="123">
        <f t="shared" si="69"/>
        <v>28904</v>
      </c>
      <c r="AL41" s="124">
        <f t="shared" si="69"/>
        <v>0</v>
      </c>
      <c r="AM41" s="124">
        <f t="shared" si="69"/>
        <v>0</v>
      </c>
      <c r="AN41" s="124">
        <f t="shared" si="69"/>
        <v>0</v>
      </c>
      <c r="AO41" s="124">
        <f t="shared" si="69"/>
        <v>0</v>
      </c>
      <c r="AP41" s="124">
        <f t="shared" si="69"/>
        <v>0</v>
      </c>
      <c r="AQ41" s="124">
        <f t="shared" ref="AQ41" si="72">SUM(AQ39:AQ40)</f>
        <v>0</v>
      </c>
      <c r="AR41" s="124">
        <f t="shared" si="69"/>
        <v>0</v>
      </c>
      <c r="AS41" s="124">
        <f t="shared" si="69"/>
        <v>0</v>
      </c>
      <c r="AT41" s="449">
        <f t="shared" si="69"/>
        <v>0</v>
      </c>
      <c r="AU41" s="124">
        <f t="shared" si="69"/>
        <v>0</v>
      </c>
      <c r="AV41" s="125">
        <f t="shared" si="69"/>
        <v>0</v>
      </c>
      <c r="AW41" s="842">
        <f t="shared" si="69"/>
        <v>5329204</v>
      </c>
      <c r="AX41" s="123">
        <f t="shared" si="69"/>
        <v>3873048</v>
      </c>
      <c r="AY41" s="123">
        <f t="shared" ref="AY41" si="73">SUM(AY39:AY40)</f>
        <v>0</v>
      </c>
      <c r="AZ41" s="123">
        <f t="shared" si="69"/>
        <v>0</v>
      </c>
      <c r="BA41" s="123">
        <f t="shared" si="69"/>
        <v>1309090</v>
      </c>
      <c r="BB41" s="123">
        <f t="shared" si="69"/>
        <v>77460</v>
      </c>
      <c r="BC41" s="123">
        <f t="shared" si="69"/>
        <v>69606</v>
      </c>
      <c r="BD41" s="124">
        <f t="shared" si="69"/>
        <v>9.1359999999999992</v>
      </c>
      <c r="BE41" s="124">
        <f t="shared" si="69"/>
        <v>6.2417999999999996</v>
      </c>
      <c r="BF41" s="124">
        <f t="shared" si="69"/>
        <v>0</v>
      </c>
      <c r="BG41" s="125">
        <f t="shared" si="69"/>
        <v>2.8941999999999997</v>
      </c>
    </row>
    <row r="42" spans="1:59" ht="14.1" customHeight="1" x14ac:dyDescent="0.2">
      <c r="A42" s="108">
        <v>9</v>
      </c>
      <c r="B42" s="105">
        <v>2327</v>
      </c>
      <c r="C42" s="106">
        <v>691002606</v>
      </c>
      <c r="D42" s="105">
        <v>72076950</v>
      </c>
      <c r="E42" s="107" t="s">
        <v>588</v>
      </c>
      <c r="F42" s="108">
        <v>3111</v>
      </c>
      <c r="G42" s="107" t="s">
        <v>315</v>
      </c>
      <c r="H42" s="109" t="s">
        <v>281</v>
      </c>
      <c r="I42" s="110">
        <v>8872667</v>
      </c>
      <c r="J42" s="111">
        <v>6495189</v>
      </c>
      <c r="K42" s="111">
        <v>0</v>
      </c>
      <c r="L42" s="111">
        <v>2195374</v>
      </c>
      <c r="M42" s="111">
        <v>129904</v>
      </c>
      <c r="N42" s="111">
        <v>52200</v>
      </c>
      <c r="O42" s="288">
        <v>14.752199999999998</v>
      </c>
      <c r="P42" s="288">
        <v>11.2</v>
      </c>
      <c r="Q42" s="406">
        <v>3.5522</v>
      </c>
      <c r="R42" s="112">
        <v>0</v>
      </c>
      <c r="S42" s="113">
        <v>0</v>
      </c>
      <c r="T42" s="113">
        <v>0</v>
      </c>
      <c r="U42" s="113">
        <v>45800</v>
      </c>
      <c r="V42" s="113">
        <v>-33137</v>
      </c>
      <c r="W42" s="113">
        <v>0</v>
      </c>
      <c r="X42" s="113">
        <v>0</v>
      </c>
      <c r="Y42" s="113">
        <f t="shared" si="5"/>
        <v>12663</v>
      </c>
      <c r="Z42" s="113">
        <v>0</v>
      </c>
      <c r="AA42" s="113">
        <v>0</v>
      </c>
      <c r="AB42" s="113">
        <v>0</v>
      </c>
      <c r="AC42" s="113">
        <f t="shared" si="6"/>
        <v>0</v>
      </c>
      <c r="AD42" s="113">
        <f t="shared" si="7"/>
        <v>12663</v>
      </c>
      <c r="AE42" s="114">
        <f t="shared" si="8"/>
        <v>4280</v>
      </c>
      <c r="AF42" s="114">
        <f t="shared" si="9"/>
        <v>253</v>
      </c>
      <c r="AG42" s="113">
        <v>0</v>
      </c>
      <c r="AH42" s="113">
        <v>45000</v>
      </c>
      <c r="AI42" s="113">
        <v>0</v>
      </c>
      <c r="AJ42" s="113">
        <f>SUM(AG42:AI42)</f>
        <v>45000</v>
      </c>
      <c r="AK42" s="113">
        <f>AD42+AE42+AF42+AJ42</f>
        <v>62196</v>
      </c>
      <c r="AL42" s="115">
        <v>0</v>
      </c>
      <c r="AM42" s="115">
        <v>0</v>
      </c>
      <c r="AN42" s="115">
        <v>0</v>
      </c>
      <c r="AO42" s="115">
        <v>0</v>
      </c>
      <c r="AP42" s="115">
        <v>0</v>
      </c>
      <c r="AQ42" s="115">
        <v>0</v>
      </c>
      <c r="AR42" s="115">
        <v>0</v>
      </c>
      <c r="AS42" s="115">
        <v>0</v>
      </c>
      <c r="AT42" s="115">
        <f t="shared" ref="AT42:AT44" si="74">AL42+AN42+AO42+AR42+AQ42</f>
        <v>0</v>
      </c>
      <c r="AU42" s="115">
        <f t="shared" si="11"/>
        <v>0</v>
      </c>
      <c r="AV42" s="116">
        <f t="shared" si="12"/>
        <v>0</v>
      </c>
      <c r="AW42" s="346">
        <f>I42+AK42</f>
        <v>8934863</v>
      </c>
      <c r="AX42" s="113">
        <f>J42+Y42</f>
        <v>6507852</v>
      </c>
      <c r="AY42" s="113">
        <f t="shared" ref="AY42:AY44" si="75">W42</f>
        <v>0</v>
      </c>
      <c r="AZ42" s="113">
        <f>K42+AC42</f>
        <v>0</v>
      </c>
      <c r="BA42" s="113">
        <f t="shared" ref="BA42:BB44" si="76">L42+AE42</f>
        <v>2199654</v>
      </c>
      <c r="BB42" s="113">
        <f t="shared" si="76"/>
        <v>130157</v>
      </c>
      <c r="BC42" s="113">
        <f>N42+AJ42</f>
        <v>97200</v>
      </c>
      <c r="BD42" s="115">
        <f>O42+AV42</f>
        <v>14.752199999999998</v>
      </c>
      <c r="BE42" s="115">
        <f>P42+AT42</f>
        <v>11.2</v>
      </c>
      <c r="BF42" s="372">
        <f t="shared" ref="BF42:BF44" si="77">AQ42</f>
        <v>0</v>
      </c>
      <c r="BG42" s="116">
        <f>Q42+AU42</f>
        <v>3.5522</v>
      </c>
    </row>
    <row r="43" spans="1:59" ht="14.1" customHeight="1" x14ac:dyDescent="0.2">
      <c r="A43" s="108">
        <v>9</v>
      </c>
      <c r="B43" s="105">
        <v>2327</v>
      </c>
      <c r="C43" s="106">
        <v>691002606</v>
      </c>
      <c r="D43" s="105">
        <v>72076950</v>
      </c>
      <c r="E43" s="107" t="s">
        <v>588</v>
      </c>
      <c r="F43" s="108">
        <v>3111</v>
      </c>
      <c r="G43" s="126" t="s">
        <v>316</v>
      </c>
      <c r="H43" s="109" t="s">
        <v>282</v>
      </c>
      <c r="I43" s="110">
        <v>470470</v>
      </c>
      <c r="J43" s="28">
        <v>346443</v>
      </c>
      <c r="K43" s="28">
        <v>0</v>
      </c>
      <c r="L43" s="111">
        <v>117098</v>
      </c>
      <c r="M43" s="111">
        <v>6929</v>
      </c>
      <c r="N43" s="28">
        <v>0</v>
      </c>
      <c r="O43" s="288">
        <v>1</v>
      </c>
      <c r="P43" s="275">
        <v>1</v>
      </c>
      <c r="Q43" s="905">
        <v>0</v>
      </c>
      <c r="R43" s="112">
        <v>0</v>
      </c>
      <c r="S43" s="113">
        <v>0</v>
      </c>
      <c r="T43" s="113">
        <v>0</v>
      </c>
      <c r="U43" s="113">
        <v>0</v>
      </c>
      <c r="V43" s="113">
        <v>0</v>
      </c>
      <c r="W43" s="113">
        <v>0</v>
      </c>
      <c r="X43" s="113">
        <v>0</v>
      </c>
      <c r="Y43" s="113">
        <f t="shared" si="5"/>
        <v>0</v>
      </c>
      <c r="Z43" s="113">
        <v>0</v>
      </c>
      <c r="AA43" s="113">
        <v>0</v>
      </c>
      <c r="AB43" s="113">
        <v>0</v>
      </c>
      <c r="AC43" s="113">
        <f t="shared" si="6"/>
        <v>0</v>
      </c>
      <c r="AD43" s="113">
        <f t="shared" si="7"/>
        <v>0</v>
      </c>
      <c r="AE43" s="114">
        <f t="shared" si="8"/>
        <v>0</v>
      </c>
      <c r="AF43" s="114">
        <f t="shared" si="9"/>
        <v>0</v>
      </c>
      <c r="AG43" s="113">
        <v>0</v>
      </c>
      <c r="AH43" s="113">
        <v>0</v>
      </c>
      <c r="AI43" s="113">
        <v>0</v>
      </c>
      <c r="AJ43" s="113">
        <f>SUM(AG43:AI43)</f>
        <v>0</v>
      </c>
      <c r="AK43" s="113">
        <f>AD43+AE43+AF43+AJ43</f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v>0</v>
      </c>
      <c r="AQ43" s="115">
        <v>0</v>
      </c>
      <c r="AR43" s="115">
        <v>0</v>
      </c>
      <c r="AS43" s="115">
        <v>0</v>
      </c>
      <c r="AT43" s="115">
        <f t="shared" si="74"/>
        <v>0</v>
      </c>
      <c r="AU43" s="115">
        <f t="shared" si="11"/>
        <v>0</v>
      </c>
      <c r="AV43" s="116">
        <f t="shared" si="12"/>
        <v>0</v>
      </c>
      <c r="AW43" s="346">
        <f>I43+AK43</f>
        <v>470470</v>
      </c>
      <c r="AX43" s="113">
        <f>J43+Y43</f>
        <v>346443</v>
      </c>
      <c r="AY43" s="113">
        <f t="shared" si="75"/>
        <v>0</v>
      </c>
      <c r="AZ43" s="113">
        <f>K43+AC43</f>
        <v>0</v>
      </c>
      <c r="BA43" s="113">
        <f t="shared" si="76"/>
        <v>117098</v>
      </c>
      <c r="BB43" s="113">
        <f t="shared" si="76"/>
        <v>6929</v>
      </c>
      <c r="BC43" s="113">
        <f>N43+AJ43</f>
        <v>0</v>
      </c>
      <c r="BD43" s="115">
        <f>O43+AV43</f>
        <v>1</v>
      </c>
      <c r="BE43" s="115">
        <f>P43+AT43</f>
        <v>1</v>
      </c>
      <c r="BF43" s="372">
        <f t="shared" si="77"/>
        <v>0</v>
      </c>
      <c r="BG43" s="116">
        <f>Q43+AU43</f>
        <v>0</v>
      </c>
    </row>
    <row r="44" spans="1:59" ht="14.1" customHeight="1" x14ac:dyDescent="0.2">
      <c r="A44" s="108">
        <v>9</v>
      </c>
      <c r="B44" s="105">
        <v>2327</v>
      </c>
      <c r="C44" s="106">
        <v>691002606</v>
      </c>
      <c r="D44" s="105">
        <v>72076950</v>
      </c>
      <c r="E44" s="107" t="s">
        <v>588</v>
      </c>
      <c r="F44" s="108">
        <v>3141</v>
      </c>
      <c r="G44" s="107" t="s">
        <v>319</v>
      </c>
      <c r="H44" s="109" t="s">
        <v>282</v>
      </c>
      <c r="I44" s="110">
        <v>1147292</v>
      </c>
      <c r="J44" s="30">
        <v>839843</v>
      </c>
      <c r="K44" s="30">
        <v>0</v>
      </c>
      <c r="L44" s="111">
        <v>283867</v>
      </c>
      <c r="M44" s="111">
        <v>16796</v>
      </c>
      <c r="N44" s="30">
        <v>6786</v>
      </c>
      <c r="O44" s="288">
        <v>2.85</v>
      </c>
      <c r="P44" s="441">
        <v>0</v>
      </c>
      <c r="Q44" s="906">
        <v>2.85</v>
      </c>
      <c r="R44" s="112">
        <v>0</v>
      </c>
      <c r="S44" s="113">
        <v>0</v>
      </c>
      <c r="T44" s="113">
        <v>0</v>
      </c>
      <c r="U44" s="113">
        <v>0</v>
      </c>
      <c r="V44" s="113">
        <v>0</v>
      </c>
      <c r="W44" s="113">
        <v>0</v>
      </c>
      <c r="X44" s="113">
        <v>0</v>
      </c>
      <c r="Y44" s="113">
        <f t="shared" si="5"/>
        <v>0</v>
      </c>
      <c r="Z44" s="113">
        <v>0</v>
      </c>
      <c r="AA44" s="113">
        <v>0</v>
      </c>
      <c r="AB44" s="113">
        <v>0</v>
      </c>
      <c r="AC44" s="113">
        <f t="shared" si="6"/>
        <v>0</v>
      </c>
      <c r="AD44" s="113">
        <f t="shared" si="7"/>
        <v>0</v>
      </c>
      <c r="AE44" s="114">
        <f t="shared" si="8"/>
        <v>0</v>
      </c>
      <c r="AF44" s="114">
        <f t="shared" si="9"/>
        <v>0</v>
      </c>
      <c r="AG44" s="113">
        <v>0</v>
      </c>
      <c r="AH44" s="113">
        <v>0</v>
      </c>
      <c r="AI44" s="113">
        <v>0</v>
      </c>
      <c r="AJ44" s="113">
        <f>SUM(AG44:AI44)</f>
        <v>0</v>
      </c>
      <c r="AK44" s="113">
        <f>AD44+AE44+AF44+AJ44</f>
        <v>0</v>
      </c>
      <c r="AL44" s="115">
        <v>0</v>
      </c>
      <c r="AM44" s="115">
        <v>0</v>
      </c>
      <c r="AN44" s="115">
        <v>0</v>
      </c>
      <c r="AO44" s="115">
        <v>0</v>
      </c>
      <c r="AP44" s="115">
        <v>0</v>
      </c>
      <c r="AQ44" s="115">
        <v>0</v>
      </c>
      <c r="AR44" s="115">
        <v>0</v>
      </c>
      <c r="AS44" s="115">
        <v>0</v>
      </c>
      <c r="AT44" s="115">
        <f t="shared" si="74"/>
        <v>0</v>
      </c>
      <c r="AU44" s="115">
        <f t="shared" si="11"/>
        <v>0</v>
      </c>
      <c r="AV44" s="116">
        <f t="shared" si="12"/>
        <v>0</v>
      </c>
      <c r="AW44" s="346">
        <f>I44+AK44</f>
        <v>1147292</v>
      </c>
      <c r="AX44" s="113">
        <f>J44+Y44</f>
        <v>839843</v>
      </c>
      <c r="AY44" s="113">
        <f t="shared" si="75"/>
        <v>0</v>
      </c>
      <c r="AZ44" s="113">
        <f>K44+AC44</f>
        <v>0</v>
      </c>
      <c r="BA44" s="113">
        <f t="shared" si="76"/>
        <v>283867</v>
      </c>
      <c r="BB44" s="113">
        <f t="shared" si="76"/>
        <v>16796</v>
      </c>
      <c r="BC44" s="113">
        <f>N44+AJ44</f>
        <v>6786</v>
      </c>
      <c r="BD44" s="115">
        <f>O44+AV44</f>
        <v>2.85</v>
      </c>
      <c r="BE44" s="115">
        <f>P44+AT44</f>
        <v>0</v>
      </c>
      <c r="BF44" s="372">
        <f t="shared" si="77"/>
        <v>0</v>
      </c>
      <c r="BG44" s="116">
        <f>Q44+AU44</f>
        <v>2.85</v>
      </c>
    </row>
    <row r="45" spans="1:59" ht="14.1" customHeight="1" x14ac:dyDescent="0.2">
      <c r="A45" s="120">
        <v>9</v>
      </c>
      <c r="B45" s="117">
        <v>2327</v>
      </c>
      <c r="C45" s="118">
        <v>691002606</v>
      </c>
      <c r="D45" s="117">
        <v>72076950</v>
      </c>
      <c r="E45" s="119" t="s">
        <v>589</v>
      </c>
      <c r="F45" s="120"/>
      <c r="G45" s="119"/>
      <c r="H45" s="121"/>
      <c r="I45" s="122">
        <v>10490429</v>
      </c>
      <c r="J45" s="123">
        <v>7681475</v>
      </c>
      <c r="K45" s="123">
        <v>0</v>
      </c>
      <c r="L45" s="123">
        <v>2596339</v>
      </c>
      <c r="M45" s="123">
        <v>153629</v>
      </c>
      <c r="N45" s="123">
        <v>58986</v>
      </c>
      <c r="O45" s="124">
        <v>18.6022</v>
      </c>
      <c r="P45" s="124">
        <v>12.2</v>
      </c>
      <c r="Q45" s="904">
        <v>6.4022000000000006</v>
      </c>
      <c r="R45" s="122">
        <f t="shared" ref="R45:BG45" si="78">SUM(R42:R44)</f>
        <v>0</v>
      </c>
      <c r="S45" s="123">
        <f t="shared" si="78"/>
        <v>0</v>
      </c>
      <c r="T45" s="123">
        <f t="shared" si="78"/>
        <v>0</v>
      </c>
      <c r="U45" s="123">
        <f t="shared" ref="U45" si="79">SUM(U42:U44)</f>
        <v>45800</v>
      </c>
      <c r="V45" s="123">
        <f t="shared" si="78"/>
        <v>-33137</v>
      </c>
      <c r="W45" s="123">
        <f t="shared" ref="W45" si="80">SUM(W42:W44)</f>
        <v>0</v>
      </c>
      <c r="X45" s="123">
        <f t="shared" si="78"/>
        <v>0</v>
      </c>
      <c r="Y45" s="123">
        <f t="shared" si="78"/>
        <v>12663</v>
      </c>
      <c r="Z45" s="123">
        <f t="shared" si="78"/>
        <v>0</v>
      </c>
      <c r="AA45" s="123">
        <f t="shared" si="78"/>
        <v>0</v>
      </c>
      <c r="AB45" s="123">
        <f t="shared" si="78"/>
        <v>0</v>
      </c>
      <c r="AC45" s="123">
        <f t="shared" si="78"/>
        <v>0</v>
      </c>
      <c r="AD45" s="123">
        <f t="shared" si="78"/>
        <v>12663</v>
      </c>
      <c r="AE45" s="123">
        <f t="shared" si="78"/>
        <v>4280</v>
      </c>
      <c r="AF45" s="123">
        <f t="shared" si="78"/>
        <v>253</v>
      </c>
      <c r="AG45" s="123">
        <f t="shared" si="78"/>
        <v>0</v>
      </c>
      <c r="AH45" s="123">
        <f t="shared" si="78"/>
        <v>45000</v>
      </c>
      <c r="AI45" s="123">
        <f t="shared" si="78"/>
        <v>0</v>
      </c>
      <c r="AJ45" s="123">
        <f t="shared" si="78"/>
        <v>45000</v>
      </c>
      <c r="AK45" s="123">
        <f t="shared" si="78"/>
        <v>62196</v>
      </c>
      <c r="AL45" s="124">
        <f t="shared" si="78"/>
        <v>0</v>
      </c>
      <c r="AM45" s="124">
        <f t="shared" si="78"/>
        <v>0</v>
      </c>
      <c r="AN45" s="124">
        <f t="shared" si="78"/>
        <v>0</v>
      </c>
      <c r="AO45" s="124">
        <f t="shared" si="78"/>
        <v>0</v>
      </c>
      <c r="AP45" s="124">
        <f t="shared" si="78"/>
        <v>0</v>
      </c>
      <c r="AQ45" s="124">
        <f t="shared" ref="AQ45" si="81">SUM(AQ42:AQ44)</f>
        <v>0</v>
      </c>
      <c r="AR45" s="124">
        <f t="shared" si="78"/>
        <v>0</v>
      </c>
      <c r="AS45" s="124">
        <f t="shared" si="78"/>
        <v>0</v>
      </c>
      <c r="AT45" s="449">
        <f t="shared" si="78"/>
        <v>0</v>
      </c>
      <c r="AU45" s="124">
        <f t="shared" si="78"/>
        <v>0</v>
      </c>
      <c r="AV45" s="125">
        <f t="shared" si="78"/>
        <v>0</v>
      </c>
      <c r="AW45" s="842">
        <f t="shared" si="78"/>
        <v>10552625</v>
      </c>
      <c r="AX45" s="123">
        <f t="shared" si="78"/>
        <v>7694138</v>
      </c>
      <c r="AY45" s="123">
        <f t="shared" ref="AY45" si="82">SUM(AY42:AY44)</f>
        <v>0</v>
      </c>
      <c r="AZ45" s="123">
        <f t="shared" si="78"/>
        <v>0</v>
      </c>
      <c r="BA45" s="123">
        <f t="shared" si="78"/>
        <v>2600619</v>
      </c>
      <c r="BB45" s="123">
        <f t="shared" si="78"/>
        <v>153882</v>
      </c>
      <c r="BC45" s="123">
        <f t="shared" si="78"/>
        <v>103986</v>
      </c>
      <c r="BD45" s="124">
        <f t="shared" si="78"/>
        <v>18.6022</v>
      </c>
      <c r="BE45" s="124">
        <f t="shared" si="78"/>
        <v>12.2</v>
      </c>
      <c r="BF45" s="124">
        <f t="shared" si="78"/>
        <v>0</v>
      </c>
      <c r="BG45" s="125">
        <f t="shared" si="78"/>
        <v>6.4022000000000006</v>
      </c>
    </row>
    <row r="46" spans="1:59" ht="14.1" customHeight="1" x14ac:dyDescent="0.2">
      <c r="A46" s="108">
        <v>10</v>
      </c>
      <c r="B46" s="105">
        <v>2321</v>
      </c>
      <c r="C46" s="106">
        <v>600079287</v>
      </c>
      <c r="D46" s="105">
        <v>72742976</v>
      </c>
      <c r="E46" s="107" t="s">
        <v>590</v>
      </c>
      <c r="F46" s="108">
        <v>3111</v>
      </c>
      <c r="G46" s="107" t="s">
        <v>315</v>
      </c>
      <c r="H46" s="109" t="s">
        <v>281</v>
      </c>
      <c r="I46" s="110">
        <v>8395586</v>
      </c>
      <c r="J46" s="111">
        <v>6142221</v>
      </c>
      <c r="K46" s="111">
        <v>0</v>
      </c>
      <c r="L46" s="111">
        <v>2076071</v>
      </c>
      <c r="M46" s="111">
        <v>122844</v>
      </c>
      <c r="N46" s="111">
        <v>54450</v>
      </c>
      <c r="O46" s="288">
        <v>14.4038</v>
      </c>
      <c r="P46" s="288">
        <v>10.451599999999999</v>
      </c>
      <c r="Q46" s="406">
        <v>3.9522000000000004</v>
      </c>
      <c r="R46" s="112">
        <v>0</v>
      </c>
      <c r="S46" s="113">
        <v>0</v>
      </c>
      <c r="T46" s="113">
        <v>0</v>
      </c>
      <c r="U46" s="113">
        <v>55520</v>
      </c>
      <c r="V46" s="113">
        <v>-44183</v>
      </c>
      <c r="W46" s="113">
        <v>0</v>
      </c>
      <c r="X46" s="113">
        <v>0</v>
      </c>
      <c r="Y46" s="113">
        <f t="shared" si="5"/>
        <v>11337</v>
      </c>
      <c r="Z46" s="113">
        <v>0</v>
      </c>
      <c r="AA46" s="113">
        <v>0</v>
      </c>
      <c r="AB46" s="113">
        <v>0</v>
      </c>
      <c r="AC46" s="113">
        <f t="shared" si="6"/>
        <v>0</v>
      </c>
      <c r="AD46" s="113">
        <f t="shared" si="7"/>
        <v>11337</v>
      </c>
      <c r="AE46" s="114">
        <f t="shared" si="8"/>
        <v>3832</v>
      </c>
      <c r="AF46" s="114">
        <f t="shared" si="9"/>
        <v>227</v>
      </c>
      <c r="AG46" s="113">
        <v>0</v>
      </c>
      <c r="AH46" s="113">
        <v>60000</v>
      </c>
      <c r="AI46" s="113">
        <v>0</v>
      </c>
      <c r="AJ46" s="113">
        <f>SUM(AG46:AI46)</f>
        <v>60000</v>
      </c>
      <c r="AK46" s="113">
        <f>AD46+AE46+AF46+AJ46</f>
        <v>75396</v>
      </c>
      <c r="AL46" s="115">
        <v>0</v>
      </c>
      <c r="AM46" s="115">
        <v>0</v>
      </c>
      <c r="AN46" s="115">
        <v>0</v>
      </c>
      <c r="AO46" s="115">
        <v>0</v>
      </c>
      <c r="AP46" s="115">
        <v>0</v>
      </c>
      <c r="AQ46" s="115">
        <v>0</v>
      </c>
      <c r="AR46" s="115">
        <v>0</v>
      </c>
      <c r="AS46" s="115">
        <v>0</v>
      </c>
      <c r="AT46" s="115">
        <f t="shared" ref="AT46:AT47" si="83">AL46+AN46+AO46+AR46+AQ46</f>
        <v>0</v>
      </c>
      <c r="AU46" s="115">
        <f t="shared" si="11"/>
        <v>0</v>
      </c>
      <c r="AV46" s="116">
        <f t="shared" si="12"/>
        <v>0</v>
      </c>
      <c r="AW46" s="346">
        <f>I46+AK46</f>
        <v>8470982</v>
      </c>
      <c r="AX46" s="113">
        <f>J46+Y46</f>
        <v>6153558</v>
      </c>
      <c r="AY46" s="113">
        <f t="shared" ref="AY46:AY47" si="84">W46</f>
        <v>0</v>
      </c>
      <c r="AZ46" s="113">
        <f>K46+AC46</f>
        <v>0</v>
      </c>
      <c r="BA46" s="113">
        <f>L46+AE46</f>
        <v>2079903</v>
      </c>
      <c r="BB46" s="113">
        <f>M46+AF46</f>
        <v>123071</v>
      </c>
      <c r="BC46" s="113">
        <f>N46+AJ46</f>
        <v>114450</v>
      </c>
      <c r="BD46" s="115">
        <f>O46+AV46</f>
        <v>14.4038</v>
      </c>
      <c r="BE46" s="115">
        <f>P46+AT46</f>
        <v>10.451599999999999</v>
      </c>
      <c r="BF46" s="372">
        <f t="shared" ref="BF46:BF47" si="85">AQ46</f>
        <v>0</v>
      </c>
      <c r="BG46" s="116">
        <f>Q46+AU46</f>
        <v>3.9522000000000004</v>
      </c>
    </row>
    <row r="47" spans="1:59" ht="14.1" customHeight="1" x14ac:dyDescent="0.2">
      <c r="A47" s="108">
        <v>10</v>
      </c>
      <c r="B47" s="105">
        <v>2321</v>
      </c>
      <c r="C47" s="106">
        <v>600079287</v>
      </c>
      <c r="D47" s="105">
        <v>72742976</v>
      </c>
      <c r="E47" s="107" t="s">
        <v>590</v>
      </c>
      <c r="F47" s="108">
        <v>3141</v>
      </c>
      <c r="G47" s="107" t="s">
        <v>319</v>
      </c>
      <c r="H47" s="109" t="s">
        <v>282</v>
      </c>
      <c r="I47" s="110">
        <v>1440108</v>
      </c>
      <c r="J47" s="30">
        <v>1055338</v>
      </c>
      <c r="K47" s="30">
        <v>0</v>
      </c>
      <c r="L47" s="111">
        <v>356704</v>
      </c>
      <c r="M47" s="111">
        <v>21106</v>
      </c>
      <c r="N47" s="30">
        <v>6960</v>
      </c>
      <c r="O47" s="288">
        <v>3.5799999999999996</v>
      </c>
      <c r="P47" s="441">
        <v>0</v>
      </c>
      <c r="Q47" s="33">
        <v>3.5799999999999996</v>
      </c>
      <c r="R47" s="112">
        <v>0</v>
      </c>
      <c r="S47" s="113">
        <v>0</v>
      </c>
      <c r="T47" s="113">
        <v>0</v>
      </c>
      <c r="U47" s="113">
        <v>0</v>
      </c>
      <c r="V47" s="113">
        <v>0</v>
      </c>
      <c r="W47" s="113">
        <v>0</v>
      </c>
      <c r="X47" s="113">
        <v>0</v>
      </c>
      <c r="Y47" s="113">
        <f t="shared" si="5"/>
        <v>0</v>
      </c>
      <c r="Z47" s="113">
        <v>0</v>
      </c>
      <c r="AA47" s="113">
        <v>0</v>
      </c>
      <c r="AB47" s="113">
        <v>0</v>
      </c>
      <c r="AC47" s="113">
        <f t="shared" si="6"/>
        <v>0</v>
      </c>
      <c r="AD47" s="113">
        <f t="shared" si="7"/>
        <v>0</v>
      </c>
      <c r="AE47" s="114">
        <f t="shared" si="8"/>
        <v>0</v>
      </c>
      <c r="AF47" s="114">
        <f t="shared" si="9"/>
        <v>0</v>
      </c>
      <c r="AG47" s="113">
        <v>0</v>
      </c>
      <c r="AH47" s="113">
        <v>0</v>
      </c>
      <c r="AI47" s="113">
        <v>0</v>
      </c>
      <c r="AJ47" s="113">
        <f>SUM(AG47:AI47)</f>
        <v>0</v>
      </c>
      <c r="AK47" s="113">
        <f>AD47+AE47+AF47+AJ47</f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v>0</v>
      </c>
      <c r="AQ47" s="115">
        <v>0</v>
      </c>
      <c r="AR47" s="115">
        <v>0</v>
      </c>
      <c r="AS47" s="115">
        <v>0</v>
      </c>
      <c r="AT47" s="115">
        <f t="shared" si="83"/>
        <v>0</v>
      </c>
      <c r="AU47" s="115">
        <f t="shared" si="11"/>
        <v>0</v>
      </c>
      <c r="AV47" s="116">
        <f t="shared" si="12"/>
        <v>0</v>
      </c>
      <c r="AW47" s="346">
        <f>I47+AK47</f>
        <v>1440108</v>
      </c>
      <c r="AX47" s="113">
        <f>J47+Y47</f>
        <v>1055338</v>
      </c>
      <c r="AY47" s="113">
        <f t="shared" si="84"/>
        <v>0</v>
      </c>
      <c r="AZ47" s="113">
        <f>K47+AC47</f>
        <v>0</v>
      </c>
      <c r="BA47" s="113">
        <f>L47+AE47</f>
        <v>356704</v>
      </c>
      <c r="BB47" s="113">
        <f>M47+AF47</f>
        <v>21106</v>
      </c>
      <c r="BC47" s="113">
        <f>N47+AJ47</f>
        <v>6960</v>
      </c>
      <c r="BD47" s="115">
        <f>O47+AV47</f>
        <v>3.5799999999999996</v>
      </c>
      <c r="BE47" s="115">
        <f>P47+AT47</f>
        <v>0</v>
      </c>
      <c r="BF47" s="372">
        <f t="shared" si="85"/>
        <v>0</v>
      </c>
      <c r="BG47" s="116">
        <f>Q47+AU47</f>
        <v>3.5799999999999996</v>
      </c>
    </row>
    <row r="48" spans="1:59" ht="14.1" customHeight="1" x14ac:dyDescent="0.2">
      <c r="A48" s="120">
        <v>10</v>
      </c>
      <c r="B48" s="117">
        <v>2321</v>
      </c>
      <c r="C48" s="118">
        <v>600079287</v>
      </c>
      <c r="D48" s="117">
        <v>72742976</v>
      </c>
      <c r="E48" s="119" t="s">
        <v>591</v>
      </c>
      <c r="F48" s="120"/>
      <c r="G48" s="119"/>
      <c r="H48" s="121"/>
      <c r="I48" s="122">
        <v>9835694</v>
      </c>
      <c r="J48" s="123">
        <v>7197559</v>
      </c>
      <c r="K48" s="123">
        <v>0</v>
      </c>
      <c r="L48" s="123">
        <v>2432775</v>
      </c>
      <c r="M48" s="123">
        <v>143950</v>
      </c>
      <c r="N48" s="123">
        <v>61410</v>
      </c>
      <c r="O48" s="124">
        <v>17.983799999999999</v>
      </c>
      <c r="P48" s="124">
        <v>10.451599999999999</v>
      </c>
      <c r="Q48" s="904">
        <v>7.5321999999999996</v>
      </c>
      <c r="R48" s="122">
        <f t="shared" ref="R48:BG48" si="86">SUM(R46:R47)</f>
        <v>0</v>
      </c>
      <c r="S48" s="123">
        <f t="shared" si="86"/>
        <v>0</v>
      </c>
      <c r="T48" s="123">
        <f t="shared" si="86"/>
        <v>0</v>
      </c>
      <c r="U48" s="123">
        <f t="shared" ref="U48" si="87">SUM(U46:U47)</f>
        <v>55520</v>
      </c>
      <c r="V48" s="123">
        <f t="shared" si="86"/>
        <v>-44183</v>
      </c>
      <c r="W48" s="123">
        <f t="shared" ref="W48" si="88">SUM(W46:W47)</f>
        <v>0</v>
      </c>
      <c r="X48" s="123">
        <f t="shared" si="86"/>
        <v>0</v>
      </c>
      <c r="Y48" s="123">
        <f t="shared" si="86"/>
        <v>11337</v>
      </c>
      <c r="Z48" s="123">
        <f t="shared" si="86"/>
        <v>0</v>
      </c>
      <c r="AA48" s="123">
        <f t="shared" si="86"/>
        <v>0</v>
      </c>
      <c r="AB48" s="123">
        <f t="shared" si="86"/>
        <v>0</v>
      </c>
      <c r="AC48" s="123">
        <f t="shared" si="86"/>
        <v>0</v>
      </c>
      <c r="AD48" s="123">
        <f t="shared" si="86"/>
        <v>11337</v>
      </c>
      <c r="AE48" s="123">
        <f t="shared" si="86"/>
        <v>3832</v>
      </c>
      <c r="AF48" s="123">
        <f t="shared" si="86"/>
        <v>227</v>
      </c>
      <c r="AG48" s="123">
        <f t="shared" si="86"/>
        <v>0</v>
      </c>
      <c r="AH48" s="123">
        <f t="shared" si="86"/>
        <v>60000</v>
      </c>
      <c r="AI48" s="123">
        <f t="shared" si="86"/>
        <v>0</v>
      </c>
      <c r="AJ48" s="123">
        <f t="shared" si="86"/>
        <v>60000</v>
      </c>
      <c r="AK48" s="123">
        <f t="shared" si="86"/>
        <v>75396</v>
      </c>
      <c r="AL48" s="124">
        <f t="shared" si="86"/>
        <v>0</v>
      </c>
      <c r="AM48" s="124">
        <f t="shared" si="86"/>
        <v>0</v>
      </c>
      <c r="AN48" s="124">
        <f t="shared" si="86"/>
        <v>0</v>
      </c>
      <c r="AO48" s="124">
        <f t="shared" si="86"/>
        <v>0</v>
      </c>
      <c r="AP48" s="124">
        <f t="shared" si="86"/>
        <v>0</v>
      </c>
      <c r="AQ48" s="124">
        <f t="shared" ref="AQ48" si="89">SUM(AQ46:AQ47)</f>
        <v>0</v>
      </c>
      <c r="AR48" s="124">
        <f t="shared" si="86"/>
        <v>0</v>
      </c>
      <c r="AS48" s="124">
        <f t="shared" si="86"/>
        <v>0</v>
      </c>
      <c r="AT48" s="449">
        <f t="shared" si="86"/>
        <v>0</v>
      </c>
      <c r="AU48" s="124">
        <f t="shared" si="86"/>
        <v>0</v>
      </c>
      <c r="AV48" s="125">
        <f t="shared" si="86"/>
        <v>0</v>
      </c>
      <c r="AW48" s="842">
        <f t="shared" si="86"/>
        <v>9911090</v>
      </c>
      <c r="AX48" s="123">
        <f t="shared" si="86"/>
        <v>7208896</v>
      </c>
      <c r="AY48" s="123">
        <f t="shared" ref="AY48" si="90">SUM(AY46:AY47)</f>
        <v>0</v>
      </c>
      <c r="AZ48" s="123">
        <f t="shared" si="86"/>
        <v>0</v>
      </c>
      <c r="BA48" s="123">
        <f t="shared" si="86"/>
        <v>2436607</v>
      </c>
      <c r="BB48" s="123">
        <f t="shared" si="86"/>
        <v>144177</v>
      </c>
      <c r="BC48" s="123">
        <f t="shared" si="86"/>
        <v>121410</v>
      </c>
      <c r="BD48" s="124">
        <f t="shared" si="86"/>
        <v>17.983799999999999</v>
      </c>
      <c r="BE48" s="124">
        <f t="shared" si="86"/>
        <v>10.451599999999999</v>
      </c>
      <c r="BF48" s="124">
        <f t="shared" si="86"/>
        <v>0</v>
      </c>
      <c r="BG48" s="125">
        <f t="shared" si="86"/>
        <v>7.5321999999999996</v>
      </c>
    </row>
    <row r="49" spans="1:59" ht="14.1" customHeight="1" x14ac:dyDescent="0.2">
      <c r="A49" s="108">
        <v>11</v>
      </c>
      <c r="B49" s="105">
        <v>2423</v>
      </c>
      <c r="C49" s="106">
        <v>600079368</v>
      </c>
      <c r="D49" s="105">
        <v>72742828</v>
      </c>
      <c r="E49" s="107" t="s">
        <v>592</v>
      </c>
      <c r="F49" s="108">
        <v>3111</v>
      </c>
      <c r="G49" s="107" t="s">
        <v>315</v>
      </c>
      <c r="H49" s="109" t="s">
        <v>281</v>
      </c>
      <c r="I49" s="110">
        <v>3516841</v>
      </c>
      <c r="J49" s="111">
        <v>2554110</v>
      </c>
      <c r="K49" s="111">
        <v>20000</v>
      </c>
      <c r="L49" s="111">
        <v>870049</v>
      </c>
      <c r="M49" s="111">
        <v>51082</v>
      </c>
      <c r="N49" s="111">
        <v>21600</v>
      </c>
      <c r="O49" s="288">
        <v>5.6055999999999999</v>
      </c>
      <c r="P49" s="288">
        <v>4.2257999999999996</v>
      </c>
      <c r="Q49" s="406">
        <v>1.3797999999999999</v>
      </c>
      <c r="R49" s="112">
        <v>-6000</v>
      </c>
      <c r="S49" s="113">
        <v>0</v>
      </c>
      <c r="T49" s="113">
        <v>0</v>
      </c>
      <c r="U49" s="113">
        <v>25104</v>
      </c>
      <c r="V49" s="113">
        <v>-7364</v>
      </c>
      <c r="W49" s="113">
        <v>0</v>
      </c>
      <c r="X49" s="113">
        <v>0</v>
      </c>
      <c r="Y49" s="113">
        <f t="shared" si="5"/>
        <v>11740</v>
      </c>
      <c r="Z49" s="113">
        <v>6000</v>
      </c>
      <c r="AA49" s="113">
        <v>0</v>
      </c>
      <c r="AB49" s="113">
        <v>0</v>
      </c>
      <c r="AC49" s="113">
        <f t="shared" si="6"/>
        <v>6000</v>
      </c>
      <c r="AD49" s="113">
        <f t="shared" si="7"/>
        <v>17740</v>
      </c>
      <c r="AE49" s="114">
        <f t="shared" si="8"/>
        <v>5996</v>
      </c>
      <c r="AF49" s="114">
        <f t="shared" si="9"/>
        <v>235</v>
      </c>
      <c r="AG49" s="113">
        <v>0</v>
      </c>
      <c r="AH49" s="113">
        <v>10000</v>
      </c>
      <c r="AI49" s="113">
        <v>0</v>
      </c>
      <c r="AJ49" s="113">
        <f>SUM(AG49:AI49)</f>
        <v>10000</v>
      </c>
      <c r="AK49" s="113">
        <f>AD49+AE49+AF49+AJ49</f>
        <v>33971</v>
      </c>
      <c r="AL49" s="115">
        <v>0</v>
      </c>
      <c r="AM49" s="115">
        <v>-0.03</v>
      </c>
      <c r="AN49" s="115">
        <v>0</v>
      </c>
      <c r="AO49" s="115">
        <v>0</v>
      </c>
      <c r="AP49" s="115">
        <v>0</v>
      </c>
      <c r="AQ49" s="115">
        <v>0</v>
      </c>
      <c r="AR49" s="115">
        <v>0</v>
      </c>
      <c r="AS49" s="115">
        <v>0</v>
      </c>
      <c r="AT49" s="115">
        <f t="shared" ref="AT49:AT50" si="91">AL49+AN49+AO49+AR49+AQ49</f>
        <v>0</v>
      </c>
      <c r="AU49" s="115">
        <f t="shared" si="11"/>
        <v>-0.03</v>
      </c>
      <c r="AV49" s="116">
        <f t="shared" si="12"/>
        <v>-0.03</v>
      </c>
      <c r="AW49" s="346">
        <f>I49+AK49</f>
        <v>3550812</v>
      </c>
      <c r="AX49" s="113">
        <f>J49+Y49</f>
        <v>2565850</v>
      </c>
      <c r="AY49" s="113">
        <f t="shared" ref="AY49:AY50" si="92">W49</f>
        <v>0</v>
      </c>
      <c r="AZ49" s="113">
        <f>K49+AC49</f>
        <v>26000</v>
      </c>
      <c r="BA49" s="113">
        <f>L49+AE49</f>
        <v>876045</v>
      </c>
      <c r="BB49" s="113">
        <f>M49+AF49</f>
        <v>51317</v>
      </c>
      <c r="BC49" s="113">
        <f>N49+AJ49</f>
        <v>31600</v>
      </c>
      <c r="BD49" s="115">
        <f>O49+AV49</f>
        <v>5.5755999999999997</v>
      </c>
      <c r="BE49" s="115">
        <f>P49+AT49</f>
        <v>4.2257999999999996</v>
      </c>
      <c r="BF49" s="372">
        <f t="shared" ref="BF49:BF50" si="93">AQ49</f>
        <v>0</v>
      </c>
      <c r="BG49" s="116">
        <f>Q49+AU49</f>
        <v>1.3497999999999999</v>
      </c>
    </row>
    <row r="50" spans="1:59" ht="14.1" customHeight="1" x14ac:dyDescent="0.2">
      <c r="A50" s="108">
        <v>11</v>
      </c>
      <c r="B50" s="105">
        <v>2423</v>
      </c>
      <c r="C50" s="106">
        <v>600079368</v>
      </c>
      <c r="D50" s="105">
        <v>72742828</v>
      </c>
      <c r="E50" s="107" t="s">
        <v>592</v>
      </c>
      <c r="F50" s="108">
        <v>3141</v>
      </c>
      <c r="G50" s="107" t="s">
        <v>319</v>
      </c>
      <c r="H50" s="109" t="s">
        <v>282</v>
      </c>
      <c r="I50" s="110">
        <v>625243</v>
      </c>
      <c r="J50" s="30">
        <v>458364</v>
      </c>
      <c r="K50" s="30">
        <v>0</v>
      </c>
      <c r="L50" s="111">
        <v>154927</v>
      </c>
      <c r="M50" s="111">
        <v>9168</v>
      </c>
      <c r="N50" s="30">
        <v>2784</v>
      </c>
      <c r="O50" s="288">
        <v>1.56</v>
      </c>
      <c r="P50" s="441">
        <v>0</v>
      </c>
      <c r="Q50" s="906">
        <v>1.56</v>
      </c>
      <c r="R50" s="112">
        <v>0</v>
      </c>
      <c r="S50" s="113">
        <v>0</v>
      </c>
      <c r="T50" s="113">
        <v>0</v>
      </c>
      <c r="U50" s="113">
        <v>0</v>
      </c>
      <c r="V50" s="113">
        <v>0</v>
      </c>
      <c r="W50" s="113">
        <v>0</v>
      </c>
      <c r="X50" s="113">
        <v>0</v>
      </c>
      <c r="Y50" s="113">
        <f t="shared" si="5"/>
        <v>0</v>
      </c>
      <c r="Z50" s="113">
        <v>0</v>
      </c>
      <c r="AA50" s="113">
        <v>0</v>
      </c>
      <c r="AB50" s="113">
        <v>0</v>
      </c>
      <c r="AC50" s="113">
        <f t="shared" si="6"/>
        <v>0</v>
      </c>
      <c r="AD50" s="113">
        <f t="shared" si="7"/>
        <v>0</v>
      </c>
      <c r="AE50" s="114">
        <f t="shared" si="8"/>
        <v>0</v>
      </c>
      <c r="AF50" s="114">
        <f t="shared" si="9"/>
        <v>0</v>
      </c>
      <c r="AG50" s="113">
        <v>0</v>
      </c>
      <c r="AH50" s="113">
        <v>0</v>
      </c>
      <c r="AI50" s="113">
        <v>0</v>
      </c>
      <c r="AJ50" s="113">
        <f>SUM(AG50:AI50)</f>
        <v>0</v>
      </c>
      <c r="AK50" s="113">
        <f>AD50+AE50+AF50+AJ50</f>
        <v>0</v>
      </c>
      <c r="AL50" s="115">
        <v>0</v>
      </c>
      <c r="AM50" s="115">
        <v>0</v>
      </c>
      <c r="AN50" s="115">
        <v>0</v>
      </c>
      <c r="AO50" s="115">
        <v>0</v>
      </c>
      <c r="AP50" s="115">
        <v>0</v>
      </c>
      <c r="AQ50" s="115">
        <v>0</v>
      </c>
      <c r="AR50" s="115">
        <v>0</v>
      </c>
      <c r="AS50" s="115">
        <v>0</v>
      </c>
      <c r="AT50" s="115">
        <f t="shared" si="91"/>
        <v>0</v>
      </c>
      <c r="AU50" s="115">
        <f t="shared" si="11"/>
        <v>0</v>
      </c>
      <c r="AV50" s="116">
        <f t="shared" si="12"/>
        <v>0</v>
      </c>
      <c r="AW50" s="346">
        <f>I50+AK50</f>
        <v>625243</v>
      </c>
      <c r="AX50" s="113">
        <f>J50+Y50</f>
        <v>458364</v>
      </c>
      <c r="AY50" s="113">
        <f t="shared" si="92"/>
        <v>0</v>
      </c>
      <c r="AZ50" s="113">
        <f>K50+AC50</f>
        <v>0</v>
      </c>
      <c r="BA50" s="113">
        <f>L50+AE50</f>
        <v>154927</v>
      </c>
      <c r="BB50" s="113">
        <f>M50+AF50</f>
        <v>9168</v>
      </c>
      <c r="BC50" s="113">
        <f>N50+AJ50</f>
        <v>2784</v>
      </c>
      <c r="BD50" s="115">
        <f>O50+AV50</f>
        <v>1.56</v>
      </c>
      <c r="BE50" s="115">
        <f>P50+AT50</f>
        <v>0</v>
      </c>
      <c r="BF50" s="372">
        <f t="shared" si="93"/>
        <v>0</v>
      </c>
      <c r="BG50" s="116">
        <f>Q50+AU50</f>
        <v>1.56</v>
      </c>
    </row>
    <row r="51" spans="1:59" ht="14.1" customHeight="1" x14ac:dyDescent="0.2">
      <c r="A51" s="120">
        <v>11</v>
      </c>
      <c r="B51" s="117">
        <v>2423</v>
      </c>
      <c r="C51" s="118">
        <v>600079368</v>
      </c>
      <c r="D51" s="117">
        <v>72742828</v>
      </c>
      <c r="E51" s="119" t="s">
        <v>593</v>
      </c>
      <c r="F51" s="120"/>
      <c r="G51" s="119"/>
      <c r="H51" s="121"/>
      <c r="I51" s="122">
        <v>4142084</v>
      </c>
      <c r="J51" s="123">
        <v>3012474</v>
      </c>
      <c r="K51" s="123">
        <v>20000</v>
      </c>
      <c r="L51" s="123">
        <v>1024976</v>
      </c>
      <c r="M51" s="123">
        <v>60250</v>
      </c>
      <c r="N51" s="123">
        <v>24384</v>
      </c>
      <c r="O51" s="124">
        <v>7.1655999999999995</v>
      </c>
      <c r="P51" s="124">
        <v>4.2257999999999996</v>
      </c>
      <c r="Q51" s="904">
        <v>2.9398</v>
      </c>
      <c r="R51" s="122">
        <f t="shared" ref="R51:BG51" si="94">SUM(R49:R50)</f>
        <v>-6000</v>
      </c>
      <c r="S51" s="123">
        <f t="shared" si="94"/>
        <v>0</v>
      </c>
      <c r="T51" s="123">
        <f t="shared" si="94"/>
        <v>0</v>
      </c>
      <c r="U51" s="123">
        <f t="shared" ref="U51" si="95">SUM(U49:U50)</f>
        <v>25104</v>
      </c>
      <c r="V51" s="123">
        <f t="shared" si="94"/>
        <v>-7364</v>
      </c>
      <c r="W51" s="123">
        <f t="shared" ref="W51" si="96">SUM(W49:W50)</f>
        <v>0</v>
      </c>
      <c r="X51" s="123">
        <f t="shared" si="94"/>
        <v>0</v>
      </c>
      <c r="Y51" s="123">
        <f t="shared" si="94"/>
        <v>11740</v>
      </c>
      <c r="Z51" s="123">
        <f t="shared" si="94"/>
        <v>6000</v>
      </c>
      <c r="AA51" s="123">
        <f t="shared" si="94"/>
        <v>0</v>
      </c>
      <c r="AB51" s="123">
        <f t="shared" si="94"/>
        <v>0</v>
      </c>
      <c r="AC51" s="123">
        <f t="shared" si="94"/>
        <v>6000</v>
      </c>
      <c r="AD51" s="123">
        <f t="shared" si="94"/>
        <v>17740</v>
      </c>
      <c r="AE51" s="123">
        <f t="shared" si="94"/>
        <v>5996</v>
      </c>
      <c r="AF51" s="123">
        <f t="shared" si="94"/>
        <v>235</v>
      </c>
      <c r="AG51" s="123">
        <f t="shared" si="94"/>
        <v>0</v>
      </c>
      <c r="AH51" s="123">
        <f t="shared" si="94"/>
        <v>10000</v>
      </c>
      <c r="AI51" s="123">
        <f t="shared" si="94"/>
        <v>0</v>
      </c>
      <c r="AJ51" s="123">
        <f t="shared" si="94"/>
        <v>10000</v>
      </c>
      <c r="AK51" s="123">
        <f t="shared" si="94"/>
        <v>33971</v>
      </c>
      <c r="AL51" s="124">
        <f t="shared" si="94"/>
        <v>0</v>
      </c>
      <c r="AM51" s="124">
        <f t="shared" si="94"/>
        <v>-0.03</v>
      </c>
      <c r="AN51" s="124">
        <f t="shared" si="94"/>
        <v>0</v>
      </c>
      <c r="AO51" s="124">
        <f t="shared" si="94"/>
        <v>0</v>
      </c>
      <c r="AP51" s="124">
        <f t="shared" si="94"/>
        <v>0</v>
      </c>
      <c r="AQ51" s="124">
        <f t="shared" ref="AQ51" si="97">SUM(AQ49:AQ50)</f>
        <v>0</v>
      </c>
      <c r="AR51" s="124">
        <f t="shared" si="94"/>
        <v>0</v>
      </c>
      <c r="AS51" s="124">
        <f t="shared" si="94"/>
        <v>0</v>
      </c>
      <c r="AT51" s="449">
        <f t="shared" si="94"/>
        <v>0</v>
      </c>
      <c r="AU51" s="124">
        <f t="shared" si="94"/>
        <v>-0.03</v>
      </c>
      <c r="AV51" s="125">
        <f t="shared" si="94"/>
        <v>-0.03</v>
      </c>
      <c r="AW51" s="842">
        <f t="shared" si="94"/>
        <v>4176055</v>
      </c>
      <c r="AX51" s="123">
        <f t="shared" si="94"/>
        <v>3024214</v>
      </c>
      <c r="AY51" s="123">
        <f t="shared" ref="AY51" si="98">SUM(AY49:AY50)</f>
        <v>0</v>
      </c>
      <c r="AZ51" s="123">
        <f t="shared" si="94"/>
        <v>26000</v>
      </c>
      <c r="BA51" s="123">
        <f t="shared" si="94"/>
        <v>1030972</v>
      </c>
      <c r="BB51" s="123">
        <f t="shared" si="94"/>
        <v>60485</v>
      </c>
      <c r="BC51" s="123">
        <f t="shared" si="94"/>
        <v>34384</v>
      </c>
      <c r="BD51" s="124">
        <f t="shared" si="94"/>
        <v>7.1356000000000002</v>
      </c>
      <c r="BE51" s="124">
        <f t="shared" si="94"/>
        <v>4.2257999999999996</v>
      </c>
      <c r="BF51" s="124">
        <f t="shared" si="94"/>
        <v>0</v>
      </c>
      <c r="BG51" s="125">
        <f t="shared" si="94"/>
        <v>2.9097999999999997</v>
      </c>
    </row>
    <row r="52" spans="1:59" ht="14.1" customHeight="1" x14ac:dyDescent="0.2">
      <c r="A52" s="108">
        <v>12</v>
      </c>
      <c r="B52" s="105">
        <v>2428</v>
      </c>
      <c r="C52" s="106">
        <v>600079112</v>
      </c>
      <c r="D52" s="105">
        <v>72743140</v>
      </c>
      <c r="E52" s="107" t="s">
        <v>594</v>
      </c>
      <c r="F52" s="108">
        <v>3111</v>
      </c>
      <c r="G52" s="107" t="s">
        <v>315</v>
      </c>
      <c r="H52" s="109" t="s">
        <v>281</v>
      </c>
      <c r="I52" s="110">
        <v>6429661</v>
      </c>
      <c r="J52" s="111">
        <v>4701858</v>
      </c>
      <c r="K52" s="111">
        <v>1000</v>
      </c>
      <c r="L52" s="111">
        <v>1589566</v>
      </c>
      <c r="M52" s="111">
        <v>94037</v>
      </c>
      <c r="N52" s="111">
        <v>43200</v>
      </c>
      <c r="O52" s="288">
        <v>10.8582</v>
      </c>
      <c r="P52" s="288">
        <v>8</v>
      </c>
      <c r="Q52" s="406">
        <v>2.8582000000000001</v>
      </c>
      <c r="R52" s="112">
        <v>-36000</v>
      </c>
      <c r="S52" s="113">
        <v>0</v>
      </c>
      <c r="T52" s="113">
        <v>0</v>
      </c>
      <c r="U52" s="113">
        <v>39920</v>
      </c>
      <c r="V52" s="113">
        <v>-18409</v>
      </c>
      <c r="W52" s="113">
        <v>0</v>
      </c>
      <c r="X52" s="113">
        <v>0</v>
      </c>
      <c r="Y52" s="113">
        <f t="shared" si="5"/>
        <v>-14489</v>
      </c>
      <c r="Z52" s="113">
        <v>36000</v>
      </c>
      <c r="AA52" s="113">
        <v>0</v>
      </c>
      <c r="AB52" s="113">
        <v>0</v>
      </c>
      <c r="AC52" s="113">
        <f t="shared" si="6"/>
        <v>36000</v>
      </c>
      <c r="AD52" s="113">
        <f t="shared" si="7"/>
        <v>21511</v>
      </c>
      <c r="AE52" s="114">
        <f t="shared" si="8"/>
        <v>7271</v>
      </c>
      <c r="AF52" s="114">
        <f t="shared" si="9"/>
        <v>-290</v>
      </c>
      <c r="AG52" s="113">
        <v>0</v>
      </c>
      <c r="AH52" s="113">
        <v>25000</v>
      </c>
      <c r="AI52" s="113">
        <v>0</v>
      </c>
      <c r="AJ52" s="113">
        <f>SUM(AG52:AI52)</f>
        <v>25000</v>
      </c>
      <c r="AK52" s="113">
        <f>AD52+AE52+AF52+AJ52</f>
        <v>53492</v>
      </c>
      <c r="AL52" s="115">
        <v>0</v>
      </c>
      <c r="AM52" s="115">
        <v>-0.19</v>
      </c>
      <c r="AN52" s="115">
        <v>0</v>
      </c>
      <c r="AO52" s="115">
        <v>0</v>
      </c>
      <c r="AP52" s="115">
        <v>0</v>
      </c>
      <c r="AQ52" s="115">
        <v>0</v>
      </c>
      <c r="AR52" s="115">
        <v>0</v>
      </c>
      <c r="AS52" s="115">
        <v>0</v>
      </c>
      <c r="AT52" s="115">
        <f t="shared" ref="AT52:AT53" si="99">AL52+AN52+AO52+AR52+AQ52</f>
        <v>0</v>
      </c>
      <c r="AU52" s="115">
        <f t="shared" si="11"/>
        <v>-0.19</v>
      </c>
      <c r="AV52" s="116">
        <f t="shared" si="12"/>
        <v>-0.19</v>
      </c>
      <c r="AW52" s="346">
        <f>I52+AK52</f>
        <v>6483153</v>
      </c>
      <c r="AX52" s="113">
        <f>J52+Y52</f>
        <v>4687369</v>
      </c>
      <c r="AY52" s="113">
        <f t="shared" ref="AY52:AY53" si="100">W52</f>
        <v>0</v>
      </c>
      <c r="AZ52" s="113">
        <f>K52+AC52</f>
        <v>37000</v>
      </c>
      <c r="BA52" s="113">
        <f>L52+AE52</f>
        <v>1596837</v>
      </c>
      <c r="BB52" s="113">
        <f>M52+AF52</f>
        <v>93747</v>
      </c>
      <c r="BC52" s="113">
        <f>N52+AJ52</f>
        <v>68200</v>
      </c>
      <c r="BD52" s="115">
        <f>O52+AV52</f>
        <v>10.668200000000001</v>
      </c>
      <c r="BE52" s="115">
        <f>P52+AT52</f>
        <v>8</v>
      </c>
      <c r="BF52" s="372">
        <f t="shared" ref="BF52:BF53" si="101">AQ52</f>
        <v>0</v>
      </c>
      <c r="BG52" s="116">
        <f>Q52+AU52</f>
        <v>2.6682000000000001</v>
      </c>
    </row>
    <row r="53" spans="1:59" ht="14.1" customHeight="1" x14ac:dyDescent="0.2">
      <c r="A53" s="108">
        <v>12</v>
      </c>
      <c r="B53" s="105">
        <v>2428</v>
      </c>
      <c r="C53" s="106">
        <v>600079112</v>
      </c>
      <c r="D53" s="105">
        <v>72743140</v>
      </c>
      <c r="E53" s="107" t="s">
        <v>594</v>
      </c>
      <c r="F53" s="108">
        <v>3141</v>
      </c>
      <c r="G53" s="107" t="s">
        <v>319</v>
      </c>
      <c r="H53" s="109" t="s">
        <v>282</v>
      </c>
      <c r="I53" s="110">
        <v>994677</v>
      </c>
      <c r="J53" s="30">
        <v>728357</v>
      </c>
      <c r="K53" s="30">
        <v>0</v>
      </c>
      <c r="L53" s="111">
        <v>246185</v>
      </c>
      <c r="M53" s="111">
        <v>14567</v>
      </c>
      <c r="N53" s="30">
        <v>5568</v>
      </c>
      <c r="O53" s="288">
        <v>2.48</v>
      </c>
      <c r="P53" s="441">
        <v>0</v>
      </c>
      <c r="Q53" s="906">
        <v>2.48</v>
      </c>
      <c r="R53" s="112">
        <v>0</v>
      </c>
      <c r="S53" s="113">
        <v>0</v>
      </c>
      <c r="T53" s="113">
        <v>0</v>
      </c>
      <c r="U53" s="113">
        <v>0</v>
      </c>
      <c r="V53" s="113">
        <v>0</v>
      </c>
      <c r="W53" s="113">
        <v>0</v>
      </c>
      <c r="X53" s="113">
        <v>0</v>
      </c>
      <c r="Y53" s="113">
        <f t="shared" si="5"/>
        <v>0</v>
      </c>
      <c r="Z53" s="113">
        <v>0</v>
      </c>
      <c r="AA53" s="113">
        <v>0</v>
      </c>
      <c r="AB53" s="113">
        <v>0</v>
      </c>
      <c r="AC53" s="113">
        <f t="shared" si="6"/>
        <v>0</v>
      </c>
      <c r="AD53" s="113">
        <f t="shared" si="7"/>
        <v>0</v>
      </c>
      <c r="AE53" s="114">
        <f t="shared" si="8"/>
        <v>0</v>
      </c>
      <c r="AF53" s="114">
        <f t="shared" si="9"/>
        <v>0</v>
      </c>
      <c r="AG53" s="113">
        <v>0</v>
      </c>
      <c r="AH53" s="113">
        <v>0</v>
      </c>
      <c r="AI53" s="113">
        <v>0</v>
      </c>
      <c r="AJ53" s="113">
        <f>SUM(AG53:AI53)</f>
        <v>0</v>
      </c>
      <c r="AK53" s="113">
        <f>AD53+AE53+AF53+AJ53</f>
        <v>0</v>
      </c>
      <c r="AL53" s="115">
        <v>0</v>
      </c>
      <c r="AM53" s="115">
        <v>0</v>
      </c>
      <c r="AN53" s="115">
        <v>0</v>
      </c>
      <c r="AO53" s="115">
        <v>0</v>
      </c>
      <c r="AP53" s="115">
        <v>0</v>
      </c>
      <c r="AQ53" s="115">
        <v>0</v>
      </c>
      <c r="AR53" s="115">
        <v>0</v>
      </c>
      <c r="AS53" s="115">
        <v>0</v>
      </c>
      <c r="AT53" s="115">
        <f t="shared" si="99"/>
        <v>0</v>
      </c>
      <c r="AU53" s="115">
        <f t="shared" si="11"/>
        <v>0</v>
      </c>
      <c r="AV53" s="116">
        <f t="shared" si="12"/>
        <v>0</v>
      </c>
      <c r="AW53" s="346">
        <f>I53+AK53</f>
        <v>994677</v>
      </c>
      <c r="AX53" s="113">
        <f>J53+Y53</f>
        <v>728357</v>
      </c>
      <c r="AY53" s="113">
        <f t="shared" si="100"/>
        <v>0</v>
      </c>
      <c r="AZ53" s="113">
        <f>K53+AC53</f>
        <v>0</v>
      </c>
      <c r="BA53" s="113">
        <f>L53+AE53</f>
        <v>246185</v>
      </c>
      <c r="BB53" s="113">
        <f>M53+AF53</f>
        <v>14567</v>
      </c>
      <c r="BC53" s="113">
        <f>N53+AJ53</f>
        <v>5568</v>
      </c>
      <c r="BD53" s="115">
        <f>O53+AV53</f>
        <v>2.48</v>
      </c>
      <c r="BE53" s="115">
        <f>P53+AT53</f>
        <v>0</v>
      </c>
      <c r="BF53" s="372">
        <f t="shared" si="101"/>
        <v>0</v>
      </c>
      <c r="BG53" s="116">
        <f>Q53+AU53</f>
        <v>2.48</v>
      </c>
    </row>
    <row r="54" spans="1:59" ht="14.1" customHeight="1" x14ac:dyDescent="0.2">
      <c r="A54" s="120">
        <v>12</v>
      </c>
      <c r="B54" s="117">
        <v>2428</v>
      </c>
      <c r="C54" s="118">
        <v>600079112</v>
      </c>
      <c r="D54" s="117">
        <v>72743140</v>
      </c>
      <c r="E54" s="119" t="s">
        <v>595</v>
      </c>
      <c r="F54" s="120"/>
      <c r="G54" s="119"/>
      <c r="H54" s="121"/>
      <c r="I54" s="122">
        <v>7424338</v>
      </c>
      <c r="J54" s="123">
        <v>5430215</v>
      </c>
      <c r="K54" s="123">
        <v>1000</v>
      </c>
      <c r="L54" s="123">
        <v>1835751</v>
      </c>
      <c r="M54" s="123">
        <v>108604</v>
      </c>
      <c r="N54" s="123">
        <v>48768</v>
      </c>
      <c r="O54" s="124">
        <v>13.338200000000001</v>
      </c>
      <c r="P54" s="124">
        <v>8</v>
      </c>
      <c r="Q54" s="904">
        <v>5.3382000000000005</v>
      </c>
      <c r="R54" s="122">
        <f t="shared" ref="R54:BG54" si="102">SUM(R52:R53)</f>
        <v>-36000</v>
      </c>
      <c r="S54" s="123">
        <f t="shared" si="102"/>
        <v>0</v>
      </c>
      <c r="T54" s="123">
        <f t="shared" si="102"/>
        <v>0</v>
      </c>
      <c r="U54" s="123">
        <f t="shared" ref="U54" si="103">SUM(U52:U53)</f>
        <v>39920</v>
      </c>
      <c r="V54" s="123">
        <f t="shared" si="102"/>
        <v>-18409</v>
      </c>
      <c r="W54" s="123">
        <f t="shared" ref="W54" si="104">SUM(W52:W53)</f>
        <v>0</v>
      </c>
      <c r="X54" s="123">
        <f t="shared" si="102"/>
        <v>0</v>
      </c>
      <c r="Y54" s="123">
        <f t="shared" si="102"/>
        <v>-14489</v>
      </c>
      <c r="Z54" s="123">
        <f t="shared" si="102"/>
        <v>36000</v>
      </c>
      <c r="AA54" s="123">
        <f t="shared" si="102"/>
        <v>0</v>
      </c>
      <c r="AB54" s="123">
        <f t="shared" si="102"/>
        <v>0</v>
      </c>
      <c r="AC54" s="123">
        <f t="shared" si="102"/>
        <v>36000</v>
      </c>
      <c r="AD54" s="123">
        <f t="shared" si="102"/>
        <v>21511</v>
      </c>
      <c r="AE54" s="123">
        <f t="shared" si="102"/>
        <v>7271</v>
      </c>
      <c r="AF54" s="123">
        <f t="shared" si="102"/>
        <v>-290</v>
      </c>
      <c r="AG54" s="123">
        <f t="shared" si="102"/>
        <v>0</v>
      </c>
      <c r="AH54" s="123">
        <f t="shared" si="102"/>
        <v>25000</v>
      </c>
      <c r="AI54" s="123">
        <f t="shared" si="102"/>
        <v>0</v>
      </c>
      <c r="AJ54" s="123">
        <f t="shared" si="102"/>
        <v>25000</v>
      </c>
      <c r="AK54" s="123">
        <f t="shared" si="102"/>
        <v>53492</v>
      </c>
      <c r="AL54" s="124">
        <f t="shared" si="102"/>
        <v>0</v>
      </c>
      <c r="AM54" s="124">
        <f t="shared" si="102"/>
        <v>-0.19</v>
      </c>
      <c r="AN54" s="124">
        <f t="shared" si="102"/>
        <v>0</v>
      </c>
      <c r="AO54" s="124">
        <f t="shared" si="102"/>
        <v>0</v>
      </c>
      <c r="AP54" s="124">
        <f t="shared" si="102"/>
        <v>0</v>
      </c>
      <c r="AQ54" s="124">
        <f t="shared" ref="AQ54" si="105">SUM(AQ52:AQ53)</f>
        <v>0</v>
      </c>
      <c r="AR54" s="124">
        <f t="shared" si="102"/>
        <v>0</v>
      </c>
      <c r="AS54" s="124">
        <f t="shared" si="102"/>
        <v>0</v>
      </c>
      <c r="AT54" s="449">
        <f t="shared" si="102"/>
        <v>0</v>
      </c>
      <c r="AU54" s="124">
        <f t="shared" si="102"/>
        <v>-0.19</v>
      </c>
      <c r="AV54" s="125">
        <f t="shared" si="102"/>
        <v>-0.19</v>
      </c>
      <c r="AW54" s="842">
        <f t="shared" si="102"/>
        <v>7477830</v>
      </c>
      <c r="AX54" s="123">
        <f t="shared" si="102"/>
        <v>5415726</v>
      </c>
      <c r="AY54" s="123">
        <f t="shared" ref="AY54" si="106">SUM(AY52:AY53)</f>
        <v>0</v>
      </c>
      <c r="AZ54" s="123">
        <f t="shared" si="102"/>
        <v>37000</v>
      </c>
      <c r="BA54" s="123">
        <f t="shared" si="102"/>
        <v>1843022</v>
      </c>
      <c r="BB54" s="123">
        <f t="shared" si="102"/>
        <v>108314</v>
      </c>
      <c r="BC54" s="123">
        <f t="shared" si="102"/>
        <v>73768</v>
      </c>
      <c r="BD54" s="124">
        <f t="shared" si="102"/>
        <v>13.148200000000001</v>
      </c>
      <c r="BE54" s="124">
        <f t="shared" si="102"/>
        <v>8</v>
      </c>
      <c r="BF54" s="124">
        <f t="shared" si="102"/>
        <v>0</v>
      </c>
      <c r="BG54" s="125">
        <f t="shared" si="102"/>
        <v>5.1482000000000001</v>
      </c>
    </row>
    <row r="55" spans="1:59" ht="14.1" customHeight="1" x14ac:dyDescent="0.2">
      <c r="A55" s="108">
        <v>13</v>
      </c>
      <c r="B55" s="105">
        <v>2413</v>
      </c>
      <c r="C55" s="106">
        <v>600079601</v>
      </c>
      <c r="D55" s="105">
        <v>72742909</v>
      </c>
      <c r="E55" s="107" t="s">
        <v>596</v>
      </c>
      <c r="F55" s="108">
        <v>3111</v>
      </c>
      <c r="G55" s="107" t="s">
        <v>315</v>
      </c>
      <c r="H55" s="109" t="s">
        <v>281</v>
      </c>
      <c r="I55" s="110">
        <v>5020653</v>
      </c>
      <c r="J55" s="111">
        <v>3674229</v>
      </c>
      <c r="K55" s="111">
        <v>0</v>
      </c>
      <c r="L55" s="111">
        <v>1241889</v>
      </c>
      <c r="M55" s="111">
        <v>73485</v>
      </c>
      <c r="N55" s="111">
        <v>31050</v>
      </c>
      <c r="O55" s="288">
        <v>8.3759999999999994</v>
      </c>
      <c r="P55" s="288">
        <v>6.2417999999999996</v>
      </c>
      <c r="Q55" s="406">
        <v>2.1341999999999999</v>
      </c>
      <c r="R55" s="112">
        <v>0</v>
      </c>
      <c r="S55" s="113">
        <v>0</v>
      </c>
      <c r="T55" s="113">
        <v>0</v>
      </c>
      <c r="U55" s="113">
        <v>32816</v>
      </c>
      <c r="V55" s="113">
        <v>-14727</v>
      </c>
      <c r="W55" s="113">
        <v>0</v>
      </c>
      <c r="X55" s="113">
        <v>0</v>
      </c>
      <c r="Y55" s="113">
        <f t="shared" si="5"/>
        <v>18089</v>
      </c>
      <c r="Z55" s="113">
        <v>0</v>
      </c>
      <c r="AA55" s="113">
        <v>0</v>
      </c>
      <c r="AB55" s="113">
        <v>0</v>
      </c>
      <c r="AC55" s="113">
        <f t="shared" si="6"/>
        <v>0</v>
      </c>
      <c r="AD55" s="113">
        <f t="shared" si="7"/>
        <v>18089</v>
      </c>
      <c r="AE55" s="114">
        <f t="shared" si="8"/>
        <v>6114</v>
      </c>
      <c r="AF55" s="114">
        <f t="shared" si="9"/>
        <v>362</v>
      </c>
      <c r="AG55" s="113">
        <v>0</v>
      </c>
      <c r="AH55" s="113">
        <v>20000</v>
      </c>
      <c r="AI55" s="113">
        <v>0</v>
      </c>
      <c r="AJ55" s="113">
        <f>SUM(AG55:AI55)</f>
        <v>20000</v>
      </c>
      <c r="AK55" s="113">
        <f>AD55+AE55+AF55+AJ55</f>
        <v>44565</v>
      </c>
      <c r="AL55" s="115">
        <v>0</v>
      </c>
      <c r="AM55" s="115">
        <v>0</v>
      </c>
      <c r="AN55" s="115">
        <v>0</v>
      </c>
      <c r="AO55" s="115">
        <v>0</v>
      </c>
      <c r="AP55" s="115">
        <v>0</v>
      </c>
      <c r="AQ55" s="115">
        <v>0</v>
      </c>
      <c r="AR55" s="115">
        <v>0</v>
      </c>
      <c r="AS55" s="115">
        <v>0</v>
      </c>
      <c r="AT55" s="115">
        <f t="shared" ref="AT55:AT57" si="107">AL55+AN55+AO55+AR55+AQ55</f>
        <v>0</v>
      </c>
      <c r="AU55" s="115">
        <f t="shared" si="11"/>
        <v>0</v>
      </c>
      <c r="AV55" s="116">
        <f t="shared" si="12"/>
        <v>0</v>
      </c>
      <c r="AW55" s="346">
        <f>I55+AK55</f>
        <v>5065218</v>
      </c>
      <c r="AX55" s="113">
        <f>J55+Y55</f>
        <v>3692318</v>
      </c>
      <c r="AY55" s="113">
        <f t="shared" ref="AY55:AY57" si="108">W55</f>
        <v>0</v>
      </c>
      <c r="AZ55" s="113">
        <f>K55+AC55</f>
        <v>0</v>
      </c>
      <c r="BA55" s="113">
        <f t="shared" ref="BA55:BB57" si="109">L55+AE55</f>
        <v>1248003</v>
      </c>
      <c r="BB55" s="113">
        <f t="shared" si="109"/>
        <v>73847</v>
      </c>
      <c r="BC55" s="113">
        <f>N55+AJ55</f>
        <v>51050</v>
      </c>
      <c r="BD55" s="115">
        <f>O55+AV55</f>
        <v>8.3759999999999994</v>
      </c>
      <c r="BE55" s="115">
        <f>P55+AT55</f>
        <v>6.2417999999999996</v>
      </c>
      <c r="BF55" s="372">
        <f t="shared" ref="BF55:BF57" si="110">AQ55</f>
        <v>0</v>
      </c>
      <c r="BG55" s="116">
        <f>Q55+AU55</f>
        <v>2.1341999999999999</v>
      </c>
    </row>
    <row r="56" spans="1:59" ht="14.1" customHeight="1" x14ac:dyDescent="0.2">
      <c r="A56" s="108">
        <v>13</v>
      </c>
      <c r="B56" s="105">
        <v>2413</v>
      </c>
      <c r="C56" s="106">
        <v>600079601</v>
      </c>
      <c r="D56" s="105">
        <v>72742909</v>
      </c>
      <c r="E56" s="107" t="s">
        <v>596</v>
      </c>
      <c r="F56" s="108">
        <v>3111</v>
      </c>
      <c r="G56" s="126" t="s">
        <v>316</v>
      </c>
      <c r="H56" s="109" t="s">
        <v>282</v>
      </c>
      <c r="I56" s="110">
        <v>0</v>
      </c>
      <c r="J56" s="28">
        <v>0</v>
      </c>
      <c r="K56" s="28">
        <v>0</v>
      </c>
      <c r="L56" s="111">
        <v>0</v>
      </c>
      <c r="M56" s="111">
        <v>0</v>
      </c>
      <c r="N56" s="28">
        <v>0</v>
      </c>
      <c r="O56" s="288">
        <v>0</v>
      </c>
      <c r="P56" s="275">
        <v>0</v>
      </c>
      <c r="Q56" s="905">
        <v>0</v>
      </c>
      <c r="R56" s="112">
        <v>0</v>
      </c>
      <c r="S56" s="113">
        <v>0</v>
      </c>
      <c r="T56" s="113">
        <v>0</v>
      </c>
      <c r="U56" s="113">
        <v>0</v>
      </c>
      <c r="V56" s="113">
        <v>0</v>
      </c>
      <c r="W56" s="113">
        <v>0</v>
      </c>
      <c r="X56" s="113">
        <v>0</v>
      </c>
      <c r="Y56" s="113">
        <f t="shared" si="5"/>
        <v>0</v>
      </c>
      <c r="Z56" s="113">
        <v>0</v>
      </c>
      <c r="AA56" s="113">
        <v>0</v>
      </c>
      <c r="AB56" s="113">
        <v>0</v>
      </c>
      <c r="AC56" s="113">
        <f t="shared" si="6"/>
        <v>0</v>
      </c>
      <c r="AD56" s="113">
        <f t="shared" si="7"/>
        <v>0</v>
      </c>
      <c r="AE56" s="114">
        <f t="shared" si="8"/>
        <v>0</v>
      </c>
      <c r="AF56" s="114">
        <f t="shared" si="9"/>
        <v>0</v>
      </c>
      <c r="AG56" s="113">
        <v>0</v>
      </c>
      <c r="AH56" s="113">
        <v>0</v>
      </c>
      <c r="AI56" s="113">
        <v>0</v>
      </c>
      <c r="AJ56" s="113">
        <f>SUM(AG56:AI56)</f>
        <v>0</v>
      </c>
      <c r="AK56" s="113">
        <f>AD56+AE56+AF56+AJ56</f>
        <v>0</v>
      </c>
      <c r="AL56" s="115">
        <v>0</v>
      </c>
      <c r="AM56" s="115">
        <v>0</v>
      </c>
      <c r="AN56" s="115">
        <v>0</v>
      </c>
      <c r="AO56" s="115">
        <v>0</v>
      </c>
      <c r="AP56" s="115">
        <v>0</v>
      </c>
      <c r="AQ56" s="115">
        <v>0</v>
      </c>
      <c r="AR56" s="115">
        <v>0</v>
      </c>
      <c r="AS56" s="115">
        <v>0</v>
      </c>
      <c r="AT56" s="115">
        <f t="shared" si="107"/>
        <v>0</v>
      </c>
      <c r="AU56" s="115">
        <f t="shared" si="11"/>
        <v>0</v>
      </c>
      <c r="AV56" s="116">
        <f t="shared" si="12"/>
        <v>0</v>
      </c>
      <c r="AW56" s="346">
        <f>I56+AK56</f>
        <v>0</v>
      </c>
      <c r="AX56" s="113">
        <f>J56+Y56</f>
        <v>0</v>
      </c>
      <c r="AY56" s="113">
        <f t="shared" si="108"/>
        <v>0</v>
      </c>
      <c r="AZ56" s="113">
        <f>K56+AC56</f>
        <v>0</v>
      </c>
      <c r="BA56" s="113">
        <f t="shared" si="109"/>
        <v>0</v>
      </c>
      <c r="BB56" s="113">
        <f t="shared" si="109"/>
        <v>0</v>
      </c>
      <c r="BC56" s="113">
        <f>N56+AJ56</f>
        <v>0</v>
      </c>
      <c r="BD56" s="115">
        <f>O56+AV56</f>
        <v>0</v>
      </c>
      <c r="BE56" s="115">
        <f>P56+AT56</f>
        <v>0</v>
      </c>
      <c r="BF56" s="372">
        <f t="shared" si="110"/>
        <v>0</v>
      </c>
      <c r="BG56" s="116">
        <f>Q56+AU56</f>
        <v>0</v>
      </c>
    </row>
    <row r="57" spans="1:59" ht="14.1" customHeight="1" x14ac:dyDescent="0.2">
      <c r="A57" s="108">
        <v>13</v>
      </c>
      <c r="B57" s="105">
        <v>2413</v>
      </c>
      <c r="C57" s="106">
        <v>600079601</v>
      </c>
      <c r="D57" s="105">
        <v>72742909</v>
      </c>
      <c r="E57" s="107" t="s">
        <v>596</v>
      </c>
      <c r="F57" s="108">
        <v>3141</v>
      </c>
      <c r="G57" s="107" t="s">
        <v>319</v>
      </c>
      <c r="H57" s="109" t="s">
        <v>282</v>
      </c>
      <c r="I57" s="110">
        <v>815231</v>
      </c>
      <c r="J57" s="30">
        <v>597242</v>
      </c>
      <c r="K57" s="30">
        <v>0</v>
      </c>
      <c r="L57" s="111">
        <v>201868</v>
      </c>
      <c r="M57" s="111">
        <v>11945</v>
      </c>
      <c r="N57" s="30">
        <v>4176</v>
      </c>
      <c r="O57" s="288">
        <v>2.0299999999999998</v>
      </c>
      <c r="P57" s="441">
        <v>0</v>
      </c>
      <c r="Q57" s="906">
        <v>2.0299999999999998</v>
      </c>
      <c r="R57" s="112">
        <v>0</v>
      </c>
      <c r="S57" s="113">
        <v>0</v>
      </c>
      <c r="T57" s="113">
        <v>0</v>
      </c>
      <c r="U57" s="113">
        <v>0</v>
      </c>
      <c r="V57" s="113">
        <v>0</v>
      </c>
      <c r="W57" s="113">
        <v>0</v>
      </c>
      <c r="X57" s="113">
        <v>0</v>
      </c>
      <c r="Y57" s="113">
        <f t="shared" si="5"/>
        <v>0</v>
      </c>
      <c r="Z57" s="113">
        <v>0</v>
      </c>
      <c r="AA57" s="113">
        <v>0</v>
      </c>
      <c r="AB57" s="113">
        <v>0</v>
      </c>
      <c r="AC57" s="113">
        <f t="shared" si="6"/>
        <v>0</v>
      </c>
      <c r="AD57" s="113">
        <f t="shared" si="7"/>
        <v>0</v>
      </c>
      <c r="AE57" s="114">
        <f t="shared" si="8"/>
        <v>0</v>
      </c>
      <c r="AF57" s="114">
        <f t="shared" si="9"/>
        <v>0</v>
      </c>
      <c r="AG57" s="113">
        <v>0</v>
      </c>
      <c r="AH57" s="113">
        <v>0</v>
      </c>
      <c r="AI57" s="113">
        <v>0</v>
      </c>
      <c r="AJ57" s="113">
        <f>SUM(AG57:AI57)</f>
        <v>0</v>
      </c>
      <c r="AK57" s="113">
        <f>AD57+AE57+AF57+AJ57</f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v>0</v>
      </c>
      <c r="AQ57" s="115">
        <v>0</v>
      </c>
      <c r="AR57" s="115">
        <v>0</v>
      </c>
      <c r="AS57" s="115">
        <v>0</v>
      </c>
      <c r="AT57" s="115">
        <f t="shared" si="107"/>
        <v>0</v>
      </c>
      <c r="AU57" s="115">
        <f t="shared" si="11"/>
        <v>0</v>
      </c>
      <c r="AV57" s="116">
        <f t="shared" si="12"/>
        <v>0</v>
      </c>
      <c r="AW57" s="346">
        <f>I57+AK57</f>
        <v>815231</v>
      </c>
      <c r="AX57" s="113">
        <f>J57+Y57</f>
        <v>597242</v>
      </c>
      <c r="AY57" s="113">
        <f t="shared" si="108"/>
        <v>0</v>
      </c>
      <c r="AZ57" s="113">
        <f>K57+AC57</f>
        <v>0</v>
      </c>
      <c r="BA57" s="113">
        <f t="shared" si="109"/>
        <v>201868</v>
      </c>
      <c r="BB57" s="113">
        <f t="shared" si="109"/>
        <v>11945</v>
      </c>
      <c r="BC57" s="113">
        <f>N57+AJ57</f>
        <v>4176</v>
      </c>
      <c r="BD57" s="115">
        <f>O57+AV57</f>
        <v>2.0299999999999998</v>
      </c>
      <c r="BE57" s="115">
        <f>P57+AT57</f>
        <v>0</v>
      </c>
      <c r="BF57" s="372">
        <f t="shared" si="110"/>
        <v>0</v>
      </c>
      <c r="BG57" s="116">
        <f>Q57+AU57</f>
        <v>2.0299999999999998</v>
      </c>
    </row>
    <row r="58" spans="1:59" ht="14.1" customHeight="1" x14ac:dyDescent="0.2">
      <c r="A58" s="120">
        <v>13</v>
      </c>
      <c r="B58" s="117">
        <v>2413</v>
      </c>
      <c r="C58" s="118">
        <v>600079601</v>
      </c>
      <c r="D58" s="117">
        <v>72742909</v>
      </c>
      <c r="E58" s="119" t="s">
        <v>597</v>
      </c>
      <c r="F58" s="120"/>
      <c r="G58" s="119"/>
      <c r="H58" s="121"/>
      <c r="I58" s="122">
        <v>5835884</v>
      </c>
      <c r="J58" s="123">
        <v>4271471</v>
      </c>
      <c r="K58" s="123">
        <v>0</v>
      </c>
      <c r="L58" s="123">
        <v>1443757</v>
      </c>
      <c r="M58" s="123">
        <v>85430</v>
      </c>
      <c r="N58" s="123">
        <v>35226</v>
      </c>
      <c r="O58" s="124">
        <v>10.405999999999999</v>
      </c>
      <c r="P58" s="124">
        <v>6.2417999999999996</v>
      </c>
      <c r="Q58" s="904">
        <v>4.1641999999999992</v>
      </c>
      <c r="R58" s="122">
        <f t="shared" ref="R58:BG58" si="111">SUM(R55:R57)</f>
        <v>0</v>
      </c>
      <c r="S58" s="123">
        <f t="shared" si="111"/>
        <v>0</v>
      </c>
      <c r="T58" s="123">
        <f t="shared" si="111"/>
        <v>0</v>
      </c>
      <c r="U58" s="123">
        <f t="shared" ref="U58" si="112">SUM(U55:U57)</f>
        <v>32816</v>
      </c>
      <c r="V58" s="123">
        <f t="shared" si="111"/>
        <v>-14727</v>
      </c>
      <c r="W58" s="123">
        <f t="shared" ref="W58" si="113">SUM(W55:W57)</f>
        <v>0</v>
      </c>
      <c r="X58" s="123">
        <f t="shared" si="111"/>
        <v>0</v>
      </c>
      <c r="Y58" s="123">
        <f t="shared" si="111"/>
        <v>18089</v>
      </c>
      <c r="Z58" s="123">
        <f t="shared" si="111"/>
        <v>0</v>
      </c>
      <c r="AA58" s="123">
        <f t="shared" si="111"/>
        <v>0</v>
      </c>
      <c r="AB58" s="123">
        <f t="shared" si="111"/>
        <v>0</v>
      </c>
      <c r="AC58" s="123">
        <f t="shared" si="111"/>
        <v>0</v>
      </c>
      <c r="AD58" s="123">
        <f t="shared" si="111"/>
        <v>18089</v>
      </c>
      <c r="AE58" s="123">
        <f t="shared" si="111"/>
        <v>6114</v>
      </c>
      <c r="AF58" s="123">
        <f t="shared" si="111"/>
        <v>362</v>
      </c>
      <c r="AG58" s="123">
        <f t="shared" si="111"/>
        <v>0</v>
      </c>
      <c r="AH58" s="123">
        <f t="shared" si="111"/>
        <v>20000</v>
      </c>
      <c r="AI58" s="123">
        <f t="shared" si="111"/>
        <v>0</v>
      </c>
      <c r="AJ58" s="123">
        <f t="shared" si="111"/>
        <v>20000</v>
      </c>
      <c r="AK58" s="123">
        <f t="shared" si="111"/>
        <v>44565</v>
      </c>
      <c r="AL58" s="124">
        <f t="shared" si="111"/>
        <v>0</v>
      </c>
      <c r="AM58" s="124">
        <f t="shared" si="111"/>
        <v>0</v>
      </c>
      <c r="AN58" s="124">
        <f t="shared" si="111"/>
        <v>0</v>
      </c>
      <c r="AO58" s="124">
        <f t="shared" si="111"/>
        <v>0</v>
      </c>
      <c r="AP58" s="124">
        <f t="shared" si="111"/>
        <v>0</v>
      </c>
      <c r="AQ58" s="124">
        <f t="shared" ref="AQ58" si="114">SUM(AQ55:AQ57)</f>
        <v>0</v>
      </c>
      <c r="AR58" s="124">
        <f t="shared" si="111"/>
        <v>0</v>
      </c>
      <c r="AS58" s="124">
        <f t="shared" si="111"/>
        <v>0</v>
      </c>
      <c r="AT58" s="449">
        <f t="shared" si="111"/>
        <v>0</v>
      </c>
      <c r="AU58" s="124">
        <f t="shared" si="111"/>
        <v>0</v>
      </c>
      <c r="AV58" s="125">
        <f t="shared" si="111"/>
        <v>0</v>
      </c>
      <c r="AW58" s="842">
        <f t="shared" si="111"/>
        <v>5880449</v>
      </c>
      <c r="AX58" s="123">
        <f t="shared" si="111"/>
        <v>4289560</v>
      </c>
      <c r="AY58" s="123">
        <f t="shared" ref="AY58" si="115">SUM(AY55:AY57)</f>
        <v>0</v>
      </c>
      <c r="AZ58" s="123">
        <f t="shared" si="111"/>
        <v>0</v>
      </c>
      <c r="BA58" s="123">
        <f t="shared" si="111"/>
        <v>1449871</v>
      </c>
      <c r="BB58" s="123">
        <f t="shared" si="111"/>
        <v>85792</v>
      </c>
      <c r="BC58" s="123">
        <f t="shared" si="111"/>
        <v>55226</v>
      </c>
      <c r="BD58" s="124">
        <f t="shared" si="111"/>
        <v>10.405999999999999</v>
      </c>
      <c r="BE58" s="124">
        <f t="shared" si="111"/>
        <v>6.2417999999999996</v>
      </c>
      <c r="BF58" s="124">
        <f t="shared" si="111"/>
        <v>0</v>
      </c>
      <c r="BG58" s="125">
        <f t="shared" si="111"/>
        <v>4.1641999999999992</v>
      </c>
    </row>
    <row r="59" spans="1:59" ht="14.1" customHeight="1" x14ac:dyDescent="0.2">
      <c r="A59" s="108">
        <v>14</v>
      </c>
      <c r="B59" s="105">
        <v>2410</v>
      </c>
      <c r="C59" s="106">
        <v>600079121</v>
      </c>
      <c r="D59" s="105">
        <v>72742348</v>
      </c>
      <c r="E59" s="107" t="s">
        <v>598</v>
      </c>
      <c r="F59" s="108">
        <v>3111</v>
      </c>
      <c r="G59" s="107" t="s">
        <v>315</v>
      </c>
      <c r="H59" s="109" t="s">
        <v>281</v>
      </c>
      <c r="I59" s="110">
        <v>7056574</v>
      </c>
      <c r="J59" s="111">
        <v>5134645</v>
      </c>
      <c r="K59" s="111">
        <v>27000</v>
      </c>
      <c r="L59" s="111">
        <v>1744636</v>
      </c>
      <c r="M59" s="111">
        <v>102693</v>
      </c>
      <c r="N59" s="111">
        <v>47600</v>
      </c>
      <c r="O59" s="288">
        <v>11.5458</v>
      </c>
      <c r="P59" s="288">
        <v>8.5806000000000004</v>
      </c>
      <c r="Q59" s="406">
        <v>2.9651999999999998</v>
      </c>
      <c r="R59" s="112">
        <v>0</v>
      </c>
      <c r="S59" s="113">
        <v>0</v>
      </c>
      <c r="T59" s="113">
        <v>0</v>
      </c>
      <c r="U59" s="113">
        <v>35320</v>
      </c>
      <c r="V59" s="113">
        <v>-51546</v>
      </c>
      <c r="W59" s="113">
        <v>0</v>
      </c>
      <c r="X59" s="113">
        <v>0</v>
      </c>
      <c r="Y59" s="113">
        <f t="shared" si="5"/>
        <v>-16226</v>
      </c>
      <c r="Z59" s="113">
        <v>0</v>
      </c>
      <c r="AA59" s="113">
        <v>0</v>
      </c>
      <c r="AB59" s="113">
        <v>0</v>
      </c>
      <c r="AC59" s="113">
        <f t="shared" si="6"/>
        <v>0</v>
      </c>
      <c r="AD59" s="113">
        <f t="shared" si="7"/>
        <v>-16226</v>
      </c>
      <c r="AE59" s="114">
        <f t="shared" si="8"/>
        <v>-5484</v>
      </c>
      <c r="AF59" s="114">
        <f t="shared" si="9"/>
        <v>-325</v>
      </c>
      <c r="AG59" s="113">
        <v>0</v>
      </c>
      <c r="AH59" s="113">
        <v>70000</v>
      </c>
      <c r="AI59" s="113">
        <v>0</v>
      </c>
      <c r="AJ59" s="113">
        <f>SUM(AG59:AI59)</f>
        <v>70000</v>
      </c>
      <c r="AK59" s="113">
        <f>AD59+AE59+AF59+AJ59</f>
        <v>47965</v>
      </c>
      <c r="AL59" s="115">
        <v>0</v>
      </c>
      <c r="AM59" s="115">
        <v>0</v>
      </c>
      <c r="AN59" s="115">
        <v>0</v>
      </c>
      <c r="AO59" s="115">
        <v>0</v>
      </c>
      <c r="AP59" s="115">
        <v>0</v>
      </c>
      <c r="AQ59" s="115">
        <v>0</v>
      </c>
      <c r="AR59" s="115">
        <v>0</v>
      </c>
      <c r="AS59" s="115">
        <v>0</v>
      </c>
      <c r="AT59" s="115">
        <f t="shared" ref="AT59:AT61" si="116">AL59+AN59+AO59+AR59+AQ59</f>
        <v>0</v>
      </c>
      <c r="AU59" s="115">
        <f t="shared" si="11"/>
        <v>0</v>
      </c>
      <c r="AV59" s="116">
        <f t="shared" si="12"/>
        <v>0</v>
      </c>
      <c r="AW59" s="346">
        <f>I59+AK59</f>
        <v>7104539</v>
      </c>
      <c r="AX59" s="113">
        <f>J59+Y59</f>
        <v>5118419</v>
      </c>
      <c r="AY59" s="113">
        <f t="shared" ref="AY59:AY61" si="117">W59</f>
        <v>0</v>
      </c>
      <c r="AZ59" s="113">
        <f>K59+AC59</f>
        <v>27000</v>
      </c>
      <c r="BA59" s="113">
        <f t="shared" ref="BA59:BB61" si="118">L59+AE59</f>
        <v>1739152</v>
      </c>
      <c r="BB59" s="113">
        <f t="shared" si="118"/>
        <v>102368</v>
      </c>
      <c r="BC59" s="113">
        <f>N59+AJ59</f>
        <v>117600</v>
      </c>
      <c r="BD59" s="115">
        <f>O59+AV59</f>
        <v>11.5458</v>
      </c>
      <c r="BE59" s="115">
        <f>P59+AT59</f>
        <v>8.5806000000000004</v>
      </c>
      <c r="BF59" s="372">
        <f t="shared" ref="BF59:BF61" si="119">AQ59</f>
        <v>0</v>
      </c>
      <c r="BG59" s="116">
        <f>Q59+AU59</f>
        <v>2.9651999999999998</v>
      </c>
    </row>
    <row r="60" spans="1:59" ht="14.1" customHeight="1" x14ac:dyDescent="0.2">
      <c r="A60" s="108">
        <v>14</v>
      </c>
      <c r="B60" s="105">
        <v>2410</v>
      </c>
      <c r="C60" s="106">
        <v>600079121</v>
      </c>
      <c r="D60" s="105">
        <v>72742348</v>
      </c>
      <c r="E60" s="107" t="s">
        <v>598</v>
      </c>
      <c r="F60" s="108">
        <v>3111</v>
      </c>
      <c r="G60" s="82" t="s">
        <v>317</v>
      </c>
      <c r="H60" s="109" t="s">
        <v>281</v>
      </c>
      <c r="I60" s="110">
        <v>410447</v>
      </c>
      <c r="J60" s="427">
        <v>302244</v>
      </c>
      <c r="K60" s="427">
        <v>0</v>
      </c>
      <c r="L60" s="111">
        <v>102158</v>
      </c>
      <c r="M60" s="111">
        <v>6045</v>
      </c>
      <c r="N60" s="338">
        <v>0</v>
      </c>
      <c r="O60" s="288">
        <v>1</v>
      </c>
      <c r="P60" s="430">
        <v>1</v>
      </c>
      <c r="Q60" s="905">
        <v>0</v>
      </c>
      <c r="R60" s="112">
        <v>0</v>
      </c>
      <c r="S60" s="113">
        <v>0</v>
      </c>
      <c r="T60" s="113">
        <v>0</v>
      </c>
      <c r="U60" s="113">
        <v>0</v>
      </c>
      <c r="V60" s="113">
        <v>0</v>
      </c>
      <c r="W60" s="113">
        <v>0</v>
      </c>
      <c r="X60" s="113">
        <v>0</v>
      </c>
      <c r="Y60" s="113">
        <f t="shared" si="5"/>
        <v>0</v>
      </c>
      <c r="Z60" s="113">
        <v>0</v>
      </c>
      <c r="AA60" s="113">
        <v>0</v>
      </c>
      <c r="AB60" s="113">
        <v>0</v>
      </c>
      <c r="AC60" s="113">
        <f t="shared" si="6"/>
        <v>0</v>
      </c>
      <c r="AD60" s="113">
        <f t="shared" si="7"/>
        <v>0</v>
      </c>
      <c r="AE60" s="114">
        <f t="shared" si="8"/>
        <v>0</v>
      </c>
      <c r="AF60" s="114">
        <f t="shared" si="9"/>
        <v>0</v>
      </c>
      <c r="AG60" s="113">
        <v>0</v>
      </c>
      <c r="AH60" s="113">
        <v>0</v>
      </c>
      <c r="AI60" s="113">
        <v>0</v>
      </c>
      <c r="AJ60" s="113">
        <f>SUM(AG60:AI60)</f>
        <v>0</v>
      </c>
      <c r="AK60" s="113">
        <f>AD60+AE60+AF60+AJ60</f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v>0</v>
      </c>
      <c r="AQ60" s="115">
        <v>0</v>
      </c>
      <c r="AR60" s="115">
        <v>0</v>
      </c>
      <c r="AS60" s="115">
        <v>0</v>
      </c>
      <c r="AT60" s="115">
        <f t="shared" si="116"/>
        <v>0</v>
      </c>
      <c r="AU60" s="115">
        <f t="shared" si="11"/>
        <v>0</v>
      </c>
      <c r="AV60" s="116">
        <f t="shared" si="12"/>
        <v>0</v>
      </c>
      <c r="AW60" s="346">
        <f>I60+AK60</f>
        <v>410447</v>
      </c>
      <c r="AX60" s="113">
        <f>J60+Y60</f>
        <v>302244</v>
      </c>
      <c r="AY60" s="113">
        <f t="shared" si="117"/>
        <v>0</v>
      </c>
      <c r="AZ60" s="113">
        <f>K60+AC60</f>
        <v>0</v>
      </c>
      <c r="BA60" s="113">
        <f t="shared" si="118"/>
        <v>102158</v>
      </c>
      <c r="BB60" s="113">
        <f t="shared" si="118"/>
        <v>6045</v>
      </c>
      <c r="BC60" s="113">
        <f>N60+AJ60</f>
        <v>0</v>
      </c>
      <c r="BD60" s="115">
        <f>O60+AV60</f>
        <v>1</v>
      </c>
      <c r="BE60" s="115">
        <f>P60+AT60</f>
        <v>1</v>
      </c>
      <c r="BF60" s="372">
        <f t="shared" si="119"/>
        <v>0</v>
      </c>
      <c r="BG60" s="116">
        <f>Q60+AU60</f>
        <v>0</v>
      </c>
    </row>
    <row r="61" spans="1:59" ht="14.1" customHeight="1" x14ac:dyDescent="0.2">
      <c r="A61" s="108">
        <v>14</v>
      </c>
      <c r="B61" s="105">
        <v>2410</v>
      </c>
      <c r="C61" s="106">
        <v>600079121</v>
      </c>
      <c r="D61" s="105">
        <v>72742348</v>
      </c>
      <c r="E61" s="107" t="s">
        <v>598</v>
      </c>
      <c r="F61" s="108">
        <v>3141</v>
      </c>
      <c r="G61" s="107" t="s">
        <v>319</v>
      </c>
      <c r="H61" s="109" t="s">
        <v>282</v>
      </c>
      <c r="I61" s="110">
        <v>898190</v>
      </c>
      <c r="J61" s="30">
        <v>657904</v>
      </c>
      <c r="K61" s="30">
        <v>0</v>
      </c>
      <c r="L61" s="111">
        <v>222372</v>
      </c>
      <c r="M61" s="111">
        <v>13158</v>
      </c>
      <c r="N61" s="30">
        <v>4756</v>
      </c>
      <c r="O61" s="288">
        <v>2.2400000000000002</v>
      </c>
      <c r="P61" s="441">
        <v>0</v>
      </c>
      <c r="Q61" s="906">
        <v>2.2400000000000002</v>
      </c>
      <c r="R61" s="112">
        <v>0</v>
      </c>
      <c r="S61" s="113">
        <v>0</v>
      </c>
      <c r="T61" s="113">
        <v>0</v>
      </c>
      <c r="U61" s="113">
        <v>0</v>
      </c>
      <c r="V61" s="113">
        <v>0</v>
      </c>
      <c r="W61" s="113">
        <v>0</v>
      </c>
      <c r="X61" s="113">
        <v>0</v>
      </c>
      <c r="Y61" s="113">
        <f t="shared" si="5"/>
        <v>0</v>
      </c>
      <c r="Z61" s="113">
        <v>0</v>
      </c>
      <c r="AA61" s="113">
        <v>0</v>
      </c>
      <c r="AB61" s="113">
        <v>0</v>
      </c>
      <c r="AC61" s="113">
        <f t="shared" si="6"/>
        <v>0</v>
      </c>
      <c r="AD61" s="113">
        <f t="shared" si="7"/>
        <v>0</v>
      </c>
      <c r="AE61" s="114">
        <f t="shared" si="8"/>
        <v>0</v>
      </c>
      <c r="AF61" s="114">
        <f t="shared" si="9"/>
        <v>0</v>
      </c>
      <c r="AG61" s="113">
        <v>0</v>
      </c>
      <c r="AH61" s="113">
        <v>0</v>
      </c>
      <c r="AI61" s="113">
        <v>0</v>
      </c>
      <c r="AJ61" s="113">
        <f>SUM(AG61:AI61)</f>
        <v>0</v>
      </c>
      <c r="AK61" s="113">
        <f>AD61+AE61+AF61+AJ61</f>
        <v>0</v>
      </c>
      <c r="AL61" s="115">
        <v>0</v>
      </c>
      <c r="AM61" s="115">
        <v>0</v>
      </c>
      <c r="AN61" s="115">
        <v>0</v>
      </c>
      <c r="AO61" s="115">
        <v>0</v>
      </c>
      <c r="AP61" s="115">
        <v>0</v>
      </c>
      <c r="AQ61" s="115">
        <v>0</v>
      </c>
      <c r="AR61" s="115">
        <v>0</v>
      </c>
      <c r="AS61" s="115">
        <v>0</v>
      </c>
      <c r="AT61" s="115">
        <f t="shared" si="116"/>
        <v>0</v>
      </c>
      <c r="AU61" s="115">
        <f t="shared" si="11"/>
        <v>0</v>
      </c>
      <c r="AV61" s="116">
        <f t="shared" si="12"/>
        <v>0</v>
      </c>
      <c r="AW61" s="346">
        <f>I61+AK61</f>
        <v>898190</v>
      </c>
      <c r="AX61" s="113">
        <f>J61+Y61</f>
        <v>657904</v>
      </c>
      <c r="AY61" s="113">
        <f t="shared" si="117"/>
        <v>0</v>
      </c>
      <c r="AZ61" s="113">
        <f>K61+AC61</f>
        <v>0</v>
      </c>
      <c r="BA61" s="113">
        <f t="shared" si="118"/>
        <v>222372</v>
      </c>
      <c r="BB61" s="113">
        <f t="shared" si="118"/>
        <v>13158</v>
      </c>
      <c r="BC61" s="113">
        <f>N61+AJ61</f>
        <v>4756</v>
      </c>
      <c r="BD61" s="115">
        <f>O61+AV61</f>
        <v>2.2400000000000002</v>
      </c>
      <c r="BE61" s="115">
        <f>P61+AT61</f>
        <v>0</v>
      </c>
      <c r="BF61" s="372">
        <f t="shared" si="119"/>
        <v>0</v>
      </c>
      <c r="BG61" s="116">
        <f>Q61+AU61</f>
        <v>2.2400000000000002</v>
      </c>
    </row>
    <row r="62" spans="1:59" ht="14.1" customHeight="1" x14ac:dyDescent="0.2">
      <c r="A62" s="120">
        <v>14</v>
      </c>
      <c r="B62" s="117">
        <v>2410</v>
      </c>
      <c r="C62" s="118">
        <v>600079121</v>
      </c>
      <c r="D62" s="117">
        <v>72742348</v>
      </c>
      <c r="E62" s="119" t="s">
        <v>599</v>
      </c>
      <c r="F62" s="120"/>
      <c r="G62" s="119"/>
      <c r="H62" s="121"/>
      <c r="I62" s="122">
        <v>8365211</v>
      </c>
      <c r="J62" s="123">
        <v>6094793</v>
      </c>
      <c r="K62" s="123">
        <v>27000</v>
      </c>
      <c r="L62" s="123">
        <v>2069166</v>
      </c>
      <c r="M62" s="123">
        <v>121896</v>
      </c>
      <c r="N62" s="123">
        <v>52356</v>
      </c>
      <c r="O62" s="124">
        <v>14.7858</v>
      </c>
      <c r="P62" s="124">
        <v>9.5806000000000004</v>
      </c>
      <c r="Q62" s="904">
        <v>5.2051999999999996</v>
      </c>
      <c r="R62" s="122">
        <f t="shared" ref="R62:BG62" si="120">SUM(R59:R61)</f>
        <v>0</v>
      </c>
      <c r="S62" s="123">
        <f t="shared" si="120"/>
        <v>0</v>
      </c>
      <c r="T62" s="123">
        <f t="shared" si="120"/>
        <v>0</v>
      </c>
      <c r="U62" s="123">
        <f t="shared" ref="U62" si="121">SUM(U59:U61)</f>
        <v>35320</v>
      </c>
      <c r="V62" s="123">
        <f t="shared" si="120"/>
        <v>-51546</v>
      </c>
      <c r="W62" s="123">
        <f t="shared" ref="W62" si="122">SUM(W59:W61)</f>
        <v>0</v>
      </c>
      <c r="X62" s="123">
        <f t="shared" si="120"/>
        <v>0</v>
      </c>
      <c r="Y62" s="123">
        <f t="shared" si="120"/>
        <v>-16226</v>
      </c>
      <c r="Z62" s="123">
        <f t="shared" si="120"/>
        <v>0</v>
      </c>
      <c r="AA62" s="123">
        <f t="shared" si="120"/>
        <v>0</v>
      </c>
      <c r="AB62" s="123">
        <f t="shared" si="120"/>
        <v>0</v>
      </c>
      <c r="AC62" s="123">
        <f t="shared" si="120"/>
        <v>0</v>
      </c>
      <c r="AD62" s="123">
        <f t="shared" si="120"/>
        <v>-16226</v>
      </c>
      <c r="AE62" s="123">
        <f t="shared" si="120"/>
        <v>-5484</v>
      </c>
      <c r="AF62" s="123">
        <f t="shared" si="120"/>
        <v>-325</v>
      </c>
      <c r="AG62" s="123">
        <f t="shared" si="120"/>
        <v>0</v>
      </c>
      <c r="AH62" s="123">
        <f t="shared" si="120"/>
        <v>70000</v>
      </c>
      <c r="AI62" s="123">
        <f t="shared" si="120"/>
        <v>0</v>
      </c>
      <c r="AJ62" s="123">
        <f t="shared" si="120"/>
        <v>70000</v>
      </c>
      <c r="AK62" s="123">
        <f t="shared" si="120"/>
        <v>47965</v>
      </c>
      <c r="AL62" s="124">
        <f t="shared" si="120"/>
        <v>0</v>
      </c>
      <c r="AM62" s="124">
        <f t="shared" si="120"/>
        <v>0</v>
      </c>
      <c r="AN62" s="124">
        <f t="shared" si="120"/>
        <v>0</v>
      </c>
      <c r="AO62" s="124">
        <f t="shared" si="120"/>
        <v>0</v>
      </c>
      <c r="AP62" s="124">
        <f t="shared" si="120"/>
        <v>0</v>
      </c>
      <c r="AQ62" s="124">
        <f t="shared" ref="AQ62" si="123">SUM(AQ59:AQ61)</f>
        <v>0</v>
      </c>
      <c r="AR62" s="124">
        <f t="shared" si="120"/>
        <v>0</v>
      </c>
      <c r="AS62" s="124">
        <f t="shared" si="120"/>
        <v>0</v>
      </c>
      <c r="AT62" s="449">
        <f t="shared" si="120"/>
        <v>0</v>
      </c>
      <c r="AU62" s="124">
        <f t="shared" si="120"/>
        <v>0</v>
      </c>
      <c r="AV62" s="125">
        <f t="shared" si="120"/>
        <v>0</v>
      </c>
      <c r="AW62" s="842">
        <f t="shared" si="120"/>
        <v>8413176</v>
      </c>
      <c r="AX62" s="123">
        <f t="shared" si="120"/>
        <v>6078567</v>
      </c>
      <c r="AY62" s="123">
        <f t="shared" ref="AY62" si="124">SUM(AY59:AY61)</f>
        <v>0</v>
      </c>
      <c r="AZ62" s="123">
        <f t="shared" si="120"/>
        <v>27000</v>
      </c>
      <c r="BA62" s="123">
        <f t="shared" si="120"/>
        <v>2063682</v>
      </c>
      <c r="BB62" s="123">
        <f t="shared" si="120"/>
        <v>121571</v>
      </c>
      <c r="BC62" s="123">
        <f t="shared" si="120"/>
        <v>122356</v>
      </c>
      <c r="BD62" s="124">
        <f t="shared" si="120"/>
        <v>14.7858</v>
      </c>
      <c r="BE62" s="124">
        <f t="shared" si="120"/>
        <v>9.5806000000000004</v>
      </c>
      <c r="BF62" s="124">
        <f t="shared" si="120"/>
        <v>0</v>
      </c>
      <c r="BG62" s="125">
        <f t="shared" si="120"/>
        <v>5.2051999999999996</v>
      </c>
    </row>
    <row r="63" spans="1:59" ht="14.1" customHeight="1" x14ac:dyDescent="0.2">
      <c r="A63" s="108">
        <v>15</v>
      </c>
      <c r="B63" s="105">
        <v>2436</v>
      </c>
      <c r="C63" s="106">
        <v>600079538</v>
      </c>
      <c r="D63" s="105">
        <v>72741546</v>
      </c>
      <c r="E63" s="107" t="s">
        <v>600</v>
      </c>
      <c r="F63" s="108">
        <v>3111</v>
      </c>
      <c r="G63" s="107" t="s">
        <v>315</v>
      </c>
      <c r="H63" s="109" t="s">
        <v>281</v>
      </c>
      <c r="I63" s="110">
        <v>4866016</v>
      </c>
      <c r="J63" s="111">
        <v>3546904</v>
      </c>
      <c r="K63" s="111">
        <v>15000</v>
      </c>
      <c r="L63" s="111">
        <v>1203924</v>
      </c>
      <c r="M63" s="111">
        <v>70938</v>
      </c>
      <c r="N63" s="111">
        <v>29250</v>
      </c>
      <c r="O63" s="288">
        <v>8.3742000000000001</v>
      </c>
      <c r="P63" s="288">
        <v>6.24</v>
      </c>
      <c r="Q63" s="406">
        <v>2.1341999999999999</v>
      </c>
      <c r="R63" s="112">
        <v>0</v>
      </c>
      <c r="S63" s="113">
        <v>0</v>
      </c>
      <c r="T63" s="113">
        <v>0</v>
      </c>
      <c r="U63" s="113">
        <v>33800</v>
      </c>
      <c r="V63" s="113">
        <v>-36819</v>
      </c>
      <c r="W63" s="113">
        <v>0</v>
      </c>
      <c r="X63" s="113">
        <v>0</v>
      </c>
      <c r="Y63" s="113">
        <f t="shared" si="5"/>
        <v>-3019</v>
      </c>
      <c r="Z63" s="113">
        <v>0</v>
      </c>
      <c r="AA63" s="113">
        <v>0</v>
      </c>
      <c r="AB63" s="113">
        <v>0</v>
      </c>
      <c r="AC63" s="113">
        <f t="shared" si="6"/>
        <v>0</v>
      </c>
      <c r="AD63" s="113">
        <f t="shared" si="7"/>
        <v>-3019</v>
      </c>
      <c r="AE63" s="114">
        <f t="shared" si="8"/>
        <v>-1020</v>
      </c>
      <c r="AF63" s="114">
        <f t="shared" si="9"/>
        <v>-60</v>
      </c>
      <c r="AG63" s="113">
        <v>0</v>
      </c>
      <c r="AH63" s="113">
        <v>50000</v>
      </c>
      <c r="AI63" s="113">
        <v>0</v>
      </c>
      <c r="AJ63" s="113">
        <f>SUM(AG63:AI63)</f>
        <v>50000</v>
      </c>
      <c r="AK63" s="113">
        <f>AD63+AE63+AF63+AJ63</f>
        <v>45901</v>
      </c>
      <c r="AL63" s="115">
        <v>0</v>
      </c>
      <c r="AM63" s="115">
        <v>0</v>
      </c>
      <c r="AN63" s="115">
        <v>0</v>
      </c>
      <c r="AO63" s="115">
        <v>0</v>
      </c>
      <c r="AP63" s="115">
        <v>0</v>
      </c>
      <c r="AQ63" s="115">
        <v>0</v>
      </c>
      <c r="AR63" s="115">
        <v>0</v>
      </c>
      <c r="AS63" s="115">
        <v>0</v>
      </c>
      <c r="AT63" s="115">
        <f t="shared" ref="AT63:AT65" si="125">AL63+AN63+AO63+AR63+AQ63</f>
        <v>0</v>
      </c>
      <c r="AU63" s="115">
        <f t="shared" si="11"/>
        <v>0</v>
      </c>
      <c r="AV63" s="116">
        <f t="shared" si="12"/>
        <v>0</v>
      </c>
      <c r="AW63" s="346">
        <f>I63+AK63</f>
        <v>4911917</v>
      </c>
      <c r="AX63" s="113">
        <f>J63+Y63</f>
        <v>3543885</v>
      </c>
      <c r="AY63" s="113">
        <f t="shared" ref="AY63:AY65" si="126">W63</f>
        <v>0</v>
      </c>
      <c r="AZ63" s="113">
        <f>K63+AC63</f>
        <v>15000</v>
      </c>
      <c r="BA63" s="113">
        <f t="shared" ref="BA63:BB65" si="127">L63+AE63</f>
        <v>1202904</v>
      </c>
      <c r="BB63" s="113">
        <f t="shared" si="127"/>
        <v>70878</v>
      </c>
      <c r="BC63" s="113">
        <f>N63+AJ63</f>
        <v>79250</v>
      </c>
      <c r="BD63" s="115">
        <f>O63+AV63</f>
        <v>8.3742000000000001</v>
      </c>
      <c r="BE63" s="115">
        <f>P63+AT63</f>
        <v>6.24</v>
      </c>
      <c r="BF63" s="372">
        <f t="shared" ref="BF63:BF65" si="128">AQ63</f>
        <v>0</v>
      </c>
      <c r="BG63" s="116">
        <f>Q63+AU63</f>
        <v>2.1341999999999999</v>
      </c>
    </row>
    <row r="64" spans="1:59" ht="14.1" customHeight="1" x14ac:dyDescent="0.2">
      <c r="A64" s="108">
        <v>15</v>
      </c>
      <c r="B64" s="105">
        <v>2436</v>
      </c>
      <c r="C64" s="106">
        <v>600079538</v>
      </c>
      <c r="D64" s="105">
        <v>72741546</v>
      </c>
      <c r="E64" s="107" t="s">
        <v>600</v>
      </c>
      <c r="F64" s="108">
        <v>3111</v>
      </c>
      <c r="G64" s="126" t="s">
        <v>316</v>
      </c>
      <c r="H64" s="109" t="s">
        <v>282</v>
      </c>
      <c r="I64" s="110">
        <v>710705</v>
      </c>
      <c r="J64" s="28">
        <v>519664</v>
      </c>
      <c r="K64" s="28">
        <v>0</v>
      </c>
      <c r="L64" s="111">
        <v>175647</v>
      </c>
      <c r="M64" s="111">
        <v>10394</v>
      </c>
      <c r="N64" s="28">
        <v>5000</v>
      </c>
      <c r="O64" s="288">
        <v>1.5</v>
      </c>
      <c r="P64" s="275">
        <v>1.5</v>
      </c>
      <c r="Q64" s="905">
        <v>0</v>
      </c>
      <c r="R64" s="112">
        <v>0</v>
      </c>
      <c r="S64" s="113">
        <v>0</v>
      </c>
      <c r="T64" s="113">
        <v>0</v>
      </c>
      <c r="U64" s="113">
        <v>0</v>
      </c>
      <c r="V64" s="113">
        <v>0</v>
      </c>
      <c r="W64" s="113">
        <v>0</v>
      </c>
      <c r="X64" s="113">
        <v>0</v>
      </c>
      <c r="Y64" s="113">
        <f t="shared" si="5"/>
        <v>0</v>
      </c>
      <c r="Z64" s="113">
        <v>0</v>
      </c>
      <c r="AA64" s="113">
        <v>0</v>
      </c>
      <c r="AB64" s="113">
        <v>0</v>
      </c>
      <c r="AC64" s="113">
        <f t="shared" si="6"/>
        <v>0</v>
      </c>
      <c r="AD64" s="113">
        <f t="shared" si="7"/>
        <v>0</v>
      </c>
      <c r="AE64" s="114">
        <f t="shared" si="8"/>
        <v>0</v>
      </c>
      <c r="AF64" s="114">
        <f t="shared" si="9"/>
        <v>0</v>
      </c>
      <c r="AG64" s="113">
        <v>0</v>
      </c>
      <c r="AH64" s="113">
        <v>0</v>
      </c>
      <c r="AI64" s="113">
        <v>0</v>
      </c>
      <c r="AJ64" s="113">
        <f>SUM(AG64:AI64)</f>
        <v>0</v>
      </c>
      <c r="AK64" s="113">
        <f>AD64+AE64+AF64+AJ64</f>
        <v>0</v>
      </c>
      <c r="AL64" s="115">
        <v>0</v>
      </c>
      <c r="AM64" s="115">
        <v>0</v>
      </c>
      <c r="AN64" s="115">
        <v>0</v>
      </c>
      <c r="AO64" s="115">
        <v>0</v>
      </c>
      <c r="AP64" s="115">
        <v>0</v>
      </c>
      <c r="AQ64" s="115">
        <v>0</v>
      </c>
      <c r="AR64" s="115">
        <v>0</v>
      </c>
      <c r="AS64" s="115">
        <v>0</v>
      </c>
      <c r="AT64" s="115">
        <f t="shared" si="125"/>
        <v>0</v>
      </c>
      <c r="AU64" s="115">
        <f t="shared" si="11"/>
        <v>0</v>
      </c>
      <c r="AV64" s="116">
        <f t="shared" si="12"/>
        <v>0</v>
      </c>
      <c r="AW64" s="346">
        <f>I64+AK64</f>
        <v>710705</v>
      </c>
      <c r="AX64" s="113">
        <f>J64+Y64</f>
        <v>519664</v>
      </c>
      <c r="AY64" s="113">
        <f t="shared" si="126"/>
        <v>0</v>
      </c>
      <c r="AZ64" s="113">
        <f>K64+AC64</f>
        <v>0</v>
      </c>
      <c r="BA64" s="113">
        <f t="shared" si="127"/>
        <v>175647</v>
      </c>
      <c r="BB64" s="113">
        <f t="shared" si="127"/>
        <v>10394</v>
      </c>
      <c r="BC64" s="113">
        <f>N64+AJ64</f>
        <v>5000</v>
      </c>
      <c r="BD64" s="115">
        <f>O64+AV64</f>
        <v>1.5</v>
      </c>
      <c r="BE64" s="115">
        <f>P64+AT64</f>
        <v>1.5</v>
      </c>
      <c r="BF64" s="372">
        <f t="shared" si="128"/>
        <v>0</v>
      </c>
      <c r="BG64" s="116">
        <f>Q64+AU64</f>
        <v>0</v>
      </c>
    </row>
    <row r="65" spans="1:59" ht="14.1" customHeight="1" x14ac:dyDescent="0.2">
      <c r="A65" s="108">
        <v>15</v>
      </c>
      <c r="B65" s="105">
        <v>2436</v>
      </c>
      <c r="C65" s="106">
        <v>600079538</v>
      </c>
      <c r="D65" s="105">
        <v>72741546</v>
      </c>
      <c r="E65" s="107" t="s">
        <v>600</v>
      </c>
      <c r="F65" s="108">
        <v>3141</v>
      </c>
      <c r="G65" s="107" t="s">
        <v>319</v>
      </c>
      <c r="H65" s="109" t="s">
        <v>282</v>
      </c>
      <c r="I65" s="110">
        <v>725895</v>
      </c>
      <c r="J65" s="30">
        <v>531799</v>
      </c>
      <c r="K65" s="30">
        <v>0</v>
      </c>
      <c r="L65" s="111">
        <v>179748</v>
      </c>
      <c r="M65" s="111">
        <v>10636</v>
      </c>
      <c r="N65" s="30">
        <v>3712</v>
      </c>
      <c r="O65" s="288">
        <v>1.8099999999999998</v>
      </c>
      <c r="P65" s="441">
        <v>0</v>
      </c>
      <c r="Q65" s="906">
        <v>1.8099999999999998</v>
      </c>
      <c r="R65" s="112">
        <v>0</v>
      </c>
      <c r="S65" s="113">
        <v>0</v>
      </c>
      <c r="T65" s="113">
        <v>0</v>
      </c>
      <c r="U65" s="113">
        <v>0</v>
      </c>
      <c r="V65" s="113">
        <v>0</v>
      </c>
      <c r="W65" s="113">
        <v>0</v>
      </c>
      <c r="X65" s="113">
        <v>0</v>
      </c>
      <c r="Y65" s="113">
        <f t="shared" si="5"/>
        <v>0</v>
      </c>
      <c r="Z65" s="113">
        <v>0</v>
      </c>
      <c r="AA65" s="113">
        <v>0</v>
      </c>
      <c r="AB65" s="113">
        <v>0</v>
      </c>
      <c r="AC65" s="113">
        <f t="shared" si="6"/>
        <v>0</v>
      </c>
      <c r="AD65" s="113">
        <f t="shared" si="7"/>
        <v>0</v>
      </c>
      <c r="AE65" s="114">
        <f t="shared" si="8"/>
        <v>0</v>
      </c>
      <c r="AF65" s="114">
        <f t="shared" si="9"/>
        <v>0</v>
      </c>
      <c r="AG65" s="113">
        <v>0</v>
      </c>
      <c r="AH65" s="113">
        <v>0</v>
      </c>
      <c r="AI65" s="113">
        <v>0</v>
      </c>
      <c r="AJ65" s="113">
        <f>SUM(AG65:AI65)</f>
        <v>0</v>
      </c>
      <c r="AK65" s="113">
        <f>AD65+AE65+AF65+AJ65</f>
        <v>0</v>
      </c>
      <c r="AL65" s="115">
        <v>0</v>
      </c>
      <c r="AM65" s="115">
        <v>0</v>
      </c>
      <c r="AN65" s="115">
        <v>0</v>
      </c>
      <c r="AO65" s="115">
        <v>0</v>
      </c>
      <c r="AP65" s="115">
        <v>0</v>
      </c>
      <c r="AQ65" s="115">
        <v>0</v>
      </c>
      <c r="AR65" s="115">
        <v>0</v>
      </c>
      <c r="AS65" s="115">
        <v>0</v>
      </c>
      <c r="AT65" s="115">
        <f t="shared" si="125"/>
        <v>0</v>
      </c>
      <c r="AU65" s="115">
        <f t="shared" si="11"/>
        <v>0</v>
      </c>
      <c r="AV65" s="116">
        <f t="shared" si="12"/>
        <v>0</v>
      </c>
      <c r="AW65" s="346">
        <f>I65+AK65</f>
        <v>725895</v>
      </c>
      <c r="AX65" s="113">
        <f>J65+Y65</f>
        <v>531799</v>
      </c>
      <c r="AY65" s="113">
        <f t="shared" si="126"/>
        <v>0</v>
      </c>
      <c r="AZ65" s="113">
        <f>K65+AC65</f>
        <v>0</v>
      </c>
      <c r="BA65" s="113">
        <f t="shared" si="127"/>
        <v>179748</v>
      </c>
      <c r="BB65" s="113">
        <f t="shared" si="127"/>
        <v>10636</v>
      </c>
      <c r="BC65" s="113">
        <f>N65+AJ65</f>
        <v>3712</v>
      </c>
      <c r="BD65" s="115">
        <f>O65+AV65</f>
        <v>1.8099999999999998</v>
      </c>
      <c r="BE65" s="115">
        <f>P65+AT65</f>
        <v>0</v>
      </c>
      <c r="BF65" s="372">
        <f t="shared" si="128"/>
        <v>0</v>
      </c>
      <c r="BG65" s="116">
        <f>Q65+AU65</f>
        <v>1.8099999999999998</v>
      </c>
    </row>
    <row r="66" spans="1:59" ht="14.1" customHeight="1" x14ac:dyDescent="0.2">
      <c r="A66" s="120">
        <v>15</v>
      </c>
      <c r="B66" s="117">
        <v>2436</v>
      </c>
      <c r="C66" s="118">
        <v>600079538</v>
      </c>
      <c r="D66" s="117">
        <v>72741546</v>
      </c>
      <c r="E66" s="119" t="s">
        <v>601</v>
      </c>
      <c r="F66" s="120"/>
      <c r="G66" s="119"/>
      <c r="H66" s="121"/>
      <c r="I66" s="122">
        <v>6302616</v>
      </c>
      <c r="J66" s="123">
        <v>4598367</v>
      </c>
      <c r="K66" s="123">
        <v>15000</v>
      </c>
      <c r="L66" s="123">
        <v>1559319</v>
      </c>
      <c r="M66" s="123">
        <v>91968</v>
      </c>
      <c r="N66" s="123">
        <v>37962</v>
      </c>
      <c r="O66" s="124">
        <v>11.684200000000001</v>
      </c>
      <c r="P66" s="124">
        <v>7.74</v>
      </c>
      <c r="Q66" s="904">
        <v>3.9441999999999995</v>
      </c>
      <c r="R66" s="122">
        <f t="shared" ref="R66:BG66" si="129">SUM(R63:R65)</f>
        <v>0</v>
      </c>
      <c r="S66" s="123">
        <f t="shared" si="129"/>
        <v>0</v>
      </c>
      <c r="T66" s="123">
        <f t="shared" si="129"/>
        <v>0</v>
      </c>
      <c r="U66" s="123">
        <f t="shared" ref="U66" si="130">SUM(U63:U65)</f>
        <v>33800</v>
      </c>
      <c r="V66" s="123">
        <f t="shared" si="129"/>
        <v>-36819</v>
      </c>
      <c r="W66" s="123">
        <f t="shared" ref="W66" si="131">SUM(W63:W65)</f>
        <v>0</v>
      </c>
      <c r="X66" s="123">
        <f t="shared" si="129"/>
        <v>0</v>
      </c>
      <c r="Y66" s="123">
        <f t="shared" si="129"/>
        <v>-3019</v>
      </c>
      <c r="Z66" s="123">
        <f t="shared" si="129"/>
        <v>0</v>
      </c>
      <c r="AA66" s="123">
        <f t="shared" si="129"/>
        <v>0</v>
      </c>
      <c r="AB66" s="123">
        <f t="shared" si="129"/>
        <v>0</v>
      </c>
      <c r="AC66" s="123">
        <f t="shared" si="129"/>
        <v>0</v>
      </c>
      <c r="AD66" s="123">
        <f t="shared" si="129"/>
        <v>-3019</v>
      </c>
      <c r="AE66" s="123">
        <f t="shared" si="129"/>
        <v>-1020</v>
      </c>
      <c r="AF66" s="123">
        <f t="shared" si="129"/>
        <v>-60</v>
      </c>
      <c r="AG66" s="123">
        <f t="shared" si="129"/>
        <v>0</v>
      </c>
      <c r="AH66" s="123">
        <f t="shared" si="129"/>
        <v>50000</v>
      </c>
      <c r="AI66" s="123">
        <f t="shared" si="129"/>
        <v>0</v>
      </c>
      <c r="AJ66" s="123">
        <f t="shared" si="129"/>
        <v>50000</v>
      </c>
      <c r="AK66" s="123">
        <f t="shared" si="129"/>
        <v>45901</v>
      </c>
      <c r="AL66" s="124">
        <f t="shared" si="129"/>
        <v>0</v>
      </c>
      <c r="AM66" s="124">
        <f t="shared" si="129"/>
        <v>0</v>
      </c>
      <c r="AN66" s="124">
        <f t="shared" si="129"/>
        <v>0</v>
      </c>
      <c r="AO66" s="124">
        <f t="shared" si="129"/>
        <v>0</v>
      </c>
      <c r="AP66" s="124">
        <f t="shared" si="129"/>
        <v>0</v>
      </c>
      <c r="AQ66" s="124">
        <f t="shared" ref="AQ66" si="132">SUM(AQ63:AQ65)</f>
        <v>0</v>
      </c>
      <c r="AR66" s="124">
        <f t="shared" si="129"/>
        <v>0</v>
      </c>
      <c r="AS66" s="124">
        <f t="shared" si="129"/>
        <v>0</v>
      </c>
      <c r="AT66" s="449">
        <f t="shared" si="129"/>
        <v>0</v>
      </c>
      <c r="AU66" s="124">
        <f t="shared" si="129"/>
        <v>0</v>
      </c>
      <c r="AV66" s="125">
        <f t="shared" si="129"/>
        <v>0</v>
      </c>
      <c r="AW66" s="842">
        <f t="shared" si="129"/>
        <v>6348517</v>
      </c>
      <c r="AX66" s="123">
        <f t="shared" si="129"/>
        <v>4595348</v>
      </c>
      <c r="AY66" s="123">
        <f t="shared" ref="AY66" si="133">SUM(AY63:AY65)</f>
        <v>0</v>
      </c>
      <c r="AZ66" s="123">
        <f t="shared" si="129"/>
        <v>15000</v>
      </c>
      <c r="BA66" s="123">
        <f t="shared" si="129"/>
        <v>1558299</v>
      </c>
      <c r="BB66" s="123">
        <f t="shared" si="129"/>
        <v>91908</v>
      </c>
      <c r="BC66" s="123">
        <f t="shared" si="129"/>
        <v>87962</v>
      </c>
      <c r="BD66" s="124">
        <f t="shared" si="129"/>
        <v>11.684200000000001</v>
      </c>
      <c r="BE66" s="124">
        <f t="shared" si="129"/>
        <v>7.74</v>
      </c>
      <c r="BF66" s="124">
        <f t="shared" si="129"/>
        <v>0</v>
      </c>
      <c r="BG66" s="125">
        <f t="shared" si="129"/>
        <v>3.9441999999999995</v>
      </c>
    </row>
    <row r="67" spans="1:59" ht="14.1" customHeight="1" x14ac:dyDescent="0.2">
      <c r="A67" s="108">
        <v>16</v>
      </c>
      <c r="B67" s="105">
        <v>2424</v>
      </c>
      <c r="C67" s="106">
        <v>600079147</v>
      </c>
      <c r="D67" s="105">
        <v>72741945</v>
      </c>
      <c r="E67" s="107" t="s">
        <v>602</v>
      </c>
      <c r="F67" s="108">
        <v>3111</v>
      </c>
      <c r="G67" s="107" t="s">
        <v>315</v>
      </c>
      <c r="H67" s="109" t="s">
        <v>281</v>
      </c>
      <c r="I67" s="110">
        <v>3242972</v>
      </c>
      <c r="J67" s="111">
        <v>2372807</v>
      </c>
      <c r="K67" s="111">
        <v>0</v>
      </c>
      <c r="L67" s="111">
        <v>802009</v>
      </c>
      <c r="M67" s="111">
        <v>47456</v>
      </c>
      <c r="N67" s="111">
        <v>20700</v>
      </c>
      <c r="O67" s="288">
        <v>5.4897999999999998</v>
      </c>
      <c r="P67" s="288">
        <v>4</v>
      </c>
      <c r="Q67" s="406">
        <v>1.4898</v>
      </c>
      <c r="R67" s="112">
        <v>0</v>
      </c>
      <c r="S67" s="113">
        <v>0</v>
      </c>
      <c r="T67" s="113">
        <v>0</v>
      </c>
      <c r="U67" s="113">
        <v>20320</v>
      </c>
      <c r="V67" s="113">
        <v>0</v>
      </c>
      <c r="W67" s="113">
        <v>0</v>
      </c>
      <c r="X67" s="113">
        <v>0</v>
      </c>
      <c r="Y67" s="113">
        <f t="shared" si="5"/>
        <v>20320</v>
      </c>
      <c r="Z67" s="113">
        <v>0</v>
      </c>
      <c r="AA67" s="113">
        <v>0</v>
      </c>
      <c r="AB67" s="113">
        <v>0</v>
      </c>
      <c r="AC67" s="113">
        <f t="shared" si="6"/>
        <v>0</v>
      </c>
      <c r="AD67" s="113">
        <f t="shared" si="7"/>
        <v>20320</v>
      </c>
      <c r="AE67" s="114">
        <f t="shared" si="8"/>
        <v>6868</v>
      </c>
      <c r="AF67" s="114">
        <f t="shared" si="9"/>
        <v>406</v>
      </c>
      <c r="AG67" s="113">
        <v>0</v>
      </c>
      <c r="AH67" s="113">
        <v>0</v>
      </c>
      <c r="AI67" s="113">
        <v>0</v>
      </c>
      <c r="AJ67" s="113">
        <f>SUM(AG67:AI67)</f>
        <v>0</v>
      </c>
      <c r="AK67" s="113">
        <f>AD67+AE67+AF67+AJ67</f>
        <v>27594</v>
      </c>
      <c r="AL67" s="115">
        <v>0</v>
      </c>
      <c r="AM67" s="115">
        <v>0</v>
      </c>
      <c r="AN67" s="115">
        <v>0</v>
      </c>
      <c r="AO67" s="115">
        <v>0</v>
      </c>
      <c r="AP67" s="115">
        <v>0</v>
      </c>
      <c r="AQ67" s="115">
        <v>0</v>
      </c>
      <c r="AR67" s="115">
        <v>0</v>
      </c>
      <c r="AS67" s="115">
        <v>0</v>
      </c>
      <c r="AT67" s="115">
        <f t="shared" ref="AT67:AT68" si="134">AL67+AN67+AO67+AR67+AQ67</f>
        <v>0</v>
      </c>
      <c r="AU67" s="115">
        <f t="shared" si="11"/>
        <v>0</v>
      </c>
      <c r="AV67" s="116">
        <f t="shared" si="12"/>
        <v>0</v>
      </c>
      <c r="AW67" s="346">
        <f>I67+AK67</f>
        <v>3270566</v>
      </c>
      <c r="AX67" s="113">
        <f>J67+Y67</f>
        <v>2393127</v>
      </c>
      <c r="AY67" s="113">
        <f t="shared" ref="AY67:AY68" si="135">W67</f>
        <v>0</v>
      </c>
      <c r="AZ67" s="113">
        <f>K67+AC67</f>
        <v>0</v>
      </c>
      <c r="BA67" s="113">
        <f>L67+AE67</f>
        <v>808877</v>
      </c>
      <c r="BB67" s="113">
        <f>M67+AF67</f>
        <v>47862</v>
      </c>
      <c r="BC67" s="113">
        <f>N67+AJ67</f>
        <v>20700</v>
      </c>
      <c r="BD67" s="115">
        <f>O67+AV67</f>
        <v>5.4897999999999998</v>
      </c>
      <c r="BE67" s="115">
        <f>P67+AT67</f>
        <v>4</v>
      </c>
      <c r="BF67" s="372">
        <f t="shared" ref="BF67:BF68" si="136">AQ67</f>
        <v>0</v>
      </c>
      <c r="BG67" s="116">
        <f>Q67+AU67</f>
        <v>1.4898</v>
      </c>
    </row>
    <row r="68" spans="1:59" ht="14.1" customHeight="1" x14ac:dyDescent="0.2">
      <c r="A68" s="108">
        <v>16</v>
      </c>
      <c r="B68" s="105">
        <v>2424</v>
      </c>
      <c r="C68" s="106">
        <v>600079147</v>
      </c>
      <c r="D68" s="105">
        <v>72741945</v>
      </c>
      <c r="E68" s="107" t="s">
        <v>602</v>
      </c>
      <c r="F68" s="108">
        <v>3141</v>
      </c>
      <c r="G68" s="107" t="s">
        <v>319</v>
      </c>
      <c r="H68" s="109" t="s">
        <v>282</v>
      </c>
      <c r="I68" s="110">
        <v>613473</v>
      </c>
      <c r="J68" s="30">
        <v>449741</v>
      </c>
      <c r="K68" s="30">
        <v>0</v>
      </c>
      <c r="L68" s="111">
        <v>152012</v>
      </c>
      <c r="M68" s="111">
        <v>8994</v>
      </c>
      <c r="N68" s="30">
        <v>2726</v>
      </c>
      <c r="O68" s="288">
        <v>1.52</v>
      </c>
      <c r="P68" s="441">
        <v>0</v>
      </c>
      <c r="Q68" s="906">
        <v>1.52</v>
      </c>
      <c r="R68" s="112">
        <v>0</v>
      </c>
      <c r="S68" s="113">
        <v>0</v>
      </c>
      <c r="T68" s="113">
        <v>0</v>
      </c>
      <c r="U68" s="113">
        <v>0</v>
      </c>
      <c r="V68" s="113">
        <v>0</v>
      </c>
      <c r="W68" s="113">
        <v>0</v>
      </c>
      <c r="X68" s="113">
        <v>0</v>
      </c>
      <c r="Y68" s="113">
        <f t="shared" si="5"/>
        <v>0</v>
      </c>
      <c r="Z68" s="113">
        <v>0</v>
      </c>
      <c r="AA68" s="113">
        <v>0</v>
      </c>
      <c r="AB68" s="113">
        <v>0</v>
      </c>
      <c r="AC68" s="113">
        <f t="shared" si="6"/>
        <v>0</v>
      </c>
      <c r="AD68" s="113">
        <f t="shared" si="7"/>
        <v>0</v>
      </c>
      <c r="AE68" s="114">
        <f t="shared" si="8"/>
        <v>0</v>
      </c>
      <c r="AF68" s="114">
        <f t="shared" si="9"/>
        <v>0</v>
      </c>
      <c r="AG68" s="113">
        <v>0</v>
      </c>
      <c r="AH68" s="113">
        <v>0</v>
      </c>
      <c r="AI68" s="113">
        <v>0</v>
      </c>
      <c r="AJ68" s="113">
        <f>SUM(AG68:AI68)</f>
        <v>0</v>
      </c>
      <c r="AK68" s="113">
        <f>AD68+AE68+AF68+AJ68</f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v>0</v>
      </c>
      <c r="AQ68" s="115">
        <v>0</v>
      </c>
      <c r="AR68" s="115">
        <v>0</v>
      </c>
      <c r="AS68" s="115">
        <v>0</v>
      </c>
      <c r="AT68" s="115">
        <f t="shared" si="134"/>
        <v>0</v>
      </c>
      <c r="AU68" s="115">
        <f t="shared" si="11"/>
        <v>0</v>
      </c>
      <c r="AV68" s="116">
        <f t="shared" si="12"/>
        <v>0</v>
      </c>
      <c r="AW68" s="346">
        <f>I68+AK68</f>
        <v>613473</v>
      </c>
      <c r="AX68" s="113">
        <f>J68+Y68</f>
        <v>449741</v>
      </c>
      <c r="AY68" s="113">
        <f t="shared" si="135"/>
        <v>0</v>
      </c>
      <c r="AZ68" s="113">
        <f>K68+AC68</f>
        <v>0</v>
      </c>
      <c r="BA68" s="113">
        <f>L68+AE68</f>
        <v>152012</v>
      </c>
      <c r="BB68" s="113">
        <f>M68+AF68</f>
        <v>8994</v>
      </c>
      <c r="BC68" s="113">
        <f>N68+AJ68</f>
        <v>2726</v>
      </c>
      <c r="BD68" s="115">
        <f>O68+AV68</f>
        <v>1.52</v>
      </c>
      <c r="BE68" s="115">
        <f>P68+AT68</f>
        <v>0</v>
      </c>
      <c r="BF68" s="372">
        <f t="shared" si="136"/>
        <v>0</v>
      </c>
      <c r="BG68" s="116">
        <f>Q68+AU68</f>
        <v>1.52</v>
      </c>
    </row>
    <row r="69" spans="1:59" ht="14.1" customHeight="1" x14ac:dyDescent="0.2">
      <c r="A69" s="120">
        <v>16</v>
      </c>
      <c r="B69" s="117">
        <v>2424</v>
      </c>
      <c r="C69" s="118">
        <v>600079147</v>
      </c>
      <c r="D69" s="117">
        <v>72741945</v>
      </c>
      <c r="E69" s="119" t="s">
        <v>603</v>
      </c>
      <c r="F69" s="120"/>
      <c r="G69" s="119"/>
      <c r="H69" s="121"/>
      <c r="I69" s="122">
        <v>3856445</v>
      </c>
      <c r="J69" s="123">
        <v>2822548</v>
      </c>
      <c r="K69" s="123">
        <v>0</v>
      </c>
      <c r="L69" s="123">
        <v>954021</v>
      </c>
      <c r="M69" s="123">
        <v>56450</v>
      </c>
      <c r="N69" s="123">
        <v>23426</v>
      </c>
      <c r="O69" s="124">
        <v>7.0098000000000003</v>
      </c>
      <c r="P69" s="124">
        <v>4</v>
      </c>
      <c r="Q69" s="904">
        <v>3.0098000000000003</v>
      </c>
      <c r="R69" s="122">
        <f t="shared" ref="R69:BG69" si="137">SUM(R67:R68)</f>
        <v>0</v>
      </c>
      <c r="S69" s="123">
        <f t="shared" si="137"/>
        <v>0</v>
      </c>
      <c r="T69" s="123">
        <f t="shared" si="137"/>
        <v>0</v>
      </c>
      <c r="U69" s="123">
        <f t="shared" ref="U69" si="138">SUM(U67:U68)</f>
        <v>20320</v>
      </c>
      <c r="V69" s="123">
        <f t="shared" si="137"/>
        <v>0</v>
      </c>
      <c r="W69" s="123">
        <f t="shared" ref="W69" si="139">SUM(W67:W68)</f>
        <v>0</v>
      </c>
      <c r="X69" s="123">
        <f t="shared" si="137"/>
        <v>0</v>
      </c>
      <c r="Y69" s="123">
        <f t="shared" si="137"/>
        <v>20320</v>
      </c>
      <c r="Z69" s="123">
        <f t="shared" si="137"/>
        <v>0</v>
      </c>
      <c r="AA69" s="123">
        <f t="shared" si="137"/>
        <v>0</v>
      </c>
      <c r="AB69" s="123">
        <f t="shared" si="137"/>
        <v>0</v>
      </c>
      <c r="AC69" s="123">
        <f t="shared" si="137"/>
        <v>0</v>
      </c>
      <c r="AD69" s="123">
        <f t="shared" si="137"/>
        <v>20320</v>
      </c>
      <c r="AE69" s="123">
        <f t="shared" si="137"/>
        <v>6868</v>
      </c>
      <c r="AF69" s="123">
        <f t="shared" si="137"/>
        <v>406</v>
      </c>
      <c r="AG69" s="123">
        <f t="shared" si="137"/>
        <v>0</v>
      </c>
      <c r="AH69" s="123">
        <f t="shared" si="137"/>
        <v>0</v>
      </c>
      <c r="AI69" s="123">
        <f t="shared" si="137"/>
        <v>0</v>
      </c>
      <c r="AJ69" s="123">
        <f t="shared" si="137"/>
        <v>0</v>
      </c>
      <c r="AK69" s="123">
        <f t="shared" si="137"/>
        <v>27594</v>
      </c>
      <c r="AL69" s="124">
        <f t="shared" si="137"/>
        <v>0</v>
      </c>
      <c r="AM69" s="124">
        <f t="shared" si="137"/>
        <v>0</v>
      </c>
      <c r="AN69" s="124">
        <f t="shared" si="137"/>
        <v>0</v>
      </c>
      <c r="AO69" s="124">
        <f t="shared" si="137"/>
        <v>0</v>
      </c>
      <c r="AP69" s="124">
        <f t="shared" si="137"/>
        <v>0</v>
      </c>
      <c r="AQ69" s="124">
        <f t="shared" ref="AQ69" si="140">SUM(AQ67:AQ68)</f>
        <v>0</v>
      </c>
      <c r="AR69" s="124">
        <f t="shared" si="137"/>
        <v>0</v>
      </c>
      <c r="AS69" s="124">
        <f t="shared" si="137"/>
        <v>0</v>
      </c>
      <c r="AT69" s="449">
        <f t="shared" si="137"/>
        <v>0</v>
      </c>
      <c r="AU69" s="124">
        <f t="shared" si="137"/>
        <v>0</v>
      </c>
      <c r="AV69" s="125">
        <f t="shared" si="137"/>
        <v>0</v>
      </c>
      <c r="AW69" s="842">
        <f t="shared" si="137"/>
        <v>3884039</v>
      </c>
      <c r="AX69" s="123">
        <f t="shared" si="137"/>
        <v>2842868</v>
      </c>
      <c r="AY69" s="123">
        <f t="shared" ref="AY69" si="141">SUM(AY67:AY68)</f>
        <v>0</v>
      </c>
      <c r="AZ69" s="123">
        <f t="shared" si="137"/>
        <v>0</v>
      </c>
      <c r="BA69" s="123">
        <f t="shared" si="137"/>
        <v>960889</v>
      </c>
      <c r="BB69" s="123">
        <f t="shared" si="137"/>
        <v>56856</v>
      </c>
      <c r="BC69" s="123">
        <f t="shared" si="137"/>
        <v>23426</v>
      </c>
      <c r="BD69" s="124">
        <f t="shared" si="137"/>
        <v>7.0098000000000003</v>
      </c>
      <c r="BE69" s="124">
        <f t="shared" si="137"/>
        <v>4</v>
      </c>
      <c r="BF69" s="124">
        <f t="shared" si="137"/>
        <v>0</v>
      </c>
      <c r="BG69" s="125">
        <f t="shared" si="137"/>
        <v>3.0098000000000003</v>
      </c>
    </row>
    <row r="70" spans="1:59" ht="14.1" customHeight="1" x14ac:dyDescent="0.2">
      <c r="A70" s="108">
        <v>17</v>
      </c>
      <c r="B70" s="105">
        <v>2417</v>
      </c>
      <c r="C70" s="106">
        <v>600079562</v>
      </c>
      <c r="D70" s="105">
        <v>72742810</v>
      </c>
      <c r="E70" s="107" t="s">
        <v>604</v>
      </c>
      <c r="F70" s="108">
        <v>3111</v>
      </c>
      <c r="G70" s="107" t="s">
        <v>315</v>
      </c>
      <c r="H70" s="109" t="s">
        <v>281</v>
      </c>
      <c r="I70" s="110">
        <v>16380678</v>
      </c>
      <c r="J70" s="111">
        <v>11981688</v>
      </c>
      <c r="K70" s="111">
        <v>9600</v>
      </c>
      <c r="L70" s="111">
        <v>4053056</v>
      </c>
      <c r="M70" s="111">
        <v>239634</v>
      </c>
      <c r="N70" s="111">
        <v>96700</v>
      </c>
      <c r="O70" s="288">
        <v>28.087500000000002</v>
      </c>
      <c r="P70" s="288">
        <v>21</v>
      </c>
      <c r="Q70" s="406">
        <v>7.0875000000000012</v>
      </c>
      <c r="R70" s="112">
        <v>0</v>
      </c>
      <c r="S70" s="113">
        <v>0</v>
      </c>
      <c r="T70" s="113">
        <v>0</v>
      </c>
      <c r="U70" s="113">
        <v>87148</v>
      </c>
      <c r="V70" s="113">
        <v>-220913</v>
      </c>
      <c r="W70" s="113">
        <v>0</v>
      </c>
      <c r="X70" s="113">
        <v>0</v>
      </c>
      <c r="Y70" s="113">
        <f t="shared" si="5"/>
        <v>-133765</v>
      </c>
      <c r="Z70" s="113">
        <v>0</v>
      </c>
      <c r="AA70" s="113">
        <v>0</v>
      </c>
      <c r="AB70" s="113">
        <v>0</v>
      </c>
      <c r="AC70" s="113">
        <f t="shared" si="6"/>
        <v>0</v>
      </c>
      <c r="AD70" s="113">
        <f t="shared" si="7"/>
        <v>-133765</v>
      </c>
      <c r="AE70" s="114">
        <f t="shared" si="8"/>
        <v>-45213</v>
      </c>
      <c r="AF70" s="114">
        <f t="shared" si="9"/>
        <v>-2675</v>
      </c>
      <c r="AG70" s="113">
        <v>0</v>
      </c>
      <c r="AH70" s="113">
        <v>300000</v>
      </c>
      <c r="AI70" s="113">
        <v>0</v>
      </c>
      <c r="AJ70" s="113">
        <f>SUM(AG70:AI70)</f>
        <v>300000</v>
      </c>
      <c r="AK70" s="113">
        <f>AD70+AE70+AF70+AJ70</f>
        <v>118347</v>
      </c>
      <c r="AL70" s="115">
        <v>0</v>
      </c>
      <c r="AM70" s="115">
        <v>0</v>
      </c>
      <c r="AN70" s="115">
        <v>0</v>
      </c>
      <c r="AO70" s="115">
        <v>0</v>
      </c>
      <c r="AP70" s="115">
        <v>0</v>
      </c>
      <c r="AQ70" s="115">
        <v>0</v>
      </c>
      <c r="AR70" s="115">
        <v>0</v>
      </c>
      <c r="AS70" s="115">
        <v>0</v>
      </c>
      <c r="AT70" s="115">
        <f t="shared" ref="AT70:AT73" si="142">AL70+AN70+AO70+AR70+AQ70</f>
        <v>0</v>
      </c>
      <c r="AU70" s="115">
        <f t="shared" si="11"/>
        <v>0</v>
      </c>
      <c r="AV70" s="116">
        <f t="shared" si="12"/>
        <v>0</v>
      </c>
      <c r="AW70" s="346">
        <f>I70+AK70</f>
        <v>16499025</v>
      </c>
      <c r="AX70" s="113">
        <f>J70+Y70</f>
        <v>11847923</v>
      </c>
      <c r="AY70" s="113">
        <f t="shared" ref="AY70:AY73" si="143">W70</f>
        <v>0</v>
      </c>
      <c r="AZ70" s="113">
        <f>K70+AC70</f>
        <v>9600</v>
      </c>
      <c r="BA70" s="113">
        <f t="shared" ref="BA70:BB73" si="144">L70+AE70</f>
        <v>4007843</v>
      </c>
      <c r="BB70" s="113">
        <f t="shared" si="144"/>
        <v>236959</v>
      </c>
      <c r="BC70" s="113">
        <f>N70+AJ70</f>
        <v>396700</v>
      </c>
      <c r="BD70" s="115">
        <f>O70+AV70</f>
        <v>28.087500000000002</v>
      </c>
      <c r="BE70" s="115">
        <f>P70+AT70</f>
        <v>21</v>
      </c>
      <c r="BF70" s="372">
        <f t="shared" ref="BF70:BF73" si="145">AQ70</f>
        <v>0</v>
      </c>
      <c r="BG70" s="116">
        <f>Q70+AU70</f>
        <v>7.0875000000000012</v>
      </c>
    </row>
    <row r="71" spans="1:59" ht="14.1" customHeight="1" x14ac:dyDescent="0.2">
      <c r="A71" s="108">
        <v>17</v>
      </c>
      <c r="B71" s="105">
        <v>2417</v>
      </c>
      <c r="C71" s="106">
        <v>600079562</v>
      </c>
      <c r="D71" s="105">
        <v>72742810</v>
      </c>
      <c r="E71" s="107" t="s">
        <v>604</v>
      </c>
      <c r="F71" s="108">
        <v>3111</v>
      </c>
      <c r="G71" s="82" t="s">
        <v>317</v>
      </c>
      <c r="H71" s="109" t="s">
        <v>281</v>
      </c>
      <c r="I71" s="110">
        <v>1209831</v>
      </c>
      <c r="J71" s="427">
        <v>890892</v>
      </c>
      <c r="K71" s="427">
        <v>0</v>
      </c>
      <c r="L71" s="111">
        <v>301121</v>
      </c>
      <c r="M71" s="111">
        <v>17818</v>
      </c>
      <c r="N71" s="338">
        <v>0</v>
      </c>
      <c r="O71" s="288">
        <v>3</v>
      </c>
      <c r="P71" s="430">
        <v>3</v>
      </c>
      <c r="Q71" s="905">
        <v>0</v>
      </c>
      <c r="R71" s="112">
        <v>0</v>
      </c>
      <c r="S71" s="113">
        <v>0</v>
      </c>
      <c r="T71" s="113">
        <v>0</v>
      </c>
      <c r="U71" s="113">
        <v>0</v>
      </c>
      <c r="V71" s="113">
        <v>0</v>
      </c>
      <c r="W71" s="113">
        <v>0</v>
      </c>
      <c r="X71" s="113">
        <v>0</v>
      </c>
      <c r="Y71" s="113">
        <f t="shared" si="5"/>
        <v>0</v>
      </c>
      <c r="Z71" s="113">
        <v>0</v>
      </c>
      <c r="AA71" s="113">
        <v>0</v>
      </c>
      <c r="AB71" s="113">
        <v>0</v>
      </c>
      <c r="AC71" s="113">
        <f t="shared" si="6"/>
        <v>0</v>
      </c>
      <c r="AD71" s="113">
        <f t="shared" si="7"/>
        <v>0</v>
      </c>
      <c r="AE71" s="114">
        <f t="shared" si="8"/>
        <v>0</v>
      </c>
      <c r="AF71" s="114">
        <f t="shared" si="9"/>
        <v>0</v>
      </c>
      <c r="AG71" s="113">
        <v>0</v>
      </c>
      <c r="AH71" s="113">
        <v>0</v>
      </c>
      <c r="AI71" s="113">
        <v>0</v>
      </c>
      <c r="AJ71" s="113">
        <f>SUM(AG71:AI71)</f>
        <v>0</v>
      </c>
      <c r="AK71" s="113">
        <f>AD71+AE71+AF71+AJ71</f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v>0</v>
      </c>
      <c r="AQ71" s="115">
        <v>0</v>
      </c>
      <c r="AR71" s="115">
        <v>0</v>
      </c>
      <c r="AS71" s="115">
        <v>0</v>
      </c>
      <c r="AT71" s="115">
        <f t="shared" si="142"/>
        <v>0</v>
      </c>
      <c r="AU71" s="115">
        <f t="shared" si="11"/>
        <v>0</v>
      </c>
      <c r="AV71" s="116">
        <f t="shared" si="12"/>
        <v>0</v>
      </c>
      <c r="AW71" s="346">
        <f>I71+AK71</f>
        <v>1209831</v>
      </c>
      <c r="AX71" s="113">
        <f>J71+Y71</f>
        <v>890892</v>
      </c>
      <c r="AY71" s="113">
        <f t="shared" si="143"/>
        <v>0</v>
      </c>
      <c r="AZ71" s="113">
        <f>K71+AC71</f>
        <v>0</v>
      </c>
      <c r="BA71" s="113">
        <f t="shared" si="144"/>
        <v>301121</v>
      </c>
      <c r="BB71" s="113">
        <f t="shared" si="144"/>
        <v>17818</v>
      </c>
      <c r="BC71" s="113">
        <f>N71+AJ71</f>
        <v>0</v>
      </c>
      <c r="BD71" s="115">
        <f>O71+AV71</f>
        <v>3</v>
      </c>
      <c r="BE71" s="115">
        <f>P71+AT71</f>
        <v>3</v>
      </c>
      <c r="BF71" s="372">
        <f t="shared" si="145"/>
        <v>0</v>
      </c>
      <c r="BG71" s="116">
        <f>Q71+AU71</f>
        <v>0</v>
      </c>
    </row>
    <row r="72" spans="1:59" ht="14.1" customHeight="1" x14ac:dyDescent="0.2">
      <c r="A72" s="108">
        <v>17</v>
      </c>
      <c r="B72" s="105">
        <v>2417</v>
      </c>
      <c r="C72" s="106">
        <v>600079562</v>
      </c>
      <c r="D72" s="105">
        <v>72742810</v>
      </c>
      <c r="E72" s="107" t="s">
        <v>604</v>
      </c>
      <c r="F72" s="108">
        <v>3111</v>
      </c>
      <c r="G72" s="82" t="s">
        <v>316</v>
      </c>
      <c r="H72" s="109" t="s">
        <v>282</v>
      </c>
      <c r="I72" s="110">
        <v>724126</v>
      </c>
      <c r="J72" s="28">
        <v>531205</v>
      </c>
      <c r="K72" s="28">
        <v>0</v>
      </c>
      <c r="L72" s="111">
        <v>179547</v>
      </c>
      <c r="M72" s="111">
        <v>10624</v>
      </c>
      <c r="N72" s="28">
        <v>2750</v>
      </c>
      <c r="O72" s="288">
        <v>1.67</v>
      </c>
      <c r="P72" s="275">
        <v>1.67</v>
      </c>
      <c r="Q72" s="905">
        <v>0</v>
      </c>
      <c r="R72" s="112">
        <v>0</v>
      </c>
      <c r="S72" s="113">
        <v>0</v>
      </c>
      <c r="T72" s="113">
        <v>0</v>
      </c>
      <c r="U72" s="113">
        <v>0</v>
      </c>
      <c r="V72" s="113">
        <v>0</v>
      </c>
      <c r="W72" s="113">
        <v>0</v>
      </c>
      <c r="X72" s="113">
        <v>0</v>
      </c>
      <c r="Y72" s="113">
        <f t="shared" si="5"/>
        <v>0</v>
      </c>
      <c r="Z72" s="113">
        <v>0</v>
      </c>
      <c r="AA72" s="113">
        <v>0</v>
      </c>
      <c r="AB72" s="113">
        <v>0</v>
      </c>
      <c r="AC72" s="113">
        <f t="shared" si="6"/>
        <v>0</v>
      </c>
      <c r="AD72" s="113">
        <f t="shared" si="7"/>
        <v>0</v>
      </c>
      <c r="AE72" s="114">
        <f t="shared" si="8"/>
        <v>0</v>
      </c>
      <c r="AF72" s="114">
        <f t="shared" si="9"/>
        <v>0</v>
      </c>
      <c r="AG72" s="113">
        <v>0</v>
      </c>
      <c r="AH72" s="113">
        <v>0</v>
      </c>
      <c r="AI72" s="113">
        <v>0</v>
      </c>
      <c r="AJ72" s="113">
        <f>SUM(AG72:AI72)</f>
        <v>0</v>
      </c>
      <c r="AK72" s="113">
        <f>AD72+AE72+AF72+AJ72</f>
        <v>0</v>
      </c>
      <c r="AL72" s="115">
        <v>0</v>
      </c>
      <c r="AM72" s="115">
        <v>0</v>
      </c>
      <c r="AN72" s="115">
        <v>0</v>
      </c>
      <c r="AO72" s="115">
        <v>0</v>
      </c>
      <c r="AP72" s="115">
        <v>0</v>
      </c>
      <c r="AQ72" s="115">
        <v>0</v>
      </c>
      <c r="AR72" s="115">
        <v>0</v>
      </c>
      <c r="AS72" s="115">
        <v>0</v>
      </c>
      <c r="AT72" s="115">
        <f t="shared" si="142"/>
        <v>0</v>
      </c>
      <c r="AU72" s="115">
        <f t="shared" si="11"/>
        <v>0</v>
      </c>
      <c r="AV72" s="116">
        <f t="shared" si="12"/>
        <v>0</v>
      </c>
      <c r="AW72" s="346">
        <f>I72+AK72</f>
        <v>724126</v>
      </c>
      <c r="AX72" s="113">
        <f>J72+Y72</f>
        <v>531205</v>
      </c>
      <c r="AY72" s="113">
        <f t="shared" si="143"/>
        <v>0</v>
      </c>
      <c r="AZ72" s="113">
        <f>K72+AC72</f>
        <v>0</v>
      </c>
      <c r="BA72" s="113">
        <f t="shared" si="144"/>
        <v>179547</v>
      </c>
      <c r="BB72" s="113">
        <f t="shared" si="144"/>
        <v>10624</v>
      </c>
      <c r="BC72" s="113">
        <f>N72+AJ72</f>
        <v>2750</v>
      </c>
      <c r="BD72" s="115">
        <f>O72+AV72</f>
        <v>1.67</v>
      </c>
      <c r="BE72" s="115">
        <f>P72+AT72</f>
        <v>1.67</v>
      </c>
      <c r="BF72" s="372">
        <f t="shared" si="145"/>
        <v>0</v>
      </c>
      <c r="BG72" s="116">
        <f>Q72+AU72</f>
        <v>0</v>
      </c>
    </row>
    <row r="73" spans="1:59" ht="14.1" customHeight="1" x14ac:dyDescent="0.2">
      <c r="A73" s="108">
        <v>17</v>
      </c>
      <c r="B73" s="105">
        <v>2417</v>
      </c>
      <c r="C73" s="106">
        <v>600079562</v>
      </c>
      <c r="D73" s="105">
        <v>72742810</v>
      </c>
      <c r="E73" s="107" t="s">
        <v>604</v>
      </c>
      <c r="F73" s="108">
        <v>3141</v>
      </c>
      <c r="G73" s="107" t="s">
        <v>319</v>
      </c>
      <c r="H73" s="109" t="s">
        <v>282</v>
      </c>
      <c r="I73" s="110">
        <v>1908971</v>
      </c>
      <c r="J73" s="30">
        <v>1397992</v>
      </c>
      <c r="K73" s="30">
        <v>0</v>
      </c>
      <c r="L73" s="111">
        <v>472521</v>
      </c>
      <c r="M73" s="111">
        <v>27960</v>
      </c>
      <c r="N73" s="30">
        <v>10498</v>
      </c>
      <c r="O73" s="288">
        <v>4.75</v>
      </c>
      <c r="P73" s="441">
        <v>0</v>
      </c>
      <c r="Q73" s="33">
        <v>4.75</v>
      </c>
      <c r="R73" s="112">
        <v>0</v>
      </c>
      <c r="S73" s="113">
        <v>0</v>
      </c>
      <c r="T73" s="113">
        <v>0</v>
      </c>
      <c r="U73" s="113">
        <v>0</v>
      </c>
      <c r="V73" s="113">
        <v>0</v>
      </c>
      <c r="W73" s="113">
        <v>0</v>
      </c>
      <c r="X73" s="113">
        <v>0</v>
      </c>
      <c r="Y73" s="113">
        <f t="shared" si="5"/>
        <v>0</v>
      </c>
      <c r="Z73" s="113">
        <v>0</v>
      </c>
      <c r="AA73" s="113">
        <v>0</v>
      </c>
      <c r="AB73" s="113">
        <v>0</v>
      </c>
      <c r="AC73" s="113">
        <f t="shared" si="6"/>
        <v>0</v>
      </c>
      <c r="AD73" s="113">
        <f t="shared" si="7"/>
        <v>0</v>
      </c>
      <c r="AE73" s="114">
        <f t="shared" si="8"/>
        <v>0</v>
      </c>
      <c r="AF73" s="114">
        <f t="shared" si="9"/>
        <v>0</v>
      </c>
      <c r="AG73" s="113">
        <v>0</v>
      </c>
      <c r="AH73" s="113">
        <v>0</v>
      </c>
      <c r="AI73" s="113">
        <v>0</v>
      </c>
      <c r="AJ73" s="113">
        <f>SUM(AG73:AI73)</f>
        <v>0</v>
      </c>
      <c r="AK73" s="113">
        <f>AD73+AE73+AF73+AJ73</f>
        <v>0</v>
      </c>
      <c r="AL73" s="115">
        <v>0</v>
      </c>
      <c r="AM73" s="115">
        <v>0</v>
      </c>
      <c r="AN73" s="115">
        <v>0</v>
      </c>
      <c r="AO73" s="115">
        <v>0</v>
      </c>
      <c r="AP73" s="115">
        <v>0</v>
      </c>
      <c r="AQ73" s="115">
        <v>0</v>
      </c>
      <c r="AR73" s="115">
        <v>0</v>
      </c>
      <c r="AS73" s="115">
        <v>0</v>
      </c>
      <c r="AT73" s="115">
        <f t="shared" si="142"/>
        <v>0</v>
      </c>
      <c r="AU73" s="115">
        <f t="shared" si="11"/>
        <v>0</v>
      </c>
      <c r="AV73" s="116">
        <f t="shared" si="12"/>
        <v>0</v>
      </c>
      <c r="AW73" s="346">
        <f>I73+AK73</f>
        <v>1908971</v>
      </c>
      <c r="AX73" s="113">
        <f>J73+Y73</f>
        <v>1397992</v>
      </c>
      <c r="AY73" s="113">
        <f t="shared" si="143"/>
        <v>0</v>
      </c>
      <c r="AZ73" s="113">
        <f>K73+AC73</f>
        <v>0</v>
      </c>
      <c r="BA73" s="113">
        <f t="shared" si="144"/>
        <v>472521</v>
      </c>
      <c r="BB73" s="113">
        <f t="shared" si="144"/>
        <v>27960</v>
      </c>
      <c r="BC73" s="113">
        <f>N73+AJ73</f>
        <v>10498</v>
      </c>
      <c r="BD73" s="115">
        <f>O73+AV73</f>
        <v>4.75</v>
      </c>
      <c r="BE73" s="115">
        <f>P73+AT73</f>
        <v>0</v>
      </c>
      <c r="BF73" s="372">
        <f t="shared" si="145"/>
        <v>0</v>
      </c>
      <c r="BG73" s="116">
        <f>Q73+AU73</f>
        <v>4.75</v>
      </c>
    </row>
    <row r="74" spans="1:59" ht="14.1" customHeight="1" x14ac:dyDescent="0.2">
      <c r="A74" s="120">
        <v>17</v>
      </c>
      <c r="B74" s="117">
        <v>2417</v>
      </c>
      <c r="C74" s="118">
        <v>600079562</v>
      </c>
      <c r="D74" s="117">
        <v>72742810</v>
      </c>
      <c r="E74" s="119" t="s">
        <v>605</v>
      </c>
      <c r="F74" s="120"/>
      <c r="G74" s="119"/>
      <c r="H74" s="121"/>
      <c r="I74" s="122">
        <v>20223606</v>
      </c>
      <c r="J74" s="123">
        <v>14801777</v>
      </c>
      <c r="K74" s="123">
        <v>9600</v>
      </c>
      <c r="L74" s="123">
        <v>5006245</v>
      </c>
      <c r="M74" s="123">
        <v>296036</v>
      </c>
      <c r="N74" s="123">
        <v>109948</v>
      </c>
      <c r="O74" s="124">
        <v>37.5075</v>
      </c>
      <c r="P74" s="124">
        <v>25.67</v>
      </c>
      <c r="Q74" s="904">
        <v>11.837500000000002</v>
      </c>
      <c r="R74" s="122">
        <f t="shared" ref="R74:BG74" si="146">SUM(R70:R73)</f>
        <v>0</v>
      </c>
      <c r="S74" s="123">
        <f t="shared" si="146"/>
        <v>0</v>
      </c>
      <c r="T74" s="123">
        <f t="shared" si="146"/>
        <v>0</v>
      </c>
      <c r="U74" s="123">
        <f t="shared" ref="U74" si="147">SUM(U70:U73)</f>
        <v>87148</v>
      </c>
      <c r="V74" s="123">
        <f t="shared" si="146"/>
        <v>-220913</v>
      </c>
      <c r="W74" s="123">
        <f t="shared" ref="W74" si="148">SUM(W70:W73)</f>
        <v>0</v>
      </c>
      <c r="X74" s="123">
        <f t="shared" si="146"/>
        <v>0</v>
      </c>
      <c r="Y74" s="123">
        <f t="shared" si="146"/>
        <v>-133765</v>
      </c>
      <c r="Z74" s="123">
        <f t="shared" si="146"/>
        <v>0</v>
      </c>
      <c r="AA74" s="123">
        <f t="shared" si="146"/>
        <v>0</v>
      </c>
      <c r="AB74" s="123">
        <f t="shared" si="146"/>
        <v>0</v>
      </c>
      <c r="AC74" s="123">
        <f t="shared" si="146"/>
        <v>0</v>
      </c>
      <c r="AD74" s="123">
        <f t="shared" si="146"/>
        <v>-133765</v>
      </c>
      <c r="AE74" s="123">
        <f t="shared" si="146"/>
        <v>-45213</v>
      </c>
      <c r="AF74" s="123">
        <f t="shared" si="146"/>
        <v>-2675</v>
      </c>
      <c r="AG74" s="123">
        <f t="shared" si="146"/>
        <v>0</v>
      </c>
      <c r="AH74" s="123">
        <f t="shared" si="146"/>
        <v>300000</v>
      </c>
      <c r="AI74" s="123">
        <f t="shared" si="146"/>
        <v>0</v>
      </c>
      <c r="AJ74" s="123">
        <f t="shared" si="146"/>
        <v>300000</v>
      </c>
      <c r="AK74" s="123">
        <f t="shared" si="146"/>
        <v>118347</v>
      </c>
      <c r="AL74" s="124">
        <f t="shared" si="146"/>
        <v>0</v>
      </c>
      <c r="AM74" s="124">
        <f t="shared" si="146"/>
        <v>0</v>
      </c>
      <c r="AN74" s="124">
        <f t="shared" si="146"/>
        <v>0</v>
      </c>
      <c r="AO74" s="124">
        <f t="shared" si="146"/>
        <v>0</v>
      </c>
      <c r="AP74" s="124">
        <f t="shared" si="146"/>
        <v>0</v>
      </c>
      <c r="AQ74" s="124">
        <f t="shared" ref="AQ74" si="149">SUM(AQ70:AQ73)</f>
        <v>0</v>
      </c>
      <c r="AR74" s="124">
        <f t="shared" si="146"/>
        <v>0</v>
      </c>
      <c r="AS74" s="124">
        <f t="shared" si="146"/>
        <v>0</v>
      </c>
      <c r="AT74" s="449">
        <f t="shared" si="146"/>
        <v>0</v>
      </c>
      <c r="AU74" s="124">
        <f t="shared" si="146"/>
        <v>0</v>
      </c>
      <c r="AV74" s="125">
        <f t="shared" si="146"/>
        <v>0</v>
      </c>
      <c r="AW74" s="842">
        <f t="shared" si="146"/>
        <v>20341953</v>
      </c>
      <c r="AX74" s="123">
        <f t="shared" si="146"/>
        <v>14668012</v>
      </c>
      <c r="AY74" s="123">
        <f t="shared" ref="AY74" si="150">SUM(AY70:AY73)</f>
        <v>0</v>
      </c>
      <c r="AZ74" s="123">
        <f t="shared" si="146"/>
        <v>9600</v>
      </c>
      <c r="BA74" s="123">
        <f t="shared" si="146"/>
        <v>4961032</v>
      </c>
      <c r="BB74" s="123">
        <f t="shared" si="146"/>
        <v>293361</v>
      </c>
      <c r="BC74" s="123">
        <f t="shared" si="146"/>
        <v>409948</v>
      </c>
      <c r="BD74" s="124">
        <f t="shared" si="146"/>
        <v>37.5075</v>
      </c>
      <c r="BE74" s="124">
        <f t="shared" si="146"/>
        <v>25.67</v>
      </c>
      <c r="BF74" s="124">
        <f t="shared" si="146"/>
        <v>0</v>
      </c>
      <c r="BG74" s="125">
        <f t="shared" si="146"/>
        <v>11.837500000000002</v>
      </c>
    </row>
    <row r="75" spans="1:59" ht="14.1" customHeight="1" x14ac:dyDescent="0.2">
      <c r="A75" s="108">
        <v>18</v>
      </c>
      <c r="B75" s="105">
        <v>2416</v>
      </c>
      <c r="C75" s="106">
        <v>600079571</v>
      </c>
      <c r="D75" s="105">
        <v>72742895</v>
      </c>
      <c r="E75" s="107" t="s">
        <v>606</v>
      </c>
      <c r="F75" s="108">
        <v>3111</v>
      </c>
      <c r="G75" s="107" t="s">
        <v>315</v>
      </c>
      <c r="H75" s="109" t="s">
        <v>281</v>
      </c>
      <c r="I75" s="110">
        <v>4904111</v>
      </c>
      <c r="J75" s="111">
        <v>3511073</v>
      </c>
      <c r="K75" s="111">
        <v>73000</v>
      </c>
      <c r="L75" s="111">
        <v>1211417</v>
      </c>
      <c r="M75" s="111">
        <v>70221</v>
      </c>
      <c r="N75" s="111">
        <v>38400</v>
      </c>
      <c r="O75" s="288">
        <v>7.9381999999999984</v>
      </c>
      <c r="P75" s="288">
        <v>6</v>
      </c>
      <c r="Q75" s="406">
        <v>1.9381999999999997</v>
      </c>
      <c r="R75" s="112">
        <v>-11000</v>
      </c>
      <c r="S75" s="113">
        <v>0</v>
      </c>
      <c r="T75" s="113">
        <v>0</v>
      </c>
      <c r="U75" s="113">
        <v>20860</v>
      </c>
      <c r="V75" s="113">
        <v>-14727</v>
      </c>
      <c r="W75" s="113">
        <v>0</v>
      </c>
      <c r="X75" s="113">
        <v>0</v>
      </c>
      <c r="Y75" s="113">
        <f t="shared" si="5"/>
        <v>-4867</v>
      </c>
      <c r="Z75" s="113">
        <v>11000</v>
      </c>
      <c r="AA75" s="113">
        <v>0</v>
      </c>
      <c r="AB75" s="113">
        <v>0</v>
      </c>
      <c r="AC75" s="113">
        <f t="shared" si="6"/>
        <v>11000</v>
      </c>
      <c r="AD75" s="113">
        <f t="shared" si="7"/>
        <v>6133</v>
      </c>
      <c r="AE75" s="114">
        <f t="shared" si="8"/>
        <v>2073</v>
      </c>
      <c r="AF75" s="114">
        <f t="shared" si="9"/>
        <v>-97</v>
      </c>
      <c r="AG75" s="113">
        <v>0</v>
      </c>
      <c r="AH75" s="113">
        <v>20000</v>
      </c>
      <c r="AI75" s="113">
        <v>0</v>
      </c>
      <c r="AJ75" s="113">
        <f>SUM(AG75:AI75)</f>
        <v>20000</v>
      </c>
      <c r="AK75" s="113">
        <f>AD75+AE75+AF75+AJ75</f>
        <v>28109</v>
      </c>
      <c r="AL75" s="115">
        <v>0</v>
      </c>
      <c r="AM75" s="115">
        <v>-0.06</v>
      </c>
      <c r="AN75" s="115">
        <v>0</v>
      </c>
      <c r="AO75" s="115">
        <v>0</v>
      </c>
      <c r="AP75" s="115">
        <v>0</v>
      </c>
      <c r="AQ75" s="115">
        <v>0</v>
      </c>
      <c r="AR75" s="115">
        <v>0</v>
      </c>
      <c r="AS75" s="115">
        <v>0</v>
      </c>
      <c r="AT75" s="115">
        <f t="shared" ref="AT75:AT77" si="151">AL75+AN75+AO75+AR75+AQ75</f>
        <v>0</v>
      </c>
      <c r="AU75" s="115">
        <f t="shared" si="11"/>
        <v>-0.06</v>
      </c>
      <c r="AV75" s="116">
        <f t="shared" si="12"/>
        <v>-0.06</v>
      </c>
      <c r="AW75" s="346">
        <f>I75+AK75</f>
        <v>4932220</v>
      </c>
      <c r="AX75" s="113">
        <f>J75+Y75</f>
        <v>3506206</v>
      </c>
      <c r="AY75" s="113">
        <f t="shared" ref="AY75:AY77" si="152">W75</f>
        <v>0</v>
      </c>
      <c r="AZ75" s="113">
        <f>K75+AC75</f>
        <v>84000</v>
      </c>
      <c r="BA75" s="113">
        <f t="shared" ref="BA75:BB77" si="153">L75+AE75</f>
        <v>1213490</v>
      </c>
      <c r="BB75" s="113">
        <f t="shared" si="153"/>
        <v>70124</v>
      </c>
      <c r="BC75" s="113">
        <f>N75+AJ75</f>
        <v>58400</v>
      </c>
      <c r="BD75" s="115">
        <f>O75+AV75</f>
        <v>7.8781999999999988</v>
      </c>
      <c r="BE75" s="115">
        <f>P75+AT75</f>
        <v>6</v>
      </c>
      <c r="BF75" s="372">
        <f t="shared" ref="BF75:BF77" si="154">AQ75</f>
        <v>0</v>
      </c>
      <c r="BG75" s="116">
        <f>Q75+AU75</f>
        <v>1.8781999999999996</v>
      </c>
    </row>
    <row r="76" spans="1:59" ht="14.1" customHeight="1" x14ac:dyDescent="0.2">
      <c r="A76" s="108">
        <v>18</v>
      </c>
      <c r="B76" s="105">
        <v>2416</v>
      </c>
      <c r="C76" s="106">
        <v>600079571</v>
      </c>
      <c r="D76" s="105">
        <v>72742895</v>
      </c>
      <c r="E76" s="107" t="s">
        <v>606</v>
      </c>
      <c r="F76" s="108">
        <v>3111</v>
      </c>
      <c r="G76" s="82" t="s">
        <v>317</v>
      </c>
      <c r="H76" s="109" t="s">
        <v>281</v>
      </c>
      <c r="I76" s="110">
        <v>737785</v>
      </c>
      <c r="J76" s="427">
        <v>543288</v>
      </c>
      <c r="K76" s="427">
        <v>0</v>
      </c>
      <c r="L76" s="111">
        <v>183631</v>
      </c>
      <c r="M76" s="111">
        <v>10866</v>
      </c>
      <c r="N76" s="338">
        <v>0</v>
      </c>
      <c r="O76" s="288">
        <v>2</v>
      </c>
      <c r="P76" s="430">
        <v>2</v>
      </c>
      <c r="Q76" s="905">
        <v>0</v>
      </c>
      <c r="R76" s="112">
        <v>0</v>
      </c>
      <c r="S76" s="113">
        <v>0</v>
      </c>
      <c r="T76" s="113">
        <v>0</v>
      </c>
      <c r="U76" s="113">
        <v>0</v>
      </c>
      <c r="V76" s="113">
        <v>0</v>
      </c>
      <c r="W76" s="113">
        <v>0</v>
      </c>
      <c r="X76" s="113">
        <v>0</v>
      </c>
      <c r="Y76" s="113">
        <f t="shared" si="5"/>
        <v>0</v>
      </c>
      <c r="Z76" s="113">
        <v>0</v>
      </c>
      <c r="AA76" s="113">
        <v>0</v>
      </c>
      <c r="AB76" s="113">
        <v>0</v>
      </c>
      <c r="AC76" s="113">
        <f t="shared" si="6"/>
        <v>0</v>
      </c>
      <c r="AD76" s="113">
        <f t="shared" si="7"/>
        <v>0</v>
      </c>
      <c r="AE76" s="114">
        <f t="shared" si="8"/>
        <v>0</v>
      </c>
      <c r="AF76" s="114">
        <f t="shared" si="9"/>
        <v>0</v>
      </c>
      <c r="AG76" s="113">
        <v>0</v>
      </c>
      <c r="AH76" s="113">
        <v>0</v>
      </c>
      <c r="AI76" s="113">
        <v>0</v>
      </c>
      <c r="AJ76" s="113">
        <f>SUM(AG76:AI76)</f>
        <v>0</v>
      </c>
      <c r="AK76" s="113">
        <f>AD76+AE76+AF76+AJ76</f>
        <v>0</v>
      </c>
      <c r="AL76" s="115">
        <v>0</v>
      </c>
      <c r="AM76" s="115">
        <v>0</v>
      </c>
      <c r="AN76" s="115">
        <v>0</v>
      </c>
      <c r="AO76" s="115">
        <v>0</v>
      </c>
      <c r="AP76" s="115">
        <v>0</v>
      </c>
      <c r="AQ76" s="115">
        <v>0</v>
      </c>
      <c r="AR76" s="115">
        <v>0</v>
      </c>
      <c r="AS76" s="115">
        <v>0</v>
      </c>
      <c r="AT76" s="115">
        <f t="shared" si="151"/>
        <v>0</v>
      </c>
      <c r="AU76" s="115">
        <f t="shared" si="11"/>
        <v>0</v>
      </c>
      <c r="AV76" s="116">
        <f t="shared" si="12"/>
        <v>0</v>
      </c>
      <c r="AW76" s="346">
        <f>I76+AK76</f>
        <v>737785</v>
      </c>
      <c r="AX76" s="113">
        <f>J76+Y76</f>
        <v>543288</v>
      </c>
      <c r="AY76" s="113">
        <f t="shared" si="152"/>
        <v>0</v>
      </c>
      <c r="AZ76" s="113">
        <f>K76+AC76</f>
        <v>0</v>
      </c>
      <c r="BA76" s="113">
        <f t="shared" si="153"/>
        <v>183631</v>
      </c>
      <c r="BB76" s="113">
        <f t="shared" si="153"/>
        <v>10866</v>
      </c>
      <c r="BC76" s="113">
        <f>N76+AJ76</f>
        <v>0</v>
      </c>
      <c r="BD76" s="115">
        <f>O76+AV76</f>
        <v>2</v>
      </c>
      <c r="BE76" s="115">
        <f>P76+AT76</f>
        <v>2</v>
      </c>
      <c r="BF76" s="372">
        <f t="shared" si="154"/>
        <v>0</v>
      </c>
      <c r="BG76" s="116">
        <f>Q76+AU76</f>
        <v>0</v>
      </c>
    </row>
    <row r="77" spans="1:59" ht="14.1" customHeight="1" x14ac:dyDescent="0.2">
      <c r="A77" s="108">
        <v>18</v>
      </c>
      <c r="B77" s="105">
        <v>2416</v>
      </c>
      <c r="C77" s="106">
        <v>600079571</v>
      </c>
      <c r="D77" s="105">
        <v>72742895</v>
      </c>
      <c r="E77" s="107" t="s">
        <v>606</v>
      </c>
      <c r="F77" s="108">
        <v>3141</v>
      </c>
      <c r="G77" s="107" t="s">
        <v>319</v>
      </c>
      <c r="H77" s="109" t="s">
        <v>282</v>
      </c>
      <c r="I77" s="110">
        <v>622347</v>
      </c>
      <c r="J77" s="30">
        <v>456232</v>
      </c>
      <c r="K77" s="30">
        <v>0</v>
      </c>
      <c r="L77" s="111">
        <v>154206</v>
      </c>
      <c r="M77" s="111">
        <v>9125</v>
      </c>
      <c r="N77" s="30">
        <v>2784</v>
      </c>
      <c r="O77" s="288">
        <v>1.55</v>
      </c>
      <c r="P77" s="441">
        <v>0</v>
      </c>
      <c r="Q77" s="906">
        <v>1.55</v>
      </c>
      <c r="R77" s="112">
        <v>0</v>
      </c>
      <c r="S77" s="113">
        <v>0</v>
      </c>
      <c r="T77" s="113">
        <v>0</v>
      </c>
      <c r="U77" s="113">
        <v>0</v>
      </c>
      <c r="V77" s="113">
        <v>0</v>
      </c>
      <c r="W77" s="113">
        <v>0</v>
      </c>
      <c r="X77" s="113">
        <v>0</v>
      </c>
      <c r="Y77" s="113">
        <f t="shared" ref="Y77:Y141" si="155">SUM(R77:X77)</f>
        <v>0</v>
      </c>
      <c r="Z77" s="113">
        <v>0</v>
      </c>
      <c r="AA77" s="113">
        <v>0</v>
      </c>
      <c r="AB77" s="113">
        <v>0</v>
      </c>
      <c r="AC77" s="113">
        <f t="shared" ref="AC77:AC141" si="156">SUM(Z77:AB77)</f>
        <v>0</v>
      </c>
      <c r="AD77" s="113">
        <f t="shared" ref="AD77:AD141" si="157">Y77+AC77</f>
        <v>0</v>
      </c>
      <c r="AE77" s="114">
        <f t="shared" ref="AE77:AE141" si="158">ROUND((Y77+Z77+AA77)*33.8%,0)</f>
        <v>0</v>
      </c>
      <c r="AF77" s="114">
        <f t="shared" ref="AF77:AF141" si="159">ROUND(Y77*2%,0)</f>
        <v>0</v>
      </c>
      <c r="AG77" s="113">
        <v>0</v>
      </c>
      <c r="AH77" s="113">
        <v>0</v>
      </c>
      <c r="AI77" s="113">
        <v>0</v>
      </c>
      <c r="AJ77" s="113">
        <f>SUM(AG77:AI77)</f>
        <v>0</v>
      </c>
      <c r="AK77" s="113">
        <f>AD77+AE77+AF77+AJ77</f>
        <v>0</v>
      </c>
      <c r="AL77" s="115">
        <v>0</v>
      </c>
      <c r="AM77" s="115">
        <v>0</v>
      </c>
      <c r="AN77" s="115">
        <v>0</v>
      </c>
      <c r="AO77" s="115">
        <v>0</v>
      </c>
      <c r="AP77" s="115">
        <v>0</v>
      </c>
      <c r="AQ77" s="115">
        <v>0</v>
      </c>
      <c r="AR77" s="115">
        <v>0</v>
      </c>
      <c r="AS77" s="115">
        <v>0</v>
      </c>
      <c r="AT77" s="115">
        <f t="shared" si="151"/>
        <v>0</v>
      </c>
      <c r="AU77" s="115">
        <f t="shared" ref="AU77:AU140" si="160">AM77+AP77+AS77</f>
        <v>0</v>
      </c>
      <c r="AV77" s="116">
        <f t="shared" ref="AV77:AV140" si="161">SUM(AT77:AU77)</f>
        <v>0</v>
      </c>
      <c r="AW77" s="346">
        <f>I77+AK77</f>
        <v>622347</v>
      </c>
      <c r="AX77" s="113">
        <f>J77+Y77</f>
        <v>456232</v>
      </c>
      <c r="AY77" s="113">
        <f t="shared" si="152"/>
        <v>0</v>
      </c>
      <c r="AZ77" s="113">
        <f>K77+AC77</f>
        <v>0</v>
      </c>
      <c r="BA77" s="113">
        <f t="shared" si="153"/>
        <v>154206</v>
      </c>
      <c r="BB77" s="113">
        <f t="shared" si="153"/>
        <v>9125</v>
      </c>
      <c r="BC77" s="113">
        <f>N77+AJ77</f>
        <v>2784</v>
      </c>
      <c r="BD77" s="115">
        <f>O77+AV77</f>
        <v>1.55</v>
      </c>
      <c r="BE77" s="115">
        <f>P77+AT77</f>
        <v>0</v>
      </c>
      <c r="BF77" s="372">
        <f t="shared" si="154"/>
        <v>0</v>
      </c>
      <c r="BG77" s="116">
        <f>Q77+AU77</f>
        <v>1.55</v>
      </c>
    </row>
    <row r="78" spans="1:59" ht="14.1" customHeight="1" x14ac:dyDescent="0.2">
      <c r="A78" s="120">
        <v>18</v>
      </c>
      <c r="B78" s="117">
        <v>2416</v>
      </c>
      <c r="C78" s="118">
        <v>600079571</v>
      </c>
      <c r="D78" s="117">
        <v>72742895</v>
      </c>
      <c r="E78" s="119" t="s">
        <v>607</v>
      </c>
      <c r="F78" s="120"/>
      <c r="G78" s="119"/>
      <c r="H78" s="121"/>
      <c r="I78" s="122">
        <v>6264243</v>
      </c>
      <c r="J78" s="123">
        <v>4510593</v>
      </c>
      <c r="K78" s="123">
        <v>73000</v>
      </c>
      <c r="L78" s="123">
        <v>1549254</v>
      </c>
      <c r="M78" s="123">
        <v>90212</v>
      </c>
      <c r="N78" s="123">
        <v>41184</v>
      </c>
      <c r="O78" s="124">
        <v>11.488199999999999</v>
      </c>
      <c r="P78" s="124">
        <v>8</v>
      </c>
      <c r="Q78" s="904">
        <v>3.4882</v>
      </c>
      <c r="R78" s="122">
        <f t="shared" ref="R78:BG78" si="162">SUM(R75:R77)</f>
        <v>-11000</v>
      </c>
      <c r="S78" s="123">
        <f t="shared" si="162"/>
        <v>0</v>
      </c>
      <c r="T78" s="123">
        <f t="shared" si="162"/>
        <v>0</v>
      </c>
      <c r="U78" s="123">
        <f t="shared" ref="U78" si="163">SUM(U75:U77)</f>
        <v>20860</v>
      </c>
      <c r="V78" s="123">
        <f t="shared" si="162"/>
        <v>-14727</v>
      </c>
      <c r="W78" s="123">
        <f t="shared" ref="W78" si="164">SUM(W75:W77)</f>
        <v>0</v>
      </c>
      <c r="X78" s="123">
        <f t="shared" si="162"/>
        <v>0</v>
      </c>
      <c r="Y78" s="123">
        <f t="shared" si="162"/>
        <v>-4867</v>
      </c>
      <c r="Z78" s="123">
        <f t="shared" si="162"/>
        <v>11000</v>
      </c>
      <c r="AA78" s="123">
        <f t="shared" si="162"/>
        <v>0</v>
      </c>
      <c r="AB78" s="123">
        <f t="shared" si="162"/>
        <v>0</v>
      </c>
      <c r="AC78" s="123">
        <f t="shared" si="162"/>
        <v>11000</v>
      </c>
      <c r="AD78" s="123">
        <f t="shared" si="162"/>
        <v>6133</v>
      </c>
      <c r="AE78" s="123">
        <f t="shared" si="162"/>
        <v>2073</v>
      </c>
      <c r="AF78" s="123">
        <f t="shared" si="162"/>
        <v>-97</v>
      </c>
      <c r="AG78" s="123">
        <f t="shared" si="162"/>
        <v>0</v>
      </c>
      <c r="AH78" s="123">
        <f t="shared" si="162"/>
        <v>20000</v>
      </c>
      <c r="AI78" s="123">
        <f t="shared" si="162"/>
        <v>0</v>
      </c>
      <c r="AJ78" s="123">
        <f t="shared" si="162"/>
        <v>20000</v>
      </c>
      <c r="AK78" s="123">
        <f t="shared" si="162"/>
        <v>28109</v>
      </c>
      <c r="AL78" s="124">
        <f t="shared" si="162"/>
        <v>0</v>
      </c>
      <c r="AM78" s="124">
        <f t="shared" si="162"/>
        <v>-0.06</v>
      </c>
      <c r="AN78" s="124">
        <f t="shared" si="162"/>
        <v>0</v>
      </c>
      <c r="AO78" s="124">
        <f t="shared" si="162"/>
        <v>0</v>
      </c>
      <c r="AP78" s="124">
        <f t="shared" si="162"/>
        <v>0</v>
      </c>
      <c r="AQ78" s="124">
        <f t="shared" ref="AQ78" si="165">SUM(AQ75:AQ77)</f>
        <v>0</v>
      </c>
      <c r="AR78" s="124">
        <f t="shared" si="162"/>
        <v>0</v>
      </c>
      <c r="AS78" s="124">
        <f t="shared" si="162"/>
        <v>0</v>
      </c>
      <c r="AT78" s="449">
        <f t="shared" si="162"/>
        <v>0</v>
      </c>
      <c r="AU78" s="124">
        <f t="shared" si="162"/>
        <v>-0.06</v>
      </c>
      <c r="AV78" s="125">
        <f t="shared" si="162"/>
        <v>-0.06</v>
      </c>
      <c r="AW78" s="842">
        <f t="shared" si="162"/>
        <v>6292352</v>
      </c>
      <c r="AX78" s="123">
        <f t="shared" si="162"/>
        <v>4505726</v>
      </c>
      <c r="AY78" s="123">
        <f t="shared" ref="AY78" si="166">SUM(AY75:AY77)</f>
        <v>0</v>
      </c>
      <c r="AZ78" s="123">
        <f t="shared" si="162"/>
        <v>84000</v>
      </c>
      <c r="BA78" s="123">
        <f t="shared" si="162"/>
        <v>1551327</v>
      </c>
      <c r="BB78" s="123">
        <f t="shared" si="162"/>
        <v>90115</v>
      </c>
      <c r="BC78" s="123">
        <f t="shared" si="162"/>
        <v>61184</v>
      </c>
      <c r="BD78" s="124">
        <f t="shared" si="162"/>
        <v>11.4282</v>
      </c>
      <c r="BE78" s="124">
        <f t="shared" si="162"/>
        <v>8</v>
      </c>
      <c r="BF78" s="124">
        <f t="shared" si="162"/>
        <v>0</v>
      </c>
      <c r="BG78" s="125">
        <f t="shared" si="162"/>
        <v>3.4281999999999995</v>
      </c>
    </row>
    <row r="79" spans="1:59" ht="14.1" customHeight="1" x14ac:dyDescent="0.2">
      <c r="A79" s="108">
        <v>19</v>
      </c>
      <c r="B79" s="105">
        <v>2421</v>
      </c>
      <c r="C79" s="106">
        <v>600079163</v>
      </c>
      <c r="D79" s="105">
        <v>72743301</v>
      </c>
      <c r="E79" s="107" t="s">
        <v>608</v>
      </c>
      <c r="F79" s="108">
        <v>3111</v>
      </c>
      <c r="G79" s="107" t="s">
        <v>315</v>
      </c>
      <c r="H79" s="109" t="s">
        <v>281</v>
      </c>
      <c r="I79" s="110">
        <v>10191297</v>
      </c>
      <c r="J79" s="111">
        <v>7456588</v>
      </c>
      <c r="K79" s="111">
        <v>0</v>
      </c>
      <c r="L79" s="111">
        <v>2520327</v>
      </c>
      <c r="M79" s="111">
        <v>149132</v>
      </c>
      <c r="N79" s="111">
        <v>65250</v>
      </c>
      <c r="O79" s="288">
        <v>16.946400000000001</v>
      </c>
      <c r="P79" s="288">
        <v>12.741899999999999</v>
      </c>
      <c r="Q79" s="406">
        <v>4.2045000000000003</v>
      </c>
      <c r="R79" s="112">
        <v>0</v>
      </c>
      <c r="S79" s="113">
        <v>0</v>
      </c>
      <c r="T79" s="113">
        <v>0</v>
      </c>
      <c r="U79" s="113">
        <v>67208</v>
      </c>
      <c r="V79" s="113">
        <v>0</v>
      </c>
      <c r="W79" s="113">
        <v>0</v>
      </c>
      <c r="X79" s="113">
        <v>0</v>
      </c>
      <c r="Y79" s="113">
        <f t="shared" si="155"/>
        <v>67208</v>
      </c>
      <c r="Z79" s="113">
        <v>0</v>
      </c>
      <c r="AA79" s="113">
        <v>0</v>
      </c>
      <c r="AB79" s="113">
        <v>0</v>
      </c>
      <c r="AC79" s="113">
        <f t="shared" si="156"/>
        <v>0</v>
      </c>
      <c r="AD79" s="113">
        <f t="shared" si="157"/>
        <v>67208</v>
      </c>
      <c r="AE79" s="114">
        <f t="shared" si="158"/>
        <v>22716</v>
      </c>
      <c r="AF79" s="114">
        <f t="shared" si="159"/>
        <v>1344</v>
      </c>
      <c r="AG79" s="113">
        <v>0</v>
      </c>
      <c r="AH79" s="113">
        <v>0</v>
      </c>
      <c r="AI79" s="113">
        <v>0</v>
      </c>
      <c r="AJ79" s="113">
        <f>SUM(AG79:AI79)</f>
        <v>0</v>
      </c>
      <c r="AK79" s="113">
        <f>AD79+AE79+AF79+AJ79</f>
        <v>91268</v>
      </c>
      <c r="AL79" s="115">
        <v>0</v>
      </c>
      <c r="AM79" s="115">
        <v>0</v>
      </c>
      <c r="AN79" s="115">
        <v>0</v>
      </c>
      <c r="AO79" s="115">
        <v>0</v>
      </c>
      <c r="AP79" s="115">
        <v>0</v>
      </c>
      <c r="AQ79" s="115">
        <v>0</v>
      </c>
      <c r="AR79" s="115">
        <v>0</v>
      </c>
      <c r="AS79" s="115">
        <v>0</v>
      </c>
      <c r="AT79" s="115">
        <f t="shared" ref="AT79:AT80" si="167">AL79+AN79+AO79+AR79+AQ79</f>
        <v>0</v>
      </c>
      <c r="AU79" s="115">
        <f t="shared" si="160"/>
        <v>0</v>
      </c>
      <c r="AV79" s="116">
        <f t="shared" si="161"/>
        <v>0</v>
      </c>
      <c r="AW79" s="346">
        <f>I79+AK79</f>
        <v>10282565</v>
      </c>
      <c r="AX79" s="113">
        <f>J79+Y79</f>
        <v>7523796</v>
      </c>
      <c r="AY79" s="113">
        <f t="shared" ref="AY79:AY80" si="168">W79</f>
        <v>0</v>
      </c>
      <c r="AZ79" s="113">
        <f>K79+AC79</f>
        <v>0</v>
      </c>
      <c r="BA79" s="113">
        <f>L79+AE79</f>
        <v>2543043</v>
      </c>
      <c r="BB79" s="113">
        <f>M79+AF79</f>
        <v>150476</v>
      </c>
      <c r="BC79" s="113">
        <f>N79+AJ79</f>
        <v>65250</v>
      </c>
      <c r="BD79" s="115">
        <f>O79+AV79</f>
        <v>16.946400000000001</v>
      </c>
      <c r="BE79" s="115">
        <f>P79+AT79</f>
        <v>12.741899999999999</v>
      </c>
      <c r="BF79" s="372">
        <f t="shared" ref="BF79:BF80" si="169">AQ79</f>
        <v>0</v>
      </c>
      <c r="BG79" s="116">
        <f>Q79+AU79</f>
        <v>4.2045000000000003</v>
      </c>
    </row>
    <row r="80" spans="1:59" ht="14.1" customHeight="1" x14ac:dyDescent="0.2">
      <c r="A80" s="108">
        <v>19</v>
      </c>
      <c r="B80" s="105">
        <v>2421</v>
      </c>
      <c r="C80" s="106">
        <v>600079163</v>
      </c>
      <c r="D80" s="105">
        <v>72743301</v>
      </c>
      <c r="E80" s="107" t="s">
        <v>608</v>
      </c>
      <c r="F80" s="108">
        <v>3141</v>
      </c>
      <c r="G80" s="107" t="s">
        <v>319</v>
      </c>
      <c r="H80" s="109" t="s">
        <v>282</v>
      </c>
      <c r="I80" s="110">
        <v>1376771</v>
      </c>
      <c r="J80" s="30">
        <v>1007629</v>
      </c>
      <c r="K80" s="30">
        <v>0</v>
      </c>
      <c r="L80" s="111">
        <v>340579</v>
      </c>
      <c r="M80" s="111">
        <v>20153</v>
      </c>
      <c r="N80" s="30">
        <v>8410</v>
      </c>
      <c r="O80" s="288">
        <v>3.43</v>
      </c>
      <c r="P80" s="441">
        <v>0</v>
      </c>
      <c r="Q80" s="906">
        <v>3.43</v>
      </c>
      <c r="R80" s="112">
        <v>0</v>
      </c>
      <c r="S80" s="113">
        <v>0</v>
      </c>
      <c r="T80" s="113">
        <v>0</v>
      </c>
      <c r="U80" s="113">
        <v>0</v>
      </c>
      <c r="V80" s="113">
        <v>0</v>
      </c>
      <c r="W80" s="113">
        <v>0</v>
      </c>
      <c r="X80" s="113">
        <v>0</v>
      </c>
      <c r="Y80" s="113">
        <f t="shared" si="155"/>
        <v>0</v>
      </c>
      <c r="Z80" s="113">
        <v>0</v>
      </c>
      <c r="AA80" s="113">
        <v>0</v>
      </c>
      <c r="AB80" s="113">
        <v>0</v>
      </c>
      <c r="AC80" s="113">
        <f t="shared" si="156"/>
        <v>0</v>
      </c>
      <c r="AD80" s="113">
        <f t="shared" si="157"/>
        <v>0</v>
      </c>
      <c r="AE80" s="114">
        <f t="shared" si="158"/>
        <v>0</v>
      </c>
      <c r="AF80" s="114">
        <f t="shared" si="159"/>
        <v>0</v>
      </c>
      <c r="AG80" s="113">
        <v>0</v>
      </c>
      <c r="AH80" s="113">
        <v>0</v>
      </c>
      <c r="AI80" s="113">
        <v>0</v>
      </c>
      <c r="AJ80" s="113">
        <f>SUM(AG80:AI80)</f>
        <v>0</v>
      </c>
      <c r="AK80" s="113">
        <f>AD80+AE80+AF80+AJ80</f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v>0</v>
      </c>
      <c r="AQ80" s="115">
        <v>0</v>
      </c>
      <c r="AR80" s="115">
        <v>0</v>
      </c>
      <c r="AS80" s="115">
        <v>0</v>
      </c>
      <c r="AT80" s="115">
        <f t="shared" si="167"/>
        <v>0</v>
      </c>
      <c r="AU80" s="115">
        <f t="shared" si="160"/>
        <v>0</v>
      </c>
      <c r="AV80" s="116">
        <f t="shared" si="161"/>
        <v>0</v>
      </c>
      <c r="AW80" s="346">
        <f>I80+AK80</f>
        <v>1376771</v>
      </c>
      <c r="AX80" s="113">
        <f>J80+Y80</f>
        <v>1007629</v>
      </c>
      <c r="AY80" s="113">
        <f t="shared" si="168"/>
        <v>0</v>
      </c>
      <c r="AZ80" s="113">
        <f>K80+AC80</f>
        <v>0</v>
      </c>
      <c r="BA80" s="113">
        <f>L80+AE80</f>
        <v>340579</v>
      </c>
      <c r="BB80" s="113">
        <f>M80+AF80</f>
        <v>20153</v>
      </c>
      <c r="BC80" s="113">
        <f>N80+AJ80</f>
        <v>8410</v>
      </c>
      <c r="BD80" s="115">
        <f>O80+AV80</f>
        <v>3.43</v>
      </c>
      <c r="BE80" s="115">
        <f>P80+AT80</f>
        <v>0</v>
      </c>
      <c r="BF80" s="372">
        <f t="shared" si="169"/>
        <v>0</v>
      </c>
      <c r="BG80" s="116">
        <f>Q80+AU80</f>
        <v>3.43</v>
      </c>
    </row>
    <row r="81" spans="1:59" ht="14.1" customHeight="1" x14ac:dyDescent="0.2">
      <c r="A81" s="120">
        <v>19</v>
      </c>
      <c r="B81" s="117">
        <v>2421</v>
      </c>
      <c r="C81" s="118">
        <v>600079163</v>
      </c>
      <c r="D81" s="117">
        <v>72743301</v>
      </c>
      <c r="E81" s="119" t="s">
        <v>609</v>
      </c>
      <c r="F81" s="120"/>
      <c r="G81" s="119"/>
      <c r="H81" s="121"/>
      <c r="I81" s="122">
        <v>11568068</v>
      </c>
      <c r="J81" s="123">
        <v>8464217</v>
      </c>
      <c r="K81" s="123">
        <v>0</v>
      </c>
      <c r="L81" s="123">
        <v>2860906</v>
      </c>
      <c r="M81" s="123">
        <v>169285</v>
      </c>
      <c r="N81" s="123">
        <v>73660</v>
      </c>
      <c r="O81" s="124">
        <v>20.3764</v>
      </c>
      <c r="P81" s="124">
        <v>12.741899999999999</v>
      </c>
      <c r="Q81" s="904">
        <v>7.634500000000001</v>
      </c>
      <c r="R81" s="122">
        <f t="shared" ref="R81:BG81" si="170">SUM(R79:R80)</f>
        <v>0</v>
      </c>
      <c r="S81" s="123">
        <f t="shared" si="170"/>
        <v>0</v>
      </c>
      <c r="T81" s="123">
        <f t="shared" si="170"/>
        <v>0</v>
      </c>
      <c r="U81" s="123">
        <f t="shared" ref="U81" si="171">SUM(U79:U80)</f>
        <v>67208</v>
      </c>
      <c r="V81" s="123">
        <f t="shared" si="170"/>
        <v>0</v>
      </c>
      <c r="W81" s="123">
        <f t="shared" ref="W81" si="172">SUM(W79:W80)</f>
        <v>0</v>
      </c>
      <c r="X81" s="123">
        <f t="shared" si="170"/>
        <v>0</v>
      </c>
      <c r="Y81" s="123">
        <f t="shared" si="170"/>
        <v>67208</v>
      </c>
      <c r="Z81" s="123">
        <f t="shared" si="170"/>
        <v>0</v>
      </c>
      <c r="AA81" s="123">
        <f t="shared" si="170"/>
        <v>0</v>
      </c>
      <c r="AB81" s="123">
        <f t="shared" si="170"/>
        <v>0</v>
      </c>
      <c r="AC81" s="123">
        <f t="shared" si="170"/>
        <v>0</v>
      </c>
      <c r="AD81" s="123">
        <f t="shared" si="170"/>
        <v>67208</v>
      </c>
      <c r="AE81" s="123">
        <f t="shared" si="170"/>
        <v>22716</v>
      </c>
      <c r="AF81" s="123">
        <f t="shared" si="170"/>
        <v>1344</v>
      </c>
      <c r="AG81" s="123">
        <f t="shared" si="170"/>
        <v>0</v>
      </c>
      <c r="AH81" s="123">
        <f t="shared" si="170"/>
        <v>0</v>
      </c>
      <c r="AI81" s="123">
        <f t="shared" si="170"/>
        <v>0</v>
      </c>
      <c r="AJ81" s="123">
        <f t="shared" si="170"/>
        <v>0</v>
      </c>
      <c r="AK81" s="123">
        <f t="shared" si="170"/>
        <v>91268</v>
      </c>
      <c r="AL81" s="124">
        <f t="shared" si="170"/>
        <v>0</v>
      </c>
      <c r="AM81" s="124">
        <f t="shared" si="170"/>
        <v>0</v>
      </c>
      <c r="AN81" s="124">
        <f t="shared" si="170"/>
        <v>0</v>
      </c>
      <c r="AO81" s="124">
        <f t="shared" si="170"/>
        <v>0</v>
      </c>
      <c r="AP81" s="124">
        <f t="shared" si="170"/>
        <v>0</v>
      </c>
      <c r="AQ81" s="124">
        <f t="shared" ref="AQ81" si="173">SUM(AQ79:AQ80)</f>
        <v>0</v>
      </c>
      <c r="AR81" s="124">
        <f t="shared" si="170"/>
        <v>0</v>
      </c>
      <c r="AS81" s="124">
        <f t="shared" si="170"/>
        <v>0</v>
      </c>
      <c r="AT81" s="449">
        <f t="shared" si="170"/>
        <v>0</v>
      </c>
      <c r="AU81" s="124">
        <f t="shared" si="170"/>
        <v>0</v>
      </c>
      <c r="AV81" s="125">
        <f t="shared" si="170"/>
        <v>0</v>
      </c>
      <c r="AW81" s="842">
        <f t="shared" si="170"/>
        <v>11659336</v>
      </c>
      <c r="AX81" s="123">
        <f t="shared" si="170"/>
        <v>8531425</v>
      </c>
      <c r="AY81" s="123">
        <f t="shared" ref="AY81" si="174">SUM(AY79:AY80)</f>
        <v>0</v>
      </c>
      <c r="AZ81" s="123">
        <f t="shared" si="170"/>
        <v>0</v>
      </c>
      <c r="BA81" s="123">
        <f t="shared" si="170"/>
        <v>2883622</v>
      </c>
      <c r="BB81" s="123">
        <f t="shared" si="170"/>
        <v>170629</v>
      </c>
      <c r="BC81" s="123">
        <f t="shared" si="170"/>
        <v>73660</v>
      </c>
      <c r="BD81" s="124">
        <f t="shared" si="170"/>
        <v>20.3764</v>
      </c>
      <c r="BE81" s="124">
        <f t="shared" si="170"/>
        <v>12.741899999999999</v>
      </c>
      <c r="BF81" s="124">
        <f t="shared" si="170"/>
        <v>0</v>
      </c>
      <c r="BG81" s="125">
        <f t="shared" si="170"/>
        <v>7.634500000000001</v>
      </c>
    </row>
    <row r="82" spans="1:59" ht="14.1" customHeight="1" x14ac:dyDescent="0.2">
      <c r="A82" s="108">
        <v>20</v>
      </c>
      <c r="B82" s="105">
        <v>2419</v>
      </c>
      <c r="C82" s="106">
        <v>600079171</v>
      </c>
      <c r="D82" s="105">
        <v>72742500</v>
      </c>
      <c r="E82" s="107" t="s">
        <v>610</v>
      </c>
      <c r="F82" s="108">
        <v>3111</v>
      </c>
      <c r="G82" s="107" t="s">
        <v>315</v>
      </c>
      <c r="H82" s="109" t="s">
        <v>281</v>
      </c>
      <c r="I82" s="110">
        <v>5087447</v>
      </c>
      <c r="J82" s="111">
        <v>3722752</v>
      </c>
      <c r="K82" s="111">
        <v>0</v>
      </c>
      <c r="L82" s="111">
        <v>1258290</v>
      </c>
      <c r="M82" s="111">
        <v>74455</v>
      </c>
      <c r="N82" s="111">
        <v>31950</v>
      </c>
      <c r="O82" s="288">
        <v>8.376100000000001</v>
      </c>
      <c r="P82" s="288">
        <v>6.2419000000000002</v>
      </c>
      <c r="Q82" s="406">
        <v>2.1341999999999999</v>
      </c>
      <c r="R82" s="112">
        <v>0</v>
      </c>
      <c r="S82" s="113">
        <v>0</v>
      </c>
      <c r="T82" s="113">
        <v>0</v>
      </c>
      <c r="U82" s="113">
        <v>34040</v>
      </c>
      <c r="V82" s="113">
        <v>0</v>
      </c>
      <c r="W82" s="113">
        <v>0</v>
      </c>
      <c r="X82" s="113">
        <v>0</v>
      </c>
      <c r="Y82" s="113">
        <f t="shared" si="155"/>
        <v>34040</v>
      </c>
      <c r="Z82" s="113">
        <v>0</v>
      </c>
      <c r="AA82" s="113">
        <v>0</v>
      </c>
      <c r="AB82" s="113">
        <v>0</v>
      </c>
      <c r="AC82" s="113">
        <f t="shared" si="156"/>
        <v>0</v>
      </c>
      <c r="AD82" s="113">
        <f t="shared" si="157"/>
        <v>34040</v>
      </c>
      <c r="AE82" s="114">
        <f t="shared" si="158"/>
        <v>11506</v>
      </c>
      <c r="AF82" s="114">
        <f t="shared" si="159"/>
        <v>681</v>
      </c>
      <c r="AG82" s="113">
        <v>0</v>
      </c>
      <c r="AH82" s="113">
        <v>0</v>
      </c>
      <c r="AI82" s="113">
        <v>0</v>
      </c>
      <c r="AJ82" s="113">
        <f>SUM(AG82:AI82)</f>
        <v>0</v>
      </c>
      <c r="AK82" s="113">
        <f>AD82+AE82+AF82+AJ82</f>
        <v>46227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v>0</v>
      </c>
      <c r="AR82" s="115">
        <v>0</v>
      </c>
      <c r="AS82" s="115">
        <v>0</v>
      </c>
      <c r="AT82" s="115">
        <f t="shared" ref="AT82:AT84" si="175">AL82+AN82+AO82+AR82+AQ82</f>
        <v>0</v>
      </c>
      <c r="AU82" s="115">
        <f t="shared" si="160"/>
        <v>0</v>
      </c>
      <c r="AV82" s="116">
        <f t="shared" si="161"/>
        <v>0</v>
      </c>
      <c r="AW82" s="346">
        <f>I82+AK82</f>
        <v>5133674</v>
      </c>
      <c r="AX82" s="113">
        <f>J82+Y82</f>
        <v>3756792</v>
      </c>
      <c r="AY82" s="113">
        <f t="shared" ref="AY82:AY84" si="176">W82</f>
        <v>0</v>
      </c>
      <c r="AZ82" s="113">
        <f>K82+AC82</f>
        <v>0</v>
      </c>
      <c r="BA82" s="113">
        <f t="shared" ref="BA82:BB84" si="177">L82+AE82</f>
        <v>1269796</v>
      </c>
      <c r="BB82" s="113">
        <f t="shared" si="177"/>
        <v>75136</v>
      </c>
      <c r="BC82" s="113">
        <f>N82+AJ82</f>
        <v>31950</v>
      </c>
      <c r="BD82" s="115">
        <f>O82+AV82</f>
        <v>8.376100000000001</v>
      </c>
      <c r="BE82" s="115">
        <f>P82+AT82</f>
        <v>6.2419000000000002</v>
      </c>
      <c r="BF82" s="372">
        <f t="shared" ref="BF82:BF84" si="178">AQ82</f>
        <v>0</v>
      </c>
      <c r="BG82" s="116">
        <f>Q82+AU82</f>
        <v>2.1341999999999999</v>
      </c>
    </row>
    <row r="83" spans="1:59" ht="14.1" customHeight="1" x14ac:dyDescent="0.2">
      <c r="A83" s="108">
        <v>20</v>
      </c>
      <c r="B83" s="105">
        <v>2419</v>
      </c>
      <c r="C83" s="106">
        <v>600079171</v>
      </c>
      <c r="D83" s="105">
        <v>72742500</v>
      </c>
      <c r="E83" s="107" t="s">
        <v>610</v>
      </c>
      <c r="F83" s="108">
        <v>3111</v>
      </c>
      <c r="G83" s="82" t="s">
        <v>316</v>
      </c>
      <c r="H83" s="109" t="s">
        <v>282</v>
      </c>
      <c r="I83" s="110">
        <v>179339</v>
      </c>
      <c r="J83" s="28">
        <v>129116</v>
      </c>
      <c r="K83" s="28">
        <v>0</v>
      </c>
      <c r="L83" s="111">
        <v>43641</v>
      </c>
      <c r="M83" s="111">
        <v>2582</v>
      </c>
      <c r="N83" s="28">
        <v>4000</v>
      </c>
      <c r="O83" s="288">
        <v>0.38</v>
      </c>
      <c r="P83" s="275">
        <v>0.38</v>
      </c>
      <c r="Q83" s="905">
        <v>0</v>
      </c>
      <c r="R83" s="112">
        <v>0</v>
      </c>
      <c r="S83" s="113">
        <v>0</v>
      </c>
      <c r="T83" s="113">
        <v>0</v>
      </c>
      <c r="U83" s="113">
        <v>0</v>
      </c>
      <c r="V83" s="113">
        <v>0</v>
      </c>
      <c r="W83" s="113">
        <v>0</v>
      </c>
      <c r="X83" s="113">
        <v>0</v>
      </c>
      <c r="Y83" s="113">
        <f t="shared" si="155"/>
        <v>0</v>
      </c>
      <c r="Z83" s="113">
        <v>0</v>
      </c>
      <c r="AA83" s="113">
        <v>0</v>
      </c>
      <c r="AB83" s="113">
        <v>0</v>
      </c>
      <c r="AC83" s="113">
        <f t="shared" si="156"/>
        <v>0</v>
      </c>
      <c r="AD83" s="113">
        <f t="shared" si="157"/>
        <v>0</v>
      </c>
      <c r="AE83" s="114">
        <f t="shared" si="158"/>
        <v>0</v>
      </c>
      <c r="AF83" s="114">
        <f t="shared" si="159"/>
        <v>0</v>
      </c>
      <c r="AG83" s="113">
        <v>0</v>
      </c>
      <c r="AH83" s="113">
        <v>0</v>
      </c>
      <c r="AI83" s="113">
        <v>0</v>
      </c>
      <c r="AJ83" s="113">
        <f>SUM(AG83:AI83)</f>
        <v>0</v>
      </c>
      <c r="AK83" s="113">
        <f>AD83+AE83+AF83+AJ83</f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v>0</v>
      </c>
      <c r="AR83" s="115">
        <v>0</v>
      </c>
      <c r="AS83" s="115">
        <v>0</v>
      </c>
      <c r="AT83" s="115">
        <f t="shared" si="175"/>
        <v>0</v>
      </c>
      <c r="AU83" s="115">
        <f t="shared" si="160"/>
        <v>0</v>
      </c>
      <c r="AV83" s="116">
        <f t="shared" si="161"/>
        <v>0</v>
      </c>
      <c r="AW83" s="346">
        <f>I83+AK83</f>
        <v>179339</v>
      </c>
      <c r="AX83" s="113">
        <f>J83+Y83</f>
        <v>129116</v>
      </c>
      <c r="AY83" s="113">
        <f t="shared" si="176"/>
        <v>0</v>
      </c>
      <c r="AZ83" s="113">
        <f>K83+AC83</f>
        <v>0</v>
      </c>
      <c r="BA83" s="113">
        <f t="shared" si="177"/>
        <v>43641</v>
      </c>
      <c r="BB83" s="113">
        <f t="shared" si="177"/>
        <v>2582</v>
      </c>
      <c r="BC83" s="113">
        <f>N83+AJ83</f>
        <v>4000</v>
      </c>
      <c r="BD83" s="115">
        <f>O83+AV83</f>
        <v>0.38</v>
      </c>
      <c r="BE83" s="115">
        <f>P83+AT83</f>
        <v>0.38</v>
      </c>
      <c r="BF83" s="372">
        <f t="shared" si="178"/>
        <v>0</v>
      </c>
      <c r="BG83" s="116">
        <f>Q83+AU83</f>
        <v>0</v>
      </c>
    </row>
    <row r="84" spans="1:59" ht="14.1" customHeight="1" x14ac:dyDescent="0.2">
      <c r="A84" s="108">
        <v>20</v>
      </c>
      <c r="B84" s="105">
        <v>2419</v>
      </c>
      <c r="C84" s="106">
        <v>600079171</v>
      </c>
      <c r="D84" s="105">
        <v>72742500</v>
      </c>
      <c r="E84" s="107" t="s">
        <v>610</v>
      </c>
      <c r="F84" s="108">
        <v>3141</v>
      </c>
      <c r="G84" s="107" t="s">
        <v>319</v>
      </c>
      <c r="H84" s="109" t="s">
        <v>282</v>
      </c>
      <c r="I84" s="110">
        <v>799858</v>
      </c>
      <c r="J84" s="30">
        <v>585255</v>
      </c>
      <c r="K84" s="30">
        <v>720</v>
      </c>
      <c r="L84" s="111">
        <v>198060</v>
      </c>
      <c r="M84" s="111">
        <v>11705</v>
      </c>
      <c r="N84" s="30">
        <v>4118</v>
      </c>
      <c r="O84" s="288">
        <v>1.9899999999999998</v>
      </c>
      <c r="P84" s="441">
        <v>0</v>
      </c>
      <c r="Q84" s="906">
        <v>1.9899999999999998</v>
      </c>
      <c r="R84" s="112">
        <v>720</v>
      </c>
      <c r="S84" s="113">
        <v>0</v>
      </c>
      <c r="T84" s="113">
        <v>0</v>
      </c>
      <c r="U84" s="113">
        <v>0</v>
      </c>
      <c r="V84" s="113">
        <v>0</v>
      </c>
      <c r="W84" s="113">
        <v>0</v>
      </c>
      <c r="X84" s="113">
        <v>0</v>
      </c>
      <c r="Y84" s="113">
        <f t="shared" si="155"/>
        <v>720</v>
      </c>
      <c r="Z84" s="113">
        <v>-720</v>
      </c>
      <c r="AA84" s="113">
        <v>0</v>
      </c>
      <c r="AB84" s="113">
        <v>0</v>
      </c>
      <c r="AC84" s="113">
        <f t="shared" si="156"/>
        <v>-720</v>
      </c>
      <c r="AD84" s="113">
        <f t="shared" si="157"/>
        <v>0</v>
      </c>
      <c r="AE84" s="114">
        <f t="shared" si="158"/>
        <v>0</v>
      </c>
      <c r="AF84" s="114">
        <f t="shared" si="159"/>
        <v>14</v>
      </c>
      <c r="AG84" s="113">
        <v>0</v>
      </c>
      <c r="AH84" s="113">
        <v>0</v>
      </c>
      <c r="AI84" s="113">
        <v>0</v>
      </c>
      <c r="AJ84" s="113">
        <f>SUM(AG84:AI84)</f>
        <v>0</v>
      </c>
      <c r="AK84" s="113">
        <f>AD84+AE84+AF84+AJ84</f>
        <v>14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v>0</v>
      </c>
      <c r="AR84" s="115">
        <v>0</v>
      </c>
      <c r="AS84" s="115">
        <v>0</v>
      </c>
      <c r="AT84" s="115">
        <f t="shared" si="175"/>
        <v>0</v>
      </c>
      <c r="AU84" s="115">
        <f t="shared" si="160"/>
        <v>0</v>
      </c>
      <c r="AV84" s="116">
        <f t="shared" si="161"/>
        <v>0</v>
      </c>
      <c r="AW84" s="346">
        <f>I84+AK84</f>
        <v>799872</v>
      </c>
      <c r="AX84" s="113">
        <f>J84+Y84</f>
        <v>585975</v>
      </c>
      <c r="AY84" s="113">
        <f t="shared" si="176"/>
        <v>0</v>
      </c>
      <c r="AZ84" s="113">
        <f>K84+AC84</f>
        <v>0</v>
      </c>
      <c r="BA84" s="113">
        <f t="shared" si="177"/>
        <v>198060</v>
      </c>
      <c r="BB84" s="113">
        <f t="shared" si="177"/>
        <v>11719</v>
      </c>
      <c r="BC84" s="113">
        <f>N84+AJ84</f>
        <v>4118</v>
      </c>
      <c r="BD84" s="115">
        <f>O84+AV84</f>
        <v>1.9899999999999998</v>
      </c>
      <c r="BE84" s="115">
        <f>P84+AT84</f>
        <v>0</v>
      </c>
      <c r="BF84" s="372">
        <f t="shared" si="178"/>
        <v>0</v>
      </c>
      <c r="BG84" s="116">
        <f>Q84+AU84</f>
        <v>1.9899999999999998</v>
      </c>
    </row>
    <row r="85" spans="1:59" ht="14.1" customHeight="1" x14ac:dyDescent="0.2">
      <c r="A85" s="120">
        <v>20</v>
      </c>
      <c r="B85" s="117">
        <v>2419</v>
      </c>
      <c r="C85" s="118">
        <v>600079171</v>
      </c>
      <c r="D85" s="117">
        <v>72742500</v>
      </c>
      <c r="E85" s="119" t="s">
        <v>611</v>
      </c>
      <c r="F85" s="120"/>
      <c r="G85" s="119"/>
      <c r="H85" s="121"/>
      <c r="I85" s="122">
        <v>6066644</v>
      </c>
      <c r="J85" s="123">
        <v>4437123</v>
      </c>
      <c r="K85" s="123">
        <v>720</v>
      </c>
      <c r="L85" s="123">
        <v>1499991</v>
      </c>
      <c r="M85" s="123">
        <v>88742</v>
      </c>
      <c r="N85" s="123">
        <v>40068</v>
      </c>
      <c r="O85" s="124">
        <v>10.746100000000002</v>
      </c>
      <c r="P85" s="124">
        <v>6.6219000000000001</v>
      </c>
      <c r="Q85" s="904">
        <v>4.1242000000000001</v>
      </c>
      <c r="R85" s="122">
        <f t="shared" ref="R85:BG85" si="179">SUM(R82:R84)</f>
        <v>720</v>
      </c>
      <c r="S85" s="123">
        <f t="shared" si="179"/>
        <v>0</v>
      </c>
      <c r="T85" s="123">
        <f t="shared" si="179"/>
        <v>0</v>
      </c>
      <c r="U85" s="123">
        <f t="shared" ref="U85" si="180">SUM(U82:U84)</f>
        <v>34040</v>
      </c>
      <c r="V85" s="123">
        <f t="shared" si="179"/>
        <v>0</v>
      </c>
      <c r="W85" s="123">
        <f t="shared" ref="W85" si="181">SUM(W82:W84)</f>
        <v>0</v>
      </c>
      <c r="X85" s="123">
        <f t="shared" si="179"/>
        <v>0</v>
      </c>
      <c r="Y85" s="123">
        <f t="shared" si="179"/>
        <v>34760</v>
      </c>
      <c r="Z85" s="123">
        <f t="shared" si="179"/>
        <v>-720</v>
      </c>
      <c r="AA85" s="123">
        <f t="shared" si="179"/>
        <v>0</v>
      </c>
      <c r="AB85" s="123">
        <f t="shared" si="179"/>
        <v>0</v>
      </c>
      <c r="AC85" s="123">
        <f t="shared" si="179"/>
        <v>-720</v>
      </c>
      <c r="AD85" s="123">
        <f t="shared" si="179"/>
        <v>34040</v>
      </c>
      <c r="AE85" s="123">
        <f t="shared" si="179"/>
        <v>11506</v>
      </c>
      <c r="AF85" s="123">
        <f t="shared" si="179"/>
        <v>695</v>
      </c>
      <c r="AG85" s="123">
        <f t="shared" si="179"/>
        <v>0</v>
      </c>
      <c r="AH85" s="123">
        <f t="shared" si="179"/>
        <v>0</v>
      </c>
      <c r="AI85" s="123">
        <f t="shared" si="179"/>
        <v>0</v>
      </c>
      <c r="AJ85" s="123">
        <f t="shared" si="179"/>
        <v>0</v>
      </c>
      <c r="AK85" s="123">
        <f t="shared" si="179"/>
        <v>46241</v>
      </c>
      <c r="AL85" s="124">
        <f t="shared" si="179"/>
        <v>0</v>
      </c>
      <c r="AM85" s="124">
        <f t="shared" si="179"/>
        <v>0</v>
      </c>
      <c r="AN85" s="124">
        <f t="shared" si="179"/>
        <v>0</v>
      </c>
      <c r="AO85" s="124">
        <f t="shared" si="179"/>
        <v>0</v>
      </c>
      <c r="AP85" s="124">
        <f t="shared" si="179"/>
        <v>0</v>
      </c>
      <c r="AQ85" s="124">
        <f t="shared" ref="AQ85" si="182">SUM(AQ82:AQ84)</f>
        <v>0</v>
      </c>
      <c r="AR85" s="124">
        <f t="shared" si="179"/>
        <v>0</v>
      </c>
      <c r="AS85" s="124">
        <f t="shared" si="179"/>
        <v>0</v>
      </c>
      <c r="AT85" s="449">
        <f t="shared" si="179"/>
        <v>0</v>
      </c>
      <c r="AU85" s="124">
        <f t="shared" si="179"/>
        <v>0</v>
      </c>
      <c r="AV85" s="125">
        <f t="shared" si="179"/>
        <v>0</v>
      </c>
      <c r="AW85" s="842">
        <f t="shared" si="179"/>
        <v>6112885</v>
      </c>
      <c r="AX85" s="123">
        <f t="shared" si="179"/>
        <v>4471883</v>
      </c>
      <c r="AY85" s="123">
        <f t="shared" ref="AY85" si="183">SUM(AY82:AY84)</f>
        <v>0</v>
      </c>
      <c r="AZ85" s="123">
        <f t="shared" si="179"/>
        <v>0</v>
      </c>
      <c r="BA85" s="123">
        <f t="shared" si="179"/>
        <v>1511497</v>
      </c>
      <c r="BB85" s="123">
        <f t="shared" si="179"/>
        <v>89437</v>
      </c>
      <c r="BC85" s="123">
        <f t="shared" si="179"/>
        <v>40068</v>
      </c>
      <c r="BD85" s="124">
        <f t="shared" si="179"/>
        <v>10.746100000000002</v>
      </c>
      <c r="BE85" s="124">
        <f t="shared" si="179"/>
        <v>6.6219000000000001</v>
      </c>
      <c r="BF85" s="124">
        <f t="shared" si="179"/>
        <v>0</v>
      </c>
      <c r="BG85" s="125">
        <f t="shared" si="179"/>
        <v>4.1242000000000001</v>
      </c>
    </row>
    <row r="86" spans="1:59" ht="14.1" customHeight="1" x14ac:dyDescent="0.2">
      <c r="A86" s="108">
        <v>21</v>
      </c>
      <c r="B86" s="105">
        <v>2430</v>
      </c>
      <c r="C86" s="106">
        <v>600079180</v>
      </c>
      <c r="D86" s="105">
        <v>46747532</v>
      </c>
      <c r="E86" s="107" t="s">
        <v>612</v>
      </c>
      <c r="F86" s="108">
        <v>3111</v>
      </c>
      <c r="G86" s="107" t="s">
        <v>315</v>
      </c>
      <c r="H86" s="109" t="s">
        <v>281</v>
      </c>
      <c r="I86" s="110">
        <v>4809924</v>
      </c>
      <c r="J86" s="111">
        <v>3521373</v>
      </c>
      <c r="K86" s="111">
        <v>0</v>
      </c>
      <c r="L86" s="111">
        <v>1190224</v>
      </c>
      <c r="M86" s="111">
        <v>70427</v>
      </c>
      <c r="N86" s="111">
        <v>27900</v>
      </c>
      <c r="O86" s="288">
        <v>7.9841999999999995</v>
      </c>
      <c r="P86" s="288">
        <v>6</v>
      </c>
      <c r="Q86" s="406">
        <v>1.9842</v>
      </c>
      <c r="R86" s="112">
        <v>0</v>
      </c>
      <c r="S86" s="113">
        <v>0</v>
      </c>
      <c r="T86" s="113">
        <v>0</v>
      </c>
      <c r="U86" s="113">
        <v>30748</v>
      </c>
      <c r="V86" s="113">
        <v>0</v>
      </c>
      <c r="W86" s="113">
        <v>0</v>
      </c>
      <c r="X86" s="113">
        <v>0</v>
      </c>
      <c r="Y86" s="113">
        <f t="shared" si="155"/>
        <v>30748</v>
      </c>
      <c r="Z86" s="113">
        <v>0</v>
      </c>
      <c r="AA86" s="113">
        <v>0</v>
      </c>
      <c r="AB86" s="113">
        <v>0</v>
      </c>
      <c r="AC86" s="113">
        <f t="shared" si="156"/>
        <v>0</v>
      </c>
      <c r="AD86" s="113">
        <f t="shared" si="157"/>
        <v>30748</v>
      </c>
      <c r="AE86" s="114">
        <f t="shared" si="158"/>
        <v>10393</v>
      </c>
      <c r="AF86" s="114">
        <f t="shared" si="159"/>
        <v>615</v>
      </c>
      <c r="AG86" s="113">
        <v>0</v>
      </c>
      <c r="AH86" s="113">
        <v>0</v>
      </c>
      <c r="AI86" s="113">
        <v>0</v>
      </c>
      <c r="AJ86" s="113">
        <f>SUM(AG86:AI86)</f>
        <v>0</v>
      </c>
      <c r="AK86" s="113">
        <f>AD86+AE86+AF86+AJ86</f>
        <v>41756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v>0</v>
      </c>
      <c r="AR86" s="115">
        <v>0</v>
      </c>
      <c r="AS86" s="115">
        <v>0</v>
      </c>
      <c r="AT86" s="115">
        <f t="shared" ref="AT86:AT88" si="184">AL86+AN86+AO86+AR86+AQ86</f>
        <v>0</v>
      </c>
      <c r="AU86" s="115">
        <f t="shared" si="160"/>
        <v>0</v>
      </c>
      <c r="AV86" s="116">
        <f t="shared" si="161"/>
        <v>0</v>
      </c>
      <c r="AW86" s="346">
        <f>I86+AK86</f>
        <v>4851680</v>
      </c>
      <c r="AX86" s="113">
        <f>J86+Y86</f>
        <v>3552121</v>
      </c>
      <c r="AY86" s="113">
        <f t="shared" ref="AY86:AY88" si="185">W86</f>
        <v>0</v>
      </c>
      <c r="AZ86" s="113">
        <f>K86+AC86</f>
        <v>0</v>
      </c>
      <c r="BA86" s="113">
        <f t="shared" ref="BA86:BB88" si="186">L86+AE86</f>
        <v>1200617</v>
      </c>
      <c r="BB86" s="113">
        <f t="shared" si="186"/>
        <v>71042</v>
      </c>
      <c r="BC86" s="113">
        <f>N86+AJ86</f>
        <v>27900</v>
      </c>
      <c r="BD86" s="115">
        <f>O86+AV86</f>
        <v>7.9841999999999995</v>
      </c>
      <c r="BE86" s="115">
        <f>P86+AT86</f>
        <v>6</v>
      </c>
      <c r="BF86" s="372">
        <f t="shared" ref="BF86:BF88" si="187">AQ86</f>
        <v>0</v>
      </c>
      <c r="BG86" s="116">
        <f>Q86+AU86</f>
        <v>1.9842</v>
      </c>
    </row>
    <row r="87" spans="1:59" ht="14.1" customHeight="1" x14ac:dyDescent="0.2">
      <c r="A87" s="108">
        <v>21</v>
      </c>
      <c r="B87" s="105">
        <v>2430</v>
      </c>
      <c r="C87" s="106">
        <v>600079180</v>
      </c>
      <c r="D87" s="105">
        <v>46747532</v>
      </c>
      <c r="E87" s="107" t="s">
        <v>612</v>
      </c>
      <c r="F87" s="108">
        <v>3111</v>
      </c>
      <c r="G87" s="126" t="s">
        <v>316</v>
      </c>
      <c r="H87" s="109" t="s">
        <v>282</v>
      </c>
      <c r="I87" s="110">
        <v>235235</v>
      </c>
      <c r="J87" s="28">
        <v>173222</v>
      </c>
      <c r="K87" s="28">
        <v>0</v>
      </c>
      <c r="L87" s="111">
        <v>58549</v>
      </c>
      <c r="M87" s="111">
        <v>3464</v>
      </c>
      <c r="N87" s="28">
        <v>0</v>
      </c>
      <c r="O87" s="288">
        <v>0.5</v>
      </c>
      <c r="P87" s="275">
        <v>0.5</v>
      </c>
      <c r="Q87" s="905">
        <v>0</v>
      </c>
      <c r="R87" s="112">
        <v>0</v>
      </c>
      <c r="S87" s="113">
        <v>0</v>
      </c>
      <c r="T87" s="113">
        <v>0</v>
      </c>
      <c r="U87" s="113">
        <v>0</v>
      </c>
      <c r="V87" s="113">
        <v>0</v>
      </c>
      <c r="W87" s="113">
        <v>0</v>
      </c>
      <c r="X87" s="113">
        <v>0</v>
      </c>
      <c r="Y87" s="113">
        <f t="shared" si="155"/>
        <v>0</v>
      </c>
      <c r="Z87" s="113">
        <v>0</v>
      </c>
      <c r="AA87" s="113">
        <v>0</v>
      </c>
      <c r="AB87" s="113">
        <v>0</v>
      </c>
      <c r="AC87" s="113">
        <f t="shared" si="156"/>
        <v>0</v>
      </c>
      <c r="AD87" s="113">
        <f t="shared" si="157"/>
        <v>0</v>
      </c>
      <c r="AE87" s="114">
        <f t="shared" si="158"/>
        <v>0</v>
      </c>
      <c r="AF87" s="114">
        <f t="shared" si="159"/>
        <v>0</v>
      </c>
      <c r="AG87" s="113">
        <v>0</v>
      </c>
      <c r="AH87" s="113">
        <v>0</v>
      </c>
      <c r="AI87" s="113">
        <v>0</v>
      </c>
      <c r="AJ87" s="113">
        <f>SUM(AG87:AI87)</f>
        <v>0</v>
      </c>
      <c r="AK87" s="113">
        <f>AD87+AE87+AF87+AJ87</f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v>0</v>
      </c>
      <c r="AR87" s="115">
        <v>0</v>
      </c>
      <c r="AS87" s="115">
        <v>0</v>
      </c>
      <c r="AT87" s="115">
        <f t="shared" si="184"/>
        <v>0</v>
      </c>
      <c r="AU87" s="115">
        <f t="shared" si="160"/>
        <v>0</v>
      </c>
      <c r="AV87" s="116">
        <f t="shared" si="161"/>
        <v>0</v>
      </c>
      <c r="AW87" s="346">
        <f>I87+AK87</f>
        <v>235235</v>
      </c>
      <c r="AX87" s="113">
        <f>J87+Y87</f>
        <v>173222</v>
      </c>
      <c r="AY87" s="113">
        <f t="shared" si="185"/>
        <v>0</v>
      </c>
      <c r="AZ87" s="113">
        <f>K87+AC87</f>
        <v>0</v>
      </c>
      <c r="BA87" s="113">
        <f t="shared" si="186"/>
        <v>58549</v>
      </c>
      <c r="BB87" s="113">
        <f t="shared" si="186"/>
        <v>3464</v>
      </c>
      <c r="BC87" s="113">
        <f>N87+AJ87</f>
        <v>0</v>
      </c>
      <c r="BD87" s="115">
        <f>O87+AV87</f>
        <v>0.5</v>
      </c>
      <c r="BE87" s="115">
        <f>P87+AT87</f>
        <v>0.5</v>
      </c>
      <c r="BF87" s="372">
        <f t="shared" si="187"/>
        <v>0</v>
      </c>
      <c r="BG87" s="116">
        <f>Q87+AU87</f>
        <v>0</v>
      </c>
    </row>
    <row r="88" spans="1:59" ht="14.1" customHeight="1" x14ac:dyDescent="0.2">
      <c r="A88" s="108">
        <v>21</v>
      </c>
      <c r="B88" s="105">
        <v>2430</v>
      </c>
      <c r="C88" s="106">
        <v>600079180</v>
      </c>
      <c r="D88" s="105">
        <v>46747532</v>
      </c>
      <c r="E88" s="107" t="s">
        <v>612</v>
      </c>
      <c r="F88" s="108">
        <v>3141</v>
      </c>
      <c r="G88" s="107" t="s">
        <v>319</v>
      </c>
      <c r="H88" s="109" t="s">
        <v>282</v>
      </c>
      <c r="I88" s="110">
        <v>757490</v>
      </c>
      <c r="J88" s="30">
        <v>555193</v>
      </c>
      <c r="K88" s="30">
        <v>0</v>
      </c>
      <c r="L88" s="111">
        <v>187655</v>
      </c>
      <c r="M88" s="111">
        <v>11104</v>
      </c>
      <c r="N88" s="30">
        <v>3538</v>
      </c>
      <c r="O88" s="288">
        <v>1.8900000000000001</v>
      </c>
      <c r="P88" s="441">
        <v>0</v>
      </c>
      <c r="Q88" s="906">
        <v>1.8900000000000001</v>
      </c>
      <c r="R88" s="112">
        <v>0</v>
      </c>
      <c r="S88" s="113">
        <v>0</v>
      </c>
      <c r="T88" s="113">
        <v>0</v>
      </c>
      <c r="U88" s="113">
        <v>0</v>
      </c>
      <c r="V88" s="113">
        <v>0</v>
      </c>
      <c r="W88" s="113">
        <v>0</v>
      </c>
      <c r="X88" s="113">
        <v>0</v>
      </c>
      <c r="Y88" s="113">
        <f t="shared" si="155"/>
        <v>0</v>
      </c>
      <c r="Z88" s="113">
        <v>0</v>
      </c>
      <c r="AA88" s="113">
        <v>0</v>
      </c>
      <c r="AB88" s="113">
        <v>0</v>
      </c>
      <c r="AC88" s="113">
        <f t="shared" si="156"/>
        <v>0</v>
      </c>
      <c r="AD88" s="113">
        <f t="shared" si="157"/>
        <v>0</v>
      </c>
      <c r="AE88" s="114">
        <f t="shared" si="158"/>
        <v>0</v>
      </c>
      <c r="AF88" s="114">
        <f t="shared" si="159"/>
        <v>0</v>
      </c>
      <c r="AG88" s="113">
        <v>0</v>
      </c>
      <c r="AH88" s="113">
        <v>0</v>
      </c>
      <c r="AI88" s="113">
        <v>0</v>
      </c>
      <c r="AJ88" s="113">
        <f>SUM(AG88:AI88)</f>
        <v>0</v>
      </c>
      <c r="AK88" s="113">
        <f>AD88+AE88+AF88+AJ88</f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v>0</v>
      </c>
      <c r="AR88" s="115">
        <v>0</v>
      </c>
      <c r="AS88" s="115">
        <v>0</v>
      </c>
      <c r="AT88" s="115">
        <f t="shared" si="184"/>
        <v>0</v>
      </c>
      <c r="AU88" s="115">
        <f t="shared" si="160"/>
        <v>0</v>
      </c>
      <c r="AV88" s="116">
        <f t="shared" si="161"/>
        <v>0</v>
      </c>
      <c r="AW88" s="346">
        <f>I88+AK88</f>
        <v>757490</v>
      </c>
      <c r="AX88" s="113">
        <f>J88+Y88</f>
        <v>555193</v>
      </c>
      <c r="AY88" s="113">
        <f t="shared" si="185"/>
        <v>0</v>
      </c>
      <c r="AZ88" s="113">
        <f>K88+AC88</f>
        <v>0</v>
      </c>
      <c r="BA88" s="113">
        <f t="shared" si="186"/>
        <v>187655</v>
      </c>
      <c r="BB88" s="113">
        <f t="shared" si="186"/>
        <v>11104</v>
      </c>
      <c r="BC88" s="113">
        <f>N88+AJ88</f>
        <v>3538</v>
      </c>
      <c r="BD88" s="115">
        <f>O88+AV88</f>
        <v>1.8900000000000001</v>
      </c>
      <c r="BE88" s="115">
        <f>P88+AT88</f>
        <v>0</v>
      </c>
      <c r="BF88" s="372">
        <f t="shared" si="187"/>
        <v>0</v>
      </c>
      <c r="BG88" s="116">
        <f>Q88+AU88</f>
        <v>1.8900000000000001</v>
      </c>
    </row>
    <row r="89" spans="1:59" ht="14.1" customHeight="1" x14ac:dyDescent="0.2">
      <c r="A89" s="120">
        <v>21</v>
      </c>
      <c r="B89" s="117">
        <v>2430</v>
      </c>
      <c r="C89" s="118">
        <v>600079180</v>
      </c>
      <c r="D89" s="117">
        <v>46747532</v>
      </c>
      <c r="E89" s="119" t="s">
        <v>613</v>
      </c>
      <c r="F89" s="120"/>
      <c r="G89" s="119"/>
      <c r="H89" s="121"/>
      <c r="I89" s="122">
        <v>5802649</v>
      </c>
      <c r="J89" s="123">
        <v>4249788</v>
      </c>
      <c r="K89" s="123">
        <v>0</v>
      </c>
      <c r="L89" s="123">
        <v>1436428</v>
      </c>
      <c r="M89" s="123">
        <v>84995</v>
      </c>
      <c r="N89" s="123">
        <v>31438</v>
      </c>
      <c r="O89" s="124">
        <v>10.3742</v>
      </c>
      <c r="P89" s="124">
        <v>6.5</v>
      </c>
      <c r="Q89" s="904">
        <v>3.8742000000000001</v>
      </c>
      <c r="R89" s="122">
        <f t="shared" ref="R89:BG89" si="188">SUM(R86:R88)</f>
        <v>0</v>
      </c>
      <c r="S89" s="123">
        <f t="shared" si="188"/>
        <v>0</v>
      </c>
      <c r="T89" s="123">
        <f t="shared" si="188"/>
        <v>0</v>
      </c>
      <c r="U89" s="123">
        <f t="shared" ref="U89" si="189">SUM(U86:U88)</f>
        <v>30748</v>
      </c>
      <c r="V89" s="123">
        <f t="shared" si="188"/>
        <v>0</v>
      </c>
      <c r="W89" s="123">
        <f t="shared" ref="W89" si="190">SUM(W86:W88)</f>
        <v>0</v>
      </c>
      <c r="X89" s="123">
        <f t="shared" si="188"/>
        <v>0</v>
      </c>
      <c r="Y89" s="123">
        <f t="shared" si="188"/>
        <v>30748</v>
      </c>
      <c r="Z89" s="123">
        <f t="shared" si="188"/>
        <v>0</v>
      </c>
      <c r="AA89" s="123">
        <f t="shared" si="188"/>
        <v>0</v>
      </c>
      <c r="AB89" s="123">
        <f t="shared" si="188"/>
        <v>0</v>
      </c>
      <c r="AC89" s="123">
        <f t="shared" si="188"/>
        <v>0</v>
      </c>
      <c r="AD89" s="123">
        <f t="shared" si="188"/>
        <v>30748</v>
      </c>
      <c r="AE89" s="123">
        <f t="shared" si="188"/>
        <v>10393</v>
      </c>
      <c r="AF89" s="123">
        <f t="shared" si="188"/>
        <v>615</v>
      </c>
      <c r="AG89" s="123">
        <f t="shared" si="188"/>
        <v>0</v>
      </c>
      <c r="AH89" s="123">
        <f t="shared" si="188"/>
        <v>0</v>
      </c>
      <c r="AI89" s="123">
        <f t="shared" si="188"/>
        <v>0</v>
      </c>
      <c r="AJ89" s="123">
        <f t="shared" si="188"/>
        <v>0</v>
      </c>
      <c r="AK89" s="123">
        <f t="shared" si="188"/>
        <v>41756</v>
      </c>
      <c r="AL89" s="124">
        <f t="shared" si="188"/>
        <v>0</v>
      </c>
      <c r="AM89" s="124">
        <f t="shared" si="188"/>
        <v>0</v>
      </c>
      <c r="AN89" s="124">
        <f t="shared" si="188"/>
        <v>0</v>
      </c>
      <c r="AO89" s="124">
        <f t="shared" si="188"/>
        <v>0</v>
      </c>
      <c r="AP89" s="124">
        <f t="shared" si="188"/>
        <v>0</v>
      </c>
      <c r="AQ89" s="124">
        <f t="shared" ref="AQ89" si="191">SUM(AQ86:AQ88)</f>
        <v>0</v>
      </c>
      <c r="AR89" s="124">
        <f t="shared" si="188"/>
        <v>0</v>
      </c>
      <c r="AS89" s="124">
        <f t="shared" si="188"/>
        <v>0</v>
      </c>
      <c r="AT89" s="449">
        <f t="shared" si="188"/>
        <v>0</v>
      </c>
      <c r="AU89" s="124">
        <f t="shared" si="188"/>
        <v>0</v>
      </c>
      <c r="AV89" s="125">
        <f t="shared" si="188"/>
        <v>0</v>
      </c>
      <c r="AW89" s="842">
        <f t="shared" si="188"/>
        <v>5844405</v>
      </c>
      <c r="AX89" s="123">
        <f t="shared" si="188"/>
        <v>4280536</v>
      </c>
      <c r="AY89" s="123">
        <f t="shared" ref="AY89" si="192">SUM(AY86:AY88)</f>
        <v>0</v>
      </c>
      <c r="AZ89" s="123">
        <f t="shared" si="188"/>
        <v>0</v>
      </c>
      <c r="BA89" s="123">
        <f t="shared" si="188"/>
        <v>1446821</v>
      </c>
      <c r="BB89" s="123">
        <f t="shared" si="188"/>
        <v>85610</v>
      </c>
      <c r="BC89" s="123">
        <f t="shared" si="188"/>
        <v>31438</v>
      </c>
      <c r="BD89" s="124">
        <f t="shared" si="188"/>
        <v>10.3742</v>
      </c>
      <c r="BE89" s="124">
        <f t="shared" si="188"/>
        <v>6.5</v>
      </c>
      <c r="BF89" s="124">
        <f t="shared" si="188"/>
        <v>0</v>
      </c>
      <c r="BG89" s="125">
        <f t="shared" si="188"/>
        <v>3.8742000000000001</v>
      </c>
    </row>
    <row r="90" spans="1:59" ht="14.1" customHeight="1" x14ac:dyDescent="0.2">
      <c r="A90" s="108">
        <v>22</v>
      </c>
      <c r="B90" s="105">
        <v>2409</v>
      </c>
      <c r="C90" s="106">
        <v>600079635</v>
      </c>
      <c r="D90" s="105">
        <v>72742747</v>
      </c>
      <c r="E90" s="107" t="s">
        <v>614</v>
      </c>
      <c r="F90" s="108">
        <v>3111</v>
      </c>
      <c r="G90" s="107" t="s">
        <v>315</v>
      </c>
      <c r="H90" s="109" t="s">
        <v>281</v>
      </c>
      <c r="I90" s="110">
        <v>7224526</v>
      </c>
      <c r="J90" s="111">
        <v>5236618</v>
      </c>
      <c r="K90" s="111">
        <v>0</v>
      </c>
      <c r="L90" s="111">
        <v>1769976</v>
      </c>
      <c r="M90" s="111">
        <v>104732</v>
      </c>
      <c r="N90" s="111">
        <v>113200</v>
      </c>
      <c r="O90" s="288">
        <v>12.168200000000001</v>
      </c>
      <c r="P90" s="288">
        <v>8.9</v>
      </c>
      <c r="Q90" s="406">
        <v>3.2681999999999998</v>
      </c>
      <c r="R90" s="112">
        <v>0</v>
      </c>
      <c r="S90" s="113">
        <v>0</v>
      </c>
      <c r="T90" s="113">
        <v>0</v>
      </c>
      <c r="U90" s="113">
        <v>47680</v>
      </c>
      <c r="V90" s="113">
        <v>0</v>
      </c>
      <c r="W90" s="113">
        <v>0</v>
      </c>
      <c r="X90" s="113">
        <v>0</v>
      </c>
      <c r="Y90" s="113">
        <f t="shared" si="155"/>
        <v>47680</v>
      </c>
      <c r="Z90" s="113">
        <v>0</v>
      </c>
      <c r="AA90" s="113">
        <v>0</v>
      </c>
      <c r="AB90" s="113">
        <v>0</v>
      </c>
      <c r="AC90" s="113">
        <f t="shared" si="156"/>
        <v>0</v>
      </c>
      <c r="AD90" s="113">
        <f t="shared" si="157"/>
        <v>47680</v>
      </c>
      <c r="AE90" s="114">
        <f t="shared" si="158"/>
        <v>16116</v>
      </c>
      <c r="AF90" s="114">
        <f t="shared" si="159"/>
        <v>954</v>
      </c>
      <c r="AG90" s="113">
        <v>0</v>
      </c>
      <c r="AH90" s="113">
        <v>0</v>
      </c>
      <c r="AI90" s="113">
        <v>0</v>
      </c>
      <c r="AJ90" s="113">
        <f>SUM(AG90:AI90)</f>
        <v>0</v>
      </c>
      <c r="AK90" s="113">
        <f>AD90+AE90+AF90+AJ90</f>
        <v>64750</v>
      </c>
      <c r="AL90" s="115">
        <v>0</v>
      </c>
      <c r="AM90" s="115">
        <v>0</v>
      </c>
      <c r="AN90" s="115">
        <v>0</v>
      </c>
      <c r="AO90" s="115">
        <v>0</v>
      </c>
      <c r="AP90" s="115">
        <v>0</v>
      </c>
      <c r="AQ90" s="115">
        <v>0</v>
      </c>
      <c r="AR90" s="115">
        <v>0</v>
      </c>
      <c r="AS90" s="115">
        <v>0</v>
      </c>
      <c r="AT90" s="115">
        <f t="shared" ref="AT90:AT91" si="193">AL90+AN90+AO90+AR90+AQ90</f>
        <v>0</v>
      </c>
      <c r="AU90" s="115">
        <f t="shared" si="160"/>
        <v>0</v>
      </c>
      <c r="AV90" s="116">
        <f t="shared" si="161"/>
        <v>0</v>
      </c>
      <c r="AW90" s="346">
        <f>I90+AK90</f>
        <v>7289276</v>
      </c>
      <c r="AX90" s="113">
        <f>J90+Y90</f>
        <v>5284298</v>
      </c>
      <c r="AY90" s="113">
        <f t="shared" ref="AY90:AY91" si="194">W90</f>
        <v>0</v>
      </c>
      <c r="AZ90" s="113">
        <f>K90+AC90</f>
        <v>0</v>
      </c>
      <c r="BA90" s="113">
        <f>L90+AE90</f>
        <v>1786092</v>
      </c>
      <c r="BB90" s="113">
        <f>M90+AF90</f>
        <v>105686</v>
      </c>
      <c r="BC90" s="113">
        <f>N90+AJ90</f>
        <v>113200</v>
      </c>
      <c r="BD90" s="115">
        <f>O90+AV90</f>
        <v>12.168200000000001</v>
      </c>
      <c r="BE90" s="115">
        <f>P90+AT90</f>
        <v>8.9</v>
      </c>
      <c r="BF90" s="372">
        <f t="shared" ref="BF90:BF91" si="195">AQ90</f>
        <v>0</v>
      </c>
      <c r="BG90" s="116">
        <f>Q90+AU90</f>
        <v>3.2681999999999998</v>
      </c>
    </row>
    <row r="91" spans="1:59" ht="14.1" customHeight="1" x14ac:dyDescent="0.2">
      <c r="A91" s="108">
        <v>22</v>
      </c>
      <c r="B91" s="105">
        <v>2409</v>
      </c>
      <c r="C91" s="106">
        <v>600079635</v>
      </c>
      <c r="D91" s="105">
        <v>72742747</v>
      </c>
      <c r="E91" s="107" t="s">
        <v>614</v>
      </c>
      <c r="F91" s="108">
        <v>3141</v>
      </c>
      <c r="G91" s="107" t="s">
        <v>319</v>
      </c>
      <c r="H91" s="109" t="s">
        <v>282</v>
      </c>
      <c r="I91" s="110">
        <v>1256280</v>
      </c>
      <c r="J91" s="30">
        <v>920953</v>
      </c>
      <c r="K91" s="30">
        <v>0</v>
      </c>
      <c r="L91" s="111">
        <v>311282</v>
      </c>
      <c r="M91" s="111">
        <v>18419</v>
      </c>
      <c r="N91" s="30">
        <v>5626</v>
      </c>
      <c r="O91" s="288">
        <v>3.1300000000000003</v>
      </c>
      <c r="P91" s="441">
        <v>0</v>
      </c>
      <c r="Q91" s="33">
        <v>3.1300000000000003</v>
      </c>
      <c r="R91" s="112">
        <v>0</v>
      </c>
      <c r="S91" s="113">
        <v>0</v>
      </c>
      <c r="T91" s="113">
        <v>0</v>
      </c>
      <c r="U91" s="113">
        <v>0</v>
      </c>
      <c r="V91" s="113">
        <v>0</v>
      </c>
      <c r="W91" s="113">
        <v>0</v>
      </c>
      <c r="X91" s="113">
        <v>0</v>
      </c>
      <c r="Y91" s="113">
        <f t="shared" si="155"/>
        <v>0</v>
      </c>
      <c r="Z91" s="113">
        <v>0</v>
      </c>
      <c r="AA91" s="113">
        <v>0</v>
      </c>
      <c r="AB91" s="113">
        <v>0</v>
      </c>
      <c r="AC91" s="113">
        <f t="shared" si="156"/>
        <v>0</v>
      </c>
      <c r="AD91" s="113">
        <f t="shared" si="157"/>
        <v>0</v>
      </c>
      <c r="AE91" s="114">
        <f t="shared" si="158"/>
        <v>0</v>
      </c>
      <c r="AF91" s="114">
        <f t="shared" si="159"/>
        <v>0</v>
      </c>
      <c r="AG91" s="113">
        <v>0</v>
      </c>
      <c r="AH91" s="113">
        <v>0</v>
      </c>
      <c r="AI91" s="113">
        <v>0</v>
      </c>
      <c r="AJ91" s="113">
        <f>SUM(AG91:AI91)</f>
        <v>0</v>
      </c>
      <c r="AK91" s="113">
        <f>AD91+AE91+AF91+AJ91</f>
        <v>0</v>
      </c>
      <c r="AL91" s="115">
        <v>0</v>
      </c>
      <c r="AM91" s="115">
        <v>0</v>
      </c>
      <c r="AN91" s="115">
        <v>0</v>
      </c>
      <c r="AO91" s="115">
        <v>0</v>
      </c>
      <c r="AP91" s="115">
        <v>0</v>
      </c>
      <c r="AQ91" s="115">
        <v>0</v>
      </c>
      <c r="AR91" s="115">
        <v>0</v>
      </c>
      <c r="AS91" s="115">
        <v>0</v>
      </c>
      <c r="AT91" s="115">
        <f t="shared" si="193"/>
        <v>0</v>
      </c>
      <c r="AU91" s="115">
        <f t="shared" si="160"/>
        <v>0</v>
      </c>
      <c r="AV91" s="116">
        <f t="shared" si="161"/>
        <v>0</v>
      </c>
      <c r="AW91" s="346">
        <f>I91+AK91</f>
        <v>1256280</v>
      </c>
      <c r="AX91" s="113">
        <f>J91+Y91</f>
        <v>920953</v>
      </c>
      <c r="AY91" s="113">
        <f t="shared" si="194"/>
        <v>0</v>
      </c>
      <c r="AZ91" s="113">
        <f>K91+AC91</f>
        <v>0</v>
      </c>
      <c r="BA91" s="113">
        <f>L91+AE91</f>
        <v>311282</v>
      </c>
      <c r="BB91" s="113">
        <f>M91+AF91</f>
        <v>18419</v>
      </c>
      <c r="BC91" s="113">
        <f>N91+AJ91</f>
        <v>5626</v>
      </c>
      <c r="BD91" s="115">
        <f>O91+AV91</f>
        <v>3.1300000000000003</v>
      </c>
      <c r="BE91" s="115">
        <f>P91+AT91</f>
        <v>0</v>
      </c>
      <c r="BF91" s="372">
        <f t="shared" si="195"/>
        <v>0</v>
      </c>
      <c r="BG91" s="116">
        <f>Q91+AU91</f>
        <v>3.1300000000000003</v>
      </c>
    </row>
    <row r="92" spans="1:59" ht="14.1" customHeight="1" x14ac:dyDescent="0.2">
      <c r="A92" s="120">
        <v>22</v>
      </c>
      <c r="B92" s="117">
        <v>2409</v>
      </c>
      <c r="C92" s="118">
        <v>600079635</v>
      </c>
      <c r="D92" s="117">
        <v>72742747</v>
      </c>
      <c r="E92" s="119" t="s">
        <v>615</v>
      </c>
      <c r="F92" s="120"/>
      <c r="G92" s="119"/>
      <c r="H92" s="121"/>
      <c r="I92" s="122">
        <v>8480806</v>
      </c>
      <c r="J92" s="123">
        <v>6157571</v>
      </c>
      <c r="K92" s="123">
        <v>0</v>
      </c>
      <c r="L92" s="123">
        <v>2081258</v>
      </c>
      <c r="M92" s="123">
        <v>123151</v>
      </c>
      <c r="N92" s="123">
        <v>118826</v>
      </c>
      <c r="O92" s="124">
        <v>15.298200000000001</v>
      </c>
      <c r="P92" s="124">
        <v>8.9</v>
      </c>
      <c r="Q92" s="904">
        <v>6.3982000000000001</v>
      </c>
      <c r="R92" s="122">
        <f t="shared" ref="R92:BG92" si="196">SUM(R90:R91)</f>
        <v>0</v>
      </c>
      <c r="S92" s="123">
        <f t="shared" si="196"/>
        <v>0</v>
      </c>
      <c r="T92" s="123">
        <f t="shared" si="196"/>
        <v>0</v>
      </c>
      <c r="U92" s="123">
        <f t="shared" ref="U92" si="197">SUM(U90:U91)</f>
        <v>47680</v>
      </c>
      <c r="V92" s="123">
        <f t="shared" si="196"/>
        <v>0</v>
      </c>
      <c r="W92" s="123">
        <f t="shared" ref="W92" si="198">SUM(W90:W91)</f>
        <v>0</v>
      </c>
      <c r="X92" s="123">
        <f t="shared" si="196"/>
        <v>0</v>
      </c>
      <c r="Y92" s="123">
        <f t="shared" si="196"/>
        <v>47680</v>
      </c>
      <c r="Z92" s="123">
        <f t="shared" si="196"/>
        <v>0</v>
      </c>
      <c r="AA92" s="123">
        <f t="shared" si="196"/>
        <v>0</v>
      </c>
      <c r="AB92" s="123">
        <f t="shared" si="196"/>
        <v>0</v>
      </c>
      <c r="AC92" s="123">
        <f t="shared" si="196"/>
        <v>0</v>
      </c>
      <c r="AD92" s="123">
        <f t="shared" si="196"/>
        <v>47680</v>
      </c>
      <c r="AE92" s="123">
        <f t="shared" si="196"/>
        <v>16116</v>
      </c>
      <c r="AF92" s="123">
        <f t="shared" si="196"/>
        <v>954</v>
      </c>
      <c r="AG92" s="123">
        <f t="shared" si="196"/>
        <v>0</v>
      </c>
      <c r="AH92" s="123">
        <f t="shared" si="196"/>
        <v>0</v>
      </c>
      <c r="AI92" s="123">
        <f t="shared" si="196"/>
        <v>0</v>
      </c>
      <c r="AJ92" s="123">
        <f t="shared" si="196"/>
        <v>0</v>
      </c>
      <c r="AK92" s="123">
        <f t="shared" si="196"/>
        <v>64750</v>
      </c>
      <c r="AL92" s="124">
        <f t="shared" si="196"/>
        <v>0</v>
      </c>
      <c r="AM92" s="124">
        <f t="shared" si="196"/>
        <v>0</v>
      </c>
      <c r="AN92" s="124">
        <f t="shared" si="196"/>
        <v>0</v>
      </c>
      <c r="AO92" s="124">
        <f t="shared" si="196"/>
        <v>0</v>
      </c>
      <c r="AP92" s="124">
        <f t="shared" si="196"/>
        <v>0</v>
      </c>
      <c r="AQ92" s="124">
        <f t="shared" ref="AQ92" si="199">SUM(AQ90:AQ91)</f>
        <v>0</v>
      </c>
      <c r="AR92" s="124">
        <f t="shared" si="196"/>
        <v>0</v>
      </c>
      <c r="AS92" s="124">
        <f t="shared" si="196"/>
        <v>0</v>
      </c>
      <c r="AT92" s="449">
        <f t="shared" si="196"/>
        <v>0</v>
      </c>
      <c r="AU92" s="124">
        <f t="shared" si="196"/>
        <v>0</v>
      </c>
      <c r="AV92" s="125">
        <f t="shared" si="196"/>
        <v>0</v>
      </c>
      <c r="AW92" s="842">
        <f t="shared" si="196"/>
        <v>8545556</v>
      </c>
      <c r="AX92" s="123">
        <f t="shared" si="196"/>
        <v>6205251</v>
      </c>
      <c r="AY92" s="123">
        <f t="shared" ref="AY92" si="200">SUM(AY90:AY91)</f>
        <v>0</v>
      </c>
      <c r="AZ92" s="123">
        <f t="shared" si="196"/>
        <v>0</v>
      </c>
      <c r="BA92" s="123">
        <f t="shared" si="196"/>
        <v>2097374</v>
      </c>
      <c r="BB92" s="123">
        <f t="shared" si="196"/>
        <v>124105</v>
      </c>
      <c r="BC92" s="123">
        <f t="shared" si="196"/>
        <v>118826</v>
      </c>
      <c r="BD92" s="124">
        <f t="shared" si="196"/>
        <v>15.298200000000001</v>
      </c>
      <c r="BE92" s="124">
        <f t="shared" si="196"/>
        <v>8.9</v>
      </c>
      <c r="BF92" s="124">
        <f t="shared" si="196"/>
        <v>0</v>
      </c>
      <c r="BG92" s="125">
        <f t="shared" si="196"/>
        <v>6.3982000000000001</v>
      </c>
    </row>
    <row r="93" spans="1:59" ht="14.1" customHeight="1" x14ac:dyDescent="0.2">
      <c r="A93" s="108">
        <v>23</v>
      </c>
      <c r="B93" s="105">
        <v>2429</v>
      </c>
      <c r="C93" s="106">
        <v>600079244</v>
      </c>
      <c r="D93" s="105">
        <v>72741708</v>
      </c>
      <c r="E93" s="107" t="s">
        <v>616</v>
      </c>
      <c r="F93" s="108">
        <v>3111</v>
      </c>
      <c r="G93" s="107" t="s">
        <v>315</v>
      </c>
      <c r="H93" s="109" t="s">
        <v>281</v>
      </c>
      <c r="I93" s="110">
        <v>6778382</v>
      </c>
      <c r="J93" s="111">
        <v>4959633</v>
      </c>
      <c r="K93" s="111">
        <v>0</v>
      </c>
      <c r="L93" s="111">
        <v>1676356</v>
      </c>
      <c r="M93" s="111">
        <v>99193</v>
      </c>
      <c r="N93" s="111">
        <v>43200</v>
      </c>
      <c r="O93" s="288">
        <v>11.319799999999999</v>
      </c>
      <c r="P93" s="288">
        <v>8.4515999999999991</v>
      </c>
      <c r="Q93" s="406">
        <v>2.8681999999999999</v>
      </c>
      <c r="R93" s="112">
        <v>0</v>
      </c>
      <c r="S93" s="113">
        <v>0</v>
      </c>
      <c r="T93" s="113">
        <v>0</v>
      </c>
      <c r="U93" s="113">
        <v>35016</v>
      </c>
      <c r="V93" s="113">
        <v>-14727</v>
      </c>
      <c r="W93" s="113">
        <v>0</v>
      </c>
      <c r="X93" s="113">
        <v>0</v>
      </c>
      <c r="Y93" s="113">
        <f t="shared" si="155"/>
        <v>20289</v>
      </c>
      <c r="Z93" s="113">
        <v>0</v>
      </c>
      <c r="AA93" s="113">
        <v>0</v>
      </c>
      <c r="AB93" s="113">
        <v>0</v>
      </c>
      <c r="AC93" s="113">
        <f t="shared" si="156"/>
        <v>0</v>
      </c>
      <c r="AD93" s="113">
        <f t="shared" si="157"/>
        <v>20289</v>
      </c>
      <c r="AE93" s="114">
        <f t="shared" si="158"/>
        <v>6858</v>
      </c>
      <c r="AF93" s="114">
        <f t="shared" si="159"/>
        <v>406</v>
      </c>
      <c r="AG93" s="113">
        <v>0</v>
      </c>
      <c r="AH93" s="113">
        <v>20000</v>
      </c>
      <c r="AI93" s="113">
        <v>0</v>
      </c>
      <c r="AJ93" s="113">
        <f>SUM(AG93:AI93)</f>
        <v>20000</v>
      </c>
      <c r="AK93" s="113">
        <f>AD93+AE93+AF93+AJ93</f>
        <v>47553</v>
      </c>
      <c r="AL93" s="115">
        <v>0</v>
      </c>
      <c r="AM93" s="115">
        <v>0</v>
      </c>
      <c r="AN93" s="115">
        <v>0</v>
      </c>
      <c r="AO93" s="115">
        <v>0</v>
      </c>
      <c r="AP93" s="115">
        <v>0</v>
      </c>
      <c r="AQ93" s="115">
        <v>0</v>
      </c>
      <c r="AR93" s="115">
        <v>0</v>
      </c>
      <c r="AS93" s="115">
        <v>0</v>
      </c>
      <c r="AT93" s="115">
        <f t="shared" ref="AT93:AT95" si="201">AL93+AN93+AO93+AR93+AQ93</f>
        <v>0</v>
      </c>
      <c r="AU93" s="115">
        <f t="shared" si="160"/>
        <v>0</v>
      </c>
      <c r="AV93" s="116">
        <f t="shared" si="161"/>
        <v>0</v>
      </c>
      <c r="AW93" s="346">
        <f>I93+AK93</f>
        <v>6825935</v>
      </c>
      <c r="AX93" s="113">
        <f>J93+Y93</f>
        <v>4979922</v>
      </c>
      <c r="AY93" s="113">
        <f t="shared" ref="AY93:AY95" si="202">W93</f>
        <v>0</v>
      </c>
      <c r="AZ93" s="113">
        <f>K93+AC93</f>
        <v>0</v>
      </c>
      <c r="BA93" s="113">
        <f t="shared" ref="BA93:BB95" si="203">L93+AE93</f>
        <v>1683214</v>
      </c>
      <c r="BB93" s="113">
        <f t="shared" si="203"/>
        <v>99599</v>
      </c>
      <c r="BC93" s="113">
        <f>N93+AJ93</f>
        <v>63200</v>
      </c>
      <c r="BD93" s="115">
        <f>O93+AV93</f>
        <v>11.319799999999999</v>
      </c>
      <c r="BE93" s="115">
        <f>P93+AT93</f>
        <v>8.4515999999999991</v>
      </c>
      <c r="BF93" s="372">
        <f t="shared" ref="BF93:BF95" si="204">AQ93</f>
        <v>0</v>
      </c>
      <c r="BG93" s="116">
        <f>Q93+AU93</f>
        <v>2.8681999999999999</v>
      </c>
    </row>
    <row r="94" spans="1:59" ht="14.1" customHeight="1" x14ac:dyDescent="0.2">
      <c r="A94" s="108">
        <v>23</v>
      </c>
      <c r="B94" s="105">
        <v>2429</v>
      </c>
      <c r="C94" s="106">
        <v>600079244</v>
      </c>
      <c r="D94" s="105">
        <v>72741708</v>
      </c>
      <c r="E94" s="107" t="s">
        <v>616</v>
      </c>
      <c r="F94" s="108">
        <v>3111</v>
      </c>
      <c r="G94" s="126" t="s">
        <v>316</v>
      </c>
      <c r="H94" s="109" t="s">
        <v>282</v>
      </c>
      <c r="I94" s="110">
        <v>239235</v>
      </c>
      <c r="J94" s="28">
        <v>173222</v>
      </c>
      <c r="K94" s="28">
        <v>0</v>
      </c>
      <c r="L94" s="111">
        <v>58549</v>
      </c>
      <c r="M94" s="111">
        <v>3464</v>
      </c>
      <c r="N94" s="28">
        <v>4000</v>
      </c>
      <c r="O94" s="288">
        <v>0.5</v>
      </c>
      <c r="P94" s="275">
        <v>0.5</v>
      </c>
      <c r="Q94" s="905">
        <v>0</v>
      </c>
      <c r="R94" s="112">
        <v>0</v>
      </c>
      <c r="S94" s="113">
        <v>0</v>
      </c>
      <c r="T94" s="113">
        <v>0</v>
      </c>
      <c r="U94" s="113">
        <v>0</v>
      </c>
      <c r="V94" s="113">
        <v>0</v>
      </c>
      <c r="W94" s="113">
        <v>0</v>
      </c>
      <c r="X94" s="113">
        <v>0</v>
      </c>
      <c r="Y94" s="113">
        <f t="shared" si="155"/>
        <v>0</v>
      </c>
      <c r="Z94" s="113">
        <v>0</v>
      </c>
      <c r="AA94" s="113">
        <v>0</v>
      </c>
      <c r="AB94" s="113">
        <v>0</v>
      </c>
      <c r="AC94" s="113">
        <f t="shared" si="156"/>
        <v>0</v>
      </c>
      <c r="AD94" s="113">
        <f t="shared" si="157"/>
        <v>0</v>
      </c>
      <c r="AE94" s="114">
        <f t="shared" si="158"/>
        <v>0</v>
      </c>
      <c r="AF94" s="114">
        <f t="shared" si="159"/>
        <v>0</v>
      </c>
      <c r="AG94" s="113">
        <v>0</v>
      </c>
      <c r="AH94" s="113">
        <v>0</v>
      </c>
      <c r="AI94" s="113">
        <v>0</v>
      </c>
      <c r="AJ94" s="113">
        <f>SUM(AG94:AI94)</f>
        <v>0</v>
      </c>
      <c r="AK94" s="113">
        <f>AD94+AE94+AF94+AJ94</f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v>0</v>
      </c>
      <c r="AQ94" s="115">
        <v>0</v>
      </c>
      <c r="AR94" s="115">
        <v>0</v>
      </c>
      <c r="AS94" s="115">
        <v>0</v>
      </c>
      <c r="AT94" s="115">
        <f t="shared" si="201"/>
        <v>0</v>
      </c>
      <c r="AU94" s="115">
        <f t="shared" si="160"/>
        <v>0</v>
      </c>
      <c r="AV94" s="116">
        <f t="shared" si="161"/>
        <v>0</v>
      </c>
      <c r="AW94" s="346">
        <f>I94+AK94</f>
        <v>239235</v>
      </c>
      <c r="AX94" s="113">
        <f>J94+Y94</f>
        <v>173222</v>
      </c>
      <c r="AY94" s="113">
        <f t="shared" si="202"/>
        <v>0</v>
      </c>
      <c r="AZ94" s="113">
        <f>K94+AC94</f>
        <v>0</v>
      </c>
      <c r="BA94" s="113">
        <f t="shared" si="203"/>
        <v>58549</v>
      </c>
      <c r="BB94" s="113">
        <f t="shared" si="203"/>
        <v>3464</v>
      </c>
      <c r="BC94" s="113">
        <f>N94+AJ94</f>
        <v>4000</v>
      </c>
      <c r="BD94" s="115">
        <f>O94+AV94</f>
        <v>0.5</v>
      </c>
      <c r="BE94" s="115">
        <f>P94+AT94</f>
        <v>0.5</v>
      </c>
      <c r="BF94" s="372">
        <f t="shared" si="204"/>
        <v>0</v>
      </c>
      <c r="BG94" s="116">
        <f>Q94+AU94</f>
        <v>0</v>
      </c>
    </row>
    <row r="95" spans="1:59" ht="14.1" customHeight="1" x14ac:dyDescent="0.2">
      <c r="A95" s="108">
        <v>23</v>
      </c>
      <c r="B95" s="105">
        <v>2429</v>
      </c>
      <c r="C95" s="106">
        <v>600079244</v>
      </c>
      <c r="D95" s="105">
        <v>72741708</v>
      </c>
      <c r="E95" s="107" t="s">
        <v>616</v>
      </c>
      <c r="F95" s="108">
        <v>3141</v>
      </c>
      <c r="G95" s="107" t="s">
        <v>319</v>
      </c>
      <c r="H95" s="109" t="s">
        <v>282</v>
      </c>
      <c r="I95" s="110">
        <v>987272</v>
      </c>
      <c r="J95" s="30">
        <v>722947</v>
      </c>
      <c r="K95" s="30">
        <v>0</v>
      </c>
      <c r="L95" s="111">
        <v>244356</v>
      </c>
      <c r="M95" s="111">
        <v>14459</v>
      </c>
      <c r="N95" s="30">
        <v>5510</v>
      </c>
      <c r="O95" s="288">
        <v>2.46</v>
      </c>
      <c r="P95" s="441">
        <v>0</v>
      </c>
      <c r="Q95" s="906">
        <v>2.46</v>
      </c>
      <c r="R95" s="112">
        <v>0</v>
      </c>
      <c r="S95" s="113">
        <v>0</v>
      </c>
      <c r="T95" s="113">
        <v>0</v>
      </c>
      <c r="U95" s="113">
        <v>0</v>
      </c>
      <c r="V95" s="113">
        <v>0</v>
      </c>
      <c r="W95" s="113">
        <v>0</v>
      </c>
      <c r="X95" s="113">
        <v>0</v>
      </c>
      <c r="Y95" s="113">
        <f t="shared" si="155"/>
        <v>0</v>
      </c>
      <c r="Z95" s="113">
        <v>0</v>
      </c>
      <c r="AA95" s="113">
        <v>0</v>
      </c>
      <c r="AB95" s="113">
        <v>0</v>
      </c>
      <c r="AC95" s="113">
        <f t="shared" si="156"/>
        <v>0</v>
      </c>
      <c r="AD95" s="113">
        <f t="shared" si="157"/>
        <v>0</v>
      </c>
      <c r="AE95" s="114">
        <f t="shared" si="158"/>
        <v>0</v>
      </c>
      <c r="AF95" s="114">
        <f t="shared" si="159"/>
        <v>0</v>
      </c>
      <c r="AG95" s="113">
        <v>0</v>
      </c>
      <c r="AH95" s="113">
        <v>0</v>
      </c>
      <c r="AI95" s="113">
        <v>0</v>
      </c>
      <c r="AJ95" s="113">
        <f>SUM(AG95:AI95)</f>
        <v>0</v>
      </c>
      <c r="AK95" s="113">
        <f>AD95+AE95+AF95+AJ95</f>
        <v>0</v>
      </c>
      <c r="AL95" s="115">
        <v>0</v>
      </c>
      <c r="AM95" s="115">
        <v>0</v>
      </c>
      <c r="AN95" s="115">
        <v>0</v>
      </c>
      <c r="AO95" s="115">
        <v>0</v>
      </c>
      <c r="AP95" s="115">
        <v>0</v>
      </c>
      <c r="AQ95" s="115">
        <v>0</v>
      </c>
      <c r="AR95" s="115">
        <v>0</v>
      </c>
      <c r="AS95" s="115">
        <v>0</v>
      </c>
      <c r="AT95" s="115">
        <f t="shared" si="201"/>
        <v>0</v>
      </c>
      <c r="AU95" s="115">
        <f t="shared" si="160"/>
        <v>0</v>
      </c>
      <c r="AV95" s="116">
        <f t="shared" si="161"/>
        <v>0</v>
      </c>
      <c r="AW95" s="346">
        <f>I95+AK95</f>
        <v>987272</v>
      </c>
      <c r="AX95" s="113">
        <f>J95+Y95</f>
        <v>722947</v>
      </c>
      <c r="AY95" s="113">
        <f t="shared" si="202"/>
        <v>0</v>
      </c>
      <c r="AZ95" s="113">
        <f>K95+AC95</f>
        <v>0</v>
      </c>
      <c r="BA95" s="113">
        <f t="shared" si="203"/>
        <v>244356</v>
      </c>
      <c r="BB95" s="113">
        <f t="shared" si="203"/>
        <v>14459</v>
      </c>
      <c r="BC95" s="113">
        <f>N95+AJ95</f>
        <v>5510</v>
      </c>
      <c r="BD95" s="115">
        <f>O95+AV95</f>
        <v>2.46</v>
      </c>
      <c r="BE95" s="115">
        <f>P95+AT95</f>
        <v>0</v>
      </c>
      <c r="BF95" s="372">
        <f t="shared" si="204"/>
        <v>0</v>
      </c>
      <c r="BG95" s="116">
        <f>Q95+AU95</f>
        <v>2.46</v>
      </c>
    </row>
    <row r="96" spans="1:59" ht="14.1" customHeight="1" x14ac:dyDescent="0.2">
      <c r="A96" s="120">
        <v>23</v>
      </c>
      <c r="B96" s="117">
        <v>2429</v>
      </c>
      <c r="C96" s="118">
        <v>600079244</v>
      </c>
      <c r="D96" s="117">
        <v>72741708</v>
      </c>
      <c r="E96" s="119" t="s">
        <v>617</v>
      </c>
      <c r="F96" s="120"/>
      <c r="G96" s="119"/>
      <c r="H96" s="121"/>
      <c r="I96" s="122">
        <v>8004889</v>
      </c>
      <c r="J96" s="123">
        <v>5855802</v>
      </c>
      <c r="K96" s="123">
        <v>0</v>
      </c>
      <c r="L96" s="123">
        <v>1979261</v>
      </c>
      <c r="M96" s="123">
        <v>117116</v>
      </c>
      <c r="N96" s="123">
        <v>52710</v>
      </c>
      <c r="O96" s="124">
        <v>14.279799999999998</v>
      </c>
      <c r="P96" s="124">
        <v>8.9515999999999991</v>
      </c>
      <c r="Q96" s="904">
        <v>5.3281999999999998</v>
      </c>
      <c r="R96" s="122">
        <f t="shared" ref="R96:BG96" si="205">SUM(R93:R95)</f>
        <v>0</v>
      </c>
      <c r="S96" s="123">
        <f t="shared" si="205"/>
        <v>0</v>
      </c>
      <c r="T96" s="123">
        <f t="shared" si="205"/>
        <v>0</v>
      </c>
      <c r="U96" s="123">
        <f t="shared" ref="U96" si="206">SUM(U93:U95)</f>
        <v>35016</v>
      </c>
      <c r="V96" s="123">
        <f t="shared" si="205"/>
        <v>-14727</v>
      </c>
      <c r="W96" s="123">
        <f t="shared" ref="W96" si="207">SUM(W93:W95)</f>
        <v>0</v>
      </c>
      <c r="X96" s="123">
        <f t="shared" si="205"/>
        <v>0</v>
      </c>
      <c r="Y96" s="123">
        <f t="shared" si="205"/>
        <v>20289</v>
      </c>
      <c r="Z96" s="123">
        <f t="shared" si="205"/>
        <v>0</v>
      </c>
      <c r="AA96" s="123">
        <f t="shared" si="205"/>
        <v>0</v>
      </c>
      <c r="AB96" s="123">
        <f t="shared" si="205"/>
        <v>0</v>
      </c>
      <c r="AC96" s="123">
        <f t="shared" si="205"/>
        <v>0</v>
      </c>
      <c r="AD96" s="123">
        <f t="shared" si="205"/>
        <v>20289</v>
      </c>
      <c r="AE96" s="123">
        <f t="shared" si="205"/>
        <v>6858</v>
      </c>
      <c r="AF96" s="123">
        <f t="shared" si="205"/>
        <v>406</v>
      </c>
      <c r="AG96" s="123">
        <f t="shared" si="205"/>
        <v>0</v>
      </c>
      <c r="AH96" s="123">
        <f t="shared" si="205"/>
        <v>20000</v>
      </c>
      <c r="AI96" s="123">
        <f t="shared" si="205"/>
        <v>0</v>
      </c>
      <c r="AJ96" s="123">
        <f t="shared" si="205"/>
        <v>20000</v>
      </c>
      <c r="AK96" s="123">
        <f t="shared" si="205"/>
        <v>47553</v>
      </c>
      <c r="AL96" s="124">
        <f t="shared" si="205"/>
        <v>0</v>
      </c>
      <c r="AM96" s="124">
        <f t="shared" si="205"/>
        <v>0</v>
      </c>
      <c r="AN96" s="124">
        <f t="shared" si="205"/>
        <v>0</v>
      </c>
      <c r="AO96" s="124">
        <f t="shared" si="205"/>
        <v>0</v>
      </c>
      <c r="AP96" s="124">
        <f t="shared" si="205"/>
        <v>0</v>
      </c>
      <c r="AQ96" s="124">
        <f t="shared" ref="AQ96" si="208">SUM(AQ93:AQ95)</f>
        <v>0</v>
      </c>
      <c r="AR96" s="124">
        <f t="shared" si="205"/>
        <v>0</v>
      </c>
      <c r="AS96" s="124">
        <f t="shared" si="205"/>
        <v>0</v>
      </c>
      <c r="AT96" s="449">
        <f t="shared" si="205"/>
        <v>0</v>
      </c>
      <c r="AU96" s="124">
        <f t="shared" si="205"/>
        <v>0</v>
      </c>
      <c r="AV96" s="125">
        <f t="shared" si="205"/>
        <v>0</v>
      </c>
      <c r="AW96" s="842">
        <f t="shared" si="205"/>
        <v>8052442</v>
      </c>
      <c r="AX96" s="123">
        <f t="shared" si="205"/>
        <v>5876091</v>
      </c>
      <c r="AY96" s="123">
        <f t="shared" ref="AY96" si="209">SUM(AY93:AY95)</f>
        <v>0</v>
      </c>
      <c r="AZ96" s="123">
        <f t="shared" si="205"/>
        <v>0</v>
      </c>
      <c r="BA96" s="123">
        <f t="shared" si="205"/>
        <v>1986119</v>
      </c>
      <c r="BB96" s="123">
        <f t="shared" si="205"/>
        <v>117522</v>
      </c>
      <c r="BC96" s="123">
        <f t="shared" si="205"/>
        <v>72710</v>
      </c>
      <c r="BD96" s="124">
        <f t="shared" si="205"/>
        <v>14.279799999999998</v>
      </c>
      <c r="BE96" s="124">
        <f t="shared" si="205"/>
        <v>8.9515999999999991</v>
      </c>
      <c r="BF96" s="124">
        <f t="shared" si="205"/>
        <v>0</v>
      </c>
      <c r="BG96" s="125">
        <f t="shared" si="205"/>
        <v>5.3281999999999998</v>
      </c>
    </row>
    <row r="97" spans="1:59" ht="14.1" customHeight="1" x14ac:dyDescent="0.2">
      <c r="A97" s="108">
        <v>24</v>
      </c>
      <c r="B97" s="105">
        <v>2412</v>
      </c>
      <c r="C97" s="106">
        <v>600079252</v>
      </c>
      <c r="D97" s="105">
        <v>72742429</v>
      </c>
      <c r="E97" s="107" t="s">
        <v>618</v>
      </c>
      <c r="F97" s="108">
        <v>3111</v>
      </c>
      <c r="G97" s="107" t="s">
        <v>315</v>
      </c>
      <c r="H97" s="109" t="s">
        <v>281</v>
      </c>
      <c r="I97" s="110">
        <v>10069251</v>
      </c>
      <c r="J97" s="111">
        <v>7285437</v>
      </c>
      <c r="K97" s="111">
        <v>12800</v>
      </c>
      <c r="L97" s="111">
        <v>2466804</v>
      </c>
      <c r="M97" s="111">
        <v>145709</v>
      </c>
      <c r="N97" s="111">
        <v>158501</v>
      </c>
      <c r="O97" s="288">
        <v>17.346499999999999</v>
      </c>
      <c r="P97" s="288">
        <v>12.742000000000001</v>
      </c>
      <c r="Q97" s="406">
        <v>4.6044999999999998</v>
      </c>
      <c r="R97" s="112">
        <v>-6000</v>
      </c>
      <c r="S97" s="113">
        <v>0</v>
      </c>
      <c r="T97" s="113">
        <v>0</v>
      </c>
      <c r="U97" s="113">
        <v>71296</v>
      </c>
      <c r="V97" s="113">
        <v>0</v>
      </c>
      <c r="W97" s="113">
        <v>0</v>
      </c>
      <c r="X97" s="113">
        <v>0</v>
      </c>
      <c r="Y97" s="113">
        <f t="shared" si="155"/>
        <v>65296</v>
      </c>
      <c r="Z97" s="113">
        <v>6000</v>
      </c>
      <c r="AA97" s="113">
        <v>0</v>
      </c>
      <c r="AB97" s="113">
        <v>0</v>
      </c>
      <c r="AC97" s="113">
        <f t="shared" si="156"/>
        <v>6000</v>
      </c>
      <c r="AD97" s="113">
        <f t="shared" si="157"/>
        <v>71296</v>
      </c>
      <c r="AE97" s="114">
        <f t="shared" si="158"/>
        <v>24098</v>
      </c>
      <c r="AF97" s="114">
        <f t="shared" si="159"/>
        <v>1306</v>
      </c>
      <c r="AG97" s="113">
        <v>0</v>
      </c>
      <c r="AH97" s="113">
        <v>0</v>
      </c>
      <c r="AI97" s="113">
        <v>0</v>
      </c>
      <c r="AJ97" s="113">
        <f>SUM(AG97:AI97)</f>
        <v>0</v>
      </c>
      <c r="AK97" s="113">
        <f>AD97+AE97+AF97+AJ97</f>
        <v>96700</v>
      </c>
      <c r="AL97" s="115">
        <v>0</v>
      </c>
      <c r="AM97" s="115">
        <v>0</v>
      </c>
      <c r="AN97" s="115">
        <v>0</v>
      </c>
      <c r="AO97" s="115">
        <v>0</v>
      </c>
      <c r="AP97" s="115">
        <v>0</v>
      </c>
      <c r="AQ97" s="115">
        <v>0</v>
      </c>
      <c r="AR97" s="115">
        <v>0</v>
      </c>
      <c r="AS97" s="115">
        <v>0</v>
      </c>
      <c r="AT97" s="115">
        <f t="shared" ref="AT97:AT99" si="210">AL97+AN97+AO97+AR97+AQ97</f>
        <v>0</v>
      </c>
      <c r="AU97" s="115">
        <f t="shared" si="160"/>
        <v>0</v>
      </c>
      <c r="AV97" s="116">
        <f t="shared" si="161"/>
        <v>0</v>
      </c>
      <c r="AW97" s="346">
        <f>I97+AK97</f>
        <v>10165951</v>
      </c>
      <c r="AX97" s="113">
        <f>J97+Y97</f>
        <v>7350733</v>
      </c>
      <c r="AY97" s="113">
        <f t="shared" ref="AY97:AY99" si="211">W97</f>
        <v>0</v>
      </c>
      <c r="AZ97" s="113">
        <f>K97+AC97</f>
        <v>18800</v>
      </c>
      <c r="BA97" s="113">
        <f t="shared" ref="BA97:BB99" si="212">L97+AE97</f>
        <v>2490902</v>
      </c>
      <c r="BB97" s="113">
        <f t="shared" si="212"/>
        <v>147015</v>
      </c>
      <c r="BC97" s="113">
        <f>N97+AJ97</f>
        <v>158501</v>
      </c>
      <c r="BD97" s="115">
        <f>O97+AV97</f>
        <v>17.346499999999999</v>
      </c>
      <c r="BE97" s="115">
        <f>P97+AT97</f>
        <v>12.742000000000001</v>
      </c>
      <c r="BF97" s="372">
        <f t="shared" ref="BF97:BF99" si="213">AQ97</f>
        <v>0</v>
      </c>
      <c r="BG97" s="116">
        <f>Q97+AU97</f>
        <v>4.6044999999999998</v>
      </c>
    </row>
    <row r="98" spans="1:59" ht="14.1" customHeight="1" x14ac:dyDescent="0.2">
      <c r="A98" s="108">
        <v>24</v>
      </c>
      <c r="B98" s="105">
        <v>2412</v>
      </c>
      <c r="C98" s="106">
        <v>600079252</v>
      </c>
      <c r="D98" s="105">
        <v>72742429</v>
      </c>
      <c r="E98" s="107" t="s">
        <v>618</v>
      </c>
      <c r="F98" s="108">
        <v>3111</v>
      </c>
      <c r="G98" s="126" t="s">
        <v>316</v>
      </c>
      <c r="H98" s="109" t="s">
        <v>282</v>
      </c>
      <c r="I98" s="110">
        <v>979264</v>
      </c>
      <c r="J98" s="28">
        <v>721107</v>
      </c>
      <c r="K98" s="28">
        <v>0</v>
      </c>
      <c r="L98" s="111">
        <v>243735</v>
      </c>
      <c r="M98" s="111">
        <v>14422</v>
      </c>
      <c r="N98" s="28">
        <v>0</v>
      </c>
      <c r="O98" s="288">
        <v>2.2600000000000002</v>
      </c>
      <c r="P98" s="275">
        <v>2.2600000000000002</v>
      </c>
      <c r="Q98" s="905">
        <v>0</v>
      </c>
      <c r="R98" s="112">
        <v>0</v>
      </c>
      <c r="S98" s="113">
        <v>15424</v>
      </c>
      <c r="T98" s="113">
        <v>0</v>
      </c>
      <c r="U98" s="113">
        <v>0</v>
      </c>
      <c r="V98" s="113">
        <v>0</v>
      </c>
      <c r="W98" s="113">
        <v>0</v>
      </c>
      <c r="X98" s="113">
        <v>0</v>
      </c>
      <c r="Y98" s="113">
        <f t="shared" si="155"/>
        <v>15424</v>
      </c>
      <c r="Z98" s="113">
        <v>0</v>
      </c>
      <c r="AA98" s="113">
        <v>0</v>
      </c>
      <c r="AB98" s="113">
        <v>0</v>
      </c>
      <c r="AC98" s="113">
        <f t="shared" si="156"/>
        <v>0</v>
      </c>
      <c r="AD98" s="113">
        <f t="shared" si="157"/>
        <v>15424</v>
      </c>
      <c r="AE98" s="114">
        <f t="shared" si="158"/>
        <v>5213</v>
      </c>
      <c r="AF98" s="114">
        <f t="shared" si="159"/>
        <v>308</v>
      </c>
      <c r="AG98" s="113">
        <v>0</v>
      </c>
      <c r="AH98" s="113">
        <v>0</v>
      </c>
      <c r="AI98" s="113">
        <v>0</v>
      </c>
      <c r="AJ98" s="113">
        <f>SUM(AG98:AI98)</f>
        <v>0</v>
      </c>
      <c r="AK98" s="113">
        <f>AD98+AE98+AF98+AJ98</f>
        <v>20945</v>
      </c>
      <c r="AL98" s="115">
        <v>0</v>
      </c>
      <c r="AM98" s="115">
        <v>0</v>
      </c>
      <c r="AN98" s="115">
        <v>0.03</v>
      </c>
      <c r="AO98" s="115">
        <v>0</v>
      </c>
      <c r="AP98" s="115">
        <v>0</v>
      </c>
      <c r="AQ98" s="115">
        <v>0</v>
      </c>
      <c r="AR98" s="115">
        <v>0</v>
      </c>
      <c r="AS98" s="115">
        <v>0</v>
      </c>
      <c r="AT98" s="115">
        <f t="shared" si="210"/>
        <v>0.03</v>
      </c>
      <c r="AU98" s="115">
        <f t="shared" si="160"/>
        <v>0</v>
      </c>
      <c r="AV98" s="116">
        <f t="shared" si="161"/>
        <v>0.03</v>
      </c>
      <c r="AW98" s="346">
        <f>I98+AK98</f>
        <v>1000209</v>
      </c>
      <c r="AX98" s="113">
        <f>J98+Y98</f>
        <v>736531</v>
      </c>
      <c r="AY98" s="113">
        <f t="shared" si="211"/>
        <v>0</v>
      </c>
      <c r="AZ98" s="113">
        <f>K98+AC98</f>
        <v>0</v>
      </c>
      <c r="BA98" s="113">
        <f t="shared" si="212"/>
        <v>248948</v>
      </c>
      <c r="BB98" s="113">
        <f t="shared" si="212"/>
        <v>14730</v>
      </c>
      <c r="BC98" s="113">
        <f>N98+AJ98</f>
        <v>0</v>
      </c>
      <c r="BD98" s="115">
        <f>O98+AV98</f>
        <v>2.29</v>
      </c>
      <c r="BE98" s="115">
        <f>P98+AT98</f>
        <v>2.29</v>
      </c>
      <c r="BF98" s="372">
        <f t="shared" si="213"/>
        <v>0</v>
      </c>
      <c r="BG98" s="116">
        <f>Q98+AU98</f>
        <v>0</v>
      </c>
    </row>
    <row r="99" spans="1:59" ht="14.1" customHeight="1" x14ac:dyDescent="0.2">
      <c r="A99" s="108">
        <v>24</v>
      </c>
      <c r="B99" s="105">
        <v>2412</v>
      </c>
      <c r="C99" s="106">
        <v>600079252</v>
      </c>
      <c r="D99" s="105">
        <v>72742429</v>
      </c>
      <c r="E99" s="107" t="s">
        <v>618</v>
      </c>
      <c r="F99" s="108">
        <v>3141</v>
      </c>
      <c r="G99" s="107" t="s">
        <v>319</v>
      </c>
      <c r="H99" s="109" t="s">
        <v>282</v>
      </c>
      <c r="I99" s="110">
        <v>1502353</v>
      </c>
      <c r="J99" s="30">
        <v>1096720</v>
      </c>
      <c r="K99" s="30">
        <v>4000</v>
      </c>
      <c r="L99" s="111">
        <v>372043</v>
      </c>
      <c r="M99" s="111">
        <v>21934</v>
      </c>
      <c r="N99" s="30">
        <v>7656</v>
      </c>
      <c r="O99" s="288">
        <v>3.75</v>
      </c>
      <c r="P99" s="441">
        <v>0</v>
      </c>
      <c r="Q99" s="33">
        <v>3.75</v>
      </c>
      <c r="R99" s="112">
        <v>-5900</v>
      </c>
      <c r="S99" s="113">
        <v>0</v>
      </c>
      <c r="T99" s="113">
        <v>0</v>
      </c>
      <c r="U99" s="113">
        <v>0</v>
      </c>
      <c r="V99" s="113">
        <v>0</v>
      </c>
      <c r="W99" s="113">
        <v>0</v>
      </c>
      <c r="X99" s="113">
        <v>0</v>
      </c>
      <c r="Y99" s="113">
        <f t="shared" si="155"/>
        <v>-5900</v>
      </c>
      <c r="Z99" s="113">
        <v>5900</v>
      </c>
      <c r="AA99" s="113">
        <v>0</v>
      </c>
      <c r="AB99" s="113">
        <v>0</v>
      </c>
      <c r="AC99" s="113">
        <f t="shared" si="156"/>
        <v>5900</v>
      </c>
      <c r="AD99" s="113">
        <f t="shared" si="157"/>
        <v>0</v>
      </c>
      <c r="AE99" s="114">
        <f t="shared" si="158"/>
        <v>0</v>
      </c>
      <c r="AF99" s="114">
        <f t="shared" si="159"/>
        <v>-118</v>
      </c>
      <c r="AG99" s="113">
        <v>0</v>
      </c>
      <c r="AH99" s="113">
        <v>0</v>
      </c>
      <c r="AI99" s="113">
        <v>0</v>
      </c>
      <c r="AJ99" s="113">
        <f>SUM(AG99:AI99)</f>
        <v>0</v>
      </c>
      <c r="AK99" s="113">
        <f>AD99+AE99+AF99+AJ99</f>
        <v>-118</v>
      </c>
      <c r="AL99" s="115">
        <v>0</v>
      </c>
      <c r="AM99" s="115">
        <v>0</v>
      </c>
      <c r="AN99" s="115">
        <v>0</v>
      </c>
      <c r="AO99" s="115">
        <v>0</v>
      </c>
      <c r="AP99" s="115">
        <v>0</v>
      </c>
      <c r="AQ99" s="115">
        <v>0</v>
      </c>
      <c r="AR99" s="115">
        <v>0</v>
      </c>
      <c r="AS99" s="115">
        <v>0</v>
      </c>
      <c r="AT99" s="115">
        <f t="shared" si="210"/>
        <v>0</v>
      </c>
      <c r="AU99" s="115">
        <f t="shared" si="160"/>
        <v>0</v>
      </c>
      <c r="AV99" s="116">
        <f t="shared" si="161"/>
        <v>0</v>
      </c>
      <c r="AW99" s="346">
        <f>I99+AK99</f>
        <v>1502235</v>
      </c>
      <c r="AX99" s="113">
        <f>J99+Y99</f>
        <v>1090820</v>
      </c>
      <c r="AY99" s="113">
        <f t="shared" si="211"/>
        <v>0</v>
      </c>
      <c r="AZ99" s="113">
        <f>K99+AC99</f>
        <v>9900</v>
      </c>
      <c r="BA99" s="113">
        <f t="shared" si="212"/>
        <v>372043</v>
      </c>
      <c r="BB99" s="113">
        <f t="shared" si="212"/>
        <v>21816</v>
      </c>
      <c r="BC99" s="113">
        <f>N99+AJ99</f>
        <v>7656</v>
      </c>
      <c r="BD99" s="115">
        <f>O99+AV99</f>
        <v>3.75</v>
      </c>
      <c r="BE99" s="115">
        <f>P99+AT99</f>
        <v>0</v>
      </c>
      <c r="BF99" s="372">
        <f t="shared" si="213"/>
        <v>0</v>
      </c>
      <c r="BG99" s="116">
        <f>Q99+AU99</f>
        <v>3.75</v>
      </c>
    </row>
    <row r="100" spans="1:59" ht="14.1" customHeight="1" x14ac:dyDescent="0.2">
      <c r="A100" s="120">
        <v>24</v>
      </c>
      <c r="B100" s="117">
        <v>2412</v>
      </c>
      <c r="C100" s="118">
        <v>600079252</v>
      </c>
      <c r="D100" s="117">
        <v>72742429</v>
      </c>
      <c r="E100" s="119" t="s">
        <v>619</v>
      </c>
      <c r="F100" s="120"/>
      <c r="G100" s="119"/>
      <c r="H100" s="121"/>
      <c r="I100" s="122">
        <v>12550868</v>
      </c>
      <c r="J100" s="123">
        <v>9103264</v>
      </c>
      <c r="K100" s="123">
        <v>16800</v>
      </c>
      <c r="L100" s="123">
        <v>3082582</v>
      </c>
      <c r="M100" s="123">
        <v>182065</v>
      </c>
      <c r="N100" s="123">
        <v>166157</v>
      </c>
      <c r="O100" s="124">
        <v>23.3565</v>
      </c>
      <c r="P100" s="124">
        <v>15.002000000000001</v>
      </c>
      <c r="Q100" s="904">
        <v>8.3544999999999998</v>
      </c>
      <c r="R100" s="122">
        <f t="shared" ref="R100:BG100" si="214">SUM(R97:R99)</f>
        <v>-11900</v>
      </c>
      <c r="S100" s="123">
        <f t="shared" si="214"/>
        <v>15424</v>
      </c>
      <c r="T100" s="123">
        <f t="shared" si="214"/>
        <v>0</v>
      </c>
      <c r="U100" s="123">
        <f t="shared" ref="U100" si="215">SUM(U97:U99)</f>
        <v>71296</v>
      </c>
      <c r="V100" s="123">
        <f t="shared" si="214"/>
        <v>0</v>
      </c>
      <c r="W100" s="123">
        <f t="shared" ref="W100" si="216">SUM(W97:W99)</f>
        <v>0</v>
      </c>
      <c r="X100" s="123">
        <f t="shared" si="214"/>
        <v>0</v>
      </c>
      <c r="Y100" s="123">
        <f t="shared" si="214"/>
        <v>74820</v>
      </c>
      <c r="Z100" s="123">
        <f t="shared" si="214"/>
        <v>11900</v>
      </c>
      <c r="AA100" s="123">
        <f t="shared" si="214"/>
        <v>0</v>
      </c>
      <c r="AB100" s="123">
        <f t="shared" si="214"/>
        <v>0</v>
      </c>
      <c r="AC100" s="123">
        <f t="shared" si="214"/>
        <v>11900</v>
      </c>
      <c r="AD100" s="123">
        <f t="shared" si="214"/>
        <v>86720</v>
      </c>
      <c r="AE100" s="123">
        <f t="shared" si="214"/>
        <v>29311</v>
      </c>
      <c r="AF100" s="123">
        <f t="shared" si="214"/>
        <v>1496</v>
      </c>
      <c r="AG100" s="123">
        <f t="shared" si="214"/>
        <v>0</v>
      </c>
      <c r="AH100" s="123">
        <f t="shared" si="214"/>
        <v>0</v>
      </c>
      <c r="AI100" s="123">
        <f t="shared" si="214"/>
        <v>0</v>
      </c>
      <c r="AJ100" s="123">
        <f t="shared" si="214"/>
        <v>0</v>
      </c>
      <c r="AK100" s="123">
        <f t="shared" si="214"/>
        <v>117527</v>
      </c>
      <c r="AL100" s="124">
        <f t="shared" si="214"/>
        <v>0</v>
      </c>
      <c r="AM100" s="124">
        <f t="shared" si="214"/>
        <v>0</v>
      </c>
      <c r="AN100" s="124">
        <f t="shared" si="214"/>
        <v>0.03</v>
      </c>
      <c r="AO100" s="124">
        <f t="shared" si="214"/>
        <v>0</v>
      </c>
      <c r="AP100" s="124">
        <f t="shared" si="214"/>
        <v>0</v>
      </c>
      <c r="AQ100" s="124">
        <f t="shared" ref="AQ100" si="217">SUM(AQ97:AQ99)</f>
        <v>0</v>
      </c>
      <c r="AR100" s="124">
        <f t="shared" si="214"/>
        <v>0</v>
      </c>
      <c r="AS100" s="124">
        <f t="shared" si="214"/>
        <v>0</v>
      </c>
      <c r="AT100" s="449">
        <f t="shared" si="214"/>
        <v>0.03</v>
      </c>
      <c r="AU100" s="124">
        <f t="shared" si="214"/>
        <v>0</v>
      </c>
      <c r="AV100" s="125">
        <f t="shared" si="214"/>
        <v>0.03</v>
      </c>
      <c r="AW100" s="842">
        <f t="shared" si="214"/>
        <v>12668395</v>
      </c>
      <c r="AX100" s="123">
        <f t="shared" si="214"/>
        <v>9178084</v>
      </c>
      <c r="AY100" s="123">
        <f t="shared" ref="AY100" si="218">SUM(AY97:AY99)</f>
        <v>0</v>
      </c>
      <c r="AZ100" s="123">
        <f t="shared" si="214"/>
        <v>28700</v>
      </c>
      <c r="BA100" s="123">
        <f t="shared" si="214"/>
        <v>3111893</v>
      </c>
      <c r="BB100" s="123">
        <f t="shared" si="214"/>
        <v>183561</v>
      </c>
      <c r="BC100" s="123">
        <f t="shared" si="214"/>
        <v>166157</v>
      </c>
      <c r="BD100" s="124">
        <f t="shared" si="214"/>
        <v>23.386499999999998</v>
      </c>
      <c r="BE100" s="124">
        <f t="shared" si="214"/>
        <v>15.032</v>
      </c>
      <c r="BF100" s="124">
        <f t="shared" si="214"/>
        <v>0</v>
      </c>
      <c r="BG100" s="125">
        <f t="shared" si="214"/>
        <v>8.3544999999999998</v>
      </c>
    </row>
    <row r="101" spans="1:59" ht="14.1" customHeight="1" x14ac:dyDescent="0.2">
      <c r="A101" s="108">
        <v>25</v>
      </c>
      <c r="B101" s="105">
        <v>2418</v>
      </c>
      <c r="C101" s="106">
        <v>600079261</v>
      </c>
      <c r="D101" s="105">
        <v>72741783</v>
      </c>
      <c r="E101" s="107" t="s">
        <v>620</v>
      </c>
      <c r="F101" s="108">
        <v>3111</v>
      </c>
      <c r="G101" s="107" t="s">
        <v>315</v>
      </c>
      <c r="H101" s="109" t="s">
        <v>281</v>
      </c>
      <c r="I101" s="110">
        <v>3341368</v>
      </c>
      <c r="J101" s="111">
        <v>2446589</v>
      </c>
      <c r="K101" s="111">
        <v>0</v>
      </c>
      <c r="L101" s="111">
        <v>826947</v>
      </c>
      <c r="M101" s="111">
        <v>48932</v>
      </c>
      <c r="N101" s="111">
        <v>18900</v>
      </c>
      <c r="O101" s="288">
        <v>5.4897999999999998</v>
      </c>
      <c r="P101" s="288">
        <v>4</v>
      </c>
      <c r="Q101" s="406">
        <v>1.4898</v>
      </c>
      <c r="R101" s="112">
        <v>0</v>
      </c>
      <c r="S101" s="113">
        <v>0</v>
      </c>
      <c r="T101" s="113">
        <v>0</v>
      </c>
      <c r="U101" s="113">
        <v>21120</v>
      </c>
      <c r="V101" s="113">
        <v>-44183</v>
      </c>
      <c r="W101" s="113">
        <v>0</v>
      </c>
      <c r="X101" s="113">
        <v>0</v>
      </c>
      <c r="Y101" s="113">
        <f t="shared" si="155"/>
        <v>-23063</v>
      </c>
      <c r="Z101" s="113">
        <v>0</v>
      </c>
      <c r="AA101" s="113">
        <v>0</v>
      </c>
      <c r="AB101" s="113">
        <v>0</v>
      </c>
      <c r="AC101" s="113">
        <f t="shared" si="156"/>
        <v>0</v>
      </c>
      <c r="AD101" s="113">
        <f t="shared" si="157"/>
        <v>-23063</v>
      </c>
      <c r="AE101" s="114">
        <f t="shared" si="158"/>
        <v>-7795</v>
      </c>
      <c r="AF101" s="114">
        <f t="shared" si="159"/>
        <v>-461</v>
      </c>
      <c r="AG101" s="113">
        <v>0</v>
      </c>
      <c r="AH101" s="113">
        <v>60000</v>
      </c>
      <c r="AI101" s="113">
        <v>0</v>
      </c>
      <c r="AJ101" s="113">
        <f>SUM(AG101:AI101)</f>
        <v>60000</v>
      </c>
      <c r="AK101" s="113">
        <f>AD101+AE101+AF101+AJ101</f>
        <v>28681</v>
      </c>
      <c r="AL101" s="115">
        <v>0</v>
      </c>
      <c r="AM101" s="115">
        <v>0</v>
      </c>
      <c r="AN101" s="115">
        <v>0</v>
      </c>
      <c r="AO101" s="115">
        <v>0</v>
      </c>
      <c r="AP101" s="115">
        <v>0</v>
      </c>
      <c r="AQ101" s="115">
        <v>0</v>
      </c>
      <c r="AR101" s="115">
        <v>0</v>
      </c>
      <c r="AS101" s="115">
        <v>0</v>
      </c>
      <c r="AT101" s="115">
        <f t="shared" ref="AT101:AT102" si="219">AL101+AN101+AO101+AR101+AQ101</f>
        <v>0</v>
      </c>
      <c r="AU101" s="115">
        <f t="shared" si="160"/>
        <v>0</v>
      </c>
      <c r="AV101" s="116">
        <f t="shared" si="161"/>
        <v>0</v>
      </c>
      <c r="AW101" s="346">
        <f>I101+AK101</f>
        <v>3370049</v>
      </c>
      <c r="AX101" s="113">
        <f>J101+Y101</f>
        <v>2423526</v>
      </c>
      <c r="AY101" s="113">
        <f t="shared" ref="AY101:AY102" si="220">W101</f>
        <v>0</v>
      </c>
      <c r="AZ101" s="113">
        <f>K101+AC101</f>
        <v>0</v>
      </c>
      <c r="BA101" s="113">
        <f>L101+AE101</f>
        <v>819152</v>
      </c>
      <c r="BB101" s="113">
        <f>M101+AF101</f>
        <v>48471</v>
      </c>
      <c r="BC101" s="113">
        <f>N101+AJ101</f>
        <v>78900</v>
      </c>
      <c r="BD101" s="115">
        <f>O101+AV101</f>
        <v>5.4897999999999998</v>
      </c>
      <c r="BE101" s="115">
        <f>P101+AT101</f>
        <v>4</v>
      </c>
      <c r="BF101" s="372">
        <f t="shared" ref="BF101:BF102" si="221">AQ101</f>
        <v>0</v>
      </c>
      <c r="BG101" s="116">
        <f>Q101+AU101</f>
        <v>1.4898</v>
      </c>
    </row>
    <row r="102" spans="1:59" ht="14.1" customHeight="1" x14ac:dyDescent="0.2">
      <c r="A102" s="108">
        <v>25</v>
      </c>
      <c r="B102" s="105">
        <v>2418</v>
      </c>
      <c r="C102" s="106">
        <v>600079261</v>
      </c>
      <c r="D102" s="105">
        <v>72741783</v>
      </c>
      <c r="E102" s="107" t="s">
        <v>620</v>
      </c>
      <c r="F102" s="108">
        <v>3141</v>
      </c>
      <c r="G102" s="107" t="s">
        <v>319</v>
      </c>
      <c r="H102" s="109" t="s">
        <v>282</v>
      </c>
      <c r="I102" s="110">
        <v>570888</v>
      </c>
      <c r="J102" s="30">
        <v>418595</v>
      </c>
      <c r="K102" s="30">
        <v>0</v>
      </c>
      <c r="L102" s="111">
        <v>141485</v>
      </c>
      <c r="M102" s="111">
        <v>8372</v>
      </c>
      <c r="N102" s="30">
        <v>2436</v>
      </c>
      <c r="O102" s="288">
        <v>1.42</v>
      </c>
      <c r="P102" s="441">
        <v>0</v>
      </c>
      <c r="Q102" s="906">
        <v>1.42</v>
      </c>
      <c r="R102" s="112">
        <v>0</v>
      </c>
      <c r="S102" s="113">
        <v>0</v>
      </c>
      <c r="T102" s="113">
        <v>0</v>
      </c>
      <c r="U102" s="113">
        <v>0</v>
      </c>
      <c r="V102" s="113">
        <v>0</v>
      </c>
      <c r="W102" s="113">
        <v>0</v>
      </c>
      <c r="X102" s="113">
        <v>0</v>
      </c>
      <c r="Y102" s="113">
        <f t="shared" si="155"/>
        <v>0</v>
      </c>
      <c r="Z102" s="113">
        <v>0</v>
      </c>
      <c r="AA102" s="113">
        <v>0</v>
      </c>
      <c r="AB102" s="113">
        <v>0</v>
      </c>
      <c r="AC102" s="113">
        <f t="shared" si="156"/>
        <v>0</v>
      </c>
      <c r="AD102" s="113">
        <f t="shared" si="157"/>
        <v>0</v>
      </c>
      <c r="AE102" s="114">
        <f t="shared" si="158"/>
        <v>0</v>
      </c>
      <c r="AF102" s="114">
        <f t="shared" si="159"/>
        <v>0</v>
      </c>
      <c r="AG102" s="113">
        <v>0</v>
      </c>
      <c r="AH102" s="113">
        <v>0</v>
      </c>
      <c r="AI102" s="113">
        <v>0</v>
      </c>
      <c r="AJ102" s="113">
        <f>SUM(AG102:AI102)</f>
        <v>0</v>
      </c>
      <c r="AK102" s="113">
        <f>AD102+AE102+AF102+AJ102</f>
        <v>0</v>
      </c>
      <c r="AL102" s="115">
        <v>0</v>
      </c>
      <c r="AM102" s="115">
        <v>0</v>
      </c>
      <c r="AN102" s="115">
        <v>0</v>
      </c>
      <c r="AO102" s="115">
        <v>0</v>
      </c>
      <c r="AP102" s="115">
        <v>0</v>
      </c>
      <c r="AQ102" s="115">
        <v>0</v>
      </c>
      <c r="AR102" s="115">
        <v>0</v>
      </c>
      <c r="AS102" s="115">
        <v>0</v>
      </c>
      <c r="AT102" s="115">
        <f t="shared" si="219"/>
        <v>0</v>
      </c>
      <c r="AU102" s="115">
        <f t="shared" si="160"/>
        <v>0</v>
      </c>
      <c r="AV102" s="116">
        <f t="shared" si="161"/>
        <v>0</v>
      </c>
      <c r="AW102" s="346">
        <f>I102+AK102</f>
        <v>570888</v>
      </c>
      <c r="AX102" s="113">
        <f>J102+Y102</f>
        <v>418595</v>
      </c>
      <c r="AY102" s="113">
        <f t="shared" si="220"/>
        <v>0</v>
      </c>
      <c r="AZ102" s="113">
        <f>K102+AC102</f>
        <v>0</v>
      </c>
      <c r="BA102" s="113">
        <f>L102+AE102</f>
        <v>141485</v>
      </c>
      <c r="BB102" s="113">
        <f>M102+AF102</f>
        <v>8372</v>
      </c>
      <c r="BC102" s="113">
        <f>N102+AJ102</f>
        <v>2436</v>
      </c>
      <c r="BD102" s="115">
        <f>O102+AV102</f>
        <v>1.42</v>
      </c>
      <c r="BE102" s="115">
        <f>P102+AT102</f>
        <v>0</v>
      </c>
      <c r="BF102" s="372">
        <f t="shared" si="221"/>
        <v>0</v>
      </c>
      <c r="BG102" s="116">
        <f>Q102+AU102</f>
        <v>1.42</v>
      </c>
    </row>
    <row r="103" spans="1:59" ht="14.1" customHeight="1" x14ac:dyDescent="0.2">
      <c r="A103" s="120">
        <v>25</v>
      </c>
      <c r="B103" s="117">
        <v>2418</v>
      </c>
      <c r="C103" s="118">
        <v>600079261</v>
      </c>
      <c r="D103" s="117">
        <v>72741783</v>
      </c>
      <c r="E103" s="119" t="s">
        <v>621</v>
      </c>
      <c r="F103" s="120"/>
      <c r="G103" s="119"/>
      <c r="H103" s="121"/>
      <c r="I103" s="122">
        <v>3912256</v>
      </c>
      <c r="J103" s="123">
        <v>2865184</v>
      </c>
      <c r="K103" s="123">
        <v>0</v>
      </c>
      <c r="L103" s="123">
        <v>968432</v>
      </c>
      <c r="M103" s="123">
        <v>57304</v>
      </c>
      <c r="N103" s="123">
        <v>21336</v>
      </c>
      <c r="O103" s="124">
        <v>6.9097999999999997</v>
      </c>
      <c r="P103" s="124">
        <v>4</v>
      </c>
      <c r="Q103" s="904">
        <v>2.9097999999999997</v>
      </c>
      <c r="R103" s="122">
        <f t="shared" ref="R103:BG103" si="222">SUM(R101:R102)</f>
        <v>0</v>
      </c>
      <c r="S103" s="123">
        <f t="shared" si="222"/>
        <v>0</v>
      </c>
      <c r="T103" s="123">
        <f t="shared" si="222"/>
        <v>0</v>
      </c>
      <c r="U103" s="123">
        <f t="shared" ref="U103" si="223">SUM(U101:U102)</f>
        <v>21120</v>
      </c>
      <c r="V103" s="123">
        <f t="shared" si="222"/>
        <v>-44183</v>
      </c>
      <c r="W103" s="123">
        <f t="shared" ref="W103" si="224">SUM(W101:W102)</f>
        <v>0</v>
      </c>
      <c r="X103" s="123">
        <f t="shared" si="222"/>
        <v>0</v>
      </c>
      <c r="Y103" s="123">
        <f t="shared" si="222"/>
        <v>-23063</v>
      </c>
      <c r="Z103" s="123">
        <f t="shared" si="222"/>
        <v>0</v>
      </c>
      <c r="AA103" s="123">
        <f t="shared" si="222"/>
        <v>0</v>
      </c>
      <c r="AB103" s="123">
        <f t="shared" si="222"/>
        <v>0</v>
      </c>
      <c r="AC103" s="123">
        <f t="shared" si="222"/>
        <v>0</v>
      </c>
      <c r="AD103" s="123">
        <f t="shared" si="222"/>
        <v>-23063</v>
      </c>
      <c r="AE103" s="123">
        <f t="shared" si="222"/>
        <v>-7795</v>
      </c>
      <c r="AF103" s="123">
        <f t="shared" si="222"/>
        <v>-461</v>
      </c>
      <c r="AG103" s="123">
        <f t="shared" si="222"/>
        <v>0</v>
      </c>
      <c r="AH103" s="123">
        <f t="shared" si="222"/>
        <v>60000</v>
      </c>
      <c r="AI103" s="123">
        <f t="shared" si="222"/>
        <v>0</v>
      </c>
      <c r="AJ103" s="123">
        <f t="shared" si="222"/>
        <v>60000</v>
      </c>
      <c r="AK103" s="123">
        <f t="shared" si="222"/>
        <v>28681</v>
      </c>
      <c r="AL103" s="124">
        <f t="shared" si="222"/>
        <v>0</v>
      </c>
      <c r="AM103" s="124">
        <f t="shared" si="222"/>
        <v>0</v>
      </c>
      <c r="AN103" s="124">
        <f t="shared" si="222"/>
        <v>0</v>
      </c>
      <c r="AO103" s="124">
        <f t="shared" si="222"/>
        <v>0</v>
      </c>
      <c r="AP103" s="124">
        <f t="shared" si="222"/>
        <v>0</v>
      </c>
      <c r="AQ103" s="124">
        <f t="shared" ref="AQ103" si="225">SUM(AQ101:AQ102)</f>
        <v>0</v>
      </c>
      <c r="AR103" s="124">
        <f t="shared" si="222"/>
        <v>0</v>
      </c>
      <c r="AS103" s="124">
        <f t="shared" si="222"/>
        <v>0</v>
      </c>
      <c r="AT103" s="449">
        <f t="shared" si="222"/>
        <v>0</v>
      </c>
      <c r="AU103" s="124">
        <f t="shared" si="222"/>
        <v>0</v>
      </c>
      <c r="AV103" s="125">
        <f t="shared" si="222"/>
        <v>0</v>
      </c>
      <c r="AW103" s="842">
        <f t="shared" si="222"/>
        <v>3940937</v>
      </c>
      <c r="AX103" s="123">
        <f t="shared" si="222"/>
        <v>2842121</v>
      </c>
      <c r="AY103" s="123">
        <f t="shared" ref="AY103" si="226">SUM(AY101:AY102)</f>
        <v>0</v>
      </c>
      <c r="AZ103" s="123">
        <f t="shared" si="222"/>
        <v>0</v>
      </c>
      <c r="BA103" s="123">
        <f t="shared" si="222"/>
        <v>960637</v>
      </c>
      <c r="BB103" s="123">
        <f t="shared" si="222"/>
        <v>56843</v>
      </c>
      <c r="BC103" s="123">
        <f t="shared" si="222"/>
        <v>81336</v>
      </c>
      <c r="BD103" s="124">
        <f t="shared" si="222"/>
        <v>6.9097999999999997</v>
      </c>
      <c r="BE103" s="124">
        <f t="shared" si="222"/>
        <v>4</v>
      </c>
      <c r="BF103" s="124">
        <f t="shared" si="222"/>
        <v>0</v>
      </c>
      <c r="BG103" s="125">
        <f t="shared" si="222"/>
        <v>2.9097999999999997</v>
      </c>
    </row>
    <row r="104" spans="1:59" ht="14.1" customHeight="1" x14ac:dyDescent="0.2">
      <c r="A104" s="108">
        <v>26</v>
      </c>
      <c r="B104" s="105">
        <v>2414</v>
      </c>
      <c r="C104" s="106">
        <v>600079295</v>
      </c>
      <c r="D104" s="105">
        <v>72742020</v>
      </c>
      <c r="E104" s="107" t="s">
        <v>622</v>
      </c>
      <c r="F104" s="108">
        <v>3111</v>
      </c>
      <c r="G104" s="107" t="s">
        <v>315</v>
      </c>
      <c r="H104" s="109" t="s">
        <v>281</v>
      </c>
      <c r="I104" s="110">
        <v>4691200</v>
      </c>
      <c r="J104" s="111">
        <v>3416136</v>
      </c>
      <c r="K104" s="111">
        <v>18750</v>
      </c>
      <c r="L104" s="111">
        <v>1160991</v>
      </c>
      <c r="M104" s="111">
        <v>68323</v>
      </c>
      <c r="N104" s="111">
        <v>27000</v>
      </c>
      <c r="O104" s="288">
        <v>8.126100000000001</v>
      </c>
      <c r="P104" s="288">
        <v>6.2419000000000002</v>
      </c>
      <c r="Q104" s="406">
        <v>1.8841999999999999</v>
      </c>
      <c r="R104" s="112">
        <v>0</v>
      </c>
      <c r="S104" s="113">
        <v>0</v>
      </c>
      <c r="T104" s="113">
        <v>0</v>
      </c>
      <c r="U104" s="113">
        <v>30208</v>
      </c>
      <c r="V104" s="113">
        <v>0</v>
      </c>
      <c r="W104" s="113">
        <v>0</v>
      </c>
      <c r="X104" s="113">
        <v>0</v>
      </c>
      <c r="Y104" s="113">
        <f t="shared" si="155"/>
        <v>30208</v>
      </c>
      <c r="Z104" s="113">
        <v>0</v>
      </c>
      <c r="AA104" s="113">
        <v>0</v>
      </c>
      <c r="AB104" s="113">
        <v>0</v>
      </c>
      <c r="AC104" s="113">
        <f t="shared" si="156"/>
        <v>0</v>
      </c>
      <c r="AD104" s="113">
        <f t="shared" si="157"/>
        <v>30208</v>
      </c>
      <c r="AE104" s="114">
        <f t="shared" si="158"/>
        <v>10210</v>
      </c>
      <c r="AF104" s="114">
        <f t="shared" si="159"/>
        <v>604</v>
      </c>
      <c r="AG104" s="113">
        <v>0</v>
      </c>
      <c r="AH104" s="113">
        <v>0</v>
      </c>
      <c r="AI104" s="113">
        <v>0</v>
      </c>
      <c r="AJ104" s="113">
        <f>SUM(AG104:AI104)</f>
        <v>0</v>
      </c>
      <c r="AK104" s="113">
        <f>AD104+AE104+AF104+AJ104</f>
        <v>41022</v>
      </c>
      <c r="AL104" s="115">
        <v>0</v>
      </c>
      <c r="AM104" s="115">
        <v>0</v>
      </c>
      <c r="AN104" s="115">
        <v>0</v>
      </c>
      <c r="AO104" s="115">
        <v>0</v>
      </c>
      <c r="AP104" s="115">
        <v>0</v>
      </c>
      <c r="AQ104" s="115">
        <v>0</v>
      </c>
      <c r="AR104" s="115">
        <v>0</v>
      </c>
      <c r="AS104" s="115">
        <v>0</v>
      </c>
      <c r="AT104" s="115">
        <f t="shared" ref="AT104:AT106" si="227">AL104+AN104+AO104+AR104+AQ104</f>
        <v>0</v>
      </c>
      <c r="AU104" s="115">
        <f t="shared" si="160"/>
        <v>0</v>
      </c>
      <c r="AV104" s="116">
        <f t="shared" si="161"/>
        <v>0</v>
      </c>
      <c r="AW104" s="346">
        <f>I104+AK104</f>
        <v>4732222</v>
      </c>
      <c r="AX104" s="113">
        <f>J104+Y104</f>
        <v>3446344</v>
      </c>
      <c r="AY104" s="113">
        <f t="shared" ref="AY104:AY106" si="228">W104</f>
        <v>0</v>
      </c>
      <c r="AZ104" s="113">
        <f>K104+AC104</f>
        <v>18750</v>
      </c>
      <c r="BA104" s="113">
        <f t="shared" ref="BA104:BB106" si="229">L104+AE104</f>
        <v>1171201</v>
      </c>
      <c r="BB104" s="113">
        <f t="shared" si="229"/>
        <v>68927</v>
      </c>
      <c r="BC104" s="113">
        <f>N104+AJ104</f>
        <v>27000</v>
      </c>
      <c r="BD104" s="115">
        <f>O104+AV104</f>
        <v>8.126100000000001</v>
      </c>
      <c r="BE104" s="115">
        <f>P104+AT104</f>
        <v>6.2419000000000002</v>
      </c>
      <c r="BF104" s="372">
        <f t="shared" ref="BF104:BF106" si="230">AQ104</f>
        <v>0</v>
      </c>
      <c r="BG104" s="116">
        <f>Q104+AU104</f>
        <v>1.8841999999999999</v>
      </c>
    </row>
    <row r="105" spans="1:59" ht="14.1" customHeight="1" x14ac:dyDescent="0.2">
      <c r="A105" s="108">
        <v>26</v>
      </c>
      <c r="B105" s="105">
        <v>2414</v>
      </c>
      <c r="C105" s="106">
        <v>600079295</v>
      </c>
      <c r="D105" s="105">
        <v>72742020</v>
      </c>
      <c r="E105" s="107" t="s">
        <v>622</v>
      </c>
      <c r="F105" s="108">
        <v>3111</v>
      </c>
      <c r="G105" s="126" t="s">
        <v>316</v>
      </c>
      <c r="H105" s="109" t="s">
        <v>282</v>
      </c>
      <c r="I105" s="110">
        <v>0</v>
      </c>
      <c r="J105" s="28">
        <v>0</v>
      </c>
      <c r="K105" s="28">
        <v>0</v>
      </c>
      <c r="L105" s="111">
        <v>0</v>
      </c>
      <c r="M105" s="111">
        <v>0</v>
      </c>
      <c r="N105" s="28">
        <v>0</v>
      </c>
      <c r="O105" s="288">
        <v>0</v>
      </c>
      <c r="P105" s="275">
        <v>0</v>
      </c>
      <c r="Q105" s="905">
        <v>0</v>
      </c>
      <c r="R105" s="112">
        <v>0</v>
      </c>
      <c r="S105" s="113">
        <v>0</v>
      </c>
      <c r="T105" s="113">
        <v>0</v>
      </c>
      <c r="U105" s="113">
        <v>0</v>
      </c>
      <c r="V105" s="113">
        <v>0</v>
      </c>
      <c r="W105" s="113">
        <v>0</v>
      </c>
      <c r="X105" s="113">
        <v>0</v>
      </c>
      <c r="Y105" s="113">
        <f t="shared" si="155"/>
        <v>0</v>
      </c>
      <c r="Z105" s="113">
        <v>0</v>
      </c>
      <c r="AA105" s="113">
        <v>0</v>
      </c>
      <c r="AB105" s="113">
        <v>0</v>
      </c>
      <c r="AC105" s="113">
        <f t="shared" si="156"/>
        <v>0</v>
      </c>
      <c r="AD105" s="113">
        <f t="shared" si="157"/>
        <v>0</v>
      </c>
      <c r="AE105" s="114">
        <f t="shared" si="158"/>
        <v>0</v>
      </c>
      <c r="AF105" s="114">
        <f t="shared" si="159"/>
        <v>0</v>
      </c>
      <c r="AG105" s="113">
        <v>0</v>
      </c>
      <c r="AH105" s="113">
        <v>0</v>
      </c>
      <c r="AI105" s="113">
        <v>0</v>
      </c>
      <c r="AJ105" s="113">
        <f>SUM(AG105:AI105)</f>
        <v>0</v>
      </c>
      <c r="AK105" s="113">
        <f>AD105+AE105+AF105+AJ105</f>
        <v>0</v>
      </c>
      <c r="AL105" s="115">
        <v>0</v>
      </c>
      <c r="AM105" s="115">
        <v>0</v>
      </c>
      <c r="AN105" s="115">
        <v>0</v>
      </c>
      <c r="AO105" s="115">
        <v>0</v>
      </c>
      <c r="AP105" s="115">
        <v>0</v>
      </c>
      <c r="AQ105" s="115">
        <v>0</v>
      </c>
      <c r="AR105" s="115">
        <v>0</v>
      </c>
      <c r="AS105" s="115">
        <v>0</v>
      </c>
      <c r="AT105" s="115">
        <f t="shared" si="227"/>
        <v>0</v>
      </c>
      <c r="AU105" s="115">
        <f t="shared" si="160"/>
        <v>0</v>
      </c>
      <c r="AV105" s="116">
        <f t="shared" si="161"/>
        <v>0</v>
      </c>
      <c r="AW105" s="346">
        <f>I105+AK105</f>
        <v>0</v>
      </c>
      <c r="AX105" s="113">
        <f>J105+Y105</f>
        <v>0</v>
      </c>
      <c r="AY105" s="113">
        <f t="shared" si="228"/>
        <v>0</v>
      </c>
      <c r="AZ105" s="113">
        <f>K105+AC105</f>
        <v>0</v>
      </c>
      <c r="BA105" s="113">
        <f t="shared" si="229"/>
        <v>0</v>
      </c>
      <c r="BB105" s="113">
        <f t="shared" si="229"/>
        <v>0</v>
      </c>
      <c r="BC105" s="113">
        <f>N105+AJ105</f>
        <v>0</v>
      </c>
      <c r="BD105" s="115">
        <f>O105+AV105</f>
        <v>0</v>
      </c>
      <c r="BE105" s="115">
        <f>P105+AT105</f>
        <v>0</v>
      </c>
      <c r="BF105" s="372">
        <f t="shared" si="230"/>
        <v>0</v>
      </c>
      <c r="BG105" s="116">
        <f>Q105+AU105</f>
        <v>0</v>
      </c>
    </row>
    <row r="106" spans="1:59" ht="14.1" customHeight="1" x14ac:dyDescent="0.2">
      <c r="A106" s="108">
        <v>26</v>
      </c>
      <c r="B106" s="105">
        <v>2414</v>
      </c>
      <c r="C106" s="106">
        <v>600079295</v>
      </c>
      <c r="D106" s="105">
        <v>72742020</v>
      </c>
      <c r="E106" s="107" t="s">
        <v>622</v>
      </c>
      <c r="F106" s="108">
        <v>3141</v>
      </c>
      <c r="G106" s="107" t="s">
        <v>319</v>
      </c>
      <c r="H106" s="109" t="s">
        <v>282</v>
      </c>
      <c r="I106" s="110">
        <v>720854</v>
      </c>
      <c r="J106" s="30">
        <v>528258</v>
      </c>
      <c r="K106" s="30">
        <v>0</v>
      </c>
      <c r="L106" s="111">
        <v>178551</v>
      </c>
      <c r="M106" s="111">
        <v>10565</v>
      </c>
      <c r="N106" s="30">
        <v>3480</v>
      </c>
      <c r="O106" s="288">
        <v>1.8</v>
      </c>
      <c r="P106" s="441">
        <v>0</v>
      </c>
      <c r="Q106" s="906">
        <v>1.8</v>
      </c>
      <c r="R106" s="112">
        <v>0</v>
      </c>
      <c r="S106" s="113">
        <v>0</v>
      </c>
      <c r="T106" s="113">
        <v>0</v>
      </c>
      <c r="U106" s="113">
        <v>0</v>
      </c>
      <c r="V106" s="113">
        <v>0</v>
      </c>
      <c r="W106" s="113">
        <v>0</v>
      </c>
      <c r="X106" s="113">
        <v>0</v>
      </c>
      <c r="Y106" s="113">
        <f t="shared" si="155"/>
        <v>0</v>
      </c>
      <c r="Z106" s="113">
        <v>0</v>
      </c>
      <c r="AA106" s="113">
        <v>0</v>
      </c>
      <c r="AB106" s="113">
        <v>0</v>
      </c>
      <c r="AC106" s="113">
        <f t="shared" si="156"/>
        <v>0</v>
      </c>
      <c r="AD106" s="113">
        <f t="shared" si="157"/>
        <v>0</v>
      </c>
      <c r="AE106" s="114">
        <f t="shared" si="158"/>
        <v>0</v>
      </c>
      <c r="AF106" s="114">
        <f t="shared" si="159"/>
        <v>0</v>
      </c>
      <c r="AG106" s="113">
        <v>0</v>
      </c>
      <c r="AH106" s="113">
        <v>0</v>
      </c>
      <c r="AI106" s="113">
        <v>0</v>
      </c>
      <c r="AJ106" s="113">
        <f>SUM(AG106:AI106)</f>
        <v>0</v>
      </c>
      <c r="AK106" s="113">
        <f>AD106+AE106+AF106+AJ106</f>
        <v>0</v>
      </c>
      <c r="AL106" s="115">
        <v>0</v>
      </c>
      <c r="AM106" s="115">
        <v>0</v>
      </c>
      <c r="AN106" s="115">
        <v>0</v>
      </c>
      <c r="AO106" s="115">
        <v>0</v>
      </c>
      <c r="AP106" s="115">
        <v>0</v>
      </c>
      <c r="AQ106" s="115">
        <v>0</v>
      </c>
      <c r="AR106" s="115">
        <v>0</v>
      </c>
      <c r="AS106" s="115">
        <v>0</v>
      </c>
      <c r="AT106" s="115">
        <f t="shared" si="227"/>
        <v>0</v>
      </c>
      <c r="AU106" s="115">
        <f t="shared" si="160"/>
        <v>0</v>
      </c>
      <c r="AV106" s="116">
        <f t="shared" si="161"/>
        <v>0</v>
      </c>
      <c r="AW106" s="346">
        <f>I106+AK106</f>
        <v>720854</v>
      </c>
      <c r="AX106" s="113">
        <f>J106+Y106</f>
        <v>528258</v>
      </c>
      <c r="AY106" s="113">
        <f t="shared" si="228"/>
        <v>0</v>
      </c>
      <c r="AZ106" s="113">
        <f>K106+AC106</f>
        <v>0</v>
      </c>
      <c r="BA106" s="113">
        <f t="shared" si="229"/>
        <v>178551</v>
      </c>
      <c r="BB106" s="113">
        <f t="shared" si="229"/>
        <v>10565</v>
      </c>
      <c r="BC106" s="113">
        <f>N106+AJ106</f>
        <v>3480</v>
      </c>
      <c r="BD106" s="115">
        <f>O106+AV106</f>
        <v>1.8</v>
      </c>
      <c r="BE106" s="115">
        <f>P106+AT106</f>
        <v>0</v>
      </c>
      <c r="BF106" s="372">
        <f t="shared" si="230"/>
        <v>0</v>
      </c>
      <c r="BG106" s="116">
        <f>Q106+AU106</f>
        <v>1.8</v>
      </c>
    </row>
    <row r="107" spans="1:59" ht="14.1" customHeight="1" x14ac:dyDescent="0.2">
      <c r="A107" s="120">
        <v>26</v>
      </c>
      <c r="B107" s="117">
        <v>2414</v>
      </c>
      <c r="C107" s="118">
        <v>600079295</v>
      </c>
      <c r="D107" s="117">
        <v>72742020</v>
      </c>
      <c r="E107" s="119" t="s">
        <v>623</v>
      </c>
      <c r="F107" s="120"/>
      <c r="G107" s="119"/>
      <c r="H107" s="121"/>
      <c r="I107" s="122">
        <v>5412054</v>
      </c>
      <c r="J107" s="123">
        <v>3944394</v>
      </c>
      <c r="K107" s="123">
        <v>18750</v>
      </c>
      <c r="L107" s="123">
        <v>1339542</v>
      </c>
      <c r="M107" s="123">
        <v>78888</v>
      </c>
      <c r="N107" s="123">
        <v>30480</v>
      </c>
      <c r="O107" s="124">
        <v>9.9261000000000017</v>
      </c>
      <c r="P107" s="124">
        <v>6.2419000000000002</v>
      </c>
      <c r="Q107" s="904">
        <v>3.6841999999999997</v>
      </c>
      <c r="R107" s="122">
        <f t="shared" ref="R107:BG107" si="231">SUM(R104:R106)</f>
        <v>0</v>
      </c>
      <c r="S107" s="123">
        <f t="shared" si="231"/>
        <v>0</v>
      </c>
      <c r="T107" s="123">
        <f t="shared" si="231"/>
        <v>0</v>
      </c>
      <c r="U107" s="123">
        <f t="shared" ref="U107" si="232">SUM(U104:U106)</f>
        <v>30208</v>
      </c>
      <c r="V107" s="123">
        <f t="shared" si="231"/>
        <v>0</v>
      </c>
      <c r="W107" s="123">
        <f t="shared" ref="W107" si="233">SUM(W104:W106)</f>
        <v>0</v>
      </c>
      <c r="X107" s="123">
        <f t="shared" si="231"/>
        <v>0</v>
      </c>
      <c r="Y107" s="123">
        <f t="shared" si="231"/>
        <v>30208</v>
      </c>
      <c r="Z107" s="123">
        <f t="shared" si="231"/>
        <v>0</v>
      </c>
      <c r="AA107" s="123">
        <f t="shared" si="231"/>
        <v>0</v>
      </c>
      <c r="AB107" s="123">
        <f t="shared" si="231"/>
        <v>0</v>
      </c>
      <c r="AC107" s="123">
        <f t="shared" si="231"/>
        <v>0</v>
      </c>
      <c r="AD107" s="123">
        <f t="shared" si="231"/>
        <v>30208</v>
      </c>
      <c r="AE107" s="123">
        <f t="shared" si="231"/>
        <v>10210</v>
      </c>
      <c r="AF107" s="123">
        <f t="shared" si="231"/>
        <v>604</v>
      </c>
      <c r="AG107" s="123">
        <f t="shared" si="231"/>
        <v>0</v>
      </c>
      <c r="AH107" s="123">
        <f t="shared" si="231"/>
        <v>0</v>
      </c>
      <c r="AI107" s="123">
        <f t="shared" si="231"/>
        <v>0</v>
      </c>
      <c r="AJ107" s="123">
        <f t="shared" si="231"/>
        <v>0</v>
      </c>
      <c r="AK107" s="123">
        <f t="shared" si="231"/>
        <v>41022</v>
      </c>
      <c r="AL107" s="124">
        <f t="shared" si="231"/>
        <v>0</v>
      </c>
      <c r="AM107" s="124">
        <f t="shared" si="231"/>
        <v>0</v>
      </c>
      <c r="AN107" s="124">
        <f t="shared" si="231"/>
        <v>0</v>
      </c>
      <c r="AO107" s="124">
        <f t="shared" si="231"/>
        <v>0</v>
      </c>
      <c r="AP107" s="124">
        <f t="shared" si="231"/>
        <v>0</v>
      </c>
      <c r="AQ107" s="124">
        <f t="shared" ref="AQ107" si="234">SUM(AQ104:AQ106)</f>
        <v>0</v>
      </c>
      <c r="AR107" s="124">
        <f t="shared" si="231"/>
        <v>0</v>
      </c>
      <c r="AS107" s="124">
        <f t="shared" si="231"/>
        <v>0</v>
      </c>
      <c r="AT107" s="449">
        <f t="shared" si="231"/>
        <v>0</v>
      </c>
      <c r="AU107" s="124">
        <f t="shared" si="231"/>
        <v>0</v>
      </c>
      <c r="AV107" s="125">
        <f t="shared" si="231"/>
        <v>0</v>
      </c>
      <c r="AW107" s="842">
        <f t="shared" si="231"/>
        <v>5453076</v>
      </c>
      <c r="AX107" s="123">
        <f t="shared" si="231"/>
        <v>3974602</v>
      </c>
      <c r="AY107" s="123">
        <f t="shared" ref="AY107" si="235">SUM(AY104:AY106)</f>
        <v>0</v>
      </c>
      <c r="AZ107" s="123">
        <f t="shared" si="231"/>
        <v>18750</v>
      </c>
      <c r="BA107" s="123">
        <f t="shared" si="231"/>
        <v>1349752</v>
      </c>
      <c r="BB107" s="123">
        <f t="shared" si="231"/>
        <v>79492</v>
      </c>
      <c r="BC107" s="123">
        <f t="shared" si="231"/>
        <v>30480</v>
      </c>
      <c r="BD107" s="124">
        <f t="shared" si="231"/>
        <v>9.9261000000000017</v>
      </c>
      <c r="BE107" s="124">
        <f t="shared" si="231"/>
        <v>6.2419000000000002</v>
      </c>
      <c r="BF107" s="124">
        <f t="shared" si="231"/>
        <v>0</v>
      </c>
      <c r="BG107" s="125">
        <f t="shared" si="231"/>
        <v>3.6841999999999997</v>
      </c>
    </row>
    <row r="108" spans="1:59" ht="14.1" customHeight="1" x14ac:dyDescent="0.2">
      <c r="A108" s="108">
        <v>27</v>
      </c>
      <c r="B108" s="105">
        <v>2443</v>
      </c>
      <c r="C108" s="106">
        <v>600079309</v>
      </c>
      <c r="D108" s="105">
        <v>72743051</v>
      </c>
      <c r="E108" s="107" t="s">
        <v>624</v>
      </c>
      <c r="F108" s="108">
        <v>3111</v>
      </c>
      <c r="G108" s="107" t="s">
        <v>315</v>
      </c>
      <c r="H108" s="109" t="s">
        <v>281</v>
      </c>
      <c r="I108" s="110">
        <v>4540284</v>
      </c>
      <c r="J108" s="111">
        <v>3323478</v>
      </c>
      <c r="K108" s="111">
        <v>0</v>
      </c>
      <c r="L108" s="111">
        <v>1123336</v>
      </c>
      <c r="M108" s="111">
        <v>66470</v>
      </c>
      <c r="N108" s="111">
        <v>27000</v>
      </c>
      <c r="O108" s="288">
        <v>7.9841999999999995</v>
      </c>
      <c r="P108" s="288">
        <v>6</v>
      </c>
      <c r="Q108" s="406">
        <v>1.9842</v>
      </c>
      <c r="R108" s="112">
        <v>-11220</v>
      </c>
      <c r="S108" s="113">
        <v>0</v>
      </c>
      <c r="T108" s="113">
        <v>0</v>
      </c>
      <c r="U108" s="113">
        <v>26240</v>
      </c>
      <c r="V108" s="113">
        <v>0</v>
      </c>
      <c r="W108" s="113">
        <v>0</v>
      </c>
      <c r="X108" s="113">
        <v>0</v>
      </c>
      <c r="Y108" s="113">
        <f t="shared" si="155"/>
        <v>15020</v>
      </c>
      <c r="Z108" s="113">
        <v>11220</v>
      </c>
      <c r="AA108" s="113">
        <v>0</v>
      </c>
      <c r="AB108" s="113">
        <v>0</v>
      </c>
      <c r="AC108" s="113">
        <f t="shared" si="156"/>
        <v>11220</v>
      </c>
      <c r="AD108" s="113">
        <f t="shared" si="157"/>
        <v>26240</v>
      </c>
      <c r="AE108" s="114">
        <f t="shared" si="158"/>
        <v>8869</v>
      </c>
      <c r="AF108" s="114">
        <f t="shared" si="159"/>
        <v>300</v>
      </c>
      <c r="AG108" s="113">
        <v>0</v>
      </c>
      <c r="AH108" s="113">
        <v>0</v>
      </c>
      <c r="AI108" s="113">
        <v>0</v>
      </c>
      <c r="AJ108" s="113">
        <f>SUM(AG108:AI108)</f>
        <v>0</v>
      </c>
      <c r="AK108" s="113">
        <f>AD108+AE108+AF108+AJ108</f>
        <v>35409</v>
      </c>
      <c r="AL108" s="115">
        <v>0</v>
      </c>
      <c r="AM108" s="115">
        <v>0</v>
      </c>
      <c r="AN108" s="115">
        <v>0</v>
      </c>
      <c r="AO108" s="115">
        <v>0</v>
      </c>
      <c r="AP108" s="115">
        <v>0</v>
      </c>
      <c r="AQ108" s="115">
        <v>0</v>
      </c>
      <c r="AR108" s="115">
        <v>0</v>
      </c>
      <c r="AS108" s="115">
        <v>0</v>
      </c>
      <c r="AT108" s="115">
        <f t="shared" ref="AT108:AT110" si="236">AL108+AN108+AO108+AR108+AQ108</f>
        <v>0</v>
      </c>
      <c r="AU108" s="115">
        <f t="shared" si="160"/>
        <v>0</v>
      </c>
      <c r="AV108" s="116">
        <f t="shared" si="161"/>
        <v>0</v>
      </c>
      <c r="AW108" s="346">
        <f>I108+AK108</f>
        <v>4575693</v>
      </c>
      <c r="AX108" s="113">
        <f>J108+Y108</f>
        <v>3338498</v>
      </c>
      <c r="AY108" s="113">
        <f t="shared" ref="AY108:AY110" si="237">W108</f>
        <v>0</v>
      </c>
      <c r="AZ108" s="113">
        <f>K108+AC108</f>
        <v>11220</v>
      </c>
      <c r="BA108" s="113">
        <f t="shared" ref="BA108:BB110" si="238">L108+AE108</f>
        <v>1132205</v>
      </c>
      <c r="BB108" s="113">
        <f t="shared" si="238"/>
        <v>66770</v>
      </c>
      <c r="BC108" s="113">
        <f>N108+AJ108</f>
        <v>27000</v>
      </c>
      <c r="BD108" s="115">
        <f>O108+AV108</f>
        <v>7.9841999999999995</v>
      </c>
      <c r="BE108" s="115">
        <f>P108+AT108</f>
        <v>6</v>
      </c>
      <c r="BF108" s="372">
        <f t="shared" ref="BF108:BF110" si="239">AQ108</f>
        <v>0</v>
      </c>
      <c r="BG108" s="116">
        <f>Q108+AU108</f>
        <v>1.9842</v>
      </c>
    </row>
    <row r="109" spans="1:59" ht="14.1" customHeight="1" x14ac:dyDescent="0.2">
      <c r="A109" s="108">
        <v>27</v>
      </c>
      <c r="B109" s="105">
        <v>2443</v>
      </c>
      <c r="C109" s="106">
        <v>600079309</v>
      </c>
      <c r="D109" s="105">
        <v>72743051</v>
      </c>
      <c r="E109" s="107" t="s">
        <v>624</v>
      </c>
      <c r="F109" s="108">
        <v>3111</v>
      </c>
      <c r="G109" s="126" t="s">
        <v>316</v>
      </c>
      <c r="H109" s="109" t="s">
        <v>282</v>
      </c>
      <c r="I109" s="110">
        <v>0</v>
      </c>
      <c r="J109" s="28">
        <v>0</v>
      </c>
      <c r="K109" s="28">
        <v>0</v>
      </c>
      <c r="L109" s="111">
        <v>0</v>
      </c>
      <c r="M109" s="111">
        <v>0</v>
      </c>
      <c r="N109" s="28">
        <v>0</v>
      </c>
      <c r="O109" s="288">
        <v>0</v>
      </c>
      <c r="P109" s="275">
        <v>0</v>
      </c>
      <c r="Q109" s="905">
        <v>0</v>
      </c>
      <c r="R109" s="112">
        <v>0</v>
      </c>
      <c r="S109" s="113">
        <v>0</v>
      </c>
      <c r="T109" s="113">
        <v>0</v>
      </c>
      <c r="U109" s="113">
        <v>0</v>
      </c>
      <c r="V109" s="113">
        <v>0</v>
      </c>
      <c r="W109" s="113">
        <v>0</v>
      </c>
      <c r="X109" s="113">
        <v>0</v>
      </c>
      <c r="Y109" s="113">
        <f t="shared" si="155"/>
        <v>0</v>
      </c>
      <c r="Z109" s="113">
        <v>0</v>
      </c>
      <c r="AA109" s="113">
        <v>0</v>
      </c>
      <c r="AB109" s="113">
        <v>0</v>
      </c>
      <c r="AC109" s="113">
        <f t="shared" si="156"/>
        <v>0</v>
      </c>
      <c r="AD109" s="113">
        <f t="shared" si="157"/>
        <v>0</v>
      </c>
      <c r="AE109" s="114">
        <f t="shared" si="158"/>
        <v>0</v>
      </c>
      <c r="AF109" s="114">
        <f t="shared" si="159"/>
        <v>0</v>
      </c>
      <c r="AG109" s="113">
        <v>0</v>
      </c>
      <c r="AH109" s="113">
        <v>0</v>
      </c>
      <c r="AI109" s="113">
        <v>0</v>
      </c>
      <c r="AJ109" s="113">
        <f>SUM(AG109:AI109)</f>
        <v>0</v>
      </c>
      <c r="AK109" s="113">
        <f>AD109+AE109+AF109+AJ109</f>
        <v>0</v>
      </c>
      <c r="AL109" s="115">
        <v>0</v>
      </c>
      <c r="AM109" s="115">
        <v>0</v>
      </c>
      <c r="AN109" s="115">
        <v>0</v>
      </c>
      <c r="AO109" s="115">
        <v>0</v>
      </c>
      <c r="AP109" s="115">
        <v>0</v>
      </c>
      <c r="AQ109" s="115">
        <v>0</v>
      </c>
      <c r="AR109" s="115">
        <v>0</v>
      </c>
      <c r="AS109" s="115">
        <v>0</v>
      </c>
      <c r="AT109" s="115">
        <f t="shared" si="236"/>
        <v>0</v>
      </c>
      <c r="AU109" s="115">
        <f t="shared" si="160"/>
        <v>0</v>
      </c>
      <c r="AV109" s="116">
        <f t="shared" si="161"/>
        <v>0</v>
      </c>
      <c r="AW109" s="346">
        <f>I109+AK109</f>
        <v>0</v>
      </c>
      <c r="AX109" s="113">
        <f>J109+Y109</f>
        <v>0</v>
      </c>
      <c r="AY109" s="113">
        <f t="shared" si="237"/>
        <v>0</v>
      </c>
      <c r="AZ109" s="113">
        <f>K109+AC109</f>
        <v>0</v>
      </c>
      <c r="BA109" s="113">
        <f t="shared" si="238"/>
        <v>0</v>
      </c>
      <c r="BB109" s="113">
        <f t="shared" si="238"/>
        <v>0</v>
      </c>
      <c r="BC109" s="113">
        <f>N109+AJ109</f>
        <v>0</v>
      </c>
      <c r="BD109" s="115">
        <f>O109+AV109</f>
        <v>0</v>
      </c>
      <c r="BE109" s="115">
        <f>P109+AT109</f>
        <v>0</v>
      </c>
      <c r="BF109" s="372">
        <f t="shared" si="239"/>
        <v>0</v>
      </c>
      <c r="BG109" s="116">
        <f>Q109+AU109</f>
        <v>0</v>
      </c>
    </row>
    <row r="110" spans="1:59" ht="14.1" customHeight="1" x14ac:dyDescent="0.2">
      <c r="A110" s="108">
        <v>27</v>
      </c>
      <c r="B110" s="105">
        <v>2443</v>
      </c>
      <c r="C110" s="106">
        <v>600079309</v>
      </c>
      <c r="D110" s="105">
        <v>72743051</v>
      </c>
      <c r="E110" s="107" t="s">
        <v>624</v>
      </c>
      <c r="F110" s="108">
        <v>3141</v>
      </c>
      <c r="G110" s="107" t="s">
        <v>319</v>
      </c>
      <c r="H110" s="109" t="s">
        <v>282</v>
      </c>
      <c r="I110" s="110">
        <v>720854</v>
      </c>
      <c r="J110" s="30">
        <v>528258</v>
      </c>
      <c r="K110" s="30">
        <v>0</v>
      </c>
      <c r="L110" s="111">
        <v>178551</v>
      </c>
      <c r="M110" s="111">
        <v>10565</v>
      </c>
      <c r="N110" s="30">
        <v>3480</v>
      </c>
      <c r="O110" s="288">
        <v>1.8</v>
      </c>
      <c r="P110" s="441">
        <v>0</v>
      </c>
      <c r="Q110" s="906">
        <v>1.8</v>
      </c>
      <c r="R110" s="112">
        <v>0</v>
      </c>
      <c r="S110" s="113">
        <v>0</v>
      </c>
      <c r="T110" s="113">
        <v>0</v>
      </c>
      <c r="U110" s="113">
        <v>0</v>
      </c>
      <c r="V110" s="113">
        <v>0</v>
      </c>
      <c r="W110" s="113">
        <v>0</v>
      </c>
      <c r="X110" s="113">
        <v>0</v>
      </c>
      <c r="Y110" s="113">
        <f t="shared" si="155"/>
        <v>0</v>
      </c>
      <c r="Z110" s="113">
        <v>0</v>
      </c>
      <c r="AA110" s="113">
        <v>0</v>
      </c>
      <c r="AB110" s="113">
        <v>0</v>
      </c>
      <c r="AC110" s="113">
        <f t="shared" si="156"/>
        <v>0</v>
      </c>
      <c r="AD110" s="113">
        <f t="shared" si="157"/>
        <v>0</v>
      </c>
      <c r="AE110" s="114">
        <f t="shared" si="158"/>
        <v>0</v>
      </c>
      <c r="AF110" s="114">
        <f t="shared" si="159"/>
        <v>0</v>
      </c>
      <c r="AG110" s="113">
        <v>0</v>
      </c>
      <c r="AH110" s="113">
        <v>0</v>
      </c>
      <c r="AI110" s="113">
        <v>0</v>
      </c>
      <c r="AJ110" s="113">
        <f>SUM(AG110:AI110)</f>
        <v>0</v>
      </c>
      <c r="AK110" s="113">
        <f>AD110+AE110+AF110+AJ110</f>
        <v>0</v>
      </c>
      <c r="AL110" s="115">
        <v>0</v>
      </c>
      <c r="AM110" s="115">
        <v>0</v>
      </c>
      <c r="AN110" s="115">
        <v>0</v>
      </c>
      <c r="AO110" s="115">
        <v>0</v>
      </c>
      <c r="AP110" s="115">
        <v>0</v>
      </c>
      <c r="AQ110" s="115">
        <v>0</v>
      </c>
      <c r="AR110" s="115">
        <v>0</v>
      </c>
      <c r="AS110" s="115">
        <v>0</v>
      </c>
      <c r="AT110" s="115">
        <f t="shared" si="236"/>
        <v>0</v>
      </c>
      <c r="AU110" s="115">
        <f t="shared" si="160"/>
        <v>0</v>
      </c>
      <c r="AV110" s="116">
        <f t="shared" si="161"/>
        <v>0</v>
      </c>
      <c r="AW110" s="346">
        <f>I110+AK110</f>
        <v>720854</v>
      </c>
      <c r="AX110" s="113">
        <f>J110+Y110</f>
        <v>528258</v>
      </c>
      <c r="AY110" s="113">
        <f t="shared" si="237"/>
        <v>0</v>
      </c>
      <c r="AZ110" s="113">
        <f>K110+AC110</f>
        <v>0</v>
      </c>
      <c r="BA110" s="113">
        <f t="shared" si="238"/>
        <v>178551</v>
      </c>
      <c r="BB110" s="113">
        <f t="shared" si="238"/>
        <v>10565</v>
      </c>
      <c r="BC110" s="113">
        <f>N110+AJ110</f>
        <v>3480</v>
      </c>
      <c r="BD110" s="115">
        <f>O110+AV110</f>
        <v>1.8</v>
      </c>
      <c r="BE110" s="115">
        <f>P110+AT110</f>
        <v>0</v>
      </c>
      <c r="BF110" s="372">
        <f t="shared" si="239"/>
        <v>0</v>
      </c>
      <c r="BG110" s="116">
        <f>Q110+AU110</f>
        <v>1.8</v>
      </c>
    </row>
    <row r="111" spans="1:59" ht="14.1" customHeight="1" x14ac:dyDescent="0.2">
      <c r="A111" s="120">
        <v>27</v>
      </c>
      <c r="B111" s="117">
        <v>2443</v>
      </c>
      <c r="C111" s="118">
        <v>600079309</v>
      </c>
      <c r="D111" s="117">
        <v>72743051</v>
      </c>
      <c r="E111" s="119" t="s">
        <v>625</v>
      </c>
      <c r="F111" s="120"/>
      <c r="G111" s="119"/>
      <c r="H111" s="121"/>
      <c r="I111" s="122">
        <v>5261138</v>
      </c>
      <c r="J111" s="123">
        <v>3851736</v>
      </c>
      <c r="K111" s="123">
        <v>0</v>
      </c>
      <c r="L111" s="123">
        <v>1301887</v>
      </c>
      <c r="M111" s="123">
        <v>77035</v>
      </c>
      <c r="N111" s="123">
        <v>30480</v>
      </c>
      <c r="O111" s="124">
        <v>9.7842000000000002</v>
      </c>
      <c r="P111" s="124">
        <v>6</v>
      </c>
      <c r="Q111" s="904">
        <v>3.7842000000000002</v>
      </c>
      <c r="R111" s="122">
        <f t="shared" ref="R111:BG111" si="240">SUM(R108:R110)</f>
        <v>-11220</v>
      </c>
      <c r="S111" s="123">
        <f t="shared" si="240"/>
        <v>0</v>
      </c>
      <c r="T111" s="123">
        <f t="shared" si="240"/>
        <v>0</v>
      </c>
      <c r="U111" s="123">
        <f t="shared" ref="U111" si="241">SUM(U108:U110)</f>
        <v>26240</v>
      </c>
      <c r="V111" s="123">
        <f t="shared" si="240"/>
        <v>0</v>
      </c>
      <c r="W111" s="123">
        <f t="shared" ref="W111" si="242">SUM(W108:W110)</f>
        <v>0</v>
      </c>
      <c r="X111" s="123">
        <f t="shared" si="240"/>
        <v>0</v>
      </c>
      <c r="Y111" s="123">
        <f t="shared" si="240"/>
        <v>15020</v>
      </c>
      <c r="Z111" s="123">
        <f t="shared" si="240"/>
        <v>11220</v>
      </c>
      <c r="AA111" s="123">
        <f t="shared" si="240"/>
        <v>0</v>
      </c>
      <c r="AB111" s="123">
        <f t="shared" si="240"/>
        <v>0</v>
      </c>
      <c r="AC111" s="123">
        <f t="shared" si="240"/>
        <v>11220</v>
      </c>
      <c r="AD111" s="123">
        <f t="shared" si="240"/>
        <v>26240</v>
      </c>
      <c r="AE111" s="123">
        <f t="shared" si="240"/>
        <v>8869</v>
      </c>
      <c r="AF111" s="123">
        <f t="shared" si="240"/>
        <v>300</v>
      </c>
      <c r="AG111" s="123">
        <f t="shared" si="240"/>
        <v>0</v>
      </c>
      <c r="AH111" s="123">
        <f t="shared" si="240"/>
        <v>0</v>
      </c>
      <c r="AI111" s="123">
        <f t="shared" si="240"/>
        <v>0</v>
      </c>
      <c r="AJ111" s="123">
        <f t="shared" si="240"/>
        <v>0</v>
      </c>
      <c r="AK111" s="123">
        <f t="shared" si="240"/>
        <v>35409</v>
      </c>
      <c r="AL111" s="124">
        <f t="shared" si="240"/>
        <v>0</v>
      </c>
      <c r="AM111" s="124">
        <f t="shared" si="240"/>
        <v>0</v>
      </c>
      <c r="AN111" s="124">
        <f t="shared" si="240"/>
        <v>0</v>
      </c>
      <c r="AO111" s="124">
        <f t="shared" si="240"/>
        <v>0</v>
      </c>
      <c r="AP111" s="124">
        <f t="shared" si="240"/>
        <v>0</v>
      </c>
      <c r="AQ111" s="124">
        <f t="shared" ref="AQ111" si="243">SUM(AQ108:AQ110)</f>
        <v>0</v>
      </c>
      <c r="AR111" s="124">
        <f t="shared" si="240"/>
        <v>0</v>
      </c>
      <c r="AS111" s="124">
        <f t="shared" si="240"/>
        <v>0</v>
      </c>
      <c r="AT111" s="449">
        <f t="shared" si="240"/>
        <v>0</v>
      </c>
      <c r="AU111" s="124">
        <f t="shared" si="240"/>
        <v>0</v>
      </c>
      <c r="AV111" s="125">
        <f t="shared" si="240"/>
        <v>0</v>
      </c>
      <c r="AW111" s="842">
        <f t="shared" si="240"/>
        <v>5296547</v>
      </c>
      <c r="AX111" s="123">
        <f t="shared" si="240"/>
        <v>3866756</v>
      </c>
      <c r="AY111" s="123">
        <f t="shared" ref="AY111" si="244">SUM(AY108:AY110)</f>
        <v>0</v>
      </c>
      <c r="AZ111" s="123">
        <f t="shared" si="240"/>
        <v>11220</v>
      </c>
      <c r="BA111" s="123">
        <f t="shared" si="240"/>
        <v>1310756</v>
      </c>
      <c r="BB111" s="123">
        <f t="shared" si="240"/>
        <v>77335</v>
      </c>
      <c r="BC111" s="123">
        <f t="shared" si="240"/>
        <v>30480</v>
      </c>
      <c r="BD111" s="124">
        <f t="shared" si="240"/>
        <v>9.7842000000000002</v>
      </c>
      <c r="BE111" s="124">
        <f t="shared" si="240"/>
        <v>6</v>
      </c>
      <c r="BF111" s="124">
        <f t="shared" si="240"/>
        <v>0</v>
      </c>
      <c r="BG111" s="125">
        <f t="shared" si="240"/>
        <v>3.7842000000000002</v>
      </c>
    </row>
    <row r="112" spans="1:59" ht="14.1" customHeight="1" x14ac:dyDescent="0.2">
      <c r="A112" s="108">
        <v>28</v>
      </c>
      <c r="B112" s="105">
        <v>2425</v>
      </c>
      <c r="C112" s="106">
        <v>600079333</v>
      </c>
      <c r="D112" s="105">
        <v>72741864</v>
      </c>
      <c r="E112" s="107" t="s">
        <v>626</v>
      </c>
      <c r="F112" s="108">
        <v>3111</v>
      </c>
      <c r="G112" s="107" t="s">
        <v>315</v>
      </c>
      <c r="H112" s="109" t="s">
        <v>281</v>
      </c>
      <c r="I112" s="110">
        <v>3266895</v>
      </c>
      <c r="J112" s="111">
        <v>2391749</v>
      </c>
      <c r="K112" s="111">
        <v>0</v>
      </c>
      <c r="L112" s="111">
        <v>808411</v>
      </c>
      <c r="M112" s="111">
        <v>47835</v>
      </c>
      <c r="N112" s="111">
        <v>18900</v>
      </c>
      <c r="O112" s="288">
        <v>5.4897999999999998</v>
      </c>
      <c r="P112" s="288">
        <v>4</v>
      </c>
      <c r="Q112" s="406">
        <v>1.4898</v>
      </c>
      <c r="R112" s="112">
        <v>0</v>
      </c>
      <c r="S112" s="113">
        <v>0</v>
      </c>
      <c r="T112" s="113">
        <v>0</v>
      </c>
      <c r="U112" s="113">
        <v>20040</v>
      </c>
      <c r="V112" s="113">
        <v>-22091</v>
      </c>
      <c r="W112" s="113">
        <v>0</v>
      </c>
      <c r="X112" s="113">
        <v>0</v>
      </c>
      <c r="Y112" s="113">
        <f t="shared" si="155"/>
        <v>-2051</v>
      </c>
      <c r="Z112" s="113">
        <v>0</v>
      </c>
      <c r="AA112" s="113">
        <v>0</v>
      </c>
      <c r="AB112" s="113">
        <v>0</v>
      </c>
      <c r="AC112" s="113">
        <f t="shared" si="156"/>
        <v>0</v>
      </c>
      <c r="AD112" s="113">
        <f t="shared" si="157"/>
        <v>-2051</v>
      </c>
      <c r="AE112" s="114">
        <f t="shared" si="158"/>
        <v>-693</v>
      </c>
      <c r="AF112" s="114">
        <f t="shared" si="159"/>
        <v>-41</v>
      </c>
      <c r="AG112" s="113">
        <v>0</v>
      </c>
      <c r="AH112" s="113">
        <v>30000</v>
      </c>
      <c r="AI112" s="113">
        <v>0</v>
      </c>
      <c r="AJ112" s="113">
        <f>SUM(AG112:AI112)</f>
        <v>30000</v>
      </c>
      <c r="AK112" s="113">
        <f>AD112+AE112+AF112+AJ112</f>
        <v>27215</v>
      </c>
      <c r="AL112" s="115">
        <v>0</v>
      </c>
      <c r="AM112" s="115">
        <v>0</v>
      </c>
      <c r="AN112" s="115">
        <v>0</v>
      </c>
      <c r="AO112" s="115">
        <v>0</v>
      </c>
      <c r="AP112" s="115">
        <v>0</v>
      </c>
      <c r="AQ112" s="115">
        <v>0</v>
      </c>
      <c r="AR112" s="115">
        <v>0</v>
      </c>
      <c r="AS112" s="115">
        <v>0</v>
      </c>
      <c r="AT112" s="115">
        <f t="shared" ref="AT112:AT113" si="245">AL112+AN112+AO112+AR112+AQ112</f>
        <v>0</v>
      </c>
      <c r="AU112" s="115">
        <f t="shared" si="160"/>
        <v>0</v>
      </c>
      <c r="AV112" s="116">
        <f t="shared" si="161"/>
        <v>0</v>
      </c>
      <c r="AW112" s="346">
        <f>I112+AK112</f>
        <v>3294110</v>
      </c>
      <c r="AX112" s="113">
        <f>J112+Y112</f>
        <v>2389698</v>
      </c>
      <c r="AY112" s="113">
        <f t="shared" ref="AY112:AY113" si="246">W112</f>
        <v>0</v>
      </c>
      <c r="AZ112" s="113">
        <f>K112+AC112</f>
        <v>0</v>
      </c>
      <c r="BA112" s="113">
        <f>L112+AE112</f>
        <v>807718</v>
      </c>
      <c r="BB112" s="113">
        <f>M112+AF112</f>
        <v>47794</v>
      </c>
      <c r="BC112" s="113">
        <f>N112+AJ112</f>
        <v>48900</v>
      </c>
      <c r="BD112" s="115">
        <f>O112+AV112</f>
        <v>5.4897999999999998</v>
      </c>
      <c r="BE112" s="115">
        <f>P112+AT112</f>
        <v>4</v>
      </c>
      <c r="BF112" s="372">
        <f t="shared" ref="BF112:BF113" si="247">AQ112</f>
        <v>0</v>
      </c>
      <c r="BG112" s="116">
        <f>Q112+AU112</f>
        <v>1.4898</v>
      </c>
    </row>
    <row r="113" spans="1:59" ht="14.1" customHeight="1" x14ac:dyDescent="0.2">
      <c r="A113" s="108">
        <v>28</v>
      </c>
      <c r="B113" s="105">
        <v>2425</v>
      </c>
      <c r="C113" s="106">
        <v>600079333</v>
      </c>
      <c r="D113" s="105">
        <v>72741864</v>
      </c>
      <c r="E113" s="107" t="s">
        <v>626</v>
      </c>
      <c r="F113" s="108">
        <v>3141</v>
      </c>
      <c r="G113" s="107" t="s">
        <v>319</v>
      </c>
      <c r="H113" s="109" t="s">
        <v>282</v>
      </c>
      <c r="I113" s="110">
        <v>589095</v>
      </c>
      <c r="J113" s="30">
        <v>431959</v>
      </c>
      <c r="K113" s="30">
        <v>0</v>
      </c>
      <c r="L113" s="111">
        <v>146003</v>
      </c>
      <c r="M113" s="111">
        <v>8639</v>
      </c>
      <c r="N113" s="30">
        <v>2494</v>
      </c>
      <c r="O113" s="288">
        <v>1.46</v>
      </c>
      <c r="P113" s="441">
        <v>0</v>
      </c>
      <c r="Q113" s="906">
        <v>1.46</v>
      </c>
      <c r="R113" s="112">
        <v>0</v>
      </c>
      <c r="S113" s="113">
        <v>0</v>
      </c>
      <c r="T113" s="113">
        <v>0</v>
      </c>
      <c r="U113" s="113">
        <v>0</v>
      </c>
      <c r="V113" s="113">
        <v>0</v>
      </c>
      <c r="W113" s="113">
        <v>0</v>
      </c>
      <c r="X113" s="113">
        <v>0</v>
      </c>
      <c r="Y113" s="113">
        <f t="shared" si="155"/>
        <v>0</v>
      </c>
      <c r="Z113" s="113">
        <v>0</v>
      </c>
      <c r="AA113" s="113">
        <v>0</v>
      </c>
      <c r="AB113" s="113">
        <v>0</v>
      </c>
      <c r="AC113" s="113">
        <f t="shared" si="156"/>
        <v>0</v>
      </c>
      <c r="AD113" s="113">
        <f t="shared" si="157"/>
        <v>0</v>
      </c>
      <c r="AE113" s="114">
        <f t="shared" si="158"/>
        <v>0</v>
      </c>
      <c r="AF113" s="114">
        <f t="shared" si="159"/>
        <v>0</v>
      </c>
      <c r="AG113" s="113">
        <v>0</v>
      </c>
      <c r="AH113" s="113">
        <v>0</v>
      </c>
      <c r="AI113" s="113">
        <v>0</v>
      </c>
      <c r="AJ113" s="113">
        <f>SUM(AG113:AI113)</f>
        <v>0</v>
      </c>
      <c r="AK113" s="113">
        <f>AD113+AE113+AF113+AJ113</f>
        <v>0</v>
      </c>
      <c r="AL113" s="115">
        <v>0</v>
      </c>
      <c r="AM113" s="115">
        <v>0</v>
      </c>
      <c r="AN113" s="115">
        <v>0</v>
      </c>
      <c r="AO113" s="115">
        <v>0</v>
      </c>
      <c r="AP113" s="115">
        <v>0</v>
      </c>
      <c r="AQ113" s="115">
        <v>0</v>
      </c>
      <c r="AR113" s="115">
        <v>0</v>
      </c>
      <c r="AS113" s="115">
        <v>0</v>
      </c>
      <c r="AT113" s="115">
        <f t="shared" si="245"/>
        <v>0</v>
      </c>
      <c r="AU113" s="115">
        <f t="shared" si="160"/>
        <v>0</v>
      </c>
      <c r="AV113" s="116">
        <f t="shared" si="161"/>
        <v>0</v>
      </c>
      <c r="AW113" s="346">
        <f>I113+AK113</f>
        <v>589095</v>
      </c>
      <c r="AX113" s="113">
        <f>J113+Y113</f>
        <v>431959</v>
      </c>
      <c r="AY113" s="113">
        <f t="shared" si="246"/>
        <v>0</v>
      </c>
      <c r="AZ113" s="113">
        <f>K113+AC113</f>
        <v>0</v>
      </c>
      <c r="BA113" s="113">
        <f>L113+AE113</f>
        <v>146003</v>
      </c>
      <c r="BB113" s="113">
        <f>M113+AF113</f>
        <v>8639</v>
      </c>
      <c r="BC113" s="113">
        <f>N113+AJ113</f>
        <v>2494</v>
      </c>
      <c r="BD113" s="115">
        <f>O113+AV113</f>
        <v>1.46</v>
      </c>
      <c r="BE113" s="115">
        <f>P113+AT113</f>
        <v>0</v>
      </c>
      <c r="BF113" s="372">
        <f t="shared" si="247"/>
        <v>0</v>
      </c>
      <c r="BG113" s="116">
        <f>Q113+AU113</f>
        <v>1.46</v>
      </c>
    </row>
    <row r="114" spans="1:59" ht="14.1" customHeight="1" x14ac:dyDescent="0.2">
      <c r="A114" s="120">
        <v>28</v>
      </c>
      <c r="B114" s="117">
        <v>2425</v>
      </c>
      <c r="C114" s="118">
        <v>600079333</v>
      </c>
      <c r="D114" s="117">
        <v>72741864</v>
      </c>
      <c r="E114" s="119" t="s">
        <v>627</v>
      </c>
      <c r="F114" s="120"/>
      <c r="G114" s="119"/>
      <c r="H114" s="121"/>
      <c r="I114" s="122">
        <v>3855990</v>
      </c>
      <c r="J114" s="123">
        <v>2823708</v>
      </c>
      <c r="K114" s="123">
        <v>0</v>
      </c>
      <c r="L114" s="123">
        <v>954414</v>
      </c>
      <c r="M114" s="123">
        <v>56474</v>
      </c>
      <c r="N114" s="123">
        <v>21394</v>
      </c>
      <c r="O114" s="124">
        <v>6.9497999999999998</v>
      </c>
      <c r="P114" s="124">
        <v>4</v>
      </c>
      <c r="Q114" s="904">
        <v>2.9497999999999998</v>
      </c>
      <c r="R114" s="122">
        <f t="shared" ref="R114:BG114" si="248">SUM(R112:R113)</f>
        <v>0</v>
      </c>
      <c r="S114" s="123">
        <f t="shared" si="248"/>
        <v>0</v>
      </c>
      <c r="T114" s="123">
        <f t="shared" si="248"/>
        <v>0</v>
      </c>
      <c r="U114" s="123">
        <f t="shared" ref="U114" si="249">SUM(U112:U113)</f>
        <v>20040</v>
      </c>
      <c r="V114" s="123">
        <f t="shared" si="248"/>
        <v>-22091</v>
      </c>
      <c r="W114" s="123">
        <f t="shared" ref="W114" si="250">SUM(W112:W113)</f>
        <v>0</v>
      </c>
      <c r="X114" s="123">
        <f t="shared" si="248"/>
        <v>0</v>
      </c>
      <c r="Y114" s="123">
        <f t="shared" si="248"/>
        <v>-2051</v>
      </c>
      <c r="Z114" s="123">
        <f t="shared" si="248"/>
        <v>0</v>
      </c>
      <c r="AA114" s="123">
        <f t="shared" si="248"/>
        <v>0</v>
      </c>
      <c r="AB114" s="123">
        <f t="shared" si="248"/>
        <v>0</v>
      </c>
      <c r="AC114" s="123">
        <f t="shared" si="248"/>
        <v>0</v>
      </c>
      <c r="AD114" s="123">
        <f t="shared" si="248"/>
        <v>-2051</v>
      </c>
      <c r="AE114" s="123">
        <f t="shared" si="248"/>
        <v>-693</v>
      </c>
      <c r="AF114" s="123">
        <f t="shared" si="248"/>
        <v>-41</v>
      </c>
      <c r="AG114" s="123">
        <f t="shared" si="248"/>
        <v>0</v>
      </c>
      <c r="AH114" s="123">
        <f t="shared" si="248"/>
        <v>30000</v>
      </c>
      <c r="AI114" s="123">
        <f t="shared" si="248"/>
        <v>0</v>
      </c>
      <c r="AJ114" s="123">
        <f t="shared" si="248"/>
        <v>30000</v>
      </c>
      <c r="AK114" s="123">
        <f t="shared" si="248"/>
        <v>27215</v>
      </c>
      <c r="AL114" s="124">
        <f t="shared" si="248"/>
        <v>0</v>
      </c>
      <c r="AM114" s="124">
        <f t="shared" si="248"/>
        <v>0</v>
      </c>
      <c r="AN114" s="124">
        <f t="shared" si="248"/>
        <v>0</v>
      </c>
      <c r="AO114" s="124">
        <f t="shared" si="248"/>
        <v>0</v>
      </c>
      <c r="AP114" s="124">
        <f t="shared" si="248"/>
        <v>0</v>
      </c>
      <c r="AQ114" s="124">
        <f t="shared" ref="AQ114" si="251">SUM(AQ112:AQ113)</f>
        <v>0</v>
      </c>
      <c r="AR114" s="124">
        <f t="shared" si="248"/>
        <v>0</v>
      </c>
      <c r="AS114" s="124">
        <f t="shared" si="248"/>
        <v>0</v>
      </c>
      <c r="AT114" s="449">
        <f t="shared" si="248"/>
        <v>0</v>
      </c>
      <c r="AU114" s="124">
        <f t="shared" si="248"/>
        <v>0</v>
      </c>
      <c r="AV114" s="125">
        <f t="shared" si="248"/>
        <v>0</v>
      </c>
      <c r="AW114" s="842">
        <f t="shared" si="248"/>
        <v>3883205</v>
      </c>
      <c r="AX114" s="123">
        <f t="shared" si="248"/>
        <v>2821657</v>
      </c>
      <c r="AY114" s="123">
        <f t="shared" ref="AY114" si="252">SUM(AY112:AY113)</f>
        <v>0</v>
      </c>
      <c r="AZ114" s="123">
        <f t="shared" si="248"/>
        <v>0</v>
      </c>
      <c r="BA114" s="123">
        <f t="shared" si="248"/>
        <v>953721</v>
      </c>
      <c r="BB114" s="123">
        <f t="shared" si="248"/>
        <v>56433</v>
      </c>
      <c r="BC114" s="123">
        <f t="shared" si="248"/>
        <v>51394</v>
      </c>
      <c r="BD114" s="124">
        <f t="shared" si="248"/>
        <v>6.9497999999999998</v>
      </c>
      <c r="BE114" s="124">
        <f t="shared" si="248"/>
        <v>4</v>
      </c>
      <c r="BF114" s="124">
        <f t="shared" si="248"/>
        <v>0</v>
      </c>
      <c r="BG114" s="125">
        <f t="shared" si="248"/>
        <v>2.9497999999999998</v>
      </c>
    </row>
    <row r="115" spans="1:59" ht="14.1" customHeight="1" x14ac:dyDescent="0.2">
      <c r="A115" s="108">
        <v>29</v>
      </c>
      <c r="B115" s="105">
        <v>2433</v>
      </c>
      <c r="C115" s="106">
        <v>600079643</v>
      </c>
      <c r="D115" s="105">
        <v>66113334</v>
      </c>
      <c r="E115" s="107" t="s">
        <v>628</v>
      </c>
      <c r="F115" s="108">
        <v>3111</v>
      </c>
      <c r="G115" s="107" t="s">
        <v>315</v>
      </c>
      <c r="H115" s="109" t="s">
        <v>281</v>
      </c>
      <c r="I115" s="110">
        <v>6492979</v>
      </c>
      <c r="J115" s="111">
        <v>4755765</v>
      </c>
      <c r="K115" s="111">
        <v>0</v>
      </c>
      <c r="L115" s="111">
        <v>1607449</v>
      </c>
      <c r="M115" s="111">
        <v>95115</v>
      </c>
      <c r="N115" s="111">
        <v>34650</v>
      </c>
      <c r="O115" s="288">
        <v>11.119799999999998</v>
      </c>
      <c r="P115" s="288">
        <v>8.4515999999999991</v>
      </c>
      <c r="Q115" s="406">
        <v>2.6681999999999997</v>
      </c>
      <c r="R115" s="112">
        <v>0</v>
      </c>
      <c r="S115" s="113">
        <v>0</v>
      </c>
      <c r="T115" s="113">
        <v>0</v>
      </c>
      <c r="U115" s="113">
        <v>15472</v>
      </c>
      <c r="V115" s="113">
        <v>-147275</v>
      </c>
      <c r="W115" s="113">
        <v>0</v>
      </c>
      <c r="X115" s="113">
        <v>0</v>
      </c>
      <c r="Y115" s="113">
        <f t="shared" si="155"/>
        <v>-131803</v>
      </c>
      <c r="Z115" s="113">
        <v>0</v>
      </c>
      <c r="AA115" s="113">
        <v>0</v>
      </c>
      <c r="AB115" s="113">
        <v>0</v>
      </c>
      <c r="AC115" s="113">
        <f t="shared" si="156"/>
        <v>0</v>
      </c>
      <c r="AD115" s="113">
        <f t="shared" si="157"/>
        <v>-131803</v>
      </c>
      <c r="AE115" s="114">
        <f t="shared" si="158"/>
        <v>-44549</v>
      </c>
      <c r="AF115" s="114">
        <f t="shared" si="159"/>
        <v>-2636</v>
      </c>
      <c r="AG115" s="113">
        <v>0</v>
      </c>
      <c r="AH115" s="113">
        <v>200000</v>
      </c>
      <c r="AI115" s="113">
        <v>0</v>
      </c>
      <c r="AJ115" s="113">
        <f>SUM(AG115:AI115)</f>
        <v>200000</v>
      </c>
      <c r="AK115" s="113">
        <f>AD115+AE115+AF115+AJ115</f>
        <v>21012</v>
      </c>
      <c r="AL115" s="115">
        <v>0</v>
      </c>
      <c r="AM115" s="115">
        <v>0</v>
      </c>
      <c r="AN115" s="115">
        <v>0</v>
      </c>
      <c r="AO115" s="115">
        <v>0</v>
      </c>
      <c r="AP115" s="115">
        <v>0</v>
      </c>
      <c r="AQ115" s="115">
        <v>0</v>
      </c>
      <c r="AR115" s="115">
        <v>0</v>
      </c>
      <c r="AS115" s="115">
        <v>0</v>
      </c>
      <c r="AT115" s="115">
        <f t="shared" ref="AT115:AT117" si="253">AL115+AN115+AO115+AR115+AQ115</f>
        <v>0</v>
      </c>
      <c r="AU115" s="115">
        <f t="shared" si="160"/>
        <v>0</v>
      </c>
      <c r="AV115" s="116">
        <f t="shared" si="161"/>
        <v>0</v>
      </c>
      <c r="AW115" s="346">
        <f>I115+AK115</f>
        <v>6513991</v>
      </c>
      <c r="AX115" s="113">
        <f>J115+Y115</f>
        <v>4623962</v>
      </c>
      <c r="AY115" s="113">
        <f t="shared" ref="AY115:AY117" si="254">W115</f>
        <v>0</v>
      </c>
      <c r="AZ115" s="113">
        <f>K115+AC115</f>
        <v>0</v>
      </c>
      <c r="BA115" s="113">
        <f t="shared" ref="BA115:BB117" si="255">L115+AE115</f>
        <v>1562900</v>
      </c>
      <c r="BB115" s="113">
        <f t="shared" si="255"/>
        <v>92479</v>
      </c>
      <c r="BC115" s="113">
        <f>N115+AJ115</f>
        <v>234650</v>
      </c>
      <c r="BD115" s="115">
        <f>O115+AV115</f>
        <v>11.119799999999998</v>
      </c>
      <c r="BE115" s="115">
        <f>P115+AT115</f>
        <v>8.4515999999999991</v>
      </c>
      <c r="BF115" s="372">
        <f t="shared" ref="BF115:BF117" si="256">AQ115</f>
        <v>0</v>
      </c>
      <c r="BG115" s="116">
        <f>Q115+AU115</f>
        <v>2.6681999999999997</v>
      </c>
    </row>
    <row r="116" spans="1:59" ht="14.1" customHeight="1" x14ac:dyDescent="0.2">
      <c r="A116" s="108">
        <v>29</v>
      </c>
      <c r="B116" s="105">
        <v>2433</v>
      </c>
      <c r="C116" s="106">
        <v>600079643</v>
      </c>
      <c r="D116" s="105">
        <v>66113334</v>
      </c>
      <c r="E116" s="107" t="s">
        <v>628</v>
      </c>
      <c r="F116" s="108">
        <v>3111</v>
      </c>
      <c r="G116" s="107" t="s">
        <v>316</v>
      </c>
      <c r="H116" s="109" t="s">
        <v>281</v>
      </c>
      <c r="I116" s="110">
        <v>118618</v>
      </c>
      <c r="J116" s="111">
        <v>86611</v>
      </c>
      <c r="K116" s="111">
        <v>0</v>
      </c>
      <c r="L116" s="111">
        <v>29275</v>
      </c>
      <c r="M116" s="111">
        <v>1732</v>
      </c>
      <c r="N116" s="111">
        <v>1000</v>
      </c>
      <c r="O116" s="288">
        <v>0.25</v>
      </c>
      <c r="P116" s="288">
        <v>0.25</v>
      </c>
      <c r="Q116" s="406">
        <v>0</v>
      </c>
      <c r="R116" s="112">
        <v>0</v>
      </c>
      <c r="S116" s="113">
        <v>0</v>
      </c>
      <c r="T116" s="113">
        <v>0</v>
      </c>
      <c r="U116" s="113">
        <v>0</v>
      </c>
      <c r="V116" s="113"/>
      <c r="W116" s="113"/>
      <c r="X116" s="113">
        <v>0</v>
      </c>
      <c r="Y116" s="113">
        <f t="shared" ref="Y116" si="257">SUM(R116:X116)</f>
        <v>0</v>
      </c>
      <c r="Z116" s="113">
        <v>0</v>
      </c>
      <c r="AA116" s="113">
        <v>0</v>
      </c>
      <c r="AB116" s="113">
        <v>0</v>
      </c>
      <c r="AC116" s="113">
        <f t="shared" ref="AC116" si="258">SUM(Z116:AB116)</f>
        <v>0</v>
      </c>
      <c r="AD116" s="113">
        <f t="shared" ref="AD116" si="259">Y116+AC116</f>
        <v>0</v>
      </c>
      <c r="AE116" s="114">
        <f t="shared" ref="AE116" si="260">ROUND((Y116+Z116+AA116)*33.8%,0)</f>
        <v>0</v>
      </c>
      <c r="AF116" s="114">
        <f t="shared" ref="AF116" si="261">ROUND(Y116*2%,0)</f>
        <v>0</v>
      </c>
      <c r="AG116" s="113">
        <v>0</v>
      </c>
      <c r="AH116" s="113">
        <v>0</v>
      </c>
      <c r="AI116" s="113">
        <v>-500</v>
      </c>
      <c r="AJ116" s="113">
        <f>SUM(AG116:AI116)</f>
        <v>-500</v>
      </c>
      <c r="AK116" s="113">
        <f>AD116+AE116+AF116+AJ116</f>
        <v>-500</v>
      </c>
      <c r="AL116" s="115">
        <v>0</v>
      </c>
      <c r="AM116" s="115">
        <v>0</v>
      </c>
      <c r="AN116" s="115">
        <v>0</v>
      </c>
      <c r="AO116" s="115">
        <v>0</v>
      </c>
      <c r="AP116" s="115">
        <v>0</v>
      </c>
      <c r="AQ116" s="115">
        <v>0</v>
      </c>
      <c r="AR116" s="115">
        <v>0</v>
      </c>
      <c r="AS116" s="115">
        <v>0</v>
      </c>
      <c r="AT116" s="115">
        <f t="shared" si="253"/>
        <v>0</v>
      </c>
      <c r="AU116" s="115">
        <f t="shared" si="160"/>
        <v>0</v>
      </c>
      <c r="AV116" s="116">
        <f t="shared" si="161"/>
        <v>0</v>
      </c>
      <c r="AW116" s="346">
        <f>I116+AK116</f>
        <v>118118</v>
      </c>
      <c r="AX116" s="113">
        <f>J116+Y116</f>
        <v>86611</v>
      </c>
      <c r="AY116" s="113">
        <f t="shared" si="254"/>
        <v>0</v>
      </c>
      <c r="AZ116" s="113">
        <f>K116+AC116</f>
        <v>0</v>
      </c>
      <c r="BA116" s="113">
        <f t="shared" si="255"/>
        <v>29275</v>
      </c>
      <c r="BB116" s="113">
        <f t="shared" si="255"/>
        <v>1732</v>
      </c>
      <c r="BC116" s="113">
        <f>N116+AJ116</f>
        <v>500</v>
      </c>
      <c r="BD116" s="115">
        <f>O116+AV116</f>
        <v>0.25</v>
      </c>
      <c r="BE116" s="115">
        <f>P116+AT116</f>
        <v>0.25</v>
      </c>
      <c r="BF116" s="372">
        <f t="shared" si="256"/>
        <v>0</v>
      </c>
      <c r="BG116" s="116">
        <f>Q116+AU116</f>
        <v>0</v>
      </c>
    </row>
    <row r="117" spans="1:59" ht="14.1" customHeight="1" x14ac:dyDescent="0.2">
      <c r="A117" s="108">
        <v>29</v>
      </c>
      <c r="B117" s="105">
        <v>2433</v>
      </c>
      <c r="C117" s="106">
        <v>600079643</v>
      </c>
      <c r="D117" s="105">
        <v>66113334</v>
      </c>
      <c r="E117" s="107" t="s">
        <v>628</v>
      </c>
      <c r="F117" s="108">
        <v>3141</v>
      </c>
      <c r="G117" s="107" t="s">
        <v>319</v>
      </c>
      <c r="H117" s="109" t="s">
        <v>282</v>
      </c>
      <c r="I117" s="110">
        <v>850752</v>
      </c>
      <c r="J117" s="30">
        <v>623186</v>
      </c>
      <c r="K117" s="30">
        <v>0</v>
      </c>
      <c r="L117" s="111">
        <v>210636</v>
      </c>
      <c r="M117" s="111">
        <v>12464</v>
      </c>
      <c r="N117" s="30">
        <v>4466</v>
      </c>
      <c r="O117" s="288">
        <v>2.12</v>
      </c>
      <c r="P117" s="441">
        <v>0</v>
      </c>
      <c r="Q117" s="906">
        <v>2.12</v>
      </c>
      <c r="R117" s="112">
        <v>0</v>
      </c>
      <c r="S117" s="113">
        <v>0</v>
      </c>
      <c r="T117" s="113">
        <v>0</v>
      </c>
      <c r="U117" s="113">
        <v>0</v>
      </c>
      <c r="V117" s="113">
        <v>0</v>
      </c>
      <c r="W117" s="113">
        <v>0</v>
      </c>
      <c r="X117" s="113">
        <v>0</v>
      </c>
      <c r="Y117" s="113">
        <f t="shared" si="155"/>
        <v>0</v>
      </c>
      <c r="Z117" s="113">
        <v>0</v>
      </c>
      <c r="AA117" s="113">
        <v>0</v>
      </c>
      <c r="AB117" s="113">
        <v>0</v>
      </c>
      <c r="AC117" s="113">
        <f t="shared" si="156"/>
        <v>0</v>
      </c>
      <c r="AD117" s="113">
        <f t="shared" si="157"/>
        <v>0</v>
      </c>
      <c r="AE117" s="114">
        <f t="shared" si="158"/>
        <v>0</v>
      </c>
      <c r="AF117" s="114">
        <f t="shared" si="159"/>
        <v>0</v>
      </c>
      <c r="AG117" s="113">
        <v>0</v>
      </c>
      <c r="AH117" s="113">
        <v>0</v>
      </c>
      <c r="AI117" s="113">
        <v>0</v>
      </c>
      <c r="AJ117" s="113">
        <f>SUM(AG117:AI117)</f>
        <v>0</v>
      </c>
      <c r="AK117" s="113">
        <f>AD117+AE117+AF117+AJ117</f>
        <v>0</v>
      </c>
      <c r="AL117" s="115">
        <v>0</v>
      </c>
      <c r="AM117" s="115">
        <v>0</v>
      </c>
      <c r="AN117" s="115">
        <v>0</v>
      </c>
      <c r="AO117" s="115">
        <v>0</v>
      </c>
      <c r="AP117" s="115">
        <v>0</v>
      </c>
      <c r="AQ117" s="115">
        <v>0</v>
      </c>
      <c r="AR117" s="115">
        <v>0</v>
      </c>
      <c r="AS117" s="115">
        <v>0</v>
      </c>
      <c r="AT117" s="115">
        <f t="shared" si="253"/>
        <v>0</v>
      </c>
      <c r="AU117" s="115">
        <f t="shared" si="160"/>
        <v>0</v>
      </c>
      <c r="AV117" s="116">
        <f t="shared" si="161"/>
        <v>0</v>
      </c>
      <c r="AW117" s="346">
        <f>I117+AK117</f>
        <v>850752</v>
      </c>
      <c r="AX117" s="113">
        <f>J117+Y117</f>
        <v>623186</v>
      </c>
      <c r="AY117" s="113">
        <f t="shared" si="254"/>
        <v>0</v>
      </c>
      <c r="AZ117" s="113">
        <f>K117+AC117</f>
        <v>0</v>
      </c>
      <c r="BA117" s="113">
        <f t="shared" si="255"/>
        <v>210636</v>
      </c>
      <c r="BB117" s="113">
        <f t="shared" si="255"/>
        <v>12464</v>
      </c>
      <c r="BC117" s="113">
        <f>N117+AJ117</f>
        <v>4466</v>
      </c>
      <c r="BD117" s="115">
        <f>O117+AV117</f>
        <v>2.12</v>
      </c>
      <c r="BE117" s="115">
        <f>P117+AT117</f>
        <v>0</v>
      </c>
      <c r="BF117" s="372">
        <f t="shared" si="256"/>
        <v>0</v>
      </c>
      <c r="BG117" s="116">
        <f>Q117+AU117</f>
        <v>2.12</v>
      </c>
    </row>
    <row r="118" spans="1:59" ht="14.1" customHeight="1" x14ac:dyDescent="0.2">
      <c r="A118" s="120">
        <v>29</v>
      </c>
      <c r="B118" s="117">
        <v>2433</v>
      </c>
      <c r="C118" s="118">
        <v>600079643</v>
      </c>
      <c r="D118" s="117">
        <v>66113334</v>
      </c>
      <c r="E118" s="119" t="s">
        <v>629</v>
      </c>
      <c r="F118" s="120"/>
      <c r="G118" s="119"/>
      <c r="H118" s="121"/>
      <c r="I118" s="122">
        <v>7462349</v>
      </c>
      <c r="J118" s="123">
        <v>5465562</v>
      </c>
      <c r="K118" s="123">
        <v>0</v>
      </c>
      <c r="L118" s="123">
        <v>1847360</v>
      </c>
      <c r="M118" s="123">
        <v>109311</v>
      </c>
      <c r="N118" s="123">
        <v>40116</v>
      </c>
      <c r="O118" s="124">
        <v>13.489799999999999</v>
      </c>
      <c r="P118" s="124">
        <v>8.7015999999999991</v>
      </c>
      <c r="Q118" s="904">
        <v>4.7881999999999998</v>
      </c>
      <c r="R118" s="122">
        <f t="shared" ref="R118:AV118" si="262">SUM(R115:R117)</f>
        <v>0</v>
      </c>
      <c r="S118" s="123">
        <f t="shared" si="262"/>
        <v>0</v>
      </c>
      <c r="T118" s="123">
        <f t="shared" si="262"/>
        <v>0</v>
      </c>
      <c r="U118" s="123">
        <f t="shared" ref="U118" si="263">SUM(U115:U117)</f>
        <v>15472</v>
      </c>
      <c r="V118" s="123">
        <f t="shared" si="262"/>
        <v>-147275</v>
      </c>
      <c r="W118" s="123">
        <f t="shared" ref="W118" si="264">SUM(W115:W117)</f>
        <v>0</v>
      </c>
      <c r="X118" s="123">
        <f t="shared" si="262"/>
        <v>0</v>
      </c>
      <c r="Y118" s="123">
        <f t="shared" si="262"/>
        <v>-131803</v>
      </c>
      <c r="Z118" s="123">
        <f t="shared" si="262"/>
        <v>0</v>
      </c>
      <c r="AA118" s="123">
        <f t="shared" si="262"/>
        <v>0</v>
      </c>
      <c r="AB118" s="123">
        <f t="shared" si="262"/>
        <v>0</v>
      </c>
      <c r="AC118" s="123">
        <f t="shared" si="262"/>
        <v>0</v>
      </c>
      <c r="AD118" s="123">
        <f t="shared" si="262"/>
        <v>-131803</v>
      </c>
      <c r="AE118" s="123">
        <f t="shared" si="262"/>
        <v>-44549</v>
      </c>
      <c r="AF118" s="123">
        <f t="shared" si="262"/>
        <v>-2636</v>
      </c>
      <c r="AG118" s="123">
        <f t="shared" si="262"/>
        <v>0</v>
      </c>
      <c r="AH118" s="123">
        <f t="shared" si="262"/>
        <v>200000</v>
      </c>
      <c r="AI118" s="123">
        <f t="shared" si="262"/>
        <v>-500</v>
      </c>
      <c r="AJ118" s="123">
        <f t="shared" si="262"/>
        <v>199500</v>
      </c>
      <c r="AK118" s="123">
        <f t="shared" si="262"/>
        <v>20512</v>
      </c>
      <c r="AL118" s="124">
        <f t="shared" si="262"/>
        <v>0</v>
      </c>
      <c r="AM118" s="124">
        <f t="shared" si="262"/>
        <v>0</v>
      </c>
      <c r="AN118" s="124">
        <f t="shared" si="262"/>
        <v>0</v>
      </c>
      <c r="AO118" s="124">
        <f t="shared" si="262"/>
        <v>0</v>
      </c>
      <c r="AP118" s="124">
        <f t="shared" si="262"/>
        <v>0</v>
      </c>
      <c r="AQ118" s="124">
        <f t="shared" ref="AQ118" si="265">SUM(AQ115:AQ117)</f>
        <v>0</v>
      </c>
      <c r="AR118" s="124">
        <f t="shared" si="262"/>
        <v>0</v>
      </c>
      <c r="AS118" s="124">
        <f t="shared" si="262"/>
        <v>0</v>
      </c>
      <c r="AT118" s="449">
        <f t="shared" si="262"/>
        <v>0</v>
      </c>
      <c r="AU118" s="124">
        <f t="shared" si="262"/>
        <v>0</v>
      </c>
      <c r="AV118" s="125">
        <f t="shared" si="262"/>
        <v>0</v>
      </c>
      <c r="AW118" s="842">
        <f t="shared" ref="AW118:BG118" si="266">SUM(AW115:AW117)</f>
        <v>7482861</v>
      </c>
      <c r="AX118" s="123">
        <f t="shared" si="266"/>
        <v>5333759</v>
      </c>
      <c r="AY118" s="123">
        <f t="shared" ref="AY118" si="267">SUM(AY115:AY117)</f>
        <v>0</v>
      </c>
      <c r="AZ118" s="123">
        <f t="shared" si="266"/>
        <v>0</v>
      </c>
      <c r="BA118" s="123">
        <f t="shared" si="266"/>
        <v>1802811</v>
      </c>
      <c r="BB118" s="123">
        <f t="shared" si="266"/>
        <v>106675</v>
      </c>
      <c r="BC118" s="123">
        <f t="shared" si="266"/>
        <v>239616</v>
      </c>
      <c r="BD118" s="124">
        <f t="shared" si="266"/>
        <v>13.489799999999999</v>
      </c>
      <c r="BE118" s="124">
        <f t="shared" si="266"/>
        <v>8.7015999999999991</v>
      </c>
      <c r="BF118" s="124">
        <f t="shared" si="266"/>
        <v>0</v>
      </c>
      <c r="BG118" s="125">
        <f t="shared" si="266"/>
        <v>4.7881999999999998</v>
      </c>
    </row>
    <row r="119" spans="1:59" ht="14.1" customHeight="1" x14ac:dyDescent="0.2">
      <c r="A119" s="108">
        <v>30</v>
      </c>
      <c r="B119" s="105">
        <v>2435</v>
      </c>
      <c r="C119" s="106">
        <v>600079341</v>
      </c>
      <c r="D119" s="105">
        <v>72743069</v>
      </c>
      <c r="E119" s="107" t="s">
        <v>630</v>
      </c>
      <c r="F119" s="108">
        <v>3111</v>
      </c>
      <c r="G119" s="107" t="s">
        <v>315</v>
      </c>
      <c r="H119" s="109" t="s">
        <v>281</v>
      </c>
      <c r="I119" s="110">
        <v>6731152</v>
      </c>
      <c r="J119" s="111">
        <v>4880277</v>
      </c>
      <c r="K119" s="111">
        <v>42328</v>
      </c>
      <c r="L119" s="111">
        <v>1663841</v>
      </c>
      <c r="M119" s="111">
        <v>97606</v>
      </c>
      <c r="N119" s="111">
        <v>47100</v>
      </c>
      <c r="O119" s="288">
        <v>11.213199999999999</v>
      </c>
      <c r="P119" s="288">
        <v>8.2579999999999991</v>
      </c>
      <c r="Q119" s="406">
        <v>2.9552</v>
      </c>
      <c r="R119" s="112">
        <v>0</v>
      </c>
      <c r="S119" s="113">
        <v>0</v>
      </c>
      <c r="T119" s="113">
        <v>0</v>
      </c>
      <c r="U119" s="113">
        <v>47440</v>
      </c>
      <c r="V119" s="113">
        <v>0</v>
      </c>
      <c r="W119" s="113">
        <v>0</v>
      </c>
      <c r="X119" s="113">
        <v>0</v>
      </c>
      <c r="Y119" s="113">
        <f t="shared" si="155"/>
        <v>47440</v>
      </c>
      <c r="Z119" s="113">
        <v>0</v>
      </c>
      <c r="AA119" s="113">
        <v>0</v>
      </c>
      <c r="AB119" s="113">
        <v>0</v>
      </c>
      <c r="AC119" s="113">
        <f t="shared" si="156"/>
        <v>0</v>
      </c>
      <c r="AD119" s="113">
        <f t="shared" si="157"/>
        <v>47440</v>
      </c>
      <c r="AE119" s="114">
        <f t="shared" si="158"/>
        <v>16035</v>
      </c>
      <c r="AF119" s="114">
        <f t="shared" si="159"/>
        <v>949</v>
      </c>
      <c r="AG119" s="113">
        <v>0</v>
      </c>
      <c r="AH119" s="113">
        <v>0</v>
      </c>
      <c r="AI119" s="113">
        <v>0</v>
      </c>
      <c r="AJ119" s="113">
        <f>SUM(AG119:AI119)</f>
        <v>0</v>
      </c>
      <c r="AK119" s="113">
        <f>AD119+AE119+AF119+AJ119</f>
        <v>64424</v>
      </c>
      <c r="AL119" s="115">
        <v>0</v>
      </c>
      <c r="AM119" s="115">
        <v>0</v>
      </c>
      <c r="AN119" s="115">
        <v>0</v>
      </c>
      <c r="AO119" s="115">
        <v>0</v>
      </c>
      <c r="AP119" s="115">
        <v>0</v>
      </c>
      <c r="AQ119" s="115">
        <v>0</v>
      </c>
      <c r="AR119" s="115">
        <v>0</v>
      </c>
      <c r="AS119" s="115">
        <v>0</v>
      </c>
      <c r="AT119" s="115">
        <f t="shared" ref="AT119:AT122" si="268">AL119+AN119+AO119+AR119+AQ119</f>
        <v>0</v>
      </c>
      <c r="AU119" s="115">
        <f t="shared" si="160"/>
        <v>0</v>
      </c>
      <c r="AV119" s="116">
        <f t="shared" si="161"/>
        <v>0</v>
      </c>
      <c r="AW119" s="346">
        <f>I119+AK119</f>
        <v>6795576</v>
      </c>
      <c r="AX119" s="113">
        <f>J119+Y119</f>
        <v>4927717</v>
      </c>
      <c r="AY119" s="113">
        <f t="shared" ref="AY119:AY122" si="269">W119</f>
        <v>0</v>
      </c>
      <c r="AZ119" s="113">
        <f>K119+AC119</f>
        <v>42328</v>
      </c>
      <c r="BA119" s="113">
        <f t="shared" ref="BA119:BB122" si="270">L119+AE119</f>
        <v>1679876</v>
      </c>
      <c r="BB119" s="113">
        <f t="shared" si="270"/>
        <v>98555</v>
      </c>
      <c r="BC119" s="113">
        <f>N119+AJ119</f>
        <v>47100</v>
      </c>
      <c r="BD119" s="115">
        <f>O119+AV119</f>
        <v>11.213199999999999</v>
      </c>
      <c r="BE119" s="115">
        <f>P119+AT119</f>
        <v>8.2579999999999991</v>
      </c>
      <c r="BF119" s="372">
        <f t="shared" ref="BF119:BF122" si="271">AQ119</f>
        <v>0</v>
      </c>
      <c r="BG119" s="116">
        <f>Q119+AU119</f>
        <v>2.9552</v>
      </c>
    </row>
    <row r="120" spans="1:59" ht="14.1" customHeight="1" x14ac:dyDescent="0.2">
      <c r="A120" s="108">
        <v>30</v>
      </c>
      <c r="B120" s="105">
        <v>2435</v>
      </c>
      <c r="C120" s="106">
        <v>600079341</v>
      </c>
      <c r="D120" s="105">
        <v>72743069</v>
      </c>
      <c r="E120" s="107" t="s">
        <v>630</v>
      </c>
      <c r="F120" s="108">
        <v>3111</v>
      </c>
      <c r="G120" s="82" t="s">
        <v>317</v>
      </c>
      <c r="H120" s="109" t="s">
        <v>281</v>
      </c>
      <c r="I120" s="110">
        <v>473187</v>
      </c>
      <c r="J120" s="427">
        <v>348444</v>
      </c>
      <c r="K120" s="427">
        <v>0</v>
      </c>
      <c r="L120" s="111">
        <v>117774</v>
      </c>
      <c r="M120" s="111">
        <v>6969</v>
      </c>
      <c r="N120" s="338">
        <v>0</v>
      </c>
      <c r="O120" s="288">
        <v>1</v>
      </c>
      <c r="P120" s="430">
        <v>1</v>
      </c>
      <c r="Q120" s="905">
        <v>0</v>
      </c>
      <c r="R120" s="112">
        <v>0</v>
      </c>
      <c r="S120" s="113">
        <v>0</v>
      </c>
      <c r="T120" s="113">
        <v>0</v>
      </c>
      <c r="U120" s="113">
        <v>0</v>
      </c>
      <c r="V120" s="113">
        <v>0</v>
      </c>
      <c r="W120" s="113">
        <v>0</v>
      </c>
      <c r="X120" s="113">
        <v>0</v>
      </c>
      <c r="Y120" s="113">
        <f t="shared" si="155"/>
        <v>0</v>
      </c>
      <c r="Z120" s="113">
        <v>0</v>
      </c>
      <c r="AA120" s="113">
        <v>0</v>
      </c>
      <c r="AB120" s="113">
        <v>0</v>
      </c>
      <c r="AC120" s="113">
        <f t="shared" si="156"/>
        <v>0</v>
      </c>
      <c r="AD120" s="113">
        <f t="shared" si="157"/>
        <v>0</v>
      </c>
      <c r="AE120" s="114">
        <f t="shared" si="158"/>
        <v>0</v>
      </c>
      <c r="AF120" s="114">
        <f t="shared" si="159"/>
        <v>0</v>
      </c>
      <c r="AG120" s="113">
        <v>0</v>
      </c>
      <c r="AH120" s="113">
        <v>0</v>
      </c>
      <c r="AI120" s="113">
        <v>0</v>
      </c>
      <c r="AJ120" s="113">
        <f>SUM(AG120:AI120)</f>
        <v>0</v>
      </c>
      <c r="AK120" s="113">
        <f>AD120+AE120+AF120+AJ120</f>
        <v>0</v>
      </c>
      <c r="AL120" s="115">
        <v>0</v>
      </c>
      <c r="AM120" s="115">
        <v>0</v>
      </c>
      <c r="AN120" s="115">
        <v>0</v>
      </c>
      <c r="AO120" s="115">
        <v>0</v>
      </c>
      <c r="AP120" s="115">
        <v>0</v>
      </c>
      <c r="AQ120" s="115">
        <v>0</v>
      </c>
      <c r="AR120" s="115">
        <v>0</v>
      </c>
      <c r="AS120" s="115">
        <v>0</v>
      </c>
      <c r="AT120" s="115">
        <f t="shared" si="268"/>
        <v>0</v>
      </c>
      <c r="AU120" s="115">
        <f t="shared" si="160"/>
        <v>0</v>
      </c>
      <c r="AV120" s="116">
        <f t="shared" si="161"/>
        <v>0</v>
      </c>
      <c r="AW120" s="346">
        <f>I120+AK120</f>
        <v>473187</v>
      </c>
      <c r="AX120" s="113">
        <f>J120+Y120</f>
        <v>348444</v>
      </c>
      <c r="AY120" s="113">
        <f t="shared" si="269"/>
        <v>0</v>
      </c>
      <c r="AZ120" s="113">
        <f>K120+AC120</f>
        <v>0</v>
      </c>
      <c r="BA120" s="113">
        <f t="shared" si="270"/>
        <v>117774</v>
      </c>
      <c r="BB120" s="113">
        <f t="shared" si="270"/>
        <v>6969</v>
      </c>
      <c r="BC120" s="113">
        <f>N120+AJ120</f>
        <v>0</v>
      </c>
      <c r="BD120" s="115">
        <f>O120+AV120</f>
        <v>1</v>
      </c>
      <c r="BE120" s="115">
        <f>P120+AT120</f>
        <v>1</v>
      </c>
      <c r="BF120" s="372">
        <f t="shared" si="271"/>
        <v>0</v>
      </c>
      <c r="BG120" s="116">
        <f>Q120+AU120</f>
        <v>0</v>
      </c>
    </row>
    <row r="121" spans="1:59" ht="14.1" customHeight="1" x14ac:dyDescent="0.2">
      <c r="A121" s="108">
        <v>30</v>
      </c>
      <c r="B121" s="105">
        <v>2435</v>
      </c>
      <c r="C121" s="106">
        <v>600079341</v>
      </c>
      <c r="D121" s="105">
        <v>72743069</v>
      </c>
      <c r="E121" s="107" t="s">
        <v>630</v>
      </c>
      <c r="F121" s="108">
        <v>3111</v>
      </c>
      <c r="G121" s="82" t="s">
        <v>316</v>
      </c>
      <c r="H121" s="109" t="s">
        <v>282</v>
      </c>
      <c r="I121" s="110">
        <v>357602</v>
      </c>
      <c r="J121" s="28">
        <v>259832</v>
      </c>
      <c r="K121" s="28">
        <v>0</v>
      </c>
      <c r="L121" s="111">
        <v>87823</v>
      </c>
      <c r="M121" s="111">
        <v>5197</v>
      </c>
      <c r="N121" s="28">
        <v>4750</v>
      </c>
      <c r="O121" s="288">
        <v>0.75</v>
      </c>
      <c r="P121" s="275">
        <v>0.75</v>
      </c>
      <c r="Q121" s="905">
        <v>0</v>
      </c>
      <c r="R121" s="112">
        <v>0</v>
      </c>
      <c r="S121" s="113">
        <v>0</v>
      </c>
      <c r="T121" s="113">
        <v>0</v>
      </c>
      <c r="U121" s="113">
        <v>0</v>
      </c>
      <c r="V121" s="113">
        <v>0</v>
      </c>
      <c r="W121" s="113">
        <v>0</v>
      </c>
      <c r="X121" s="113">
        <v>0</v>
      </c>
      <c r="Y121" s="113">
        <f t="shared" si="155"/>
        <v>0</v>
      </c>
      <c r="Z121" s="113">
        <v>0</v>
      </c>
      <c r="AA121" s="113">
        <v>0</v>
      </c>
      <c r="AB121" s="113">
        <v>0</v>
      </c>
      <c r="AC121" s="113">
        <f t="shared" si="156"/>
        <v>0</v>
      </c>
      <c r="AD121" s="113">
        <f t="shared" si="157"/>
        <v>0</v>
      </c>
      <c r="AE121" s="114">
        <f t="shared" si="158"/>
        <v>0</v>
      </c>
      <c r="AF121" s="114">
        <f t="shared" si="159"/>
        <v>0</v>
      </c>
      <c r="AG121" s="113">
        <v>0</v>
      </c>
      <c r="AH121" s="113">
        <v>0</v>
      </c>
      <c r="AI121" s="113">
        <v>0</v>
      </c>
      <c r="AJ121" s="113">
        <f>SUM(AG121:AI121)</f>
        <v>0</v>
      </c>
      <c r="AK121" s="113">
        <f>AD121+AE121+AF121+AJ121</f>
        <v>0</v>
      </c>
      <c r="AL121" s="115">
        <v>0</v>
      </c>
      <c r="AM121" s="115">
        <v>0</v>
      </c>
      <c r="AN121" s="115">
        <v>0</v>
      </c>
      <c r="AO121" s="115">
        <v>0</v>
      </c>
      <c r="AP121" s="115">
        <v>0</v>
      </c>
      <c r="AQ121" s="115">
        <v>0</v>
      </c>
      <c r="AR121" s="115">
        <v>0</v>
      </c>
      <c r="AS121" s="115">
        <v>0</v>
      </c>
      <c r="AT121" s="115">
        <f t="shared" si="268"/>
        <v>0</v>
      </c>
      <c r="AU121" s="115">
        <f t="shared" si="160"/>
        <v>0</v>
      </c>
      <c r="AV121" s="116">
        <f t="shared" si="161"/>
        <v>0</v>
      </c>
      <c r="AW121" s="346">
        <f>I121+AK121</f>
        <v>357602</v>
      </c>
      <c r="AX121" s="113">
        <f>J121+Y121</f>
        <v>259832</v>
      </c>
      <c r="AY121" s="113">
        <f t="shared" si="269"/>
        <v>0</v>
      </c>
      <c r="AZ121" s="113">
        <f>K121+AC121</f>
        <v>0</v>
      </c>
      <c r="BA121" s="113">
        <f t="shared" si="270"/>
        <v>87823</v>
      </c>
      <c r="BB121" s="113">
        <f t="shared" si="270"/>
        <v>5197</v>
      </c>
      <c r="BC121" s="113">
        <f>N121+AJ121</f>
        <v>4750</v>
      </c>
      <c r="BD121" s="115">
        <f>O121+AV121</f>
        <v>0.75</v>
      </c>
      <c r="BE121" s="115">
        <f>P121+AT121</f>
        <v>0.75</v>
      </c>
      <c r="BF121" s="372">
        <f t="shared" si="271"/>
        <v>0</v>
      </c>
      <c r="BG121" s="116">
        <f>Q121+AU121</f>
        <v>0</v>
      </c>
    </row>
    <row r="122" spans="1:59" ht="14.1" customHeight="1" x14ac:dyDescent="0.2">
      <c r="A122" s="108">
        <v>30</v>
      </c>
      <c r="B122" s="105">
        <v>2435</v>
      </c>
      <c r="C122" s="106">
        <v>600079341</v>
      </c>
      <c r="D122" s="105">
        <v>72743069</v>
      </c>
      <c r="E122" s="107" t="s">
        <v>630</v>
      </c>
      <c r="F122" s="108">
        <v>3141</v>
      </c>
      <c r="G122" s="107" t="s">
        <v>319</v>
      </c>
      <c r="H122" s="109" t="s">
        <v>282</v>
      </c>
      <c r="I122" s="110">
        <v>923101</v>
      </c>
      <c r="J122" s="30">
        <v>676034</v>
      </c>
      <c r="K122" s="30">
        <v>0</v>
      </c>
      <c r="L122" s="111">
        <v>228500</v>
      </c>
      <c r="M122" s="111">
        <v>13521</v>
      </c>
      <c r="N122" s="30">
        <v>5046</v>
      </c>
      <c r="O122" s="288">
        <v>2.3000000000000003</v>
      </c>
      <c r="P122" s="441">
        <v>0</v>
      </c>
      <c r="Q122" s="906">
        <v>2.3000000000000003</v>
      </c>
      <c r="R122" s="112">
        <v>0</v>
      </c>
      <c r="S122" s="113">
        <v>0</v>
      </c>
      <c r="T122" s="113">
        <v>0</v>
      </c>
      <c r="U122" s="113">
        <v>0</v>
      </c>
      <c r="V122" s="113">
        <v>0</v>
      </c>
      <c r="W122" s="113">
        <v>0</v>
      </c>
      <c r="X122" s="113">
        <v>0</v>
      </c>
      <c r="Y122" s="113">
        <f t="shared" si="155"/>
        <v>0</v>
      </c>
      <c r="Z122" s="113">
        <v>0</v>
      </c>
      <c r="AA122" s="113">
        <v>0</v>
      </c>
      <c r="AB122" s="113">
        <v>0</v>
      </c>
      <c r="AC122" s="113">
        <f t="shared" si="156"/>
        <v>0</v>
      </c>
      <c r="AD122" s="113">
        <f t="shared" si="157"/>
        <v>0</v>
      </c>
      <c r="AE122" s="114">
        <f t="shared" si="158"/>
        <v>0</v>
      </c>
      <c r="AF122" s="114">
        <f t="shared" si="159"/>
        <v>0</v>
      </c>
      <c r="AG122" s="113">
        <v>0</v>
      </c>
      <c r="AH122" s="113">
        <v>0</v>
      </c>
      <c r="AI122" s="113">
        <v>0</v>
      </c>
      <c r="AJ122" s="113">
        <f>SUM(AG122:AI122)</f>
        <v>0</v>
      </c>
      <c r="AK122" s="113">
        <f>AD122+AE122+AF122+AJ122</f>
        <v>0</v>
      </c>
      <c r="AL122" s="115">
        <v>0</v>
      </c>
      <c r="AM122" s="115">
        <v>0</v>
      </c>
      <c r="AN122" s="115">
        <v>0</v>
      </c>
      <c r="AO122" s="115">
        <v>0</v>
      </c>
      <c r="AP122" s="115">
        <v>0</v>
      </c>
      <c r="AQ122" s="115">
        <v>0</v>
      </c>
      <c r="AR122" s="115">
        <v>0</v>
      </c>
      <c r="AS122" s="115">
        <v>0</v>
      </c>
      <c r="AT122" s="115">
        <f t="shared" si="268"/>
        <v>0</v>
      </c>
      <c r="AU122" s="115">
        <f t="shared" si="160"/>
        <v>0</v>
      </c>
      <c r="AV122" s="116">
        <f t="shared" si="161"/>
        <v>0</v>
      </c>
      <c r="AW122" s="346">
        <f>I122+AK122</f>
        <v>923101</v>
      </c>
      <c r="AX122" s="113">
        <f>J122+Y122</f>
        <v>676034</v>
      </c>
      <c r="AY122" s="113">
        <f t="shared" si="269"/>
        <v>0</v>
      </c>
      <c r="AZ122" s="113">
        <f>K122+AC122</f>
        <v>0</v>
      </c>
      <c r="BA122" s="113">
        <f t="shared" si="270"/>
        <v>228500</v>
      </c>
      <c r="BB122" s="113">
        <f t="shared" si="270"/>
        <v>13521</v>
      </c>
      <c r="BC122" s="113">
        <f>N122+AJ122</f>
        <v>5046</v>
      </c>
      <c r="BD122" s="115">
        <f>O122+AV122</f>
        <v>2.3000000000000003</v>
      </c>
      <c r="BE122" s="115">
        <f>P122+AT122</f>
        <v>0</v>
      </c>
      <c r="BF122" s="372">
        <f t="shared" si="271"/>
        <v>0</v>
      </c>
      <c r="BG122" s="116">
        <f>Q122+AU122</f>
        <v>2.3000000000000003</v>
      </c>
    </row>
    <row r="123" spans="1:59" ht="14.1" customHeight="1" x14ac:dyDescent="0.2">
      <c r="A123" s="120">
        <v>30</v>
      </c>
      <c r="B123" s="117">
        <v>2435</v>
      </c>
      <c r="C123" s="118">
        <v>600079341</v>
      </c>
      <c r="D123" s="117">
        <v>72743069</v>
      </c>
      <c r="E123" s="119" t="s">
        <v>631</v>
      </c>
      <c r="F123" s="120"/>
      <c r="G123" s="119"/>
      <c r="H123" s="121"/>
      <c r="I123" s="122">
        <v>8485042</v>
      </c>
      <c r="J123" s="123">
        <v>6164587</v>
      </c>
      <c r="K123" s="123">
        <v>42328</v>
      </c>
      <c r="L123" s="123">
        <v>2097938</v>
      </c>
      <c r="M123" s="123">
        <v>123293</v>
      </c>
      <c r="N123" s="123">
        <v>56896</v>
      </c>
      <c r="O123" s="124">
        <v>15.263199999999999</v>
      </c>
      <c r="P123" s="124">
        <v>10.007999999999999</v>
      </c>
      <c r="Q123" s="904">
        <v>5.2552000000000003</v>
      </c>
      <c r="R123" s="122">
        <f t="shared" ref="R123:BG123" si="272">SUM(R119:R122)</f>
        <v>0</v>
      </c>
      <c r="S123" s="123">
        <f t="shared" si="272"/>
        <v>0</v>
      </c>
      <c r="T123" s="123">
        <f t="shared" si="272"/>
        <v>0</v>
      </c>
      <c r="U123" s="123">
        <f t="shared" ref="U123" si="273">SUM(U119:U122)</f>
        <v>47440</v>
      </c>
      <c r="V123" s="123">
        <f t="shared" si="272"/>
        <v>0</v>
      </c>
      <c r="W123" s="123">
        <f t="shared" ref="W123" si="274">SUM(W119:W122)</f>
        <v>0</v>
      </c>
      <c r="X123" s="123">
        <f t="shared" si="272"/>
        <v>0</v>
      </c>
      <c r="Y123" s="123">
        <f t="shared" si="272"/>
        <v>47440</v>
      </c>
      <c r="Z123" s="123">
        <f t="shared" si="272"/>
        <v>0</v>
      </c>
      <c r="AA123" s="123">
        <f t="shared" si="272"/>
        <v>0</v>
      </c>
      <c r="AB123" s="123">
        <f t="shared" si="272"/>
        <v>0</v>
      </c>
      <c r="AC123" s="123">
        <f t="shared" si="272"/>
        <v>0</v>
      </c>
      <c r="AD123" s="123">
        <f t="shared" si="272"/>
        <v>47440</v>
      </c>
      <c r="AE123" s="123">
        <f t="shared" si="272"/>
        <v>16035</v>
      </c>
      <c r="AF123" s="123">
        <f t="shared" si="272"/>
        <v>949</v>
      </c>
      <c r="AG123" s="123">
        <f t="shared" si="272"/>
        <v>0</v>
      </c>
      <c r="AH123" s="123">
        <f t="shared" si="272"/>
        <v>0</v>
      </c>
      <c r="AI123" s="123">
        <f t="shared" si="272"/>
        <v>0</v>
      </c>
      <c r="AJ123" s="123">
        <f t="shared" si="272"/>
        <v>0</v>
      </c>
      <c r="AK123" s="123">
        <f t="shared" si="272"/>
        <v>64424</v>
      </c>
      <c r="AL123" s="124">
        <f t="shared" si="272"/>
        <v>0</v>
      </c>
      <c r="AM123" s="124">
        <f t="shared" si="272"/>
        <v>0</v>
      </c>
      <c r="AN123" s="124">
        <f t="shared" si="272"/>
        <v>0</v>
      </c>
      <c r="AO123" s="124">
        <f t="shared" si="272"/>
        <v>0</v>
      </c>
      <c r="AP123" s="124">
        <f t="shared" si="272"/>
        <v>0</v>
      </c>
      <c r="AQ123" s="124">
        <f t="shared" ref="AQ123" si="275">SUM(AQ119:AQ122)</f>
        <v>0</v>
      </c>
      <c r="AR123" s="124">
        <f t="shared" si="272"/>
        <v>0</v>
      </c>
      <c r="AS123" s="124">
        <f t="shared" si="272"/>
        <v>0</v>
      </c>
      <c r="AT123" s="449">
        <f t="shared" si="272"/>
        <v>0</v>
      </c>
      <c r="AU123" s="124">
        <f t="shared" si="272"/>
        <v>0</v>
      </c>
      <c r="AV123" s="125">
        <f t="shared" si="272"/>
        <v>0</v>
      </c>
      <c r="AW123" s="842">
        <f t="shared" si="272"/>
        <v>8549466</v>
      </c>
      <c r="AX123" s="123">
        <f t="shared" si="272"/>
        <v>6212027</v>
      </c>
      <c r="AY123" s="123">
        <f t="shared" ref="AY123" si="276">SUM(AY119:AY122)</f>
        <v>0</v>
      </c>
      <c r="AZ123" s="123">
        <f t="shared" si="272"/>
        <v>42328</v>
      </c>
      <c r="BA123" s="123">
        <f t="shared" si="272"/>
        <v>2113973</v>
      </c>
      <c r="BB123" s="123">
        <f t="shared" si="272"/>
        <v>124242</v>
      </c>
      <c r="BC123" s="123">
        <f t="shared" si="272"/>
        <v>56896</v>
      </c>
      <c r="BD123" s="124">
        <f t="shared" si="272"/>
        <v>15.263199999999999</v>
      </c>
      <c r="BE123" s="124">
        <f t="shared" si="272"/>
        <v>10.007999999999999</v>
      </c>
      <c r="BF123" s="124">
        <f t="shared" si="272"/>
        <v>0</v>
      </c>
      <c r="BG123" s="125">
        <f t="shared" si="272"/>
        <v>5.2552000000000003</v>
      </c>
    </row>
    <row r="124" spans="1:59" ht="14.1" customHeight="1" x14ac:dyDescent="0.2">
      <c r="A124" s="108">
        <v>31</v>
      </c>
      <c r="B124" s="105">
        <v>2474</v>
      </c>
      <c r="C124" s="106">
        <v>600080307</v>
      </c>
      <c r="D124" s="105">
        <v>65635612</v>
      </c>
      <c r="E124" s="107" t="s">
        <v>632</v>
      </c>
      <c r="F124" s="108">
        <v>3111</v>
      </c>
      <c r="G124" s="107" t="s">
        <v>315</v>
      </c>
      <c r="H124" s="109" t="s">
        <v>281</v>
      </c>
      <c r="I124" s="110">
        <v>3113468</v>
      </c>
      <c r="J124" s="111">
        <v>2275159</v>
      </c>
      <c r="K124" s="111">
        <v>4000</v>
      </c>
      <c r="L124" s="111">
        <v>770356</v>
      </c>
      <c r="M124" s="111">
        <v>45503</v>
      </c>
      <c r="N124" s="111">
        <v>18450</v>
      </c>
      <c r="O124" s="288">
        <v>4.9018000000000006</v>
      </c>
      <c r="P124" s="288">
        <v>4</v>
      </c>
      <c r="Q124" s="406">
        <v>0.90179999999999993</v>
      </c>
      <c r="R124" s="112">
        <v>-3000</v>
      </c>
      <c r="S124" s="113">
        <v>0</v>
      </c>
      <c r="T124" s="113">
        <v>0</v>
      </c>
      <c r="U124" s="113">
        <v>0</v>
      </c>
      <c r="V124" s="113">
        <v>0</v>
      </c>
      <c r="W124" s="113">
        <v>0</v>
      </c>
      <c r="X124" s="113">
        <v>0</v>
      </c>
      <c r="Y124" s="113">
        <f t="shared" si="155"/>
        <v>-3000</v>
      </c>
      <c r="Z124" s="113">
        <v>3000</v>
      </c>
      <c r="AA124" s="113">
        <v>0</v>
      </c>
      <c r="AB124" s="113">
        <v>0</v>
      </c>
      <c r="AC124" s="113">
        <f t="shared" si="156"/>
        <v>3000</v>
      </c>
      <c r="AD124" s="113">
        <f t="shared" si="157"/>
        <v>0</v>
      </c>
      <c r="AE124" s="114">
        <f t="shared" si="158"/>
        <v>0</v>
      </c>
      <c r="AF124" s="114">
        <f t="shared" si="159"/>
        <v>-60</v>
      </c>
      <c r="AG124" s="113">
        <v>0</v>
      </c>
      <c r="AH124" s="113">
        <v>0</v>
      </c>
      <c r="AI124" s="113">
        <v>0</v>
      </c>
      <c r="AJ124" s="113">
        <f t="shared" ref="AJ124:AJ129" si="277">SUM(AG124:AI124)</f>
        <v>0</v>
      </c>
      <c r="AK124" s="113">
        <f t="shared" ref="AK124:AK129" si="278">AD124+AE124+AF124+AJ124</f>
        <v>-60</v>
      </c>
      <c r="AL124" s="115">
        <v>0</v>
      </c>
      <c r="AM124" s="115">
        <v>-0.02</v>
      </c>
      <c r="AN124" s="115">
        <v>0</v>
      </c>
      <c r="AO124" s="115">
        <v>0</v>
      </c>
      <c r="AP124" s="115">
        <v>0</v>
      </c>
      <c r="AQ124" s="115">
        <v>0</v>
      </c>
      <c r="AR124" s="115">
        <v>0</v>
      </c>
      <c r="AS124" s="115">
        <v>0</v>
      </c>
      <c r="AT124" s="115">
        <f t="shared" ref="AT124:AT129" si="279">AL124+AN124+AO124+AR124+AQ124</f>
        <v>0</v>
      </c>
      <c r="AU124" s="115">
        <f t="shared" si="160"/>
        <v>-0.02</v>
      </c>
      <c r="AV124" s="116">
        <f t="shared" si="161"/>
        <v>-0.02</v>
      </c>
      <c r="AW124" s="346">
        <f t="shared" ref="AW124:AW129" si="280">I124+AK124</f>
        <v>3113408</v>
      </c>
      <c r="AX124" s="113">
        <f t="shared" ref="AX124:AX129" si="281">J124+Y124</f>
        <v>2272159</v>
      </c>
      <c r="AY124" s="113">
        <f t="shared" ref="AY124:AY129" si="282">W124</f>
        <v>0</v>
      </c>
      <c r="AZ124" s="113">
        <f t="shared" ref="AZ124:AZ129" si="283">K124+AC124</f>
        <v>7000</v>
      </c>
      <c r="BA124" s="113">
        <f t="shared" ref="BA124:BB129" si="284">L124+AE124</f>
        <v>770356</v>
      </c>
      <c r="BB124" s="113">
        <f t="shared" si="284"/>
        <v>45443</v>
      </c>
      <c r="BC124" s="113">
        <f t="shared" ref="BC124:BC129" si="285">N124+AJ124</f>
        <v>18450</v>
      </c>
      <c r="BD124" s="115">
        <f t="shared" ref="BD124:BD129" si="286">O124+AV124</f>
        <v>4.881800000000001</v>
      </c>
      <c r="BE124" s="115">
        <f t="shared" ref="BE124:BE129" si="287">P124+AT124</f>
        <v>4</v>
      </c>
      <c r="BF124" s="372">
        <f t="shared" ref="BF124:BF129" si="288">AQ124</f>
        <v>0</v>
      </c>
      <c r="BG124" s="116">
        <f t="shared" ref="BG124:BG129" si="289">Q124+AU124</f>
        <v>0.88179999999999992</v>
      </c>
    </row>
    <row r="125" spans="1:59" ht="14.1" customHeight="1" x14ac:dyDescent="0.2">
      <c r="A125" s="108">
        <v>31</v>
      </c>
      <c r="B125" s="105">
        <v>2474</v>
      </c>
      <c r="C125" s="106">
        <v>600080307</v>
      </c>
      <c r="D125" s="105">
        <v>65635612</v>
      </c>
      <c r="E125" s="107" t="s">
        <v>632</v>
      </c>
      <c r="F125" s="108">
        <v>3113</v>
      </c>
      <c r="G125" s="107" t="s">
        <v>318</v>
      </c>
      <c r="H125" s="109" t="s">
        <v>281</v>
      </c>
      <c r="I125" s="110">
        <v>25426249</v>
      </c>
      <c r="J125" s="338">
        <v>18252591</v>
      </c>
      <c r="K125" s="338">
        <v>25000</v>
      </c>
      <c r="L125" s="111">
        <v>6177826</v>
      </c>
      <c r="M125" s="111">
        <v>365052</v>
      </c>
      <c r="N125" s="338">
        <v>605780</v>
      </c>
      <c r="O125" s="288">
        <v>34.798099999999998</v>
      </c>
      <c r="P125" s="275">
        <v>26.921099999999996</v>
      </c>
      <c r="Q125" s="905">
        <v>7.8770000000000007</v>
      </c>
      <c r="R125" s="112">
        <v>-40000</v>
      </c>
      <c r="S125" s="113">
        <v>0</v>
      </c>
      <c r="T125" s="113">
        <v>108086</v>
      </c>
      <c r="U125" s="113">
        <v>56352</v>
      </c>
      <c r="V125" s="113">
        <v>0</v>
      </c>
      <c r="W125" s="113">
        <v>288700</v>
      </c>
      <c r="X125" s="113">
        <v>0</v>
      </c>
      <c r="Y125" s="113">
        <f t="shared" si="155"/>
        <v>413138</v>
      </c>
      <c r="Z125" s="113">
        <v>40000</v>
      </c>
      <c r="AA125" s="113">
        <v>0</v>
      </c>
      <c r="AB125" s="113">
        <v>0</v>
      </c>
      <c r="AC125" s="113">
        <f t="shared" si="156"/>
        <v>40000</v>
      </c>
      <c r="AD125" s="113">
        <f t="shared" si="157"/>
        <v>453138</v>
      </c>
      <c r="AE125" s="114">
        <f t="shared" si="158"/>
        <v>153161</v>
      </c>
      <c r="AF125" s="114">
        <f t="shared" si="159"/>
        <v>8263</v>
      </c>
      <c r="AG125" s="113">
        <v>0</v>
      </c>
      <c r="AH125" s="113">
        <v>0</v>
      </c>
      <c r="AI125" s="113">
        <v>0</v>
      </c>
      <c r="AJ125" s="113">
        <f t="shared" si="277"/>
        <v>0</v>
      </c>
      <c r="AK125" s="113">
        <f t="shared" si="278"/>
        <v>614562</v>
      </c>
      <c r="AL125" s="115">
        <v>-7.0000000000000007E-2</v>
      </c>
      <c r="AM125" s="115">
        <v>-0.04</v>
      </c>
      <c r="AN125" s="115">
        <v>0</v>
      </c>
      <c r="AO125" s="115">
        <v>0.18</v>
      </c>
      <c r="AP125" s="115">
        <v>0</v>
      </c>
      <c r="AQ125" s="115">
        <v>0.83340000000000003</v>
      </c>
      <c r="AR125" s="115">
        <v>0</v>
      </c>
      <c r="AS125" s="115">
        <v>0</v>
      </c>
      <c r="AT125" s="115">
        <f t="shared" si="279"/>
        <v>0.94340000000000002</v>
      </c>
      <c r="AU125" s="115">
        <f t="shared" si="160"/>
        <v>-0.04</v>
      </c>
      <c r="AV125" s="116">
        <f t="shared" si="161"/>
        <v>0.90339999999999998</v>
      </c>
      <c r="AW125" s="346">
        <f t="shared" si="280"/>
        <v>26040811</v>
      </c>
      <c r="AX125" s="113">
        <f t="shared" si="281"/>
        <v>18665729</v>
      </c>
      <c r="AY125" s="113">
        <f t="shared" si="282"/>
        <v>288700</v>
      </c>
      <c r="AZ125" s="113">
        <f t="shared" si="283"/>
        <v>65000</v>
      </c>
      <c r="BA125" s="113">
        <f t="shared" si="284"/>
        <v>6330987</v>
      </c>
      <c r="BB125" s="113">
        <f t="shared" si="284"/>
        <v>373315</v>
      </c>
      <c r="BC125" s="113">
        <f t="shared" si="285"/>
        <v>605780</v>
      </c>
      <c r="BD125" s="115">
        <f t="shared" si="286"/>
        <v>35.701499999999996</v>
      </c>
      <c r="BE125" s="115">
        <f t="shared" si="287"/>
        <v>27.864499999999996</v>
      </c>
      <c r="BF125" s="372">
        <f t="shared" si="288"/>
        <v>0.83340000000000003</v>
      </c>
      <c r="BG125" s="116">
        <f t="shared" si="289"/>
        <v>7.8370000000000006</v>
      </c>
    </row>
    <row r="126" spans="1:59" ht="14.1" customHeight="1" x14ac:dyDescent="0.2">
      <c r="A126" s="108">
        <v>31</v>
      </c>
      <c r="B126" s="105">
        <v>2474</v>
      </c>
      <c r="C126" s="106">
        <v>600080307</v>
      </c>
      <c r="D126" s="105">
        <v>65635612</v>
      </c>
      <c r="E126" s="107" t="s">
        <v>632</v>
      </c>
      <c r="F126" s="108">
        <v>3113</v>
      </c>
      <c r="G126" s="126" t="s">
        <v>316</v>
      </c>
      <c r="H126" s="109" t="s">
        <v>282</v>
      </c>
      <c r="I126" s="110">
        <v>2175167</v>
      </c>
      <c r="J126" s="28">
        <v>1599902</v>
      </c>
      <c r="K126" s="28">
        <v>0</v>
      </c>
      <c r="L126" s="111">
        <v>540767</v>
      </c>
      <c r="M126" s="111">
        <v>31998</v>
      </c>
      <c r="N126" s="28">
        <v>2500</v>
      </c>
      <c r="O126" s="288">
        <v>4.62</v>
      </c>
      <c r="P126" s="275">
        <v>4.62</v>
      </c>
      <c r="Q126" s="905">
        <v>0</v>
      </c>
      <c r="R126" s="112">
        <v>0</v>
      </c>
      <c r="S126" s="113">
        <v>0</v>
      </c>
      <c r="T126" s="113">
        <v>0</v>
      </c>
      <c r="U126" s="113">
        <v>0</v>
      </c>
      <c r="V126" s="113">
        <v>0</v>
      </c>
      <c r="W126" s="113">
        <v>0</v>
      </c>
      <c r="X126" s="113">
        <v>0</v>
      </c>
      <c r="Y126" s="113">
        <f t="shared" si="155"/>
        <v>0</v>
      </c>
      <c r="Z126" s="113">
        <v>0</v>
      </c>
      <c r="AA126" s="113">
        <v>0</v>
      </c>
      <c r="AB126" s="113">
        <v>0</v>
      </c>
      <c r="AC126" s="113">
        <f t="shared" si="156"/>
        <v>0</v>
      </c>
      <c r="AD126" s="113">
        <f t="shared" si="157"/>
        <v>0</v>
      </c>
      <c r="AE126" s="114">
        <f t="shared" si="158"/>
        <v>0</v>
      </c>
      <c r="AF126" s="114">
        <f t="shared" si="159"/>
        <v>0</v>
      </c>
      <c r="AG126" s="113">
        <v>0</v>
      </c>
      <c r="AH126" s="113">
        <v>0</v>
      </c>
      <c r="AI126" s="113">
        <v>0</v>
      </c>
      <c r="AJ126" s="113">
        <f t="shared" si="277"/>
        <v>0</v>
      </c>
      <c r="AK126" s="113">
        <f t="shared" si="278"/>
        <v>0</v>
      </c>
      <c r="AL126" s="115">
        <v>0</v>
      </c>
      <c r="AM126" s="115">
        <v>0</v>
      </c>
      <c r="AN126" s="115">
        <v>0</v>
      </c>
      <c r="AO126" s="115">
        <v>0</v>
      </c>
      <c r="AP126" s="115">
        <v>0</v>
      </c>
      <c r="AQ126" s="115">
        <v>0</v>
      </c>
      <c r="AR126" s="115">
        <v>0</v>
      </c>
      <c r="AS126" s="115">
        <v>0</v>
      </c>
      <c r="AT126" s="115">
        <f t="shared" si="279"/>
        <v>0</v>
      </c>
      <c r="AU126" s="115">
        <f t="shared" si="160"/>
        <v>0</v>
      </c>
      <c r="AV126" s="116">
        <f t="shared" si="161"/>
        <v>0</v>
      </c>
      <c r="AW126" s="346">
        <f t="shared" si="280"/>
        <v>2175167</v>
      </c>
      <c r="AX126" s="113">
        <f t="shared" si="281"/>
        <v>1599902</v>
      </c>
      <c r="AY126" s="113">
        <f t="shared" si="282"/>
        <v>0</v>
      </c>
      <c r="AZ126" s="113">
        <f t="shared" si="283"/>
        <v>0</v>
      </c>
      <c r="BA126" s="113">
        <f t="shared" si="284"/>
        <v>540767</v>
      </c>
      <c r="BB126" s="113">
        <f t="shared" si="284"/>
        <v>31998</v>
      </c>
      <c r="BC126" s="113">
        <f t="shared" si="285"/>
        <v>2500</v>
      </c>
      <c r="BD126" s="115">
        <f t="shared" si="286"/>
        <v>4.62</v>
      </c>
      <c r="BE126" s="115">
        <f t="shared" si="287"/>
        <v>4.62</v>
      </c>
      <c r="BF126" s="372">
        <f t="shared" si="288"/>
        <v>0</v>
      </c>
      <c r="BG126" s="116">
        <f t="shared" si="289"/>
        <v>0</v>
      </c>
    </row>
    <row r="127" spans="1:59" ht="14.1" customHeight="1" x14ac:dyDescent="0.2">
      <c r="A127" s="108">
        <v>31</v>
      </c>
      <c r="B127" s="105">
        <v>2474</v>
      </c>
      <c r="C127" s="106">
        <v>600080307</v>
      </c>
      <c r="D127" s="105">
        <v>65635612</v>
      </c>
      <c r="E127" s="107" t="s">
        <v>632</v>
      </c>
      <c r="F127" s="108">
        <v>3141</v>
      </c>
      <c r="G127" s="107" t="s">
        <v>319</v>
      </c>
      <c r="H127" s="109" t="s">
        <v>282</v>
      </c>
      <c r="I127" s="110">
        <v>235833</v>
      </c>
      <c r="J127" s="30">
        <v>172515</v>
      </c>
      <c r="K127" s="30">
        <v>0</v>
      </c>
      <c r="L127" s="111">
        <v>58310</v>
      </c>
      <c r="M127" s="111">
        <v>3450</v>
      </c>
      <c r="N127" s="30">
        <v>1558</v>
      </c>
      <c r="O127" s="288">
        <v>0.59000000000000008</v>
      </c>
      <c r="P127" s="441">
        <v>0</v>
      </c>
      <c r="Q127" s="906">
        <v>0.59000000000000008</v>
      </c>
      <c r="R127" s="112">
        <v>0</v>
      </c>
      <c r="S127" s="113">
        <v>0</v>
      </c>
      <c r="T127" s="113">
        <v>0</v>
      </c>
      <c r="U127" s="113">
        <v>0</v>
      </c>
      <c r="V127" s="113">
        <v>0</v>
      </c>
      <c r="W127" s="113">
        <v>0</v>
      </c>
      <c r="X127" s="113">
        <v>0</v>
      </c>
      <c r="Y127" s="113">
        <f t="shared" si="155"/>
        <v>0</v>
      </c>
      <c r="Z127" s="113">
        <v>0</v>
      </c>
      <c r="AA127" s="113">
        <v>0</v>
      </c>
      <c r="AB127" s="113">
        <v>0</v>
      </c>
      <c r="AC127" s="113">
        <f t="shared" si="156"/>
        <v>0</v>
      </c>
      <c r="AD127" s="113">
        <f t="shared" si="157"/>
        <v>0</v>
      </c>
      <c r="AE127" s="114">
        <f t="shared" si="158"/>
        <v>0</v>
      </c>
      <c r="AF127" s="114">
        <f t="shared" si="159"/>
        <v>0</v>
      </c>
      <c r="AG127" s="113">
        <v>0</v>
      </c>
      <c r="AH127" s="113">
        <v>0</v>
      </c>
      <c r="AI127" s="113">
        <v>0</v>
      </c>
      <c r="AJ127" s="113">
        <f t="shared" si="277"/>
        <v>0</v>
      </c>
      <c r="AK127" s="113">
        <f t="shared" si="278"/>
        <v>0</v>
      </c>
      <c r="AL127" s="115">
        <v>0</v>
      </c>
      <c r="AM127" s="115">
        <v>0</v>
      </c>
      <c r="AN127" s="115">
        <v>0</v>
      </c>
      <c r="AO127" s="115">
        <v>0</v>
      </c>
      <c r="AP127" s="115">
        <v>0</v>
      </c>
      <c r="AQ127" s="115">
        <v>0</v>
      </c>
      <c r="AR127" s="115">
        <v>0</v>
      </c>
      <c r="AS127" s="115">
        <v>0</v>
      </c>
      <c r="AT127" s="115">
        <f t="shared" si="279"/>
        <v>0</v>
      </c>
      <c r="AU127" s="115">
        <f t="shared" si="160"/>
        <v>0</v>
      </c>
      <c r="AV127" s="116">
        <f t="shared" si="161"/>
        <v>0</v>
      </c>
      <c r="AW127" s="346">
        <f t="shared" si="280"/>
        <v>235833</v>
      </c>
      <c r="AX127" s="113">
        <f t="shared" si="281"/>
        <v>172515</v>
      </c>
      <c r="AY127" s="113">
        <f t="shared" si="282"/>
        <v>0</v>
      </c>
      <c r="AZ127" s="113">
        <f t="shared" si="283"/>
        <v>0</v>
      </c>
      <c r="BA127" s="113">
        <f t="shared" si="284"/>
        <v>58310</v>
      </c>
      <c r="BB127" s="113">
        <f t="shared" si="284"/>
        <v>3450</v>
      </c>
      <c r="BC127" s="113">
        <f t="shared" si="285"/>
        <v>1558</v>
      </c>
      <c r="BD127" s="115">
        <f t="shared" si="286"/>
        <v>0.59000000000000008</v>
      </c>
      <c r="BE127" s="115">
        <f t="shared" si="287"/>
        <v>0</v>
      </c>
      <c r="BF127" s="372">
        <f t="shared" si="288"/>
        <v>0</v>
      </c>
      <c r="BG127" s="116">
        <f t="shared" si="289"/>
        <v>0.59000000000000008</v>
      </c>
    </row>
    <row r="128" spans="1:59" ht="14.1" customHeight="1" x14ac:dyDescent="0.2">
      <c r="A128" s="108">
        <v>31</v>
      </c>
      <c r="B128" s="105">
        <v>2474</v>
      </c>
      <c r="C128" s="106">
        <v>600080307</v>
      </c>
      <c r="D128" s="105">
        <v>65635612</v>
      </c>
      <c r="E128" s="107" t="s">
        <v>632</v>
      </c>
      <c r="F128" s="108">
        <v>3143</v>
      </c>
      <c r="G128" s="126" t="s">
        <v>633</v>
      </c>
      <c r="H128" s="109" t="s">
        <v>281</v>
      </c>
      <c r="I128" s="110">
        <v>1930864</v>
      </c>
      <c r="J128" s="427">
        <v>1417903</v>
      </c>
      <c r="K128" s="427">
        <v>4000</v>
      </c>
      <c r="L128" s="111">
        <v>480603</v>
      </c>
      <c r="M128" s="111">
        <v>28358</v>
      </c>
      <c r="N128" s="338">
        <v>0</v>
      </c>
      <c r="O128" s="288">
        <v>3.036</v>
      </c>
      <c r="P128" s="430">
        <v>3.036</v>
      </c>
      <c r="Q128" s="905">
        <v>0</v>
      </c>
      <c r="R128" s="112">
        <v>4000</v>
      </c>
      <c r="S128" s="113">
        <v>0</v>
      </c>
      <c r="T128" s="113">
        <v>81180</v>
      </c>
      <c r="U128" s="113">
        <v>0</v>
      </c>
      <c r="V128" s="113">
        <v>0</v>
      </c>
      <c r="W128" s="113">
        <v>0</v>
      </c>
      <c r="X128" s="113">
        <v>0</v>
      </c>
      <c r="Y128" s="113">
        <f t="shared" si="155"/>
        <v>85180</v>
      </c>
      <c r="Z128" s="113">
        <v>-4000</v>
      </c>
      <c r="AA128" s="113">
        <v>0</v>
      </c>
      <c r="AB128" s="113">
        <v>0</v>
      </c>
      <c r="AC128" s="113">
        <f t="shared" si="156"/>
        <v>-4000</v>
      </c>
      <c r="AD128" s="113">
        <f t="shared" si="157"/>
        <v>81180</v>
      </c>
      <c r="AE128" s="114">
        <f t="shared" si="158"/>
        <v>27439</v>
      </c>
      <c r="AF128" s="114">
        <f t="shared" si="159"/>
        <v>1704</v>
      </c>
      <c r="AG128" s="113">
        <v>0</v>
      </c>
      <c r="AH128" s="113">
        <v>0</v>
      </c>
      <c r="AI128" s="113">
        <v>0</v>
      </c>
      <c r="AJ128" s="113">
        <f t="shared" si="277"/>
        <v>0</v>
      </c>
      <c r="AK128" s="113">
        <f t="shared" si="278"/>
        <v>110323</v>
      </c>
      <c r="AL128" s="115">
        <v>0</v>
      </c>
      <c r="AM128" s="115">
        <v>0</v>
      </c>
      <c r="AN128" s="115">
        <v>0</v>
      </c>
      <c r="AO128" s="115">
        <v>0.17</v>
      </c>
      <c r="AP128" s="115">
        <v>0</v>
      </c>
      <c r="AQ128" s="115">
        <v>0</v>
      </c>
      <c r="AR128" s="115">
        <v>0</v>
      </c>
      <c r="AS128" s="115">
        <v>0</v>
      </c>
      <c r="AT128" s="115">
        <f t="shared" si="279"/>
        <v>0.17</v>
      </c>
      <c r="AU128" s="115">
        <f t="shared" si="160"/>
        <v>0</v>
      </c>
      <c r="AV128" s="116">
        <f t="shared" si="161"/>
        <v>0.17</v>
      </c>
      <c r="AW128" s="346">
        <f t="shared" si="280"/>
        <v>2041187</v>
      </c>
      <c r="AX128" s="113">
        <f t="shared" si="281"/>
        <v>1503083</v>
      </c>
      <c r="AY128" s="113">
        <f t="shared" si="282"/>
        <v>0</v>
      </c>
      <c r="AZ128" s="113">
        <f t="shared" si="283"/>
        <v>0</v>
      </c>
      <c r="BA128" s="113">
        <f t="shared" si="284"/>
        <v>508042</v>
      </c>
      <c r="BB128" s="113">
        <f t="shared" si="284"/>
        <v>30062</v>
      </c>
      <c r="BC128" s="113">
        <f t="shared" si="285"/>
        <v>0</v>
      </c>
      <c r="BD128" s="115">
        <f t="shared" si="286"/>
        <v>3.206</v>
      </c>
      <c r="BE128" s="115">
        <f t="shared" si="287"/>
        <v>3.206</v>
      </c>
      <c r="BF128" s="372">
        <f t="shared" si="288"/>
        <v>0</v>
      </c>
      <c r="BG128" s="116">
        <f t="shared" si="289"/>
        <v>0</v>
      </c>
    </row>
    <row r="129" spans="1:59" ht="14.1" customHeight="1" x14ac:dyDescent="0.2">
      <c r="A129" s="108">
        <v>31</v>
      </c>
      <c r="B129" s="105">
        <v>2474</v>
      </c>
      <c r="C129" s="106">
        <v>600080307</v>
      </c>
      <c r="D129" s="105">
        <v>65635612</v>
      </c>
      <c r="E129" s="107" t="s">
        <v>632</v>
      </c>
      <c r="F129" s="108">
        <v>3143</v>
      </c>
      <c r="G129" s="126" t="s">
        <v>634</v>
      </c>
      <c r="H129" s="109" t="s">
        <v>282</v>
      </c>
      <c r="I129" s="110">
        <v>70221</v>
      </c>
      <c r="J129" s="439">
        <v>49500</v>
      </c>
      <c r="K129" s="439">
        <v>0</v>
      </c>
      <c r="L129" s="111">
        <v>16731</v>
      </c>
      <c r="M129" s="111">
        <v>990</v>
      </c>
      <c r="N129" s="439">
        <v>3000</v>
      </c>
      <c r="O129" s="288">
        <v>0.21</v>
      </c>
      <c r="P129" s="440">
        <v>0</v>
      </c>
      <c r="Q129" s="906">
        <v>0.21</v>
      </c>
      <c r="R129" s="112">
        <v>-1000</v>
      </c>
      <c r="S129" s="113">
        <v>0</v>
      </c>
      <c r="T129" s="113">
        <v>0</v>
      </c>
      <c r="U129" s="113">
        <v>0</v>
      </c>
      <c r="V129" s="113">
        <v>0</v>
      </c>
      <c r="W129" s="113">
        <v>0</v>
      </c>
      <c r="X129" s="113">
        <v>0</v>
      </c>
      <c r="Y129" s="113">
        <f t="shared" si="155"/>
        <v>-1000</v>
      </c>
      <c r="Z129" s="113">
        <v>1000</v>
      </c>
      <c r="AA129" s="113">
        <v>0</v>
      </c>
      <c r="AB129" s="113">
        <v>0</v>
      </c>
      <c r="AC129" s="113">
        <f t="shared" si="156"/>
        <v>1000</v>
      </c>
      <c r="AD129" s="113">
        <f t="shared" si="157"/>
        <v>0</v>
      </c>
      <c r="AE129" s="114">
        <f t="shared" si="158"/>
        <v>0</v>
      </c>
      <c r="AF129" s="114">
        <f t="shared" si="159"/>
        <v>-20</v>
      </c>
      <c r="AG129" s="113">
        <v>0</v>
      </c>
      <c r="AH129" s="113">
        <v>0</v>
      </c>
      <c r="AI129" s="113">
        <v>0</v>
      </c>
      <c r="AJ129" s="113">
        <f t="shared" si="277"/>
        <v>0</v>
      </c>
      <c r="AK129" s="113">
        <f t="shared" si="278"/>
        <v>-20</v>
      </c>
      <c r="AL129" s="115">
        <v>0</v>
      </c>
      <c r="AM129" s="115">
        <v>-0.01</v>
      </c>
      <c r="AN129" s="115">
        <v>0</v>
      </c>
      <c r="AO129" s="115">
        <v>0</v>
      </c>
      <c r="AP129" s="115">
        <v>0</v>
      </c>
      <c r="AQ129" s="115">
        <v>0</v>
      </c>
      <c r="AR129" s="115">
        <v>0</v>
      </c>
      <c r="AS129" s="115">
        <v>0</v>
      </c>
      <c r="AT129" s="115">
        <f t="shared" si="279"/>
        <v>0</v>
      </c>
      <c r="AU129" s="115">
        <f t="shared" si="160"/>
        <v>-0.01</v>
      </c>
      <c r="AV129" s="116">
        <f t="shared" si="161"/>
        <v>-0.01</v>
      </c>
      <c r="AW129" s="346">
        <f t="shared" si="280"/>
        <v>70201</v>
      </c>
      <c r="AX129" s="113">
        <f t="shared" si="281"/>
        <v>48500</v>
      </c>
      <c r="AY129" s="113">
        <f t="shared" si="282"/>
        <v>0</v>
      </c>
      <c r="AZ129" s="113">
        <f t="shared" si="283"/>
        <v>1000</v>
      </c>
      <c r="BA129" s="113">
        <f t="shared" si="284"/>
        <v>16731</v>
      </c>
      <c r="BB129" s="113">
        <f t="shared" si="284"/>
        <v>970</v>
      </c>
      <c r="BC129" s="113">
        <f t="shared" si="285"/>
        <v>3000</v>
      </c>
      <c r="BD129" s="115">
        <f t="shared" si="286"/>
        <v>0.19999999999999998</v>
      </c>
      <c r="BE129" s="115">
        <f t="shared" si="287"/>
        <v>0</v>
      </c>
      <c r="BF129" s="372">
        <f t="shared" si="288"/>
        <v>0</v>
      </c>
      <c r="BG129" s="116">
        <f t="shared" si="289"/>
        <v>0.19999999999999998</v>
      </c>
    </row>
    <row r="130" spans="1:59" ht="14.1" customHeight="1" x14ac:dyDescent="0.2">
      <c r="A130" s="120">
        <v>31</v>
      </c>
      <c r="B130" s="117">
        <v>2474</v>
      </c>
      <c r="C130" s="118">
        <v>600080307</v>
      </c>
      <c r="D130" s="117">
        <v>65635612</v>
      </c>
      <c r="E130" s="119" t="s">
        <v>635</v>
      </c>
      <c r="F130" s="120"/>
      <c r="G130" s="119"/>
      <c r="H130" s="121"/>
      <c r="I130" s="122">
        <v>32951802</v>
      </c>
      <c r="J130" s="123">
        <v>23767570</v>
      </c>
      <c r="K130" s="123">
        <v>33000</v>
      </c>
      <c r="L130" s="123">
        <v>8044593</v>
      </c>
      <c r="M130" s="123">
        <v>475351</v>
      </c>
      <c r="N130" s="123">
        <v>631288</v>
      </c>
      <c r="O130" s="124">
        <v>48.155900000000003</v>
      </c>
      <c r="P130" s="124">
        <v>38.577099999999994</v>
      </c>
      <c r="Q130" s="904">
        <v>9.5788000000000011</v>
      </c>
      <c r="R130" s="122">
        <f t="shared" ref="R130:BG130" si="290">SUM(R124:R129)</f>
        <v>-40000</v>
      </c>
      <c r="S130" s="123">
        <f t="shared" si="290"/>
        <v>0</v>
      </c>
      <c r="T130" s="123">
        <f t="shared" si="290"/>
        <v>189266</v>
      </c>
      <c r="U130" s="123">
        <f t="shared" ref="U130" si="291">SUM(U124:U129)</f>
        <v>56352</v>
      </c>
      <c r="V130" s="123">
        <f t="shared" si="290"/>
        <v>0</v>
      </c>
      <c r="W130" s="123">
        <f t="shared" ref="W130" si="292">SUM(W124:W129)</f>
        <v>288700</v>
      </c>
      <c r="X130" s="123">
        <f t="shared" si="290"/>
        <v>0</v>
      </c>
      <c r="Y130" s="123">
        <f t="shared" si="290"/>
        <v>494318</v>
      </c>
      <c r="Z130" s="123">
        <f t="shared" si="290"/>
        <v>40000</v>
      </c>
      <c r="AA130" s="123">
        <f t="shared" si="290"/>
        <v>0</v>
      </c>
      <c r="AB130" s="123">
        <f t="shared" si="290"/>
        <v>0</v>
      </c>
      <c r="AC130" s="123">
        <f t="shared" si="290"/>
        <v>40000</v>
      </c>
      <c r="AD130" s="123">
        <f t="shared" si="290"/>
        <v>534318</v>
      </c>
      <c r="AE130" s="123">
        <f t="shared" si="290"/>
        <v>180600</v>
      </c>
      <c r="AF130" s="123">
        <f t="shared" si="290"/>
        <v>9887</v>
      </c>
      <c r="AG130" s="123">
        <f t="shared" si="290"/>
        <v>0</v>
      </c>
      <c r="AH130" s="123">
        <f t="shared" si="290"/>
        <v>0</v>
      </c>
      <c r="AI130" s="123">
        <f t="shared" si="290"/>
        <v>0</v>
      </c>
      <c r="AJ130" s="123">
        <f t="shared" si="290"/>
        <v>0</v>
      </c>
      <c r="AK130" s="123">
        <f t="shared" si="290"/>
        <v>724805</v>
      </c>
      <c r="AL130" s="124">
        <f t="shared" si="290"/>
        <v>-7.0000000000000007E-2</v>
      </c>
      <c r="AM130" s="124">
        <f t="shared" si="290"/>
        <v>-6.9999999999999993E-2</v>
      </c>
      <c r="AN130" s="124">
        <f t="shared" si="290"/>
        <v>0</v>
      </c>
      <c r="AO130" s="124">
        <f t="shared" si="290"/>
        <v>0.35</v>
      </c>
      <c r="AP130" s="124">
        <f t="shared" si="290"/>
        <v>0</v>
      </c>
      <c r="AQ130" s="124">
        <f t="shared" ref="AQ130" si="293">SUM(AQ124:AQ129)</f>
        <v>0.83340000000000003</v>
      </c>
      <c r="AR130" s="124">
        <f t="shared" si="290"/>
        <v>0</v>
      </c>
      <c r="AS130" s="124">
        <f t="shared" si="290"/>
        <v>0</v>
      </c>
      <c r="AT130" s="449">
        <f t="shared" si="290"/>
        <v>1.1133999999999999</v>
      </c>
      <c r="AU130" s="124">
        <f t="shared" si="290"/>
        <v>-6.9999999999999993E-2</v>
      </c>
      <c r="AV130" s="125">
        <f t="shared" si="290"/>
        <v>1.0433999999999999</v>
      </c>
      <c r="AW130" s="894">
        <f t="shared" si="290"/>
        <v>33676607</v>
      </c>
      <c r="AX130" s="448">
        <f t="shared" si="290"/>
        <v>24261888</v>
      </c>
      <c r="AY130" s="448">
        <f t="shared" ref="AY130" si="294">SUM(AY124:AY129)</f>
        <v>288700</v>
      </c>
      <c r="AZ130" s="448">
        <f t="shared" si="290"/>
        <v>73000</v>
      </c>
      <c r="BA130" s="448">
        <f t="shared" si="290"/>
        <v>8225193</v>
      </c>
      <c r="BB130" s="448">
        <f t="shared" si="290"/>
        <v>485238</v>
      </c>
      <c r="BC130" s="448">
        <f t="shared" si="290"/>
        <v>631288</v>
      </c>
      <c r="BD130" s="449">
        <f t="shared" si="290"/>
        <v>49.199300000000001</v>
      </c>
      <c r="BE130" s="449">
        <f t="shared" si="290"/>
        <v>39.6905</v>
      </c>
      <c r="BF130" s="449">
        <f t="shared" si="290"/>
        <v>0.83340000000000003</v>
      </c>
      <c r="BG130" s="895">
        <f t="shared" si="290"/>
        <v>9.508799999999999</v>
      </c>
    </row>
    <row r="131" spans="1:59" ht="14.1" customHeight="1" x14ac:dyDescent="0.2">
      <c r="A131" s="108">
        <v>32</v>
      </c>
      <c r="B131" s="105">
        <v>2312</v>
      </c>
      <c r="C131" s="106">
        <v>600079899</v>
      </c>
      <c r="D131" s="105">
        <v>65642350</v>
      </c>
      <c r="E131" s="107" t="s">
        <v>636</v>
      </c>
      <c r="F131" s="108">
        <v>3113</v>
      </c>
      <c r="G131" s="107" t="s">
        <v>318</v>
      </c>
      <c r="H131" s="109" t="s">
        <v>281</v>
      </c>
      <c r="I131" s="110">
        <v>31317389</v>
      </c>
      <c r="J131" s="111">
        <v>22373482</v>
      </c>
      <c r="K131" s="111">
        <v>150000</v>
      </c>
      <c r="L131" s="111">
        <v>7612937</v>
      </c>
      <c r="M131" s="111">
        <v>447470</v>
      </c>
      <c r="N131" s="111">
        <v>733500</v>
      </c>
      <c r="O131" s="288">
        <v>40.575999999999993</v>
      </c>
      <c r="P131" s="288">
        <v>31.7834</v>
      </c>
      <c r="Q131" s="406">
        <v>8.7925999999999984</v>
      </c>
      <c r="R131" s="112">
        <v>0</v>
      </c>
      <c r="S131" s="113">
        <v>0</v>
      </c>
      <c r="T131" s="113">
        <v>0</v>
      </c>
      <c r="U131" s="113">
        <v>113664</v>
      </c>
      <c r="V131" s="113">
        <v>0</v>
      </c>
      <c r="W131" s="113">
        <v>0</v>
      </c>
      <c r="X131" s="113">
        <v>0</v>
      </c>
      <c r="Y131" s="113">
        <f t="shared" si="155"/>
        <v>113664</v>
      </c>
      <c r="Z131" s="113">
        <v>0</v>
      </c>
      <c r="AA131" s="113">
        <v>0</v>
      </c>
      <c r="AB131" s="113">
        <v>254166</v>
      </c>
      <c r="AC131" s="113">
        <f t="shared" si="156"/>
        <v>254166</v>
      </c>
      <c r="AD131" s="113">
        <f t="shared" si="157"/>
        <v>367830</v>
      </c>
      <c r="AE131" s="114">
        <f t="shared" si="158"/>
        <v>38418</v>
      </c>
      <c r="AF131" s="114">
        <f t="shared" si="159"/>
        <v>2273</v>
      </c>
      <c r="AG131" s="113">
        <v>0</v>
      </c>
      <c r="AH131" s="113">
        <v>0</v>
      </c>
      <c r="AI131" s="113">
        <v>0</v>
      </c>
      <c r="AJ131" s="113">
        <f t="shared" ref="AJ131:AJ136" si="295">SUM(AG131:AI131)</f>
        <v>0</v>
      </c>
      <c r="AK131" s="113">
        <f t="shared" ref="AK131:AK136" si="296">AD131+AE131+AF131+AJ131</f>
        <v>408521</v>
      </c>
      <c r="AL131" s="115">
        <v>0</v>
      </c>
      <c r="AM131" s="115">
        <v>0</v>
      </c>
      <c r="AN131" s="115">
        <v>0</v>
      </c>
      <c r="AO131" s="115">
        <v>0</v>
      </c>
      <c r="AP131" s="115">
        <v>0</v>
      </c>
      <c r="AQ131" s="115">
        <v>0</v>
      </c>
      <c r="AR131" s="115">
        <v>0</v>
      </c>
      <c r="AS131" s="115">
        <v>0</v>
      </c>
      <c r="AT131" s="115">
        <f t="shared" ref="AT131:AT136" si="297">AL131+AN131+AO131+AR131+AQ131</f>
        <v>0</v>
      </c>
      <c r="AU131" s="115">
        <f t="shared" si="160"/>
        <v>0</v>
      </c>
      <c r="AV131" s="116">
        <f t="shared" si="161"/>
        <v>0</v>
      </c>
      <c r="AW131" s="346">
        <f t="shared" ref="AW131:AW136" si="298">I131+AK131</f>
        <v>31725910</v>
      </c>
      <c r="AX131" s="113">
        <f t="shared" ref="AX131:AX136" si="299">J131+Y131</f>
        <v>22487146</v>
      </c>
      <c r="AY131" s="113">
        <f t="shared" ref="AY131:AY136" si="300">W131</f>
        <v>0</v>
      </c>
      <c r="AZ131" s="113">
        <f t="shared" ref="AZ131:AZ136" si="301">K131+AC131</f>
        <v>404166</v>
      </c>
      <c r="BA131" s="113">
        <f t="shared" ref="BA131:BB136" si="302">L131+AE131</f>
        <v>7651355</v>
      </c>
      <c r="BB131" s="113">
        <f t="shared" si="302"/>
        <v>449743</v>
      </c>
      <c r="BC131" s="113">
        <f t="shared" ref="BC131:BC136" si="303">N131+AJ131</f>
        <v>733500</v>
      </c>
      <c r="BD131" s="115">
        <f t="shared" ref="BD131:BD136" si="304">O131+AV131</f>
        <v>40.575999999999993</v>
      </c>
      <c r="BE131" s="115">
        <f t="shared" ref="BE131:BE136" si="305">P131+AT131</f>
        <v>31.7834</v>
      </c>
      <c r="BF131" s="372">
        <f t="shared" ref="BF131:BF136" si="306">AQ131</f>
        <v>0</v>
      </c>
      <c r="BG131" s="116">
        <f t="shared" ref="BG131:BG136" si="307">Q131+AU131</f>
        <v>8.7925999999999984</v>
      </c>
    </row>
    <row r="132" spans="1:59" ht="14.1" customHeight="1" x14ac:dyDescent="0.2">
      <c r="A132" s="108">
        <v>32</v>
      </c>
      <c r="B132" s="105">
        <v>2312</v>
      </c>
      <c r="C132" s="106">
        <v>600079899</v>
      </c>
      <c r="D132" s="105">
        <v>65642350</v>
      </c>
      <c r="E132" s="107" t="s">
        <v>636</v>
      </c>
      <c r="F132" s="108">
        <v>3113</v>
      </c>
      <c r="G132" s="126" t="s">
        <v>316</v>
      </c>
      <c r="H132" s="109" t="s">
        <v>282</v>
      </c>
      <c r="I132" s="110">
        <v>1375175</v>
      </c>
      <c r="J132" s="28">
        <v>1007863</v>
      </c>
      <c r="K132" s="28">
        <v>0</v>
      </c>
      <c r="L132" s="111">
        <v>340656</v>
      </c>
      <c r="M132" s="111">
        <v>20156</v>
      </c>
      <c r="N132" s="28">
        <v>6500</v>
      </c>
      <c r="O132" s="288">
        <v>2.79</v>
      </c>
      <c r="P132" s="275">
        <v>2.79</v>
      </c>
      <c r="Q132" s="905">
        <v>0</v>
      </c>
      <c r="R132" s="112">
        <v>0</v>
      </c>
      <c r="S132" s="113">
        <v>-23136</v>
      </c>
      <c r="T132" s="113">
        <v>0</v>
      </c>
      <c r="U132" s="113">
        <v>0</v>
      </c>
      <c r="V132" s="113">
        <v>0</v>
      </c>
      <c r="W132" s="113">
        <v>0</v>
      </c>
      <c r="X132" s="113">
        <v>0</v>
      </c>
      <c r="Y132" s="113">
        <f t="shared" si="155"/>
        <v>-23136</v>
      </c>
      <c r="Z132" s="113">
        <v>0</v>
      </c>
      <c r="AA132" s="113">
        <v>0</v>
      </c>
      <c r="AB132" s="113">
        <v>0</v>
      </c>
      <c r="AC132" s="113">
        <f t="shared" si="156"/>
        <v>0</v>
      </c>
      <c r="AD132" s="113">
        <f t="shared" si="157"/>
        <v>-23136</v>
      </c>
      <c r="AE132" s="114">
        <f t="shared" si="158"/>
        <v>-7820</v>
      </c>
      <c r="AF132" s="114">
        <f t="shared" si="159"/>
        <v>-463</v>
      </c>
      <c r="AG132" s="113">
        <v>0</v>
      </c>
      <c r="AH132" s="113">
        <v>0</v>
      </c>
      <c r="AI132" s="113">
        <v>0</v>
      </c>
      <c r="AJ132" s="113">
        <f t="shared" si="295"/>
        <v>0</v>
      </c>
      <c r="AK132" s="113">
        <f t="shared" si="296"/>
        <v>-31419</v>
      </c>
      <c r="AL132" s="115">
        <v>0</v>
      </c>
      <c r="AM132" s="115">
        <v>0</v>
      </c>
      <c r="AN132" s="115">
        <v>-0.05</v>
      </c>
      <c r="AO132" s="115">
        <v>0</v>
      </c>
      <c r="AP132" s="115">
        <v>0</v>
      </c>
      <c r="AQ132" s="115">
        <v>0</v>
      </c>
      <c r="AR132" s="115">
        <v>0</v>
      </c>
      <c r="AS132" s="115">
        <v>0</v>
      </c>
      <c r="AT132" s="115">
        <f t="shared" si="297"/>
        <v>-0.05</v>
      </c>
      <c r="AU132" s="115">
        <f t="shared" si="160"/>
        <v>0</v>
      </c>
      <c r="AV132" s="116">
        <f t="shared" si="161"/>
        <v>-0.05</v>
      </c>
      <c r="AW132" s="418">
        <f t="shared" si="298"/>
        <v>1343756</v>
      </c>
      <c r="AX132" s="407">
        <f t="shared" si="299"/>
        <v>984727</v>
      </c>
      <c r="AY132" s="113">
        <f t="shared" si="300"/>
        <v>0</v>
      </c>
      <c r="AZ132" s="407">
        <f t="shared" si="301"/>
        <v>0</v>
      </c>
      <c r="BA132" s="407">
        <f t="shared" si="302"/>
        <v>332836</v>
      </c>
      <c r="BB132" s="407">
        <f t="shared" si="302"/>
        <v>19693</v>
      </c>
      <c r="BC132" s="407">
        <f t="shared" si="303"/>
        <v>6500</v>
      </c>
      <c r="BD132" s="409">
        <f t="shared" si="304"/>
        <v>2.74</v>
      </c>
      <c r="BE132" s="409">
        <f t="shared" si="305"/>
        <v>2.74</v>
      </c>
      <c r="BF132" s="372">
        <f t="shared" si="306"/>
        <v>0</v>
      </c>
      <c r="BG132" s="410">
        <f t="shared" si="307"/>
        <v>0</v>
      </c>
    </row>
    <row r="133" spans="1:59" ht="14.1" customHeight="1" x14ac:dyDescent="0.2">
      <c r="A133" s="108">
        <v>32</v>
      </c>
      <c r="B133" s="105">
        <v>2312</v>
      </c>
      <c r="C133" s="106">
        <v>600079899</v>
      </c>
      <c r="D133" s="105">
        <v>65642350</v>
      </c>
      <c r="E133" s="107" t="s">
        <v>636</v>
      </c>
      <c r="F133" s="108">
        <v>3141</v>
      </c>
      <c r="G133" s="107" t="s">
        <v>319</v>
      </c>
      <c r="H133" s="109" t="s">
        <v>282</v>
      </c>
      <c r="I133" s="110">
        <v>2141732</v>
      </c>
      <c r="J133" s="30">
        <v>1539222</v>
      </c>
      <c r="K133" s="30">
        <v>20000</v>
      </c>
      <c r="L133" s="111">
        <v>527017</v>
      </c>
      <c r="M133" s="111">
        <v>30785</v>
      </c>
      <c r="N133" s="30">
        <v>24708</v>
      </c>
      <c r="O133" s="288">
        <v>5.26</v>
      </c>
      <c r="P133" s="441">
        <v>0</v>
      </c>
      <c r="Q133" s="906">
        <v>5.26</v>
      </c>
      <c r="R133" s="112">
        <v>0</v>
      </c>
      <c r="S133" s="113">
        <v>0</v>
      </c>
      <c r="T133" s="113">
        <v>0</v>
      </c>
      <c r="U133" s="113">
        <v>0</v>
      </c>
      <c r="V133" s="113">
        <v>0</v>
      </c>
      <c r="W133" s="113">
        <v>0</v>
      </c>
      <c r="X133" s="113">
        <v>0</v>
      </c>
      <c r="Y133" s="113">
        <f t="shared" si="155"/>
        <v>0</v>
      </c>
      <c r="Z133" s="113">
        <v>0</v>
      </c>
      <c r="AA133" s="113">
        <v>0</v>
      </c>
      <c r="AB133" s="113">
        <v>0</v>
      </c>
      <c r="AC133" s="113">
        <f t="shared" si="156"/>
        <v>0</v>
      </c>
      <c r="AD133" s="113">
        <f t="shared" si="157"/>
        <v>0</v>
      </c>
      <c r="AE133" s="114">
        <f t="shared" si="158"/>
        <v>0</v>
      </c>
      <c r="AF133" s="114">
        <f t="shared" si="159"/>
        <v>0</v>
      </c>
      <c r="AG133" s="113">
        <v>0</v>
      </c>
      <c r="AH133" s="113">
        <v>0</v>
      </c>
      <c r="AI133" s="113">
        <v>0</v>
      </c>
      <c r="AJ133" s="113">
        <f t="shared" si="295"/>
        <v>0</v>
      </c>
      <c r="AK133" s="113">
        <f t="shared" si="296"/>
        <v>0</v>
      </c>
      <c r="AL133" s="115">
        <v>0</v>
      </c>
      <c r="AM133" s="115">
        <v>0</v>
      </c>
      <c r="AN133" s="115">
        <v>0</v>
      </c>
      <c r="AO133" s="115">
        <v>0</v>
      </c>
      <c r="AP133" s="115">
        <v>0</v>
      </c>
      <c r="AQ133" s="115">
        <v>0</v>
      </c>
      <c r="AR133" s="115">
        <v>0</v>
      </c>
      <c r="AS133" s="115">
        <v>0</v>
      </c>
      <c r="AT133" s="115">
        <f t="shared" si="297"/>
        <v>0</v>
      </c>
      <c r="AU133" s="115">
        <f t="shared" si="160"/>
        <v>0</v>
      </c>
      <c r="AV133" s="116">
        <f t="shared" si="161"/>
        <v>0</v>
      </c>
      <c r="AW133" s="346">
        <f t="shared" si="298"/>
        <v>2141732</v>
      </c>
      <c r="AX133" s="113">
        <f t="shared" si="299"/>
        <v>1539222</v>
      </c>
      <c r="AY133" s="113">
        <f t="shared" si="300"/>
        <v>0</v>
      </c>
      <c r="AZ133" s="113">
        <f t="shared" si="301"/>
        <v>20000</v>
      </c>
      <c r="BA133" s="113">
        <f t="shared" si="302"/>
        <v>527017</v>
      </c>
      <c r="BB133" s="113">
        <f t="shared" si="302"/>
        <v>30785</v>
      </c>
      <c r="BC133" s="113">
        <f t="shared" si="303"/>
        <v>24708</v>
      </c>
      <c r="BD133" s="115">
        <f t="shared" si="304"/>
        <v>5.26</v>
      </c>
      <c r="BE133" s="115">
        <f t="shared" si="305"/>
        <v>0</v>
      </c>
      <c r="BF133" s="372">
        <f t="shared" si="306"/>
        <v>0</v>
      </c>
      <c r="BG133" s="116">
        <f t="shared" si="307"/>
        <v>5.26</v>
      </c>
    </row>
    <row r="134" spans="1:59" ht="14.1" customHeight="1" x14ac:dyDescent="0.2">
      <c r="A134" s="108">
        <v>32</v>
      </c>
      <c r="B134" s="105">
        <v>2312</v>
      </c>
      <c r="C134" s="106">
        <v>600079899</v>
      </c>
      <c r="D134" s="105">
        <v>65642350</v>
      </c>
      <c r="E134" s="107" t="s">
        <v>636</v>
      </c>
      <c r="F134" s="108">
        <v>3143</v>
      </c>
      <c r="G134" s="126" t="s">
        <v>633</v>
      </c>
      <c r="H134" s="109" t="s">
        <v>281</v>
      </c>
      <c r="I134" s="110">
        <v>3537958</v>
      </c>
      <c r="J134" s="427">
        <v>2585566</v>
      </c>
      <c r="K134" s="427">
        <v>20000</v>
      </c>
      <c r="L134" s="111">
        <v>880681</v>
      </c>
      <c r="M134" s="111">
        <v>51711</v>
      </c>
      <c r="N134" s="338">
        <v>0</v>
      </c>
      <c r="O134" s="288">
        <v>5.5</v>
      </c>
      <c r="P134" s="430">
        <v>5.5</v>
      </c>
      <c r="Q134" s="905">
        <v>0</v>
      </c>
      <c r="R134" s="112">
        <v>0</v>
      </c>
      <c r="S134" s="113">
        <v>0</v>
      </c>
      <c r="T134" s="113">
        <v>0</v>
      </c>
      <c r="U134" s="113">
        <v>0</v>
      </c>
      <c r="V134" s="113">
        <v>0</v>
      </c>
      <c r="W134" s="113">
        <v>0</v>
      </c>
      <c r="X134" s="113">
        <v>0</v>
      </c>
      <c r="Y134" s="113">
        <f t="shared" si="155"/>
        <v>0</v>
      </c>
      <c r="Z134" s="113">
        <v>0</v>
      </c>
      <c r="AA134" s="113">
        <v>0</v>
      </c>
      <c r="AB134" s="113">
        <v>0</v>
      </c>
      <c r="AC134" s="113">
        <f t="shared" si="156"/>
        <v>0</v>
      </c>
      <c r="AD134" s="113">
        <f t="shared" si="157"/>
        <v>0</v>
      </c>
      <c r="AE134" s="114">
        <f t="shared" si="158"/>
        <v>0</v>
      </c>
      <c r="AF134" s="114">
        <f t="shared" si="159"/>
        <v>0</v>
      </c>
      <c r="AG134" s="113">
        <v>0</v>
      </c>
      <c r="AH134" s="113">
        <v>0</v>
      </c>
      <c r="AI134" s="113">
        <v>0</v>
      </c>
      <c r="AJ134" s="113">
        <f t="shared" si="295"/>
        <v>0</v>
      </c>
      <c r="AK134" s="113">
        <f t="shared" si="296"/>
        <v>0</v>
      </c>
      <c r="AL134" s="115">
        <v>0</v>
      </c>
      <c r="AM134" s="115">
        <v>0</v>
      </c>
      <c r="AN134" s="115">
        <v>0</v>
      </c>
      <c r="AO134" s="115">
        <v>0</v>
      </c>
      <c r="AP134" s="115">
        <v>0</v>
      </c>
      <c r="AQ134" s="115">
        <v>0</v>
      </c>
      <c r="AR134" s="115">
        <v>0</v>
      </c>
      <c r="AS134" s="115">
        <v>0</v>
      </c>
      <c r="AT134" s="115">
        <f t="shared" si="297"/>
        <v>0</v>
      </c>
      <c r="AU134" s="115">
        <f t="shared" si="160"/>
        <v>0</v>
      </c>
      <c r="AV134" s="116">
        <f t="shared" si="161"/>
        <v>0</v>
      </c>
      <c r="AW134" s="346">
        <f t="shared" si="298"/>
        <v>3537958</v>
      </c>
      <c r="AX134" s="113">
        <f t="shared" si="299"/>
        <v>2585566</v>
      </c>
      <c r="AY134" s="113">
        <f t="shared" si="300"/>
        <v>0</v>
      </c>
      <c r="AZ134" s="113">
        <f t="shared" si="301"/>
        <v>20000</v>
      </c>
      <c r="BA134" s="113">
        <f t="shared" si="302"/>
        <v>880681</v>
      </c>
      <c r="BB134" s="113">
        <f t="shared" si="302"/>
        <v>51711</v>
      </c>
      <c r="BC134" s="113">
        <f t="shared" si="303"/>
        <v>0</v>
      </c>
      <c r="BD134" s="115">
        <f t="shared" si="304"/>
        <v>5.5</v>
      </c>
      <c r="BE134" s="115">
        <f t="shared" si="305"/>
        <v>5.5</v>
      </c>
      <c r="BF134" s="372">
        <f t="shared" si="306"/>
        <v>0</v>
      </c>
      <c r="BG134" s="116">
        <f t="shared" si="307"/>
        <v>0</v>
      </c>
    </row>
    <row r="135" spans="1:59" ht="14.1" customHeight="1" x14ac:dyDescent="0.2">
      <c r="A135" s="108">
        <v>32</v>
      </c>
      <c r="B135" s="105">
        <v>2312</v>
      </c>
      <c r="C135" s="106">
        <v>600079899</v>
      </c>
      <c r="D135" s="105">
        <v>65642350</v>
      </c>
      <c r="E135" s="107" t="s">
        <v>636</v>
      </c>
      <c r="F135" s="108">
        <v>3143</v>
      </c>
      <c r="G135" s="126" t="s">
        <v>634</v>
      </c>
      <c r="H135" s="109" t="s">
        <v>282</v>
      </c>
      <c r="I135" s="110">
        <v>112354</v>
      </c>
      <c r="J135" s="439">
        <v>79200</v>
      </c>
      <c r="K135" s="439">
        <v>0</v>
      </c>
      <c r="L135" s="111">
        <v>26770</v>
      </c>
      <c r="M135" s="111">
        <v>1584</v>
      </c>
      <c r="N135" s="439">
        <v>4800</v>
      </c>
      <c r="O135" s="288">
        <v>0.33</v>
      </c>
      <c r="P135" s="440">
        <v>0</v>
      </c>
      <c r="Q135" s="906">
        <v>0.33</v>
      </c>
      <c r="R135" s="112">
        <v>0</v>
      </c>
      <c r="S135" s="113">
        <v>0</v>
      </c>
      <c r="T135" s="113">
        <v>0</v>
      </c>
      <c r="U135" s="113">
        <v>0</v>
      </c>
      <c r="V135" s="113">
        <v>0</v>
      </c>
      <c r="W135" s="113">
        <v>0</v>
      </c>
      <c r="X135" s="113">
        <v>0</v>
      </c>
      <c r="Y135" s="113">
        <f t="shared" si="155"/>
        <v>0</v>
      </c>
      <c r="Z135" s="113">
        <v>0</v>
      </c>
      <c r="AA135" s="113">
        <v>0</v>
      </c>
      <c r="AB135" s="113">
        <v>0</v>
      </c>
      <c r="AC135" s="113">
        <f t="shared" si="156"/>
        <v>0</v>
      </c>
      <c r="AD135" s="113">
        <f t="shared" si="157"/>
        <v>0</v>
      </c>
      <c r="AE135" s="114">
        <f t="shared" si="158"/>
        <v>0</v>
      </c>
      <c r="AF135" s="114">
        <f t="shared" si="159"/>
        <v>0</v>
      </c>
      <c r="AG135" s="113">
        <v>0</v>
      </c>
      <c r="AH135" s="113">
        <v>0</v>
      </c>
      <c r="AI135" s="113">
        <v>0</v>
      </c>
      <c r="AJ135" s="113">
        <f t="shared" si="295"/>
        <v>0</v>
      </c>
      <c r="AK135" s="113">
        <f t="shared" si="296"/>
        <v>0</v>
      </c>
      <c r="AL135" s="115">
        <v>0</v>
      </c>
      <c r="AM135" s="115">
        <v>0</v>
      </c>
      <c r="AN135" s="115">
        <v>0</v>
      </c>
      <c r="AO135" s="115">
        <v>0</v>
      </c>
      <c r="AP135" s="115">
        <v>0</v>
      </c>
      <c r="AQ135" s="115">
        <v>0</v>
      </c>
      <c r="AR135" s="115">
        <v>0</v>
      </c>
      <c r="AS135" s="115">
        <v>0</v>
      </c>
      <c r="AT135" s="115">
        <f t="shared" si="297"/>
        <v>0</v>
      </c>
      <c r="AU135" s="115">
        <f t="shared" si="160"/>
        <v>0</v>
      </c>
      <c r="AV135" s="116">
        <f t="shared" si="161"/>
        <v>0</v>
      </c>
      <c r="AW135" s="346">
        <f t="shared" si="298"/>
        <v>112354</v>
      </c>
      <c r="AX135" s="113">
        <f t="shared" si="299"/>
        <v>79200</v>
      </c>
      <c r="AY135" s="113">
        <f t="shared" si="300"/>
        <v>0</v>
      </c>
      <c r="AZ135" s="113">
        <f t="shared" si="301"/>
        <v>0</v>
      </c>
      <c r="BA135" s="113">
        <f t="shared" si="302"/>
        <v>26770</v>
      </c>
      <c r="BB135" s="113">
        <f t="shared" si="302"/>
        <v>1584</v>
      </c>
      <c r="BC135" s="113">
        <f t="shared" si="303"/>
        <v>4800</v>
      </c>
      <c r="BD135" s="115">
        <f t="shared" si="304"/>
        <v>0.33</v>
      </c>
      <c r="BE135" s="115">
        <f t="shared" si="305"/>
        <v>0</v>
      </c>
      <c r="BF135" s="372">
        <f t="shared" si="306"/>
        <v>0</v>
      </c>
      <c r="BG135" s="116">
        <f t="shared" si="307"/>
        <v>0.33</v>
      </c>
    </row>
    <row r="136" spans="1:59" ht="14.1" customHeight="1" x14ac:dyDescent="0.2">
      <c r="A136" s="108">
        <v>32</v>
      </c>
      <c r="B136" s="105">
        <v>2312</v>
      </c>
      <c r="C136" s="106">
        <v>600079899</v>
      </c>
      <c r="D136" s="105">
        <v>65642350</v>
      </c>
      <c r="E136" s="107" t="s">
        <v>636</v>
      </c>
      <c r="F136" s="108">
        <v>3231</v>
      </c>
      <c r="G136" s="107" t="s">
        <v>320</v>
      </c>
      <c r="H136" s="109" t="s">
        <v>281</v>
      </c>
      <c r="I136" s="110">
        <v>14746457</v>
      </c>
      <c r="J136" s="338">
        <v>10570793</v>
      </c>
      <c r="K136" s="338">
        <v>260000</v>
      </c>
      <c r="L136" s="111">
        <v>3660808</v>
      </c>
      <c r="M136" s="111">
        <v>211416</v>
      </c>
      <c r="N136" s="338">
        <v>43440</v>
      </c>
      <c r="O136" s="288">
        <v>20.3979</v>
      </c>
      <c r="P136" s="275">
        <v>18.178799999999999</v>
      </c>
      <c r="Q136" s="905">
        <v>2.2191000000000001</v>
      </c>
      <c r="R136" s="112">
        <v>0</v>
      </c>
      <c r="S136" s="113">
        <v>0</v>
      </c>
      <c r="T136" s="113">
        <v>0</v>
      </c>
      <c r="U136" s="113">
        <v>0</v>
      </c>
      <c r="V136" s="113">
        <v>0</v>
      </c>
      <c r="W136" s="113">
        <v>0</v>
      </c>
      <c r="X136" s="113">
        <v>0</v>
      </c>
      <c r="Y136" s="113">
        <f t="shared" si="155"/>
        <v>0</v>
      </c>
      <c r="Z136" s="113">
        <v>0</v>
      </c>
      <c r="AA136" s="113">
        <v>0</v>
      </c>
      <c r="AB136" s="113">
        <v>0</v>
      </c>
      <c r="AC136" s="113">
        <f t="shared" si="156"/>
        <v>0</v>
      </c>
      <c r="AD136" s="113">
        <f t="shared" si="157"/>
        <v>0</v>
      </c>
      <c r="AE136" s="114">
        <f t="shared" si="158"/>
        <v>0</v>
      </c>
      <c r="AF136" s="114">
        <f t="shared" si="159"/>
        <v>0</v>
      </c>
      <c r="AG136" s="113">
        <v>0</v>
      </c>
      <c r="AH136" s="113">
        <v>0</v>
      </c>
      <c r="AI136" s="113">
        <v>0</v>
      </c>
      <c r="AJ136" s="113">
        <f t="shared" si="295"/>
        <v>0</v>
      </c>
      <c r="AK136" s="113">
        <f t="shared" si="296"/>
        <v>0</v>
      </c>
      <c r="AL136" s="115">
        <v>0</v>
      </c>
      <c r="AM136" s="115">
        <v>0</v>
      </c>
      <c r="AN136" s="115">
        <v>0</v>
      </c>
      <c r="AO136" s="115">
        <v>0</v>
      </c>
      <c r="AP136" s="115">
        <v>0</v>
      </c>
      <c r="AQ136" s="115">
        <v>0</v>
      </c>
      <c r="AR136" s="115">
        <v>0</v>
      </c>
      <c r="AS136" s="115">
        <v>0</v>
      </c>
      <c r="AT136" s="115">
        <f t="shared" si="297"/>
        <v>0</v>
      </c>
      <c r="AU136" s="115">
        <f t="shared" si="160"/>
        <v>0</v>
      </c>
      <c r="AV136" s="116">
        <f t="shared" si="161"/>
        <v>0</v>
      </c>
      <c r="AW136" s="346">
        <f t="shared" si="298"/>
        <v>14746457</v>
      </c>
      <c r="AX136" s="113">
        <f t="shared" si="299"/>
        <v>10570793</v>
      </c>
      <c r="AY136" s="113">
        <f t="shared" si="300"/>
        <v>0</v>
      </c>
      <c r="AZ136" s="113">
        <f t="shared" si="301"/>
        <v>260000</v>
      </c>
      <c r="BA136" s="113">
        <f t="shared" si="302"/>
        <v>3660808</v>
      </c>
      <c r="BB136" s="113">
        <f t="shared" si="302"/>
        <v>211416</v>
      </c>
      <c r="BC136" s="113">
        <f t="shared" si="303"/>
        <v>43440</v>
      </c>
      <c r="BD136" s="115">
        <f t="shared" si="304"/>
        <v>20.3979</v>
      </c>
      <c r="BE136" s="115">
        <f t="shared" si="305"/>
        <v>18.178799999999999</v>
      </c>
      <c r="BF136" s="372">
        <f t="shared" si="306"/>
        <v>0</v>
      </c>
      <c r="BG136" s="116">
        <f t="shared" si="307"/>
        <v>2.2191000000000001</v>
      </c>
    </row>
    <row r="137" spans="1:59" ht="14.1" customHeight="1" x14ac:dyDescent="0.2">
      <c r="A137" s="120">
        <v>32</v>
      </c>
      <c r="B137" s="117">
        <v>2312</v>
      </c>
      <c r="C137" s="118">
        <v>600079899</v>
      </c>
      <c r="D137" s="117">
        <v>65642350</v>
      </c>
      <c r="E137" s="119" t="s">
        <v>637</v>
      </c>
      <c r="F137" s="120"/>
      <c r="G137" s="119"/>
      <c r="H137" s="121"/>
      <c r="I137" s="127">
        <v>53231065</v>
      </c>
      <c r="J137" s="128">
        <v>38156126</v>
      </c>
      <c r="K137" s="128">
        <v>450000</v>
      </c>
      <c r="L137" s="128">
        <v>13048869</v>
      </c>
      <c r="M137" s="128">
        <v>763122</v>
      </c>
      <c r="N137" s="128">
        <v>812948</v>
      </c>
      <c r="O137" s="129">
        <v>74.853899999999982</v>
      </c>
      <c r="P137" s="129">
        <v>58.252200000000002</v>
      </c>
      <c r="Q137" s="907">
        <v>16.601699999999997</v>
      </c>
      <c r="R137" s="127">
        <f t="shared" ref="R137:BG137" si="308">SUM(R131:R136)</f>
        <v>0</v>
      </c>
      <c r="S137" s="128">
        <f t="shared" si="308"/>
        <v>-23136</v>
      </c>
      <c r="T137" s="128">
        <f t="shared" si="308"/>
        <v>0</v>
      </c>
      <c r="U137" s="128">
        <f t="shared" ref="U137" si="309">SUM(U131:U136)</f>
        <v>113664</v>
      </c>
      <c r="V137" s="128">
        <f t="shared" si="308"/>
        <v>0</v>
      </c>
      <c r="W137" s="128">
        <f t="shared" ref="W137" si="310">SUM(W131:W136)</f>
        <v>0</v>
      </c>
      <c r="X137" s="128">
        <f t="shared" si="308"/>
        <v>0</v>
      </c>
      <c r="Y137" s="128">
        <f t="shared" si="308"/>
        <v>90528</v>
      </c>
      <c r="Z137" s="128">
        <f t="shared" si="308"/>
        <v>0</v>
      </c>
      <c r="AA137" s="128">
        <f t="shared" si="308"/>
        <v>0</v>
      </c>
      <c r="AB137" s="128">
        <f t="shared" si="308"/>
        <v>254166</v>
      </c>
      <c r="AC137" s="128">
        <f t="shared" si="308"/>
        <v>254166</v>
      </c>
      <c r="AD137" s="128">
        <f t="shared" si="308"/>
        <v>344694</v>
      </c>
      <c r="AE137" s="128">
        <f t="shared" si="308"/>
        <v>30598</v>
      </c>
      <c r="AF137" s="128">
        <f t="shared" si="308"/>
        <v>1810</v>
      </c>
      <c r="AG137" s="128">
        <f t="shared" si="308"/>
        <v>0</v>
      </c>
      <c r="AH137" s="128">
        <f t="shared" si="308"/>
        <v>0</v>
      </c>
      <c r="AI137" s="128">
        <f t="shared" si="308"/>
        <v>0</v>
      </c>
      <c r="AJ137" s="128">
        <f t="shared" si="308"/>
        <v>0</v>
      </c>
      <c r="AK137" s="128">
        <f t="shared" si="308"/>
        <v>377102</v>
      </c>
      <c r="AL137" s="129">
        <f t="shared" si="308"/>
        <v>0</v>
      </c>
      <c r="AM137" s="129">
        <f t="shared" si="308"/>
        <v>0</v>
      </c>
      <c r="AN137" s="129">
        <f t="shared" si="308"/>
        <v>-0.05</v>
      </c>
      <c r="AO137" s="129">
        <f t="shared" si="308"/>
        <v>0</v>
      </c>
      <c r="AP137" s="129">
        <f t="shared" si="308"/>
        <v>0</v>
      </c>
      <c r="AQ137" s="129">
        <f t="shared" ref="AQ137" si="311">SUM(AQ131:AQ136)</f>
        <v>0</v>
      </c>
      <c r="AR137" s="129">
        <f t="shared" si="308"/>
        <v>0</v>
      </c>
      <c r="AS137" s="129">
        <f t="shared" si="308"/>
        <v>0</v>
      </c>
      <c r="AT137" s="949">
        <f t="shared" si="308"/>
        <v>-0.05</v>
      </c>
      <c r="AU137" s="129">
        <f t="shared" si="308"/>
        <v>0</v>
      </c>
      <c r="AV137" s="130">
        <f t="shared" si="308"/>
        <v>-0.05</v>
      </c>
      <c r="AW137" s="843">
        <f t="shared" si="308"/>
        <v>53608167</v>
      </c>
      <c r="AX137" s="128">
        <f t="shared" si="308"/>
        <v>38246654</v>
      </c>
      <c r="AY137" s="128">
        <f t="shared" ref="AY137" si="312">SUM(AY131:AY136)</f>
        <v>0</v>
      </c>
      <c r="AZ137" s="128">
        <f t="shared" si="308"/>
        <v>704166</v>
      </c>
      <c r="BA137" s="128">
        <f t="shared" si="308"/>
        <v>13079467</v>
      </c>
      <c r="BB137" s="128">
        <f t="shared" si="308"/>
        <v>764932</v>
      </c>
      <c r="BC137" s="128">
        <f t="shared" si="308"/>
        <v>812948</v>
      </c>
      <c r="BD137" s="129">
        <f t="shared" si="308"/>
        <v>74.803899999999999</v>
      </c>
      <c r="BE137" s="129">
        <f t="shared" si="308"/>
        <v>58.202200000000005</v>
      </c>
      <c r="BF137" s="129">
        <f t="shared" si="308"/>
        <v>0</v>
      </c>
      <c r="BG137" s="130">
        <f t="shared" si="308"/>
        <v>16.601699999999997</v>
      </c>
    </row>
    <row r="138" spans="1:59" ht="14.1" customHeight="1" x14ac:dyDescent="0.2">
      <c r="A138" s="108">
        <v>33</v>
      </c>
      <c r="B138" s="105">
        <v>2479</v>
      </c>
      <c r="C138" s="106">
        <v>600080340</v>
      </c>
      <c r="D138" s="105">
        <v>65100280</v>
      </c>
      <c r="E138" s="107" t="s">
        <v>638</v>
      </c>
      <c r="F138" s="108">
        <v>3113</v>
      </c>
      <c r="G138" s="107" t="s">
        <v>318</v>
      </c>
      <c r="H138" s="109" t="s">
        <v>281</v>
      </c>
      <c r="I138" s="110">
        <v>34063705</v>
      </c>
      <c r="J138" s="111">
        <v>24361623</v>
      </c>
      <c r="K138" s="111">
        <v>100000</v>
      </c>
      <c r="L138" s="111">
        <v>8268029</v>
      </c>
      <c r="M138" s="111">
        <v>487233</v>
      </c>
      <c r="N138" s="111">
        <v>846820</v>
      </c>
      <c r="O138" s="288">
        <v>46.035699999999999</v>
      </c>
      <c r="P138" s="288">
        <v>36.082599999999999</v>
      </c>
      <c r="Q138" s="406">
        <v>9.9530999999999992</v>
      </c>
      <c r="R138" s="112">
        <v>-32000</v>
      </c>
      <c r="S138" s="113">
        <v>0</v>
      </c>
      <c r="T138" s="113">
        <v>0</v>
      </c>
      <c r="U138" s="113">
        <v>114068</v>
      </c>
      <c r="V138" s="113">
        <v>-220913</v>
      </c>
      <c r="W138" s="113">
        <v>173220</v>
      </c>
      <c r="X138" s="113">
        <v>0</v>
      </c>
      <c r="Y138" s="113">
        <f t="shared" si="155"/>
        <v>34375</v>
      </c>
      <c r="Z138" s="113">
        <v>32000</v>
      </c>
      <c r="AA138" s="113">
        <v>0</v>
      </c>
      <c r="AB138" s="113">
        <v>0</v>
      </c>
      <c r="AC138" s="113">
        <f t="shared" si="156"/>
        <v>32000</v>
      </c>
      <c r="AD138" s="113">
        <f t="shared" si="157"/>
        <v>66375</v>
      </c>
      <c r="AE138" s="114">
        <f t="shared" si="158"/>
        <v>22435</v>
      </c>
      <c r="AF138" s="114">
        <f t="shared" si="159"/>
        <v>688</v>
      </c>
      <c r="AG138" s="113">
        <v>0</v>
      </c>
      <c r="AH138" s="113">
        <v>300000</v>
      </c>
      <c r="AI138" s="113">
        <v>0</v>
      </c>
      <c r="AJ138" s="113">
        <f>SUM(AG138:AI138)</f>
        <v>300000</v>
      </c>
      <c r="AK138" s="113">
        <f>AD138+AE138+AF138+AJ138</f>
        <v>389498</v>
      </c>
      <c r="AL138" s="115">
        <v>-0.06</v>
      </c>
      <c r="AM138" s="115">
        <v>0</v>
      </c>
      <c r="AN138" s="115">
        <v>0</v>
      </c>
      <c r="AO138" s="115">
        <v>0</v>
      </c>
      <c r="AP138" s="115">
        <v>0</v>
      </c>
      <c r="AQ138" s="115">
        <v>0.5</v>
      </c>
      <c r="AR138" s="115">
        <v>0</v>
      </c>
      <c r="AS138" s="115">
        <v>0</v>
      </c>
      <c r="AT138" s="115">
        <f t="shared" ref="AT138:AT142" si="313">AL138+AN138+AO138+AR138+AQ138</f>
        <v>0.44</v>
      </c>
      <c r="AU138" s="115">
        <f t="shared" si="160"/>
        <v>0</v>
      </c>
      <c r="AV138" s="116">
        <f t="shared" si="161"/>
        <v>0.44</v>
      </c>
      <c r="AW138" s="346">
        <f>I138+AK138</f>
        <v>34453203</v>
      </c>
      <c r="AX138" s="113">
        <f>J138+Y138</f>
        <v>24395998</v>
      </c>
      <c r="AY138" s="113">
        <f t="shared" ref="AY138:AY142" si="314">W138</f>
        <v>173220</v>
      </c>
      <c r="AZ138" s="113">
        <f>K138+AC138</f>
        <v>132000</v>
      </c>
      <c r="BA138" s="113">
        <f t="shared" ref="BA138:BB142" si="315">L138+AE138</f>
        <v>8290464</v>
      </c>
      <c r="BB138" s="113">
        <f t="shared" si="315"/>
        <v>487921</v>
      </c>
      <c r="BC138" s="113">
        <f>N138+AJ138</f>
        <v>1146820</v>
      </c>
      <c r="BD138" s="115">
        <f>O138+AV138</f>
        <v>46.475699999999996</v>
      </c>
      <c r="BE138" s="115">
        <f>P138+AT138</f>
        <v>36.522599999999997</v>
      </c>
      <c r="BF138" s="372">
        <f t="shared" ref="BF138:BF142" si="316">AQ138</f>
        <v>0.5</v>
      </c>
      <c r="BG138" s="116">
        <f>Q138+AU138</f>
        <v>9.9530999999999992</v>
      </c>
    </row>
    <row r="139" spans="1:59" ht="14.1" customHeight="1" x14ac:dyDescent="0.2">
      <c r="A139" s="108">
        <v>33</v>
      </c>
      <c r="B139" s="105">
        <v>2479</v>
      </c>
      <c r="C139" s="106">
        <v>600080340</v>
      </c>
      <c r="D139" s="105">
        <v>65100280</v>
      </c>
      <c r="E139" s="107" t="s">
        <v>638</v>
      </c>
      <c r="F139" s="108">
        <v>3113</v>
      </c>
      <c r="G139" s="126" t="s">
        <v>316</v>
      </c>
      <c r="H139" s="109" t="s">
        <v>282</v>
      </c>
      <c r="I139" s="110">
        <v>3520376</v>
      </c>
      <c r="J139" s="28">
        <v>2586065</v>
      </c>
      <c r="K139" s="28">
        <v>0</v>
      </c>
      <c r="L139" s="111">
        <v>874090</v>
      </c>
      <c r="M139" s="111">
        <v>51721</v>
      </c>
      <c r="N139" s="28">
        <v>8500</v>
      </c>
      <c r="O139" s="288">
        <v>7.38</v>
      </c>
      <c r="P139" s="275">
        <v>7.38</v>
      </c>
      <c r="Q139" s="905">
        <v>0</v>
      </c>
      <c r="R139" s="112">
        <v>0</v>
      </c>
      <c r="S139" s="113">
        <v>-73200</v>
      </c>
      <c r="T139" s="113">
        <v>0</v>
      </c>
      <c r="U139" s="113">
        <v>0</v>
      </c>
      <c r="V139" s="113">
        <v>0</v>
      </c>
      <c r="W139" s="113">
        <v>0</v>
      </c>
      <c r="X139" s="113">
        <v>0</v>
      </c>
      <c r="Y139" s="113">
        <f t="shared" si="155"/>
        <v>-73200</v>
      </c>
      <c r="Z139" s="113">
        <v>0</v>
      </c>
      <c r="AA139" s="113">
        <v>0</v>
      </c>
      <c r="AB139" s="113">
        <v>0</v>
      </c>
      <c r="AC139" s="113">
        <f t="shared" si="156"/>
        <v>0</v>
      </c>
      <c r="AD139" s="113">
        <f t="shared" si="157"/>
        <v>-73200</v>
      </c>
      <c r="AE139" s="114">
        <f t="shared" si="158"/>
        <v>-24742</v>
      </c>
      <c r="AF139" s="114">
        <f t="shared" si="159"/>
        <v>-1464</v>
      </c>
      <c r="AG139" s="113">
        <v>0</v>
      </c>
      <c r="AH139" s="113">
        <v>0</v>
      </c>
      <c r="AI139" s="113">
        <v>0</v>
      </c>
      <c r="AJ139" s="113">
        <f>SUM(AG139:AI139)</f>
        <v>0</v>
      </c>
      <c r="AK139" s="113">
        <f>AD139+AE139+AF139+AJ139</f>
        <v>-99406</v>
      </c>
      <c r="AL139" s="115">
        <v>0</v>
      </c>
      <c r="AM139" s="115">
        <v>0</v>
      </c>
      <c r="AN139" s="115">
        <v>-0.26</v>
      </c>
      <c r="AO139" s="115">
        <v>0</v>
      </c>
      <c r="AP139" s="115">
        <v>0</v>
      </c>
      <c r="AQ139" s="115">
        <v>0</v>
      </c>
      <c r="AR139" s="115">
        <v>0</v>
      </c>
      <c r="AS139" s="115">
        <v>0</v>
      </c>
      <c r="AT139" s="115">
        <f t="shared" si="313"/>
        <v>-0.26</v>
      </c>
      <c r="AU139" s="115">
        <f t="shared" si="160"/>
        <v>0</v>
      </c>
      <c r="AV139" s="116">
        <f t="shared" si="161"/>
        <v>-0.26</v>
      </c>
      <c r="AW139" s="346">
        <f>I139+AK139</f>
        <v>3420970</v>
      </c>
      <c r="AX139" s="113">
        <f>J139+Y139</f>
        <v>2512865</v>
      </c>
      <c r="AY139" s="113">
        <f t="shared" si="314"/>
        <v>0</v>
      </c>
      <c r="AZ139" s="113">
        <f>K139+AC139</f>
        <v>0</v>
      </c>
      <c r="BA139" s="113">
        <f t="shared" si="315"/>
        <v>849348</v>
      </c>
      <c r="BB139" s="113">
        <f t="shared" si="315"/>
        <v>50257</v>
      </c>
      <c r="BC139" s="113">
        <f>N139+AJ139</f>
        <v>8500</v>
      </c>
      <c r="BD139" s="115">
        <f>O139+AV139</f>
        <v>7.12</v>
      </c>
      <c r="BE139" s="115">
        <f>P139+AT139</f>
        <v>7.12</v>
      </c>
      <c r="BF139" s="372">
        <f t="shared" si="316"/>
        <v>0</v>
      </c>
      <c r="BG139" s="116">
        <f>Q139+AU139</f>
        <v>0</v>
      </c>
    </row>
    <row r="140" spans="1:59" ht="14.1" customHeight="1" x14ac:dyDescent="0.2">
      <c r="A140" s="108">
        <v>33</v>
      </c>
      <c r="B140" s="105">
        <v>2479</v>
      </c>
      <c r="C140" s="106">
        <v>600080340</v>
      </c>
      <c r="D140" s="105">
        <v>65100280</v>
      </c>
      <c r="E140" s="107" t="s">
        <v>638</v>
      </c>
      <c r="F140" s="108">
        <v>3141</v>
      </c>
      <c r="G140" s="107" t="s">
        <v>319</v>
      </c>
      <c r="H140" s="109" t="s">
        <v>282</v>
      </c>
      <c r="I140" s="110">
        <v>3212016</v>
      </c>
      <c r="J140" s="30">
        <v>2335869</v>
      </c>
      <c r="K140" s="30">
        <v>6200</v>
      </c>
      <c r="L140" s="111">
        <v>791619</v>
      </c>
      <c r="M140" s="111">
        <v>46718</v>
      </c>
      <c r="N140" s="30">
        <v>31610</v>
      </c>
      <c r="O140" s="288">
        <v>7.97</v>
      </c>
      <c r="P140" s="441">
        <v>0</v>
      </c>
      <c r="Q140" s="906">
        <v>7.97</v>
      </c>
      <c r="R140" s="112">
        <v>0</v>
      </c>
      <c r="S140" s="113">
        <v>0</v>
      </c>
      <c r="T140" s="113">
        <v>0</v>
      </c>
      <c r="U140" s="113">
        <v>0</v>
      </c>
      <c r="V140" s="113">
        <v>0</v>
      </c>
      <c r="W140" s="113">
        <v>0</v>
      </c>
      <c r="X140" s="113">
        <v>0</v>
      </c>
      <c r="Y140" s="113">
        <f t="shared" si="155"/>
        <v>0</v>
      </c>
      <c r="Z140" s="113">
        <v>0</v>
      </c>
      <c r="AA140" s="113">
        <v>0</v>
      </c>
      <c r="AB140" s="113">
        <v>0</v>
      </c>
      <c r="AC140" s="113">
        <f t="shared" si="156"/>
        <v>0</v>
      </c>
      <c r="AD140" s="113">
        <f t="shared" si="157"/>
        <v>0</v>
      </c>
      <c r="AE140" s="114">
        <f t="shared" si="158"/>
        <v>0</v>
      </c>
      <c r="AF140" s="114">
        <f t="shared" si="159"/>
        <v>0</v>
      </c>
      <c r="AG140" s="113">
        <v>0</v>
      </c>
      <c r="AH140" s="113">
        <v>0</v>
      </c>
      <c r="AI140" s="113">
        <v>0</v>
      </c>
      <c r="AJ140" s="113">
        <f>SUM(AG140:AI140)</f>
        <v>0</v>
      </c>
      <c r="AK140" s="113">
        <f>AD140+AE140+AF140+AJ140</f>
        <v>0</v>
      </c>
      <c r="AL140" s="115">
        <v>0</v>
      </c>
      <c r="AM140" s="115">
        <v>0</v>
      </c>
      <c r="AN140" s="115">
        <v>0</v>
      </c>
      <c r="AO140" s="115">
        <v>0</v>
      </c>
      <c r="AP140" s="115">
        <v>0</v>
      </c>
      <c r="AQ140" s="115">
        <v>0</v>
      </c>
      <c r="AR140" s="115">
        <v>0</v>
      </c>
      <c r="AS140" s="115">
        <v>0</v>
      </c>
      <c r="AT140" s="115">
        <f t="shared" si="313"/>
        <v>0</v>
      </c>
      <c r="AU140" s="115">
        <f t="shared" si="160"/>
        <v>0</v>
      </c>
      <c r="AV140" s="116">
        <f t="shared" si="161"/>
        <v>0</v>
      </c>
      <c r="AW140" s="346">
        <f>I140+AK140</f>
        <v>3212016</v>
      </c>
      <c r="AX140" s="113">
        <f>J140+Y140</f>
        <v>2335869</v>
      </c>
      <c r="AY140" s="113">
        <f t="shared" si="314"/>
        <v>0</v>
      </c>
      <c r="AZ140" s="113">
        <f>K140+AC140</f>
        <v>6200</v>
      </c>
      <c r="BA140" s="113">
        <f t="shared" si="315"/>
        <v>791619</v>
      </c>
      <c r="BB140" s="113">
        <f t="shared" si="315"/>
        <v>46718</v>
      </c>
      <c r="BC140" s="113">
        <f>N140+AJ140</f>
        <v>31610</v>
      </c>
      <c r="BD140" s="115">
        <f>O140+AV140</f>
        <v>7.97</v>
      </c>
      <c r="BE140" s="115">
        <f>P140+AT140</f>
        <v>0</v>
      </c>
      <c r="BF140" s="372">
        <f t="shared" si="316"/>
        <v>0</v>
      </c>
      <c r="BG140" s="116">
        <f>Q140+AU140</f>
        <v>7.97</v>
      </c>
    </row>
    <row r="141" spans="1:59" ht="14.1" customHeight="1" x14ac:dyDescent="0.2">
      <c r="A141" s="108">
        <v>33</v>
      </c>
      <c r="B141" s="105">
        <v>2479</v>
      </c>
      <c r="C141" s="106">
        <v>600080340</v>
      </c>
      <c r="D141" s="105">
        <v>65100280</v>
      </c>
      <c r="E141" s="107" t="s">
        <v>638</v>
      </c>
      <c r="F141" s="108">
        <v>3143</v>
      </c>
      <c r="G141" s="126" t="s">
        <v>633</v>
      </c>
      <c r="H141" s="109" t="s">
        <v>281</v>
      </c>
      <c r="I141" s="110">
        <v>4139639</v>
      </c>
      <c r="J141" s="427">
        <v>3046365</v>
      </c>
      <c r="K141" s="427">
        <v>2000</v>
      </c>
      <c r="L141" s="111">
        <v>1030347</v>
      </c>
      <c r="M141" s="111">
        <v>60927</v>
      </c>
      <c r="N141" s="338">
        <v>0</v>
      </c>
      <c r="O141" s="288">
        <v>6.2320000000000002</v>
      </c>
      <c r="P141" s="430">
        <v>6.2320000000000002</v>
      </c>
      <c r="Q141" s="905">
        <v>0</v>
      </c>
      <c r="R141" s="112">
        <v>0</v>
      </c>
      <c r="S141" s="113">
        <v>0</v>
      </c>
      <c r="T141" s="113">
        <v>0</v>
      </c>
      <c r="U141" s="113">
        <v>0</v>
      </c>
      <c r="V141" s="113">
        <v>0</v>
      </c>
      <c r="W141" s="113">
        <v>0</v>
      </c>
      <c r="X141" s="113">
        <v>0</v>
      </c>
      <c r="Y141" s="113">
        <f t="shared" si="155"/>
        <v>0</v>
      </c>
      <c r="Z141" s="113">
        <v>0</v>
      </c>
      <c r="AA141" s="113">
        <v>0</v>
      </c>
      <c r="AB141" s="113">
        <v>0</v>
      </c>
      <c r="AC141" s="113">
        <f t="shared" si="156"/>
        <v>0</v>
      </c>
      <c r="AD141" s="113">
        <f t="shared" si="157"/>
        <v>0</v>
      </c>
      <c r="AE141" s="114">
        <f t="shared" si="158"/>
        <v>0</v>
      </c>
      <c r="AF141" s="114">
        <f t="shared" si="159"/>
        <v>0</v>
      </c>
      <c r="AG141" s="113">
        <v>0</v>
      </c>
      <c r="AH141" s="113">
        <v>0</v>
      </c>
      <c r="AI141" s="113">
        <v>0</v>
      </c>
      <c r="AJ141" s="113">
        <f>SUM(AG141:AI141)</f>
        <v>0</v>
      </c>
      <c r="AK141" s="113">
        <f>AD141+AE141+AF141+AJ141</f>
        <v>0</v>
      </c>
      <c r="AL141" s="115">
        <v>0</v>
      </c>
      <c r="AM141" s="115">
        <v>0</v>
      </c>
      <c r="AN141" s="115">
        <v>0</v>
      </c>
      <c r="AO141" s="115">
        <v>0</v>
      </c>
      <c r="AP141" s="115">
        <v>0</v>
      </c>
      <c r="AQ141" s="115">
        <v>0</v>
      </c>
      <c r="AR141" s="115">
        <v>0</v>
      </c>
      <c r="AS141" s="115">
        <v>0</v>
      </c>
      <c r="AT141" s="115">
        <f t="shared" si="313"/>
        <v>0</v>
      </c>
      <c r="AU141" s="115">
        <f t="shared" ref="AU141:AU203" si="317">AM141+AP141+AS141</f>
        <v>0</v>
      </c>
      <c r="AV141" s="116">
        <f t="shared" ref="AV141:AV203" si="318">SUM(AT141:AU141)</f>
        <v>0</v>
      </c>
      <c r="AW141" s="346">
        <f>I141+AK141</f>
        <v>4139639</v>
      </c>
      <c r="AX141" s="113">
        <f>J141+Y141</f>
        <v>3046365</v>
      </c>
      <c r="AY141" s="113">
        <f t="shared" si="314"/>
        <v>0</v>
      </c>
      <c r="AZ141" s="113">
        <f>K141+AC141</f>
        <v>2000</v>
      </c>
      <c r="BA141" s="113">
        <f t="shared" si="315"/>
        <v>1030347</v>
      </c>
      <c r="BB141" s="113">
        <f t="shared" si="315"/>
        <v>60927</v>
      </c>
      <c r="BC141" s="113">
        <f>N141+AJ141</f>
        <v>0</v>
      </c>
      <c r="BD141" s="115">
        <f>O141+AV141</f>
        <v>6.2320000000000002</v>
      </c>
      <c r="BE141" s="115">
        <f>P141+AT141</f>
        <v>6.2320000000000002</v>
      </c>
      <c r="BF141" s="372">
        <f t="shared" si="316"/>
        <v>0</v>
      </c>
      <c r="BG141" s="116">
        <f>Q141+AU141</f>
        <v>0</v>
      </c>
    </row>
    <row r="142" spans="1:59" ht="14.1" customHeight="1" x14ac:dyDescent="0.2">
      <c r="A142" s="108">
        <v>33</v>
      </c>
      <c r="B142" s="105">
        <v>2479</v>
      </c>
      <c r="C142" s="106">
        <v>600080340</v>
      </c>
      <c r="D142" s="105">
        <v>65100280</v>
      </c>
      <c r="E142" s="107" t="s">
        <v>638</v>
      </c>
      <c r="F142" s="108">
        <v>3143</v>
      </c>
      <c r="G142" s="126" t="s">
        <v>634</v>
      </c>
      <c r="H142" s="109" t="s">
        <v>282</v>
      </c>
      <c r="I142" s="110">
        <v>140442</v>
      </c>
      <c r="J142" s="439">
        <v>99000</v>
      </c>
      <c r="K142" s="439">
        <v>0</v>
      </c>
      <c r="L142" s="111">
        <v>33462</v>
      </c>
      <c r="M142" s="111">
        <v>1980</v>
      </c>
      <c r="N142" s="439">
        <v>6000</v>
      </c>
      <c r="O142" s="288">
        <v>0.42</v>
      </c>
      <c r="P142" s="440">
        <v>0</v>
      </c>
      <c r="Q142" s="906">
        <v>0.42</v>
      </c>
      <c r="R142" s="112">
        <v>0</v>
      </c>
      <c r="S142" s="113">
        <v>0</v>
      </c>
      <c r="T142" s="113">
        <v>0</v>
      </c>
      <c r="U142" s="113">
        <v>0</v>
      </c>
      <c r="V142" s="113">
        <v>0</v>
      </c>
      <c r="W142" s="113">
        <v>0</v>
      </c>
      <c r="X142" s="113">
        <v>0</v>
      </c>
      <c r="Y142" s="113">
        <f t="shared" ref="Y142:Y205" si="319">SUM(R142:X142)</f>
        <v>0</v>
      </c>
      <c r="Z142" s="113">
        <v>0</v>
      </c>
      <c r="AA142" s="113">
        <v>0</v>
      </c>
      <c r="AB142" s="113">
        <v>0</v>
      </c>
      <c r="AC142" s="113">
        <f t="shared" ref="AC142:AC205" si="320">SUM(Z142:AB142)</f>
        <v>0</v>
      </c>
      <c r="AD142" s="113">
        <f t="shared" ref="AD142:AD205" si="321">Y142+AC142</f>
        <v>0</v>
      </c>
      <c r="AE142" s="114">
        <f t="shared" ref="AE142:AE205" si="322">ROUND((Y142+Z142+AA142)*33.8%,0)</f>
        <v>0</v>
      </c>
      <c r="AF142" s="114">
        <f t="shared" ref="AF142:AF205" si="323">ROUND(Y142*2%,0)</f>
        <v>0</v>
      </c>
      <c r="AG142" s="113">
        <v>0</v>
      </c>
      <c r="AH142" s="113">
        <v>0</v>
      </c>
      <c r="AI142" s="113">
        <v>0</v>
      </c>
      <c r="AJ142" s="113">
        <f>SUM(AG142:AI142)</f>
        <v>0</v>
      </c>
      <c r="AK142" s="113">
        <f>AD142+AE142+AF142+AJ142</f>
        <v>0</v>
      </c>
      <c r="AL142" s="115">
        <v>0</v>
      </c>
      <c r="AM142" s="115">
        <v>0</v>
      </c>
      <c r="AN142" s="115">
        <v>0</v>
      </c>
      <c r="AO142" s="115">
        <v>0</v>
      </c>
      <c r="AP142" s="115">
        <v>0</v>
      </c>
      <c r="AQ142" s="115">
        <v>0</v>
      </c>
      <c r="AR142" s="115">
        <v>0</v>
      </c>
      <c r="AS142" s="115">
        <v>0</v>
      </c>
      <c r="AT142" s="115">
        <f t="shared" si="313"/>
        <v>0</v>
      </c>
      <c r="AU142" s="115">
        <f t="shared" si="317"/>
        <v>0</v>
      </c>
      <c r="AV142" s="116">
        <f t="shared" si="318"/>
        <v>0</v>
      </c>
      <c r="AW142" s="346">
        <f>I142+AK142</f>
        <v>140442</v>
      </c>
      <c r="AX142" s="113">
        <f>J142+Y142</f>
        <v>99000</v>
      </c>
      <c r="AY142" s="113">
        <f t="shared" si="314"/>
        <v>0</v>
      </c>
      <c r="AZ142" s="113">
        <f>K142+AC142</f>
        <v>0</v>
      </c>
      <c r="BA142" s="113">
        <f t="shared" si="315"/>
        <v>33462</v>
      </c>
      <c r="BB142" s="113">
        <f t="shared" si="315"/>
        <v>1980</v>
      </c>
      <c r="BC142" s="113">
        <f>N142+AJ142</f>
        <v>6000</v>
      </c>
      <c r="BD142" s="115">
        <f>O142+AV142</f>
        <v>0.42</v>
      </c>
      <c r="BE142" s="115">
        <f>P142+AT142</f>
        <v>0</v>
      </c>
      <c r="BF142" s="372">
        <f t="shared" si="316"/>
        <v>0</v>
      </c>
      <c r="BG142" s="116">
        <f>Q142+AU142</f>
        <v>0.42</v>
      </c>
    </row>
    <row r="143" spans="1:59" ht="14.1" customHeight="1" x14ac:dyDescent="0.2">
      <c r="A143" s="120">
        <v>33</v>
      </c>
      <c r="B143" s="117">
        <v>2479</v>
      </c>
      <c r="C143" s="118">
        <v>600080340</v>
      </c>
      <c r="D143" s="117">
        <v>65100280</v>
      </c>
      <c r="E143" s="119" t="s">
        <v>639</v>
      </c>
      <c r="F143" s="120"/>
      <c r="G143" s="119"/>
      <c r="H143" s="121"/>
      <c r="I143" s="122">
        <v>45076178</v>
      </c>
      <c r="J143" s="123">
        <v>32428922</v>
      </c>
      <c r="K143" s="123">
        <v>108200</v>
      </c>
      <c r="L143" s="123">
        <v>10997547</v>
      </c>
      <c r="M143" s="123">
        <v>648579</v>
      </c>
      <c r="N143" s="123">
        <v>892930</v>
      </c>
      <c r="O143" s="124">
        <v>68.037700000000001</v>
      </c>
      <c r="P143" s="124">
        <v>49.694600000000001</v>
      </c>
      <c r="Q143" s="904">
        <v>18.3431</v>
      </c>
      <c r="R143" s="122">
        <f t="shared" ref="R143:BG143" si="324">SUM(R138:R142)</f>
        <v>-32000</v>
      </c>
      <c r="S143" s="123">
        <f t="shared" si="324"/>
        <v>-73200</v>
      </c>
      <c r="T143" s="123">
        <f t="shared" si="324"/>
        <v>0</v>
      </c>
      <c r="U143" s="123">
        <f t="shared" ref="U143" si="325">SUM(U138:U142)</f>
        <v>114068</v>
      </c>
      <c r="V143" s="123">
        <f t="shared" si="324"/>
        <v>-220913</v>
      </c>
      <c r="W143" s="123">
        <f t="shared" ref="W143" si="326">SUM(W138:W142)</f>
        <v>173220</v>
      </c>
      <c r="X143" s="123">
        <f t="shared" si="324"/>
        <v>0</v>
      </c>
      <c r="Y143" s="123">
        <f t="shared" si="324"/>
        <v>-38825</v>
      </c>
      <c r="Z143" s="123">
        <f t="shared" si="324"/>
        <v>32000</v>
      </c>
      <c r="AA143" s="123">
        <f t="shared" si="324"/>
        <v>0</v>
      </c>
      <c r="AB143" s="123">
        <f t="shared" si="324"/>
        <v>0</v>
      </c>
      <c r="AC143" s="123">
        <f t="shared" si="324"/>
        <v>32000</v>
      </c>
      <c r="AD143" s="123">
        <f t="shared" si="324"/>
        <v>-6825</v>
      </c>
      <c r="AE143" s="123">
        <f t="shared" si="324"/>
        <v>-2307</v>
      </c>
      <c r="AF143" s="123">
        <f t="shared" si="324"/>
        <v>-776</v>
      </c>
      <c r="AG143" s="123">
        <f t="shared" si="324"/>
        <v>0</v>
      </c>
      <c r="AH143" s="123">
        <f t="shared" si="324"/>
        <v>300000</v>
      </c>
      <c r="AI143" s="123">
        <f t="shared" si="324"/>
        <v>0</v>
      </c>
      <c r="AJ143" s="123">
        <f t="shared" si="324"/>
        <v>300000</v>
      </c>
      <c r="AK143" s="123">
        <f t="shared" si="324"/>
        <v>290092</v>
      </c>
      <c r="AL143" s="124">
        <f t="shared" si="324"/>
        <v>-0.06</v>
      </c>
      <c r="AM143" s="124">
        <f t="shared" si="324"/>
        <v>0</v>
      </c>
      <c r="AN143" s="124">
        <f t="shared" si="324"/>
        <v>-0.26</v>
      </c>
      <c r="AO143" s="124">
        <f t="shared" si="324"/>
        <v>0</v>
      </c>
      <c r="AP143" s="124">
        <f t="shared" si="324"/>
        <v>0</v>
      </c>
      <c r="AQ143" s="124">
        <f t="shared" ref="AQ143" si="327">SUM(AQ138:AQ142)</f>
        <v>0.5</v>
      </c>
      <c r="AR143" s="124">
        <f t="shared" si="324"/>
        <v>0</v>
      </c>
      <c r="AS143" s="124">
        <f t="shared" si="324"/>
        <v>0</v>
      </c>
      <c r="AT143" s="449">
        <f t="shared" si="324"/>
        <v>0.18</v>
      </c>
      <c r="AU143" s="124">
        <f t="shared" si="324"/>
        <v>0</v>
      </c>
      <c r="AV143" s="125">
        <f t="shared" si="324"/>
        <v>0.18</v>
      </c>
      <c r="AW143" s="842">
        <f t="shared" si="324"/>
        <v>45366270</v>
      </c>
      <c r="AX143" s="123">
        <f t="shared" si="324"/>
        <v>32390097</v>
      </c>
      <c r="AY143" s="123">
        <f t="shared" ref="AY143" si="328">SUM(AY138:AY142)</f>
        <v>173220</v>
      </c>
      <c r="AZ143" s="123">
        <f t="shared" si="324"/>
        <v>140200</v>
      </c>
      <c r="BA143" s="123">
        <f t="shared" si="324"/>
        <v>10995240</v>
      </c>
      <c r="BB143" s="123">
        <f t="shared" si="324"/>
        <v>647803</v>
      </c>
      <c r="BC143" s="123">
        <f t="shared" si="324"/>
        <v>1192930</v>
      </c>
      <c r="BD143" s="124">
        <f t="shared" si="324"/>
        <v>68.217699999999994</v>
      </c>
      <c r="BE143" s="124">
        <f t="shared" si="324"/>
        <v>49.874599999999994</v>
      </c>
      <c r="BF143" s="124">
        <f t="shared" si="324"/>
        <v>0.5</v>
      </c>
      <c r="BG143" s="125">
        <f t="shared" si="324"/>
        <v>18.3431</v>
      </c>
    </row>
    <row r="144" spans="1:59" ht="14.1" customHeight="1" x14ac:dyDescent="0.2">
      <c r="A144" s="108">
        <v>34</v>
      </c>
      <c r="B144" s="105">
        <v>2475</v>
      </c>
      <c r="C144" s="106">
        <v>600080331</v>
      </c>
      <c r="D144" s="105">
        <v>65642368</v>
      </c>
      <c r="E144" s="107" t="s">
        <v>640</v>
      </c>
      <c r="F144" s="108">
        <v>3113</v>
      </c>
      <c r="G144" s="107" t="s">
        <v>318</v>
      </c>
      <c r="H144" s="109" t="s">
        <v>281</v>
      </c>
      <c r="I144" s="110">
        <v>35486146</v>
      </c>
      <c r="J144" s="111">
        <v>25264165</v>
      </c>
      <c r="K144" s="111">
        <v>250000</v>
      </c>
      <c r="L144" s="111">
        <v>8623788</v>
      </c>
      <c r="M144" s="111">
        <v>505283</v>
      </c>
      <c r="N144" s="111">
        <v>842910</v>
      </c>
      <c r="O144" s="288">
        <v>47.491800000000005</v>
      </c>
      <c r="P144" s="288">
        <v>36.916000000000004</v>
      </c>
      <c r="Q144" s="406">
        <v>10.575800000000001</v>
      </c>
      <c r="R144" s="112">
        <f>-30000+(-100000)</f>
        <v>-130000</v>
      </c>
      <c r="S144" s="113">
        <v>0</v>
      </c>
      <c r="T144" s="113">
        <v>665660</v>
      </c>
      <c r="U144" s="113">
        <v>83192</v>
      </c>
      <c r="V144" s="113">
        <v>0</v>
      </c>
      <c r="W144" s="113">
        <v>173220</v>
      </c>
      <c r="X144" s="113">
        <v>0</v>
      </c>
      <c r="Y144" s="113">
        <f t="shared" si="319"/>
        <v>792072</v>
      </c>
      <c r="Z144" s="113">
        <f>30000+100000</f>
        <v>130000</v>
      </c>
      <c r="AA144" s="113">
        <v>0</v>
      </c>
      <c r="AB144" s="113">
        <v>0</v>
      </c>
      <c r="AC144" s="113">
        <f t="shared" si="320"/>
        <v>130000</v>
      </c>
      <c r="AD144" s="113">
        <f t="shared" si="321"/>
        <v>922072</v>
      </c>
      <c r="AE144" s="114">
        <f t="shared" si="322"/>
        <v>311660</v>
      </c>
      <c r="AF144" s="114">
        <f t="shared" si="323"/>
        <v>15841</v>
      </c>
      <c r="AG144" s="113">
        <v>0</v>
      </c>
      <c r="AH144" s="113">
        <v>0</v>
      </c>
      <c r="AI144" s="113">
        <v>0</v>
      </c>
      <c r="AJ144" s="113">
        <f>SUM(AG144:AI144)</f>
        <v>0</v>
      </c>
      <c r="AK144" s="113">
        <f>AD144+AE144+AF144+AJ144</f>
        <v>1249573</v>
      </c>
      <c r="AL144" s="115">
        <f>-0.08+(-0.2)</f>
        <v>-0.28000000000000003</v>
      </c>
      <c r="AM144" s="115">
        <v>0</v>
      </c>
      <c r="AN144" s="115">
        <v>0</v>
      </c>
      <c r="AO144" s="115">
        <v>1.1100000000000001</v>
      </c>
      <c r="AP144" s="115">
        <v>0</v>
      </c>
      <c r="AQ144" s="115">
        <v>0.5</v>
      </c>
      <c r="AR144" s="115">
        <v>0</v>
      </c>
      <c r="AS144" s="115">
        <v>0</v>
      </c>
      <c r="AT144" s="115">
        <f t="shared" ref="AT144:AT148" si="329">AL144+AN144+AO144+AR144+AQ144</f>
        <v>1.33</v>
      </c>
      <c r="AU144" s="115">
        <f t="shared" si="317"/>
        <v>0</v>
      </c>
      <c r="AV144" s="116">
        <f t="shared" si="318"/>
        <v>1.33</v>
      </c>
      <c r="AW144" s="346">
        <f>I144+AK144</f>
        <v>36735719</v>
      </c>
      <c r="AX144" s="113">
        <f>J144+Y144</f>
        <v>26056237</v>
      </c>
      <c r="AY144" s="113">
        <f t="shared" ref="AY144:AY148" si="330">W144</f>
        <v>173220</v>
      </c>
      <c r="AZ144" s="113">
        <f>K144+AC144</f>
        <v>380000</v>
      </c>
      <c r="BA144" s="113">
        <f t="shared" ref="BA144:BB148" si="331">L144+AE144</f>
        <v>8935448</v>
      </c>
      <c r="BB144" s="113">
        <f t="shared" si="331"/>
        <v>521124</v>
      </c>
      <c r="BC144" s="113">
        <f>N144+AJ144</f>
        <v>842910</v>
      </c>
      <c r="BD144" s="115">
        <f>O144+AV144</f>
        <v>48.821800000000003</v>
      </c>
      <c r="BE144" s="115">
        <f>P144+AT144</f>
        <v>38.246000000000002</v>
      </c>
      <c r="BF144" s="372">
        <f t="shared" ref="BF144:BF148" si="332">AQ144</f>
        <v>0.5</v>
      </c>
      <c r="BG144" s="116">
        <f>Q144+AU144</f>
        <v>10.575800000000001</v>
      </c>
    </row>
    <row r="145" spans="1:59" ht="14.1" customHeight="1" x14ac:dyDescent="0.2">
      <c r="A145" s="108">
        <v>34</v>
      </c>
      <c r="B145" s="105">
        <v>2475</v>
      </c>
      <c r="C145" s="106">
        <v>600080331</v>
      </c>
      <c r="D145" s="105">
        <v>65642368</v>
      </c>
      <c r="E145" s="107" t="s">
        <v>640</v>
      </c>
      <c r="F145" s="108">
        <v>3113</v>
      </c>
      <c r="G145" s="126" t="s">
        <v>316</v>
      </c>
      <c r="H145" s="109" t="s">
        <v>282</v>
      </c>
      <c r="I145" s="110">
        <v>3264307</v>
      </c>
      <c r="J145" s="28">
        <v>2400447</v>
      </c>
      <c r="K145" s="28">
        <v>0</v>
      </c>
      <c r="L145" s="111">
        <v>811351</v>
      </c>
      <c r="M145" s="111">
        <v>48009</v>
      </c>
      <c r="N145" s="28">
        <v>4500</v>
      </c>
      <c r="O145" s="288">
        <v>6.7499999999999991</v>
      </c>
      <c r="P145" s="275">
        <v>6.7499999999999991</v>
      </c>
      <c r="Q145" s="905">
        <v>0</v>
      </c>
      <c r="R145" s="112">
        <v>0</v>
      </c>
      <c r="S145" s="113">
        <v>-7712</v>
      </c>
      <c r="T145" s="113">
        <v>0</v>
      </c>
      <c r="U145" s="113">
        <v>0</v>
      </c>
      <c r="V145" s="113">
        <v>0</v>
      </c>
      <c r="W145" s="113">
        <v>0</v>
      </c>
      <c r="X145" s="113">
        <v>0</v>
      </c>
      <c r="Y145" s="113">
        <f t="shared" si="319"/>
        <v>-7712</v>
      </c>
      <c r="Z145" s="113">
        <v>0</v>
      </c>
      <c r="AA145" s="113">
        <v>0</v>
      </c>
      <c r="AB145" s="113">
        <v>0</v>
      </c>
      <c r="AC145" s="113">
        <f t="shared" si="320"/>
        <v>0</v>
      </c>
      <c r="AD145" s="113">
        <f t="shared" si="321"/>
        <v>-7712</v>
      </c>
      <c r="AE145" s="114">
        <f t="shared" si="322"/>
        <v>-2607</v>
      </c>
      <c r="AF145" s="114">
        <f t="shared" si="323"/>
        <v>-154</v>
      </c>
      <c r="AG145" s="113">
        <v>0</v>
      </c>
      <c r="AH145" s="113">
        <v>0</v>
      </c>
      <c r="AI145" s="113">
        <v>0</v>
      </c>
      <c r="AJ145" s="113">
        <f>SUM(AG145:AI145)</f>
        <v>0</v>
      </c>
      <c r="AK145" s="113">
        <f>AD145+AE145+AF145+AJ145</f>
        <v>-10473</v>
      </c>
      <c r="AL145" s="115">
        <v>0</v>
      </c>
      <c r="AM145" s="115">
        <v>0</v>
      </c>
      <c r="AN145" s="115">
        <v>-0.02</v>
      </c>
      <c r="AO145" s="115">
        <v>0</v>
      </c>
      <c r="AP145" s="115">
        <v>0</v>
      </c>
      <c r="AQ145" s="115">
        <v>0</v>
      </c>
      <c r="AR145" s="115">
        <v>0</v>
      </c>
      <c r="AS145" s="115">
        <v>0</v>
      </c>
      <c r="AT145" s="115">
        <f t="shared" si="329"/>
        <v>-0.02</v>
      </c>
      <c r="AU145" s="115">
        <f t="shared" si="317"/>
        <v>0</v>
      </c>
      <c r="AV145" s="116">
        <f t="shared" si="318"/>
        <v>-0.02</v>
      </c>
      <c r="AW145" s="346">
        <f>I145+AK145</f>
        <v>3253834</v>
      </c>
      <c r="AX145" s="113">
        <f>J145+Y145</f>
        <v>2392735</v>
      </c>
      <c r="AY145" s="113">
        <f t="shared" si="330"/>
        <v>0</v>
      </c>
      <c r="AZ145" s="113">
        <f>K145+AC145</f>
        <v>0</v>
      </c>
      <c r="BA145" s="113">
        <f t="shared" si="331"/>
        <v>808744</v>
      </c>
      <c r="BB145" s="113">
        <f t="shared" si="331"/>
        <v>47855</v>
      </c>
      <c r="BC145" s="113">
        <f>N145+AJ145</f>
        <v>4500</v>
      </c>
      <c r="BD145" s="115">
        <f>O145+AV145</f>
        <v>6.7299999999999995</v>
      </c>
      <c r="BE145" s="115">
        <f>P145+AT145</f>
        <v>6.7299999999999995</v>
      </c>
      <c r="BF145" s="372">
        <f t="shared" si="332"/>
        <v>0</v>
      </c>
      <c r="BG145" s="116">
        <f>Q145+AU145</f>
        <v>0</v>
      </c>
    </row>
    <row r="146" spans="1:59" ht="14.1" customHeight="1" x14ac:dyDescent="0.2">
      <c r="A146" s="108">
        <v>34</v>
      </c>
      <c r="B146" s="105">
        <v>2475</v>
      </c>
      <c r="C146" s="106">
        <v>600080331</v>
      </c>
      <c r="D146" s="105">
        <v>65642368</v>
      </c>
      <c r="E146" s="107" t="s">
        <v>641</v>
      </c>
      <c r="F146" s="108">
        <v>3141</v>
      </c>
      <c r="G146" s="107" t="s">
        <v>319</v>
      </c>
      <c r="H146" s="109" t="s">
        <v>282</v>
      </c>
      <c r="I146" s="110">
        <v>1373225</v>
      </c>
      <c r="J146" s="30">
        <v>975052</v>
      </c>
      <c r="K146" s="30">
        <v>20000</v>
      </c>
      <c r="L146" s="111">
        <v>336328</v>
      </c>
      <c r="M146" s="111">
        <v>19501</v>
      </c>
      <c r="N146" s="30">
        <v>22344</v>
      </c>
      <c r="O146" s="288">
        <v>3.3899999999999997</v>
      </c>
      <c r="P146" s="441">
        <v>0</v>
      </c>
      <c r="Q146" s="906">
        <v>3.3899999999999997</v>
      </c>
      <c r="R146" s="112">
        <v>0</v>
      </c>
      <c r="S146" s="113">
        <v>0</v>
      </c>
      <c r="T146" s="113">
        <v>0</v>
      </c>
      <c r="U146" s="113">
        <v>0</v>
      </c>
      <c r="V146" s="113">
        <v>0</v>
      </c>
      <c r="W146" s="113">
        <v>0</v>
      </c>
      <c r="X146" s="113">
        <v>0</v>
      </c>
      <c r="Y146" s="113">
        <f t="shared" si="319"/>
        <v>0</v>
      </c>
      <c r="Z146" s="113">
        <v>0</v>
      </c>
      <c r="AA146" s="113">
        <v>0</v>
      </c>
      <c r="AB146" s="113">
        <v>0</v>
      </c>
      <c r="AC146" s="113">
        <f t="shared" si="320"/>
        <v>0</v>
      </c>
      <c r="AD146" s="113">
        <f t="shared" si="321"/>
        <v>0</v>
      </c>
      <c r="AE146" s="114">
        <f t="shared" si="322"/>
        <v>0</v>
      </c>
      <c r="AF146" s="114">
        <f t="shared" si="323"/>
        <v>0</v>
      </c>
      <c r="AG146" s="113">
        <v>0</v>
      </c>
      <c r="AH146" s="113">
        <v>0</v>
      </c>
      <c r="AI146" s="113">
        <v>0</v>
      </c>
      <c r="AJ146" s="113">
        <f>SUM(AG146:AI146)</f>
        <v>0</v>
      </c>
      <c r="AK146" s="113">
        <f>AD146+AE146+AF146+AJ146</f>
        <v>0</v>
      </c>
      <c r="AL146" s="115">
        <v>0</v>
      </c>
      <c r="AM146" s="115">
        <v>0</v>
      </c>
      <c r="AN146" s="115">
        <v>0</v>
      </c>
      <c r="AO146" s="115">
        <v>0</v>
      </c>
      <c r="AP146" s="115">
        <v>0</v>
      </c>
      <c r="AQ146" s="115">
        <v>0</v>
      </c>
      <c r="AR146" s="115">
        <v>0</v>
      </c>
      <c r="AS146" s="115">
        <v>0</v>
      </c>
      <c r="AT146" s="115">
        <f t="shared" si="329"/>
        <v>0</v>
      </c>
      <c r="AU146" s="115">
        <f t="shared" si="317"/>
        <v>0</v>
      </c>
      <c r="AV146" s="116">
        <f t="shared" si="318"/>
        <v>0</v>
      </c>
      <c r="AW146" s="346">
        <f>I146+AK146</f>
        <v>1373225</v>
      </c>
      <c r="AX146" s="113">
        <f>J146+Y146</f>
        <v>975052</v>
      </c>
      <c r="AY146" s="113">
        <f t="shared" si="330"/>
        <v>0</v>
      </c>
      <c r="AZ146" s="113">
        <f>K146+AC146</f>
        <v>20000</v>
      </c>
      <c r="BA146" s="113">
        <f t="shared" si="331"/>
        <v>336328</v>
      </c>
      <c r="BB146" s="113">
        <f t="shared" si="331"/>
        <v>19501</v>
      </c>
      <c r="BC146" s="113">
        <f>N146+AJ146</f>
        <v>22344</v>
      </c>
      <c r="BD146" s="115">
        <f>O146+AV146</f>
        <v>3.3899999999999997</v>
      </c>
      <c r="BE146" s="115">
        <f>P146+AT146</f>
        <v>0</v>
      </c>
      <c r="BF146" s="372">
        <f t="shared" si="332"/>
        <v>0</v>
      </c>
      <c r="BG146" s="116">
        <f>Q146+AU146</f>
        <v>3.3899999999999997</v>
      </c>
    </row>
    <row r="147" spans="1:59" ht="14.1" customHeight="1" x14ac:dyDescent="0.2">
      <c r="A147" s="108">
        <v>34</v>
      </c>
      <c r="B147" s="105">
        <v>2475</v>
      </c>
      <c r="C147" s="106">
        <v>600080331</v>
      </c>
      <c r="D147" s="105">
        <v>65642368</v>
      </c>
      <c r="E147" s="107" t="s">
        <v>640</v>
      </c>
      <c r="F147" s="108">
        <v>3143</v>
      </c>
      <c r="G147" s="126" t="s">
        <v>633</v>
      </c>
      <c r="H147" s="109" t="s">
        <v>281</v>
      </c>
      <c r="I147" s="110">
        <v>3847267</v>
      </c>
      <c r="J147" s="427">
        <v>2833039</v>
      </c>
      <c r="K147" s="427">
        <v>0</v>
      </c>
      <c r="L147" s="111">
        <v>957567</v>
      </c>
      <c r="M147" s="111">
        <v>56661</v>
      </c>
      <c r="N147" s="338">
        <v>0</v>
      </c>
      <c r="O147" s="288">
        <v>6.0170000000000003</v>
      </c>
      <c r="P147" s="430">
        <v>6.0170000000000003</v>
      </c>
      <c r="Q147" s="905">
        <v>0</v>
      </c>
      <c r="R147" s="112">
        <v>0</v>
      </c>
      <c r="S147" s="113">
        <v>0</v>
      </c>
      <c r="T147" s="113">
        <v>0</v>
      </c>
      <c r="U147" s="113">
        <v>0</v>
      </c>
      <c r="V147" s="113">
        <v>0</v>
      </c>
      <c r="W147" s="113">
        <v>0</v>
      </c>
      <c r="X147" s="113">
        <v>0</v>
      </c>
      <c r="Y147" s="113">
        <f t="shared" si="319"/>
        <v>0</v>
      </c>
      <c r="Z147" s="113">
        <v>0</v>
      </c>
      <c r="AA147" s="113">
        <v>0</v>
      </c>
      <c r="AB147" s="113">
        <v>0</v>
      </c>
      <c r="AC147" s="113">
        <f t="shared" si="320"/>
        <v>0</v>
      </c>
      <c r="AD147" s="113">
        <f t="shared" si="321"/>
        <v>0</v>
      </c>
      <c r="AE147" s="114">
        <f t="shared" si="322"/>
        <v>0</v>
      </c>
      <c r="AF147" s="114">
        <f t="shared" si="323"/>
        <v>0</v>
      </c>
      <c r="AG147" s="113">
        <v>0</v>
      </c>
      <c r="AH147" s="113">
        <v>0</v>
      </c>
      <c r="AI147" s="113">
        <v>0</v>
      </c>
      <c r="AJ147" s="113">
        <f>SUM(AG147:AI147)</f>
        <v>0</v>
      </c>
      <c r="AK147" s="113">
        <f>AD147+AE147+AF147+AJ147</f>
        <v>0</v>
      </c>
      <c r="AL147" s="115">
        <v>0</v>
      </c>
      <c r="AM147" s="115">
        <v>0</v>
      </c>
      <c r="AN147" s="115">
        <v>0</v>
      </c>
      <c r="AO147" s="115">
        <v>0</v>
      </c>
      <c r="AP147" s="115">
        <v>0</v>
      </c>
      <c r="AQ147" s="115">
        <v>0</v>
      </c>
      <c r="AR147" s="115">
        <v>0</v>
      </c>
      <c r="AS147" s="115">
        <v>0</v>
      </c>
      <c r="AT147" s="115">
        <f t="shared" si="329"/>
        <v>0</v>
      </c>
      <c r="AU147" s="115">
        <f t="shared" si="317"/>
        <v>0</v>
      </c>
      <c r="AV147" s="116">
        <f t="shared" si="318"/>
        <v>0</v>
      </c>
      <c r="AW147" s="346">
        <f>I147+AK147</f>
        <v>3847267</v>
      </c>
      <c r="AX147" s="113">
        <f>J147+Y147</f>
        <v>2833039</v>
      </c>
      <c r="AY147" s="113">
        <f t="shared" si="330"/>
        <v>0</v>
      </c>
      <c r="AZ147" s="113">
        <f>K147+AC147</f>
        <v>0</v>
      </c>
      <c r="BA147" s="113">
        <f t="shared" si="331"/>
        <v>957567</v>
      </c>
      <c r="BB147" s="113">
        <f t="shared" si="331"/>
        <v>56661</v>
      </c>
      <c r="BC147" s="113">
        <f>N147+AJ147</f>
        <v>0</v>
      </c>
      <c r="BD147" s="115">
        <f>O147+AV147</f>
        <v>6.0170000000000003</v>
      </c>
      <c r="BE147" s="115">
        <f>P147+AT147</f>
        <v>6.0170000000000003</v>
      </c>
      <c r="BF147" s="372">
        <f t="shared" si="332"/>
        <v>0</v>
      </c>
      <c r="BG147" s="116">
        <f>Q147+AU147</f>
        <v>0</v>
      </c>
    </row>
    <row r="148" spans="1:59" ht="14.1" customHeight="1" x14ac:dyDescent="0.2">
      <c r="A148" s="108">
        <v>34</v>
      </c>
      <c r="B148" s="105">
        <v>2475</v>
      </c>
      <c r="C148" s="106">
        <v>600080331</v>
      </c>
      <c r="D148" s="105">
        <v>65642368</v>
      </c>
      <c r="E148" s="107" t="s">
        <v>640</v>
      </c>
      <c r="F148" s="108">
        <v>3143</v>
      </c>
      <c r="G148" s="126" t="s">
        <v>634</v>
      </c>
      <c r="H148" s="109" t="s">
        <v>282</v>
      </c>
      <c r="I148" s="110">
        <v>119376</v>
      </c>
      <c r="J148" s="439">
        <v>84150</v>
      </c>
      <c r="K148" s="439">
        <v>0</v>
      </c>
      <c r="L148" s="111">
        <v>28443</v>
      </c>
      <c r="M148" s="111">
        <v>1683</v>
      </c>
      <c r="N148" s="439">
        <v>5100</v>
      </c>
      <c r="O148" s="288">
        <v>0.35</v>
      </c>
      <c r="P148" s="440">
        <v>0</v>
      </c>
      <c r="Q148" s="906">
        <v>0.35</v>
      </c>
      <c r="R148" s="112">
        <v>0</v>
      </c>
      <c r="S148" s="113">
        <v>0</v>
      </c>
      <c r="T148" s="113">
        <v>0</v>
      </c>
      <c r="U148" s="113">
        <v>0</v>
      </c>
      <c r="V148" s="113">
        <v>0</v>
      </c>
      <c r="W148" s="113">
        <v>0</v>
      </c>
      <c r="X148" s="113">
        <v>0</v>
      </c>
      <c r="Y148" s="113">
        <f t="shared" si="319"/>
        <v>0</v>
      </c>
      <c r="Z148" s="113">
        <v>0</v>
      </c>
      <c r="AA148" s="113">
        <v>0</v>
      </c>
      <c r="AB148" s="113">
        <v>0</v>
      </c>
      <c r="AC148" s="113">
        <f t="shared" si="320"/>
        <v>0</v>
      </c>
      <c r="AD148" s="113">
        <f t="shared" si="321"/>
        <v>0</v>
      </c>
      <c r="AE148" s="114">
        <f t="shared" si="322"/>
        <v>0</v>
      </c>
      <c r="AF148" s="114">
        <f t="shared" si="323"/>
        <v>0</v>
      </c>
      <c r="AG148" s="113">
        <v>0</v>
      </c>
      <c r="AH148" s="113">
        <v>0</v>
      </c>
      <c r="AI148" s="113">
        <v>0</v>
      </c>
      <c r="AJ148" s="113">
        <f>SUM(AG148:AI148)</f>
        <v>0</v>
      </c>
      <c r="AK148" s="113">
        <f>AD148+AE148+AF148+AJ148</f>
        <v>0</v>
      </c>
      <c r="AL148" s="115">
        <v>0</v>
      </c>
      <c r="AM148" s="115">
        <v>0</v>
      </c>
      <c r="AN148" s="115">
        <v>0</v>
      </c>
      <c r="AO148" s="115">
        <v>0</v>
      </c>
      <c r="AP148" s="115">
        <v>0</v>
      </c>
      <c r="AQ148" s="115">
        <v>0</v>
      </c>
      <c r="AR148" s="115">
        <v>0</v>
      </c>
      <c r="AS148" s="115">
        <v>0</v>
      </c>
      <c r="AT148" s="115">
        <f t="shared" si="329"/>
        <v>0</v>
      </c>
      <c r="AU148" s="115">
        <f t="shared" si="317"/>
        <v>0</v>
      </c>
      <c r="AV148" s="116">
        <f t="shared" si="318"/>
        <v>0</v>
      </c>
      <c r="AW148" s="346">
        <f>I148+AK148</f>
        <v>119376</v>
      </c>
      <c r="AX148" s="113">
        <f>J148+Y148</f>
        <v>84150</v>
      </c>
      <c r="AY148" s="113">
        <f t="shared" si="330"/>
        <v>0</v>
      </c>
      <c r="AZ148" s="113">
        <f>K148+AC148</f>
        <v>0</v>
      </c>
      <c r="BA148" s="113">
        <f t="shared" si="331"/>
        <v>28443</v>
      </c>
      <c r="BB148" s="113">
        <f t="shared" si="331"/>
        <v>1683</v>
      </c>
      <c r="BC148" s="113">
        <f>N148+AJ148</f>
        <v>5100</v>
      </c>
      <c r="BD148" s="115">
        <f>O148+AV148</f>
        <v>0.35</v>
      </c>
      <c r="BE148" s="115">
        <f>P148+AT148</f>
        <v>0</v>
      </c>
      <c r="BF148" s="372">
        <f t="shared" si="332"/>
        <v>0</v>
      </c>
      <c r="BG148" s="116">
        <f>Q148+AU148</f>
        <v>0.35</v>
      </c>
    </row>
    <row r="149" spans="1:59" ht="14.1" customHeight="1" x14ac:dyDescent="0.2">
      <c r="A149" s="120">
        <v>34</v>
      </c>
      <c r="B149" s="117">
        <v>2475</v>
      </c>
      <c r="C149" s="118">
        <v>600080331</v>
      </c>
      <c r="D149" s="117">
        <v>65642368</v>
      </c>
      <c r="E149" s="119" t="s">
        <v>642</v>
      </c>
      <c r="F149" s="120"/>
      <c r="G149" s="119"/>
      <c r="H149" s="121"/>
      <c r="I149" s="122">
        <v>44090321</v>
      </c>
      <c r="J149" s="123">
        <v>31556853</v>
      </c>
      <c r="K149" s="123">
        <v>270000</v>
      </c>
      <c r="L149" s="123">
        <v>10757477</v>
      </c>
      <c r="M149" s="123">
        <v>631137</v>
      </c>
      <c r="N149" s="123">
        <v>874854</v>
      </c>
      <c r="O149" s="124">
        <v>63.99880000000001</v>
      </c>
      <c r="P149" s="124">
        <v>49.683000000000007</v>
      </c>
      <c r="Q149" s="904">
        <v>14.315800000000001</v>
      </c>
      <c r="R149" s="122">
        <f t="shared" ref="R149:BG149" si="333">SUM(R144:R148)</f>
        <v>-130000</v>
      </c>
      <c r="S149" s="123">
        <f t="shared" si="333"/>
        <v>-7712</v>
      </c>
      <c r="T149" s="123">
        <f t="shared" si="333"/>
        <v>665660</v>
      </c>
      <c r="U149" s="123">
        <f t="shared" ref="U149" si="334">SUM(U144:U148)</f>
        <v>83192</v>
      </c>
      <c r="V149" s="123">
        <f t="shared" si="333"/>
        <v>0</v>
      </c>
      <c r="W149" s="123">
        <f t="shared" ref="W149" si="335">SUM(W144:W148)</f>
        <v>173220</v>
      </c>
      <c r="X149" s="123">
        <f t="shared" si="333"/>
        <v>0</v>
      </c>
      <c r="Y149" s="123">
        <f t="shared" si="333"/>
        <v>784360</v>
      </c>
      <c r="Z149" s="123">
        <f t="shared" si="333"/>
        <v>130000</v>
      </c>
      <c r="AA149" s="123">
        <f t="shared" si="333"/>
        <v>0</v>
      </c>
      <c r="AB149" s="123">
        <f t="shared" si="333"/>
        <v>0</v>
      </c>
      <c r="AC149" s="123">
        <f t="shared" si="333"/>
        <v>130000</v>
      </c>
      <c r="AD149" s="123">
        <f t="shared" si="333"/>
        <v>914360</v>
      </c>
      <c r="AE149" s="123">
        <f t="shared" si="333"/>
        <v>309053</v>
      </c>
      <c r="AF149" s="123">
        <f t="shared" si="333"/>
        <v>15687</v>
      </c>
      <c r="AG149" s="123">
        <f t="shared" si="333"/>
        <v>0</v>
      </c>
      <c r="AH149" s="123">
        <f t="shared" si="333"/>
        <v>0</v>
      </c>
      <c r="AI149" s="123">
        <f t="shared" si="333"/>
        <v>0</v>
      </c>
      <c r="AJ149" s="123">
        <f t="shared" si="333"/>
        <v>0</v>
      </c>
      <c r="AK149" s="123">
        <f t="shared" si="333"/>
        <v>1239100</v>
      </c>
      <c r="AL149" s="124">
        <f t="shared" si="333"/>
        <v>-0.28000000000000003</v>
      </c>
      <c r="AM149" s="124">
        <f t="shared" si="333"/>
        <v>0</v>
      </c>
      <c r="AN149" s="124">
        <f t="shared" si="333"/>
        <v>-0.02</v>
      </c>
      <c r="AO149" s="124">
        <f t="shared" si="333"/>
        <v>1.1100000000000001</v>
      </c>
      <c r="AP149" s="124">
        <f t="shared" si="333"/>
        <v>0</v>
      </c>
      <c r="AQ149" s="124">
        <f t="shared" ref="AQ149" si="336">SUM(AQ144:AQ148)</f>
        <v>0.5</v>
      </c>
      <c r="AR149" s="124">
        <f t="shared" si="333"/>
        <v>0</v>
      </c>
      <c r="AS149" s="124">
        <f t="shared" si="333"/>
        <v>0</v>
      </c>
      <c r="AT149" s="449">
        <f t="shared" si="333"/>
        <v>1.31</v>
      </c>
      <c r="AU149" s="124">
        <f t="shared" si="333"/>
        <v>0</v>
      </c>
      <c r="AV149" s="125">
        <f t="shared" si="333"/>
        <v>1.31</v>
      </c>
      <c r="AW149" s="842">
        <f t="shared" si="333"/>
        <v>45329421</v>
      </c>
      <c r="AX149" s="123">
        <f t="shared" si="333"/>
        <v>32341213</v>
      </c>
      <c r="AY149" s="123">
        <f t="shared" ref="AY149" si="337">SUM(AY144:AY148)</f>
        <v>173220</v>
      </c>
      <c r="AZ149" s="123">
        <f t="shared" si="333"/>
        <v>400000</v>
      </c>
      <c r="BA149" s="123">
        <f t="shared" si="333"/>
        <v>11066530</v>
      </c>
      <c r="BB149" s="123">
        <f t="shared" si="333"/>
        <v>646824</v>
      </c>
      <c r="BC149" s="123">
        <f t="shared" si="333"/>
        <v>874854</v>
      </c>
      <c r="BD149" s="124">
        <f t="shared" si="333"/>
        <v>65.308799999999991</v>
      </c>
      <c r="BE149" s="124">
        <f t="shared" si="333"/>
        <v>50.993000000000002</v>
      </c>
      <c r="BF149" s="124">
        <f t="shared" si="333"/>
        <v>0.5</v>
      </c>
      <c r="BG149" s="125">
        <f t="shared" si="333"/>
        <v>14.315800000000001</v>
      </c>
    </row>
    <row r="150" spans="1:59" ht="14.1" customHeight="1" x14ac:dyDescent="0.2">
      <c r="A150" s="108">
        <v>35</v>
      </c>
      <c r="B150" s="105">
        <v>2476</v>
      </c>
      <c r="C150" s="106">
        <v>600080170</v>
      </c>
      <c r="D150" s="105">
        <v>64040364</v>
      </c>
      <c r="E150" s="107" t="s">
        <v>643</v>
      </c>
      <c r="F150" s="108">
        <v>3113</v>
      </c>
      <c r="G150" s="107" t="s">
        <v>318</v>
      </c>
      <c r="H150" s="109" t="s">
        <v>281</v>
      </c>
      <c r="I150" s="110">
        <v>34678729</v>
      </c>
      <c r="J150" s="111">
        <v>24813047</v>
      </c>
      <c r="K150" s="111">
        <v>50000</v>
      </c>
      <c r="L150" s="111">
        <v>8403710</v>
      </c>
      <c r="M150" s="111">
        <v>496262</v>
      </c>
      <c r="N150" s="111">
        <v>915710</v>
      </c>
      <c r="O150" s="288">
        <v>48.231099999999998</v>
      </c>
      <c r="P150" s="288">
        <v>36.977999999999994</v>
      </c>
      <c r="Q150" s="406">
        <v>11.2531</v>
      </c>
      <c r="R150" s="112">
        <v>-50000</v>
      </c>
      <c r="S150" s="113">
        <v>0</v>
      </c>
      <c r="T150" s="113">
        <v>717041</v>
      </c>
      <c r="U150" s="113">
        <v>119640</v>
      </c>
      <c r="V150" s="113">
        <v>-220913</v>
      </c>
      <c r="W150" s="113">
        <v>173220</v>
      </c>
      <c r="X150" s="113">
        <v>0</v>
      </c>
      <c r="Y150" s="113">
        <f t="shared" si="319"/>
        <v>738988</v>
      </c>
      <c r="Z150" s="113">
        <v>50000</v>
      </c>
      <c r="AA150" s="113">
        <v>0</v>
      </c>
      <c r="AB150" s="113">
        <v>0</v>
      </c>
      <c r="AC150" s="113">
        <f t="shared" si="320"/>
        <v>50000</v>
      </c>
      <c r="AD150" s="113">
        <f t="shared" si="321"/>
        <v>788988</v>
      </c>
      <c r="AE150" s="114">
        <f t="shared" si="322"/>
        <v>266678</v>
      </c>
      <c r="AF150" s="114">
        <f t="shared" si="323"/>
        <v>14780</v>
      </c>
      <c r="AG150" s="113">
        <v>0</v>
      </c>
      <c r="AH150" s="113">
        <v>300000</v>
      </c>
      <c r="AI150" s="113">
        <v>0</v>
      </c>
      <c r="AJ150" s="113">
        <f>SUM(AG150:AI150)</f>
        <v>300000</v>
      </c>
      <c r="AK150" s="113">
        <f>AD150+AE150+AF150+AJ150</f>
        <v>1370446</v>
      </c>
      <c r="AL150" s="115">
        <v>-0.2</v>
      </c>
      <c r="AM150" s="115">
        <v>0</v>
      </c>
      <c r="AN150" s="115">
        <v>0</v>
      </c>
      <c r="AO150" s="115">
        <v>1.23</v>
      </c>
      <c r="AP150" s="115">
        <v>0</v>
      </c>
      <c r="AQ150" s="115">
        <v>0.5</v>
      </c>
      <c r="AR150" s="115">
        <v>0</v>
      </c>
      <c r="AS150" s="115">
        <v>0</v>
      </c>
      <c r="AT150" s="115">
        <f t="shared" ref="AT150:AT154" si="338">AL150+AN150+AO150+AR150+AQ150</f>
        <v>1.53</v>
      </c>
      <c r="AU150" s="115">
        <f t="shared" si="317"/>
        <v>0</v>
      </c>
      <c r="AV150" s="116">
        <f t="shared" si="318"/>
        <v>1.53</v>
      </c>
      <c r="AW150" s="346">
        <f>I150+AK150</f>
        <v>36049175</v>
      </c>
      <c r="AX150" s="113">
        <f>J150+Y150</f>
        <v>25552035</v>
      </c>
      <c r="AY150" s="113">
        <f t="shared" ref="AY150:AY154" si="339">W150</f>
        <v>173220</v>
      </c>
      <c r="AZ150" s="113">
        <f>K150+AC150</f>
        <v>100000</v>
      </c>
      <c r="BA150" s="113">
        <f t="shared" ref="BA150:BB154" si="340">L150+AE150</f>
        <v>8670388</v>
      </c>
      <c r="BB150" s="113">
        <f t="shared" si="340"/>
        <v>511042</v>
      </c>
      <c r="BC150" s="113">
        <f>N150+AJ150</f>
        <v>1215710</v>
      </c>
      <c r="BD150" s="115">
        <f>O150+AV150</f>
        <v>49.761099999999999</v>
      </c>
      <c r="BE150" s="115">
        <f>P150+AT150</f>
        <v>38.507999999999996</v>
      </c>
      <c r="BF150" s="372">
        <f t="shared" ref="BF150:BF154" si="341">AQ150</f>
        <v>0.5</v>
      </c>
      <c r="BG150" s="116">
        <f>Q150+AU150</f>
        <v>11.2531</v>
      </c>
    </row>
    <row r="151" spans="1:59" ht="14.1" customHeight="1" x14ac:dyDescent="0.2">
      <c r="A151" s="108">
        <v>35</v>
      </c>
      <c r="B151" s="105">
        <v>2476</v>
      </c>
      <c r="C151" s="106">
        <v>600080170</v>
      </c>
      <c r="D151" s="105">
        <v>64040364</v>
      </c>
      <c r="E151" s="107" t="s">
        <v>643</v>
      </c>
      <c r="F151" s="108">
        <v>3113</v>
      </c>
      <c r="G151" s="126" t="s">
        <v>316</v>
      </c>
      <c r="H151" s="109" t="s">
        <v>282</v>
      </c>
      <c r="I151" s="110">
        <v>5693058</v>
      </c>
      <c r="J151" s="28">
        <v>4186161</v>
      </c>
      <c r="K151" s="28">
        <v>0</v>
      </c>
      <c r="L151" s="111">
        <v>1414923</v>
      </c>
      <c r="M151" s="111">
        <v>83724</v>
      </c>
      <c r="N151" s="28">
        <v>8250</v>
      </c>
      <c r="O151" s="288">
        <v>12.170000000000002</v>
      </c>
      <c r="P151" s="275">
        <v>12.170000000000002</v>
      </c>
      <c r="Q151" s="905">
        <v>0</v>
      </c>
      <c r="R151" s="112">
        <v>0</v>
      </c>
      <c r="S151" s="113">
        <v>48441</v>
      </c>
      <c r="T151" s="113">
        <v>0</v>
      </c>
      <c r="U151" s="113">
        <v>0</v>
      </c>
      <c r="V151" s="113">
        <v>0</v>
      </c>
      <c r="W151" s="113">
        <v>0</v>
      </c>
      <c r="X151" s="113">
        <v>0</v>
      </c>
      <c r="Y151" s="113">
        <f t="shared" si="319"/>
        <v>48441</v>
      </c>
      <c r="Z151" s="113">
        <v>0</v>
      </c>
      <c r="AA151" s="113">
        <v>0</v>
      </c>
      <c r="AB151" s="113">
        <v>0</v>
      </c>
      <c r="AC151" s="113">
        <f t="shared" si="320"/>
        <v>0</v>
      </c>
      <c r="AD151" s="113">
        <f t="shared" si="321"/>
        <v>48441</v>
      </c>
      <c r="AE151" s="114">
        <f t="shared" si="322"/>
        <v>16373</v>
      </c>
      <c r="AF151" s="114">
        <f t="shared" si="323"/>
        <v>969</v>
      </c>
      <c r="AG151" s="113">
        <v>500</v>
      </c>
      <c r="AH151" s="113">
        <v>0</v>
      </c>
      <c r="AI151" s="113">
        <v>0</v>
      </c>
      <c r="AJ151" s="113">
        <f>SUM(AG151:AI151)</f>
        <v>500</v>
      </c>
      <c r="AK151" s="113">
        <f>AD151+AE151+AF151+AJ151</f>
        <v>66283</v>
      </c>
      <c r="AL151" s="115">
        <v>0</v>
      </c>
      <c r="AM151" s="115">
        <v>0</v>
      </c>
      <c r="AN151" s="115">
        <v>0.11</v>
      </c>
      <c r="AO151" s="115">
        <v>0</v>
      </c>
      <c r="AP151" s="115">
        <v>0</v>
      </c>
      <c r="AQ151" s="115">
        <v>0</v>
      </c>
      <c r="AR151" s="115">
        <v>0</v>
      </c>
      <c r="AS151" s="115">
        <v>0</v>
      </c>
      <c r="AT151" s="115">
        <f t="shared" si="338"/>
        <v>0.11</v>
      </c>
      <c r="AU151" s="115">
        <f t="shared" si="317"/>
        <v>0</v>
      </c>
      <c r="AV151" s="116">
        <f t="shared" si="318"/>
        <v>0.11</v>
      </c>
      <c r="AW151" s="346">
        <f>I151+AK151</f>
        <v>5759341</v>
      </c>
      <c r="AX151" s="113">
        <f>J151+Y151</f>
        <v>4234602</v>
      </c>
      <c r="AY151" s="113">
        <f t="shared" si="339"/>
        <v>0</v>
      </c>
      <c r="AZ151" s="113">
        <f>K151+AC151</f>
        <v>0</v>
      </c>
      <c r="BA151" s="113">
        <f t="shared" si="340"/>
        <v>1431296</v>
      </c>
      <c r="BB151" s="113">
        <f t="shared" si="340"/>
        <v>84693</v>
      </c>
      <c r="BC151" s="113">
        <f>N151+AJ151</f>
        <v>8750</v>
      </c>
      <c r="BD151" s="115">
        <f>O151+AV151</f>
        <v>12.280000000000001</v>
      </c>
      <c r="BE151" s="115">
        <f>P151+AT151</f>
        <v>12.280000000000001</v>
      </c>
      <c r="BF151" s="372">
        <f t="shared" si="341"/>
        <v>0</v>
      </c>
      <c r="BG151" s="116">
        <f>Q151+AU151</f>
        <v>0</v>
      </c>
    </row>
    <row r="152" spans="1:59" ht="14.1" customHeight="1" x14ac:dyDescent="0.2">
      <c r="A152" s="108">
        <v>35</v>
      </c>
      <c r="B152" s="105">
        <v>2476</v>
      </c>
      <c r="C152" s="106">
        <v>600080170</v>
      </c>
      <c r="D152" s="105">
        <v>64040364</v>
      </c>
      <c r="E152" s="107" t="s">
        <v>643</v>
      </c>
      <c r="F152" s="108">
        <v>3141</v>
      </c>
      <c r="G152" s="107" t="s">
        <v>319</v>
      </c>
      <c r="H152" s="109" t="s">
        <v>282</v>
      </c>
      <c r="I152" s="110">
        <v>3523535</v>
      </c>
      <c r="J152" s="30">
        <v>2546671</v>
      </c>
      <c r="K152" s="30">
        <v>20000</v>
      </c>
      <c r="L152" s="111">
        <v>867535</v>
      </c>
      <c r="M152" s="111">
        <v>50933</v>
      </c>
      <c r="N152" s="30">
        <v>38396</v>
      </c>
      <c r="O152" s="288">
        <v>8.73</v>
      </c>
      <c r="P152" s="441">
        <v>0</v>
      </c>
      <c r="Q152" s="906">
        <v>8.73</v>
      </c>
      <c r="R152" s="112">
        <v>20000</v>
      </c>
      <c r="S152" s="113">
        <v>0</v>
      </c>
      <c r="T152" s="113">
        <v>0</v>
      </c>
      <c r="U152" s="113">
        <v>0</v>
      </c>
      <c r="V152" s="113">
        <v>0</v>
      </c>
      <c r="W152" s="113">
        <v>0</v>
      </c>
      <c r="X152" s="113">
        <v>0</v>
      </c>
      <c r="Y152" s="113">
        <f t="shared" si="319"/>
        <v>20000</v>
      </c>
      <c r="Z152" s="113">
        <v>-20000</v>
      </c>
      <c r="AA152" s="113">
        <v>0</v>
      </c>
      <c r="AB152" s="113">
        <v>0</v>
      </c>
      <c r="AC152" s="113">
        <f t="shared" si="320"/>
        <v>-20000</v>
      </c>
      <c r="AD152" s="113">
        <f t="shared" si="321"/>
        <v>0</v>
      </c>
      <c r="AE152" s="114">
        <f t="shared" si="322"/>
        <v>0</v>
      </c>
      <c r="AF152" s="114">
        <f t="shared" si="323"/>
        <v>400</v>
      </c>
      <c r="AG152" s="113">
        <v>0</v>
      </c>
      <c r="AH152" s="113">
        <v>0</v>
      </c>
      <c r="AI152" s="113">
        <v>0</v>
      </c>
      <c r="AJ152" s="113">
        <f>SUM(AG152:AI152)</f>
        <v>0</v>
      </c>
      <c r="AK152" s="113">
        <f>AD152+AE152+AF152+AJ152</f>
        <v>400</v>
      </c>
      <c r="AL152" s="115">
        <v>0</v>
      </c>
      <c r="AM152" s="115">
        <v>0</v>
      </c>
      <c r="AN152" s="115">
        <v>0</v>
      </c>
      <c r="AO152" s="115">
        <v>0</v>
      </c>
      <c r="AP152" s="115">
        <v>0</v>
      </c>
      <c r="AQ152" s="115">
        <v>0</v>
      </c>
      <c r="AR152" s="115">
        <v>0</v>
      </c>
      <c r="AS152" s="115">
        <v>0</v>
      </c>
      <c r="AT152" s="115">
        <f t="shared" si="338"/>
        <v>0</v>
      </c>
      <c r="AU152" s="115">
        <f t="shared" si="317"/>
        <v>0</v>
      </c>
      <c r="AV152" s="116">
        <f t="shared" si="318"/>
        <v>0</v>
      </c>
      <c r="AW152" s="346">
        <f>I152+AK152</f>
        <v>3523935</v>
      </c>
      <c r="AX152" s="113">
        <f>J152+Y152</f>
        <v>2566671</v>
      </c>
      <c r="AY152" s="113">
        <f t="shared" si="339"/>
        <v>0</v>
      </c>
      <c r="AZ152" s="113">
        <f>K152+AC152</f>
        <v>0</v>
      </c>
      <c r="BA152" s="113">
        <f t="shared" si="340"/>
        <v>867535</v>
      </c>
      <c r="BB152" s="113">
        <f t="shared" si="340"/>
        <v>51333</v>
      </c>
      <c r="BC152" s="113">
        <f>N152+AJ152</f>
        <v>38396</v>
      </c>
      <c r="BD152" s="115">
        <f>O152+AV152</f>
        <v>8.73</v>
      </c>
      <c r="BE152" s="115">
        <f>P152+AT152</f>
        <v>0</v>
      </c>
      <c r="BF152" s="372">
        <f t="shared" si="341"/>
        <v>0</v>
      </c>
      <c r="BG152" s="116">
        <f>Q152+AU152</f>
        <v>8.73</v>
      </c>
    </row>
    <row r="153" spans="1:59" ht="14.1" customHeight="1" x14ac:dyDescent="0.2">
      <c r="A153" s="108">
        <v>35</v>
      </c>
      <c r="B153" s="105">
        <v>2476</v>
      </c>
      <c r="C153" s="106">
        <v>600080170</v>
      </c>
      <c r="D153" s="105">
        <v>64040364</v>
      </c>
      <c r="E153" s="107" t="s">
        <v>643</v>
      </c>
      <c r="F153" s="108">
        <v>3143</v>
      </c>
      <c r="G153" s="126" t="s">
        <v>633</v>
      </c>
      <c r="H153" s="109" t="s">
        <v>281</v>
      </c>
      <c r="I153" s="110">
        <v>4012498</v>
      </c>
      <c r="J153" s="427">
        <v>2935006</v>
      </c>
      <c r="K153" s="427">
        <v>20000</v>
      </c>
      <c r="L153" s="111">
        <v>998792</v>
      </c>
      <c r="M153" s="111">
        <v>58700</v>
      </c>
      <c r="N153" s="338">
        <v>0</v>
      </c>
      <c r="O153" s="288">
        <v>6.0369999999999999</v>
      </c>
      <c r="P153" s="430">
        <v>6.0369999999999999</v>
      </c>
      <c r="Q153" s="905">
        <v>0</v>
      </c>
      <c r="R153" s="112">
        <v>20000</v>
      </c>
      <c r="S153" s="113">
        <v>0</v>
      </c>
      <c r="T153" s="113">
        <v>0</v>
      </c>
      <c r="U153" s="113">
        <v>0</v>
      </c>
      <c r="V153" s="113">
        <v>0</v>
      </c>
      <c r="W153" s="113">
        <v>0</v>
      </c>
      <c r="X153" s="113">
        <v>0</v>
      </c>
      <c r="Y153" s="113">
        <f t="shared" si="319"/>
        <v>20000</v>
      </c>
      <c r="Z153" s="113">
        <v>-20000</v>
      </c>
      <c r="AA153" s="113">
        <v>0</v>
      </c>
      <c r="AB153" s="113">
        <v>0</v>
      </c>
      <c r="AC153" s="113">
        <f t="shared" si="320"/>
        <v>-20000</v>
      </c>
      <c r="AD153" s="113">
        <f t="shared" si="321"/>
        <v>0</v>
      </c>
      <c r="AE153" s="114">
        <f t="shared" si="322"/>
        <v>0</v>
      </c>
      <c r="AF153" s="114">
        <f t="shared" si="323"/>
        <v>400</v>
      </c>
      <c r="AG153" s="113">
        <v>0</v>
      </c>
      <c r="AH153" s="113">
        <v>0</v>
      </c>
      <c r="AI153" s="113">
        <v>0</v>
      </c>
      <c r="AJ153" s="113">
        <f>SUM(AG153:AI153)</f>
        <v>0</v>
      </c>
      <c r="AK153" s="113">
        <f>AD153+AE153+AF153+AJ153</f>
        <v>400</v>
      </c>
      <c r="AL153" s="115">
        <v>0</v>
      </c>
      <c r="AM153" s="115">
        <v>0</v>
      </c>
      <c r="AN153" s="115">
        <v>0</v>
      </c>
      <c r="AO153" s="115">
        <v>0</v>
      </c>
      <c r="AP153" s="115">
        <v>0</v>
      </c>
      <c r="AQ153" s="115">
        <v>0</v>
      </c>
      <c r="AR153" s="115">
        <v>0</v>
      </c>
      <c r="AS153" s="115">
        <v>0</v>
      </c>
      <c r="AT153" s="115">
        <f t="shared" si="338"/>
        <v>0</v>
      </c>
      <c r="AU153" s="115">
        <f t="shared" si="317"/>
        <v>0</v>
      </c>
      <c r="AV153" s="116">
        <f t="shared" si="318"/>
        <v>0</v>
      </c>
      <c r="AW153" s="346">
        <f>I153+AK153</f>
        <v>4012898</v>
      </c>
      <c r="AX153" s="113">
        <f>J153+Y153</f>
        <v>2955006</v>
      </c>
      <c r="AY153" s="113">
        <f t="shared" si="339"/>
        <v>0</v>
      </c>
      <c r="AZ153" s="113">
        <f>K153+AC153</f>
        <v>0</v>
      </c>
      <c r="BA153" s="113">
        <f t="shared" si="340"/>
        <v>998792</v>
      </c>
      <c r="BB153" s="113">
        <f t="shared" si="340"/>
        <v>59100</v>
      </c>
      <c r="BC153" s="113">
        <f>N153+AJ153</f>
        <v>0</v>
      </c>
      <c r="BD153" s="115">
        <f>O153+AV153</f>
        <v>6.0369999999999999</v>
      </c>
      <c r="BE153" s="115">
        <f>P153+AT153</f>
        <v>6.0369999999999999</v>
      </c>
      <c r="BF153" s="372">
        <f t="shared" si="341"/>
        <v>0</v>
      </c>
      <c r="BG153" s="116">
        <f>Q153+AU153</f>
        <v>0</v>
      </c>
    </row>
    <row r="154" spans="1:59" ht="14.1" customHeight="1" x14ac:dyDescent="0.2">
      <c r="A154" s="108">
        <v>35</v>
      </c>
      <c r="B154" s="105">
        <v>2476</v>
      </c>
      <c r="C154" s="106">
        <v>600080170</v>
      </c>
      <c r="D154" s="105">
        <v>64040364</v>
      </c>
      <c r="E154" s="107" t="s">
        <v>643</v>
      </c>
      <c r="F154" s="108">
        <v>3143</v>
      </c>
      <c r="G154" s="126" t="s">
        <v>634</v>
      </c>
      <c r="H154" s="109" t="s">
        <v>282</v>
      </c>
      <c r="I154" s="110">
        <v>143954</v>
      </c>
      <c r="J154" s="439">
        <v>101475</v>
      </c>
      <c r="K154" s="439">
        <v>0</v>
      </c>
      <c r="L154" s="111">
        <v>34299</v>
      </c>
      <c r="M154" s="111">
        <v>2030</v>
      </c>
      <c r="N154" s="439">
        <v>6150</v>
      </c>
      <c r="O154" s="288">
        <v>0.43</v>
      </c>
      <c r="P154" s="440">
        <v>0</v>
      </c>
      <c r="Q154" s="906">
        <v>0.43</v>
      </c>
      <c r="R154" s="112">
        <v>0</v>
      </c>
      <c r="S154" s="113">
        <v>0</v>
      </c>
      <c r="T154" s="113">
        <v>0</v>
      </c>
      <c r="U154" s="113">
        <v>0</v>
      </c>
      <c r="V154" s="113">
        <v>0</v>
      </c>
      <c r="W154" s="113">
        <v>0</v>
      </c>
      <c r="X154" s="113">
        <v>0</v>
      </c>
      <c r="Y154" s="113">
        <f t="shared" si="319"/>
        <v>0</v>
      </c>
      <c r="Z154" s="113">
        <v>0</v>
      </c>
      <c r="AA154" s="113">
        <v>0</v>
      </c>
      <c r="AB154" s="113">
        <v>0</v>
      </c>
      <c r="AC154" s="113">
        <f t="shared" si="320"/>
        <v>0</v>
      </c>
      <c r="AD154" s="113">
        <f t="shared" si="321"/>
        <v>0</v>
      </c>
      <c r="AE154" s="114">
        <f t="shared" si="322"/>
        <v>0</v>
      </c>
      <c r="AF154" s="114">
        <f t="shared" si="323"/>
        <v>0</v>
      </c>
      <c r="AG154" s="113">
        <v>0</v>
      </c>
      <c r="AH154" s="113">
        <v>0</v>
      </c>
      <c r="AI154" s="113">
        <v>0</v>
      </c>
      <c r="AJ154" s="113">
        <f>SUM(AG154:AI154)</f>
        <v>0</v>
      </c>
      <c r="AK154" s="113">
        <f>AD154+AE154+AF154+AJ154</f>
        <v>0</v>
      </c>
      <c r="AL154" s="115">
        <v>0</v>
      </c>
      <c r="AM154" s="115">
        <v>0</v>
      </c>
      <c r="AN154" s="115">
        <v>0</v>
      </c>
      <c r="AO154" s="115">
        <v>0</v>
      </c>
      <c r="AP154" s="115">
        <v>0</v>
      </c>
      <c r="AQ154" s="115">
        <v>0</v>
      </c>
      <c r="AR154" s="115">
        <v>0</v>
      </c>
      <c r="AS154" s="115">
        <v>0</v>
      </c>
      <c r="AT154" s="115">
        <f t="shared" si="338"/>
        <v>0</v>
      </c>
      <c r="AU154" s="115">
        <f t="shared" si="317"/>
        <v>0</v>
      </c>
      <c r="AV154" s="116">
        <f t="shared" si="318"/>
        <v>0</v>
      </c>
      <c r="AW154" s="346">
        <f>I154+AK154</f>
        <v>143954</v>
      </c>
      <c r="AX154" s="113">
        <f>J154+Y154</f>
        <v>101475</v>
      </c>
      <c r="AY154" s="113">
        <f t="shared" si="339"/>
        <v>0</v>
      </c>
      <c r="AZ154" s="113">
        <f>K154+AC154</f>
        <v>0</v>
      </c>
      <c r="BA154" s="113">
        <f t="shared" si="340"/>
        <v>34299</v>
      </c>
      <c r="BB154" s="113">
        <f t="shared" si="340"/>
        <v>2030</v>
      </c>
      <c r="BC154" s="113">
        <f>N154+AJ154</f>
        <v>6150</v>
      </c>
      <c r="BD154" s="115">
        <f>O154+AV154</f>
        <v>0.43</v>
      </c>
      <c r="BE154" s="115">
        <f>P154+AT154</f>
        <v>0</v>
      </c>
      <c r="BF154" s="372">
        <f t="shared" si="341"/>
        <v>0</v>
      </c>
      <c r="BG154" s="116">
        <f>Q154+AU154</f>
        <v>0.43</v>
      </c>
    </row>
    <row r="155" spans="1:59" ht="14.1" customHeight="1" x14ac:dyDescent="0.2">
      <c r="A155" s="120">
        <v>35</v>
      </c>
      <c r="B155" s="117">
        <v>2476</v>
      </c>
      <c r="C155" s="118">
        <v>600080170</v>
      </c>
      <c r="D155" s="117">
        <v>64040364</v>
      </c>
      <c r="E155" s="119" t="s">
        <v>644</v>
      </c>
      <c r="F155" s="120"/>
      <c r="G155" s="119"/>
      <c r="H155" s="121"/>
      <c r="I155" s="122">
        <v>48051774</v>
      </c>
      <c r="J155" s="123">
        <v>34582360</v>
      </c>
      <c r="K155" s="123">
        <v>90000</v>
      </c>
      <c r="L155" s="123">
        <v>11719259</v>
      </c>
      <c r="M155" s="123">
        <v>691649</v>
      </c>
      <c r="N155" s="123">
        <v>968506</v>
      </c>
      <c r="O155" s="124">
        <v>75.598100000000017</v>
      </c>
      <c r="P155" s="124">
        <v>55.184999999999995</v>
      </c>
      <c r="Q155" s="904">
        <v>20.4131</v>
      </c>
      <c r="R155" s="122">
        <f t="shared" ref="R155:BG155" si="342">SUM(R150:R154)</f>
        <v>-10000</v>
      </c>
      <c r="S155" s="123">
        <f t="shared" si="342"/>
        <v>48441</v>
      </c>
      <c r="T155" s="123">
        <f t="shared" si="342"/>
        <v>717041</v>
      </c>
      <c r="U155" s="123">
        <f t="shared" ref="U155" si="343">SUM(U150:U154)</f>
        <v>119640</v>
      </c>
      <c r="V155" s="123">
        <f t="shared" si="342"/>
        <v>-220913</v>
      </c>
      <c r="W155" s="123">
        <f t="shared" ref="W155" si="344">SUM(W150:W154)</f>
        <v>173220</v>
      </c>
      <c r="X155" s="123">
        <f t="shared" si="342"/>
        <v>0</v>
      </c>
      <c r="Y155" s="123">
        <f t="shared" si="342"/>
        <v>827429</v>
      </c>
      <c r="Z155" s="123">
        <f t="shared" si="342"/>
        <v>10000</v>
      </c>
      <c r="AA155" s="123">
        <f t="shared" si="342"/>
        <v>0</v>
      </c>
      <c r="AB155" s="123">
        <f t="shared" si="342"/>
        <v>0</v>
      </c>
      <c r="AC155" s="123">
        <f t="shared" si="342"/>
        <v>10000</v>
      </c>
      <c r="AD155" s="123">
        <f t="shared" si="342"/>
        <v>837429</v>
      </c>
      <c r="AE155" s="123">
        <f t="shared" si="342"/>
        <v>283051</v>
      </c>
      <c r="AF155" s="123">
        <f t="shared" si="342"/>
        <v>16549</v>
      </c>
      <c r="AG155" s="123">
        <f t="shared" si="342"/>
        <v>500</v>
      </c>
      <c r="AH155" s="123">
        <f t="shared" si="342"/>
        <v>300000</v>
      </c>
      <c r="AI155" s="123">
        <f t="shared" si="342"/>
        <v>0</v>
      </c>
      <c r="AJ155" s="123">
        <f t="shared" si="342"/>
        <v>300500</v>
      </c>
      <c r="AK155" s="123">
        <f t="shared" si="342"/>
        <v>1437529</v>
      </c>
      <c r="AL155" s="124">
        <f t="shared" si="342"/>
        <v>-0.2</v>
      </c>
      <c r="AM155" s="124">
        <f t="shared" si="342"/>
        <v>0</v>
      </c>
      <c r="AN155" s="124">
        <f t="shared" si="342"/>
        <v>0.11</v>
      </c>
      <c r="AO155" s="124">
        <f t="shared" si="342"/>
        <v>1.23</v>
      </c>
      <c r="AP155" s="124">
        <f t="shared" si="342"/>
        <v>0</v>
      </c>
      <c r="AQ155" s="124">
        <f t="shared" ref="AQ155" si="345">SUM(AQ150:AQ154)</f>
        <v>0.5</v>
      </c>
      <c r="AR155" s="124">
        <f t="shared" si="342"/>
        <v>0</v>
      </c>
      <c r="AS155" s="124">
        <f t="shared" si="342"/>
        <v>0</v>
      </c>
      <c r="AT155" s="449">
        <f t="shared" si="342"/>
        <v>1.6400000000000001</v>
      </c>
      <c r="AU155" s="124">
        <f t="shared" si="342"/>
        <v>0</v>
      </c>
      <c r="AV155" s="125">
        <f t="shared" si="342"/>
        <v>1.6400000000000001</v>
      </c>
      <c r="AW155" s="842">
        <f t="shared" si="342"/>
        <v>49489303</v>
      </c>
      <c r="AX155" s="123">
        <f t="shared" si="342"/>
        <v>35409789</v>
      </c>
      <c r="AY155" s="123">
        <f t="shared" ref="AY155" si="346">SUM(AY150:AY154)</f>
        <v>173220</v>
      </c>
      <c r="AZ155" s="123">
        <f t="shared" si="342"/>
        <v>100000</v>
      </c>
      <c r="BA155" s="123">
        <f t="shared" si="342"/>
        <v>12002310</v>
      </c>
      <c r="BB155" s="123">
        <f t="shared" si="342"/>
        <v>708198</v>
      </c>
      <c r="BC155" s="123">
        <f t="shared" si="342"/>
        <v>1269006</v>
      </c>
      <c r="BD155" s="124">
        <f t="shared" si="342"/>
        <v>77.238100000000017</v>
      </c>
      <c r="BE155" s="124">
        <f t="shared" si="342"/>
        <v>56.824999999999996</v>
      </c>
      <c r="BF155" s="124">
        <f t="shared" si="342"/>
        <v>0.5</v>
      </c>
      <c r="BG155" s="125">
        <f t="shared" si="342"/>
        <v>20.4131</v>
      </c>
    </row>
    <row r="156" spans="1:59" ht="14.1" customHeight="1" x14ac:dyDescent="0.2">
      <c r="A156" s="108">
        <v>36</v>
      </c>
      <c r="B156" s="105">
        <v>2477</v>
      </c>
      <c r="C156" s="106">
        <v>600079872</v>
      </c>
      <c r="D156" s="105">
        <v>68975147</v>
      </c>
      <c r="E156" s="107" t="s">
        <v>645</v>
      </c>
      <c r="F156" s="108">
        <v>3113</v>
      </c>
      <c r="G156" s="107" t="s">
        <v>318</v>
      </c>
      <c r="H156" s="109" t="s">
        <v>281</v>
      </c>
      <c r="I156" s="110">
        <v>41456050</v>
      </c>
      <c r="J156" s="111">
        <v>29741900</v>
      </c>
      <c r="K156" s="111">
        <v>50000</v>
      </c>
      <c r="L156" s="111">
        <v>10069662</v>
      </c>
      <c r="M156" s="111">
        <v>594838</v>
      </c>
      <c r="N156" s="111">
        <v>999650</v>
      </c>
      <c r="O156" s="288">
        <v>55.008900000000004</v>
      </c>
      <c r="P156" s="288">
        <v>43.923300000000005</v>
      </c>
      <c r="Q156" s="406">
        <v>11.085599999999999</v>
      </c>
      <c r="R156" s="112">
        <v>-40000</v>
      </c>
      <c r="S156" s="113">
        <v>0</v>
      </c>
      <c r="T156" s="113">
        <v>0</v>
      </c>
      <c r="U156" s="113">
        <v>63512</v>
      </c>
      <c r="V156" s="113">
        <v>0</v>
      </c>
      <c r="W156" s="113">
        <v>0</v>
      </c>
      <c r="X156" s="113">
        <v>0</v>
      </c>
      <c r="Y156" s="113">
        <f t="shared" si="319"/>
        <v>23512</v>
      </c>
      <c r="Z156" s="113">
        <v>40000</v>
      </c>
      <c r="AA156" s="113">
        <v>0</v>
      </c>
      <c r="AB156" s="113">
        <v>0</v>
      </c>
      <c r="AC156" s="113">
        <f t="shared" si="320"/>
        <v>40000</v>
      </c>
      <c r="AD156" s="113">
        <f t="shared" si="321"/>
        <v>63512</v>
      </c>
      <c r="AE156" s="114">
        <f t="shared" si="322"/>
        <v>21467</v>
      </c>
      <c r="AF156" s="114">
        <f t="shared" si="323"/>
        <v>470</v>
      </c>
      <c r="AG156" s="113">
        <v>0</v>
      </c>
      <c r="AH156" s="113">
        <v>0</v>
      </c>
      <c r="AI156" s="113">
        <v>0</v>
      </c>
      <c r="AJ156" s="113">
        <f>SUM(AG156:AI156)</f>
        <v>0</v>
      </c>
      <c r="AK156" s="113">
        <f>AD156+AE156+AF156+AJ156</f>
        <v>85449</v>
      </c>
      <c r="AL156" s="115">
        <v>-0.03</v>
      </c>
      <c r="AM156" s="115">
        <v>-0.2</v>
      </c>
      <c r="AN156" s="115">
        <v>0</v>
      </c>
      <c r="AO156" s="115">
        <v>0</v>
      </c>
      <c r="AP156" s="115">
        <v>0</v>
      </c>
      <c r="AQ156" s="115">
        <v>0</v>
      </c>
      <c r="AR156" s="115">
        <v>0</v>
      </c>
      <c r="AS156" s="115">
        <v>0</v>
      </c>
      <c r="AT156" s="115">
        <f t="shared" ref="AT156:AT159" si="347">AL156+AN156+AO156+AR156+AQ156</f>
        <v>-0.03</v>
      </c>
      <c r="AU156" s="115">
        <f t="shared" si="317"/>
        <v>-0.2</v>
      </c>
      <c r="AV156" s="116">
        <f t="shared" si="318"/>
        <v>-0.23</v>
      </c>
      <c r="AW156" s="346">
        <f>I156+AK156</f>
        <v>41541499</v>
      </c>
      <c r="AX156" s="113">
        <f>J156+Y156</f>
        <v>29765412</v>
      </c>
      <c r="AY156" s="113">
        <f t="shared" ref="AY156:AY159" si="348">W156</f>
        <v>0</v>
      </c>
      <c r="AZ156" s="113">
        <f>K156+AC156</f>
        <v>90000</v>
      </c>
      <c r="BA156" s="113">
        <f t="shared" ref="BA156:BB159" si="349">L156+AE156</f>
        <v>10091129</v>
      </c>
      <c r="BB156" s="113">
        <f t="shared" si="349"/>
        <v>595308</v>
      </c>
      <c r="BC156" s="113">
        <f>N156+AJ156</f>
        <v>999650</v>
      </c>
      <c r="BD156" s="115">
        <f>O156+AV156</f>
        <v>54.778900000000007</v>
      </c>
      <c r="BE156" s="115">
        <f>P156+AT156</f>
        <v>43.893300000000004</v>
      </c>
      <c r="BF156" s="372">
        <f t="shared" ref="BF156:BF159" si="350">AQ156</f>
        <v>0</v>
      </c>
      <c r="BG156" s="116">
        <f>Q156+AU156</f>
        <v>10.8856</v>
      </c>
    </row>
    <row r="157" spans="1:59" ht="14.1" customHeight="1" x14ac:dyDescent="0.2">
      <c r="A157" s="108">
        <v>36</v>
      </c>
      <c r="B157" s="105">
        <v>2477</v>
      </c>
      <c r="C157" s="106">
        <v>600079872</v>
      </c>
      <c r="D157" s="105">
        <v>68975147</v>
      </c>
      <c r="E157" s="107" t="s">
        <v>645</v>
      </c>
      <c r="F157" s="108">
        <v>3113</v>
      </c>
      <c r="G157" s="126" t="s">
        <v>316</v>
      </c>
      <c r="H157" s="109" t="s">
        <v>282</v>
      </c>
      <c r="I157" s="110">
        <v>2636271</v>
      </c>
      <c r="J157" s="28">
        <v>1941290</v>
      </c>
      <c r="K157" s="28">
        <v>0</v>
      </c>
      <c r="L157" s="111">
        <v>656156</v>
      </c>
      <c r="M157" s="111">
        <v>38825</v>
      </c>
      <c r="N157" s="28">
        <v>0</v>
      </c>
      <c r="O157" s="288">
        <v>5.4399999999999995</v>
      </c>
      <c r="P157" s="275">
        <v>5.4399999999999995</v>
      </c>
      <c r="Q157" s="905">
        <v>0</v>
      </c>
      <c r="R157" s="112">
        <v>0</v>
      </c>
      <c r="S157" s="113">
        <v>7712</v>
      </c>
      <c r="T157" s="113">
        <v>0</v>
      </c>
      <c r="U157" s="113">
        <v>0</v>
      </c>
      <c r="V157" s="113">
        <v>0</v>
      </c>
      <c r="W157" s="113">
        <v>0</v>
      </c>
      <c r="X157" s="113">
        <v>0</v>
      </c>
      <c r="Y157" s="113">
        <f t="shared" si="319"/>
        <v>7712</v>
      </c>
      <c r="Z157" s="113">
        <v>0</v>
      </c>
      <c r="AA157" s="113">
        <v>0</v>
      </c>
      <c r="AB157" s="113">
        <v>0</v>
      </c>
      <c r="AC157" s="113">
        <f t="shared" si="320"/>
        <v>0</v>
      </c>
      <c r="AD157" s="113">
        <f t="shared" si="321"/>
        <v>7712</v>
      </c>
      <c r="AE157" s="114">
        <f t="shared" si="322"/>
        <v>2607</v>
      </c>
      <c r="AF157" s="114">
        <f t="shared" si="323"/>
        <v>154</v>
      </c>
      <c r="AG157" s="113">
        <v>0</v>
      </c>
      <c r="AH157" s="113">
        <v>0</v>
      </c>
      <c r="AI157" s="113">
        <v>0</v>
      </c>
      <c r="AJ157" s="113">
        <f>SUM(AG157:AI157)</f>
        <v>0</v>
      </c>
      <c r="AK157" s="113">
        <f>AD157+AE157+AF157+AJ157</f>
        <v>10473</v>
      </c>
      <c r="AL157" s="115">
        <v>0</v>
      </c>
      <c r="AM157" s="115">
        <v>0</v>
      </c>
      <c r="AN157" s="115">
        <v>0.02</v>
      </c>
      <c r="AO157" s="115">
        <v>0</v>
      </c>
      <c r="AP157" s="115">
        <v>0</v>
      </c>
      <c r="AQ157" s="115">
        <v>0</v>
      </c>
      <c r="AR157" s="115">
        <v>0</v>
      </c>
      <c r="AS157" s="115">
        <v>0</v>
      </c>
      <c r="AT157" s="115">
        <f t="shared" si="347"/>
        <v>0.02</v>
      </c>
      <c r="AU157" s="115">
        <f t="shared" si="317"/>
        <v>0</v>
      </c>
      <c r="AV157" s="116">
        <f t="shared" si="318"/>
        <v>0.02</v>
      </c>
      <c r="AW157" s="346">
        <f>I157+AK157</f>
        <v>2646744</v>
      </c>
      <c r="AX157" s="113">
        <f>J157+Y157</f>
        <v>1949002</v>
      </c>
      <c r="AY157" s="113">
        <f t="shared" si="348"/>
        <v>0</v>
      </c>
      <c r="AZ157" s="113">
        <f>K157+AC157</f>
        <v>0</v>
      </c>
      <c r="BA157" s="113">
        <f t="shared" si="349"/>
        <v>658763</v>
      </c>
      <c r="BB157" s="113">
        <f t="shared" si="349"/>
        <v>38979</v>
      </c>
      <c r="BC157" s="113">
        <f>N157+AJ157</f>
        <v>0</v>
      </c>
      <c r="BD157" s="115">
        <f>O157+AV157</f>
        <v>5.4599999999999991</v>
      </c>
      <c r="BE157" s="115">
        <f>P157+AT157</f>
        <v>5.4599999999999991</v>
      </c>
      <c r="BF157" s="372">
        <f t="shared" si="350"/>
        <v>0</v>
      </c>
      <c r="BG157" s="116">
        <f>Q157+AU157</f>
        <v>0</v>
      </c>
    </row>
    <row r="158" spans="1:59" ht="14.1" customHeight="1" x14ac:dyDescent="0.2">
      <c r="A158" s="108">
        <v>36</v>
      </c>
      <c r="B158" s="105">
        <v>2477</v>
      </c>
      <c r="C158" s="106">
        <v>600079872</v>
      </c>
      <c r="D158" s="105">
        <v>68975147</v>
      </c>
      <c r="E158" s="107" t="s">
        <v>645</v>
      </c>
      <c r="F158" s="108">
        <v>3143</v>
      </c>
      <c r="G158" s="126" t="s">
        <v>633</v>
      </c>
      <c r="H158" s="109" t="s">
        <v>281</v>
      </c>
      <c r="I158" s="110">
        <v>4037045</v>
      </c>
      <c r="J158" s="427">
        <v>2972787</v>
      </c>
      <c r="K158" s="427">
        <v>0</v>
      </c>
      <c r="L158" s="111">
        <v>1004802</v>
      </c>
      <c r="M158" s="111">
        <v>59456</v>
      </c>
      <c r="N158" s="338">
        <v>0</v>
      </c>
      <c r="O158" s="288">
        <v>6.1429</v>
      </c>
      <c r="P158" s="430">
        <v>6.1429</v>
      </c>
      <c r="Q158" s="905">
        <v>0</v>
      </c>
      <c r="R158" s="112">
        <v>0</v>
      </c>
      <c r="S158" s="113">
        <v>0</v>
      </c>
      <c r="T158" s="113">
        <v>0</v>
      </c>
      <c r="U158" s="113">
        <v>0</v>
      </c>
      <c r="V158" s="113">
        <v>0</v>
      </c>
      <c r="W158" s="113">
        <v>0</v>
      </c>
      <c r="X158" s="113">
        <v>0</v>
      </c>
      <c r="Y158" s="113">
        <f t="shared" si="319"/>
        <v>0</v>
      </c>
      <c r="Z158" s="113">
        <v>0</v>
      </c>
      <c r="AA158" s="113">
        <v>0</v>
      </c>
      <c r="AB158" s="113">
        <v>0</v>
      </c>
      <c r="AC158" s="113">
        <f t="shared" si="320"/>
        <v>0</v>
      </c>
      <c r="AD158" s="113">
        <f t="shared" si="321"/>
        <v>0</v>
      </c>
      <c r="AE158" s="114">
        <f t="shared" si="322"/>
        <v>0</v>
      </c>
      <c r="AF158" s="114">
        <f t="shared" si="323"/>
        <v>0</v>
      </c>
      <c r="AG158" s="113">
        <v>0</v>
      </c>
      <c r="AH158" s="113">
        <v>0</v>
      </c>
      <c r="AI158" s="113">
        <v>0</v>
      </c>
      <c r="AJ158" s="113">
        <f>SUM(AG158:AI158)</f>
        <v>0</v>
      </c>
      <c r="AK158" s="113">
        <f>AD158+AE158+AF158+AJ158</f>
        <v>0</v>
      </c>
      <c r="AL158" s="115">
        <v>0</v>
      </c>
      <c r="AM158" s="115">
        <v>0</v>
      </c>
      <c r="AN158" s="115">
        <v>0</v>
      </c>
      <c r="AO158" s="115">
        <v>0</v>
      </c>
      <c r="AP158" s="115">
        <v>0</v>
      </c>
      <c r="AQ158" s="115">
        <v>0</v>
      </c>
      <c r="AR158" s="115">
        <v>0</v>
      </c>
      <c r="AS158" s="115">
        <v>0</v>
      </c>
      <c r="AT158" s="115">
        <f t="shared" si="347"/>
        <v>0</v>
      </c>
      <c r="AU158" s="115">
        <f t="shared" si="317"/>
        <v>0</v>
      </c>
      <c r="AV158" s="116">
        <f t="shared" si="318"/>
        <v>0</v>
      </c>
      <c r="AW158" s="346">
        <f>I158+AK158</f>
        <v>4037045</v>
      </c>
      <c r="AX158" s="113">
        <f>J158+Y158</f>
        <v>2972787</v>
      </c>
      <c r="AY158" s="113">
        <f t="shared" si="348"/>
        <v>0</v>
      </c>
      <c r="AZ158" s="113">
        <f>K158+AC158</f>
        <v>0</v>
      </c>
      <c r="BA158" s="113">
        <f t="shared" si="349"/>
        <v>1004802</v>
      </c>
      <c r="BB158" s="113">
        <f t="shared" si="349"/>
        <v>59456</v>
      </c>
      <c r="BC158" s="113">
        <f>N158+AJ158</f>
        <v>0</v>
      </c>
      <c r="BD158" s="115">
        <f>O158+AV158</f>
        <v>6.1429</v>
      </c>
      <c r="BE158" s="115">
        <f>P158+AT158</f>
        <v>6.1429</v>
      </c>
      <c r="BF158" s="372">
        <f t="shared" si="350"/>
        <v>0</v>
      </c>
      <c r="BG158" s="116">
        <f>Q158+AU158</f>
        <v>0</v>
      </c>
    </row>
    <row r="159" spans="1:59" ht="14.1" customHeight="1" x14ac:dyDescent="0.2">
      <c r="A159" s="108">
        <v>36</v>
      </c>
      <c r="B159" s="105">
        <v>2477</v>
      </c>
      <c r="C159" s="106">
        <v>600079872</v>
      </c>
      <c r="D159" s="105">
        <v>68975147</v>
      </c>
      <c r="E159" s="107" t="s">
        <v>645</v>
      </c>
      <c r="F159" s="108">
        <v>3143</v>
      </c>
      <c r="G159" s="126" t="s">
        <v>634</v>
      </c>
      <c r="H159" s="109" t="s">
        <v>282</v>
      </c>
      <c r="I159" s="110">
        <v>123589</v>
      </c>
      <c r="J159" s="439">
        <v>87120</v>
      </c>
      <c r="K159" s="439">
        <v>0</v>
      </c>
      <c r="L159" s="111">
        <v>29447</v>
      </c>
      <c r="M159" s="111">
        <v>1742</v>
      </c>
      <c r="N159" s="439">
        <v>5280</v>
      </c>
      <c r="O159" s="288">
        <v>0.37</v>
      </c>
      <c r="P159" s="440">
        <v>0</v>
      </c>
      <c r="Q159" s="906">
        <v>0.37</v>
      </c>
      <c r="R159" s="112">
        <v>0</v>
      </c>
      <c r="S159" s="113">
        <v>0</v>
      </c>
      <c r="T159" s="113">
        <v>0</v>
      </c>
      <c r="U159" s="113">
        <v>0</v>
      </c>
      <c r="V159" s="113">
        <v>0</v>
      </c>
      <c r="W159" s="113">
        <v>0</v>
      </c>
      <c r="X159" s="113">
        <v>0</v>
      </c>
      <c r="Y159" s="113">
        <f t="shared" si="319"/>
        <v>0</v>
      </c>
      <c r="Z159" s="113">
        <v>0</v>
      </c>
      <c r="AA159" s="113">
        <v>0</v>
      </c>
      <c r="AB159" s="113">
        <v>0</v>
      </c>
      <c r="AC159" s="113">
        <f t="shared" si="320"/>
        <v>0</v>
      </c>
      <c r="AD159" s="113">
        <f t="shared" si="321"/>
        <v>0</v>
      </c>
      <c r="AE159" s="114">
        <f t="shared" si="322"/>
        <v>0</v>
      </c>
      <c r="AF159" s="114">
        <f t="shared" si="323"/>
        <v>0</v>
      </c>
      <c r="AG159" s="113">
        <v>0</v>
      </c>
      <c r="AH159" s="113">
        <v>0</v>
      </c>
      <c r="AI159" s="113">
        <v>0</v>
      </c>
      <c r="AJ159" s="113">
        <f>SUM(AG159:AI159)</f>
        <v>0</v>
      </c>
      <c r="AK159" s="113">
        <f>AD159+AE159+AF159+AJ159</f>
        <v>0</v>
      </c>
      <c r="AL159" s="115">
        <v>0</v>
      </c>
      <c r="AM159" s="115">
        <v>0</v>
      </c>
      <c r="AN159" s="115">
        <v>0</v>
      </c>
      <c r="AO159" s="115">
        <v>0</v>
      </c>
      <c r="AP159" s="115">
        <v>0</v>
      </c>
      <c r="AQ159" s="115">
        <v>0</v>
      </c>
      <c r="AR159" s="115">
        <v>0</v>
      </c>
      <c r="AS159" s="115">
        <v>0</v>
      </c>
      <c r="AT159" s="115">
        <f t="shared" si="347"/>
        <v>0</v>
      </c>
      <c r="AU159" s="115">
        <f t="shared" si="317"/>
        <v>0</v>
      </c>
      <c r="AV159" s="116">
        <f t="shared" si="318"/>
        <v>0</v>
      </c>
      <c r="AW159" s="346">
        <f>I159+AK159</f>
        <v>123589</v>
      </c>
      <c r="AX159" s="113">
        <f>J159+Y159</f>
        <v>87120</v>
      </c>
      <c r="AY159" s="113">
        <f t="shared" si="348"/>
        <v>0</v>
      </c>
      <c r="AZ159" s="113">
        <f>K159+AC159</f>
        <v>0</v>
      </c>
      <c r="BA159" s="113">
        <f t="shared" si="349"/>
        <v>29447</v>
      </c>
      <c r="BB159" s="113">
        <f t="shared" si="349"/>
        <v>1742</v>
      </c>
      <c r="BC159" s="113">
        <f>N159+AJ159</f>
        <v>5280</v>
      </c>
      <c r="BD159" s="115">
        <f>O159+AV159</f>
        <v>0.37</v>
      </c>
      <c r="BE159" s="115">
        <f>P159+AT159</f>
        <v>0</v>
      </c>
      <c r="BF159" s="372">
        <f t="shared" si="350"/>
        <v>0</v>
      </c>
      <c r="BG159" s="116">
        <f>Q159+AU159</f>
        <v>0.37</v>
      </c>
    </row>
    <row r="160" spans="1:59" ht="14.1" customHeight="1" x14ac:dyDescent="0.2">
      <c r="A160" s="120">
        <v>36</v>
      </c>
      <c r="B160" s="117">
        <v>2477</v>
      </c>
      <c r="C160" s="118">
        <v>600079872</v>
      </c>
      <c r="D160" s="117">
        <v>68975147</v>
      </c>
      <c r="E160" s="119" t="s">
        <v>646</v>
      </c>
      <c r="F160" s="120"/>
      <c r="G160" s="119"/>
      <c r="H160" s="121"/>
      <c r="I160" s="122">
        <v>48252955</v>
      </c>
      <c r="J160" s="123">
        <v>34743097</v>
      </c>
      <c r="K160" s="123">
        <v>50000</v>
      </c>
      <c r="L160" s="123">
        <v>11760067</v>
      </c>
      <c r="M160" s="123">
        <v>694861</v>
      </c>
      <c r="N160" s="123">
        <v>1004930</v>
      </c>
      <c r="O160" s="124">
        <v>66.961800000000011</v>
      </c>
      <c r="P160" s="124">
        <v>55.5062</v>
      </c>
      <c r="Q160" s="904">
        <v>11.455599999999999</v>
      </c>
      <c r="R160" s="122">
        <f t="shared" ref="R160:BG160" si="351">SUM(R156:R159)</f>
        <v>-40000</v>
      </c>
      <c r="S160" s="123">
        <f t="shared" si="351"/>
        <v>7712</v>
      </c>
      <c r="T160" s="123">
        <f t="shared" si="351"/>
        <v>0</v>
      </c>
      <c r="U160" s="123">
        <f t="shared" ref="U160" si="352">SUM(U156:U159)</f>
        <v>63512</v>
      </c>
      <c r="V160" s="123">
        <f t="shared" si="351"/>
        <v>0</v>
      </c>
      <c r="W160" s="123">
        <f t="shared" ref="W160" si="353">SUM(W156:W159)</f>
        <v>0</v>
      </c>
      <c r="X160" s="123">
        <f t="shared" si="351"/>
        <v>0</v>
      </c>
      <c r="Y160" s="123">
        <f t="shared" si="351"/>
        <v>31224</v>
      </c>
      <c r="Z160" s="123">
        <f t="shared" si="351"/>
        <v>40000</v>
      </c>
      <c r="AA160" s="123">
        <f t="shared" si="351"/>
        <v>0</v>
      </c>
      <c r="AB160" s="123">
        <f t="shared" si="351"/>
        <v>0</v>
      </c>
      <c r="AC160" s="123">
        <f t="shared" si="351"/>
        <v>40000</v>
      </c>
      <c r="AD160" s="123">
        <f t="shared" si="351"/>
        <v>71224</v>
      </c>
      <c r="AE160" s="123">
        <f t="shared" si="351"/>
        <v>24074</v>
      </c>
      <c r="AF160" s="123">
        <f t="shared" si="351"/>
        <v>624</v>
      </c>
      <c r="AG160" s="123">
        <f t="shared" si="351"/>
        <v>0</v>
      </c>
      <c r="AH160" s="123">
        <f t="shared" si="351"/>
        <v>0</v>
      </c>
      <c r="AI160" s="123">
        <f t="shared" si="351"/>
        <v>0</v>
      </c>
      <c r="AJ160" s="123">
        <f t="shared" si="351"/>
        <v>0</v>
      </c>
      <c r="AK160" s="123">
        <f t="shared" si="351"/>
        <v>95922</v>
      </c>
      <c r="AL160" s="124">
        <f t="shared" si="351"/>
        <v>-0.03</v>
      </c>
      <c r="AM160" s="124">
        <f t="shared" si="351"/>
        <v>-0.2</v>
      </c>
      <c r="AN160" s="124">
        <f t="shared" si="351"/>
        <v>0.02</v>
      </c>
      <c r="AO160" s="124">
        <f t="shared" si="351"/>
        <v>0</v>
      </c>
      <c r="AP160" s="124">
        <f t="shared" si="351"/>
        <v>0</v>
      </c>
      <c r="AQ160" s="124">
        <f t="shared" ref="AQ160" si="354">SUM(AQ156:AQ159)</f>
        <v>0</v>
      </c>
      <c r="AR160" s="124">
        <f t="shared" si="351"/>
        <v>0</v>
      </c>
      <c r="AS160" s="124">
        <f t="shared" si="351"/>
        <v>0</v>
      </c>
      <c r="AT160" s="449">
        <f t="shared" si="351"/>
        <v>-9.9999999999999985E-3</v>
      </c>
      <c r="AU160" s="124">
        <f t="shared" si="351"/>
        <v>-0.2</v>
      </c>
      <c r="AV160" s="125">
        <f t="shared" si="351"/>
        <v>-0.21000000000000002</v>
      </c>
      <c r="AW160" s="842">
        <f t="shared" si="351"/>
        <v>48348877</v>
      </c>
      <c r="AX160" s="123">
        <f t="shared" si="351"/>
        <v>34774321</v>
      </c>
      <c r="AY160" s="123">
        <f t="shared" ref="AY160" si="355">SUM(AY156:AY159)</f>
        <v>0</v>
      </c>
      <c r="AZ160" s="123">
        <f t="shared" si="351"/>
        <v>90000</v>
      </c>
      <c r="BA160" s="123">
        <f t="shared" si="351"/>
        <v>11784141</v>
      </c>
      <c r="BB160" s="123">
        <f t="shared" si="351"/>
        <v>695485</v>
      </c>
      <c r="BC160" s="123">
        <f t="shared" si="351"/>
        <v>1004930</v>
      </c>
      <c r="BD160" s="124">
        <f t="shared" si="351"/>
        <v>66.751800000000017</v>
      </c>
      <c r="BE160" s="124">
        <f t="shared" si="351"/>
        <v>55.496200000000002</v>
      </c>
      <c r="BF160" s="124">
        <f t="shared" si="351"/>
        <v>0</v>
      </c>
      <c r="BG160" s="125">
        <f t="shared" si="351"/>
        <v>11.255599999999999</v>
      </c>
    </row>
    <row r="161" spans="1:59" ht="14.1" customHeight="1" x14ac:dyDescent="0.2">
      <c r="A161" s="108">
        <v>37</v>
      </c>
      <c r="B161" s="105">
        <v>2470</v>
      </c>
      <c r="C161" s="106">
        <v>600080013</v>
      </c>
      <c r="D161" s="105">
        <v>72741554</v>
      </c>
      <c r="E161" s="107" t="s">
        <v>647</v>
      </c>
      <c r="F161" s="108">
        <v>3113</v>
      </c>
      <c r="G161" s="107" t="s">
        <v>318</v>
      </c>
      <c r="H161" s="109" t="s">
        <v>281</v>
      </c>
      <c r="I161" s="110">
        <v>37336378</v>
      </c>
      <c r="J161" s="111">
        <v>26331142</v>
      </c>
      <c r="K161" s="111">
        <v>578900</v>
      </c>
      <c r="L161" s="111">
        <v>9095593</v>
      </c>
      <c r="M161" s="111">
        <v>526623</v>
      </c>
      <c r="N161" s="111">
        <v>804120</v>
      </c>
      <c r="O161" s="288">
        <v>45.886499999999998</v>
      </c>
      <c r="P161" s="288">
        <v>37.097099999999998</v>
      </c>
      <c r="Q161" s="406">
        <v>8.7894000000000005</v>
      </c>
      <c r="R161" s="112">
        <v>0</v>
      </c>
      <c r="S161" s="113">
        <v>0</v>
      </c>
      <c r="T161" s="113">
        <v>29788</v>
      </c>
      <c r="U161" s="113">
        <v>115048</v>
      </c>
      <c r="V161" s="113">
        <v>-220913</v>
      </c>
      <c r="W161" s="113">
        <v>115480</v>
      </c>
      <c r="X161" s="113">
        <v>0</v>
      </c>
      <c r="Y161" s="113">
        <f t="shared" si="319"/>
        <v>39403</v>
      </c>
      <c r="Z161" s="113">
        <v>0</v>
      </c>
      <c r="AA161" s="113">
        <v>0</v>
      </c>
      <c r="AB161" s="113">
        <v>0</v>
      </c>
      <c r="AC161" s="113">
        <f t="shared" si="320"/>
        <v>0</v>
      </c>
      <c r="AD161" s="113">
        <f t="shared" si="321"/>
        <v>39403</v>
      </c>
      <c r="AE161" s="114">
        <f t="shared" si="322"/>
        <v>13318</v>
      </c>
      <c r="AF161" s="114">
        <f t="shared" si="323"/>
        <v>788</v>
      </c>
      <c r="AG161" s="113">
        <v>0</v>
      </c>
      <c r="AH161" s="113">
        <v>300000</v>
      </c>
      <c r="AI161" s="113">
        <v>0</v>
      </c>
      <c r="AJ161" s="113">
        <f>SUM(AG161:AI161)</f>
        <v>300000</v>
      </c>
      <c r="AK161" s="113">
        <f>AD161+AE161+AF161+AJ161</f>
        <v>353509</v>
      </c>
      <c r="AL161" s="115">
        <v>0</v>
      </c>
      <c r="AM161" s="115">
        <v>0</v>
      </c>
      <c r="AN161" s="115">
        <v>0</v>
      </c>
      <c r="AO161" s="115">
        <v>0.05</v>
      </c>
      <c r="AP161" s="115">
        <v>0</v>
      </c>
      <c r="AQ161" s="115">
        <v>0.33329999999999999</v>
      </c>
      <c r="AR161" s="115">
        <v>0</v>
      </c>
      <c r="AS161" s="115">
        <v>0</v>
      </c>
      <c r="AT161" s="115">
        <f t="shared" ref="AT161:AT165" si="356">AL161+AN161+AO161+AR161+AQ161</f>
        <v>0.38329999999999997</v>
      </c>
      <c r="AU161" s="115">
        <f t="shared" si="317"/>
        <v>0</v>
      </c>
      <c r="AV161" s="116">
        <f t="shared" si="318"/>
        <v>0.38329999999999997</v>
      </c>
      <c r="AW161" s="346">
        <f>I161+AK161</f>
        <v>37689887</v>
      </c>
      <c r="AX161" s="113">
        <f>J161+Y161</f>
        <v>26370545</v>
      </c>
      <c r="AY161" s="113">
        <f t="shared" ref="AY161:AY165" si="357">W161</f>
        <v>115480</v>
      </c>
      <c r="AZ161" s="113">
        <f>K161+AC161</f>
        <v>578900</v>
      </c>
      <c r="BA161" s="113">
        <f t="shared" ref="BA161:BB165" si="358">L161+AE161</f>
        <v>9108911</v>
      </c>
      <c r="BB161" s="113">
        <f t="shared" si="358"/>
        <v>527411</v>
      </c>
      <c r="BC161" s="113">
        <f>N161+AJ161</f>
        <v>1104120</v>
      </c>
      <c r="BD161" s="115">
        <f>O161+AV161</f>
        <v>46.269799999999996</v>
      </c>
      <c r="BE161" s="115">
        <f>P161+AT161</f>
        <v>37.480399999999996</v>
      </c>
      <c r="BF161" s="372">
        <f t="shared" ref="BF161:BF165" si="359">AQ161</f>
        <v>0.33329999999999999</v>
      </c>
      <c r="BG161" s="116">
        <f>Q161+AU161</f>
        <v>8.7894000000000005</v>
      </c>
    </row>
    <row r="162" spans="1:59" ht="14.1" customHeight="1" x14ac:dyDescent="0.2">
      <c r="A162" s="108">
        <v>37</v>
      </c>
      <c r="B162" s="105">
        <v>2470</v>
      </c>
      <c r="C162" s="106">
        <v>600080013</v>
      </c>
      <c r="D162" s="105">
        <v>72741554</v>
      </c>
      <c r="E162" s="107" t="s">
        <v>647</v>
      </c>
      <c r="F162" s="108">
        <v>3113</v>
      </c>
      <c r="G162" s="126" t="s">
        <v>316</v>
      </c>
      <c r="H162" s="109" t="s">
        <v>282</v>
      </c>
      <c r="I162" s="110">
        <v>965475</v>
      </c>
      <c r="J162" s="28">
        <v>708928</v>
      </c>
      <c r="K162" s="28">
        <v>0</v>
      </c>
      <c r="L162" s="111">
        <v>239618</v>
      </c>
      <c r="M162" s="111">
        <v>14179</v>
      </c>
      <c r="N162" s="28">
        <v>2750</v>
      </c>
      <c r="O162" s="288">
        <v>2.0499999999999998</v>
      </c>
      <c r="P162" s="275">
        <v>2.0499999999999998</v>
      </c>
      <c r="Q162" s="905">
        <v>0</v>
      </c>
      <c r="R162" s="112">
        <v>0</v>
      </c>
      <c r="S162" s="113">
        <v>0</v>
      </c>
      <c r="T162" s="113">
        <v>0</v>
      </c>
      <c r="U162" s="113">
        <v>0</v>
      </c>
      <c r="V162" s="113">
        <v>0</v>
      </c>
      <c r="W162" s="113">
        <v>0</v>
      </c>
      <c r="X162" s="113">
        <v>0</v>
      </c>
      <c r="Y162" s="113">
        <f t="shared" si="319"/>
        <v>0</v>
      </c>
      <c r="Z162" s="113">
        <v>0</v>
      </c>
      <c r="AA162" s="113">
        <v>0</v>
      </c>
      <c r="AB162" s="113">
        <v>0</v>
      </c>
      <c r="AC162" s="113">
        <f t="shared" si="320"/>
        <v>0</v>
      </c>
      <c r="AD162" s="113">
        <f t="shared" si="321"/>
        <v>0</v>
      </c>
      <c r="AE162" s="114">
        <f t="shared" si="322"/>
        <v>0</v>
      </c>
      <c r="AF162" s="114">
        <f t="shared" si="323"/>
        <v>0</v>
      </c>
      <c r="AG162" s="113">
        <v>0</v>
      </c>
      <c r="AH162" s="113">
        <v>0</v>
      </c>
      <c r="AI162" s="113">
        <v>0</v>
      </c>
      <c r="AJ162" s="113">
        <f>SUM(AG162:AI162)</f>
        <v>0</v>
      </c>
      <c r="AK162" s="113">
        <f>AD162+AE162+AF162+AJ162</f>
        <v>0</v>
      </c>
      <c r="AL162" s="115">
        <v>0</v>
      </c>
      <c r="AM162" s="115">
        <v>0</v>
      </c>
      <c r="AN162" s="115">
        <v>0</v>
      </c>
      <c r="AO162" s="115">
        <v>0</v>
      </c>
      <c r="AP162" s="115">
        <v>0</v>
      </c>
      <c r="AQ162" s="115">
        <v>0</v>
      </c>
      <c r="AR162" s="115">
        <v>0</v>
      </c>
      <c r="AS162" s="115">
        <v>0</v>
      </c>
      <c r="AT162" s="115">
        <f t="shared" si="356"/>
        <v>0</v>
      </c>
      <c r="AU162" s="115">
        <f t="shared" si="317"/>
        <v>0</v>
      </c>
      <c r="AV162" s="116">
        <f t="shared" si="318"/>
        <v>0</v>
      </c>
      <c r="AW162" s="346">
        <f>I162+AK162</f>
        <v>965475</v>
      </c>
      <c r="AX162" s="113">
        <f>J162+Y162</f>
        <v>708928</v>
      </c>
      <c r="AY162" s="113">
        <f t="shared" si="357"/>
        <v>0</v>
      </c>
      <c r="AZ162" s="113">
        <f>K162+AC162</f>
        <v>0</v>
      </c>
      <c r="BA162" s="113">
        <f t="shared" si="358"/>
        <v>239618</v>
      </c>
      <c r="BB162" s="113">
        <f t="shared" si="358"/>
        <v>14179</v>
      </c>
      <c r="BC162" s="113">
        <f>N162+AJ162</f>
        <v>2750</v>
      </c>
      <c r="BD162" s="115">
        <f>O162+AV162</f>
        <v>2.0499999999999998</v>
      </c>
      <c r="BE162" s="115">
        <f>P162+AT162</f>
        <v>2.0499999999999998</v>
      </c>
      <c r="BF162" s="372">
        <f t="shared" si="359"/>
        <v>0</v>
      </c>
      <c r="BG162" s="116">
        <f>Q162+AU162</f>
        <v>0</v>
      </c>
    </row>
    <row r="163" spans="1:59" ht="14.1" customHeight="1" x14ac:dyDescent="0.2">
      <c r="A163" s="108">
        <v>37</v>
      </c>
      <c r="B163" s="105">
        <v>2470</v>
      </c>
      <c r="C163" s="106">
        <v>600080013</v>
      </c>
      <c r="D163" s="105">
        <v>72741554</v>
      </c>
      <c r="E163" s="107" t="s">
        <v>647</v>
      </c>
      <c r="F163" s="108">
        <v>3141</v>
      </c>
      <c r="G163" s="126" t="s">
        <v>319</v>
      </c>
      <c r="H163" s="109" t="s">
        <v>282</v>
      </c>
      <c r="I163" s="110">
        <v>3110388</v>
      </c>
      <c r="J163" s="30">
        <v>2119863</v>
      </c>
      <c r="K163" s="30">
        <v>150000</v>
      </c>
      <c r="L163" s="111">
        <v>767214</v>
      </c>
      <c r="M163" s="111">
        <v>42397</v>
      </c>
      <c r="N163" s="30">
        <v>30914</v>
      </c>
      <c r="O163" s="288">
        <v>7.1099999999999994</v>
      </c>
      <c r="P163" s="441">
        <v>0</v>
      </c>
      <c r="Q163" s="906">
        <v>7.1099999999999994</v>
      </c>
      <c r="R163" s="112">
        <v>0</v>
      </c>
      <c r="S163" s="113">
        <v>0</v>
      </c>
      <c r="T163" s="113">
        <v>0</v>
      </c>
      <c r="U163" s="113">
        <v>0</v>
      </c>
      <c r="V163" s="113">
        <v>0</v>
      </c>
      <c r="W163" s="113">
        <v>0</v>
      </c>
      <c r="X163" s="113">
        <v>0</v>
      </c>
      <c r="Y163" s="113">
        <f t="shared" si="319"/>
        <v>0</v>
      </c>
      <c r="Z163" s="113">
        <v>0</v>
      </c>
      <c r="AA163" s="113">
        <v>0</v>
      </c>
      <c r="AB163" s="113">
        <v>0</v>
      </c>
      <c r="AC163" s="113">
        <f t="shared" si="320"/>
        <v>0</v>
      </c>
      <c r="AD163" s="113">
        <f t="shared" si="321"/>
        <v>0</v>
      </c>
      <c r="AE163" s="114">
        <f t="shared" si="322"/>
        <v>0</v>
      </c>
      <c r="AF163" s="114">
        <f t="shared" si="323"/>
        <v>0</v>
      </c>
      <c r="AG163" s="113">
        <v>0</v>
      </c>
      <c r="AH163" s="113">
        <v>0</v>
      </c>
      <c r="AI163" s="113">
        <v>0</v>
      </c>
      <c r="AJ163" s="113">
        <f>SUM(AG163:AI163)</f>
        <v>0</v>
      </c>
      <c r="AK163" s="113">
        <f>AD163+AE163+AF163+AJ163</f>
        <v>0</v>
      </c>
      <c r="AL163" s="115">
        <v>0</v>
      </c>
      <c r="AM163" s="115">
        <v>0</v>
      </c>
      <c r="AN163" s="115">
        <v>0</v>
      </c>
      <c r="AO163" s="115">
        <v>0</v>
      </c>
      <c r="AP163" s="115">
        <v>0</v>
      </c>
      <c r="AQ163" s="115">
        <v>0</v>
      </c>
      <c r="AR163" s="115">
        <v>0</v>
      </c>
      <c r="AS163" s="115">
        <v>0</v>
      </c>
      <c r="AT163" s="115">
        <f t="shared" si="356"/>
        <v>0</v>
      </c>
      <c r="AU163" s="115">
        <f t="shared" si="317"/>
        <v>0</v>
      </c>
      <c r="AV163" s="116">
        <f t="shared" si="318"/>
        <v>0</v>
      </c>
      <c r="AW163" s="346">
        <f>I163+AK163</f>
        <v>3110388</v>
      </c>
      <c r="AX163" s="113">
        <f>J163+Y163</f>
        <v>2119863</v>
      </c>
      <c r="AY163" s="113">
        <f t="shared" si="357"/>
        <v>0</v>
      </c>
      <c r="AZ163" s="113">
        <f>K163+AC163</f>
        <v>150000</v>
      </c>
      <c r="BA163" s="113">
        <f t="shared" si="358"/>
        <v>767214</v>
      </c>
      <c r="BB163" s="113">
        <f t="shared" si="358"/>
        <v>42397</v>
      </c>
      <c r="BC163" s="113">
        <f>N163+AJ163</f>
        <v>30914</v>
      </c>
      <c r="BD163" s="115">
        <f>O163+AV163</f>
        <v>7.1099999999999994</v>
      </c>
      <c r="BE163" s="115">
        <f>P163+AT163</f>
        <v>0</v>
      </c>
      <c r="BF163" s="372">
        <f t="shared" si="359"/>
        <v>0</v>
      </c>
      <c r="BG163" s="116">
        <f>Q163+AU163</f>
        <v>7.1099999999999994</v>
      </c>
    </row>
    <row r="164" spans="1:59" ht="14.1" customHeight="1" x14ac:dyDescent="0.2">
      <c r="A164" s="108">
        <v>37</v>
      </c>
      <c r="B164" s="105">
        <v>2470</v>
      </c>
      <c r="C164" s="106">
        <v>600080013</v>
      </c>
      <c r="D164" s="105">
        <v>72741554</v>
      </c>
      <c r="E164" s="107" t="s">
        <v>647</v>
      </c>
      <c r="F164" s="108">
        <v>3143</v>
      </c>
      <c r="G164" s="126" t="s">
        <v>633</v>
      </c>
      <c r="H164" s="109" t="s">
        <v>281</v>
      </c>
      <c r="I164" s="110">
        <v>3405879</v>
      </c>
      <c r="J164" s="427">
        <v>2483379</v>
      </c>
      <c r="K164" s="427">
        <v>25000</v>
      </c>
      <c r="L164" s="111">
        <v>847832</v>
      </c>
      <c r="M164" s="111">
        <v>49668</v>
      </c>
      <c r="N164" s="338">
        <v>0</v>
      </c>
      <c r="O164" s="288">
        <v>5.56</v>
      </c>
      <c r="P164" s="430">
        <v>5.56</v>
      </c>
      <c r="Q164" s="905">
        <v>0</v>
      </c>
      <c r="R164" s="112">
        <v>0</v>
      </c>
      <c r="S164" s="113">
        <v>0</v>
      </c>
      <c r="T164" s="113">
        <v>110488</v>
      </c>
      <c r="U164" s="113">
        <v>0</v>
      </c>
      <c r="V164" s="113">
        <v>0</v>
      </c>
      <c r="W164" s="113">
        <v>0</v>
      </c>
      <c r="X164" s="113">
        <v>0</v>
      </c>
      <c r="Y164" s="113">
        <f t="shared" si="319"/>
        <v>110488</v>
      </c>
      <c r="Z164" s="113">
        <v>0</v>
      </c>
      <c r="AA164" s="113">
        <v>0</v>
      </c>
      <c r="AB164" s="113">
        <v>0</v>
      </c>
      <c r="AC164" s="113">
        <f t="shared" si="320"/>
        <v>0</v>
      </c>
      <c r="AD164" s="113">
        <f t="shared" si="321"/>
        <v>110488</v>
      </c>
      <c r="AE164" s="114">
        <f t="shared" si="322"/>
        <v>37345</v>
      </c>
      <c r="AF164" s="114">
        <f t="shared" si="323"/>
        <v>2210</v>
      </c>
      <c r="AG164" s="113">
        <v>0</v>
      </c>
      <c r="AH164" s="113">
        <v>0</v>
      </c>
      <c r="AI164" s="113">
        <v>0</v>
      </c>
      <c r="AJ164" s="113">
        <f>SUM(AG164:AI164)</f>
        <v>0</v>
      </c>
      <c r="AK164" s="113">
        <f>AD164+AE164+AF164+AJ164</f>
        <v>150043</v>
      </c>
      <c r="AL164" s="115">
        <v>0</v>
      </c>
      <c r="AM164" s="115">
        <v>0</v>
      </c>
      <c r="AN164" s="115">
        <v>0</v>
      </c>
      <c r="AO164" s="115">
        <v>0.25</v>
      </c>
      <c r="AP164" s="115">
        <v>0</v>
      </c>
      <c r="AQ164" s="115">
        <v>0</v>
      </c>
      <c r="AR164" s="115">
        <v>0</v>
      </c>
      <c r="AS164" s="115">
        <v>0</v>
      </c>
      <c r="AT164" s="115">
        <f t="shared" si="356"/>
        <v>0.25</v>
      </c>
      <c r="AU164" s="115">
        <f t="shared" si="317"/>
        <v>0</v>
      </c>
      <c r="AV164" s="116">
        <f t="shared" si="318"/>
        <v>0.25</v>
      </c>
      <c r="AW164" s="346">
        <f>I164+AK164</f>
        <v>3555922</v>
      </c>
      <c r="AX164" s="113">
        <f>J164+Y164</f>
        <v>2593867</v>
      </c>
      <c r="AY164" s="113">
        <f t="shared" si="357"/>
        <v>0</v>
      </c>
      <c r="AZ164" s="113">
        <f>K164+AC164</f>
        <v>25000</v>
      </c>
      <c r="BA164" s="113">
        <f t="shared" si="358"/>
        <v>885177</v>
      </c>
      <c r="BB164" s="113">
        <f t="shared" si="358"/>
        <v>51878</v>
      </c>
      <c r="BC164" s="113">
        <f>N164+AJ164</f>
        <v>0</v>
      </c>
      <c r="BD164" s="115">
        <f>O164+AV164</f>
        <v>5.81</v>
      </c>
      <c r="BE164" s="115">
        <f>P164+AT164</f>
        <v>5.81</v>
      </c>
      <c r="BF164" s="372">
        <f t="shared" si="359"/>
        <v>0</v>
      </c>
      <c r="BG164" s="116">
        <f>Q164+AU164</f>
        <v>0</v>
      </c>
    </row>
    <row r="165" spans="1:59" ht="14.1" customHeight="1" x14ac:dyDescent="0.2">
      <c r="A165" s="108">
        <v>37</v>
      </c>
      <c r="B165" s="105">
        <v>2470</v>
      </c>
      <c r="C165" s="106">
        <v>600080013</v>
      </c>
      <c r="D165" s="105">
        <v>72741554</v>
      </c>
      <c r="E165" s="107" t="s">
        <v>647</v>
      </c>
      <c r="F165" s="108">
        <v>3143</v>
      </c>
      <c r="G165" s="126" t="s">
        <v>634</v>
      </c>
      <c r="H165" s="109" t="s">
        <v>282</v>
      </c>
      <c r="I165" s="110">
        <v>98309</v>
      </c>
      <c r="J165" s="439">
        <v>69300</v>
      </c>
      <c r="K165" s="439">
        <v>0</v>
      </c>
      <c r="L165" s="111">
        <v>23423</v>
      </c>
      <c r="M165" s="111">
        <v>1386</v>
      </c>
      <c r="N165" s="439">
        <v>4200</v>
      </c>
      <c r="O165" s="288">
        <v>0.28999999999999998</v>
      </c>
      <c r="P165" s="440">
        <v>0</v>
      </c>
      <c r="Q165" s="906">
        <v>0.28999999999999998</v>
      </c>
      <c r="R165" s="112">
        <v>0</v>
      </c>
      <c r="S165" s="113">
        <v>0</v>
      </c>
      <c r="T165" s="113">
        <v>0</v>
      </c>
      <c r="U165" s="113">
        <v>0</v>
      </c>
      <c r="V165" s="113">
        <v>0</v>
      </c>
      <c r="W165" s="113">
        <v>0</v>
      </c>
      <c r="X165" s="113">
        <v>0</v>
      </c>
      <c r="Y165" s="113">
        <f t="shared" si="319"/>
        <v>0</v>
      </c>
      <c r="Z165" s="113">
        <v>0</v>
      </c>
      <c r="AA165" s="113">
        <v>0</v>
      </c>
      <c r="AB165" s="113">
        <v>0</v>
      </c>
      <c r="AC165" s="113">
        <f t="shared" si="320"/>
        <v>0</v>
      </c>
      <c r="AD165" s="113">
        <f t="shared" si="321"/>
        <v>0</v>
      </c>
      <c r="AE165" s="114">
        <f t="shared" si="322"/>
        <v>0</v>
      </c>
      <c r="AF165" s="114">
        <f t="shared" si="323"/>
        <v>0</v>
      </c>
      <c r="AG165" s="113">
        <v>0</v>
      </c>
      <c r="AH165" s="113">
        <v>0</v>
      </c>
      <c r="AI165" s="113">
        <v>0</v>
      </c>
      <c r="AJ165" s="113">
        <f>SUM(AG165:AI165)</f>
        <v>0</v>
      </c>
      <c r="AK165" s="113">
        <f>AD165+AE165+AF165+AJ165</f>
        <v>0</v>
      </c>
      <c r="AL165" s="115">
        <v>0</v>
      </c>
      <c r="AM165" s="115">
        <v>0</v>
      </c>
      <c r="AN165" s="115">
        <v>0</v>
      </c>
      <c r="AO165" s="115">
        <v>0</v>
      </c>
      <c r="AP165" s="115">
        <v>0</v>
      </c>
      <c r="AQ165" s="115">
        <v>0</v>
      </c>
      <c r="AR165" s="115">
        <v>0</v>
      </c>
      <c r="AS165" s="115">
        <v>0</v>
      </c>
      <c r="AT165" s="115">
        <f t="shared" si="356"/>
        <v>0</v>
      </c>
      <c r="AU165" s="115">
        <f t="shared" si="317"/>
        <v>0</v>
      </c>
      <c r="AV165" s="116">
        <f t="shared" si="318"/>
        <v>0</v>
      </c>
      <c r="AW165" s="346">
        <f>I165+AK165</f>
        <v>98309</v>
      </c>
      <c r="AX165" s="113">
        <f>J165+Y165</f>
        <v>69300</v>
      </c>
      <c r="AY165" s="113">
        <f t="shared" si="357"/>
        <v>0</v>
      </c>
      <c r="AZ165" s="113">
        <f>K165+AC165</f>
        <v>0</v>
      </c>
      <c r="BA165" s="113">
        <f t="shared" si="358"/>
        <v>23423</v>
      </c>
      <c r="BB165" s="113">
        <f t="shared" si="358"/>
        <v>1386</v>
      </c>
      <c r="BC165" s="113">
        <f>N165+AJ165</f>
        <v>4200</v>
      </c>
      <c r="BD165" s="115">
        <f>O165+AV165</f>
        <v>0.28999999999999998</v>
      </c>
      <c r="BE165" s="115">
        <f>P165+AT165</f>
        <v>0</v>
      </c>
      <c r="BF165" s="372">
        <f t="shared" si="359"/>
        <v>0</v>
      </c>
      <c r="BG165" s="116">
        <f>Q165+AU165</f>
        <v>0.28999999999999998</v>
      </c>
    </row>
    <row r="166" spans="1:59" ht="14.1" customHeight="1" x14ac:dyDescent="0.2">
      <c r="A166" s="120">
        <v>37</v>
      </c>
      <c r="B166" s="117">
        <v>2470</v>
      </c>
      <c r="C166" s="118">
        <v>600080013</v>
      </c>
      <c r="D166" s="117">
        <v>72741554</v>
      </c>
      <c r="E166" s="119" t="s">
        <v>648</v>
      </c>
      <c r="F166" s="120"/>
      <c r="G166" s="119"/>
      <c r="H166" s="121"/>
      <c r="I166" s="122">
        <v>44916429</v>
      </c>
      <c r="J166" s="123">
        <v>31712612</v>
      </c>
      <c r="K166" s="123">
        <v>753900</v>
      </c>
      <c r="L166" s="123">
        <v>10973680</v>
      </c>
      <c r="M166" s="123">
        <v>634253</v>
      </c>
      <c r="N166" s="123">
        <v>841984</v>
      </c>
      <c r="O166" s="124">
        <v>60.896499999999996</v>
      </c>
      <c r="P166" s="124">
        <v>44.707099999999997</v>
      </c>
      <c r="Q166" s="904">
        <v>16.189399999999999</v>
      </c>
      <c r="R166" s="122">
        <f t="shared" ref="R166:BG166" si="360">SUM(R161:R165)</f>
        <v>0</v>
      </c>
      <c r="S166" s="123">
        <f t="shared" si="360"/>
        <v>0</v>
      </c>
      <c r="T166" s="123">
        <f t="shared" si="360"/>
        <v>140276</v>
      </c>
      <c r="U166" s="123">
        <f t="shared" ref="U166" si="361">SUM(U161:U165)</f>
        <v>115048</v>
      </c>
      <c r="V166" s="123">
        <f t="shared" si="360"/>
        <v>-220913</v>
      </c>
      <c r="W166" s="123">
        <f t="shared" ref="W166" si="362">SUM(W161:W165)</f>
        <v>115480</v>
      </c>
      <c r="X166" s="123">
        <f t="shared" si="360"/>
        <v>0</v>
      </c>
      <c r="Y166" s="123">
        <f t="shared" si="360"/>
        <v>149891</v>
      </c>
      <c r="Z166" s="123">
        <f t="shared" si="360"/>
        <v>0</v>
      </c>
      <c r="AA166" s="123">
        <f t="shared" si="360"/>
        <v>0</v>
      </c>
      <c r="AB166" s="123">
        <f t="shared" si="360"/>
        <v>0</v>
      </c>
      <c r="AC166" s="123">
        <f t="shared" si="360"/>
        <v>0</v>
      </c>
      <c r="AD166" s="123">
        <f t="shared" si="360"/>
        <v>149891</v>
      </c>
      <c r="AE166" s="123">
        <f t="shared" si="360"/>
        <v>50663</v>
      </c>
      <c r="AF166" s="123">
        <f t="shared" si="360"/>
        <v>2998</v>
      </c>
      <c r="AG166" s="123">
        <f t="shared" si="360"/>
        <v>0</v>
      </c>
      <c r="AH166" s="123">
        <f t="shared" si="360"/>
        <v>300000</v>
      </c>
      <c r="AI166" s="123">
        <f t="shared" si="360"/>
        <v>0</v>
      </c>
      <c r="AJ166" s="123">
        <f t="shared" si="360"/>
        <v>300000</v>
      </c>
      <c r="AK166" s="123">
        <f t="shared" si="360"/>
        <v>503552</v>
      </c>
      <c r="AL166" s="124">
        <f t="shared" si="360"/>
        <v>0</v>
      </c>
      <c r="AM166" s="124">
        <f t="shared" si="360"/>
        <v>0</v>
      </c>
      <c r="AN166" s="124">
        <f t="shared" si="360"/>
        <v>0</v>
      </c>
      <c r="AO166" s="124">
        <f t="shared" si="360"/>
        <v>0.3</v>
      </c>
      <c r="AP166" s="124">
        <f t="shared" si="360"/>
        <v>0</v>
      </c>
      <c r="AQ166" s="124">
        <f t="shared" ref="AQ166" si="363">SUM(AQ161:AQ165)</f>
        <v>0.33329999999999999</v>
      </c>
      <c r="AR166" s="124">
        <f t="shared" si="360"/>
        <v>0</v>
      </c>
      <c r="AS166" s="124">
        <f t="shared" si="360"/>
        <v>0</v>
      </c>
      <c r="AT166" s="449">
        <f t="shared" si="360"/>
        <v>0.63329999999999997</v>
      </c>
      <c r="AU166" s="124">
        <f t="shared" si="360"/>
        <v>0</v>
      </c>
      <c r="AV166" s="125">
        <f t="shared" si="360"/>
        <v>0.63329999999999997</v>
      </c>
      <c r="AW166" s="842">
        <f t="shared" si="360"/>
        <v>45419981</v>
      </c>
      <c r="AX166" s="123">
        <f t="shared" si="360"/>
        <v>31862503</v>
      </c>
      <c r="AY166" s="123">
        <f t="shared" ref="AY166" si="364">SUM(AY161:AY165)</f>
        <v>115480</v>
      </c>
      <c r="AZ166" s="123">
        <f t="shared" si="360"/>
        <v>753900</v>
      </c>
      <c r="BA166" s="123">
        <f t="shared" si="360"/>
        <v>11024343</v>
      </c>
      <c r="BB166" s="123">
        <f t="shared" si="360"/>
        <v>637251</v>
      </c>
      <c r="BC166" s="123">
        <f t="shared" si="360"/>
        <v>1141984</v>
      </c>
      <c r="BD166" s="124">
        <f t="shared" si="360"/>
        <v>61.529799999999994</v>
      </c>
      <c r="BE166" s="124">
        <f t="shared" si="360"/>
        <v>45.340399999999995</v>
      </c>
      <c r="BF166" s="124">
        <f t="shared" si="360"/>
        <v>0.33329999999999999</v>
      </c>
      <c r="BG166" s="125">
        <f t="shared" si="360"/>
        <v>16.189399999999999</v>
      </c>
    </row>
    <row r="167" spans="1:59" ht="14.1" customHeight="1" x14ac:dyDescent="0.2">
      <c r="A167" s="108">
        <v>38</v>
      </c>
      <c r="B167" s="105">
        <v>2307</v>
      </c>
      <c r="C167" s="106">
        <v>600079911</v>
      </c>
      <c r="D167" s="105">
        <v>72743212</v>
      </c>
      <c r="E167" s="107" t="s">
        <v>649</v>
      </c>
      <c r="F167" s="108">
        <v>3113</v>
      </c>
      <c r="G167" s="107" t="s">
        <v>318</v>
      </c>
      <c r="H167" s="109" t="s">
        <v>281</v>
      </c>
      <c r="I167" s="110">
        <v>38861901</v>
      </c>
      <c r="J167" s="111">
        <v>27734214</v>
      </c>
      <c r="K167" s="111">
        <v>166000</v>
      </c>
      <c r="L167" s="111">
        <v>9430273</v>
      </c>
      <c r="M167" s="111">
        <v>554684</v>
      </c>
      <c r="N167" s="111">
        <v>976730</v>
      </c>
      <c r="O167" s="288">
        <v>51.077700000000007</v>
      </c>
      <c r="P167" s="288">
        <v>39.728900000000003</v>
      </c>
      <c r="Q167" s="406">
        <v>11.348799999999999</v>
      </c>
      <c r="R167" s="112">
        <v>-178880</v>
      </c>
      <c r="S167" s="113">
        <v>0</v>
      </c>
      <c r="T167" s="113">
        <v>0</v>
      </c>
      <c r="U167" s="113">
        <v>53664</v>
      </c>
      <c r="V167" s="113">
        <v>-294551</v>
      </c>
      <c r="W167" s="113">
        <v>173220</v>
      </c>
      <c r="X167" s="113">
        <v>0</v>
      </c>
      <c r="Y167" s="113">
        <f t="shared" si="319"/>
        <v>-246547</v>
      </c>
      <c r="Z167" s="113">
        <v>178880</v>
      </c>
      <c r="AA167" s="113">
        <v>0</v>
      </c>
      <c r="AB167" s="113">
        <v>0</v>
      </c>
      <c r="AC167" s="113">
        <f t="shared" si="320"/>
        <v>178880</v>
      </c>
      <c r="AD167" s="113">
        <f t="shared" si="321"/>
        <v>-67667</v>
      </c>
      <c r="AE167" s="114">
        <f t="shared" si="322"/>
        <v>-22871</v>
      </c>
      <c r="AF167" s="114">
        <f t="shared" si="323"/>
        <v>-4931</v>
      </c>
      <c r="AG167" s="113">
        <v>0</v>
      </c>
      <c r="AH167" s="113">
        <v>400000</v>
      </c>
      <c r="AI167" s="113">
        <v>0</v>
      </c>
      <c r="AJ167" s="113">
        <f>SUM(AG167:AI167)</f>
        <v>400000</v>
      </c>
      <c r="AK167" s="113">
        <f>AD167+AE167+AF167+AJ167</f>
        <v>304531</v>
      </c>
      <c r="AL167" s="115">
        <v>-0.36</v>
      </c>
      <c r="AM167" s="115">
        <v>0</v>
      </c>
      <c r="AN167" s="115">
        <v>0</v>
      </c>
      <c r="AO167" s="115">
        <v>0</v>
      </c>
      <c r="AP167" s="115">
        <v>0</v>
      </c>
      <c r="AQ167" s="115">
        <v>0.5</v>
      </c>
      <c r="AR167" s="115">
        <v>0</v>
      </c>
      <c r="AS167" s="115">
        <v>0</v>
      </c>
      <c r="AT167" s="115">
        <f t="shared" ref="AT167:AT171" si="365">AL167+AN167+AO167+AR167+AQ167</f>
        <v>0.14000000000000001</v>
      </c>
      <c r="AU167" s="115">
        <f t="shared" si="317"/>
        <v>0</v>
      </c>
      <c r="AV167" s="116">
        <f t="shared" si="318"/>
        <v>0.14000000000000001</v>
      </c>
      <c r="AW167" s="346">
        <f>I167+AK167</f>
        <v>39166432</v>
      </c>
      <c r="AX167" s="113">
        <f>J167+Y167</f>
        <v>27487667</v>
      </c>
      <c r="AY167" s="113">
        <f t="shared" ref="AY167:AY171" si="366">W167</f>
        <v>173220</v>
      </c>
      <c r="AZ167" s="113">
        <f>K167+AC167</f>
        <v>344880</v>
      </c>
      <c r="BA167" s="113">
        <f t="shared" ref="BA167:BB171" si="367">L167+AE167</f>
        <v>9407402</v>
      </c>
      <c r="BB167" s="113">
        <f t="shared" si="367"/>
        <v>549753</v>
      </c>
      <c r="BC167" s="113">
        <f>N167+AJ167</f>
        <v>1376730</v>
      </c>
      <c r="BD167" s="115">
        <f>O167+AV167</f>
        <v>51.217700000000008</v>
      </c>
      <c r="BE167" s="115">
        <f>P167+AT167</f>
        <v>39.868900000000004</v>
      </c>
      <c r="BF167" s="372">
        <f t="shared" ref="BF167:BF171" si="368">AQ167</f>
        <v>0.5</v>
      </c>
      <c r="BG167" s="116">
        <f>Q167+AU167</f>
        <v>11.348799999999999</v>
      </c>
    </row>
    <row r="168" spans="1:59" ht="14.1" customHeight="1" x14ac:dyDescent="0.2">
      <c r="A168" s="108">
        <v>38</v>
      </c>
      <c r="B168" s="105">
        <v>2307</v>
      </c>
      <c r="C168" s="106">
        <v>600079911</v>
      </c>
      <c r="D168" s="105">
        <v>72743212</v>
      </c>
      <c r="E168" s="107" t="s">
        <v>649</v>
      </c>
      <c r="F168" s="108">
        <v>3113</v>
      </c>
      <c r="G168" s="126" t="s">
        <v>316</v>
      </c>
      <c r="H168" s="109" t="s">
        <v>282</v>
      </c>
      <c r="I168" s="110">
        <v>2834897</v>
      </c>
      <c r="J168" s="28">
        <v>2082766</v>
      </c>
      <c r="K168" s="28">
        <v>0</v>
      </c>
      <c r="L168" s="111">
        <v>703976</v>
      </c>
      <c r="M168" s="111">
        <v>41655</v>
      </c>
      <c r="N168" s="28">
        <v>6500</v>
      </c>
      <c r="O168" s="288">
        <v>5.91</v>
      </c>
      <c r="P168" s="275">
        <v>5.91</v>
      </c>
      <c r="Q168" s="905">
        <v>0</v>
      </c>
      <c r="R168" s="112">
        <v>0</v>
      </c>
      <c r="S168" s="113">
        <v>0</v>
      </c>
      <c r="T168" s="113">
        <v>0</v>
      </c>
      <c r="U168" s="113">
        <v>0</v>
      </c>
      <c r="V168" s="113">
        <v>0</v>
      </c>
      <c r="W168" s="113">
        <v>0</v>
      </c>
      <c r="X168" s="113">
        <v>0</v>
      </c>
      <c r="Y168" s="113">
        <f t="shared" si="319"/>
        <v>0</v>
      </c>
      <c r="Z168" s="113">
        <v>0</v>
      </c>
      <c r="AA168" s="113">
        <v>0</v>
      </c>
      <c r="AB168" s="113">
        <v>0</v>
      </c>
      <c r="AC168" s="113">
        <f t="shared" si="320"/>
        <v>0</v>
      </c>
      <c r="AD168" s="113">
        <f t="shared" si="321"/>
        <v>0</v>
      </c>
      <c r="AE168" s="114">
        <f t="shared" si="322"/>
        <v>0</v>
      </c>
      <c r="AF168" s="114">
        <f t="shared" si="323"/>
        <v>0</v>
      </c>
      <c r="AG168" s="113">
        <v>0</v>
      </c>
      <c r="AH168" s="113">
        <v>0</v>
      </c>
      <c r="AI168" s="113">
        <v>0</v>
      </c>
      <c r="AJ168" s="113">
        <f>SUM(AG168:AI168)</f>
        <v>0</v>
      </c>
      <c r="AK168" s="113">
        <f>AD168+AE168+AF168+AJ168</f>
        <v>0</v>
      </c>
      <c r="AL168" s="115">
        <v>0</v>
      </c>
      <c r="AM168" s="115">
        <v>0</v>
      </c>
      <c r="AN168" s="115">
        <v>0</v>
      </c>
      <c r="AO168" s="115">
        <v>0</v>
      </c>
      <c r="AP168" s="115">
        <v>0</v>
      </c>
      <c r="AQ168" s="115">
        <v>0</v>
      </c>
      <c r="AR168" s="115">
        <v>0</v>
      </c>
      <c r="AS168" s="115">
        <v>0</v>
      </c>
      <c r="AT168" s="115">
        <f t="shared" si="365"/>
        <v>0</v>
      </c>
      <c r="AU168" s="115">
        <f t="shared" si="317"/>
        <v>0</v>
      </c>
      <c r="AV168" s="116">
        <f t="shared" si="318"/>
        <v>0</v>
      </c>
      <c r="AW168" s="346">
        <f>I168+AK168</f>
        <v>2834897</v>
      </c>
      <c r="AX168" s="113">
        <f>J168+Y168</f>
        <v>2082766</v>
      </c>
      <c r="AY168" s="113">
        <f t="shared" si="366"/>
        <v>0</v>
      </c>
      <c r="AZ168" s="113">
        <f>K168+AC168</f>
        <v>0</v>
      </c>
      <c r="BA168" s="113">
        <f t="shared" si="367"/>
        <v>703976</v>
      </c>
      <c r="BB168" s="113">
        <f t="shared" si="367"/>
        <v>41655</v>
      </c>
      <c r="BC168" s="113">
        <f>N168+AJ168</f>
        <v>6500</v>
      </c>
      <c r="BD168" s="115">
        <f>O168+AV168</f>
        <v>5.91</v>
      </c>
      <c r="BE168" s="115">
        <f>P168+AT168</f>
        <v>5.91</v>
      </c>
      <c r="BF168" s="372">
        <f t="shared" si="368"/>
        <v>0</v>
      </c>
      <c r="BG168" s="116">
        <f>Q168+AU168</f>
        <v>0</v>
      </c>
    </row>
    <row r="169" spans="1:59" ht="14.1" customHeight="1" x14ac:dyDescent="0.2">
      <c r="A169" s="108">
        <v>38</v>
      </c>
      <c r="B169" s="105">
        <v>2307</v>
      </c>
      <c r="C169" s="106">
        <v>600079911</v>
      </c>
      <c r="D169" s="105">
        <v>72743212</v>
      </c>
      <c r="E169" s="107" t="s">
        <v>649</v>
      </c>
      <c r="F169" s="108">
        <v>3143</v>
      </c>
      <c r="G169" s="126" t="s">
        <v>633</v>
      </c>
      <c r="H169" s="109" t="s">
        <v>281</v>
      </c>
      <c r="I169" s="110">
        <v>3586785</v>
      </c>
      <c r="J169" s="427">
        <v>2641226</v>
      </c>
      <c r="K169" s="427">
        <v>0</v>
      </c>
      <c r="L169" s="111">
        <v>892734</v>
      </c>
      <c r="M169" s="111">
        <v>52825</v>
      </c>
      <c r="N169" s="338">
        <v>0</v>
      </c>
      <c r="O169" s="288">
        <v>5.4107000000000003</v>
      </c>
      <c r="P169" s="430">
        <v>5.4107000000000003</v>
      </c>
      <c r="Q169" s="905">
        <v>0</v>
      </c>
      <c r="R169" s="112">
        <v>0</v>
      </c>
      <c r="S169" s="113">
        <v>0</v>
      </c>
      <c r="T169" s="113">
        <v>0</v>
      </c>
      <c r="U169" s="113">
        <v>0</v>
      </c>
      <c r="V169" s="113">
        <v>0</v>
      </c>
      <c r="W169" s="113">
        <v>0</v>
      </c>
      <c r="X169" s="113">
        <v>0</v>
      </c>
      <c r="Y169" s="113">
        <f t="shared" si="319"/>
        <v>0</v>
      </c>
      <c r="Z169" s="113">
        <v>0</v>
      </c>
      <c r="AA169" s="113">
        <v>0</v>
      </c>
      <c r="AB169" s="113">
        <v>0</v>
      </c>
      <c r="AC169" s="113">
        <f t="shared" si="320"/>
        <v>0</v>
      </c>
      <c r="AD169" s="113">
        <f t="shared" si="321"/>
        <v>0</v>
      </c>
      <c r="AE169" s="114">
        <f t="shared" si="322"/>
        <v>0</v>
      </c>
      <c r="AF169" s="114">
        <f t="shared" si="323"/>
        <v>0</v>
      </c>
      <c r="AG169" s="113">
        <v>0</v>
      </c>
      <c r="AH169" s="113">
        <v>0</v>
      </c>
      <c r="AI169" s="113">
        <v>0</v>
      </c>
      <c r="AJ169" s="113">
        <f>SUM(AG169:AI169)</f>
        <v>0</v>
      </c>
      <c r="AK169" s="113">
        <f>AD169+AE169+AF169+AJ169</f>
        <v>0</v>
      </c>
      <c r="AL169" s="115">
        <v>0</v>
      </c>
      <c r="AM169" s="115">
        <v>0</v>
      </c>
      <c r="AN169" s="115">
        <v>0</v>
      </c>
      <c r="AO169" s="115">
        <v>0</v>
      </c>
      <c r="AP169" s="115">
        <v>0</v>
      </c>
      <c r="AQ169" s="115">
        <v>0</v>
      </c>
      <c r="AR169" s="115">
        <v>0</v>
      </c>
      <c r="AS169" s="115">
        <v>0</v>
      </c>
      <c r="AT169" s="115">
        <f t="shared" si="365"/>
        <v>0</v>
      </c>
      <c r="AU169" s="115">
        <f t="shared" si="317"/>
        <v>0</v>
      </c>
      <c r="AV169" s="116">
        <f t="shared" si="318"/>
        <v>0</v>
      </c>
      <c r="AW169" s="346">
        <f>I169+AK169</f>
        <v>3586785</v>
      </c>
      <c r="AX169" s="113">
        <f>J169+Y169</f>
        <v>2641226</v>
      </c>
      <c r="AY169" s="113">
        <f t="shared" si="366"/>
        <v>0</v>
      </c>
      <c r="AZ169" s="113">
        <f>K169+AC169</f>
        <v>0</v>
      </c>
      <c r="BA169" s="113">
        <f t="shared" si="367"/>
        <v>892734</v>
      </c>
      <c r="BB169" s="113">
        <f t="shared" si="367"/>
        <v>52825</v>
      </c>
      <c r="BC169" s="113">
        <f>N169+AJ169</f>
        <v>0</v>
      </c>
      <c r="BD169" s="115">
        <f>O169+AV169</f>
        <v>5.4107000000000003</v>
      </c>
      <c r="BE169" s="115">
        <f>P169+AT169</f>
        <v>5.4107000000000003</v>
      </c>
      <c r="BF169" s="372">
        <f t="shared" si="368"/>
        <v>0</v>
      </c>
      <c r="BG169" s="116">
        <f>Q169+AU169</f>
        <v>0</v>
      </c>
    </row>
    <row r="170" spans="1:59" ht="14.1" customHeight="1" x14ac:dyDescent="0.2">
      <c r="A170" s="108">
        <v>38</v>
      </c>
      <c r="B170" s="105">
        <v>2307</v>
      </c>
      <c r="C170" s="106">
        <v>600079911</v>
      </c>
      <c r="D170" s="105">
        <v>72743212</v>
      </c>
      <c r="E170" s="107" t="s">
        <v>649</v>
      </c>
      <c r="F170" s="108">
        <v>3143</v>
      </c>
      <c r="G170" s="126" t="s">
        <v>634</v>
      </c>
      <c r="H170" s="109" t="s">
        <v>282</v>
      </c>
      <c r="I170" s="110">
        <v>126398</v>
      </c>
      <c r="J170" s="439">
        <v>89100</v>
      </c>
      <c r="K170" s="439">
        <v>0</v>
      </c>
      <c r="L170" s="111">
        <v>30116</v>
      </c>
      <c r="M170" s="111">
        <v>1782</v>
      </c>
      <c r="N170" s="439">
        <v>5400</v>
      </c>
      <c r="O170" s="288">
        <v>0.38</v>
      </c>
      <c r="P170" s="440">
        <v>0</v>
      </c>
      <c r="Q170" s="906">
        <v>0.38</v>
      </c>
      <c r="R170" s="112">
        <v>0</v>
      </c>
      <c r="S170" s="113">
        <v>0</v>
      </c>
      <c r="T170" s="113">
        <v>0</v>
      </c>
      <c r="U170" s="113">
        <v>0</v>
      </c>
      <c r="V170" s="113">
        <v>0</v>
      </c>
      <c r="W170" s="113">
        <v>0</v>
      </c>
      <c r="X170" s="113">
        <v>0</v>
      </c>
      <c r="Y170" s="113">
        <f t="shared" si="319"/>
        <v>0</v>
      </c>
      <c r="Z170" s="113">
        <v>0</v>
      </c>
      <c r="AA170" s="113">
        <v>0</v>
      </c>
      <c r="AB170" s="113">
        <v>0</v>
      </c>
      <c r="AC170" s="113">
        <f t="shared" si="320"/>
        <v>0</v>
      </c>
      <c r="AD170" s="113">
        <f t="shared" si="321"/>
        <v>0</v>
      </c>
      <c r="AE170" s="114">
        <f t="shared" si="322"/>
        <v>0</v>
      </c>
      <c r="AF170" s="114">
        <f t="shared" si="323"/>
        <v>0</v>
      </c>
      <c r="AG170" s="113">
        <v>0</v>
      </c>
      <c r="AH170" s="113">
        <v>0</v>
      </c>
      <c r="AI170" s="113">
        <v>0</v>
      </c>
      <c r="AJ170" s="113">
        <f>SUM(AG170:AI170)</f>
        <v>0</v>
      </c>
      <c r="AK170" s="113">
        <f>AD170+AE170+AF170+AJ170</f>
        <v>0</v>
      </c>
      <c r="AL170" s="115">
        <v>0</v>
      </c>
      <c r="AM170" s="115">
        <v>0</v>
      </c>
      <c r="AN170" s="115">
        <v>0</v>
      </c>
      <c r="AO170" s="115">
        <v>0</v>
      </c>
      <c r="AP170" s="115">
        <v>0</v>
      </c>
      <c r="AQ170" s="115">
        <v>0</v>
      </c>
      <c r="AR170" s="115">
        <v>0</v>
      </c>
      <c r="AS170" s="115">
        <v>0</v>
      </c>
      <c r="AT170" s="115">
        <f t="shared" si="365"/>
        <v>0</v>
      </c>
      <c r="AU170" s="115">
        <f t="shared" si="317"/>
        <v>0</v>
      </c>
      <c r="AV170" s="116">
        <f t="shared" si="318"/>
        <v>0</v>
      </c>
      <c r="AW170" s="346">
        <f>I170+AK170</f>
        <v>126398</v>
      </c>
      <c r="AX170" s="113">
        <f>J170+Y170</f>
        <v>89100</v>
      </c>
      <c r="AY170" s="113">
        <f t="shared" si="366"/>
        <v>0</v>
      </c>
      <c r="AZ170" s="113">
        <f>K170+AC170</f>
        <v>0</v>
      </c>
      <c r="BA170" s="113">
        <f t="shared" si="367"/>
        <v>30116</v>
      </c>
      <c r="BB170" s="113">
        <f t="shared" si="367"/>
        <v>1782</v>
      </c>
      <c r="BC170" s="113">
        <f>N170+AJ170</f>
        <v>5400</v>
      </c>
      <c r="BD170" s="115">
        <f>O170+AV170</f>
        <v>0.38</v>
      </c>
      <c r="BE170" s="115">
        <f>P170+AT170</f>
        <v>0</v>
      </c>
      <c r="BF170" s="372">
        <f t="shared" si="368"/>
        <v>0</v>
      </c>
      <c r="BG170" s="116">
        <f>Q170+AU170</f>
        <v>0.38</v>
      </c>
    </row>
    <row r="171" spans="1:59" ht="14.1" customHeight="1" x14ac:dyDescent="0.2">
      <c r="A171" s="108">
        <v>38</v>
      </c>
      <c r="B171" s="105">
        <v>2307</v>
      </c>
      <c r="C171" s="106">
        <v>600079911</v>
      </c>
      <c r="D171" s="105">
        <v>72743212</v>
      </c>
      <c r="E171" s="107" t="s">
        <v>649</v>
      </c>
      <c r="F171" s="108">
        <v>3143</v>
      </c>
      <c r="G171" s="126" t="s">
        <v>321</v>
      </c>
      <c r="H171" s="109" t="s">
        <v>282</v>
      </c>
      <c r="I171" s="110">
        <v>342575</v>
      </c>
      <c r="J171" s="439">
        <v>251535</v>
      </c>
      <c r="K171" s="439">
        <v>0</v>
      </c>
      <c r="L171" s="111">
        <v>85019</v>
      </c>
      <c r="M171" s="111">
        <v>5031</v>
      </c>
      <c r="N171" s="439">
        <v>990</v>
      </c>
      <c r="O171" s="288">
        <v>0.57000000000000006</v>
      </c>
      <c r="P171" s="440">
        <v>0.5</v>
      </c>
      <c r="Q171" s="906">
        <v>7.0000000000000007E-2</v>
      </c>
      <c r="R171" s="112">
        <v>0</v>
      </c>
      <c r="S171" s="113">
        <v>0</v>
      </c>
      <c r="T171" s="113">
        <v>0</v>
      </c>
      <c r="U171" s="113">
        <v>0</v>
      </c>
      <c r="V171" s="113">
        <v>0</v>
      </c>
      <c r="W171" s="113">
        <v>0</v>
      </c>
      <c r="X171" s="113">
        <v>0</v>
      </c>
      <c r="Y171" s="113">
        <f t="shared" si="319"/>
        <v>0</v>
      </c>
      <c r="Z171" s="113">
        <v>0</v>
      </c>
      <c r="AA171" s="113">
        <v>0</v>
      </c>
      <c r="AB171" s="113">
        <v>0</v>
      </c>
      <c r="AC171" s="113">
        <f t="shared" si="320"/>
        <v>0</v>
      </c>
      <c r="AD171" s="113">
        <f t="shared" si="321"/>
        <v>0</v>
      </c>
      <c r="AE171" s="114">
        <f t="shared" si="322"/>
        <v>0</v>
      </c>
      <c r="AF171" s="114">
        <f t="shared" si="323"/>
        <v>0</v>
      </c>
      <c r="AG171" s="113">
        <v>0</v>
      </c>
      <c r="AH171" s="113">
        <v>0</v>
      </c>
      <c r="AI171" s="113">
        <v>0</v>
      </c>
      <c r="AJ171" s="113">
        <f>SUM(AG171:AI171)</f>
        <v>0</v>
      </c>
      <c r="AK171" s="113">
        <f>AD171+AE171+AF171+AJ171</f>
        <v>0</v>
      </c>
      <c r="AL171" s="115">
        <v>0</v>
      </c>
      <c r="AM171" s="115">
        <v>0</v>
      </c>
      <c r="AN171" s="115">
        <v>0</v>
      </c>
      <c r="AO171" s="115">
        <v>0</v>
      </c>
      <c r="AP171" s="115">
        <v>0</v>
      </c>
      <c r="AQ171" s="115">
        <v>0</v>
      </c>
      <c r="AR171" s="115">
        <v>0</v>
      </c>
      <c r="AS171" s="115">
        <v>0</v>
      </c>
      <c r="AT171" s="115">
        <f t="shared" si="365"/>
        <v>0</v>
      </c>
      <c r="AU171" s="115">
        <f t="shared" si="317"/>
        <v>0</v>
      </c>
      <c r="AV171" s="116">
        <f t="shared" si="318"/>
        <v>0</v>
      </c>
      <c r="AW171" s="346">
        <f>I171+AK171</f>
        <v>342575</v>
      </c>
      <c r="AX171" s="113">
        <f>J171+Y171</f>
        <v>251535</v>
      </c>
      <c r="AY171" s="113">
        <f t="shared" si="366"/>
        <v>0</v>
      </c>
      <c r="AZ171" s="113">
        <f>K171+AC171</f>
        <v>0</v>
      </c>
      <c r="BA171" s="113">
        <f t="shared" si="367"/>
        <v>85019</v>
      </c>
      <c r="BB171" s="113">
        <f t="shared" si="367"/>
        <v>5031</v>
      </c>
      <c r="BC171" s="113">
        <f>N171+AJ171</f>
        <v>990</v>
      </c>
      <c r="BD171" s="115">
        <f>O171+AV171</f>
        <v>0.57000000000000006</v>
      </c>
      <c r="BE171" s="115">
        <f>P171+AT171</f>
        <v>0.5</v>
      </c>
      <c r="BF171" s="372">
        <f t="shared" si="368"/>
        <v>0</v>
      </c>
      <c r="BG171" s="116">
        <f>Q171+AU171</f>
        <v>7.0000000000000007E-2</v>
      </c>
    </row>
    <row r="172" spans="1:59" ht="14.1" customHeight="1" x14ac:dyDescent="0.2">
      <c r="A172" s="120">
        <v>38</v>
      </c>
      <c r="B172" s="117">
        <v>2307</v>
      </c>
      <c r="C172" s="118">
        <v>600079911</v>
      </c>
      <c r="D172" s="117">
        <v>72743212</v>
      </c>
      <c r="E172" s="119" t="s">
        <v>650</v>
      </c>
      <c r="F172" s="120"/>
      <c r="G172" s="119"/>
      <c r="H172" s="121"/>
      <c r="I172" s="122">
        <v>45752556</v>
      </c>
      <c r="J172" s="123">
        <v>32798841</v>
      </c>
      <c r="K172" s="123">
        <v>166000</v>
      </c>
      <c r="L172" s="123">
        <v>11142118</v>
      </c>
      <c r="M172" s="123">
        <v>655977</v>
      </c>
      <c r="N172" s="123">
        <v>989620</v>
      </c>
      <c r="O172" s="124">
        <v>63.348400000000005</v>
      </c>
      <c r="P172" s="124">
        <v>51.549600000000005</v>
      </c>
      <c r="Q172" s="904">
        <v>11.7988</v>
      </c>
      <c r="R172" s="122">
        <f t="shared" ref="R172:AV172" si="369">SUM(R167:R171)</f>
        <v>-178880</v>
      </c>
      <c r="S172" s="123">
        <f t="shared" si="369"/>
        <v>0</v>
      </c>
      <c r="T172" s="123">
        <f t="shared" si="369"/>
        <v>0</v>
      </c>
      <c r="U172" s="123">
        <f t="shared" ref="U172" si="370">SUM(U167:U171)</f>
        <v>53664</v>
      </c>
      <c r="V172" s="123">
        <f t="shared" si="369"/>
        <v>-294551</v>
      </c>
      <c r="W172" s="123">
        <f t="shared" ref="W172" si="371">SUM(W167:W171)</f>
        <v>173220</v>
      </c>
      <c r="X172" s="123">
        <f t="shared" si="369"/>
        <v>0</v>
      </c>
      <c r="Y172" s="123">
        <f t="shared" si="369"/>
        <v>-246547</v>
      </c>
      <c r="Z172" s="123">
        <f t="shared" si="369"/>
        <v>178880</v>
      </c>
      <c r="AA172" s="123">
        <f t="shared" si="369"/>
        <v>0</v>
      </c>
      <c r="AB172" s="123">
        <f t="shared" si="369"/>
        <v>0</v>
      </c>
      <c r="AC172" s="123">
        <f t="shared" si="369"/>
        <v>178880</v>
      </c>
      <c r="AD172" s="123">
        <f t="shared" si="369"/>
        <v>-67667</v>
      </c>
      <c r="AE172" s="123">
        <f t="shared" si="369"/>
        <v>-22871</v>
      </c>
      <c r="AF172" s="123">
        <f t="shared" si="369"/>
        <v>-4931</v>
      </c>
      <c r="AG172" s="123">
        <f t="shared" si="369"/>
        <v>0</v>
      </c>
      <c r="AH172" s="123">
        <f t="shared" si="369"/>
        <v>400000</v>
      </c>
      <c r="AI172" s="123">
        <f t="shared" si="369"/>
        <v>0</v>
      </c>
      <c r="AJ172" s="123">
        <f t="shared" si="369"/>
        <v>400000</v>
      </c>
      <c r="AK172" s="123">
        <f t="shared" si="369"/>
        <v>304531</v>
      </c>
      <c r="AL172" s="124">
        <f t="shared" si="369"/>
        <v>-0.36</v>
      </c>
      <c r="AM172" s="124">
        <f t="shared" si="369"/>
        <v>0</v>
      </c>
      <c r="AN172" s="124">
        <f t="shared" si="369"/>
        <v>0</v>
      </c>
      <c r="AO172" s="124">
        <f t="shared" si="369"/>
        <v>0</v>
      </c>
      <c r="AP172" s="124">
        <f t="shared" si="369"/>
        <v>0</v>
      </c>
      <c r="AQ172" s="124">
        <f t="shared" ref="AQ172" si="372">SUM(AQ167:AQ171)</f>
        <v>0.5</v>
      </c>
      <c r="AR172" s="124">
        <f t="shared" si="369"/>
        <v>0</v>
      </c>
      <c r="AS172" s="124">
        <f t="shared" si="369"/>
        <v>0</v>
      </c>
      <c r="AT172" s="449">
        <f t="shared" si="369"/>
        <v>0.14000000000000001</v>
      </c>
      <c r="AU172" s="124">
        <f t="shared" si="369"/>
        <v>0</v>
      </c>
      <c r="AV172" s="125">
        <f t="shared" si="369"/>
        <v>0.14000000000000001</v>
      </c>
      <c r="AW172" s="842">
        <f t="shared" ref="AW172:BG172" si="373">SUM(AW167:AW171)</f>
        <v>46057087</v>
      </c>
      <c r="AX172" s="123">
        <f t="shared" si="373"/>
        <v>32552294</v>
      </c>
      <c r="AY172" s="123">
        <f t="shared" ref="AY172" si="374">SUM(AY167:AY171)</f>
        <v>173220</v>
      </c>
      <c r="AZ172" s="123">
        <f t="shared" si="373"/>
        <v>344880</v>
      </c>
      <c r="BA172" s="123">
        <f t="shared" si="373"/>
        <v>11119247</v>
      </c>
      <c r="BB172" s="123">
        <f t="shared" si="373"/>
        <v>651046</v>
      </c>
      <c r="BC172" s="123">
        <f t="shared" si="373"/>
        <v>1389620</v>
      </c>
      <c r="BD172" s="124">
        <f t="shared" si="373"/>
        <v>63.488400000000006</v>
      </c>
      <c r="BE172" s="124">
        <f t="shared" si="373"/>
        <v>51.689600000000006</v>
      </c>
      <c r="BF172" s="124">
        <f t="shared" si="373"/>
        <v>0.5</v>
      </c>
      <c r="BG172" s="125">
        <f t="shared" si="373"/>
        <v>11.7988</v>
      </c>
    </row>
    <row r="173" spans="1:59" ht="14.1" customHeight="1" x14ac:dyDescent="0.2">
      <c r="A173" s="108">
        <v>39</v>
      </c>
      <c r="B173" s="105">
        <v>2478</v>
      </c>
      <c r="C173" s="106">
        <v>600079929</v>
      </c>
      <c r="D173" s="105">
        <v>72743379</v>
      </c>
      <c r="E173" s="107" t="s">
        <v>651</v>
      </c>
      <c r="F173" s="108">
        <v>3113</v>
      </c>
      <c r="G173" s="107" t="s">
        <v>318</v>
      </c>
      <c r="H173" s="109" t="s">
        <v>281</v>
      </c>
      <c r="I173" s="110">
        <v>29871074</v>
      </c>
      <c r="J173" s="111">
        <v>21316373</v>
      </c>
      <c r="K173" s="111">
        <v>180000</v>
      </c>
      <c r="L173" s="111">
        <v>7265774</v>
      </c>
      <c r="M173" s="111">
        <v>426327</v>
      </c>
      <c r="N173" s="111">
        <v>682600</v>
      </c>
      <c r="O173" s="288">
        <v>40.448200000000007</v>
      </c>
      <c r="P173" s="288">
        <v>31.6356</v>
      </c>
      <c r="Q173" s="406">
        <v>8.8125999999999998</v>
      </c>
      <c r="R173" s="112">
        <v>28000</v>
      </c>
      <c r="S173" s="113">
        <v>0</v>
      </c>
      <c r="T173" s="113">
        <v>746399</v>
      </c>
      <c r="U173" s="113">
        <v>85628</v>
      </c>
      <c r="V173" s="113">
        <v>-147275</v>
      </c>
      <c r="W173" s="113">
        <v>173220</v>
      </c>
      <c r="X173" s="113">
        <v>0</v>
      </c>
      <c r="Y173" s="113">
        <f t="shared" si="319"/>
        <v>885972</v>
      </c>
      <c r="Z173" s="113">
        <v>-28000</v>
      </c>
      <c r="AA173" s="113">
        <v>0</v>
      </c>
      <c r="AB173" s="113">
        <v>0</v>
      </c>
      <c r="AC173" s="113">
        <f t="shared" si="320"/>
        <v>-28000</v>
      </c>
      <c r="AD173" s="113">
        <f t="shared" si="321"/>
        <v>857972</v>
      </c>
      <c r="AE173" s="114">
        <f t="shared" si="322"/>
        <v>289995</v>
      </c>
      <c r="AF173" s="114">
        <f t="shared" si="323"/>
        <v>17719</v>
      </c>
      <c r="AG173" s="113">
        <v>0</v>
      </c>
      <c r="AH173" s="113">
        <v>200000</v>
      </c>
      <c r="AI173" s="113">
        <v>0</v>
      </c>
      <c r="AJ173" s="113">
        <f>SUM(AG173:AI173)</f>
        <v>200000</v>
      </c>
      <c r="AK173" s="113">
        <f>AD173+AE173+AF173+AJ173</f>
        <v>1365686</v>
      </c>
      <c r="AL173" s="115">
        <v>0</v>
      </c>
      <c r="AM173" s="115">
        <v>0</v>
      </c>
      <c r="AN173" s="115">
        <v>0</v>
      </c>
      <c r="AO173" s="115">
        <v>1.26</v>
      </c>
      <c r="AP173" s="115">
        <v>0</v>
      </c>
      <c r="AQ173" s="115">
        <v>0.5</v>
      </c>
      <c r="AR173" s="115">
        <v>0</v>
      </c>
      <c r="AS173" s="115">
        <v>0</v>
      </c>
      <c r="AT173" s="115">
        <f t="shared" ref="AT173:AT177" si="375">AL173+AN173+AO173+AR173+AQ173</f>
        <v>1.76</v>
      </c>
      <c r="AU173" s="115">
        <f t="shared" si="317"/>
        <v>0</v>
      </c>
      <c r="AV173" s="116">
        <f t="shared" si="318"/>
        <v>1.76</v>
      </c>
      <c r="AW173" s="346">
        <f>I173+AK173</f>
        <v>31236760</v>
      </c>
      <c r="AX173" s="113">
        <f>J173+Y173</f>
        <v>22202345</v>
      </c>
      <c r="AY173" s="113">
        <f t="shared" ref="AY173:AY177" si="376">W173</f>
        <v>173220</v>
      </c>
      <c r="AZ173" s="113">
        <f>K173+AC173</f>
        <v>152000</v>
      </c>
      <c r="BA173" s="113">
        <f t="shared" ref="BA173:BB177" si="377">L173+AE173</f>
        <v>7555769</v>
      </c>
      <c r="BB173" s="113">
        <f t="shared" si="377"/>
        <v>444046</v>
      </c>
      <c r="BC173" s="113">
        <f>N173+AJ173</f>
        <v>882600</v>
      </c>
      <c r="BD173" s="115">
        <f>O173+AV173</f>
        <v>42.208200000000005</v>
      </c>
      <c r="BE173" s="115">
        <f>P173+AT173</f>
        <v>33.395600000000002</v>
      </c>
      <c r="BF173" s="372">
        <f t="shared" ref="BF173:BF177" si="378">AQ173</f>
        <v>0.5</v>
      </c>
      <c r="BG173" s="116">
        <f>Q173+AU173</f>
        <v>8.8125999999999998</v>
      </c>
    </row>
    <row r="174" spans="1:59" ht="14.1" customHeight="1" x14ac:dyDescent="0.2">
      <c r="A174" s="108">
        <v>39</v>
      </c>
      <c r="B174" s="105">
        <v>2478</v>
      </c>
      <c r="C174" s="106">
        <v>600079929</v>
      </c>
      <c r="D174" s="105">
        <v>72743379</v>
      </c>
      <c r="E174" s="107" t="s">
        <v>651</v>
      </c>
      <c r="F174" s="108">
        <v>3113</v>
      </c>
      <c r="G174" s="126" t="s">
        <v>316</v>
      </c>
      <c r="H174" s="109" t="s">
        <v>282</v>
      </c>
      <c r="I174" s="110">
        <v>5439160</v>
      </c>
      <c r="J174" s="28">
        <v>3969742</v>
      </c>
      <c r="K174" s="28">
        <v>0</v>
      </c>
      <c r="L174" s="111">
        <v>1341773</v>
      </c>
      <c r="M174" s="111">
        <v>79395</v>
      </c>
      <c r="N174" s="28">
        <v>48250</v>
      </c>
      <c r="O174" s="288">
        <v>11.5</v>
      </c>
      <c r="P174" s="275">
        <v>11.5</v>
      </c>
      <c r="Q174" s="905">
        <v>0</v>
      </c>
      <c r="R174" s="112">
        <v>0</v>
      </c>
      <c r="S174" s="113">
        <v>0</v>
      </c>
      <c r="T174" s="113">
        <v>0</v>
      </c>
      <c r="U174" s="113">
        <v>0</v>
      </c>
      <c r="V174" s="113">
        <v>0</v>
      </c>
      <c r="W174" s="113">
        <v>0</v>
      </c>
      <c r="X174" s="113">
        <v>0</v>
      </c>
      <c r="Y174" s="113">
        <f t="shared" si="319"/>
        <v>0</v>
      </c>
      <c r="Z174" s="113">
        <v>0</v>
      </c>
      <c r="AA174" s="113">
        <v>0</v>
      </c>
      <c r="AB174" s="113">
        <v>0</v>
      </c>
      <c r="AC174" s="113">
        <f t="shared" si="320"/>
        <v>0</v>
      </c>
      <c r="AD174" s="113">
        <f t="shared" si="321"/>
        <v>0</v>
      </c>
      <c r="AE174" s="114">
        <f t="shared" si="322"/>
        <v>0</v>
      </c>
      <c r="AF174" s="114">
        <f t="shared" si="323"/>
        <v>0</v>
      </c>
      <c r="AG174" s="113">
        <v>0</v>
      </c>
      <c r="AH174" s="113">
        <v>0</v>
      </c>
      <c r="AI174" s="113">
        <v>0</v>
      </c>
      <c r="AJ174" s="113">
        <f>SUM(AG174:AI174)</f>
        <v>0</v>
      </c>
      <c r="AK174" s="113">
        <f>AD174+AE174+AF174+AJ174</f>
        <v>0</v>
      </c>
      <c r="AL174" s="115">
        <v>0</v>
      </c>
      <c r="AM174" s="115">
        <v>0</v>
      </c>
      <c r="AN174" s="115">
        <v>0</v>
      </c>
      <c r="AO174" s="115">
        <v>0</v>
      </c>
      <c r="AP174" s="115">
        <v>0</v>
      </c>
      <c r="AQ174" s="115">
        <v>0</v>
      </c>
      <c r="AR174" s="115">
        <v>0</v>
      </c>
      <c r="AS174" s="115">
        <v>0</v>
      </c>
      <c r="AT174" s="115">
        <f t="shared" si="375"/>
        <v>0</v>
      </c>
      <c r="AU174" s="115">
        <f t="shared" si="317"/>
        <v>0</v>
      </c>
      <c r="AV174" s="116">
        <f t="shared" si="318"/>
        <v>0</v>
      </c>
      <c r="AW174" s="346">
        <f>I174+AK174</f>
        <v>5439160</v>
      </c>
      <c r="AX174" s="113">
        <f>J174+Y174</f>
        <v>3969742</v>
      </c>
      <c r="AY174" s="113">
        <f t="shared" si="376"/>
        <v>0</v>
      </c>
      <c r="AZ174" s="113">
        <f>K174+AC174</f>
        <v>0</v>
      </c>
      <c r="BA174" s="113">
        <f t="shared" si="377"/>
        <v>1341773</v>
      </c>
      <c r="BB174" s="113">
        <f t="shared" si="377"/>
        <v>79395</v>
      </c>
      <c r="BC174" s="113">
        <f>N174+AJ174</f>
        <v>48250</v>
      </c>
      <c r="BD174" s="115">
        <f>O174+AV174</f>
        <v>11.5</v>
      </c>
      <c r="BE174" s="115">
        <f>P174+AT174</f>
        <v>11.5</v>
      </c>
      <c r="BF174" s="372">
        <f t="shared" si="378"/>
        <v>0</v>
      </c>
      <c r="BG174" s="116">
        <f>Q174+AU174</f>
        <v>0</v>
      </c>
    </row>
    <row r="175" spans="1:59" ht="14.1" customHeight="1" x14ac:dyDescent="0.2">
      <c r="A175" s="108">
        <v>39</v>
      </c>
      <c r="B175" s="105">
        <v>2478</v>
      </c>
      <c r="C175" s="106">
        <v>600079929</v>
      </c>
      <c r="D175" s="105">
        <v>72743379</v>
      </c>
      <c r="E175" s="107" t="s">
        <v>651</v>
      </c>
      <c r="F175" s="108">
        <v>3141</v>
      </c>
      <c r="G175" s="107" t="s">
        <v>319</v>
      </c>
      <c r="H175" s="109" t="s">
        <v>282</v>
      </c>
      <c r="I175" s="110">
        <v>2453578</v>
      </c>
      <c r="J175" s="30">
        <v>1778745</v>
      </c>
      <c r="K175" s="30">
        <v>13000</v>
      </c>
      <c r="L175" s="111">
        <v>605610</v>
      </c>
      <c r="M175" s="111">
        <v>35575</v>
      </c>
      <c r="N175" s="30">
        <v>20648</v>
      </c>
      <c r="O175" s="288">
        <v>5.9899999999999993</v>
      </c>
      <c r="P175" s="441">
        <v>0</v>
      </c>
      <c r="Q175" s="906">
        <v>5.9899999999999993</v>
      </c>
      <c r="R175" s="112">
        <v>0</v>
      </c>
      <c r="S175" s="113">
        <v>0</v>
      </c>
      <c r="T175" s="113">
        <v>0</v>
      </c>
      <c r="U175" s="113">
        <v>0</v>
      </c>
      <c r="V175" s="113">
        <v>0</v>
      </c>
      <c r="W175" s="113">
        <v>0</v>
      </c>
      <c r="X175" s="113">
        <v>0</v>
      </c>
      <c r="Y175" s="113">
        <f t="shared" si="319"/>
        <v>0</v>
      </c>
      <c r="Z175" s="113">
        <v>0</v>
      </c>
      <c r="AA175" s="113">
        <v>0</v>
      </c>
      <c r="AB175" s="113">
        <v>0</v>
      </c>
      <c r="AC175" s="113">
        <f t="shared" si="320"/>
        <v>0</v>
      </c>
      <c r="AD175" s="113">
        <f t="shared" si="321"/>
        <v>0</v>
      </c>
      <c r="AE175" s="114">
        <f t="shared" si="322"/>
        <v>0</v>
      </c>
      <c r="AF175" s="114">
        <f t="shared" si="323"/>
        <v>0</v>
      </c>
      <c r="AG175" s="113">
        <v>0</v>
      </c>
      <c r="AH175" s="113">
        <v>0</v>
      </c>
      <c r="AI175" s="113">
        <v>0</v>
      </c>
      <c r="AJ175" s="113">
        <f>SUM(AG175:AI175)</f>
        <v>0</v>
      </c>
      <c r="AK175" s="113">
        <f>AD175+AE175+AF175+AJ175</f>
        <v>0</v>
      </c>
      <c r="AL175" s="115">
        <v>0</v>
      </c>
      <c r="AM175" s="115">
        <v>0.03</v>
      </c>
      <c r="AN175" s="115">
        <v>0</v>
      </c>
      <c r="AO175" s="115">
        <v>0</v>
      </c>
      <c r="AP175" s="115">
        <v>0</v>
      </c>
      <c r="AQ175" s="115">
        <v>0</v>
      </c>
      <c r="AR175" s="115">
        <v>0</v>
      </c>
      <c r="AS175" s="115">
        <v>0</v>
      </c>
      <c r="AT175" s="115">
        <f t="shared" si="375"/>
        <v>0</v>
      </c>
      <c r="AU175" s="115">
        <f t="shared" si="317"/>
        <v>0.03</v>
      </c>
      <c r="AV175" s="116">
        <f t="shared" si="318"/>
        <v>0.03</v>
      </c>
      <c r="AW175" s="346">
        <f>I175+AK175</f>
        <v>2453578</v>
      </c>
      <c r="AX175" s="113">
        <f>J175+Y175</f>
        <v>1778745</v>
      </c>
      <c r="AY175" s="113">
        <f t="shared" si="376"/>
        <v>0</v>
      </c>
      <c r="AZ175" s="113">
        <f>K175+AC175</f>
        <v>13000</v>
      </c>
      <c r="BA175" s="113">
        <f t="shared" si="377"/>
        <v>605610</v>
      </c>
      <c r="BB175" s="113">
        <f t="shared" si="377"/>
        <v>35575</v>
      </c>
      <c r="BC175" s="113">
        <f>N175+AJ175</f>
        <v>20648</v>
      </c>
      <c r="BD175" s="115">
        <f>O175+AV175</f>
        <v>6.02</v>
      </c>
      <c r="BE175" s="115">
        <f>P175+AT175</f>
        <v>0</v>
      </c>
      <c r="BF175" s="372">
        <f t="shared" si="378"/>
        <v>0</v>
      </c>
      <c r="BG175" s="116">
        <f>Q175+AU175</f>
        <v>6.02</v>
      </c>
    </row>
    <row r="176" spans="1:59" ht="14.1" customHeight="1" x14ac:dyDescent="0.2">
      <c r="A176" s="108">
        <v>39</v>
      </c>
      <c r="B176" s="105">
        <v>2478</v>
      </c>
      <c r="C176" s="106">
        <v>600079929</v>
      </c>
      <c r="D176" s="105">
        <v>72743379</v>
      </c>
      <c r="E176" s="107" t="s">
        <v>651</v>
      </c>
      <c r="F176" s="108">
        <v>3143</v>
      </c>
      <c r="G176" s="126" t="s">
        <v>633</v>
      </c>
      <c r="H176" s="109" t="s">
        <v>281</v>
      </c>
      <c r="I176" s="110">
        <v>3377696</v>
      </c>
      <c r="J176" s="427">
        <v>2437994</v>
      </c>
      <c r="K176" s="427">
        <v>50000</v>
      </c>
      <c r="L176" s="111">
        <v>840942</v>
      </c>
      <c r="M176" s="111">
        <v>48760</v>
      </c>
      <c r="N176" s="338">
        <v>0</v>
      </c>
      <c r="O176" s="288">
        <v>5.5713999999999997</v>
      </c>
      <c r="P176" s="430">
        <v>5.5713999999999997</v>
      </c>
      <c r="Q176" s="905">
        <v>0</v>
      </c>
      <c r="R176" s="112">
        <v>15000</v>
      </c>
      <c r="S176" s="113">
        <v>0</v>
      </c>
      <c r="T176" s="113">
        <v>0</v>
      </c>
      <c r="U176" s="113">
        <v>0</v>
      </c>
      <c r="V176" s="113">
        <v>0</v>
      </c>
      <c r="W176" s="113">
        <v>0</v>
      </c>
      <c r="X176" s="113">
        <v>0</v>
      </c>
      <c r="Y176" s="113">
        <f t="shared" si="319"/>
        <v>15000</v>
      </c>
      <c r="Z176" s="113">
        <v>-15000</v>
      </c>
      <c r="AA176" s="113">
        <v>0</v>
      </c>
      <c r="AB176" s="113">
        <v>0</v>
      </c>
      <c r="AC176" s="113">
        <f t="shared" si="320"/>
        <v>-15000</v>
      </c>
      <c r="AD176" s="113">
        <f t="shared" si="321"/>
        <v>0</v>
      </c>
      <c r="AE176" s="114">
        <f t="shared" si="322"/>
        <v>0</v>
      </c>
      <c r="AF176" s="114">
        <f t="shared" si="323"/>
        <v>300</v>
      </c>
      <c r="AG176" s="113">
        <v>0</v>
      </c>
      <c r="AH176" s="113">
        <v>0</v>
      </c>
      <c r="AI176" s="113">
        <v>0</v>
      </c>
      <c r="AJ176" s="113">
        <f>SUM(AG176:AI176)</f>
        <v>0</v>
      </c>
      <c r="AK176" s="113">
        <f>AD176+AE176+AF176+AJ176</f>
        <v>300</v>
      </c>
      <c r="AL176" s="115">
        <v>0</v>
      </c>
      <c r="AM176" s="115">
        <v>0</v>
      </c>
      <c r="AN176" s="115">
        <v>0</v>
      </c>
      <c r="AO176" s="115">
        <v>0</v>
      </c>
      <c r="AP176" s="115">
        <v>0</v>
      </c>
      <c r="AQ176" s="115">
        <v>0</v>
      </c>
      <c r="AR176" s="115">
        <v>0</v>
      </c>
      <c r="AS176" s="115">
        <v>0</v>
      </c>
      <c r="AT176" s="115">
        <f t="shared" si="375"/>
        <v>0</v>
      </c>
      <c r="AU176" s="115">
        <f t="shared" si="317"/>
        <v>0</v>
      </c>
      <c r="AV176" s="116">
        <f t="shared" si="318"/>
        <v>0</v>
      </c>
      <c r="AW176" s="346">
        <f>I176+AK176</f>
        <v>3377996</v>
      </c>
      <c r="AX176" s="113">
        <f>J176+Y176</f>
        <v>2452994</v>
      </c>
      <c r="AY176" s="113">
        <f t="shared" si="376"/>
        <v>0</v>
      </c>
      <c r="AZ176" s="113">
        <f>K176+AC176</f>
        <v>35000</v>
      </c>
      <c r="BA176" s="113">
        <f t="shared" si="377"/>
        <v>840942</v>
      </c>
      <c r="BB176" s="113">
        <f t="shared" si="377"/>
        <v>49060</v>
      </c>
      <c r="BC176" s="113">
        <f>N176+AJ176</f>
        <v>0</v>
      </c>
      <c r="BD176" s="115">
        <f>O176+AV176</f>
        <v>5.5713999999999997</v>
      </c>
      <c r="BE176" s="115">
        <f>P176+AT176</f>
        <v>5.5713999999999997</v>
      </c>
      <c r="BF176" s="372">
        <f t="shared" si="378"/>
        <v>0</v>
      </c>
      <c r="BG176" s="116">
        <f>Q176+AU176</f>
        <v>0</v>
      </c>
    </row>
    <row r="177" spans="1:59" ht="14.1" customHeight="1" x14ac:dyDescent="0.2">
      <c r="A177" s="108">
        <v>39</v>
      </c>
      <c r="B177" s="105">
        <v>2478</v>
      </c>
      <c r="C177" s="106">
        <v>600079929</v>
      </c>
      <c r="D177" s="105">
        <v>72743379</v>
      </c>
      <c r="E177" s="107" t="s">
        <v>651</v>
      </c>
      <c r="F177" s="108">
        <v>3143</v>
      </c>
      <c r="G177" s="126" t="s">
        <v>634</v>
      </c>
      <c r="H177" s="109" t="s">
        <v>282</v>
      </c>
      <c r="I177" s="110">
        <v>97607</v>
      </c>
      <c r="J177" s="439">
        <v>68805</v>
      </c>
      <c r="K177" s="439">
        <v>0</v>
      </c>
      <c r="L177" s="111">
        <v>23256</v>
      </c>
      <c r="M177" s="111">
        <v>1376</v>
      </c>
      <c r="N177" s="439">
        <v>4170</v>
      </c>
      <c r="O177" s="288">
        <v>0.29000000000000004</v>
      </c>
      <c r="P177" s="440">
        <v>0</v>
      </c>
      <c r="Q177" s="906">
        <v>0.29000000000000004</v>
      </c>
      <c r="R177" s="112">
        <v>0</v>
      </c>
      <c r="S177" s="113">
        <v>0</v>
      </c>
      <c r="T177" s="113">
        <v>0</v>
      </c>
      <c r="U177" s="113">
        <v>0</v>
      </c>
      <c r="V177" s="113">
        <v>0</v>
      </c>
      <c r="W177" s="113">
        <v>0</v>
      </c>
      <c r="X177" s="113">
        <v>0</v>
      </c>
      <c r="Y177" s="113">
        <f t="shared" si="319"/>
        <v>0</v>
      </c>
      <c r="Z177" s="113">
        <v>0</v>
      </c>
      <c r="AA177" s="113">
        <v>0</v>
      </c>
      <c r="AB177" s="113">
        <v>0</v>
      </c>
      <c r="AC177" s="113">
        <f t="shared" si="320"/>
        <v>0</v>
      </c>
      <c r="AD177" s="113">
        <f t="shared" si="321"/>
        <v>0</v>
      </c>
      <c r="AE177" s="114">
        <f t="shared" si="322"/>
        <v>0</v>
      </c>
      <c r="AF177" s="114">
        <f t="shared" si="323"/>
        <v>0</v>
      </c>
      <c r="AG177" s="113">
        <v>0</v>
      </c>
      <c r="AH177" s="113">
        <v>0</v>
      </c>
      <c r="AI177" s="113">
        <v>0</v>
      </c>
      <c r="AJ177" s="113">
        <f>SUM(AG177:AI177)</f>
        <v>0</v>
      </c>
      <c r="AK177" s="113">
        <f>AD177+AE177+AF177+AJ177</f>
        <v>0</v>
      </c>
      <c r="AL177" s="115">
        <v>0</v>
      </c>
      <c r="AM177" s="115">
        <v>0</v>
      </c>
      <c r="AN177" s="115">
        <v>0</v>
      </c>
      <c r="AO177" s="115">
        <v>0</v>
      </c>
      <c r="AP177" s="115">
        <v>0</v>
      </c>
      <c r="AQ177" s="115">
        <v>0</v>
      </c>
      <c r="AR177" s="115">
        <v>0</v>
      </c>
      <c r="AS177" s="115">
        <v>0</v>
      </c>
      <c r="AT177" s="115">
        <f t="shared" si="375"/>
        <v>0</v>
      </c>
      <c r="AU177" s="115">
        <f t="shared" si="317"/>
        <v>0</v>
      </c>
      <c r="AV177" s="116">
        <f t="shared" si="318"/>
        <v>0</v>
      </c>
      <c r="AW177" s="346">
        <f>I177+AK177</f>
        <v>97607</v>
      </c>
      <c r="AX177" s="113">
        <f>J177+Y177</f>
        <v>68805</v>
      </c>
      <c r="AY177" s="113">
        <f t="shared" si="376"/>
        <v>0</v>
      </c>
      <c r="AZ177" s="113">
        <f>K177+AC177</f>
        <v>0</v>
      </c>
      <c r="BA177" s="113">
        <f t="shared" si="377"/>
        <v>23256</v>
      </c>
      <c r="BB177" s="113">
        <f t="shared" si="377"/>
        <v>1376</v>
      </c>
      <c r="BC177" s="113">
        <f>N177+AJ177</f>
        <v>4170</v>
      </c>
      <c r="BD177" s="115">
        <f>O177+AV177</f>
        <v>0.29000000000000004</v>
      </c>
      <c r="BE177" s="115">
        <f>P177+AT177</f>
        <v>0</v>
      </c>
      <c r="BF177" s="372">
        <f t="shared" si="378"/>
        <v>0</v>
      </c>
      <c r="BG177" s="116">
        <f>Q177+AU177</f>
        <v>0.29000000000000004</v>
      </c>
    </row>
    <row r="178" spans="1:59" ht="14.1" customHeight="1" x14ac:dyDescent="0.2">
      <c r="A178" s="120">
        <v>39</v>
      </c>
      <c r="B178" s="117">
        <v>2478</v>
      </c>
      <c r="C178" s="118">
        <v>600079929</v>
      </c>
      <c r="D178" s="117">
        <v>72743379</v>
      </c>
      <c r="E178" s="119" t="s">
        <v>652</v>
      </c>
      <c r="F178" s="120"/>
      <c r="G178" s="119"/>
      <c r="H178" s="121"/>
      <c r="I178" s="122">
        <v>41239115</v>
      </c>
      <c r="J178" s="123">
        <v>29571659</v>
      </c>
      <c r="K178" s="123">
        <v>243000</v>
      </c>
      <c r="L178" s="123">
        <v>10077355</v>
      </c>
      <c r="M178" s="123">
        <v>591433</v>
      </c>
      <c r="N178" s="123">
        <v>755668</v>
      </c>
      <c r="O178" s="124">
        <v>63.799600000000005</v>
      </c>
      <c r="P178" s="124">
        <v>48.706999999999994</v>
      </c>
      <c r="Q178" s="904">
        <v>15.092599999999997</v>
      </c>
      <c r="R178" s="122">
        <f t="shared" ref="R178:BG178" si="379">SUM(R173:R177)</f>
        <v>43000</v>
      </c>
      <c r="S178" s="123">
        <f t="shared" si="379"/>
        <v>0</v>
      </c>
      <c r="T178" s="123">
        <f t="shared" si="379"/>
        <v>746399</v>
      </c>
      <c r="U178" s="123">
        <f t="shared" ref="U178" si="380">SUM(U173:U177)</f>
        <v>85628</v>
      </c>
      <c r="V178" s="123">
        <f t="shared" si="379"/>
        <v>-147275</v>
      </c>
      <c r="W178" s="123">
        <f t="shared" ref="W178" si="381">SUM(W173:W177)</f>
        <v>173220</v>
      </c>
      <c r="X178" s="123">
        <f t="shared" si="379"/>
        <v>0</v>
      </c>
      <c r="Y178" s="123">
        <f t="shared" si="379"/>
        <v>900972</v>
      </c>
      <c r="Z178" s="123">
        <f t="shared" si="379"/>
        <v>-43000</v>
      </c>
      <c r="AA178" s="123">
        <f t="shared" si="379"/>
        <v>0</v>
      </c>
      <c r="AB178" s="123">
        <f t="shared" si="379"/>
        <v>0</v>
      </c>
      <c r="AC178" s="123">
        <f t="shared" si="379"/>
        <v>-43000</v>
      </c>
      <c r="AD178" s="123">
        <f t="shared" si="379"/>
        <v>857972</v>
      </c>
      <c r="AE178" s="123">
        <f t="shared" si="379"/>
        <v>289995</v>
      </c>
      <c r="AF178" s="123">
        <f t="shared" si="379"/>
        <v>18019</v>
      </c>
      <c r="AG178" s="123">
        <f t="shared" si="379"/>
        <v>0</v>
      </c>
      <c r="AH178" s="123">
        <f t="shared" si="379"/>
        <v>200000</v>
      </c>
      <c r="AI178" s="123">
        <f t="shared" si="379"/>
        <v>0</v>
      </c>
      <c r="AJ178" s="123">
        <f t="shared" si="379"/>
        <v>200000</v>
      </c>
      <c r="AK178" s="123">
        <f t="shared" si="379"/>
        <v>1365986</v>
      </c>
      <c r="AL178" s="124">
        <f t="shared" si="379"/>
        <v>0</v>
      </c>
      <c r="AM178" s="124">
        <f t="shared" si="379"/>
        <v>0.03</v>
      </c>
      <c r="AN178" s="124">
        <f t="shared" si="379"/>
        <v>0</v>
      </c>
      <c r="AO178" s="124">
        <f t="shared" si="379"/>
        <v>1.26</v>
      </c>
      <c r="AP178" s="124">
        <f t="shared" si="379"/>
        <v>0</v>
      </c>
      <c r="AQ178" s="124">
        <f t="shared" ref="AQ178" si="382">SUM(AQ173:AQ177)</f>
        <v>0.5</v>
      </c>
      <c r="AR178" s="124">
        <f t="shared" si="379"/>
        <v>0</v>
      </c>
      <c r="AS178" s="124">
        <f t="shared" si="379"/>
        <v>0</v>
      </c>
      <c r="AT178" s="449">
        <f t="shared" si="379"/>
        <v>1.76</v>
      </c>
      <c r="AU178" s="124">
        <f t="shared" si="379"/>
        <v>0.03</v>
      </c>
      <c r="AV178" s="125">
        <f t="shared" si="379"/>
        <v>1.79</v>
      </c>
      <c r="AW178" s="842">
        <f t="shared" si="379"/>
        <v>42605101</v>
      </c>
      <c r="AX178" s="123">
        <f t="shared" si="379"/>
        <v>30472631</v>
      </c>
      <c r="AY178" s="123">
        <f t="shared" ref="AY178" si="383">SUM(AY173:AY177)</f>
        <v>173220</v>
      </c>
      <c r="AZ178" s="123">
        <f t="shared" si="379"/>
        <v>200000</v>
      </c>
      <c r="BA178" s="123">
        <f t="shared" si="379"/>
        <v>10367350</v>
      </c>
      <c r="BB178" s="123">
        <f t="shared" si="379"/>
        <v>609452</v>
      </c>
      <c r="BC178" s="123">
        <f t="shared" si="379"/>
        <v>955668</v>
      </c>
      <c r="BD178" s="124">
        <f t="shared" si="379"/>
        <v>65.589600000000004</v>
      </c>
      <c r="BE178" s="124">
        <f t="shared" si="379"/>
        <v>50.466999999999999</v>
      </c>
      <c r="BF178" s="124">
        <f t="shared" si="379"/>
        <v>0.5</v>
      </c>
      <c r="BG178" s="125">
        <f t="shared" si="379"/>
        <v>15.122599999999998</v>
      </c>
    </row>
    <row r="179" spans="1:59" ht="14.1" customHeight="1" x14ac:dyDescent="0.2">
      <c r="A179" s="108">
        <v>40</v>
      </c>
      <c r="B179" s="105">
        <v>2465</v>
      </c>
      <c r="C179" s="106">
        <v>650018273</v>
      </c>
      <c r="D179" s="105">
        <v>72741791</v>
      </c>
      <c r="E179" s="107" t="s">
        <v>653</v>
      </c>
      <c r="F179" s="108">
        <v>3111</v>
      </c>
      <c r="G179" s="107" t="s">
        <v>315</v>
      </c>
      <c r="H179" s="109" t="s">
        <v>281</v>
      </c>
      <c r="I179" s="110">
        <v>5654063</v>
      </c>
      <c r="J179" s="111">
        <v>4123846</v>
      </c>
      <c r="K179" s="111">
        <v>10000</v>
      </c>
      <c r="L179" s="111">
        <v>1397240</v>
      </c>
      <c r="M179" s="111">
        <v>82477</v>
      </c>
      <c r="N179" s="111">
        <v>40500</v>
      </c>
      <c r="O179" s="288">
        <v>9.9792000000000005</v>
      </c>
      <c r="P179" s="288">
        <v>7.9355000000000002</v>
      </c>
      <c r="Q179" s="406">
        <v>2.0436999999999999</v>
      </c>
      <c r="R179" s="112">
        <v>0</v>
      </c>
      <c r="S179" s="113">
        <v>0</v>
      </c>
      <c r="T179" s="113">
        <v>0</v>
      </c>
      <c r="U179" s="113">
        <v>0</v>
      </c>
      <c r="V179" s="113">
        <v>0</v>
      </c>
      <c r="W179" s="113">
        <v>0</v>
      </c>
      <c r="X179" s="113">
        <v>0</v>
      </c>
      <c r="Y179" s="113">
        <f t="shared" si="319"/>
        <v>0</v>
      </c>
      <c r="Z179" s="113">
        <v>0</v>
      </c>
      <c r="AA179" s="113">
        <v>0</v>
      </c>
      <c r="AB179" s="113">
        <v>0</v>
      </c>
      <c r="AC179" s="113">
        <f t="shared" si="320"/>
        <v>0</v>
      </c>
      <c r="AD179" s="113">
        <f t="shared" si="321"/>
        <v>0</v>
      </c>
      <c r="AE179" s="114">
        <f t="shared" si="322"/>
        <v>0</v>
      </c>
      <c r="AF179" s="114">
        <f t="shared" si="323"/>
        <v>0</v>
      </c>
      <c r="AG179" s="113">
        <v>0</v>
      </c>
      <c r="AH179" s="113">
        <v>0</v>
      </c>
      <c r="AI179" s="113">
        <v>0</v>
      </c>
      <c r="AJ179" s="113">
        <f t="shared" ref="AJ179:AJ184" si="384">SUM(AG179:AI179)</f>
        <v>0</v>
      </c>
      <c r="AK179" s="113">
        <f t="shared" ref="AK179:AK184" si="385">AD179+AE179+AF179+AJ179</f>
        <v>0</v>
      </c>
      <c r="AL179" s="115">
        <v>0</v>
      </c>
      <c r="AM179" s="115">
        <v>0</v>
      </c>
      <c r="AN179" s="115">
        <v>0</v>
      </c>
      <c r="AO179" s="115">
        <v>0</v>
      </c>
      <c r="AP179" s="115">
        <v>0</v>
      </c>
      <c r="AQ179" s="115">
        <v>0</v>
      </c>
      <c r="AR179" s="115">
        <v>0</v>
      </c>
      <c r="AS179" s="115">
        <v>0</v>
      </c>
      <c r="AT179" s="115">
        <f t="shared" ref="AT179:AT184" si="386">AL179+AN179+AO179+AR179+AQ179</f>
        <v>0</v>
      </c>
      <c r="AU179" s="115">
        <f t="shared" si="317"/>
        <v>0</v>
      </c>
      <c r="AV179" s="116">
        <f t="shared" si="318"/>
        <v>0</v>
      </c>
      <c r="AW179" s="346">
        <f t="shared" ref="AW179:AW184" si="387">I179+AK179</f>
        <v>5654063</v>
      </c>
      <c r="AX179" s="113">
        <f t="shared" ref="AX179:AX184" si="388">J179+Y179</f>
        <v>4123846</v>
      </c>
      <c r="AY179" s="113">
        <f t="shared" ref="AY179:AY184" si="389">W179</f>
        <v>0</v>
      </c>
      <c r="AZ179" s="113">
        <f t="shared" ref="AZ179:AZ184" si="390">K179+AC179</f>
        <v>10000</v>
      </c>
      <c r="BA179" s="113">
        <f t="shared" ref="BA179:BB184" si="391">L179+AE179</f>
        <v>1397240</v>
      </c>
      <c r="BB179" s="113">
        <f t="shared" si="391"/>
        <v>82477</v>
      </c>
      <c r="BC179" s="113">
        <f t="shared" ref="BC179:BC184" si="392">N179+AJ179</f>
        <v>40500</v>
      </c>
      <c r="BD179" s="115">
        <f t="shared" ref="BD179:BD184" si="393">O179+AV179</f>
        <v>9.9792000000000005</v>
      </c>
      <c r="BE179" s="115">
        <f t="shared" ref="BE179:BE184" si="394">P179+AT179</f>
        <v>7.9355000000000002</v>
      </c>
      <c r="BF179" s="372">
        <f t="shared" ref="BF179:BF184" si="395">AQ179</f>
        <v>0</v>
      </c>
      <c r="BG179" s="116">
        <f t="shared" ref="BG179:BG184" si="396">Q179+AU179</f>
        <v>2.0436999999999999</v>
      </c>
    </row>
    <row r="180" spans="1:59" ht="14.1" customHeight="1" x14ac:dyDescent="0.2">
      <c r="A180" s="108">
        <v>40</v>
      </c>
      <c r="B180" s="105">
        <v>2465</v>
      </c>
      <c r="C180" s="106">
        <v>650018273</v>
      </c>
      <c r="D180" s="105">
        <v>72741791</v>
      </c>
      <c r="E180" s="107" t="s">
        <v>653</v>
      </c>
      <c r="F180" s="108">
        <v>3113</v>
      </c>
      <c r="G180" s="107" t="s">
        <v>318</v>
      </c>
      <c r="H180" s="109" t="s">
        <v>281</v>
      </c>
      <c r="I180" s="110">
        <v>19379166</v>
      </c>
      <c r="J180" s="338">
        <v>13896080</v>
      </c>
      <c r="K180" s="338">
        <v>70000</v>
      </c>
      <c r="L180" s="111">
        <v>4720535</v>
      </c>
      <c r="M180" s="111">
        <v>277921</v>
      </c>
      <c r="N180" s="338">
        <v>414630</v>
      </c>
      <c r="O180" s="288">
        <v>26.827500000000001</v>
      </c>
      <c r="P180" s="275">
        <v>19.417200000000001</v>
      </c>
      <c r="Q180" s="905">
        <v>7.4102999999999994</v>
      </c>
      <c r="R180" s="112">
        <v>0</v>
      </c>
      <c r="S180" s="113">
        <v>0</v>
      </c>
      <c r="T180" s="113">
        <v>0</v>
      </c>
      <c r="U180" s="113">
        <v>95720</v>
      </c>
      <c r="V180" s="113">
        <v>-257732</v>
      </c>
      <c r="W180" s="113">
        <v>0</v>
      </c>
      <c r="X180" s="113">
        <v>0</v>
      </c>
      <c r="Y180" s="113">
        <f t="shared" si="319"/>
        <v>-162012</v>
      </c>
      <c r="Z180" s="113">
        <v>0</v>
      </c>
      <c r="AA180" s="113">
        <v>0</v>
      </c>
      <c r="AB180" s="113">
        <v>0</v>
      </c>
      <c r="AC180" s="113">
        <f t="shared" si="320"/>
        <v>0</v>
      </c>
      <c r="AD180" s="113">
        <f t="shared" si="321"/>
        <v>-162012</v>
      </c>
      <c r="AE180" s="114">
        <f t="shared" si="322"/>
        <v>-54760</v>
      </c>
      <c r="AF180" s="114">
        <f t="shared" si="323"/>
        <v>-3240</v>
      </c>
      <c r="AG180" s="113">
        <v>0</v>
      </c>
      <c r="AH180" s="113">
        <v>350000</v>
      </c>
      <c r="AI180" s="113">
        <v>0</v>
      </c>
      <c r="AJ180" s="113">
        <f t="shared" si="384"/>
        <v>350000</v>
      </c>
      <c r="AK180" s="113">
        <f t="shared" si="385"/>
        <v>129988</v>
      </c>
      <c r="AL180" s="115">
        <v>0</v>
      </c>
      <c r="AM180" s="115">
        <v>0</v>
      </c>
      <c r="AN180" s="115">
        <v>0</v>
      </c>
      <c r="AO180" s="115">
        <v>0</v>
      </c>
      <c r="AP180" s="115">
        <v>0</v>
      </c>
      <c r="AQ180" s="115">
        <v>0</v>
      </c>
      <c r="AR180" s="115">
        <v>0</v>
      </c>
      <c r="AS180" s="115">
        <v>0</v>
      </c>
      <c r="AT180" s="115">
        <f t="shared" si="386"/>
        <v>0</v>
      </c>
      <c r="AU180" s="115">
        <f t="shared" si="317"/>
        <v>0</v>
      </c>
      <c r="AV180" s="116">
        <f t="shared" si="318"/>
        <v>0</v>
      </c>
      <c r="AW180" s="346">
        <f t="shared" si="387"/>
        <v>19509154</v>
      </c>
      <c r="AX180" s="113">
        <f t="shared" si="388"/>
        <v>13734068</v>
      </c>
      <c r="AY180" s="113">
        <f t="shared" si="389"/>
        <v>0</v>
      </c>
      <c r="AZ180" s="113">
        <f t="shared" si="390"/>
        <v>70000</v>
      </c>
      <c r="BA180" s="113">
        <f t="shared" si="391"/>
        <v>4665775</v>
      </c>
      <c r="BB180" s="113">
        <f t="shared" si="391"/>
        <v>274681</v>
      </c>
      <c r="BC180" s="113">
        <f t="shared" si="392"/>
        <v>764630</v>
      </c>
      <c r="BD180" s="115">
        <f t="shared" si="393"/>
        <v>26.827500000000001</v>
      </c>
      <c r="BE180" s="115">
        <f t="shared" si="394"/>
        <v>19.417200000000001</v>
      </c>
      <c r="BF180" s="372">
        <f t="shared" si="395"/>
        <v>0</v>
      </c>
      <c r="BG180" s="116">
        <f t="shared" si="396"/>
        <v>7.4102999999999994</v>
      </c>
    </row>
    <row r="181" spans="1:59" ht="14.1" customHeight="1" x14ac:dyDescent="0.2">
      <c r="A181" s="108">
        <v>40</v>
      </c>
      <c r="B181" s="105">
        <v>2465</v>
      </c>
      <c r="C181" s="106">
        <v>650018273</v>
      </c>
      <c r="D181" s="105">
        <v>72741791</v>
      </c>
      <c r="E181" s="107" t="s">
        <v>653</v>
      </c>
      <c r="F181" s="108">
        <v>3113</v>
      </c>
      <c r="G181" s="126" t="s">
        <v>316</v>
      </c>
      <c r="H181" s="109" t="s">
        <v>282</v>
      </c>
      <c r="I181" s="110">
        <v>3630584</v>
      </c>
      <c r="J181" s="28">
        <v>2664642</v>
      </c>
      <c r="K181" s="28">
        <v>0</v>
      </c>
      <c r="L181" s="111">
        <v>900649</v>
      </c>
      <c r="M181" s="111">
        <v>53293</v>
      </c>
      <c r="N181" s="28">
        <v>12000</v>
      </c>
      <c r="O181" s="288">
        <v>7.6599999999999993</v>
      </c>
      <c r="P181" s="275">
        <v>7.6599999999999993</v>
      </c>
      <c r="Q181" s="905">
        <v>0</v>
      </c>
      <c r="R181" s="112">
        <v>0</v>
      </c>
      <c r="S181" s="113">
        <v>0</v>
      </c>
      <c r="T181" s="113">
        <v>0</v>
      </c>
      <c r="U181" s="113">
        <v>0</v>
      </c>
      <c r="V181" s="113">
        <v>0</v>
      </c>
      <c r="W181" s="113">
        <v>0</v>
      </c>
      <c r="X181" s="113">
        <v>0</v>
      </c>
      <c r="Y181" s="113">
        <f t="shared" si="319"/>
        <v>0</v>
      </c>
      <c r="Z181" s="113">
        <v>0</v>
      </c>
      <c r="AA181" s="113">
        <v>0</v>
      </c>
      <c r="AB181" s="113">
        <v>0</v>
      </c>
      <c r="AC181" s="113">
        <f t="shared" si="320"/>
        <v>0</v>
      </c>
      <c r="AD181" s="113">
        <f t="shared" si="321"/>
        <v>0</v>
      </c>
      <c r="AE181" s="114">
        <f t="shared" si="322"/>
        <v>0</v>
      </c>
      <c r="AF181" s="114">
        <f t="shared" si="323"/>
        <v>0</v>
      </c>
      <c r="AG181" s="113">
        <v>5200</v>
      </c>
      <c r="AH181" s="113">
        <v>0</v>
      </c>
      <c r="AI181" s="113">
        <v>0</v>
      </c>
      <c r="AJ181" s="113">
        <f t="shared" si="384"/>
        <v>5200</v>
      </c>
      <c r="AK181" s="113">
        <f t="shared" si="385"/>
        <v>5200</v>
      </c>
      <c r="AL181" s="115">
        <v>0</v>
      </c>
      <c r="AM181" s="115">
        <v>0</v>
      </c>
      <c r="AN181" s="115">
        <v>0</v>
      </c>
      <c r="AO181" s="115">
        <v>0</v>
      </c>
      <c r="AP181" s="115">
        <v>0</v>
      </c>
      <c r="AQ181" s="115">
        <v>0</v>
      </c>
      <c r="AR181" s="115">
        <v>0</v>
      </c>
      <c r="AS181" s="115">
        <v>0</v>
      </c>
      <c r="AT181" s="115">
        <f t="shared" si="386"/>
        <v>0</v>
      </c>
      <c r="AU181" s="115">
        <f t="shared" si="317"/>
        <v>0</v>
      </c>
      <c r="AV181" s="116">
        <f t="shared" si="318"/>
        <v>0</v>
      </c>
      <c r="AW181" s="346">
        <f t="shared" si="387"/>
        <v>3635784</v>
      </c>
      <c r="AX181" s="113">
        <f t="shared" si="388"/>
        <v>2664642</v>
      </c>
      <c r="AY181" s="113">
        <f t="shared" si="389"/>
        <v>0</v>
      </c>
      <c r="AZ181" s="113">
        <f t="shared" si="390"/>
        <v>0</v>
      </c>
      <c r="BA181" s="113">
        <f t="shared" si="391"/>
        <v>900649</v>
      </c>
      <c r="BB181" s="113">
        <f t="shared" si="391"/>
        <v>53293</v>
      </c>
      <c r="BC181" s="113">
        <f t="shared" si="392"/>
        <v>17200</v>
      </c>
      <c r="BD181" s="115">
        <f t="shared" si="393"/>
        <v>7.6599999999999993</v>
      </c>
      <c r="BE181" s="115">
        <f t="shared" si="394"/>
        <v>7.6599999999999993</v>
      </c>
      <c r="BF181" s="372">
        <f t="shared" si="395"/>
        <v>0</v>
      </c>
      <c r="BG181" s="116">
        <f t="shared" si="396"/>
        <v>0</v>
      </c>
    </row>
    <row r="182" spans="1:59" ht="14.1" customHeight="1" x14ac:dyDescent="0.2">
      <c r="A182" s="108">
        <v>40</v>
      </c>
      <c r="B182" s="105">
        <v>2465</v>
      </c>
      <c r="C182" s="106">
        <v>650018273</v>
      </c>
      <c r="D182" s="105">
        <v>72741791</v>
      </c>
      <c r="E182" s="107" t="s">
        <v>653</v>
      </c>
      <c r="F182" s="108">
        <v>3141</v>
      </c>
      <c r="G182" s="107" t="s">
        <v>319</v>
      </c>
      <c r="H182" s="109" t="s">
        <v>282</v>
      </c>
      <c r="I182" s="110">
        <v>1692988</v>
      </c>
      <c r="J182" s="30">
        <v>1221395</v>
      </c>
      <c r="K182" s="30">
        <v>15000</v>
      </c>
      <c r="L182" s="111">
        <v>417902</v>
      </c>
      <c r="M182" s="111">
        <v>24427</v>
      </c>
      <c r="N182" s="30">
        <v>14264</v>
      </c>
      <c r="O182" s="288">
        <v>4.21</v>
      </c>
      <c r="P182" s="441">
        <v>0</v>
      </c>
      <c r="Q182" s="33">
        <v>4.21</v>
      </c>
      <c r="R182" s="112">
        <v>0</v>
      </c>
      <c r="S182" s="113">
        <v>0</v>
      </c>
      <c r="T182" s="113">
        <v>0</v>
      </c>
      <c r="U182" s="113">
        <v>0</v>
      </c>
      <c r="V182" s="113">
        <v>0</v>
      </c>
      <c r="W182" s="113">
        <v>0</v>
      </c>
      <c r="X182" s="113">
        <v>0</v>
      </c>
      <c r="Y182" s="113">
        <f t="shared" si="319"/>
        <v>0</v>
      </c>
      <c r="Z182" s="113">
        <v>0</v>
      </c>
      <c r="AA182" s="113">
        <v>0</v>
      </c>
      <c r="AB182" s="113">
        <v>0</v>
      </c>
      <c r="AC182" s="113">
        <f t="shared" si="320"/>
        <v>0</v>
      </c>
      <c r="AD182" s="113">
        <f t="shared" si="321"/>
        <v>0</v>
      </c>
      <c r="AE182" s="114">
        <f t="shared" si="322"/>
        <v>0</v>
      </c>
      <c r="AF182" s="114">
        <f t="shared" si="323"/>
        <v>0</v>
      </c>
      <c r="AG182" s="113">
        <v>0</v>
      </c>
      <c r="AH182" s="113">
        <v>0</v>
      </c>
      <c r="AI182" s="113">
        <v>0</v>
      </c>
      <c r="AJ182" s="113">
        <f t="shared" si="384"/>
        <v>0</v>
      </c>
      <c r="AK182" s="113">
        <f t="shared" si="385"/>
        <v>0</v>
      </c>
      <c r="AL182" s="115">
        <v>0</v>
      </c>
      <c r="AM182" s="115">
        <v>0</v>
      </c>
      <c r="AN182" s="115">
        <v>0</v>
      </c>
      <c r="AO182" s="115">
        <v>0</v>
      </c>
      <c r="AP182" s="115">
        <v>0</v>
      </c>
      <c r="AQ182" s="115">
        <v>0</v>
      </c>
      <c r="AR182" s="115">
        <v>0</v>
      </c>
      <c r="AS182" s="115">
        <v>0</v>
      </c>
      <c r="AT182" s="115">
        <f t="shared" si="386"/>
        <v>0</v>
      </c>
      <c r="AU182" s="115">
        <f t="shared" si="317"/>
        <v>0</v>
      </c>
      <c r="AV182" s="116">
        <f t="shared" si="318"/>
        <v>0</v>
      </c>
      <c r="AW182" s="346">
        <f t="shared" si="387"/>
        <v>1692988</v>
      </c>
      <c r="AX182" s="113">
        <f t="shared" si="388"/>
        <v>1221395</v>
      </c>
      <c r="AY182" s="113">
        <f t="shared" si="389"/>
        <v>0</v>
      </c>
      <c r="AZ182" s="113">
        <f t="shared" si="390"/>
        <v>15000</v>
      </c>
      <c r="BA182" s="113">
        <f t="shared" si="391"/>
        <v>417902</v>
      </c>
      <c r="BB182" s="113">
        <f t="shared" si="391"/>
        <v>24427</v>
      </c>
      <c r="BC182" s="113">
        <f t="shared" si="392"/>
        <v>14264</v>
      </c>
      <c r="BD182" s="115">
        <f t="shared" si="393"/>
        <v>4.21</v>
      </c>
      <c r="BE182" s="115">
        <f t="shared" si="394"/>
        <v>0</v>
      </c>
      <c r="BF182" s="372">
        <f t="shared" si="395"/>
        <v>0</v>
      </c>
      <c r="BG182" s="116">
        <f t="shared" si="396"/>
        <v>4.21</v>
      </c>
    </row>
    <row r="183" spans="1:59" ht="14.1" customHeight="1" x14ac:dyDescent="0.2">
      <c r="A183" s="108">
        <v>40</v>
      </c>
      <c r="B183" s="105">
        <v>2465</v>
      </c>
      <c r="C183" s="106">
        <v>650018273</v>
      </c>
      <c r="D183" s="105">
        <v>72741791</v>
      </c>
      <c r="E183" s="107" t="s">
        <v>653</v>
      </c>
      <c r="F183" s="108">
        <v>3143</v>
      </c>
      <c r="G183" s="126" t="s">
        <v>633</v>
      </c>
      <c r="H183" s="109" t="s">
        <v>281</v>
      </c>
      <c r="I183" s="110">
        <v>1807354</v>
      </c>
      <c r="J183" s="427">
        <v>1321041</v>
      </c>
      <c r="K183" s="427">
        <v>10000</v>
      </c>
      <c r="L183" s="111">
        <v>449892</v>
      </c>
      <c r="M183" s="111">
        <v>26421</v>
      </c>
      <c r="N183" s="338">
        <v>0</v>
      </c>
      <c r="O183" s="288">
        <v>3.1202000000000001</v>
      </c>
      <c r="P183" s="430">
        <v>3.1202000000000001</v>
      </c>
      <c r="Q183" s="905">
        <v>0</v>
      </c>
      <c r="R183" s="112">
        <v>0</v>
      </c>
      <c r="S183" s="113">
        <v>0</v>
      </c>
      <c r="T183" s="113">
        <v>0</v>
      </c>
      <c r="U183" s="113">
        <v>0</v>
      </c>
      <c r="V183" s="113">
        <v>0</v>
      </c>
      <c r="W183" s="113">
        <v>0</v>
      </c>
      <c r="X183" s="113">
        <v>0</v>
      </c>
      <c r="Y183" s="113">
        <f t="shared" si="319"/>
        <v>0</v>
      </c>
      <c r="Z183" s="113">
        <v>0</v>
      </c>
      <c r="AA183" s="113">
        <v>0</v>
      </c>
      <c r="AB183" s="113">
        <v>0</v>
      </c>
      <c r="AC183" s="113">
        <f t="shared" si="320"/>
        <v>0</v>
      </c>
      <c r="AD183" s="113">
        <f t="shared" si="321"/>
        <v>0</v>
      </c>
      <c r="AE183" s="114">
        <f t="shared" si="322"/>
        <v>0</v>
      </c>
      <c r="AF183" s="114">
        <f t="shared" si="323"/>
        <v>0</v>
      </c>
      <c r="AG183" s="113">
        <v>0</v>
      </c>
      <c r="AH183" s="113">
        <v>0</v>
      </c>
      <c r="AI183" s="113">
        <v>0</v>
      </c>
      <c r="AJ183" s="113">
        <f t="shared" si="384"/>
        <v>0</v>
      </c>
      <c r="AK183" s="113">
        <f t="shared" si="385"/>
        <v>0</v>
      </c>
      <c r="AL183" s="115">
        <v>0</v>
      </c>
      <c r="AM183" s="115">
        <v>0</v>
      </c>
      <c r="AN183" s="115">
        <v>0</v>
      </c>
      <c r="AO183" s="115">
        <v>0</v>
      </c>
      <c r="AP183" s="115">
        <v>0</v>
      </c>
      <c r="AQ183" s="115">
        <v>0</v>
      </c>
      <c r="AR183" s="115">
        <v>0</v>
      </c>
      <c r="AS183" s="115">
        <v>0</v>
      </c>
      <c r="AT183" s="115">
        <f t="shared" si="386"/>
        <v>0</v>
      </c>
      <c r="AU183" s="115">
        <f t="shared" si="317"/>
        <v>0</v>
      </c>
      <c r="AV183" s="116">
        <f t="shared" si="318"/>
        <v>0</v>
      </c>
      <c r="AW183" s="346">
        <f t="shared" si="387"/>
        <v>1807354</v>
      </c>
      <c r="AX183" s="113">
        <f t="shared" si="388"/>
        <v>1321041</v>
      </c>
      <c r="AY183" s="113">
        <f t="shared" si="389"/>
        <v>0</v>
      </c>
      <c r="AZ183" s="113">
        <f t="shared" si="390"/>
        <v>10000</v>
      </c>
      <c r="BA183" s="113">
        <f t="shared" si="391"/>
        <v>449892</v>
      </c>
      <c r="BB183" s="113">
        <f t="shared" si="391"/>
        <v>26421</v>
      </c>
      <c r="BC183" s="113">
        <f t="shared" si="392"/>
        <v>0</v>
      </c>
      <c r="BD183" s="115">
        <f t="shared" si="393"/>
        <v>3.1202000000000001</v>
      </c>
      <c r="BE183" s="115">
        <f t="shared" si="394"/>
        <v>3.1202000000000001</v>
      </c>
      <c r="BF183" s="372">
        <f t="shared" si="395"/>
        <v>0</v>
      </c>
      <c r="BG183" s="116">
        <f t="shared" si="396"/>
        <v>0</v>
      </c>
    </row>
    <row r="184" spans="1:59" ht="14.1" customHeight="1" x14ac:dyDescent="0.2">
      <c r="A184" s="108">
        <v>40</v>
      </c>
      <c r="B184" s="105">
        <v>2465</v>
      </c>
      <c r="C184" s="106">
        <v>650018273</v>
      </c>
      <c r="D184" s="105">
        <v>72741791</v>
      </c>
      <c r="E184" s="107" t="s">
        <v>653</v>
      </c>
      <c r="F184" s="108">
        <v>3143</v>
      </c>
      <c r="G184" s="126" t="s">
        <v>634</v>
      </c>
      <c r="H184" s="109" t="s">
        <v>282</v>
      </c>
      <c r="I184" s="110">
        <v>62497</v>
      </c>
      <c r="J184" s="439">
        <v>44055</v>
      </c>
      <c r="K184" s="439">
        <v>0</v>
      </c>
      <c r="L184" s="111">
        <v>14891</v>
      </c>
      <c r="M184" s="111">
        <v>881</v>
      </c>
      <c r="N184" s="439">
        <v>2670</v>
      </c>
      <c r="O184" s="288">
        <v>0.18</v>
      </c>
      <c r="P184" s="440">
        <v>0</v>
      </c>
      <c r="Q184" s="906">
        <v>0.18</v>
      </c>
      <c r="R184" s="112">
        <v>0</v>
      </c>
      <c r="S184" s="113">
        <v>0</v>
      </c>
      <c r="T184" s="113">
        <v>0</v>
      </c>
      <c r="U184" s="113">
        <v>0</v>
      </c>
      <c r="V184" s="113">
        <v>0</v>
      </c>
      <c r="W184" s="113">
        <v>0</v>
      </c>
      <c r="X184" s="113">
        <v>0</v>
      </c>
      <c r="Y184" s="113">
        <f t="shared" si="319"/>
        <v>0</v>
      </c>
      <c r="Z184" s="113">
        <v>0</v>
      </c>
      <c r="AA184" s="113">
        <v>0</v>
      </c>
      <c r="AB184" s="113">
        <v>0</v>
      </c>
      <c r="AC184" s="113">
        <f t="shared" si="320"/>
        <v>0</v>
      </c>
      <c r="AD184" s="113">
        <f t="shared" si="321"/>
        <v>0</v>
      </c>
      <c r="AE184" s="114">
        <f t="shared" si="322"/>
        <v>0</v>
      </c>
      <c r="AF184" s="114">
        <f t="shared" si="323"/>
        <v>0</v>
      </c>
      <c r="AG184" s="113">
        <v>0</v>
      </c>
      <c r="AH184" s="113">
        <v>0</v>
      </c>
      <c r="AI184" s="113">
        <v>0</v>
      </c>
      <c r="AJ184" s="113">
        <f t="shared" si="384"/>
        <v>0</v>
      </c>
      <c r="AK184" s="113">
        <f t="shared" si="385"/>
        <v>0</v>
      </c>
      <c r="AL184" s="115">
        <v>0</v>
      </c>
      <c r="AM184" s="115">
        <v>0</v>
      </c>
      <c r="AN184" s="115">
        <v>0</v>
      </c>
      <c r="AO184" s="115">
        <v>0</v>
      </c>
      <c r="AP184" s="115">
        <v>0</v>
      </c>
      <c r="AQ184" s="115">
        <v>0</v>
      </c>
      <c r="AR184" s="115">
        <v>0</v>
      </c>
      <c r="AS184" s="115">
        <v>0</v>
      </c>
      <c r="AT184" s="115">
        <f t="shared" si="386"/>
        <v>0</v>
      </c>
      <c r="AU184" s="115">
        <f t="shared" si="317"/>
        <v>0</v>
      </c>
      <c r="AV184" s="116">
        <f t="shared" si="318"/>
        <v>0</v>
      </c>
      <c r="AW184" s="346">
        <f t="shared" si="387"/>
        <v>62497</v>
      </c>
      <c r="AX184" s="113">
        <f t="shared" si="388"/>
        <v>44055</v>
      </c>
      <c r="AY184" s="113">
        <f t="shared" si="389"/>
        <v>0</v>
      </c>
      <c r="AZ184" s="113">
        <f t="shared" si="390"/>
        <v>0</v>
      </c>
      <c r="BA184" s="113">
        <f t="shared" si="391"/>
        <v>14891</v>
      </c>
      <c r="BB184" s="113">
        <f t="shared" si="391"/>
        <v>881</v>
      </c>
      <c r="BC184" s="113">
        <f t="shared" si="392"/>
        <v>2670</v>
      </c>
      <c r="BD184" s="115">
        <f t="shared" si="393"/>
        <v>0.18</v>
      </c>
      <c r="BE184" s="115">
        <f t="shared" si="394"/>
        <v>0</v>
      </c>
      <c r="BF184" s="372">
        <f t="shared" si="395"/>
        <v>0</v>
      </c>
      <c r="BG184" s="116">
        <f t="shared" si="396"/>
        <v>0.18</v>
      </c>
    </row>
    <row r="185" spans="1:59" ht="14.1" customHeight="1" x14ac:dyDescent="0.2">
      <c r="A185" s="120">
        <v>40</v>
      </c>
      <c r="B185" s="117">
        <v>2465</v>
      </c>
      <c r="C185" s="118">
        <v>650018273</v>
      </c>
      <c r="D185" s="117">
        <v>72741791</v>
      </c>
      <c r="E185" s="119" t="s">
        <v>654</v>
      </c>
      <c r="F185" s="120"/>
      <c r="G185" s="119"/>
      <c r="H185" s="121"/>
      <c r="I185" s="122">
        <v>32226652</v>
      </c>
      <c r="J185" s="123">
        <v>23271059</v>
      </c>
      <c r="K185" s="123">
        <v>105000</v>
      </c>
      <c r="L185" s="123">
        <v>7901109</v>
      </c>
      <c r="M185" s="123">
        <v>465420</v>
      </c>
      <c r="N185" s="123">
        <v>484064</v>
      </c>
      <c r="O185" s="124">
        <v>51.976899999999993</v>
      </c>
      <c r="P185" s="124">
        <v>38.132899999999999</v>
      </c>
      <c r="Q185" s="904">
        <v>13.843999999999998</v>
      </c>
      <c r="R185" s="122">
        <f t="shared" ref="R185:BG185" si="397">SUM(R179:R184)</f>
        <v>0</v>
      </c>
      <c r="S185" s="123">
        <f t="shared" si="397"/>
        <v>0</v>
      </c>
      <c r="T185" s="123">
        <f t="shared" si="397"/>
        <v>0</v>
      </c>
      <c r="U185" s="123">
        <f t="shared" ref="U185" si="398">SUM(U179:U184)</f>
        <v>95720</v>
      </c>
      <c r="V185" s="123">
        <f t="shared" si="397"/>
        <v>-257732</v>
      </c>
      <c r="W185" s="123">
        <f t="shared" ref="W185" si="399">SUM(W179:W184)</f>
        <v>0</v>
      </c>
      <c r="X185" s="123">
        <f t="shared" si="397"/>
        <v>0</v>
      </c>
      <c r="Y185" s="123">
        <f t="shared" si="397"/>
        <v>-162012</v>
      </c>
      <c r="Z185" s="123">
        <f t="shared" si="397"/>
        <v>0</v>
      </c>
      <c r="AA185" s="123">
        <f t="shared" si="397"/>
        <v>0</v>
      </c>
      <c r="AB185" s="123">
        <f t="shared" si="397"/>
        <v>0</v>
      </c>
      <c r="AC185" s="123">
        <f t="shared" si="397"/>
        <v>0</v>
      </c>
      <c r="AD185" s="123">
        <f t="shared" si="397"/>
        <v>-162012</v>
      </c>
      <c r="AE185" s="123">
        <f t="shared" si="397"/>
        <v>-54760</v>
      </c>
      <c r="AF185" s="123">
        <f t="shared" si="397"/>
        <v>-3240</v>
      </c>
      <c r="AG185" s="123">
        <f t="shared" si="397"/>
        <v>5200</v>
      </c>
      <c r="AH185" s="123">
        <f t="shared" si="397"/>
        <v>350000</v>
      </c>
      <c r="AI185" s="123">
        <f t="shared" si="397"/>
        <v>0</v>
      </c>
      <c r="AJ185" s="123">
        <f t="shared" si="397"/>
        <v>355200</v>
      </c>
      <c r="AK185" s="123">
        <f t="shared" si="397"/>
        <v>135188</v>
      </c>
      <c r="AL185" s="124">
        <f t="shared" si="397"/>
        <v>0</v>
      </c>
      <c r="AM185" s="124">
        <f t="shared" si="397"/>
        <v>0</v>
      </c>
      <c r="AN185" s="124">
        <f t="shared" si="397"/>
        <v>0</v>
      </c>
      <c r="AO185" s="124">
        <f t="shared" si="397"/>
        <v>0</v>
      </c>
      <c r="AP185" s="124">
        <f t="shared" si="397"/>
        <v>0</v>
      </c>
      <c r="AQ185" s="124">
        <f t="shared" ref="AQ185" si="400">SUM(AQ179:AQ184)</f>
        <v>0</v>
      </c>
      <c r="AR185" s="124">
        <f t="shared" si="397"/>
        <v>0</v>
      </c>
      <c r="AS185" s="124">
        <f t="shared" si="397"/>
        <v>0</v>
      </c>
      <c r="AT185" s="449">
        <f t="shared" si="397"/>
        <v>0</v>
      </c>
      <c r="AU185" s="124">
        <f t="shared" si="397"/>
        <v>0</v>
      </c>
      <c r="AV185" s="125">
        <f t="shared" si="397"/>
        <v>0</v>
      </c>
      <c r="AW185" s="842">
        <f t="shared" si="397"/>
        <v>32361840</v>
      </c>
      <c r="AX185" s="123">
        <f t="shared" si="397"/>
        <v>23109047</v>
      </c>
      <c r="AY185" s="123">
        <f t="shared" ref="AY185" si="401">SUM(AY179:AY184)</f>
        <v>0</v>
      </c>
      <c r="AZ185" s="123">
        <f t="shared" si="397"/>
        <v>105000</v>
      </c>
      <c r="BA185" s="123">
        <f t="shared" si="397"/>
        <v>7846349</v>
      </c>
      <c r="BB185" s="123">
        <f t="shared" si="397"/>
        <v>462180</v>
      </c>
      <c r="BC185" s="123">
        <f t="shared" si="397"/>
        <v>839264</v>
      </c>
      <c r="BD185" s="124">
        <f t="shared" si="397"/>
        <v>51.976899999999993</v>
      </c>
      <c r="BE185" s="124">
        <f t="shared" si="397"/>
        <v>38.132899999999999</v>
      </c>
      <c r="BF185" s="124">
        <f t="shared" si="397"/>
        <v>0</v>
      </c>
      <c r="BG185" s="125">
        <f t="shared" si="397"/>
        <v>13.843999999999998</v>
      </c>
    </row>
    <row r="186" spans="1:59" ht="14.1" customHeight="1" x14ac:dyDescent="0.2">
      <c r="A186" s="108">
        <v>41</v>
      </c>
      <c r="B186" s="105">
        <v>2480</v>
      </c>
      <c r="C186" s="106">
        <v>600080293</v>
      </c>
      <c r="D186" s="105">
        <v>46744924</v>
      </c>
      <c r="E186" s="107" t="s">
        <v>655</v>
      </c>
      <c r="F186" s="108">
        <v>3113</v>
      </c>
      <c r="G186" s="107" t="s">
        <v>318</v>
      </c>
      <c r="H186" s="109" t="s">
        <v>281</v>
      </c>
      <c r="I186" s="110">
        <v>33811189</v>
      </c>
      <c r="J186" s="111">
        <v>24325124</v>
      </c>
      <c r="K186" s="111">
        <v>25000</v>
      </c>
      <c r="L186" s="111">
        <v>8230342</v>
      </c>
      <c r="M186" s="111">
        <v>486503</v>
      </c>
      <c r="N186" s="111">
        <v>744220</v>
      </c>
      <c r="O186" s="288">
        <v>43.374499999999998</v>
      </c>
      <c r="P186" s="288">
        <v>34.181899999999999</v>
      </c>
      <c r="Q186" s="406">
        <v>9.1925999999999988</v>
      </c>
      <c r="R186" s="112">
        <v>-10000</v>
      </c>
      <c r="S186" s="113">
        <v>0</v>
      </c>
      <c r="T186" s="113">
        <v>-200621</v>
      </c>
      <c r="U186" s="113">
        <v>116332</v>
      </c>
      <c r="V186" s="113">
        <v>0</v>
      </c>
      <c r="W186" s="113">
        <v>0</v>
      </c>
      <c r="X186" s="113">
        <v>0</v>
      </c>
      <c r="Y186" s="113">
        <f t="shared" si="319"/>
        <v>-94289</v>
      </c>
      <c r="Z186" s="113">
        <v>10000</v>
      </c>
      <c r="AA186" s="113">
        <v>0</v>
      </c>
      <c r="AB186" s="113">
        <v>0</v>
      </c>
      <c r="AC186" s="113">
        <f t="shared" si="320"/>
        <v>10000</v>
      </c>
      <c r="AD186" s="113">
        <f t="shared" si="321"/>
        <v>-84289</v>
      </c>
      <c r="AE186" s="114">
        <f t="shared" si="322"/>
        <v>-28490</v>
      </c>
      <c r="AF186" s="114">
        <f t="shared" si="323"/>
        <v>-1886</v>
      </c>
      <c r="AG186" s="113">
        <v>0</v>
      </c>
      <c r="AH186" s="113">
        <v>0</v>
      </c>
      <c r="AI186" s="113">
        <v>0</v>
      </c>
      <c r="AJ186" s="113">
        <f t="shared" ref="AJ186:AJ191" si="402">SUM(AG186:AI186)</f>
        <v>0</v>
      </c>
      <c r="AK186" s="113">
        <f t="shared" ref="AK186:AK191" si="403">AD186+AE186+AF186+AJ186</f>
        <v>-114665</v>
      </c>
      <c r="AL186" s="115">
        <v>0</v>
      </c>
      <c r="AM186" s="115">
        <v>0</v>
      </c>
      <c r="AN186" s="115">
        <v>0</v>
      </c>
      <c r="AO186" s="115">
        <v>-0.32</v>
      </c>
      <c r="AP186" s="115">
        <v>0</v>
      </c>
      <c r="AQ186" s="115">
        <v>0</v>
      </c>
      <c r="AR186" s="115">
        <v>0</v>
      </c>
      <c r="AS186" s="115">
        <v>0</v>
      </c>
      <c r="AT186" s="115">
        <f t="shared" ref="AT186:AT191" si="404">AL186+AN186+AO186+AR186+AQ186</f>
        <v>-0.32</v>
      </c>
      <c r="AU186" s="115">
        <f t="shared" si="317"/>
        <v>0</v>
      </c>
      <c r="AV186" s="116">
        <f t="shared" si="318"/>
        <v>-0.32</v>
      </c>
      <c r="AW186" s="346">
        <f t="shared" ref="AW186:AW191" si="405">I186+AK186</f>
        <v>33696524</v>
      </c>
      <c r="AX186" s="113">
        <f t="shared" ref="AX186:AX191" si="406">J186+Y186</f>
        <v>24230835</v>
      </c>
      <c r="AY186" s="113">
        <f t="shared" ref="AY186:AY191" si="407">W186</f>
        <v>0</v>
      </c>
      <c r="AZ186" s="113">
        <f t="shared" ref="AZ186:AZ191" si="408">K186+AC186</f>
        <v>35000</v>
      </c>
      <c r="BA186" s="113">
        <f t="shared" ref="BA186:BB191" si="409">L186+AE186</f>
        <v>8201852</v>
      </c>
      <c r="BB186" s="113">
        <f t="shared" si="409"/>
        <v>484617</v>
      </c>
      <c r="BC186" s="113">
        <f t="shared" ref="BC186:BC191" si="410">N186+AJ186</f>
        <v>744220</v>
      </c>
      <c r="BD186" s="115">
        <f t="shared" ref="BD186:BD191" si="411">O186+AV186</f>
        <v>43.054499999999997</v>
      </c>
      <c r="BE186" s="115">
        <f t="shared" ref="BE186:BE191" si="412">P186+AT186</f>
        <v>33.861899999999999</v>
      </c>
      <c r="BF186" s="372">
        <f t="shared" ref="BF186:BF191" si="413">AQ186</f>
        <v>0</v>
      </c>
      <c r="BG186" s="116">
        <f t="shared" ref="BG186:BG191" si="414">Q186+AU186</f>
        <v>9.1925999999999988</v>
      </c>
    </row>
    <row r="187" spans="1:59" ht="14.1" customHeight="1" x14ac:dyDescent="0.2">
      <c r="A187" s="108">
        <v>41</v>
      </c>
      <c r="B187" s="105">
        <v>2480</v>
      </c>
      <c r="C187" s="106">
        <v>600080293</v>
      </c>
      <c r="D187" s="105">
        <v>46744924</v>
      </c>
      <c r="E187" s="107" t="s">
        <v>655</v>
      </c>
      <c r="F187" s="108">
        <v>3113</v>
      </c>
      <c r="G187" s="126" t="s">
        <v>316</v>
      </c>
      <c r="H187" s="109" t="s">
        <v>282</v>
      </c>
      <c r="I187" s="110">
        <v>2422696</v>
      </c>
      <c r="J187" s="28">
        <v>1784018</v>
      </c>
      <c r="K187" s="28">
        <v>0</v>
      </c>
      <c r="L187" s="111">
        <v>602998</v>
      </c>
      <c r="M187" s="111">
        <v>35680</v>
      </c>
      <c r="N187" s="28">
        <v>0</v>
      </c>
      <c r="O187" s="288">
        <v>4.8999999999999995</v>
      </c>
      <c r="P187" s="275">
        <v>4.8999999999999995</v>
      </c>
      <c r="Q187" s="905">
        <v>0</v>
      </c>
      <c r="R187" s="112">
        <v>0</v>
      </c>
      <c r="S187" s="113">
        <v>-124797</v>
      </c>
      <c r="T187" s="113">
        <v>0</v>
      </c>
      <c r="U187" s="113">
        <v>0</v>
      </c>
      <c r="V187" s="113">
        <v>0</v>
      </c>
      <c r="W187" s="113">
        <v>0</v>
      </c>
      <c r="X187" s="113">
        <v>0</v>
      </c>
      <c r="Y187" s="113">
        <f t="shared" si="319"/>
        <v>-124797</v>
      </c>
      <c r="Z187" s="113">
        <v>0</v>
      </c>
      <c r="AA187" s="113">
        <v>0</v>
      </c>
      <c r="AB187" s="113">
        <v>0</v>
      </c>
      <c r="AC187" s="113">
        <f t="shared" si="320"/>
        <v>0</v>
      </c>
      <c r="AD187" s="113">
        <f t="shared" si="321"/>
        <v>-124797</v>
      </c>
      <c r="AE187" s="114">
        <f t="shared" si="322"/>
        <v>-42181</v>
      </c>
      <c r="AF187" s="114">
        <f t="shared" si="323"/>
        <v>-2496</v>
      </c>
      <c r="AG187" s="113">
        <v>0</v>
      </c>
      <c r="AH187" s="113">
        <v>0</v>
      </c>
      <c r="AI187" s="113">
        <v>0</v>
      </c>
      <c r="AJ187" s="113">
        <f t="shared" si="402"/>
        <v>0</v>
      </c>
      <c r="AK187" s="113">
        <f t="shared" si="403"/>
        <v>-169474</v>
      </c>
      <c r="AL187" s="115">
        <v>0</v>
      </c>
      <c r="AM187" s="115">
        <v>0</v>
      </c>
      <c r="AN187" s="115">
        <v>-0.27</v>
      </c>
      <c r="AO187" s="115">
        <v>0</v>
      </c>
      <c r="AP187" s="115">
        <v>0</v>
      </c>
      <c r="AQ187" s="115">
        <v>0</v>
      </c>
      <c r="AR187" s="115">
        <v>0</v>
      </c>
      <c r="AS187" s="115">
        <v>0</v>
      </c>
      <c r="AT187" s="115">
        <f t="shared" si="404"/>
        <v>-0.27</v>
      </c>
      <c r="AU187" s="115">
        <f t="shared" si="317"/>
        <v>0</v>
      </c>
      <c r="AV187" s="116">
        <f t="shared" si="318"/>
        <v>-0.27</v>
      </c>
      <c r="AW187" s="346">
        <f t="shared" si="405"/>
        <v>2253222</v>
      </c>
      <c r="AX187" s="113">
        <f t="shared" si="406"/>
        <v>1659221</v>
      </c>
      <c r="AY187" s="113">
        <f t="shared" si="407"/>
        <v>0</v>
      </c>
      <c r="AZ187" s="113">
        <f t="shared" si="408"/>
        <v>0</v>
      </c>
      <c r="BA187" s="113">
        <f t="shared" si="409"/>
        <v>560817</v>
      </c>
      <c r="BB187" s="113">
        <f t="shared" si="409"/>
        <v>33184</v>
      </c>
      <c r="BC187" s="113">
        <f t="shared" si="410"/>
        <v>0</v>
      </c>
      <c r="BD187" s="115">
        <f t="shared" si="411"/>
        <v>4.629999999999999</v>
      </c>
      <c r="BE187" s="115">
        <f t="shared" si="412"/>
        <v>4.629999999999999</v>
      </c>
      <c r="BF187" s="372">
        <f t="shared" si="413"/>
        <v>0</v>
      </c>
      <c r="BG187" s="116">
        <f t="shared" si="414"/>
        <v>0</v>
      </c>
    </row>
    <row r="188" spans="1:59" ht="14.1" customHeight="1" x14ac:dyDescent="0.2">
      <c r="A188" s="108">
        <v>41</v>
      </c>
      <c r="B188" s="105">
        <v>2480</v>
      </c>
      <c r="C188" s="106">
        <v>600080293</v>
      </c>
      <c r="D188" s="105">
        <v>46744924</v>
      </c>
      <c r="E188" s="107" t="s">
        <v>655</v>
      </c>
      <c r="F188" s="108">
        <v>3141</v>
      </c>
      <c r="G188" s="107" t="s">
        <v>319</v>
      </c>
      <c r="H188" s="109" t="s">
        <v>282</v>
      </c>
      <c r="I188" s="110">
        <v>2940601</v>
      </c>
      <c r="J188" s="30">
        <v>2143609</v>
      </c>
      <c r="K188" s="30">
        <v>0</v>
      </c>
      <c r="L188" s="111">
        <v>724540</v>
      </c>
      <c r="M188" s="111">
        <v>42872</v>
      </c>
      <c r="N188" s="30">
        <v>29580</v>
      </c>
      <c r="O188" s="288">
        <v>7.29</v>
      </c>
      <c r="P188" s="441">
        <v>0</v>
      </c>
      <c r="Q188" s="906">
        <v>7.29</v>
      </c>
      <c r="R188" s="112">
        <v>0</v>
      </c>
      <c r="S188" s="113">
        <v>0</v>
      </c>
      <c r="T188" s="113">
        <v>0</v>
      </c>
      <c r="U188" s="113">
        <v>0</v>
      </c>
      <c r="V188" s="113">
        <v>0</v>
      </c>
      <c r="W188" s="113">
        <v>0</v>
      </c>
      <c r="X188" s="113">
        <v>0</v>
      </c>
      <c r="Y188" s="113">
        <f t="shared" si="319"/>
        <v>0</v>
      </c>
      <c r="Z188" s="113">
        <v>0</v>
      </c>
      <c r="AA188" s="113">
        <v>0</v>
      </c>
      <c r="AB188" s="113">
        <v>0</v>
      </c>
      <c r="AC188" s="113">
        <f t="shared" si="320"/>
        <v>0</v>
      </c>
      <c r="AD188" s="113">
        <f t="shared" si="321"/>
        <v>0</v>
      </c>
      <c r="AE188" s="114">
        <f t="shared" si="322"/>
        <v>0</v>
      </c>
      <c r="AF188" s="114">
        <f t="shared" si="323"/>
        <v>0</v>
      </c>
      <c r="AG188" s="113">
        <v>0</v>
      </c>
      <c r="AH188" s="113">
        <v>0</v>
      </c>
      <c r="AI188" s="113">
        <v>0</v>
      </c>
      <c r="AJ188" s="113">
        <f t="shared" si="402"/>
        <v>0</v>
      </c>
      <c r="AK188" s="113">
        <f t="shared" si="403"/>
        <v>0</v>
      </c>
      <c r="AL188" s="115">
        <v>0</v>
      </c>
      <c r="AM188" s="115">
        <v>0</v>
      </c>
      <c r="AN188" s="115">
        <v>0</v>
      </c>
      <c r="AO188" s="115">
        <v>0</v>
      </c>
      <c r="AP188" s="115">
        <v>0</v>
      </c>
      <c r="AQ188" s="115">
        <v>0</v>
      </c>
      <c r="AR188" s="115">
        <v>0</v>
      </c>
      <c r="AS188" s="115">
        <v>0</v>
      </c>
      <c r="AT188" s="115">
        <f t="shared" si="404"/>
        <v>0</v>
      </c>
      <c r="AU188" s="115">
        <f t="shared" si="317"/>
        <v>0</v>
      </c>
      <c r="AV188" s="116">
        <f t="shared" si="318"/>
        <v>0</v>
      </c>
      <c r="AW188" s="346">
        <f t="shared" si="405"/>
        <v>2940601</v>
      </c>
      <c r="AX188" s="113">
        <f t="shared" si="406"/>
        <v>2143609</v>
      </c>
      <c r="AY188" s="113">
        <f t="shared" si="407"/>
        <v>0</v>
      </c>
      <c r="AZ188" s="113">
        <f t="shared" si="408"/>
        <v>0</v>
      </c>
      <c r="BA188" s="113">
        <f t="shared" si="409"/>
        <v>724540</v>
      </c>
      <c r="BB188" s="113">
        <f t="shared" si="409"/>
        <v>42872</v>
      </c>
      <c r="BC188" s="113">
        <f t="shared" si="410"/>
        <v>29580</v>
      </c>
      <c r="BD188" s="115">
        <f t="shared" si="411"/>
        <v>7.29</v>
      </c>
      <c r="BE188" s="115">
        <f t="shared" si="412"/>
        <v>0</v>
      </c>
      <c r="BF188" s="372">
        <f t="shared" si="413"/>
        <v>0</v>
      </c>
      <c r="BG188" s="116">
        <f t="shared" si="414"/>
        <v>7.29</v>
      </c>
    </row>
    <row r="189" spans="1:59" ht="14.1" customHeight="1" x14ac:dyDescent="0.2">
      <c r="A189" s="108">
        <v>41</v>
      </c>
      <c r="B189" s="105">
        <v>2480</v>
      </c>
      <c r="C189" s="106">
        <v>600080293</v>
      </c>
      <c r="D189" s="105">
        <v>46744924</v>
      </c>
      <c r="E189" s="107" t="s">
        <v>655</v>
      </c>
      <c r="F189" s="108">
        <v>3143</v>
      </c>
      <c r="G189" s="126" t="s">
        <v>633</v>
      </c>
      <c r="H189" s="109" t="s">
        <v>281</v>
      </c>
      <c r="I189" s="110">
        <v>3301515</v>
      </c>
      <c r="J189" s="427">
        <v>2431160</v>
      </c>
      <c r="K189" s="427">
        <v>0</v>
      </c>
      <c r="L189" s="111">
        <v>821732</v>
      </c>
      <c r="M189" s="111">
        <v>48623</v>
      </c>
      <c r="N189" s="338">
        <v>0</v>
      </c>
      <c r="O189" s="288">
        <v>5.1630000000000003</v>
      </c>
      <c r="P189" s="430">
        <v>5.1630000000000003</v>
      </c>
      <c r="Q189" s="905">
        <v>0</v>
      </c>
      <c r="R189" s="112">
        <v>0</v>
      </c>
      <c r="S189" s="113">
        <v>0</v>
      </c>
      <c r="T189" s="113">
        <v>0</v>
      </c>
      <c r="U189" s="113">
        <v>0</v>
      </c>
      <c r="V189" s="113">
        <v>0</v>
      </c>
      <c r="W189" s="113">
        <v>0</v>
      </c>
      <c r="X189" s="113">
        <v>0</v>
      </c>
      <c r="Y189" s="113">
        <f t="shared" si="319"/>
        <v>0</v>
      </c>
      <c r="Z189" s="113">
        <v>0</v>
      </c>
      <c r="AA189" s="113">
        <v>0</v>
      </c>
      <c r="AB189" s="113">
        <v>0</v>
      </c>
      <c r="AC189" s="113">
        <f t="shared" si="320"/>
        <v>0</v>
      </c>
      <c r="AD189" s="113">
        <f t="shared" si="321"/>
        <v>0</v>
      </c>
      <c r="AE189" s="114">
        <f t="shared" si="322"/>
        <v>0</v>
      </c>
      <c r="AF189" s="114">
        <f t="shared" si="323"/>
        <v>0</v>
      </c>
      <c r="AG189" s="113">
        <v>0</v>
      </c>
      <c r="AH189" s="113">
        <v>0</v>
      </c>
      <c r="AI189" s="113">
        <v>0</v>
      </c>
      <c r="AJ189" s="113">
        <f t="shared" si="402"/>
        <v>0</v>
      </c>
      <c r="AK189" s="113">
        <f t="shared" si="403"/>
        <v>0</v>
      </c>
      <c r="AL189" s="115">
        <v>0</v>
      </c>
      <c r="AM189" s="115">
        <v>0</v>
      </c>
      <c r="AN189" s="115">
        <v>0</v>
      </c>
      <c r="AO189" s="115">
        <v>0</v>
      </c>
      <c r="AP189" s="115">
        <v>0</v>
      </c>
      <c r="AQ189" s="115">
        <v>0</v>
      </c>
      <c r="AR189" s="115">
        <v>0</v>
      </c>
      <c r="AS189" s="115">
        <v>0</v>
      </c>
      <c r="AT189" s="115">
        <f t="shared" si="404"/>
        <v>0</v>
      </c>
      <c r="AU189" s="115">
        <f t="shared" si="317"/>
        <v>0</v>
      </c>
      <c r="AV189" s="116">
        <f t="shared" si="318"/>
        <v>0</v>
      </c>
      <c r="AW189" s="346">
        <f t="shared" si="405"/>
        <v>3301515</v>
      </c>
      <c r="AX189" s="113">
        <f t="shared" si="406"/>
        <v>2431160</v>
      </c>
      <c r="AY189" s="113">
        <f t="shared" si="407"/>
        <v>0</v>
      </c>
      <c r="AZ189" s="113">
        <f t="shared" si="408"/>
        <v>0</v>
      </c>
      <c r="BA189" s="113">
        <f t="shared" si="409"/>
        <v>821732</v>
      </c>
      <c r="BB189" s="113">
        <f t="shared" si="409"/>
        <v>48623</v>
      </c>
      <c r="BC189" s="113">
        <f t="shared" si="410"/>
        <v>0</v>
      </c>
      <c r="BD189" s="115">
        <f t="shared" si="411"/>
        <v>5.1630000000000003</v>
      </c>
      <c r="BE189" s="115">
        <f t="shared" si="412"/>
        <v>5.1630000000000003</v>
      </c>
      <c r="BF189" s="372">
        <f t="shared" si="413"/>
        <v>0</v>
      </c>
      <c r="BG189" s="116">
        <f t="shared" si="414"/>
        <v>0</v>
      </c>
    </row>
    <row r="190" spans="1:59" ht="14.1" customHeight="1" x14ac:dyDescent="0.2">
      <c r="A190" s="108">
        <v>41</v>
      </c>
      <c r="B190" s="105">
        <v>2480</v>
      </c>
      <c r="C190" s="106">
        <v>600080293</v>
      </c>
      <c r="D190" s="105">
        <v>46744924</v>
      </c>
      <c r="E190" s="107" t="s">
        <v>655</v>
      </c>
      <c r="F190" s="108">
        <v>3143</v>
      </c>
      <c r="G190" s="126" t="s">
        <v>634</v>
      </c>
      <c r="H190" s="109" t="s">
        <v>282</v>
      </c>
      <c r="I190" s="110">
        <v>113758</v>
      </c>
      <c r="J190" s="439">
        <v>80190</v>
      </c>
      <c r="K190" s="439">
        <v>0</v>
      </c>
      <c r="L190" s="111">
        <v>27104</v>
      </c>
      <c r="M190" s="111">
        <v>1604</v>
      </c>
      <c r="N190" s="439">
        <v>4860</v>
      </c>
      <c r="O190" s="288">
        <v>0.34</v>
      </c>
      <c r="P190" s="440">
        <v>0</v>
      </c>
      <c r="Q190" s="906">
        <v>0.34</v>
      </c>
      <c r="R190" s="112">
        <v>0</v>
      </c>
      <c r="S190" s="113">
        <v>0</v>
      </c>
      <c r="T190" s="113">
        <v>0</v>
      </c>
      <c r="U190" s="113">
        <v>0</v>
      </c>
      <c r="V190" s="113">
        <v>0</v>
      </c>
      <c r="W190" s="113">
        <v>0</v>
      </c>
      <c r="X190" s="113">
        <v>0</v>
      </c>
      <c r="Y190" s="113">
        <f t="shared" si="319"/>
        <v>0</v>
      </c>
      <c r="Z190" s="113">
        <v>0</v>
      </c>
      <c r="AA190" s="113">
        <v>0</v>
      </c>
      <c r="AB190" s="113">
        <v>0</v>
      </c>
      <c r="AC190" s="113">
        <f t="shared" si="320"/>
        <v>0</v>
      </c>
      <c r="AD190" s="113">
        <f t="shared" si="321"/>
        <v>0</v>
      </c>
      <c r="AE190" s="114">
        <f t="shared" si="322"/>
        <v>0</v>
      </c>
      <c r="AF190" s="114">
        <f t="shared" si="323"/>
        <v>0</v>
      </c>
      <c r="AG190" s="113">
        <v>0</v>
      </c>
      <c r="AH190" s="113">
        <v>0</v>
      </c>
      <c r="AI190" s="113">
        <v>0</v>
      </c>
      <c r="AJ190" s="113">
        <f t="shared" si="402"/>
        <v>0</v>
      </c>
      <c r="AK190" s="113">
        <f t="shared" si="403"/>
        <v>0</v>
      </c>
      <c r="AL190" s="115">
        <v>0</v>
      </c>
      <c r="AM190" s="115">
        <v>0</v>
      </c>
      <c r="AN190" s="115">
        <v>0</v>
      </c>
      <c r="AO190" s="115">
        <v>0</v>
      </c>
      <c r="AP190" s="115">
        <v>0</v>
      </c>
      <c r="AQ190" s="115">
        <v>0</v>
      </c>
      <c r="AR190" s="115">
        <v>0</v>
      </c>
      <c r="AS190" s="115">
        <v>0</v>
      </c>
      <c r="AT190" s="115">
        <f t="shared" si="404"/>
        <v>0</v>
      </c>
      <c r="AU190" s="115">
        <f t="shared" si="317"/>
        <v>0</v>
      </c>
      <c r="AV190" s="116">
        <f t="shared" si="318"/>
        <v>0</v>
      </c>
      <c r="AW190" s="346">
        <f t="shared" si="405"/>
        <v>113758</v>
      </c>
      <c r="AX190" s="113">
        <f t="shared" si="406"/>
        <v>80190</v>
      </c>
      <c r="AY190" s="113">
        <f t="shared" si="407"/>
        <v>0</v>
      </c>
      <c r="AZ190" s="113">
        <f t="shared" si="408"/>
        <v>0</v>
      </c>
      <c r="BA190" s="113">
        <f t="shared" si="409"/>
        <v>27104</v>
      </c>
      <c r="BB190" s="113">
        <f t="shared" si="409"/>
        <v>1604</v>
      </c>
      <c r="BC190" s="113">
        <f t="shared" si="410"/>
        <v>4860</v>
      </c>
      <c r="BD190" s="115">
        <f t="shared" si="411"/>
        <v>0.34</v>
      </c>
      <c r="BE190" s="115">
        <f t="shared" si="412"/>
        <v>0</v>
      </c>
      <c r="BF190" s="372">
        <f t="shared" si="413"/>
        <v>0</v>
      </c>
      <c r="BG190" s="116">
        <f t="shared" si="414"/>
        <v>0.34</v>
      </c>
    </row>
    <row r="191" spans="1:59" ht="14.1" customHeight="1" x14ac:dyDescent="0.2">
      <c r="A191" s="108">
        <v>41</v>
      </c>
      <c r="B191" s="105">
        <v>2480</v>
      </c>
      <c r="C191" s="106">
        <v>600080293</v>
      </c>
      <c r="D191" s="105">
        <v>46744924</v>
      </c>
      <c r="E191" s="107" t="s">
        <v>655</v>
      </c>
      <c r="F191" s="108">
        <v>3143</v>
      </c>
      <c r="G191" s="126" t="s">
        <v>321</v>
      </c>
      <c r="H191" s="109" t="s">
        <v>282</v>
      </c>
      <c r="I191" s="110">
        <v>1114702</v>
      </c>
      <c r="J191" s="439">
        <v>814302</v>
      </c>
      <c r="K191" s="439">
        <v>0</v>
      </c>
      <c r="L191" s="111">
        <v>275234</v>
      </c>
      <c r="M191" s="111">
        <v>16286</v>
      </c>
      <c r="N191" s="439">
        <v>8880</v>
      </c>
      <c r="O191" s="288">
        <v>2.04</v>
      </c>
      <c r="P191" s="440">
        <v>1.42</v>
      </c>
      <c r="Q191" s="906">
        <v>0.62</v>
      </c>
      <c r="R191" s="112">
        <v>0</v>
      </c>
      <c r="S191" s="113">
        <v>0</v>
      </c>
      <c r="T191" s="113">
        <v>0</v>
      </c>
      <c r="U191" s="113">
        <v>0</v>
      </c>
      <c r="V191" s="113">
        <v>0</v>
      </c>
      <c r="W191" s="113">
        <v>0</v>
      </c>
      <c r="X191" s="113">
        <v>0</v>
      </c>
      <c r="Y191" s="113">
        <f t="shared" si="319"/>
        <v>0</v>
      </c>
      <c r="Z191" s="113">
        <v>0</v>
      </c>
      <c r="AA191" s="113">
        <v>0</v>
      </c>
      <c r="AB191" s="113">
        <v>0</v>
      </c>
      <c r="AC191" s="113">
        <f t="shared" si="320"/>
        <v>0</v>
      </c>
      <c r="AD191" s="113">
        <f t="shared" si="321"/>
        <v>0</v>
      </c>
      <c r="AE191" s="114">
        <f t="shared" si="322"/>
        <v>0</v>
      </c>
      <c r="AF191" s="114">
        <f t="shared" si="323"/>
        <v>0</v>
      </c>
      <c r="AG191" s="113">
        <v>0</v>
      </c>
      <c r="AH191" s="113">
        <v>0</v>
      </c>
      <c r="AI191" s="113">
        <v>0</v>
      </c>
      <c r="AJ191" s="113">
        <f t="shared" si="402"/>
        <v>0</v>
      </c>
      <c r="AK191" s="113">
        <f t="shared" si="403"/>
        <v>0</v>
      </c>
      <c r="AL191" s="115">
        <v>0</v>
      </c>
      <c r="AM191" s="115">
        <v>0</v>
      </c>
      <c r="AN191" s="115">
        <v>0</v>
      </c>
      <c r="AO191" s="115">
        <v>0</v>
      </c>
      <c r="AP191" s="115">
        <v>0</v>
      </c>
      <c r="AQ191" s="115">
        <v>0</v>
      </c>
      <c r="AR191" s="115">
        <v>0</v>
      </c>
      <c r="AS191" s="115">
        <v>0</v>
      </c>
      <c r="AT191" s="115">
        <f t="shared" si="404"/>
        <v>0</v>
      </c>
      <c r="AU191" s="115">
        <f t="shared" si="317"/>
        <v>0</v>
      </c>
      <c r="AV191" s="116">
        <f t="shared" si="318"/>
        <v>0</v>
      </c>
      <c r="AW191" s="346">
        <f t="shared" si="405"/>
        <v>1114702</v>
      </c>
      <c r="AX191" s="113">
        <f t="shared" si="406"/>
        <v>814302</v>
      </c>
      <c r="AY191" s="113">
        <f t="shared" si="407"/>
        <v>0</v>
      </c>
      <c r="AZ191" s="113">
        <f t="shared" si="408"/>
        <v>0</v>
      </c>
      <c r="BA191" s="113">
        <f t="shared" si="409"/>
        <v>275234</v>
      </c>
      <c r="BB191" s="113">
        <f t="shared" si="409"/>
        <v>16286</v>
      </c>
      <c r="BC191" s="113">
        <f t="shared" si="410"/>
        <v>8880</v>
      </c>
      <c r="BD191" s="115">
        <f t="shared" si="411"/>
        <v>2.04</v>
      </c>
      <c r="BE191" s="115">
        <f t="shared" si="412"/>
        <v>1.42</v>
      </c>
      <c r="BF191" s="372">
        <f t="shared" si="413"/>
        <v>0</v>
      </c>
      <c r="BG191" s="116">
        <f t="shared" si="414"/>
        <v>0.62</v>
      </c>
    </row>
    <row r="192" spans="1:59" ht="14.1" customHeight="1" x14ac:dyDescent="0.2">
      <c r="A192" s="120">
        <v>41</v>
      </c>
      <c r="B192" s="117">
        <v>2480</v>
      </c>
      <c r="C192" s="118">
        <v>600080293</v>
      </c>
      <c r="D192" s="117">
        <v>46744924</v>
      </c>
      <c r="E192" s="119" t="s">
        <v>656</v>
      </c>
      <c r="F192" s="120"/>
      <c r="G192" s="119"/>
      <c r="H192" s="121"/>
      <c r="I192" s="122">
        <v>43704461</v>
      </c>
      <c r="J192" s="123">
        <v>31578403</v>
      </c>
      <c r="K192" s="123">
        <v>25000</v>
      </c>
      <c r="L192" s="123">
        <v>10681950</v>
      </c>
      <c r="M192" s="123">
        <v>631568</v>
      </c>
      <c r="N192" s="123">
        <v>787540</v>
      </c>
      <c r="O192" s="124">
        <v>63.107499999999995</v>
      </c>
      <c r="P192" s="124">
        <v>45.664900000000003</v>
      </c>
      <c r="Q192" s="904">
        <v>17.442599999999999</v>
      </c>
      <c r="R192" s="122">
        <f t="shared" ref="R192:BG192" si="415">SUM(R186:R191)</f>
        <v>-10000</v>
      </c>
      <c r="S192" s="123">
        <f t="shared" si="415"/>
        <v>-124797</v>
      </c>
      <c r="T192" s="123">
        <f t="shared" si="415"/>
        <v>-200621</v>
      </c>
      <c r="U192" s="123">
        <f t="shared" ref="U192" si="416">SUM(U186:U191)</f>
        <v>116332</v>
      </c>
      <c r="V192" s="123">
        <f t="shared" si="415"/>
        <v>0</v>
      </c>
      <c r="W192" s="123">
        <f t="shared" ref="W192" si="417">SUM(W186:W191)</f>
        <v>0</v>
      </c>
      <c r="X192" s="123">
        <f t="shared" si="415"/>
        <v>0</v>
      </c>
      <c r="Y192" s="123">
        <f t="shared" si="415"/>
        <v>-219086</v>
      </c>
      <c r="Z192" s="123">
        <f t="shared" si="415"/>
        <v>10000</v>
      </c>
      <c r="AA192" s="123">
        <f t="shared" si="415"/>
        <v>0</v>
      </c>
      <c r="AB192" s="123">
        <f t="shared" si="415"/>
        <v>0</v>
      </c>
      <c r="AC192" s="123">
        <f t="shared" si="415"/>
        <v>10000</v>
      </c>
      <c r="AD192" s="123">
        <f t="shared" si="415"/>
        <v>-209086</v>
      </c>
      <c r="AE192" s="123">
        <f t="shared" si="415"/>
        <v>-70671</v>
      </c>
      <c r="AF192" s="123">
        <f t="shared" si="415"/>
        <v>-4382</v>
      </c>
      <c r="AG192" s="123">
        <f t="shared" si="415"/>
        <v>0</v>
      </c>
      <c r="AH192" s="123">
        <f t="shared" si="415"/>
        <v>0</v>
      </c>
      <c r="AI192" s="123">
        <f t="shared" si="415"/>
        <v>0</v>
      </c>
      <c r="AJ192" s="123">
        <f t="shared" si="415"/>
        <v>0</v>
      </c>
      <c r="AK192" s="123">
        <f t="shared" si="415"/>
        <v>-284139</v>
      </c>
      <c r="AL192" s="124">
        <f t="shared" si="415"/>
        <v>0</v>
      </c>
      <c r="AM192" s="124">
        <f t="shared" si="415"/>
        <v>0</v>
      </c>
      <c r="AN192" s="124">
        <f t="shared" si="415"/>
        <v>-0.27</v>
      </c>
      <c r="AO192" s="124">
        <f t="shared" si="415"/>
        <v>-0.32</v>
      </c>
      <c r="AP192" s="124">
        <f t="shared" si="415"/>
        <v>0</v>
      </c>
      <c r="AQ192" s="124">
        <f t="shared" ref="AQ192" si="418">SUM(AQ186:AQ191)</f>
        <v>0</v>
      </c>
      <c r="AR192" s="124">
        <f t="shared" si="415"/>
        <v>0</v>
      </c>
      <c r="AS192" s="124">
        <f t="shared" si="415"/>
        <v>0</v>
      </c>
      <c r="AT192" s="449">
        <f t="shared" si="415"/>
        <v>-0.59000000000000008</v>
      </c>
      <c r="AU192" s="124">
        <f t="shared" si="415"/>
        <v>0</v>
      </c>
      <c r="AV192" s="125">
        <f t="shared" si="415"/>
        <v>-0.59000000000000008</v>
      </c>
      <c r="AW192" s="842">
        <f t="shared" si="415"/>
        <v>43420322</v>
      </c>
      <c r="AX192" s="123">
        <f t="shared" si="415"/>
        <v>31359317</v>
      </c>
      <c r="AY192" s="123">
        <f t="shared" ref="AY192" si="419">SUM(AY186:AY191)</f>
        <v>0</v>
      </c>
      <c r="AZ192" s="123">
        <f t="shared" si="415"/>
        <v>35000</v>
      </c>
      <c r="BA192" s="123">
        <f t="shared" si="415"/>
        <v>10611279</v>
      </c>
      <c r="BB192" s="123">
        <f t="shared" si="415"/>
        <v>627186</v>
      </c>
      <c r="BC192" s="123">
        <f t="shared" si="415"/>
        <v>787540</v>
      </c>
      <c r="BD192" s="124">
        <f t="shared" si="415"/>
        <v>62.517500000000005</v>
      </c>
      <c r="BE192" s="124">
        <f t="shared" si="415"/>
        <v>45.0749</v>
      </c>
      <c r="BF192" s="124">
        <f t="shared" si="415"/>
        <v>0</v>
      </c>
      <c r="BG192" s="125">
        <f t="shared" si="415"/>
        <v>17.442599999999999</v>
      </c>
    </row>
    <row r="193" spans="1:59" ht="14.1" customHeight="1" x14ac:dyDescent="0.2">
      <c r="A193" s="108">
        <v>42</v>
      </c>
      <c r="B193" s="105">
        <v>2482</v>
      </c>
      <c r="C193" s="106">
        <v>600079945</v>
      </c>
      <c r="D193" s="105">
        <v>72741716</v>
      </c>
      <c r="E193" s="107" t="s">
        <v>657</v>
      </c>
      <c r="F193" s="108">
        <v>3113</v>
      </c>
      <c r="G193" s="107" t="s">
        <v>318</v>
      </c>
      <c r="H193" s="109" t="s">
        <v>281</v>
      </c>
      <c r="I193" s="110">
        <v>15470154</v>
      </c>
      <c r="J193" s="111">
        <v>11102551</v>
      </c>
      <c r="K193" s="111">
        <v>50000</v>
      </c>
      <c r="L193" s="111">
        <v>3769562</v>
      </c>
      <c r="M193" s="111">
        <v>222051</v>
      </c>
      <c r="N193" s="111">
        <v>325990</v>
      </c>
      <c r="O193" s="288">
        <v>20.545399999999997</v>
      </c>
      <c r="P193" s="288">
        <v>15.5909</v>
      </c>
      <c r="Q193" s="406">
        <v>4.9545000000000003</v>
      </c>
      <c r="R193" s="112">
        <v>-100000</v>
      </c>
      <c r="S193" s="113">
        <v>0</v>
      </c>
      <c r="T193" s="113">
        <v>0</v>
      </c>
      <c r="U193" s="113">
        <v>60304</v>
      </c>
      <c r="V193" s="113">
        <v>0</v>
      </c>
      <c r="W193" s="113">
        <v>0</v>
      </c>
      <c r="X193" s="113">
        <v>18843</v>
      </c>
      <c r="Y193" s="113">
        <f t="shared" si="319"/>
        <v>-20853</v>
      </c>
      <c r="Z193" s="113">
        <v>100000</v>
      </c>
      <c r="AA193" s="113">
        <v>0</v>
      </c>
      <c r="AB193" s="113">
        <v>0</v>
      </c>
      <c r="AC193" s="113">
        <f t="shared" si="320"/>
        <v>100000</v>
      </c>
      <c r="AD193" s="113">
        <f t="shared" si="321"/>
        <v>79147</v>
      </c>
      <c r="AE193" s="114">
        <f t="shared" si="322"/>
        <v>26752</v>
      </c>
      <c r="AF193" s="114">
        <f t="shared" si="323"/>
        <v>-417</v>
      </c>
      <c r="AG193" s="113">
        <v>0</v>
      </c>
      <c r="AH193" s="113">
        <v>0</v>
      </c>
      <c r="AI193" s="113">
        <v>0</v>
      </c>
      <c r="AJ193" s="113">
        <f>SUM(AG193:AI193)</f>
        <v>0</v>
      </c>
      <c r="AK193" s="113">
        <f>AD193+AE193+AF193+AJ193</f>
        <v>105482</v>
      </c>
      <c r="AL193" s="115">
        <v>-0.05</v>
      </c>
      <c r="AM193" s="115">
        <v>-0.46</v>
      </c>
      <c r="AN193" s="115">
        <v>0</v>
      </c>
      <c r="AO193" s="115">
        <v>0</v>
      </c>
      <c r="AP193" s="115">
        <v>0</v>
      </c>
      <c r="AQ193" s="115">
        <v>0</v>
      </c>
      <c r="AR193" s="115">
        <v>0.03</v>
      </c>
      <c r="AS193" s="115">
        <v>0</v>
      </c>
      <c r="AT193" s="115">
        <f t="shared" ref="AT193:AT197" si="420">AL193+AN193+AO193+AR193+AQ193</f>
        <v>-2.0000000000000004E-2</v>
      </c>
      <c r="AU193" s="115">
        <f t="shared" si="317"/>
        <v>-0.46</v>
      </c>
      <c r="AV193" s="116">
        <f t="shared" si="318"/>
        <v>-0.48000000000000004</v>
      </c>
      <c r="AW193" s="346">
        <f>I193+AK193</f>
        <v>15575636</v>
      </c>
      <c r="AX193" s="113">
        <f>J193+Y193</f>
        <v>11081698</v>
      </c>
      <c r="AY193" s="113">
        <f t="shared" ref="AY193:AY197" si="421">W193</f>
        <v>0</v>
      </c>
      <c r="AZ193" s="113">
        <f>K193+AC193</f>
        <v>150000</v>
      </c>
      <c r="BA193" s="113">
        <f t="shared" ref="BA193:BB197" si="422">L193+AE193</f>
        <v>3796314</v>
      </c>
      <c r="BB193" s="113">
        <f t="shared" si="422"/>
        <v>221634</v>
      </c>
      <c r="BC193" s="113">
        <f>N193+AJ193</f>
        <v>325990</v>
      </c>
      <c r="BD193" s="115">
        <f>O193+AV193</f>
        <v>20.065399999999997</v>
      </c>
      <c r="BE193" s="115">
        <f>P193+AT193</f>
        <v>15.5709</v>
      </c>
      <c r="BF193" s="372">
        <f t="shared" ref="BF193:BF197" si="423">AQ193</f>
        <v>0</v>
      </c>
      <c r="BG193" s="116">
        <f>Q193+AU193</f>
        <v>4.4945000000000004</v>
      </c>
    </row>
    <row r="194" spans="1:59" ht="14.1" customHeight="1" x14ac:dyDescent="0.2">
      <c r="A194" s="108">
        <v>42</v>
      </c>
      <c r="B194" s="105">
        <v>2482</v>
      </c>
      <c r="C194" s="106">
        <v>600079945</v>
      </c>
      <c r="D194" s="105">
        <v>72741716</v>
      </c>
      <c r="E194" s="107" t="s">
        <v>657</v>
      </c>
      <c r="F194" s="108">
        <v>3113</v>
      </c>
      <c r="G194" s="126" t="s">
        <v>316</v>
      </c>
      <c r="H194" s="109" t="s">
        <v>282</v>
      </c>
      <c r="I194" s="110">
        <v>2158399</v>
      </c>
      <c r="J194" s="28">
        <v>1589395</v>
      </c>
      <c r="K194" s="28">
        <v>0</v>
      </c>
      <c r="L194" s="111">
        <v>537216</v>
      </c>
      <c r="M194" s="111">
        <v>31788</v>
      </c>
      <c r="N194" s="28">
        <v>0</v>
      </c>
      <c r="O194" s="288">
        <v>4.3600000000000003</v>
      </c>
      <c r="P194" s="275">
        <v>4.3600000000000003</v>
      </c>
      <c r="Q194" s="905">
        <v>0</v>
      </c>
      <c r="R194" s="112">
        <v>0</v>
      </c>
      <c r="S194" s="113">
        <v>-3856</v>
      </c>
      <c r="T194" s="113">
        <v>0</v>
      </c>
      <c r="U194" s="113">
        <v>0</v>
      </c>
      <c r="V194" s="113">
        <v>0</v>
      </c>
      <c r="W194" s="113">
        <v>0</v>
      </c>
      <c r="X194" s="113">
        <v>0</v>
      </c>
      <c r="Y194" s="113">
        <f t="shared" si="319"/>
        <v>-3856</v>
      </c>
      <c r="Z194" s="113">
        <v>0</v>
      </c>
      <c r="AA194" s="113">
        <v>0</v>
      </c>
      <c r="AB194" s="113">
        <v>0</v>
      </c>
      <c r="AC194" s="113">
        <f t="shared" si="320"/>
        <v>0</v>
      </c>
      <c r="AD194" s="113">
        <f t="shared" si="321"/>
        <v>-3856</v>
      </c>
      <c r="AE194" s="114">
        <f t="shared" si="322"/>
        <v>-1303</v>
      </c>
      <c r="AF194" s="114">
        <f t="shared" si="323"/>
        <v>-77</v>
      </c>
      <c r="AG194" s="113">
        <v>0</v>
      </c>
      <c r="AH194" s="113">
        <v>0</v>
      </c>
      <c r="AI194" s="113">
        <v>0</v>
      </c>
      <c r="AJ194" s="113">
        <f>SUM(AG194:AI194)</f>
        <v>0</v>
      </c>
      <c r="AK194" s="113">
        <f>AD194+AE194+AF194+AJ194</f>
        <v>-5236</v>
      </c>
      <c r="AL194" s="115">
        <v>0</v>
      </c>
      <c r="AM194" s="115">
        <v>0</v>
      </c>
      <c r="AN194" s="115">
        <v>-0.01</v>
      </c>
      <c r="AO194" s="115">
        <v>0</v>
      </c>
      <c r="AP194" s="115">
        <v>0</v>
      </c>
      <c r="AQ194" s="115">
        <v>0</v>
      </c>
      <c r="AR194" s="115">
        <v>0</v>
      </c>
      <c r="AS194" s="115">
        <v>0</v>
      </c>
      <c r="AT194" s="115">
        <f t="shared" si="420"/>
        <v>-0.01</v>
      </c>
      <c r="AU194" s="115">
        <f t="shared" si="317"/>
        <v>0</v>
      </c>
      <c r="AV194" s="116">
        <f t="shared" si="318"/>
        <v>-0.01</v>
      </c>
      <c r="AW194" s="346">
        <f>I194+AK194</f>
        <v>2153163</v>
      </c>
      <c r="AX194" s="113">
        <f>J194+Y194</f>
        <v>1585539</v>
      </c>
      <c r="AY194" s="113">
        <f t="shared" si="421"/>
        <v>0</v>
      </c>
      <c r="AZ194" s="113">
        <f>K194+AC194</f>
        <v>0</v>
      </c>
      <c r="BA194" s="113">
        <f t="shared" si="422"/>
        <v>535913</v>
      </c>
      <c r="BB194" s="113">
        <f t="shared" si="422"/>
        <v>31711</v>
      </c>
      <c r="BC194" s="113">
        <f>N194+AJ194</f>
        <v>0</v>
      </c>
      <c r="BD194" s="115">
        <f>O194+AV194</f>
        <v>4.3500000000000005</v>
      </c>
      <c r="BE194" s="115">
        <f>P194+AT194</f>
        <v>4.3500000000000005</v>
      </c>
      <c r="BF194" s="372">
        <f t="shared" si="423"/>
        <v>0</v>
      </c>
      <c r="BG194" s="116">
        <f>Q194+AU194</f>
        <v>0</v>
      </c>
    </row>
    <row r="195" spans="1:59" ht="14.1" customHeight="1" x14ac:dyDescent="0.2">
      <c r="A195" s="108">
        <v>42</v>
      </c>
      <c r="B195" s="105">
        <v>2482</v>
      </c>
      <c r="C195" s="106">
        <v>600079945</v>
      </c>
      <c r="D195" s="105">
        <v>72741716</v>
      </c>
      <c r="E195" s="107" t="s">
        <v>657</v>
      </c>
      <c r="F195" s="108">
        <v>3141</v>
      </c>
      <c r="G195" s="107" t="s">
        <v>319</v>
      </c>
      <c r="H195" s="109" t="s">
        <v>282</v>
      </c>
      <c r="I195" s="110">
        <v>1428966</v>
      </c>
      <c r="J195" s="30">
        <v>1043673</v>
      </c>
      <c r="K195" s="30">
        <v>0</v>
      </c>
      <c r="L195" s="111">
        <v>352761</v>
      </c>
      <c r="M195" s="111">
        <v>20874</v>
      </c>
      <c r="N195" s="30">
        <v>11658</v>
      </c>
      <c r="O195" s="288">
        <v>3.55</v>
      </c>
      <c r="P195" s="441">
        <v>0</v>
      </c>
      <c r="Q195" s="906">
        <v>3.55</v>
      </c>
      <c r="R195" s="112">
        <v>0</v>
      </c>
      <c r="S195" s="113">
        <v>0</v>
      </c>
      <c r="T195" s="113">
        <v>0</v>
      </c>
      <c r="U195" s="113">
        <v>0</v>
      </c>
      <c r="V195" s="113">
        <v>0</v>
      </c>
      <c r="W195" s="113">
        <v>0</v>
      </c>
      <c r="X195" s="113">
        <v>0</v>
      </c>
      <c r="Y195" s="113">
        <f t="shared" si="319"/>
        <v>0</v>
      </c>
      <c r="Z195" s="113">
        <v>0</v>
      </c>
      <c r="AA195" s="113">
        <v>0</v>
      </c>
      <c r="AB195" s="113">
        <v>0</v>
      </c>
      <c r="AC195" s="113">
        <f t="shared" si="320"/>
        <v>0</v>
      </c>
      <c r="AD195" s="113">
        <f t="shared" si="321"/>
        <v>0</v>
      </c>
      <c r="AE195" s="114">
        <f t="shared" si="322"/>
        <v>0</v>
      </c>
      <c r="AF195" s="114">
        <f t="shared" si="323"/>
        <v>0</v>
      </c>
      <c r="AG195" s="113">
        <v>0</v>
      </c>
      <c r="AH195" s="113">
        <v>0</v>
      </c>
      <c r="AI195" s="113">
        <v>0</v>
      </c>
      <c r="AJ195" s="113">
        <f>SUM(AG195:AI195)</f>
        <v>0</v>
      </c>
      <c r="AK195" s="113">
        <f>AD195+AE195+AF195+AJ195</f>
        <v>0</v>
      </c>
      <c r="AL195" s="115">
        <v>0</v>
      </c>
      <c r="AM195" s="115">
        <v>0</v>
      </c>
      <c r="AN195" s="115">
        <v>0</v>
      </c>
      <c r="AO195" s="115">
        <v>0</v>
      </c>
      <c r="AP195" s="115">
        <v>0</v>
      </c>
      <c r="AQ195" s="115">
        <v>0</v>
      </c>
      <c r="AR195" s="115">
        <v>0</v>
      </c>
      <c r="AS195" s="115">
        <v>0</v>
      </c>
      <c r="AT195" s="115">
        <f t="shared" si="420"/>
        <v>0</v>
      </c>
      <c r="AU195" s="115">
        <f t="shared" si="317"/>
        <v>0</v>
      </c>
      <c r="AV195" s="116">
        <f t="shared" si="318"/>
        <v>0</v>
      </c>
      <c r="AW195" s="346">
        <f>I195+AK195</f>
        <v>1428966</v>
      </c>
      <c r="AX195" s="113">
        <f>J195+Y195</f>
        <v>1043673</v>
      </c>
      <c r="AY195" s="113">
        <f t="shared" si="421"/>
        <v>0</v>
      </c>
      <c r="AZ195" s="113">
        <f>K195+AC195</f>
        <v>0</v>
      </c>
      <c r="BA195" s="113">
        <f t="shared" si="422"/>
        <v>352761</v>
      </c>
      <c r="BB195" s="113">
        <f t="shared" si="422"/>
        <v>20874</v>
      </c>
      <c r="BC195" s="113">
        <f>N195+AJ195</f>
        <v>11658</v>
      </c>
      <c r="BD195" s="115">
        <f>O195+AV195</f>
        <v>3.55</v>
      </c>
      <c r="BE195" s="115">
        <f>P195+AT195</f>
        <v>0</v>
      </c>
      <c r="BF195" s="372">
        <f t="shared" si="423"/>
        <v>0</v>
      </c>
      <c r="BG195" s="116">
        <f>Q195+AU195</f>
        <v>3.55</v>
      </c>
    </row>
    <row r="196" spans="1:59" ht="14.1" customHeight="1" x14ac:dyDescent="0.2">
      <c r="A196" s="108">
        <v>42</v>
      </c>
      <c r="B196" s="105">
        <v>2482</v>
      </c>
      <c r="C196" s="106">
        <v>600079945</v>
      </c>
      <c r="D196" s="105">
        <v>72741716</v>
      </c>
      <c r="E196" s="107" t="s">
        <v>657</v>
      </c>
      <c r="F196" s="108">
        <v>3143</v>
      </c>
      <c r="G196" s="126" t="s">
        <v>633</v>
      </c>
      <c r="H196" s="109" t="s">
        <v>281</v>
      </c>
      <c r="I196" s="110">
        <v>1546613</v>
      </c>
      <c r="J196" s="427">
        <v>1138890</v>
      </c>
      <c r="K196" s="427">
        <v>0</v>
      </c>
      <c r="L196" s="111">
        <v>384945</v>
      </c>
      <c r="M196" s="111">
        <v>22778</v>
      </c>
      <c r="N196" s="338">
        <v>0</v>
      </c>
      <c r="O196" s="288">
        <v>2.5</v>
      </c>
      <c r="P196" s="430">
        <v>2.5</v>
      </c>
      <c r="Q196" s="905">
        <v>0</v>
      </c>
      <c r="R196" s="112">
        <v>0</v>
      </c>
      <c r="S196" s="113">
        <v>0</v>
      </c>
      <c r="T196" s="113">
        <v>0</v>
      </c>
      <c r="U196" s="113">
        <v>0</v>
      </c>
      <c r="V196" s="113">
        <v>0</v>
      </c>
      <c r="W196" s="113">
        <v>0</v>
      </c>
      <c r="X196" s="113">
        <v>0</v>
      </c>
      <c r="Y196" s="113">
        <f t="shared" si="319"/>
        <v>0</v>
      </c>
      <c r="Z196" s="113">
        <v>0</v>
      </c>
      <c r="AA196" s="113">
        <v>0</v>
      </c>
      <c r="AB196" s="113">
        <v>0</v>
      </c>
      <c r="AC196" s="113">
        <f t="shared" si="320"/>
        <v>0</v>
      </c>
      <c r="AD196" s="113">
        <f t="shared" si="321"/>
        <v>0</v>
      </c>
      <c r="AE196" s="114">
        <f t="shared" si="322"/>
        <v>0</v>
      </c>
      <c r="AF196" s="114">
        <f t="shared" si="323"/>
        <v>0</v>
      </c>
      <c r="AG196" s="113">
        <v>0</v>
      </c>
      <c r="AH196" s="113">
        <v>0</v>
      </c>
      <c r="AI196" s="113">
        <v>0</v>
      </c>
      <c r="AJ196" s="113">
        <f>SUM(AG196:AI196)</f>
        <v>0</v>
      </c>
      <c r="AK196" s="113">
        <f>AD196+AE196+AF196+AJ196</f>
        <v>0</v>
      </c>
      <c r="AL196" s="115">
        <v>0</v>
      </c>
      <c r="AM196" s="115">
        <v>0</v>
      </c>
      <c r="AN196" s="115">
        <v>0</v>
      </c>
      <c r="AO196" s="115">
        <v>0</v>
      </c>
      <c r="AP196" s="115">
        <v>0</v>
      </c>
      <c r="AQ196" s="115">
        <v>0</v>
      </c>
      <c r="AR196" s="115">
        <v>0</v>
      </c>
      <c r="AS196" s="115">
        <v>0</v>
      </c>
      <c r="AT196" s="115">
        <f t="shared" si="420"/>
        <v>0</v>
      </c>
      <c r="AU196" s="115">
        <f t="shared" si="317"/>
        <v>0</v>
      </c>
      <c r="AV196" s="116">
        <f t="shared" si="318"/>
        <v>0</v>
      </c>
      <c r="AW196" s="346">
        <f>I196+AK196</f>
        <v>1546613</v>
      </c>
      <c r="AX196" s="113">
        <f>J196+Y196</f>
        <v>1138890</v>
      </c>
      <c r="AY196" s="113">
        <f t="shared" si="421"/>
        <v>0</v>
      </c>
      <c r="AZ196" s="113">
        <f>K196+AC196</f>
        <v>0</v>
      </c>
      <c r="BA196" s="113">
        <f t="shared" si="422"/>
        <v>384945</v>
      </c>
      <c r="BB196" s="113">
        <f t="shared" si="422"/>
        <v>22778</v>
      </c>
      <c r="BC196" s="113">
        <f>N196+AJ196</f>
        <v>0</v>
      </c>
      <c r="BD196" s="115">
        <f>O196+AV196</f>
        <v>2.5</v>
      </c>
      <c r="BE196" s="115">
        <f>P196+AT196</f>
        <v>2.5</v>
      </c>
      <c r="BF196" s="372">
        <f t="shared" si="423"/>
        <v>0</v>
      </c>
      <c r="BG196" s="116">
        <f>Q196+AU196</f>
        <v>0</v>
      </c>
    </row>
    <row r="197" spans="1:59" ht="14.1" customHeight="1" x14ac:dyDescent="0.2">
      <c r="A197" s="108">
        <v>42</v>
      </c>
      <c r="B197" s="105">
        <v>2482</v>
      </c>
      <c r="C197" s="106">
        <v>600079945</v>
      </c>
      <c r="D197" s="105">
        <v>72741716</v>
      </c>
      <c r="E197" s="107" t="s">
        <v>657</v>
      </c>
      <c r="F197" s="108">
        <v>3143</v>
      </c>
      <c r="G197" s="126" t="s">
        <v>634</v>
      </c>
      <c r="H197" s="109" t="s">
        <v>282</v>
      </c>
      <c r="I197" s="110">
        <v>42133</v>
      </c>
      <c r="J197" s="439">
        <v>29700</v>
      </c>
      <c r="K197" s="439">
        <v>0</v>
      </c>
      <c r="L197" s="111">
        <v>10039</v>
      </c>
      <c r="M197" s="111">
        <v>594</v>
      </c>
      <c r="N197" s="439">
        <v>1800</v>
      </c>
      <c r="O197" s="288">
        <v>0.13</v>
      </c>
      <c r="P197" s="440">
        <v>0</v>
      </c>
      <c r="Q197" s="906">
        <v>0.13</v>
      </c>
      <c r="R197" s="112">
        <v>0</v>
      </c>
      <c r="S197" s="113">
        <v>0</v>
      </c>
      <c r="T197" s="113">
        <v>0</v>
      </c>
      <c r="U197" s="113">
        <v>0</v>
      </c>
      <c r="V197" s="113">
        <v>0</v>
      </c>
      <c r="W197" s="113">
        <v>0</v>
      </c>
      <c r="X197" s="113">
        <v>0</v>
      </c>
      <c r="Y197" s="113">
        <f t="shared" si="319"/>
        <v>0</v>
      </c>
      <c r="Z197" s="113">
        <v>0</v>
      </c>
      <c r="AA197" s="113">
        <v>0</v>
      </c>
      <c r="AB197" s="113">
        <v>0</v>
      </c>
      <c r="AC197" s="113">
        <f t="shared" si="320"/>
        <v>0</v>
      </c>
      <c r="AD197" s="113">
        <f t="shared" si="321"/>
        <v>0</v>
      </c>
      <c r="AE197" s="114">
        <f t="shared" si="322"/>
        <v>0</v>
      </c>
      <c r="AF197" s="114">
        <f t="shared" si="323"/>
        <v>0</v>
      </c>
      <c r="AG197" s="113">
        <v>0</v>
      </c>
      <c r="AH197" s="113">
        <v>0</v>
      </c>
      <c r="AI197" s="113">
        <v>0</v>
      </c>
      <c r="AJ197" s="113">
        <f>SUM(AG197:AI197)</f>
        <v>0</v>
      </c>
      <c r="AK197" s="113">
        <f>AD197+AE197+AF197+AJ197</f>
        <v>0</v>
      </c>
      <c r="AL197" s="115">
        <v>0</v>
      </c>
      <c r="AM197" s="115">
        <v>0</v>
      </c>
      <c r="AN197" s="115">
        <v>0</v>
      </c>
      <c r="AO197" s="115">
        <v>0</v>
      </c>
      <c r="AP197" s="115">
        <v>0</v>
      </c>
      <c r="AQ197" s="115">
        <v>0</v>
      </c>
      <c r="AR197" s="115">
        <v>0</v>
      </c>
      <c r="AS197" s="115">
        <v>0</v>
      </c>
      <c r="AT197" s="115">
        <f t="shared" si="420"/>
        <v>0</v>
      </c>
      <c r="AU197" s="115">
        <f t="shared" si="317"/>
        <v>0</v>
      </c>
      <c r="AV197" s="116">
        <f t="shared" si="318"/>
        <v>0</v>
      </c>
      <c r="AW197" s="346">
        <f>I197+AK197</f>
        <v>42133</v>
      </c>
      <c r="AX197" s="113">
        <f>J197+Y197</f>
        <v>29700</v>
      </c>
      <c r="AY197" s="113">
        <f t="shared" si="421"/>
        <v>0</v>
      </c>
      <c r="AZ197" s="113">
        <f>K197+AC197</f>
        <v>0</v>
      </c>
      <c r="BA197" s="113">
        <f t="shared" si="422"/>
        <v>10039</v>
      </c>
      <c r="BB197" s="113">
        <f t="shared" si="422"/>
        <v>594</v>
      </c>
      <c r="BC197" s="113">
        <f>N197+AJ197</f>
        <v>1800</v>
      </c>
      <c r="BD197" s="115">
        <f>O197+AV197</f>
        <v>0.13</v>
      </c>
      <c r="BE197" s="115">
        <f>P197+AT197</f>
        <v>0</v>
      </c>
      <c r="BF197" s="372">
        <f t="shared" si="423"/>
        <v>0</v>
      </c>
      <c r="BG197" s="116">
        <f>Q197+AU197</f>
        <v>0.13</v>
      </c>
    </row>
    <row r="198" spans="1:59" ht="14.1" customHeight="1" x14ac:dyDescent="0.2">
      <c r="A198" s="120">
        <v>42</v>
      </c>
      <c r="B198" s="117">
        <v>2482</v>
      </c>
      <c r="C198" s="118">
        <v>600079945</v>
      </c>
      <c r="D198" s="117">
        <v>72741716</v>
      </c>
      <c r="E198" s="119" t="s">
        <v>658</v>
      </c>
      <c r="F198" s="120"/>
      <c r="G198" s="119"/>
      <c r="H198" s="121"/>
      <c r="I198" s="122">
        <v>20646265</v>
      </c>
      <c r="J198" s="123">
        <v>14904209</v>
      </c>
      <c r="K198" s="123">
        <v>50000</v>
      </c>
      <c r="L198" s="123">
        <v>5054523</v>
      </c>
      <c r="M198" s="123">
        <v>298085</v>
      </c>
      <c r="N198" s="123">
        <v>339448</v>
      </c>
      <c r="O198" s="124">
        <v>31.085399999999996</v>
      </c>
      <c r="P198" s="124">
        <v>22.450900000000001</v>
      </c>
      <c r="Q198" s="904">
        <v>8.634500000000001</v>
      </c>
      <c r="R198" s="122">
        <f t="shared" ref="R198:BG198" si="424">SUM(R193:R197)</f>
        <v>-100000</v>
      </c>
      <c r="S198" s="123">
        <f t="shared" si="424"/>
        <v>-3856</v>
      </c>
      <c r="T198" s="123">
        <f t="shared" si="424"/>
        <v>0</v>
      </c>
      <c r="U198" s="123">
        <f t="shared" ref="U198" si="425">SUM(U193:U197)</f>
        <v>60304</v>
      </c>
      <c r="V198" s="123">
        <f t="shared" si="424"/>
        <v>0</v>
      </c>
      <c r="W198" s="123">
        <f t="shared" ref="W198" si="426">SUM(W193:W197)</f>
        <v>0</v>
      </c>
      <c r="X198" s="123">
        <f t="shared" si="424"/>
        <v>18843</v>
      </c>
      <c r="Y198" s="123">
        <f t="shared" si="424"/>
        <v>-24709</v>
      </c>
      <c r="Z198" s="123">
        <f t="shared" si="424"/>
        <v>100000</v>
      </c>
      <c r="AA198" s="123">
        <f t="shared" si="424"/>
        <v>0</v>
      </c>
      <c r="AB198" s="123">
        <f t="shared" si="424"/>
        <v>0</v>
      </c>
      <c r="AC198" s="123">
        <f t="shared" si="424"/>
        <v>100000</v>
      </c>
      <c r="AD198" s="123">
        <f t="shared" si="424"/>
        <v>75291</v>
      </c>
      <c r="AE198" s="123">
        <f t="shared" si="424"/>
        <v>25449</v>
      </c>
      <c r="AF198" s="123">
        <f t="shared" si="424"/>
        <v>-494</v>
      </c>
      <c r="AG198" s="123">
        <f t="shared" si="424"/>
        <v>0</v>
      </c>
      <c r="AH198" s="123">
        <f t="shared" si="424"/>
        <v>0</v>
      </c>
      <c r="AI198" s="123">
        <f t="shared" si="424"/>
        <v>0</v>
      </c>
      <c r="AJ198" s="123">
        <f t="shared" si="424"/>
        <v>0</v>
      </c>
      <c r="AK198" s="123">
        <f t="shared" si="424"/>
        <v>100246</v>
      </c>
      <c r="AL198" s="124">
        <f t="shared" si="424"/>
        <v>-0.05</v>
      </c>
      <c r="AM198" s="124">
        <f t="shared" si="424"/>
        <v>-0.46</v>
      </c>
      <c r="AN198" s="124">
        <f t="shared" si="424"/>
        <v>-0.01</v>
      </c>
      <c r="AO198" s="124">
        <f t="shared" si="424"/>
        <v>0</v>
      </c>
      <c r="AP198" s="124">
        <f t="shared" si="424"/>
        <v>0</v>
      </c>
      <c r="AQ198" s="124">
        <f t="shared" ref="AQ198" si="427">SUM(AQ193:AQ197)</f>
        <v>0</v>
      </c>
      <c r="AR198" s="124">
        <f t="shared" si="424"/>
        <v>0.03</v>
      </c>
      <c r="AS198" s="124">
        <f t="shared" si="424"/>
        <v>0</v>
      </c>
      <c r="AT198" s="449">
        <f t="shared" si="424"/>
        <v>-3.0000000000000006E-2</v>
      </c>
      <c r="AU198" s="124">
        <f t="shared" si="424"/>
        <v>-0.46</v>
      </c>
      <c r="AV198" s="125">
        <f t="shared" si="424"/>
        <v>-0.49000000000000005</v>
      </c>
      <c r="AW198" s="842">
        <f t="shared" si="424"/>
        <v>20746511</v>
      </c>
      <c r="AX198" s="123">
        <f t="shared" si="424"/>
        <v>14879500</v>
      </c>
      <c r="AY198" s="123">
        <f t="shared" ref="AY198" si="428">SUM(AY193:AY197)</f>
        <v>0</v>
      </c>
      <c r="AZ198" s="123">
        <f t="shared" si="424"/>
        <v>150000</v>
      </c>
      <c r="BA198" s="123">
        <f t="shared" si="424"/>
        <v>5079972</v>
      </c>
      <c r="BB198" s="123">
        <f t="shared" si="424"/>
        <v>297591</v>
      </c>
      <c r="BC198" s="123">
        <f t="shared" si="424"/>
        <v>339448</v>
      </c>
      <c r="BD198" s="124">
        <f t="shared" si="424"/>
        <v>30.595399999999998</v>
      </c>
      <c r="BE198" s="124">
        <f t="shared" si="424"/>
        <v>22.4209</v>
      </c>
      <c r="BF198" s="124">
        <f t="shared" si="424"/>
        <v>0</v>
      </c>
      <c r="BG198" s="125">
        <f t="shared" si="424"/>
        <v>8.1745000000000001</v>
      </c>
    </row>
    <row r="199" spans="1:59" ht="14.1" customHeight="1" x14ac:dyDescent="0.2">
      <c r="A199" s="108">
        <v>43</v>
      </c>
      <c r="B199" s="105">
        <v>2328</v>
      </c>
      <c r="C199" s="106">
        <v>691006041</v>
      </c>
      <c r="D199" s="105">
        <v>71294988</v>
      </c>
      <c r="E199" s="107" t="s">
        <v>659</v>
      </c>
      <c r="F199" s="108">
        <v>3113</v>
      </c>
      <c r="G199" s="107" t="s">
        <v>318</v>
      </c>
      <c r="H199" s="109" t="s">
        <v>281</v>
      </c>
      <c r="I199" s="110">
        <v>23274212</v>
      </c>
      <c r="J199" s="111">
        <v>16451266</v>
      </c>
      <c r="K199" s="111">
        <v>240600</v>
      </c>
      <c r="L199" s="111">
        <v>5641850</v>
      </c>
      <c r="M199" s="111">
        <v>329026</v>
      </c>
      <c r="N199" s="111">
        <v>611470</v>
      </c>
      <c r="O199" s="288">
        <v>29.491199999999999</v>
      </c>
      <c r="P199" s="288">
        <v>22.954599999999999</v>
      </c>
      <c r="Q199" s="406">
        <v>6.5366000000000009</v>
      </c>
      <c r="R199" s="112">
        <v>0</v>
      </c>
      <c r="S199" s="113">
        <v>0</v>
      </c>
      <c r="T199" s="113">
        <v>380249</v>
      </c>
      <c r="U199" s="113">
        <v>88320</v>
      </c>
      <c r="V199" s="113">
        <v>0</v>
      </c>
      <c r="W199" s="113">
        <v>0</v>
      </c>
      <c r="X199" s="113">
        <v>0</v>
      </c>
      <c r="Y199" s="113">
        <f t="shared" si="319"/>
        <v>468569</v>
      </c>
      <c r="Z199" s="113">
        <v>0</v>
      </c>
      <c r="AA199" s="113">
        <v>0</v>
      </c>
      <c r="AB199" s="113">
        <v>0</v>
      </c>
      <c r="AC199" s="113">
        <f t="shared" si="320"/>
        <v>0</v>
      </c>
      <c r="AD199" s="113">
        <f t="shared" si="321"/>
        <v>468569</v>
      </c>
      <c r="AE199" s="114">
        <f t="shared" si="322"/>
        <v>158376</v>
      </c>
      <c r="AF199" s="114">
        <f t="shared" si="323"/>
        <v>9371</v>
      </c>
      <c r="AG199" s="113">
        <v>0</v>
      </c>
      <c r="AH199" s="113">
        <v>0</v>
      </c>
      <c r="AI199" s="113">
        <v>0</v>
      </c>
      <c r="AJ199" s="113">
        <f>SUM(AG199:AI199)</f>
        <v>0</v>
      </c>
      <c r="AK199" s="113">
        <f>AD199+AE199+AF199+AJ199</f>
        <v>636316</v>
      </c>
      <c r="AL199" s="115">
        <v>0</v>
      </c>
      <c r="AM199" s="115">
        <v>0</v>
      </c>
      <c r="AN199" s="115">
        <v>0</v>
      </c>
      <c r="AO199" s="115">
        <v>0.6</v>
      </c>
      <c r="AP199" s="115">
        <v>0</v>
      </c>
      <c r="AQ199" s="115">
        <v>0</v>
      </c>
      <c r="AR199" s="115">
        <v>0</v>
      </c>
      <c r="AS199" s="115">
        <v>0</v>
      </c>
      <c r="AT199" s="115">
        <f t="shared" ref="AT199:AT203" si="429">AL199+AN199+AO199+AR199+AQ199</f>
        <v>0.6</v>
      </c>
      <c r="AU199" s="115">
        <f t="shared" si="317"/>
        <v>0</v>
      </c>
      <c r="AV199" s="116">
        <f t="shared" si="318"/>
        <v>0.6</v>
      </c>
      <c r="AW199" s="346">
        <f>I199+AK199</f>
        <v>23910528</v>
      </c>
      <c r="AX199" s="113">
        <f>J199+Y199</f>
        <v>16919835</v>
      </c>
      <c r="AY199" s="113">
        <f t="shared" ref="AY199:AY203" si="430">W199</f>
        <v>0</v>
      </c>
      <c r="AZ199" s="113">
        <f>K199+AC199</f>
        <v>240600</v>
      </c>
      <c r="BA199" s="113">
        <f t="shared" ref="BA199:BB203" si="431">L199+AE199</f>
        <v>5800226</v>
      </c>
      <c r="BB199" s="113">
        <f t="shared" si="431"/>
        <v>338397</v>
      </c>
      <c r="BC199" s="113">
        <f>N199+AJ199</f>
        <v>611470</v>
      </c>
      <c r="BD199" s="115">
        <f>O199+AV199</f>
        <v>30.091200000000001</v>
      </c>
      <c r="BE199" s="115">
        <f>P199+AT199</f>
        <v>23.554600000000001</v>
      </c>
      <c r="BF199" s="372">
        <f t="shared" ref="BF199:BF203" si="432">AQ199</f>
        <v>0</v>
      </c>
      <c r="BG199" s="116">
        <f>Q199+AU199</f>
        <v>6.5366000000000009</v>
      </c>
    </row>
    <row r="200" spans="1:59" ht="14.1" customHeight="1" x14ac:dyDescent="0.2">
      <c r="A200" s="108">
        <v>43</v>
      </c>
      <c r="B200" s="105">
        <v>2328</v>
      </c>
      <c r="C200" s="106">
        <v>691006041</v>
      </c>
      <c r="D200" s="105">
        <v>71294988</v>
      </c>
      <c r="E200" s="107" t="s">
        <v>659</v>
      </c>
      <c r="F200" s="108">
        <v>3113</v>
      </c>
      <c r="G200" s="126" t="s">
        <v>316</v>
      </c>
      <c r="H200" s="109" t="s">
        <v>282</v>
      </c>
      <c r="I200" s="110">
        <v>1992394</v>
      </c>
      <c r="J200" s="28">
        <v>1467153</v>
      </c>
      <c r="K200" s="28">
        <v>0</v>
      </c>
      <c r="L200" s="111">
        <v>495898</v>
      </c>
      <c r="M200" s="111">
        <v>29343</v>
      </c>
      <c r="N200" s="28">
        <v>0</v>
      </c>
      <c r="O200" s="288">
        <v>4.2700000000000005</v>
      </c>
      <c r="P200" s="275">
        <v>4.2700000000000005</v>
      </c>
      <c r="Q200" s="905">
        <v>0</v>
      </c>
      <c r="R200" s="112">
        <v>0</v>
      </c>
      <c r="S200" s="113">
        <v>0</v>
      </c>
      <c r="T200" s="113">
        <v>0</v>
      </c>
      <c r="U200" s="113">
        <v>0</v>
      </c>
      <c r="V200" s="113">
        <v>0</v>
      </c>
      <c r="W200" s="113">
        <v>0</v>
      </c>
      <c r="X200" s="113">
        <v>0</v>
      </c>
      <c r="Y200" s="113">
        <f t="shared" si="319"/>
        <v>0</v>
      </c>
      <c r="Z200" s="113">
        <v>0</v>
      </c>
      <c r="AA200" s="113">
        <v>0</v>
      </c>
      <c r="AB200" s="113">
        <v>0</v>
      </c>
      <c r="AC200" s="113">
        <f t="shared" si="320"/>
        <v>0</v>
      </c>
      <c r="AD200" s="113">
        <f t="shared" si="321"/>
        <v>0</v>
      </c>
      <c r="AE200" s="114">
        <f t="shared" si="322"/>
        <v>0</v>
      </c>
      <c r="AF200" s="114">
        <f t="shared" si="323"/>
        <v>0</v>
      </c>
      <c r="AG200" s="113">
        <v>0</v>
      </c>
      <c r="AH200" s="113">
        <v>0</v>
      </c>
      <c r="AI200" s="113">
        <v>0</v>
      </c>
      <c r="AJ200" s="113">
        <f>SUM(AG200:AI200)</f>
        <v>0</v>
      </c>
      <c r="AK200" s="113">
        <f>AD200+AE200+AF200+AJ200</f>
        <v>0</v>
      </c>
      <c r="AL200" s="115">
        <v>0</v>
      </c>
      <c r="AM200" s="115">
        <v>0</v>
      </c>
      <c r="AN200" s="115">
        <v>0</v>
      </c>
      <c r="AO200" s="115">
        <v>0</v>
      </c>
      <c r="AP200" s="115">
        <v>0</v>
      </c>
      <c r="AQ200" s="115">
        <v>0</v>
      </c>
      <c r="AR200" s="115">
        <v>0</v>
      </c>
      <c r="AS200" s="115">
        <v>0</v>
      </c>
      <c r="AT200" s="115">
        <f t="shared" si="429"/>
        <v>0</v>
      </c>
      <c r="AU200" s="115">
        <f t="shared" si="317"/>
        <v>0</v>
      </c>
      <c r="AV200" s="116">
        <f t="shared" si="318"/>
        <v>0</v>
      </c>
      <c r="AW200" s="346">
        <f>I200+AK200</f>
        <v>1992394</v>
      </c>
      <c r="AX200" s="113">
        <f>J200+Y200</f>
        <v>1467153</v>
      </c>
      <c r="AY200" s="113">
        <f t="shared" si="430"/>
        <v>0</v>
      </c>
      <c r="AZ200" s="113">
        <f>K200+AC200</f>
        <v>0</v>
      </c>
      <c r="BA200" s="113">
        <f t="shared" si="431"/>
        <v>495898</v>
      </c>
      <c r="BB200" s="113">
        <f t="shared" si="431"/>
        <v>29343</v>
      </c>
      <c r="BC200" s="113">
        <f>N200+AJ200</f>
        <v>0</v>
      </c>
      <c r="BD200" s="115">
        <f>O200+AV200</f>
        <v>4.2700000000000005</v>
      </c>
      <c r="BE200" s="115">
        <f>P200+AT200</f>
        <v>4.2700000000000005</v>
      </c>
      <c r="BF200" s="372">
        <f t="shared" si="432"/>
        <v>0</v>
      </c>
      <c r="BG200" s="116">
        <f>Q200+AU200</f>
        <v>0</v>
      </c>
    </row>
    <row r="201" spans="1:59" ht="14.1" customHeight="1" x14ac:dyDescent="0.2">
      <c r="A201" s="108">
        <v>43</v>
      </c>
      <c r="B201" s="105">
        <v>2328</v>
      </c>
      <c r="C201" s="106">
        <v>691006041</v>
      </c>
      <c r="D201" s="105">
        <v>71294988</v>
      </c>
      <c r="E201" s="107" t="s">
        <v>659</v>
      </c>
      <c r="F201" s="108">
        <v>3141</v>
      </c>
      <c r="G201" s="107" t="s">
        <v>319</v>
      </c>
      <c r="H201" s="109" t="s">
        <v>282</v>
      </c>
      <c r="I201" s="110">
        <v>2406208</v>
      </c>
      <c r="J201" s="30">
        <v>1755348</v>
      </c>
      <c r="K201" s="30">
        <v>0</v>
      </c>
      <c r="L201" s="111">
        <v>593307</v>
      </c>
      <c r="M201" s="111">
        <v>35107</v>
      </c>
      <c r="N201" s="30">
        <v>22446</v>
      </c>
      <c r="O201" s="288">
        <v>5.97</v>
      </c>
      <c r="P201" s="441">
        <v>0</v>
      </c>
      <c r="Q201" s="906">
        <v>5.97</v>
      </c>
      <c r="R201" s="112">
        <v>0</v>
      </c>
      <c r="S201" s="113">
        <v>0</v>
      </c>
      <c r="T201" s="113">
        <v>0</v>
      </c>
      <c r="U201" s="113">
        <v>0</v>
      </c>
      <c r="V201" s="113">
        <v>0</v>
      </c>
      <c r="W201" s="113">
        <v>0</v>
      </c>
      <c r="X201" s="113">
        <v>0</v>
      </c>
      <c r="Y201" s="113">
        <f t="shared" si="319"/>
        <v>0</v>
      </c>
      <c r="Z201" s="113">
        <v>0</v>
      </c>
      <c r="AA201" s="113">
        <v>0</v>
      </c>
      <c r="AB201" s="113">
        <v>0</v>
      </c>
      <c r="AC201" s="113">
        <f t="shared" si="320"/>
        <v>0</v>
      </c>
      <c r="AD201" s="113">
        <f t="shared" si="321"/>
        <v>0</v>
      </c>
      <c r="AE201" s="114">
        <f t="shared" si="322"/>
        <v>0</v>
      </c>
      <c r="AF201" s="114">
        <f t="shared" si="323"/>
        <v>0</v>
      </c>
      <c r="AG201" s="113">
        <v>0</v>
      </c>
      <c r="AH201" s="113">
        <v>0</v>
      </c>
      <c r="AI201" s="113">
        <v>0</v>
      </c>
      <c r="AJ201" s="113">
        <f>SUM(AG201:AI201)</f>
        <v>0</v>
      </c>
      <c r="AK201" s="113">
        <f>AD201+AE201+AF201+AJ201</f>
        <v>0</v>
      </c>
      <c r="AL201" s="115">
        <v>0</v>
      </c>
      <c r="AM201" s="115">
        <v>0</v>
      </c>
      <c r="AN201" s="115">
        <v>0</v>
      </c>
      <c r="AO201" s="115">
        <v>0</v>
      </c>
      <c r="AP201" s="115">
        <v>0</v>
      </c>
      <c r="AQ201" s="115">
        <v>0</v>
      </c>
      <c r="AR201" s="115">
        <v>0</v>
      </c>
      <c r="AS201" s="115">
        <v>0</v>
      </c>
      <c r="AT201" s="115">
        <f t="shared" si="429"/>
        <v>0</v>
      </c>
      <c r="AU201" s="115">
        <f t="shared" si="317"/>
        <v>0</v>
      </c>
      <c r="AV201" s="116">
        <f t="shared" si="318"/>
        <v>0</v>
      </c>
      <c r="AW201" s="346">
        <f>I201+AK201</f>
        <v>2406208</v>
      </c>
      <c r="AX201" s="113">
        <f>J201+Y201</f>
        <v>1755348</v>
      </c>
      <c r="AY201" s="113">
        <f t="shared" si="430"/>
        <v>0</v>
      </c>
      <c r="AZ201" s="113">
        <f>K201+AC201</f>
        <v>0</v>
      </c>
      <c r="BA201" s="113">
        <f t="shared" si="431"/>
        <v>593307</v>
      </c>
      <c r="BB201" s="113">
        <f t="shared" si="431"/>
        <v>35107</v>
      </c>
      <c r="BC201" s="113">
        <f>N201+AJ201</f>
        <v>22446</v>
      </c>
      <c r="BD201" s="115">
        <f>O201+AV201</f>
        <v>5.97</v>
      </c>
      <c r="BE201" s="115">
        <f>P201+AT201</f>
        <v>0</v>
      </c>
      <c r="BF201" s="372">
        <f t="shared" si="432"/>
        <v>0</v>
      </c>
      <c r="BG201" s="116">
        <f>Q201+AU201</f>
        <v>5.97</v>
      </c>
    </row>
    <row r="202" spans="1:59" ht="14.1" customHeight="1" x14ac:dyDescent="0.2">
      <c r="A202" s="108">
        <v>43</v>
      </c>
      <c r="B202" s="105">
        <v>2328</v>
      </c>
      <c r="C202" s="106">
        <v>691006041</v>
      </c>
      <c r="D202" s="105">
        <v>71294988</v>
      </c>
      <c r="E202" s="107" t="s">
        <v>659</v>
      </c>
      <c r="F202" s="108">
        <v>3143</v>
      </c>
      <c r="G202" s="126" t="s">
        <v>633</v>
      </c>
      <c r="H202" s="109" t="s">
        <v>281</v>
      </c>
      <c r="I202" s="110">
        <v>3034739</v>
      </c>
      <c r="J202" s="427">
        <v>2234712</v>
      </c>
      <c r="K202" s="427">
        <v>0</v>
      </c>
      <c r="L202" s="111">
        <v>755333</v>
      </c>
      <c r="M202" s="111">
        <v>44694</v>
      </c>
      <c r="N202" s="338">
        <v>0</v>
      </c>
      <c r="O202" s="288">
        <v>4.8</v>
      </c>
      <c r="P202" s="430">
        <v>4.8</v>
      </c>
      <c r="Q202" s="905">
        <v>0</v>
      </c>
      <c r="R202" s="112">
        <v>0</v>
      </c>
      <c r="S202" s="113">
        <v>0</v>
      </c>
      <c r="T202" s="113">
        <v>139669</v>
      </c>
      <c r="U202" s="113">
        <v>0</v>
      </c>
      <c r="V202" s="113">
        <v>0</v>
      </c>
      <c r="W202" s="113">
        <v>0</v>
      </c>
      <c r="X202" s="113">
        <v>0</v>
      </c>
      <c r="Y202" s="113">
        <f t="shared" si="319"/>
        <v>139669</v>
      </c>
      <c r="Z202" s="113">
        <v>0</v>
      </c>
      <c r="AA202" s="113">
        <v>0</v>
      </c>
      <c r="AB202" s="113">
        <v>0</v>
      </c>
      <c r="AC202" s="113">
        <f t="shared" si="320"/>
        <v>0</v>
      </c>
      <c r="AD202" s="113">
        <f t="shared" si="321"/>
        <v>139669</v>
      </c>
      <c r="AE202" s="114">
        <f t="shared" si="322"/>
        <v>47208</v>
      </c>
      <c r="AF202" s="114">
        <f t="shared" si="323"/>
        <v>2793</v>
      </c>
      <c r="AG202" s="113">
        <v>0</v>
      </c>
      <c r="AH202" s="113">
        <v>0</v>
      </c>
      <c r="AI202" s="113">
        <v>0</v>
      </c>
      <c r="AJ202" s="113">
        <f>SUM(AG202:AI202)</f>
        <v>0</v>
      </c>
      <c r="AK202" s="113">
        <f>AD202+AE202+AF202+AJ202</f>
        <v>189670</v>
      </c>
      <c r="AL202" s="115">
        <v>0</v>
      </c>
      <c r="AM202" s="115">
        <v>0</v>
      </c>
      <c r="AN202" s="115">
        <v>0</v>
      </c>
      <c r="AO202" s="115">
        <v>0.3</v>
      </c>
      <c r="AP202" s="115">
        <v>0</v>
      </c>
      <c r="AQ202" s="115">
        <v>0</v>
      </c>
      <c r="AR202" s="115">
        <v>0</v>
      </c>
      <c r="AS202" s="115">
        <v>0</v>
      </c>
      <c r="AT202" s="115">
        <f t="shared" si="429"/>
        <v>0.3</v>
      </c>
      <c r="AU202" s="115">
        <f t="shared" si="317"/>
        <v>0</v>
      </c>
      <c r="AV202" s="116">
        <f t="shared" si="318"/>
        <v>0.3</v>
      </c>
      <c r="AW202" s="346">
        <f>I202+AK202</f>
        <v>3224409</v>
      </c>
      <c r="AX202" s="113">
        <f>J202+Y202</f>
        <v>2374381</v>
      </c>
      <c r="AY202" s="113">
        <f t="shared" si="430"/>
        <v>0</v>
      </c>
      <c r="AZ202" s="113">
        <f>K202+AC202</f>
        <v>0</v>
      </c>
      <c r="BA202" s="113">
        <f t="shared" si="431"/>
        <v>802541</v>
      </c>
      <c r="BB202" s="113">
        <f t="shared" si="431"/>
        <v>47487</v>
      </c>
      <c r="BC202" s="113">
        <f>N202+AJ202</f>
        <v>0</v>
      </c>
      <c r="BD202" s="115">
        <f>O202+AV202</f>
        <v>5.0999999999999996</v>
      </c>
      <c r="BE202" s="115">
        <f>P202+AT202</f>
        <v>5.0999999999999996</v>
      </c>
      <c r="BF202" s="372">
        <f t="shared" si="432"/>
        <v>0</v>
      </c>
      <c r="BG202" s="116">
        <f>Q202+AU202</f>
        <v>0</v>
      </c>
    </row>
    <row r="203" spans="1:59" ht="14.1" customHeight="1" x14ac:dyDescent="0.2">
      <c r="A203" s="108">
        <v>43</v>
      </c>
      <c r="B203" s="105">
        <v>2328</v>
      </c>
      <c r="C203" s="106">
        <v>691006041</v>
      </c>
      <c r="D203" s="105">
        <v>71294988</v>
      </c>
      <c r="E203" s="107" t="s">
        <v>659</v>
      </c>
      <c r="F203" s="108">
        <v>3143</v>
      </c>
      <c r="G203" s="126" t="s">
        <v>634</v>
      </c>
      <c r="H203" s="109" t="s">
        <v>282</v>
      </c>
      <c r="I203" s="110">
        <v>87777</v>
      </c>
      <c r="J203" s="439">
        <v>61875</v>
      </c>
      <c r="K203" s="439">
        <v>0</v>
      </c>
      <c r="L203" s="111">
        <v>20914</v>
      </c>
      <c r="M203" s="111">
        <v>1238</v>
      </c>
      <c r="N203" s="439">
        <v>3750</v>
      </c>
      <c r="O203" s="288">
        <v>0.26</v>
      </c>
      <c r="P203" s="440">
        <v>0</v>
      </c>
      <c r="Q203" s="906">
        <v>0.26</v>
      </c>
      <c r="R203" s="112">
        <v>0</v>
      </c>
      <c r="S203" s="113">
        <v>0</v>
      </c>
      <c r="T203" s="113">
        <v>0</v>
      </c>
      <c r="U203" s="113">
        <v>0</v>
      </c>
      <c r="V203" s="113">
        <v>0</v>
      </c>
      <c r="W203" s="113">
        <v>0</v>
      </c>
      <c r="X203" s="113">
        <v>0</v>
      </c>
      <c r="Y203" s="113">
        <f t="shared" si="319"/>
        <v>0</v>
      </c>
      <c r="Z203" s="113">
        <v>0</v>
      </c>
      <c r="AA203" s="113">
        <v>0</v>
      </c>
      <c r="AB203" s="113">
        <v>0</v>
      </c>
      <c r="AC203" s="113">
        <f t="shared" si="320"/>
        <v>0</v>
      </c>
      <c r="AD203" s="113">
        <f t="shared" si="321"/>
        <v>0</v>
      </c>
      <c r="AE203" s="114">
        <f t="shared" si="322"/>
        <v>0</v>
      </c>
      <c r="AF203" s="114">
        <f t="shared" si="323"/>
        <v>0</v>
      </c>
      <c r="AG203" s="113">
        <v>0</v>
      </c>
      <c r="AH203" s="113">
        <v>0</v>
      </c>
      <c r="AI203" s="113">
        <v>0</v>
      </c>
      <c r="AJ203" s="113">
        <f>SUM(AG203:AI203)</f>
        <v>0</v>
      </c>
      <c r="AK203" s="113">
        <f>AD203+AE203+AF203+AJ203</f>
        <v>0</v>
      </c>
      <c r="AL203" s="115">
        <v>0</v>
      </c>
      <c r="AM203" s="115">
        <v>0</v>
      </c>
      <c r="AN203" s="115">
        <v>0</v>
      </c>
      <c r="AO203" s="115">
        <v>0</v>
      </c>
      <c r="AP203" s="115">
        <v>0</v>
      </c>
      <c r="AQ203" s="115">
        <v>0</v>
      </c>
      <c r="AR203" s="115">
        <v>0</v>
      </c>
      <c r="AS203" s="115">
        <v>0</v>
      </c>
      <c r="AT203" s="115">
        <f t="shared" si="429"/>
        <v>0</v>
      </c>
      <c r="AU203" s="115">
        <f t="shared" si="317"/>
        <v>0</v>
      </c>
      <c r="AV203" s="116">
        <f t="shared" si="318"/>
        <v>0</v>
      </c>
      <c r="AW203" s="346">
        <f>I203+AK203</f>
        <v>87777</v>
      </c>
      <c r="AX203" s="113">
        <f>J203+Y203</f>
        <v>61875</v>
      </c>
      <c r="AY203" s="113">
        <f t="shared" si="430"/>
        <v>0</v>
      </c>
      <c r="AZ203" s="113">
        <f>K203+AC203</f>
        <v>0</v>
      </c>
      <c r="BA203" s="113">
        <f t="shared" si="431"/>
        <v>20914</v>
      </c>
      <c r="BB203" s="113">
        <f t="shared" si="431"/>
        <v>1238</v>
      </c>
      <c r="BC203" s="113">
        <f>N203+AJ203</f>
        <v>3750</v>
      </c>
      <c r="BD203" s="115">
        <f>O203+AV203</f>
        <v>0.26</v>
      </c>
      <c r="BE203" s="115">
        <f>P203+AT203</f>
        <v>0</v>
      </c>
      <c r="BF203" s="372">
        <f t="shared" si="432"/>
        <v>0</v>
      </c>
      <c r="BG203" s="116">
        <f>Q203+AU203</f>
        <v>0.26</v>
      </c>
    </row>
    <row r="204" spans="1:59" ht="14.1" customHeight="1" x14ac:dyDescent="0.2">
      <c r="A204" s="120">
        <v>43</v>
      </c>
      <c r="B204" s="117">
        <v>2328</v>
      </c>
      <c r="C204" s="118">
        <v>691006041</v>
      </c>
      <c r="D204" s="117">
        <v>71294988</v>
      </c>
      <c r="E204" s="119" t="s">
        <v>660</v>
      </c>
      <c r="F204" s="120"/>
      <c r="G204" s="119"/>
      <c r="H204" s="121"/>
      <c r="I204" s="122">
        <v>30795330</v>
      </c>
      <c r="J204" s="123">
        <v>21970354</v>
      </c>
      <c r="K204" s="123">
        <v>240600</v>
      </c>
      <c r="L204" s="123">
        <v>7507302</v>
      </c>
      <c r="M204" s="123">
        <v>439408</v>
      </c>
      <c r="N204" s="123">
        <v>637666</v>
      </c>
      <c r="O204" s="124">
        <v>44.791199999999996</v>
      </c>
      <c r="P204" s="124">
        <v>32.0246</v>
      </c>
      <c r="Q204" s="904">
        <v>12.7666</v>
      </c>
      <c r="R204" s="122">
        <f t="shared" ref="R204:BG204" si="433">SUM(R199:R203)</f>
        <v>0</v>
      </c>
      <c r="S204" s="123">
        <f t="shared" si="433"/>
        <v>0</v>
      </c>
      <c r="T204" s="123">
        <f t="shared" si="433"/>
        <v>519918</v>
      </c>
      <c r="U204" s="123">
        <f t="shared" ref="U204" si="434">SUM(U199:U203)</f>
        <v>88320</v>
      </c>
      <c r="V204" s="123">
        <f t="shared" si="433"/>
        <v>0</v>
      </c>
      <c r="W204" s="123">
        <f t="shared" ref="W204" si="435">SUM(W199:W203)</f>
        <v>0</v>
      </c>
      <c r="X204" s="123">
        <f t="shared" si="433"/>
        <v>0</v>
      </c>
      <c r="Y204" s="123">
        <f t="shared" si="433"/>
        <v>608238</v>
      </c>
      <c r="Z204" s="123">
        <f t="shared" si="433"/>
        <v>0</v>
      </c>
      <c r="AA204" s="123">
        <f t="shared" si="433"/>
        <v>0</v>
      </c>
      <c r="AB204" s="123">
        <f t="shared" si="433"/>
        <v>0</v>
      </c>
      <c r="AC204" s="123">
        <f t="shared" si="433"/>
        <v>0</v>
      </c>
      <c r="AD204" s="123">
        <f t="shared" si="433"/>
        <v>608238</v>
      </c>
      <c r="AE204" s="123">
        <f t="shared" si="433"/>
        <v>205584</v>
      </c>
      <c r="AF204" s="123">
        <f t="shared" si="433"/>
        <v>12164</v>
      </c>
      <c r="AG204" s="123">
        <f t="shared" si="433"/>
        <v>0</v>
      </c>
      <c r="AH204" s="123">
        <f t="shared" si="433"/>
        <v>0</v>
      </c>
      <c r="AI204" s="123">
        <f t="shared" si="433"/>
        <v>0</v>
      </c>
      <c r="AJ204" s="123">
        <f t="shared" si="433"/>
        <v>0</v>
      </c>
      <c r="AK204" s="123">
        <f t="shared" si="433"/>
        <v>825986</v>
      </c>
      <c r="AL204" s="124">
        <f t="shared" si="433"/>
        <v>0</v>
      </c>
      <c r="AM204" s="124">
        <f t="shared" si="433"/>
        <v>0</v>
      </c>
      <c r="AN204" s="124">
        <f t="shared" si="433"/>
        <v>0</v>
      </c>
      <c r="AO204" s="124">
        <f t="shared" si="433"/>
        <v>0.89999999999999991</v>
      </c>
      <c r="AP204" s="124">
        <f t="shared" si="433"/>
        <v>0</v>
      </c>
      <c r="AQ204" s="124">
        <f t="shared" ref="AQ204" si="436">SUM(AQ199:AQ203)</f>
        <v>0</v>
      </c>
      <c r="AR204" s="124">
        <f t="shared" si="433"/>
        <v>0</v>
      </c>
      <c r="AS204" s="124">
        <f t="shared" si="433"/>
        <v>0</v>
      </c>
      <c r="AT204" s="449">
        <f t="shared" si="433"/>
        <v>0.89999999999999991</v>
      </c>
      <c r="AU204" s="124">
        <f t="shared" si="433"/>
        <v>0</v>
      </c>
      <c r="AV204" s="125">
        <f t="shared" si="433"/>
        <v>0.89999999999999991</v>
      </c>
      <c r="AW204" s="842">
        <f t="shared" si="433"/>
        <v>31621316</v>
      </c>
      <c r="AX204" s="123">
        <f t="shared" si="433"/>
        <v>22578592</v>
      </c>
      <c r="AY204" s="123">
        <f t="shared" ref="AY204" si="437">SUM(AY199:AY203)</f>
        <v>0</v>
      </c>
      <c r="AZ204" s="123">
        <f t="shared" si="433"/>
        <v>240600</v>
      </c>
      <c r="BA204" s="123">
        <f t="shared" si="433"/>
        <v>7712886</v>
      </c>
      <c r="BB204" s="123">
        <f t="shared" si="433"/>
        <v>451572</v>
      </c>
      <c r="BC204" s="123">
        <f t="shared" si="433"/>
        <v>637666</v>
      </c>
      <c r="BD204" s="124">
        <f t="shared" si="433"/>
        <v>45.691200000000002</v>
      </c>
      <c r="BE204" s="124">
        <f t="shared" si="433"/>
        <v>32.924599999999998</v>
      </c>
      <c r="BF204" s="124">
        <f t="shared" si="433"/>
        <v>0</v>
      </c>
      <c r="BG204" s="125">
        <f t="shared" si="433"/>
        <v>12.7666</v>
      </c>
    </row>
    <row r="205" spans="1:59" ht="14.1" customHeight="1" x14ac:dyDescent="0.2">
      <c r="A205" s="108">
        <v>44</v>
      </c>
      <c r="B205" s="105">
        <v>2486</v>
      </c>
      <c r="C205" s="106">
        <v>600079970</v>
      </c>
      <c r="D205" s="105">
        <v>46744908</v>
      </c>
      <c r="E205" s="107" t="s">
        <v>661</v>
      </c>
      <c r="F205" s="108">
        <v>3113</v>
      </c>
      <c r="G205" s="107" t="s">
        <v>318</v>
      </c>
      <c r="H205" s="109" t="s">
        <v>281</v>
      </c>
      <c r="I205" s="110">
        <v>18649134</v>
      </c>
      <c r="J205" s="111">
        <v>13377396</v>
      </c>
      <c r="K205" s="111">
        <v>70000</v>
      </c>
      <c r="L205" s="111">
        <v>4545220</v>
      </c>
      <c r="M205" s="111">
        <v>267548</v>
      </c>
      <c r="N205" s="111">
        <v>388970</v>
      </c>
      <c r="O205" s="288">
        <v>24.358699999999999</v>
      </c>
      <c r="P205" s="288">
        <v>18.551000000000002</v>
      </c>
      <c r="Q205" s="406">
        <v>5.8077000000000005</v>
      </c>
      <c r="R205" s="112">
        <v>-40000</v>
      </c>
      <c r="S205" s="113">
        <v>0</v>
      </c>
      <c r="T205" s="113">
        <v>0</v>
      </c>
      <c r="U205" s="113">
        <v>56448</v>
      </c>
      <c r="V205" s="113">
        <v>-88365</v>
      </c>
      <c r="W205" s="113">
        <v>0</v>
      </c>
      <c r="X205" s="113">
        <v>0</v>
      </c>
      <c r="Y205" s="113">
        <f t="shared" si="319"/>
        <v>-71917</v>
      </c>
      <c r="Z205" s="113">
        <v>40000</v>
      </c>
      <c r="AA205" s="113">
        <v>0</v>
      </c>
      <c r="AB205" s="113">
        <v>0</v>
      </c>
      <c r="AC205" s="113">
        <f t="shared" si="320"/>
        <v>40000</v>
      </c>
      <c r="AD205" s="113">
        <f t="shared" si="321"/>
        <v>-31917</v>
      </c>
      <c r="AE205" s="114">
        <f t="shared" si="322"/>
        <v>-10788</v>
      </c>
      <c r="AF205" s="114">
        <f t="shared" si="323"/>
        <v>-1438</v>
      </c>
      <c r="AG205" s="113">
        <v>0</v>
      </c>
      <c r="AH205" s="113">
        <v>120000</v>
      </c>
      <c r="AI205" s="113">
        <v>0</v>
      </c>
      <c r="AJ205" s="113">
        <f t="shared" ref="AJ205:AJ210" si="438">SUM(AG205:AI205)</f>
        <v>120000</v>
      </c>
      <c r="AK205" s="113">
        <f t="shared" ref="AK205:AK210" si="439">AD205+AE205+AF205+AJ205</f>
        <v>75857</v>
      </c>
      <c r="AL205" s="115">
        <v>-0.04</v>
      </c>
      <c r="AM205" s="115">
        <v>0</v>
      </c>
      <c r="AN205" s="115">
        <v>0</v>
      </c>
      <c r="AO205" s="115">
        <v>0</v>
      </c>
      <c r="AP205" s="115">
        <v>0</v>
      </c>
      <c r="AQ205" s="115">
        <v>0</v>
      </c>
      <c r="AR205" s="115">
        <v>0</v>
      </c>
      <c r="AS205" s="115">
        <v>0</v>
      </c>
      <c r="AT205" s="115">
        <f t="shared" ref="AT205:AT210" si="440">AL205+AN205+AO205+AR205+AQ205</f>
        <v>-0.04</v>
      </c>
      <c r="AU205" s="115">
        <f t="shared" ref="AU205:AU268" si="441">AM205+AP205+AS205</f>
        <v>0</v>
      </c>
      <c r="AV205" s="116">
        <f t="shared" ref="AV205:AV268" si="442">SUM(AT205:AU205)</f>
        <v>-0.04</v>
      </c>
      <c r="AW205" s="346">
        <f t="shared" ref="AW205:AW210" si="443">I205+AK205</f>
        <v>18724991</v>
      </c>
      <c r="AX205" s="113">
        <f t="shared" ref="AX205:AX210" si="444">J205+Y205</f>
        <v>13305479</v>
      </c>
      <c r="AY205" s="113">
        <f t="shared" ref="AY205:AY210" si="445">W205</f>
        <v>0</v>
      </c>
      <c r="AZ205" s="113">
        <f t="shared" ref="AZ205:AZ210" si="446">K205+AC205</f>
        <v>110000</v>
      </c>
      <c r="BA205" s="113">
        <f t="shared" ref="BA205:BB210" si="447">L205+AE205</f>
        <v>4534432</v>
      </c>
      <c r="BB205" s="113">
        <f t="shared" si="447"/>
        <v>266110</v>
      </c>
      <c r="BC205" s="113">
        <f t="shared" ref="BC205:BC210" si="448">N205+AJ205</f>
        <v>508970</v>
      </c>
      <c r="BD205" s="115">
        <f t="shared" ref="BD205:BD210" si="449">O205+AV205</f>
        <v>24.3187</v>
      </c>
      <c r="BE205" s="115">
        <f t="shared" ref="BE205:BE210" si="450">P205+AT205</f>
        <v>18.511000000000003</v>
      </c>
      <c r="BF205" s="372">
        <f t="shared" ref="BF205:BF210" si="451">AQ205</f>
        <v>0</v>
      </c>
      <c r="BG205" s="116">
        <f t="shared" ref="BG205:BG210" si="452">Q205+AU205</f>
        <v>5.8077000000000005</v>
      </c>
    </row>
    <row r="206" spans="1:59" ht="14.1" customHeight="1" x14ac:dyDescent="0.2">
      <c r="A206" s="108">
        <v>44</v>
      </c>
      <c r="B206" s="105">
        <v>2486</v>
      </c>
      <c r="C206" s="106">
        <v>600079970</v>
      </c>
      <c r="D206" s="105">
        <v>46744908</v>
      </c>
      <c r="E206" s="107" t="s">
        <v>661</v>
      </c>
      <c r="F206" s="108">
        <v>3113</v>
      </c>
      <c r="G206" s="126" t="s">
        <v>316</v>
      </c>
      <c r="H206" s="109" t="s">
        <v>282</v>
      </c>
      <c r="I206" s="110">
        <v>1789099</v>
      </c>
      <c r="J206" s="28">
        <v>1315611</v>
      </c>
      <c r="K206" s="28">
        <v>0</v>
      </c>
      <c r="L206" s="111">
        <v>444676</v>
      </c>
      <c r="M206" s="111">
        <v>26312</v>
      </c>
      <c r="N206" s="28">
        <v>2500</v>
      </c>
      <c r="O206" s="288">
        <v>3.8199999999999994</v>
      </c>
      <c r="P206" s="275">
        <v>3.8199999999999994</v>
      </c>
      <c r="Q206" s="905">
        <v>0</v>
      </c>
      <c r="R206" s="112">
        <v>0</v>
      </c>
      <c r="S206" s="113">
        <v>0</v>
      </c>
      <c r="T206" s="113">
        <v>0</v>
      </c>
      <c r="U206" s="113">
        <v>0</v>
      </c>
      <c r="V206" s="113">
        <v>0</v>
      </c>
      <c r="W206" s="113">
        <v>0</v>
      </c>
      <c r="X206" s="113">
        <v>0</v>
      </c>
      <c r="Y206" s="113">
        <f t="shared" ref="Y206:Y269" si="453">SUM(R206:X206)</f>
        <v>0</v>
      </c>
      <c r="Z206" s="113">
        <v>0</v>
      </c>
      <c r="AA206" s="113">
        <v>0</v>
      </c>
      <c r="AB206" s="113">
        <v>0</v>
      </c>
      <c r="AC206" s="113">
        <f t="shared" ref="AC206:AC269" si="454">SUM(Z206:AB206)</f>
        <v>0</v>
      </c>
      <c r="AD206" s="113">
        <f t="shared" ref="AD206:AD269" si="455">Y206+AC206</f>
        <v>0</v>
      </c>
      <c r="AE206" s="114">
        <f t="shared" ref="AE206:AE269" si="456">ROUND((Y206+Z206+AA206)*33.8%,0)</f>
        <v>0</v>
      </c>
      <c r="AF206" s="114">
        <f t="shared" ref="AF206:AF269" si="457">ROUND(Y206*2%,0)</f>
        <v>0</v>
      </c>
      <c r="AG206" s="113">
        <v>0</v>
      </c>
      <c r="AH206" s="113">
        <v>0</v>
      </c>
      <c r="AI206" s="113">
        <v>0</v>
      </c>
      <c r="AJ206" s="113">
        <f t="shared" si="438"/>
        <v>0</v>
      </c>
      <c r="AK206" s="113">
        <f t="shared" si="439"/>
        <v>0</v>
      </c>
      <c r="AL206" s="115">
        <v>0</v>
      </c>
      <c r="AM206" s="115">
        <v>0</v>
      </c>
      <c r="AN206" s="115">
        <v>0</v>
      </c>
      <c r="AO206" s="115">
        <v>0</v>
      </c>
      <c r="AP206" s="115">
        <v>0</v>
      </c>
      <c r="AQ206" s="115">
        <v>0</v>
      </c>
      <c r="AR206" s="115">
        <v>0</v>
      </c>
      <c r="AS206" s="115">
        <v>0</v>
      </c>
      <c r="AT206" s="115">
        <f t="shared" si="440"/>
        <v>0</v>
      </c>
      <c r="AU206" s="115">
        <f t="shared" si="441"/>
        <v>0</v>
      </c>
      <c r="AV206" s="116">
        <f t="shared" si="442"/>
        <v>0</v>
      </c>
      <c r="AW206" s="346">
        <f t="shared" si="443"/>
        <v>1789099</v>
      </c>
      <c r="AX206" s="113">
        <f t="shared" si="444"/>
        <v>1315611</v>
      </c>
      <c r="AY206" s="113">
        <f t="shared" si="445"/>
        <v>0</v>
      </c>
      <c r="AZ206" s="113">
        <f t="shared" si="446"/>
        <v>0</v>
      </c>
      <c r="BA206" s="113">
        <f t="shared" si="447"/>
        <v>444676</v>
      </c>
      <c r="BB206" s="113">
        <f t="shared" si="447"/>
        <v>26312</v>
      </c>
      <c r="BC206" s="113">
        <f t="shared" si="448"/>
        <v>2500</v>
      </c>
      <c r="BD206" s="115">
        <f t="shared" si="449"/>
        <v>3.8199999999999994</v>
      </c>
      <c r="BE206" s="115">
        <f t="shared" si="450"/>
        <v>3.8199999999999994</v>
      </c>
      <c r="BF206" s="372">
        <f t="shared" si="451"/>
        <v>0</v>
      </c>
      <c r="BG206" s="116">
        <f t="shared" si="452"/>
        <v>0</v>
      </c>
    </row>
    <row r="207" spans="1:59" ht="14.1" customHeight="1" x14ac:dyDescent="0.2">
      <c r="A207" s="108">
        <v>44</v>
      </c>
      <c r="B207" s="105">
        <v>2486</v>
      </c>
      <c r="C207" s="106">
        <v>600079970</v>
      </c>
      <c r="D207" s="105">
        <v>46744908</v>
      </c>
      <c r="E207" s="107" t="s">
        <v>661</v>
      </c>
      <c r="F207" s="108">
        <v>3141</v>
      </c>
      <c r="G207" s="107" t="s">
        <v>319</v>
      </c>
      <c r="H207" s="109" t="s">
        <v>282</v>
      </c>
      <c r="I207" s="110">
        <v>730588</v>
      </c>
      <c r="J207" s="30">
        <v>530153</v>
      </c>
      <c r="K207" s="30">
        <v>0</v>
      </c>
      <c r="L207" s="111">
        <v>179192</v>
      </c>
      <c r="M207" s="111">
        <v>10603</v>
      </c>
      <c r="N207" s="30">
        <v>10640</v>
      </c>
      <c r="O207" s="288">
        <v>1.8</v>
      </c>
      <c r="P207" s="441">
        <v>0</v>
      </c>
      <c r="Q207" s="906">
        <v>1.8</v>
      </c>
      <c r="R207" s="112">
        <v>-25000</v>
      </c>
      <c r="S207" s="113">
        <v>0</v>
      </c>
      <c r="T207" s="113">
        <v>0</v>
      </c>
      <c r="U207" s="113">
        <v>0</v>
      </c>
      <c r="V207" s="113">
        <v>0</v>
      </c>
      <c r="W207" s="113">
        <v>0</v>
      </c>
      <c r="X207" s="113">
        <v>0</v>
      </c>
      <c r="Y207" s="113">
        <f t="shared" si="453"/>
        <v>-25000</v>
      </c>
      <c r="Z207" s="113">
        <v>25000</v>
      </c>
      <c r="AA207" s="113">
        <v>0</v>
      </c>
      <c r="AB207" s="113">
        <v>0</v>
      </c>
      <c r="AC207" s="113">
        <f t="shared" si="454"/>
        <v>25000</v>
      </c>
      <c r="AD207" s="113">
        <f t="shared" si="455"/>
        <v>0</v>
      </c>
      <c r="AE207" s="114">
        <f t="shared" si="456"/>
        <v>0</v>
      </c>
      <c r="AF207" s="114">
        <f t="shared" si="457"/>
        <v>-500</v>
      </c>
      <c r="AG207" s="113">
        <v>0</v>
      </c>
      <c r="AH207" s="113">
        <v>0</v>
      </c>
      <c r="AI207" s="113">
        <v>0</v>
      </c>
      <c r="AJ207" s="113">
        <f t="shared" si="438"/>
        <v>0</v>
      </c>
      <c r="AK207" s="113">
        <f t="shared" si="439"/>
        <v>-500</v>
      </c>
      <c r="AL207" s="115">
        <v>0</v>
      </c>
      <c r="AM207" s="115">
        <v>0</v>
      </c>
      <c r="AN207" s="115">
        <v>0</v>
      </c>
      <c r="AO207" s="115">
        <v>0</v>
      </c>
      <c r="AP207" s="115">
        <v>0</v>
      </c>
      <c r="AQ207" s="115">
        <v>0</v>
      </c>
      <c r="AR207" s="115">
        <v>0</v>
      </c>
      <c r="AS207" s="115">
        <v>0</v>
      </c>
      <c r="AT207" s="115">
        <f t="shared" si="440"/>
        <v>0</v>
      </c>
      <c r="AU207" s="115">
        <f t="shared" si="441"/>
        <v>0</v>
      </c>
      <c r="AV207" s="116">
        <f t="shared" si="442"/>
        <v>0</v>
      </c>
      <c r="AW207" s="346">
        <f t="shared" si="443"/>
        <v>730088</v>
      </c>
      <c r="AX207" s="113">
        <f t="shared" si="444"/>
        <v>505153</v>
      </c>
      <c r="AY207" s="113">
        <f t="shared" si="445"/>
        <v>0</v>
      </c>
      <c r="AZ207" s="113">
        <f t="shared" si="446"/>
        <v>25000</v>
      </c>
      <c r="BA207" s="113">
        <f t="shared" si="447"/>
        <v>179192</v>
      </c>
      <c r="BB207" s="113">
        <f t="shared" si="447"/>
        <v>10103</v>
      </c>
      <c r="BC207" s="113">
        <f t="shared" si="448"/>
        <v>10640</v>
      </c>
      <c r="BD207" s="115">
        <f t="shared" si="449"/>
        <v>1.8</v>
      </c>
      <c r="BE207" s="115">
        <f t="shared" si="450"/>
        <v>0</v>
      </c>
      <c r="BF207" s="372">
        <f t="shared" si="451"/>
        <v>0</v>
      </c>
      <c r="BG207" s="116">
        <f t="shared" si="452"/>
        <v>1.8</v>
      </c>
    </row>
    <row r="208" spans="1:59" ht="14.1" customHeight="1" x14ac:dyDescent="0.2">
      <c r="A208" s="108">
        <v>44</v>
      </c>
      <c r="B208" s="105">
        <v>2486</v>
      </c>
      <c r="C208" s="106">
        <v>600079970</v>
      </c>
      <c r="D208" s="105">
        <v>46744908</v>
      </c>
      <c r="E208" s="107" t="s">
        <v>661</v>
      </c>
      <c r="F208" s="108">
        <v>3143</v>
      </c>
      <c r="G208" s="126" t="s">
        <v>633</v>
      </c>
      <c r="H208" s="109" t="s">
        <v>281</v>
      </c>
      <c r="I208" s="110">
        <v>1678544</v>
      </c>
      <c r="J208" s="427">
        <v>1234071</v>
      </c>
      <c r="K208" s="427">
        <v>2000</v>
      </c>
      <c r="L208" s="111">
        <v>417792</v>
      </c>
      <c r="M208" s="111">
        <v>24681</v>
      </c>
      <c r="N208" s="338">
        <v>0</v>
      </c>
      <c r="O208" s="288">
        <v>2.4900000000000002</v>
      </c>
      <c r="P208" s="430">
        <v>2.4900000000000002</v>
      </c>
      <c r="Q208" s="905">
        <v>0</v>
      </c>
      <c r="R208" s="112">
        <v>-12000</v>
      </c>
      <c r="S208" s="113">
        <v>0</v>
      </c>
      <c r="T208" s="113">
        <v>0</v>
      </c>
      <c r="U208" s="113">
        <v>0</v>
      </c>
      <c r="V208" s="113">
        <v>0</v>
      </c>
      <c r="W208" s="113">
        <v>0</v>
      </c>
      <c r="X208" s="113">
        <v>0</v>
      </c>
      <c r="Y208" s="113">
        <f t="shared" si="453"/>
        <v>-12000</v>
      </c>
      <c r="Z208" s="113">
        <v>12000</v>
      </c>
      <c r="AA208" s="113">
        <v>0</v>
      </c>
      <c r="AB208" s="113">
        <v>0</v>
      </c>
      <c r="AC208" s="113">
        <f t="shared" si="454"/>
        <v>12000</v>
      </c>
      <c r="AD208" s="113">
        <f t="shared" si="455"/>
        <v>0</v>
      </c>
      <c r="AE208" s="114">
        <f t="shared" si="456"/>
        <v>0</v>
      </c>
      <c r="AF208" s="114">
        <f t="shared" si="457"/>
        <v>-240</v>
      </c>
      <c r="AG208" s="113">
        <v>0</v>
      </c>
      <c r="AH208" s="113">
        <v>0</v>
      </c>
      <c r="AI208" s="113">
        <v>0</v>
      </c>
      <c r="AJ208" s="113">
        <f t="shared" si="438"/>
        <v>0</v>
      </c>
      <c r="AK208" s="113">
        <f t="shared" si="439"/>
        <v>-240</v>
      </c>
      <c r="AL208" s="115">
        <v>0</v>
      </c>
      <c r="AM208" s="115">
        <v>0</v>
      </c>
      <c r="AN208" s="115">
        <v>0</v>
      </c>
      <c r="AO208" s="115">
        <v>0</v>
      </c>
      <c r="AP208" s="115">
        <v>0</v>
      </c>
      <c r="AQ208" s="115">
        <v>0</v>
      </c>
      <c r="AR208" s="115">
        <v>0</v>
      </c>
      <c r="AS208" s="115">
        <v>0</v>
      </c>
      <c r="AT208" s="115">
        <f t="shared" si="440"/>
        <v>0</v>
      </c>
      <c r="AU208" s="115">
        <f t="shared" si="441"/>
        <v>0</v>
      </c>
      <c r="AV208" s="116">
        <f t="shared" si="442"/>
        <v>0</v>
      </c>
      <c r="AW208" s="346">
        <f t="shared" si="443"/>
        <v>1678304</v>
      </c>
      <c r="AX208" s="113">
        <f t="shared" si="444"/>
        <v>1222071</v>
      </c>
      <c r="AY208" s="113">
        <f t="shared" si="445"/>
        <v>0</v>
      </c>
      <c r="AZ208" s="113">
        <f t="shared" si="446"/>
        <v>14000</v>
      </c>
      <c r="BA208" s="113">
        <f t="shared" si="447"/>
        <v>417792</v>
      </c>
      <c r="BB208" s="113">
        <f t="shared" si="447"/>
        <v>24441</v>
      </c>
      <c r="BC208" s="113">
        <f t="shared" si="448"/>
        <v>0</v>
      </c>
      <c r="BD208" s="115">
        <f t="shared" si="449"/>
        <v>2.4900000000000002</v>
      </c>
      <c r="BE208" s="115">
        <f t="shared" si="450"/>
        <v>2.4900000000000002</v>
      </c>
      <c r="BF208" s="372">
        <f t="shared" si="451"/>
        <v>0</v>
      </c>
      <c r="BG208" s="116">
        <f t="shared" si="452"/>
        <v>0</v>
      </c>
    </row>
    <row r="209" spans="1:59" ht="14.1" customHeight="1" x14ac:dyDescent="0.2">
      <c r="A209" s="108">
        <v>44</v>
      </c>
      <c r="B209" s="105">
        <v>2486</v>
      </c>
      <c r="C209" s="106">
        <v>600079970</v>
      </c>
      <c r="D209" s="105">
        <v>46744908</v>
      </c>
      <c r="E209" s="107" t="s">
        <v>661</v>
      </c>
      <c r="F209" s="108">
        <v>3143</v>
      </c>
      <c r="G209" s="126" t="s">
        <v>634</v>
      </c>
      <c r="H209" s="109" t="s">
        <v>282</v>
      </c>
      <c r="I209" s="110">
        <v>50559</v>
      </c>
      <c r="J209" s="439">
        <v>35640</v>
      </c>
      <c r="K209" s="439">
        <v>0</v>
      </c>
      <c r="L209" s="111">
        <v>12046</v>
      </c>
      <c r="M209" s="111">
        <v>713</v>
      </c>
      <c r="N209" s="439">
        <v>2160</v>
      </c>
      <c r="O209" s="288">
        <v>0.15</v>
      </c>
      <c r="P209" s="440">
        <v>0</v>
      </c>
      <c r="Q209" s="906">
        <v>0.15</v>
      </c>
      <c r="R209" s="112">
        <v>0</v>
      </c>
      <c r="S209" s="113">
        <v>0</v>
      </c>
      <c r="T209" s="113">
        <v>0</v>
      </c>
      <c r="U209" s="113">
        <v>0</v>
      </c>
      <c r="V209" s="113">
        <v>0</v>
      </c>
      <c r="W209" s="113">
        <v>0</v>
      </c>
      <c r="X209" s="113">
        <v>0</v>
      </c>
      <c r="Y209" s="113">
        <f t="shared" si="453"/>
        <v>0</v>
      </c>
      <c r="Z209" s="113">
        <v>0</v>
      </c>
      <c r="AA209" s="113">
        <v>0</v>
      </c>
      <c r="AB209" s="113">
        <v>0</v>
      </c>
      <c r="AC209" s="113">
        <f t="shared" si="454"/>
        <v>0</v>
      </c>
      <c r="AD209" s="113">
        <f t="shared" si="455"/>
        <v>0</v>
      </c>
      <c r="AE209" s="114">
        <f t="shared" si="456"/>
        <v>0</v>
      </c>
      <c r="AF209" s="114">
        <f t="shared" si="457"/>
        <v>0</v>
      </c>
      <c r="AG209" s="113">
        <v>0</v>
      </c>
      <c r="AH209" s="113">
        <v>0</v>
      </c>
      <c r="AI209" s="113">
        <v>0</v>
      </c>
      <c r="AJ209" s="113">
        <f t="shared" si="438"/>
        <v>0</v>
      </c>
      <c r="AK209" s="113">
        <f t="shared" si="439"/>
        <v>0</v>
      </c>
      <c r="AL209" s="115">
        <v>0</v>
      </c>
      <c r="AM209" s="115">
        <v>0</v>
      </c>
      <c r="AN209" s="115">
        <v>0</v>
      </c>
      <c r="AO209" s="115">
        <v>0</v>
      </c>
      <c r="AP209" s="115">
        <v>0</v>
      </c>
      <c r="AQ209" s="115">
        <v>0</v>
      </c>
      <c r="AR209" s="115">
        <v>0</v>
      </c>
      <c r="AS209" s="115">
        <v>0</v>
      </c>
      <c r="AT209" s="115">
        <f t="shared" si="440"/>
        <v>0</v>
      </c>
      <c r="AU209" s="115">
        <f t="shared" si="441"/>
        <v>0</v>
      </c>
      <c r="AV209" s="116">
        <f t="shared" si="442"/>
        <v>0</v>
      </c>
      <c r="AW209" s="346">
        <f t="shared" si="443"/>
        <v>50559</v>
      </c>
      <c r="AX209" s="113">
        <f t="shared" si="444"/>
        <v>35640</v>
      </c>
      <c r="AY209" s="113">
        <f t="shared" si="445"/>
        <v>0</v>
      </c>
      <c r="AZ209" s="113">
        <f t="shared" si="446"/>
        <v>0</v>
      </c>
      <c r="BA209" s="113">
        <f t="shared" si="447"/>
        <v>12046</v>
      </c>
      <c r="BB209" s="113">
        <f t="shared" si="447"/>
        <v>713</v>
      </c>
      <c r="BC209" s="113">
        <f t="shared" si="448"/>
        <v>2160</v>
      </c>
      <c r="BD209" s="115">
        <f t="shared" si="449"/>
        <v>0.15</v>
      </c>
      <c r="BE209" s="115">
        <f t="shared" si="450"/>
        <v>0</v>
      </c>
      <c r="BF209" s="372">
        <f t="shared" si="451"/>
        <v>0</v>
      </c>
      <c r="BG209" s="116">
        <f t="shared" si="452"/>
        <v>0.15</v>
      </c>
    </row>
    <row r="210" spans="1:59" ht="14.1" customHeight="1" x14ac:dyDescent="0.2">
      <c r="A210" s="108">
        <v>44</v>
      </c>
      <c r="B210" s="105">
        <v>2486</v>
      </c>
      <c r="C210" s="106">
        <v>600079970</v>
      </c>
      <c r="D210" s="105">
        <v>46744908</v>
      </c>
      <c r="E210" s="107" t="s">
        <v>661</v>
      </c>
      <c r="F210" s="108">
        <v>3233</v>
      </c>
      <c r="G210" s="107" t="s">
        <v>322</v>
      </c>
      <c r="H210" s="109" t="s">
        <v>282</v>
      </c>
      <c r="I210" s="110">
        <v>757155</v>
      </c>
      <c r="J210" s="338">
        <v>446621</v>
      </c>
      <c r="K210" s="338">
        <v>110000</v>
      </c>
      <c r="L210" s="111">
        <v>188138</v>
      </c>
      <c r="M210" s="111">
        <v>8932</v>
      </c>
      <c r="N210" s="338">
        <v>3464</v>
      </c>
      <c r="O210" s="288">
        <v>0.95</v>
      </c>
      <c r="P210" s="275">
        <v>0.75</v>
      </c>
      <c r="Q210" s="905">
        <v>0.19999999999999998</v>
      </c>
      <c r="R210" s="112">
        <v>-15000</v>
      </c>
      <c r="S210" s="113">
        <v>0</v>
      </c>
      <c r="T210" s="113">
        <v>0</v>
      </c>
      <c r="U210" s="113">
        <v>0</v>
      </c>
      <c r="V210" s="113">
        <v>0</v>
      </c>
      <c r="W210" s="113">
        <v>0</v>
      </c>
      <c r="X210" s="113">
        <v>0</v>
      </c>
      <c r="Y210" s="113">
        <f t="shared" si="453"/>
        <v>-15000</v>
      </c>
      <c r="Z210" s="113">
        <v>15000</v>
      </c>
      <c r="AA210" s="113">
        <v>0</v>
      </c>
      <c r="AB210" s="113">
        <v>0</v>
      </c>
      <c r="AC210" s="113">
        <f t="shared" si="454"/>
        <v>15000</v>
      </c>
      <c r="AD210" s="113">
        <f t="shared" si="455"/>
        <v>0</v>
      </c>
      <c r="AE210" s="114">
        <f t="shared" si="456"/>
        <v>0</v>
      </c>
      <c r="AF210" s="114">
        <f t="shared" si="457"/>
        <v>-300</v>
      </c>
      <c r="AG210" s="113">
        <v>0</v>
      </c>
      <c r="AH210" s="113">
        <v>0</v>
      </c>
      <c r="AI210" s="113">
        <v>0</v>
      </c>
      <c r="AJ210" s="113">
        <f t="shared" si="438"/>
        <v>0</v>
      </c>
      <c r="AK210" s="113">
        <f t="shared" si="439"/>
        <v>-300</v>
      </c>
      <c r="AL210" s="115">
        <v>-0.03</v>
      </c>
      <c r="AM210" s="115">
        <v>-0.01</v>
      </c>
      <c r="AN210" s="115">
        <v>0</v>
      </c>
      <c r="AO210" s="115">
        <v>0</v>
      </c>
      <c r="AP210" s="115">
        <v>0</v>
      </c>
      <c r="AQ210" s="115">
        <v>0</v>
      </c>
      <c r="AR210" s="115">
        <v>0</v>
      </c>
      <c r="AS210" s="115">
        <v>0</v>
      </c>
      <c r="AT210" s="115">
        <f t="shared" si="440"/>
        <v>-0.03</v>
      </c>
      <c r="AU210" s="115">
        <f t="shared" si="441"/>
        <v>-0.01</v>
      </c>
      <c r="AV210" s="116">
        <f t="shared" si="442"/>
        <v>-0.04</v>
      </c>
      <c r="AW210" s="346">
        <f t="shared" si="443"/>
        <v>756855</v>
      </c>
      <c r="AX210" s="113">
        <f t="shared" si="444"/>
        <v>431621</v>
      </c>
      <c r="AY210" s="113">
        <f t="shared" si="445"/>
        <v>0</v>
      </c>
      <c r="AZ210" s="113">
        <f t="shared" si="446"/>
        <v>125000</v>
      </c>
      <c r="BA210" s="113">
        <f t="shared" si="447"/>
        <v>188138</v>
      </c>
      <c r="BB210" s="113">
        <f t="shared" si="447"/>
        <v>8632</v>
      </c>
      <c r="BC210" s="113">
        <f t="shared" si="448"/>
        <v>3464</v>
      </c>
      <c r="BD210" s="115">
        <f t="shared" si="449"/>
        <v>0.90999999999999992</v>
      </c>
      <c r="BE210" s="115">
        <f t="shared" si="450"/>
        <v>0.72</v>
      </c>
      <c r="BF210" s="372">
        <f t="shared" si="451"/>
        <v>0</v>
      </c>
      <c r="BG210" s="116">
        <f t="shared" si="452"/>
        <v>0.18999999999999997</v>
      </c>
    </row>
    <row r="211" spans="1:59" ht="14.1" customHeight="1" x14ac:dyDescent="0.2">
      <c r="A211" s="120">
        <v>44</v>
      </c>
      <c r="B211" s="117">
        <v>2486</v>
      </c>
      <c r="C211" s="118">
        <v>600079970</v>
      </c>
      <c r="D211" s="117">
        <v>46744908</v>
      </c>
      <c r="E211" s="119" t="s">
        <v>662</v>
      </c>
      <c r="F211" s="120"/>
      <c r="G211" s="119"/>
      <c r="H211" s="121"/>
      <c r="I211" s="122">
        <v>23655079</v>
      </c>
      <c r="J211" s="123">
        <v>16939492</v>
      </c>
      <c r="K211" s="123">
        <v>182000</v>
      </c>
      <c r="L211" s="123">
        <v>5787064</v>
      </c>
      <c r="M211" s="123">
        <v>338789</v>
      </c>
      <c r="N211" s="123">
        <v>407734</v>
      </c>
      <c r="O211" s="124">
        <v>33.5687</v>
      </c>
      <c r="P211" s="124">
        <v>25.611000000000004</v>
      </c>
      <c r="Q211" s="904">
        <v>7.9577000000000009</v>
      </c>
      <c r="R211" s="122">
        <f t="shared" ref="R211:BG211" si="458">SUM(R205:R210)</f>
        <v>-92000</v>
      </c>
      <c r="S211" s="123">
        <f t="shared" si="458"/>
        <v>0</v>
      </c>
      <c r="T211" s="123">
        <f t="shared" si="458"/>
        <v>0</v>
      </c>
      <c r="U211" s="123">
        <f t="shared" ref="U211" si="459">SUM(U205:U210)</f>
        <v>56448</v>
      </c>
      <c r="V211" s="123">
        <f t="shared" si="458"/>
        <v>-88365</v>
      </c>
      <c r="W211" s="123">
        <f t="shared" ref="W211" si="460">SUM(W205:W210)</f>
        <v>0</v>
      </c>
      <c r="X211" s="123">
        <f t="shared" si="458"/>
        <v>0</v>
      </c>
      <c r="Y211" s="123">
        <f t="shared" si="458"/>
        <v>-123917</v>
      </c>
      <c r="Z211" s="123">
        <f t="shared" si="458"/>
        <v>92000</v>
      </c>
      <c r="AA211" s="123">
        <f t="shared" si="458"/>
        <v>0</v>
      </c>
      <c r="AB211" s="123">
        <f t="shared" si="458"/>
        <v>0</v>
      </c>
      <c r="AC211" s="123">
        <f t="shared" si="458"/>
        <v>92000</v>
      </c>
      <c r="AD211" s="123">
        <f t="shared" si="458"/>
        <v>-31917</v>
      </c>
      <c r="AE211" s="123">
        <f t="shared" si="458"/>
        <v>-10788</v>
      </c>
      <c r="AF211" s="123">
        <f t="shared" si="458"/>
        <v>-2478</v>
      </c>
      <c r="AG211" s="123">
        <f t="shared" si="458"/>
        <v>0</v>
      </c>
      <c r="AH211" s="123">
        <f t="shared" si="458"/>
        <v>120000</v>
      </c>
      <c r="AI211" s="123">
        <f t="shared" si="458"/>
        <v>0</v>
      </c>
      <c r="AJ211" s="123">
        <f t="shared" si="458"/>
        <v>120000</v>
      </c>
      <c r="AK211" s="123">
        <f t="shared" si="458"/>
        <v>74817</v>
      </c>
      <c r="AL211" s="124">
        <f t="shared" si="458"/>
        <v>-7.0000000000000007E-2</v>
      </c>
      <c r="AM211" s="124">
        <f t="shared" si="458"/>
        <v>-0.01</v>
      </c>
      <c r="AN211" s="124">
        <f t="shared" si="458"/>
        <v>0</v>
      </c>
      <c r="AO211" s="124">
        <f t="shared" si="458"/>
        <v>0</v>
      </c>
      <c r="AP211" s="124">
        <f t="shared" si="458"/>
        <v>0</v>
      </c>
      <c r="AQ211" s="124">
        <f t="shared" ref="AQ211" si="461">SUM(AQ205:AQ210)</f>
        <v>0</v>
      </c>
      <c r="AR211" s="124">
        <f t="shared" si="458"/>
        <v>0</v>
      </c>
      <c r="AS211" s="124">
        <f t="shared" si="458"/>
        <v>0</v>
      </c>
      <c r="AT211" s="449">
        <f t="shared" si="458"/>
        <v>-7.0000000000000007E-2</v>
      </c>
      <c r="AU211" s="124">
        <f t="shared" si="458"/>
        <v>-0.01</v>
      </c>
      <c r="AV211" s="125">
        <f t="shared" si="458"/>
        <v>-0.08</v>
      </c>
      <c r="AW211" s="842">
        <f t="shared" si="458"/>
        <v>23729896</v>
      </c>
      <c r="AX211" s="123">
        <f t="shared" si="458"/>
        <v>16815575</v>
      </c>
      <c r="AY211" s="123">
        <f t="shared" ref="AY211" si="462">SUM(AY205:AY210)</f>
        <v>0</v>
      </c>
      <c r="AZ211" s="123">
        <f t="shared" si="458"/>
        <v>274000</v>
      </c>
      <c r="BA211" s="123">
        <f t="shared" si="458"/>
        <v>5776276</v>
      </c>
      <c r="BB211" s="123">
        <f t="shared" si="458"/>
        <v>336311</v>
      </c>
      <c r="BC211" s="123">
        <f t="shared" si="458"/>
        <v>527734</v>
      </c>
      <c r="BD211" s="124">
        <f t="shared" si="458"/>
        <v>33.488699999999994</v>
      </c>
      <c r="BE211" s="124">
        <f t="shared" si="458"/>
        <v>25.541000000000004</v>
      </c>
      <c r="BF211" s="124">
        <f t="shared" si="458"/>
        <v>0</v>
      </c>
      <c r="BG211" s="125">
        <f t="shared" si="458"/>
        <v>7.9477000000000011</v>
      </c>
    </row>
    <row r="212" spans="1:59" ht="14.1" customHeight="1" x14ac:dyDescent="0.2">
      <c r="A212" s="108">
        <v>45</v>
      </c>
      <c r="B212" s="105">
        <v>2487</v>
      </c>
      <c r="C212" s="106">
        <v>600079996</v>
      </c>
      <c r="D212" s="105">
        <v>68974639</v>
      </c>
      <c r="E212" s="107" t="s">
        <v>663</v>
      </c>
      <c r="F212" s="108">
        <v>3113</v>
      </c>
      <c r="G212" s="107" t="s">
        <v>318</v>
      </c>
      <c r="H212" s="109" t="s">
        <v>281</v>
      </c>
      <c r="I212" s="110">
        <v>24850695</v>
      </c>
      <c r="J212" s="111">
        <v>17752544</v>
      </c>
      <c r="K212" s="111">
        <v>135000</v>
      </c>
      <c r="L212" s="111">
        <v>6045990</v>
      </c>
      <c r="M212" s="111">
        <v>355051</v>
      </c>
      <c r="N212" s="111">
        <v>562110</v>
      </c>
      <c r="O212" s="288">
        <v>33.596400000000003</v>
      </c>
      <c r="P212" s="288">
        <v>26.393799999999999</v>
      </c>
      <c r="Q212" s="406">
        <v>7.2026000000000003</v>
      </c>
      <c r="R212" s="112">
        <v>135000</v>
      </c>
      <c r="S212" s="113">
        <v>0</v>
      </c>
      <c r="T212" s="113">
        <v>0</v>
      </c>
      <c r="U212" s="113">
        <v>95612</v>
      </c>
      <c r="V212" s="113">
        <v>-110457</v>
      </c>
      <c r="W212" s="113">
        <v>0</v>
      </c>
      <c r="X212" s="113">
        <v>0</v>
      </c>
      <c r="Y212" s="113">
        <f t="shared" si="453"/>
        <v>120155</v>
      </c>
      <c r="Z212" s="113">
        <v>-135000</v>
      </c>
      <c r="AA212" s="113">
        <v>0</v>
      </c>
      <c r="AB212" s="113">
        <v>0</v>
      </c>
      <c r="AC212" s="113">
        <f t="shared" si="454"/>
        <v>-135000</v>
      </c>
      <c r="AD212" s="113">
        <f t="shared" si="455"/>
        <v>-14845</v>
      </c>
      <c r="AE212" s="114">
        <f t="shared" si="456"/>
        <v>-5018</v>
      </c>
      <c r="AF212" s="114">
        <f t="shared" si="457"/>
        <v>2403</v>
      </c>
      <c r="AG212" s="113">
        <v>0</v>
      </c>
      <c r="AH212" s="113">
        <v>150000</v>
      </c>
      <c r="AI212" s="113">
        <v>0</v>
      </c>
      <c r="AJ212" s="113">
        <f>SUM(AG212:AI212)</f>
        <v>150000</v>
      </c>
      <c r="AK212" s="113">
        <f>AD212+AE212+AF212+AJ212</f>
        <v>132540</v>
      </c>
      <c r="AL212" s="115">
        <v>0.06</v>
      </c>
      <c r="AM212" s="115">
        <v>0.38</v>
      </c>
      <c r="AN212" s="115">
        <v>0</v>
      </c>
      <c r="AO212" s="115">
        <v>0</v>
      </c>
      <c r="AP212" s="115">
        <v>0</v>
      </c>
      <c r="AQ212" s="115">
        <v>0</v>
      </c>
      <c r="AR212" s="115">
        <v>0</v>
      </c>
      <c r="AS212" s="115">
        <v>0</v>
      </c>
      <c r="AT212" s="115">
        <f t="shared" ref="AT212:AT216" si="463">AL212+AN212+AO212+AR212+AQ212</f>
        <v>0.06</v>
      </c>
      <c r="AU212" s="115">
        <f t="shared" si="441"/>
        <v>0.38</v>
      </c>
      <c r="AV212" s="116">
        <f t="shared" si="442"/>
        <v>0.44</v>
      </c>
      <c r="AW212" s="346">
        <f>I212+AK212</f>
        <v>24983235</v>
      </c>
      <c r="AX212" s="113">
        <f>J212+Y212</f>
        <v>17872699</v>
      </c>
      <c r="AY212" s="113">
        <f t="shared" ref="AY212:AY216" si="464">W212</f>
        <v>0</v>
      </c>
      <c r="AZ212" s="113">
        <f>K212+AC212</f>
        <v>0</v>
      </c>
      <c r="BA212" s="113">
        <f t="shared" ref="BA212:BB216" si="465">L212+AE212</f>
        <v>6040972</v>
      </c>
      <c r="BB212" s="113">
        <f t="shared" si="465"/>
        <v>357454</v>
      </c>
      <c r="BC212" s="113">
        <f>N212+AJ212</f>
        <v>712110</v>
      </c>
      <c r="BD212" s="115">
        <f>O212+AV212</f>
        <v>34.0364</v>
      </c>
      <c r="BE212" s="115">
        <f>P212+AT212</f>
        <v>26.453799999999998</v>
      </c>
      <c r="BF212" s="372">
        <f t="shared" ref="BF212:BF216" si="466">AQ212</f>
        <v>0</v>
      </c>
      <c r="BG212" s="116">
        <f>Q212+AU212</f>
        <v>7.5826000000000002</v>
      </c>
    </row>
    <row r="213" spans="1:59" ht="14.1" customHeight="1" x14ac:dyDescent="0.2">
      <c r="A213" s="108">
        <v>45</v>
      </c>
      <c r="B213" s="105">
        <v>2487</v>
      </c>
      <c r="C213" s="106">
        <v>600079996</v>
      </c>
      <c r="D213" s="105">
        <v>68974639</v>
      </c>
      <c r="E213" s="107" t="s">
        <v>663</v>
      </c>
      <c r="F213" s="108">
        <v>3113</v>
      </c>
      <c r="G213" s="126" t="s">
        <v>316</v>
      </c>
      <c r="H213" s="109" t="s">
        <v>282</v>
      </c>
      <c r="I213" s="110">
        <v>934224</v>
      </c>
      <c r="J213" s="28">
        <v>685918</v>
      </c>
      <c r="K213" s="28">
        <v>0</v>
      </c>
      <c r="L213" s="111">
        <v>231839</v>
      </c>
      <c r="M213" s="111">
        <v>13717</v>
      </c>
      <c r="N213" s="28">
        <v>2750</v>
      </c>
      <c r="O213" s="288">
        <v>1.8799999999999997</v>
      </c>
      <c r="P213" s="275">
        <v>1.8799999999999997</v>
      </c>
      <c r="Q213" s="905">
        <v>0</v>
      </c>
      <c r="R213" s="112">
        <v>0</v>
      </c>
      <c r="S213" s="113">
        <v>0</v>
      </c>
      <c r="T213" s="113">
        <v>0</v>
      </c>
      <c r="U213" s="113">
        <v>0</v>
      </c>
      <c r="V213" s="113">
        <v>0</v>
      </c>
      <c r="W213" s="113">
        <v>0</v>
      </c>
      <c r="X213" s="113">
        <v>0</v>
      </c>
      <c r="Y213" s="113">
        <f t="shared" si="453"/>
        <v>0</v>
      </c>
      <c r="Z213" s="113">
        <v>0</v>
      </c>
      <c r="AA213" s="113">
        <v>0</v>
      </c>
      <c r="AB213" s="113">
        <v>0</v>
      </c>
      <c r="AC213" s="113">
        <f t="shared" si="454"/>
        <v>0</v>
      </c>
      <c r="AD213" s="113">
        <f t="shared" si="455"/>
        <v>0</v>
      </c>
      <c r="AE213" s="114">
        <f t="shared" si="456"/>
        <v>0</v>
      </c>
      <c r="AF213" s="114">
        <f t="shared" si="457"/>
        <v>0</v>
      </c>
      <c r="AG213" s="113">
        <v>0</v>
      </c>
      <c r="AH213" s="113">
        <v>0</v>
      </c>
      <c r="AI213" s="113">
        <v>0</v>
      </c>
      <c r="AJ213" s="113">
        <f>SUM(AG213:AI213)</f>
        <v>0</v>
      </c>
      <c r="AK213" s="113">
        <f>AD213+AE213+AF213+AJ213</f>
        <v>0</v>
      </c>
      <c r="AL213" s="115">
        <v>0</v>
      </c>
      <c r="AM213" s="115">
        <v>0</v>
      </c>
      <c r="AN213" s="115">
        <v>0</v>
      </c>
      <c r="AO213" s="115">
        <v>0</v>
      </c>
      <c r="AP213" s="115">
        <v>0</v>
      </c>
      <c r="AQ213" s="115">
        <v>0</v>
      </c>
      <c r="AR213" s="115">
        <v>0</v>
      </c>
      <c r="AS213" s="115">
        <v>0</v>
      </c>
      <c r="AT213" s="115">
        <f t="shared" si="463"/>
        <v>0</v>
      </c>
      <c r="AU213" s="115">
        <f t="shared" si="441"/>
        <v>0</v>
      </c>
      <c r="AV213" s="116">
        <f t="shared" si="442"/>
        <v>0</v>
      </c>
      <c r="AW213" s="346">
        <f>I213+AK213</f>
        <v>934224</v>
      </c>
      <c r="AX213" s="113">
        <f>J213+Y213</f>
        <v>685918</v>
      </c>
      <c r="AY213" s="113">
        <f t="shared" si="464"/>
        <v>0</v>
      </c>
      <c r="AZ213" s="113">
        <f>K213+AC213</f>
        <v>0</v>
      </c>
      <c r="BA213" s="113">
        <f t="shared" si="465"/>
        <v>231839</v>
      </c>
      <c r="BB213" s="113">
        <f t="shared" si="465"/>
        <v>13717</v>
      </c>
      <c r="BC213" s="113">
        <f>N213+AJ213</f>
        <v>2750</v>
      </c>
      <c r="BD213" s="115">
        <f>O213+AV213</f>
        <v>1.8799999999999997</v>
      </c>
      <c r="BE213" s="115">
        <f>P213+AT213</f>
        <v>1.8799999999999997</v>
      </c>
      <c r="BF213" s="372">
        <f t="shared" si="466"/>
        <v>0</v>
      </c>
      <c r="BG213" s="116">
        <f>Q213+AU213</f>
        <v>0</v>
      </c>
    </row>
    <row r="214" spans="1:59" ht="14.1" customHeight="1" x14ac:dyDescent="0.2">
      <c r="A214" s="108">
        <v>45</v>
      </c>
      <c r="B214" s="105">
        <v>2487</v>
      </c>
      <c r="C214" s="106">
        <v>600079996</v>
      </c>
      <c r="D214" s="105">
        <v>68974639</v>
      </c>
      <c r="E214" s="107" t="s">
        <v>663</v>
      </c>
      <c r="F214" s="108">
        <v>3141</v>
      </c>
      <c r="G214" s="107" t="s">
        <v>319</v>
      </c>
      <c r="H214" s="109" t="s">
        <v>282</v>
      </c>
      <c r="I214" s="110">
        <v>3014643</v>
      </c>
      <c r="J214" s="30">
        <v>2177999</v>
      </c>
      <c r="K214" s="30">
        <v>20000</v>
      </c>
      <c r="L214" s="111">
        <v>742924</v>
      </c>
      <c r="M214" s="111">
        <v>43560</v>
      </c>
      <c r="N214" s="30">
        <v>30160</v>
      </c>
      <c r="O214" s="288">
        <v>7.4799999999999995</v>
      </c>
      <c r="P214" s="441">
        <v>0</v>
      </c>
      <c r="Q214" s="906">
        <v>7.4799999999999995</v>
      </c>
      <c r="R214" s="112">
        <v>20000</v>
      </c>
      <c r="S214" s="113">
        <v>0</v>
      </c>
      <c r="T214" s="113">
        <v>0</v>
      </c>
      <c r="U214" s="113">
        <v>0</v>
      </c>
      <c r="V214" s="113">
        <v>0</v>
      </c>
      <c r="W214" s="113">
        <v>0</v>
      </c>
      <c r="X214" s="113">
        <v>0</v>
      </c>
      <c r="Y214" s="113">
        <f t="shared" si="453"/>
        <v>20000</v>
      </c>
      <c r="Z214" s="113">
        <v>-20000</v>
      </c>
      <c r="AA214" s="113">
        <v>0</v>
      </c>
      <c r="AB214" s="113">
        <v>0</v>
      </c>
      <c r="AC214" s="113">
        <f t="shared" si="454"/>
        <v>-20000</v>
      </c>
      <c r="AD214" s="113">
        <f t="shared" si="455"/>
        <v>0</v>
      </c>
      <c r="AE214" s="114">
        <f t="shared" si="456"/>
        <v>0</v>
      </c>
      <c r="AF214" s="114">
        <f t="shared" si="457"/>
        <v>400</v>
      </c>
      <c r="AG214" s="113">
        <v>0</v>
      </c>
      <c r="AH214" s="113">
        <v>0</v>
      </c>
      <c r="AI214" s="113">
        <v>0</v>
      </c>
      <c r="AJ214" s="113">
        <f>SUM(AG214:AI214)</f>
        <v>0</v>
      </c>
      <c r="AK214" s="113">
        <f>AD214+AE214+AF214+AJ214</f>
        <v>400</v>
      </c>
      <c r="AL214" s="115">
        <v>0</v>
      </c>
      <c r="AM214" s="115">
        <v>0</v>
      </c>
      <c r="AN214" s="115">
        <v>0</v>
      </c>
      <c r="AO214" s="115">
        <v>0</v>
      </c>
      <c r="AP214" s="115">
        <v>0</v>
      </c>
      <c r="AQ214" s="115">
        <v>0</v>
      </c>
      <c r="AR214" s="115">
        <v>0</v>
      </c>
      <c r="AS214" s="115">
        <v>0</v>
      </c>
      <c r="AT214" s="115">
        <f t="shared" si="463"/>
        <v>0</v>
      </c>
      <c r="AU214" s="115">
        <f t="shared" si="441"/>
        <v>0</v>
      </c>
      <c r="AV214" s="116">
        <f t="shared" si="442"/>
        <v>0</v>
      </c>
      <c r="AW214" s="346">
        <f>I214+AK214</f>
        <v>3015043</v>
      </c>
      <c r="AX214" s="113">
        <f>J214+Y214</f>
        <v>2197999</v>
      </c>
      <c r="AY214" s="113">
        <f t="shared" si="464"/>
        <v>0</v>
      </c>
      <c r="AZ214" s="113">
        <f>K214+AC214</f>
        <v>0</v>
      </c>
      <c r="BA214" s="113">
        <f t="shared" si="465"/>
        <v>742924</v>
      </c>
      <c r="BB214" s="113">
        <f t="shared" si="465"/>
        <v>43960</v>
      </c>
      <c r="BC214" s="113">
        <f>N214+AJ214</f>
        <v>30160</v>
      </c>
      <c r="BD214" s="115">
        <f>O214+AV214</f>
        <v>7.4799999999999995</v>
      </c>
      <c r="BE214" s="115">
        <f>P214+AT214</f>
        <v>0</v>
      </c>
      <c r="BF214" s="372">
        <f t="shared" si="466"/>
        <v>0</v>
      </c>
      <c r="BG214" s="116">
        <f>Q214+AU214</f>
        <v>7.4799999999999995</v>
      </c>
    </row>
    <row r="215" spans="1:59" ht="14.1" customHeight="1" x14ac:dyDescent="0.2">
      <c r="A215" s="108">
        <v>45</v>
      </c>
      <c r="B215" s="105">
        <v>2487</v>
      </c>
      <c r="C215" s="106">
        <v>600079996</v>
      </c>
      <c r="D215" s="105">
        <v>68974639</v>
      </c>
      <c r="E215" s="107" t="s">
        <v>663</v>
      </c>
      <c r="F215" s="108">
        <v>3143</v>
      </c>
      <c r="G215" s="126" t="s">
        <v>633</v>
      </c>
      <c r="H215" s="109" t="s">
        <v>281</v>
      </c>
      <c r="I215" s="110">
        <v>2372921</v>
      </c>
      <c r="J215" s="427">
        <v>1747365</v>
      </c>
      <c r="K215" s="427">
        <v>0</v>
      </c>
      <c r="L215" s="111">
        <v>590609</v>
      </c>
      <c r="M215" s="111">
        <v>34947</v>
      </c>
      <c r="N215" s="338">
        <v>0</v>
      </c>
      <c r="O215" s="288">
        <v>3.625</v>
      </c>
      <c r="P215" s="430">
        <v>3.625</v>
      </c>
      <c r="Q215" s="905">
        <v>0</v>
      </c>
      <c r="R215" s="112">
        <v>0</v>
      </c>
      <c r="S215" s="113">
        <v>0</v>
      </c>
      <c r="T215" s="113">
        <v>0</v>
      </c>
      <c r="U215" s="113">
        <v>0</v>
      </c>
      <c r="V215" s="113">
        <v>0</v>
      </c>
      <c r="W215" s="113">
        <v>0</v>
      </c>
      <c r="X215" s="113">
        <v>0</v>
      </c>
      <c r="Y215" s="113">
        <f t="shared" si="453"/>
        <v>0</v>
      </c>
      <c r="Z215" s="113">
        <v>0</v>
      </c>
      <c r="AA215" s="113">
        <v>0</v>
      </c>
      <c r="AB215" s="113">
        <v>0</v>
      </c>
      <c r="AC215" s="113">
        <f t="shared" si="454"/>
        <v>0</v>
      </c>
      <c r="AD215" s="113">
        <f t="shared" si="455"/>
        <v>0</v>
      </c>
      <c r="AE215" s="114">
        <f t="shared" si="456"/>
        <v>0</v>
      </c>
      <c r="AF215" s="114">
        <f t="shared" si="457"/>
        <v>0</v>
      </c>
      <c r="AG215" s="113">
        <v>0</v>
      </c>
      <c r="AH215" s="113">
        <v>0</v>
      </c>
      <c r="AI215" s="113">
        <v>0</v>
      </c>
      <c r="AJ215" s="113">
        <f>SUM(AG215:AI215)</f>
        <v>0</v>
      </c>
      <c r="AK215" s="113">
        <f>AD215+AE215+AF215+AJ215</f>
        <v>0</v>
      </c>
      <c r="AL215" s="115">
        <v>0</v>
      </c>
      <c r="AM215" s="115">
        <v>0</v>
      </c>
      <c r="AN215" s="115">
        <v>0</v>
      </c>
      <c r="AO215" s="115">
        <v>0</v>
      </c>
      <c r="AP215" s="115">
        <v>0</v>
      </c>
      <c r="AQ215" s="115">
        <v>0</v>
      </c>
      <c r="AR215" s="115">
        <v>0</v>
      </c>
      <c r="AS215" s="115">
        <v>0</v>
      </c>
      <c r="AT215" s="115">
        <f t="shared" si="463"/>
        <v>0</v>
      </c>
      <c r="AU215" s="115">
        <f t="shared" si="441"/>
        <v>0</v>
      </c>
      <c r="AV215" s="116">
        <f t="shared" si="442"/>
        <v>0</v>
      </c>
      <c r="AW215" s="346">
        <f>I215+AK215</f>
        <v>2372921</v>
      </c>
      <c r="AX215" s="113">
        <f>J215+Y215</f>
        <v>1747365</v>
      </c>
      <c r="AY215" s="113">
        <f t="shared" si="464"/>
        <v>0</v>
      </c>
      <c r="AZ215" s="113">
        <f>K215+AC215</f>
        <v>0</v>
      </c>
      <c r="BA215" s="113">
        <f t="shared" si="465"/>
        <v>590609</v>
      </c>
      <c r="BB215" s="113">
        <f t="shared" si="465"/>
        <v>34947</v>
      </c>
      <c r="BC215" s="113">
        <f>N215+AJ215</f>
        <v>0</v>
      </c>
      <c r="BD215" s="115">
        <f>O215+AV215</f>
        <v>3.625</v>
      </c>
      <c r="BE215" s="115">
        <f>P215+AT215</f>
        <v>3.625</v>
      </c>
      <c r="BF215" s="372">
        <f t="shared" si="466"/>
        <v>0</v>
      </c>
      <c r="BG215" s="116">
        <f>Q215+AU215</f>
        <v>0</v>
      </c>
    </row>
    <row r="216" spans="1:59" ht="14.1" customHeight="1" x14ac:dyDescent="0.2">
      <c r="A216" s="108">
        <v>45</v>
      </c>
      <c r="B216" s="105">
        <v>2487</v>
      </c>
      <c r="C216" s="106">
        <v>600079996</v>
      </c>
      <c r="D216" s="105">
        <v>68974639</v>
      </c>
      <c r="E216" s="107" t="s">
        <v>663</v>
      </c>
      <c r="F216" s="108">
        <v>3143</v>
      </c>
      <c r="G216" s="126" t="s">
        <v>634</v>
      </c>
      <c r="H216" s="109" t="s">
        <v>282</v>
      </c>
      <c r="I216" s="110">
        <v>77243</v>
      </c>
      <c r="J216" s="439">
        <v>54450</v>
      </c>
      <c r="K216" s="439">
        <v>0</v>
      </c>
      <c r="L216" s="111">
        <v>18404</v>
      </c>
      <c r="M216" s="111">
        <v>1089</v>
      </c>
      <c r="N216" s="439">
        <v>3300</v>
      </c>
      <c r="O216" s="288">
        <v>0.23</v>
      </c>
      <c r="P216" s="440">
        <v>0</v>
      </c>
      <c r="Q216" s="906">
        <v>0.23</v>
      </c>
      <c r="R216" s="112">
        <v>0</v>
      </c>
      <c r="S216" s="113">
        <v>0</v>
      </c>
      <c r="T216" s="113">
        <v>0</v>
      </c>
      <c r="U216" s="113">
        <v>0</v>
      </c>
      <c r="V216" s="113">
        <v>0</v>
      </c>
      <c r="W216" s="113">
        <v>0</v>
      </c>
      <c r="X216" s="113">
        <v>0</v>
      </c>
      <c r="Y216" s="113">
        <f t="shared" si="453"/>
        <v>0</v>
      </c>
      <c r="Z216" s="113">
        <v>0</v>
      </c>
      <c r="AA216" s="113">
        <v>0</v>
      </c>
      <c r="AB216" s="113">
        <v>0</v>
      </c>
      <c r="AC216" s="113">
        <f t="shared" si="454"/>
        <v>0</v>
      </c>
      <c r="AD216" s="113">
        <f t="shared" si="455"/>
        <v>0</v>
      </c>
      <c r="AE216" s="114">
        <f t="shared" si="456"/>
        <v>0</v>
      </c>
      <c r="AF216" s="114">
        <f t="shared" si="457"/>
        <v>0</v>
      </c>
      <c r="AG216" s="113">
        <v>0</v>
      </c>
      <c r="AH216" s="113">
        <v>0</v>
      </c>
      <c r="AI216" s="113">
        <v>0</v>
      </c>
      <c r="AJ216" s="113">
        <f>SUM(AG216:AI216)</f>
        <v>0</v>
      </c>
      <c r="AK216" s="113">
        <f>AD216+AE216+AF216+AJ216</f>
        <v>0</v>
      </c>
      <c r="AL216" s="115">
        <v>0</v>
      </c>
      <c r="AM216" s="115">
        <v>0</v>
      </c>
      <c r="AN216" s="115">
        <v>0</v>
      </c>
      <c r="AO216" s="115">
        <v>0</v>
      </c>
      <c r="AP216" s="115">
        <v>0</v>
      </c>
      <c r="AQ216" s="115">
        <v>0</v>
      </c>
      <c r="AR216" s="115">
        <v>0</v>
      </c>
      <c r="AS216" s="115">
        <v>0</v>
      </c>
      <c r="AT216" s="115">
        <f t="shared" si="463"/>
        <v>0</v>
      </c>
      <c r="AU216" s="115">
        <f t="shared" si="441"/>
        <v>0</v>
      </c>
      <c r="AV216" s="116">
        <f t="shared" si="442"/>
        <v>0</v>
      </c>
      <c r="AW216" s="346">
        <f>I216+AK216</f>
        <v>77243</v>
      </c>
      <c r="AX216" s="113">
        <f>J216+Y216</f>
        <v>54450</v>
      </c>
      <c r="AY216" s="113">
        <f t="shared" si="464"/>
        <v>0</v>
      </c>
      <c r="AZ216" s="113">
        <f>K216+AC216</f>
        <v>0</v>
      </c>
      <c r="BA216" s="113">
        <f t="shared" si="465"/>
        <v>18404</v>
      </c>
      <c r="BB216" s="113">
        <f t="shared" si="465"/>
        <v>1089</v>
      </c>
      <c r="BC216" s="113">
        <f>N216+AJ216</f>
        <v>3300</v>
      </c>
      <c r="BD216" s="115">
        <f>O216+AV216</f>
        <v>0.23</v>
      </c>
      <c r="BE216" s="115">
        <f>P216+AT216</f>
        <v>0</v>
      </c>
      <c r="BF216" s="372">
        <f t="shared" si="466"/>
        <v>0</v>
      </c>
      <c r="BG216" s="116">
        <f>Q216+AU216</f>
        <v>0.23</v>
      </c>
    </row>
    <row r="217" spans="1:59" ht="14.1" customHeight="1" x14ac:dyDescent="0.2">
      <c r="A217" s="120">
        <v>45</v>
      </c>
      <c r="B217" s="117">
        <v>2487</v>
      </c>
      <c r="C217" s="118">
        <v>600079996</v>
      </c>
      <c r="D217" s="117">
        <v>68974639</v>
      </c>
      <c r="E217" s="119" t="s">
        <v>664</v>
      </c>
      <c r="F217" s="120"/>
      <c r="G217" s="119"/>
      <c r="H217" s="121"/>
      <c r="I217" s="122">
        <v>31249726</v>
      </c>
      <c r="J217" s="123">
        <v>22418276</v>
      </c>
      <c r="K217" s="123">
        <v>155000</v>
      </c>
      <c r="L217" s="123">
        <v>7629766</v>
      </c>
      <c r="M217" s="123">
        <v>448364</v>
      </c>
      <c r="N217" s="123">
        <v>598320</v>
      </c>
      <c r="O217" s="124">
        <v>46.811399999999999</v>
      </c>
      <c r="P217" s="124">
        <v>31.898799999999998</v>
      </c>
      <c r="Q217" s="904">
        <v>14.912600000000001</v>
      </c>
      <c r="R217" s="122">
        <f t="shared" ref="R217:BG217" si="467">SUM(R212:R216)</f>
        <v>155000</v>
      </c>
      <c r="S217" s="123">
        <f t="shared" si="467"/>
        <v>0</v>
      </c>
      <c r="T217" s="123">
        <f t="shared" si="467"/>
        <v>0</v>
      </c>
      <c r="U217" s="123">
        <f t="shared" ref="U217" si="468">SUM(U212:U216)</f>
        <v>95612</v>
      </c>
      <c r="V217" s="123">
        <f t="shared" si="467"/>
        <v>-110457</v>
      </c>
      <c r="W217" s="123">
        <f t="shared" ref="W217" si="469">SUM(W212:W216)</f>
        <v>0</v>
      </c>
      <c r="X217" s="123">
        <f t="shared" si="467"/>
        <v>0</v>
      </c>
      <c r="Y217" s="123">
        <f t="shared" si="467"/>
        <v>140155</v>
      </c>
      <c r="Z217" s="123">
        <f t="shared" si="467"/>
        <v>-155000</v>
      </c>
      <c r="AA217" s="123">
        <f t="shared" si="467"/>
        <v>0</v>
      </c>
      <c r="AB217" s="123">
        <f t="shared" si="467"/>
        <v>0</v>
      </c>
      <c r="AC217" s="123">
        <f t="shared" si="467"/>
        <v>-155000</v>
      </c>
      <c r="AD217" s="123">
        <f t="shared" si="467"/>
        <v>-14845</v>
      </c>
      <c r="AE217" s="123">
        <f t="shared" si="467"/>
        <v>-5018</v>
      </c>
      <c r="AF217" s="123">
        <f t="shared" si="467"/>
        <v>2803</v>
      </c>
      <c r="AG217" s="123">
        <f t="shared" si="467"/>
        <v>0</v>
      </c>
      <c r="AH217" s="123">
        <f t="shared" si="467"/>
        <v>150000</v>
      </c>
      <c r="AI217" s="123">
        <f t="shared" si="467"/>
        <v>0</v>
      </c>
      <c r="AJ217" s="123">
        <f t="shared" si="467"/>
        <v>150000</v>
      </c>
      <c r="AK217" s="123">
        <f t="shared" si="467"/>
        <v>132940</v>
      </c>
      <c r="AL217" s="124">
        <f t="shared" si="467"/>
        <v>0.06</v>
      </c>
      <c r="AM217" s="124">
        <f t="shared" si="467"/>
        <v>0.38</v>
      </c>
      <c r="AN217" s="124">
        <f t="shared" si="467"/>
        <v>0</v>
      </c>
      <c r="AO217" s="124">
        <f t="shared" si="467"/>
        <v>0</v>
      </c>
      <c r="AP217" s="124">
        <f t="shared" si="467"/>
        <v>0</v>
      </c>
      <c r="AQ217" s="124">
        <f t="shared" ref="AQ217" si="470">SUM(AQ212:AQ216)</f>
        <v>0</v>
      </c>
      <c r="AR217" s="124">
        <f t="shared" si="467"/>
        <v>0</v>
      </c>
      <c r="AS217" s="124">
        <f t="shared" si="467"/>
        <v>0</v>
      </c>
      <c r="AT217" s="449">
        <f t="shared" si="467"/>
        <v>0.06</v>
      </c>
      <c r="AU217" s="124">
        <f t="shared" si="467"/>
        <v>0.38</v>
      </c>
      <c r="AV217" s="125">
        <f t="shared" si="467"/>
        <v>0.44</v>
      </c>
      <c r="AW217" s="842">
        <f t="shared" si="467"/>
        <v>31382666</v>
      </c>
      <c r="AX217" s="123">
        <f t="shared" si="467"/>
        <v>22558431</v>
      </c>
      <c r="AY217" s="123">
        <f t="shared" ref="AY217" si="471">SUM(AY212:AY216)</f>
        <v>0</v>
      </c>
      <c r="AZ217" s="123">
        <f t="shared" si="467"/>
        <v>0</v>
      </c>
      <c r="BA217" s="123">
        <f t="shared" si="467"/>
        <v>7624748</v>
      </c>
      <c r="BB217" s="123">
        <f t="shared" si="467"/>
        <v>451167</v>
      </c>
      <c r="BC217" s="123">
        <f t="shared" si="467"/>
        <v>748320</v>
      </c>
      <c r="BD217" s="124">
        <f t="shared" si="467"/>
        <v>47.251399999999997</v>
      </c>
      <c r="BE217" s="124">
        <f t="shared" si="467"/>
        <v>31.958799999999997</v>
      </c>
      <c r="BF217" s="124">
        <f t="shared" si="467"/>
        <v>0</v>
      </c>
      <c r="BG217" s="125">
        <f t="shared" si="467"/>
        <v>15.2926</v>
      </c>
    </row>
    <row r="218" spans="1:59" ht="14.1" customHeight="1" x14ac:dyDescent="0.2">
      <c r="A218" s="108">
        <v>46</v>
      </c>
      <c r="B218" s="105">
        <v>2488</v>
      </c>
      <c r="C218" s="106">
        <v>600079902</v>
      </c>
      <c r="D218" s="105">
        <v>70884978</v>
      </c>
      <c r="E218" s="107" t="s">
        <v>665</v>
      </c>
      <c r="F218" s="108">
        <v>3113</v>
      </c>
      <c r="G218" s="107" t="s">
        <v>318</v>
      </c>
      <c r="H218" s="109" t="s">
        <v>281</v>
      </c>
      <c r="I218" s="110">
        <v>21521536</v>
      </c>
      <c r="J218" s="111">
        <v>15476854</v>
      </c>
      <c r="K218" s="111">
        <v>21000</v>
      </c>
      <c r="L218" s="111">
        <v>5238275</v>
      </c>
      <c r="M218" s="111">
        <v>309537</v>
      </c>
      <c r="N218" s="111">
        <v>475870</v>
      </c>
      <c r="O218" s="288">
        <v>29.265099999999997</v>
      </c>
      <c r="P218" s="288">
        <v>22.628899999999998</v>
      </c>
      <c r="Q218" s="406">
        <v>6.6362000000000005</v>
      </c>
      <c r="R218" s="112">
        <v>0</v>
      </c>
      <c r="S218" s="113">
        <v>0</v>
      </c>
      <c r="T218" s="113">
        <v>0</v>
      </c>
      <c r="U218" s="113">
        <v>73640</v>
      </c>
      <c r="V218" s="113">
        <v>-147275</v>
      </c>
      <c r="W218" s="113">
        <v>173220</v>
      </c>
      <c r="X218" s="113">
        <v>0</v>
      </c>
      <c r="Y218" s="113">
        <f t="shared" si="453"/>
        <v>99585</v>
      </c>
      <c r="Z218" s="113">
        <v>0</v>
      </c>
      <c r="AA218" s="113">
        <v>0</v>
      </c>
      <c r="AB218" s="113">
        <v>0</v>
      </c>
      <c r="AC218" s="113">
        <f t="shared" si="454"/>
        <v>0</v>
      </c>
      <c r="AD218" s="113">
        <f t="shared" si="455"/>
        <v>99585</v>
      </c>
      <c r="AE218" s="114">
        <f t="shared" si="456"/>
        <v>33660</v>
      </c>
      <c r="AF218" s="114">
        <f t="shared" si="457"/>
        <v>1992</v>
      </c>
      <c r="AG218" s="113">
        <v>0</v>
      </c>
      <c r="AH218" s="113">
        <v>200000</v>
      </c>
      <c r="AI218" s="113">
        <v>0</v>
      </c>
      <c r="AJ218" s="113">
        <f>SUM(AG218:AI218)</f>
        <v>200000</v>
      </c>
      <c r="AK218" s="113">
        <f>AD218+AE218+AF218+AJ218</f>
        <v>335237</v>
      </c>
      <c r="AL218" s="115">
        <v>0</v>
      </c>
      <c r="AM218" s="115">
        <v>0</v>
      </c>
      <c r="AN218" s="115">
        <v>0</v>
      </c>
      <c r="AO218" s="115">
        <v>0</v>
      </c>
      <c r="AP218" s="115">
        <v>0</v>
      </c>
      <c r="AQ218" s="115">
        <v>0.5</v>
      </c>
      <c r="AR218" s="115">
        <v>0</v>
      </c>
      <c r="AS218" s="115">
        <v>0</v>
      </c>
      <c r="AT218" s="115">
        <f t="shared" ref="AT218:AT222" si="472">AL218+AN218+AO218+AR218+AQ218</f>
        <v>0.5</v>
      </c>
      <c r="AU218" s="115">
        <f t="shared" si="441"/>
        <v>0</v>
      </c>
      <c r="AV218" s="116">
        <f t="shared" si="442"/>
        <v>0.5</v>
      </c>
      <c r="AW218" s="346">
        <f>I218+AK218</f>
        <v>21856773</v>
      </c>
      <c r="AX218" s="113">
        <f>J218+Y218</f>
        <v>15576439</v>
      </c>
      <c r="AY218" s="113">
        <f t="shared" ref="AY218:AY222" si="473">W218</f>
        <v>173220</v>
      </c>
      <c r="AZ218" s="113">
        <f>K218+AC218</f>
        <v>21000</v>
      </c>
      <c r="BA218" s="113">
        <f t="shared" ref="BA218:BB222" si="474">L218+AE218</f>
        <v>5271935</v>
      </c>
      <c r="BB218" s="113">
        <f t="shared" si="474"/>
        <v>311529</v>
      </c>
      <c r="BC218" s="113">
        <f>N218+AJ218</f>
        <v>675870</v>
      </c>
      <c r="BD218" s="115">
        <f>O218+AV218</f>
        <v>29.765099999999997</v>
      </c>
      <c r="BE218" s="115">
        <f>P218+AT218</f>
        <v>23.128899999999998</v>
      </c>
      <c r="BF218" s="372">
        <f t="shared" ref="BF218:BF222" si="475">AQ218</f>
        <v>0.5</v>
      </c>
      <c r="BG218" s="116">
        <f>Q218+AU218</f>
        <v>6.6362000000000005</v>
      </c>
    </row>
    <row r="219" spans="1:59" ht="14.1" customHeight="1" x14ac:dyDescent="0.2">
      <c r="A219" s="108">
        <v>46</v>
      </c>
      <c r="B219" s="105">
        <v>2488</v>
      </c>
      <c r="C219" s="106">
        <v>600079902</v>
      </c>
      <c r="D219" s="105">
        <v>70884978</v>
      </c>
      <c r="E219" s="107" t="s">
        <v>665</v>
      </c>
      <c r="F219" s="108">
        <v>3113</v>
      </c>
      <c r="G219" s="126" t="s">
        <v>316</v>
      </c>
      <c r="H219" s="109" t="s">
        <v>282</v>
      </c>
      <c r="I219" s="110">
        <v>3122645</v>
      </c>
      <c r="J219" s="28">
        <v>2295210</v>
      </c>
      <c r="K219" s="28">
        <v>0</v>
      </c>
      <c r="L219" s="111">
        <v>775781</v>
      </c>
      <c r="M219" s="111">
        <v>45904</v>
      </c>
      <c r="N219" s="28">
        <v>5750</v>
      </c>
      <c r="O219" s="288">
        <v>6.5799999999999992</v>
      </c>
      <c r="P219" s="275">
        <v>6.5799999999999992</v>
      </c>
      <c r="Q219" s="905">
        <v>0</v>
      </c>
      <c r="R219" s="112">
        <v>0</v>
      </c>
      <c r="S219" s="113">
        <v>0</v>
      </c>
      <c r="T219" s="113">
        <v>0</v>
      </c>
      <c r="U219" s="113">
        <v>0</v>
      </c>
      <c r="V219" s="113">
        <v>0</v>
      </c>
      <c r="W219" s="113">
        <v>0</v>
      </c>
      <c r="X219" s="113">
        <v>0</v>
      </c>
      <c r="Y219" s="113">
        <f t="shared" si="453"/>
        <v>0</v>
      </c>
      <c r="Z219" s="113">
        <v>0</v>
      </c>
      <c r="AA219" s="113">
        <v>0</v>
      </c>
      <c r="AB219" s="113">
        <v>0</v>
      </c>
      <c r="AC219" s="113">
        <f t="shared" si="454"/>
        <v>0</v>
      </c>
      <c r="AD219" s="113">
        <f t="shared" si="455"/>
        <v>0</v>
      </c>
      <c r="AE219" s="114">
        <f t="shared" si="456"/>
        <v>0</v>
      </c>
      <c r="AF219" s="114">
        <f t="shared" si="457"/>
        <v>0</v>
      </c>
      <c r="AG219" s="113">
        <v>7500</v>
      </c>
      <c r="AH219" s="113">
        <v>0</v>
      </c>
      <c r="AI219" s="113">
        <v>0</v>
      </c>
      <c r="AJ219" s="113">
        <f>SUM(AG219:AI219)</f>
        <v>7500</v>
      </c>
      <c r="AK219" s="113">
        <f>AD219+AE219+AF219+AJ219</f>
        <v>7500</v>
      </c>
      <c r="AL219" s="115">
        <v>0</v>
      </c>
      <c r="AM219" s="115">
        <v>0</v>
      </c>
      <c r="AN219" s="115">
        <v>0</v>
      </c>
      <c r="AO219" s="115">
        <v>0</v>
      </c>
      <c r="AP219" s="115">
        <v>0</v>
      </c>
      <c r="AQ219" s="115">
        <v>0</v>
      </c>
      <c r="AR219" s="115">
        <v>0</v>
      </c>
      <c r="AS219" s="115">
        <v>0</v>
      </c>
      <c r="AT219" s="115">
        <f t="shared" si="472"/>
        <v>0</v>
      </c>
      <c r="AU219" s="115">
        <f t="shared" si="441"/>
        <v>0</v>
      </c>
      <c r="AV219" s="116">
        <f t="shared" si="442"/>
        <v>0</v>
      </c>
      <c r="AW219" s="346">
        <f>I219+AK219</f>
        <v>3130145</v>
      </c>
      <c r="AX219" s="113">
        <f>J219+Y219</f>
        <v>2295210</v>
      </c>
      <c r="AY219" s="113">
        <f t="shared" si="473"/>
        <v>0</v>
      </c>
      <c r="AZ219" s="113">
        <f>K219+AC219</f>
        <v>0</v>
      </c>
      <c r="BA219" s="113">
        <f t="shared" si="474"/>
        <v>775781</v>
      </c>
      <c r="BB219" s="113">
        <f t="shared" si="474"/>
        <v>45904</v>
      </c>
      <c r="BC219" s="113">
        <f>N219+AJ219</f>
        <v>13250</v>
      </c>
      <c r="BD219" s="115">
        <f>O219+AV219</f>
        <v>6.5799999999999992</v>
      </c>
      <c r="BE219" s="115">
        <f>P219+AT219</f>
        <v>6.5799999999999992</v>
      </c>
      <c r="BF219" s="372">
        <f t="shared" si="475"/>
        <v>0</v>
      </c>
      <c r="BG219" s="116">
        <f>Q219+AU219</f>
        <v>0</v>
      </c>
    </row>
    <row r="220" spans="1:59" ht="14.1" customHeight="1" x14ac:dyDescent="0.2">
      <c r="A220" s="108">
        <v>46</v>
      </c>
      <c r="B220" s="105">
        <v>2488</v>
      </c>
      <c r="C220" s="106">
        <v>600079902</v>
      </c>
      <c r="D220" s="105">
        <v>70884978</v>
      </c>
      <c r="E220" s="107" t="s">
        <v>665</v>
      </c>
      <c r="F220" s="108">
        <v>3141</v>
      </c>
      <c r="G220" s="107" t="s">
        <v>319</v>
      </c>
      <c r="H220" s="109" t="s">
        <v>282</v>
      </c>
      <c r="I220" s="110">
        <v>1784904</v>
      </c>
      <c r="J220" s="30">
        <v>1296404</v>
      </c>
      <c r="K220" s="30">
        <v>7000</v>
      </c>
      <c r="L220" s="111">
        <v>440550</v>
      </c>
      <c r="M220" s="111">
        <v>25928</v>
      </c>
      <c r="N220" s="30">
        <v>15022</v>
      </c>
      <c r="O220" s="288">
        <v>4.4300000000000006</v>
      </c>
      <c r="P220" s="441">
        <v>0</v>
      </c>
      <c r="Q220" s="906">
        <v>4.4300000000000006</v>
      </c>
      <c r="R220" s="112">
        <v>0</v>
      </c>
      <c r="S220" s="113">
        <v>0</v>
      </c>
      <c r="T220" s="113">
        <v>0</v>
      </c>
      <c r="U220" s="113">
        <v>0</v>
      </c>
      <c r="V220" s="113">
        <v>0</v>
      </c>
      <c r="W220" s="113">
        <v>0</v>
      </c>
      <c r="X220" s="113">
        <v>0</v>
      </c>
      <c r="Y220" s="113">
        <f t="shared" si="453"/>
        <v>0</v>
      </c>
      <c r="Z220" s="113">
        <v>0</v>
      </c>
      <c r="AA220" s="113">
        <v>0</v>
      </c>
      <c r="AB220" s="113">
        <v>0</v>
      </c>
      <c r="AC220" s="113">
        <f t="shared" si="454"/>
        <v>0</v>
      </c>
      <c r="AD220" s="113">
        <f t="shared" si="455"/>
        <v>0</v>
      </c>
      <c r="AE220" s="114">
        <f t="shared" si="456"/>
        <v>0</v>
      </c>
      <c r="AF220" s="114">
        <f t="shared" si="457"/>
        <v>0</v>
      </c>
      <c r="AG220" s="113">
        <v>0</v>
      </c>
      <c r="AH220" s="113">
        <v>0</v>
      </c>
      <c r="AI220" s="113">
        <v>0</v>
      </c>
      <c r="AJ220" s="113">
        <f>SUM(AG220:AI220)</f>
        <v>0</v>
      </c>
      <c r="AK220" s="113">
        <f>AD220+AE220+AF220+AJ220</f>
        <v>0</v>
      </c>
      <c r="AL220" s="115">
        <v>0</v>
      </c>
      <c r="AM220" s="115">
        <v>0</v>
      </c>
      <c r="AN220" s="115">
        <v>0</v>
      </c>
      <c r="AO220" s="115">
        <v>0</v>
      </c>
      <c r="AP220" s="115">
        <v>0</v>
      </c>
      <c r="AQ220" s="115">
        <v>0</v>
      </c>
      <c r="AR220" s="115">
        <v>0</v>
      </c>
      <c r="AS220" s="115">
        <v>0</v>
      </c>
      <c r="AT220" s="115">
        <f t="shared" si="472"/>
        <v>0</v>
      </c>
      <c r="AU220" s="115">
        <f t="shared" si="441"/>
        <v>0</v>
      </c>
      <c r="AV220" s="116">
        <f t="shared" si="442"/>
        <v>0</v>
      </c>
      <c r="AW220" s="346">
        <f>I220+AK220</f>
        <v>1784904</v>
      </c>
      <c r="AX220" s="113">
        <f>J220+Y220</f>
        <v>1296404</v>
      </c>
      <c r="AY220" s="113">
        <f t="shared" si="473"/>
        <v>0</v>
      </c>
      <c r="AZ220" s="113">
        <f>K220+AC220</f>
        <v>7000</v>
      </c>
      <c r="BA220" s="113">
        <f t="shared" si="474"/>
        <v>440550</v>
      </c>
      <c r="BB220" s="113">
        <f t="shared" si="474"/>
        <v>25928</v>
      </c>
      <c r="BC220" s="113">
        <f>N220+AJ220</f>
        <v>15022</v>
      </c>
      <c r="BD220" s="115">
        <f>O220+AV220</f>
        <v>4.4300000000000006</v>
      </c>
      <c r="BE220" s="115">
        <f>P220+AT220</f>
        <v>0</v>
      </c>
      <c r="BF220" s="372">
        <f t="shared" si="475"/>
        <v>0</v>
      </c>
      <c r="BG220" s="116">
        <f>Q220+AU220</f>
        <v>4.4300000000000006</v>
      </c>
    </row>
    <row r="221" spans="1:59" ht="14.1" customHeight="1" x14ac:dyDescent="0.2">
      <c r="A221" s="108">
        <v>46</v>
      </c>
      <c r="B221" s="105">
        <v>2488</v>
      </c>
      <c r="C221" s="106">
        <v>600079902</v>
      </c>
      <c r="D221" s="105">
        <v>70884978</v>
      </c>
      <c r="E221" s="107" t="s">
        <v>665</v>
      </c>
      <c r="F221" s="108">
        <v>3143</v>
      </c>
      <c r="G221" s="126" t="s">
        <v>633</v>
      </c>
      <c r="H221" s="109" t="s">
        <v>281</v>
      </c>
      <c r="I221" s="110">
        <v>1917967</v>
      </c>
      <c r="J221" s="427">
        <v>1410376</v>
      </c>
      <c r="K221" s="427">
        <v>2000</v>
      </c>
      <c r="L221" s="111">
        <v>477383</v>
      </c>
      <c r="M221" s="111">
        <v>28208</v>
      </c>
      <c r="N221" s="338">
        <v>0</v>
      </c>
      <c r="O221" s="288">
        <v>3.0716000000000001</v>
      </c>
      <c r="P221" s="430">
        <v>3.0716000000000001</v>
      </c>
      <c r="Q221" s="905">
        <v>0</v>
      </c>
      <c r="R221" s="112">
        <v>0</v>
      </c>
      <c r="S221" s="113">
        <v>0</v>
      </c>
      <c r="T221" s="113">
        <v>0</v>
      </c>
      <c r="U221" s="113">
        <v>0</v>
      </c>
      <c r="V221" s="113">
        <v>0</v>
      </c>
      <c r="W221" s="113">
        <v>0</v>
      </c>
      <c r="X221" s="113">
        <v>0</v>
      </c>
      <c r="Y221" s="113">
        <f t="shared" si="453"/>
        <v>0</v>
      </c>
      <c r="Z221" s="113">
        <v>0</v>
      </c>
      <c r="AA221" s="113">
        <v>0</v>
      </c>
      <c r="AB221" s="113">
        <v>0</v>
      </c>
      <c r="AC221" s="113">
        <f t="shared" si="454"/>
        <v>0</v>
      </c>
      <c r="AD221" s="113">
        <f t="shared" si="455"/>
        <v>0</v>
      </c>
      <c r="AE221" s="114">
        <f t="shared" si="456"/>
        <v>0</v>
      </c>
      <c r="AF221" s="114">
        <f t="shared" si="457"/>
        <v>0</v>
      </c>
      <c r="AG221" s="113">
        <v>0</v>
      </c>
      <c r="AH221" s="113">
        <v>0</v>
      </c>
      <c r="AI221" s="113">
        <v>0</v>
      </c>
      <c r="AJ221" s="113">
        <f>SUM(AG221:AI221)</f>
        <v>0</v>
      </c>
      <c r="AK221" s="113">
        <f>AD221+AE221+AF221+AJ221</f>
        <v>0</v>
      </c>
      <c r="AL221" s="115">
        <v>0</v>
      </c>
      <c r="AM221" s="115">
        <v>0</v>
      </c>
      <c r="AN221" s="115">
        <v>0</v>
      </c>
      <c r="AO221" s="115">
        <v>0</v>
      </c>
      <c r="AP221" s="115">
        <v>0</v>
      </c>
      <c r="AQ221" s="115">
        <v>0</v>
      </c>
      <c r="AR221" s="115">
        <v>0</v>
      </c>
      <c r="AS221" s="115">
        <v>0</v>
      </c>
      <c r="AT221" s="115">
        <f t="shared" si="472"/>
        <v>0</v>
      </c>
      <c r="AU221" s="115">
        <f t="shared" si="441"/>
        <v>0</v>
      </c>
      <c r="AV221" s="116">
        <f t="shared" si="442"/>
        <v>0</v>
      </c>
      <c r="AW221" s="346">
        <f>I221+AK221</f>
        <v>1917967</v>
      </c>
      <c r="AX221" s="113">
        <f>J221+Y221</f>
        <v>1410376</v>
      </c>
      <c r="AY221" s="113">
        <f t="shared" si="473"/>
        <v>0</v>
      </c>
      <c r="AZ221" s="113">
        <f>K221+AC221</f>
        <v>2000</v>
      </c>
      <c r="BA221" s="113">
        <f t="shared" si="474"/>
        <v>477383</v>
      </c>
      <c r="BB221" s="113">
        <f t="shared" si="474"/>
        <v>28208</v>
      </c>
      <c r="BC221" s="113">
        <f>N221+AJ221</f>
        <v>0</v>
      </c>
      <c r="BD221" s="115">
        <f>O221+AV221</f>
        <v>3.0716000000000001</v>
      </c>
      <c r="BE221" s="115">
        <f>P221+AT221</f>
        <v>3.0716000000000001</v>
      </c>
      <c r="BF221" s="372">
        <f t="shared" si="475"/>
        <v>0</v>
      </c>
      <c r="BG221" s="116">
        <f>Q221+AU221</f>
        <v>0</v>
      </c>
    </row>
    <row r="222" spans="1:59" ht="14.1" customHeight="1" x14ac:dyDescent="0.2">
      <c r="A222" s="108">
        <v>46</v>
      </c>
      <c r="B222" s="105">
        <v>2488</v>
      </c>
      <c r="C222" s="106">
        <v>600079902</v>
      </c>
      <c r="D222" s="105">
        <v>70884978</v>
      </c>
      <c r="E222" s="107" t="s">
        <v>665</v>
      </c>
      <c r="F222" s="108">
        <v>3143</v>
      </c>
      <c r="G222" s="126" t="s">
        <v>634</v>
      </c>
      <c r="H222" s="109" t="s">
        <v>282</v>
      </c>
      <c r="I222" s="110">
        <v>61794</v>
      </c>
      <c r="J222" s="439">
        <v>43560</v>
      </c>
      <c r="K222" s="439">
        <v>0</v>
      </c>
      <c r="L222" s="111">
        <v>14723</v>
      </c>
      <c r="M222" s="111">
        <v>871</v>
      </c>
      <c r="N222" s="439">
        <v>2640</v>
      </c>
      <c r="O222" s="288">
        <v>0.18</v>
      </c>
      <c r="P222" s="440">
        <v>0</v>
      </c>
      <c r="Q222" s="906">
        <v>0.18</v>
      </c>
      <c r="R222" s="112">
        <v>0</v>
      </c>
      <c r="S222" s="113">
        <v>0</v>
      </c>
      <c r="T222" s="113">
        <v>0</v>
      </c>
      <c r="U222" s="113">
        <v>0</v>
      </c>
      <c r="V222" s="113">
        <v>0</v>
      </c>
      <c r="W222" s="113">
        <v>0</v>
      </c>
      <c r="X222" s="113">
        <v>0</v>
      </c>
      <c r="Y222" s="113">
        <f t="shared" si="453"/>
        <v>0</v>
      </c>
      <c r="Z222" s="113">
        <v>0</v>
      </c>
      <c r="AA222" s="113">
        <v>0</v>
      </c>
      <c r="AB222" s="113">
        <v>0</v>
      </c>
      <c r="AC222" s="113">
        <f t="shared" si="454"/>
        <v>0</v>
      </c>
      <c r="AD222" s="113">
        <f t="shared" si="455"/>
        <v>0</v>
      </c>
      <c r="AE222" s="114">
        <f t="shared" si="456"/>
        <v>0</v>
      </c>
      <c r="AF222" s="114">
        <f t="shared" si="457"/>
        <v>0</v>
      </c>
      <c r="AG222" s="113">
        <v>0</v>
      </c>
      <c r="AH222" s="113">
        <v>0</v>
      </c>
      <c r="AI222" s="113">
        <v>0</v>
      </c>
      <c r="AJ222" s="113">
        <f>SUM(AG222:AI222)</f>
        <v>0</v>
      </c>
      <c r="AK222" s="113">
        <f>AD222+AE222+AF222+AJ222</f>
        <v>0</v>
      </c>
      <c r="AL222" s="115">
        <v>0</v>
      </c>
      <c r="AM222" s="115">
        <v>0</v>
      </c>
      <c r="AN222" s="115">
        <v>0</v>
      </c>
      <c r="AO222" s="115">
        <v>0</v>
      </c>
      <c r="AP222" s="115">
        <v>0</v>
      </c>
      <c r="AQ222" s="115">
        <v>0</v>
      </c>
      <c r="AR222" s="115">
        <v>0</v>
      </c>
      <c r="AS222" s="115">
        <v>0</v>
      </c>
      <c r="AT222" s="115">
        <f t="shared" si="472"/>
        <v>0</v>
      </c>
      <c r="AU222" s="115">
        <f t="shared" si="441"/>
        <v>0</v>
      </c>
      <c r="AV222" s="116">
        <f t="shared" si="442"/>
        <v>0</v>
      </c>
      <c r="AW222" s="346">
        <f>I222+AK222</f>
        <v>61794</v>
      </c>
      <c r="AX222" s="113">
        <f>J222+Y222</f>
        <v>43560</v>
      </c>
      <c r="AY222" s="113">
        <f t="shared" si="473"/>
        <v>0</v>
      </c>
      <c r="AZ222" s="113">
        <f>K222+AC222</f>
        <v>0</v>
      </c>
      <c r="BA222" s="113">
        <f t="shared" si="474"/>
        <v>14723</v>
      </c>
      <c r="BB222" s="113">
        <f t="shared" si="474"/>
        <v>871</v>
      </c>
      <c r="BC222" s="113">
        <f>N222+AJ222</f>
        <v>2640</v>
      </c>
      <c r="BD222" s="115">
        <f>O222+AV222</f>
        <v>0.18</v>
      </c>
      <c r="BE222" s="115">
        <f>P222+AT222</f>
        <v>0</v>
      </c>
      <c r="BF222" s="372">
        <f t="shared" si="475"/>
        <v>0</v>
      </c>
      <c r="BG222" s="116">
        <f>Q222+AU222</f>
        <v>0.18</v>
      </c>
    </row>
    <row r="223" spans="1:59" ht="14.1" customHeight="1" x14ac:dyDescent="0.2">
      <c r="A223" s="120">
        <v>46</v>
      </c>
      <c r="B223" s="117">
        <v>2488</v>
      </c>
      <c r="C223" s="118">
        <v>600079902</v>
      </c>
      <c r="D223" s="117">
        <v>70884978</v>
      </c>
      <c r="E223" s="119" t="s">
        <v>666</v>
      </c>
      <c r="F223" s="120"/>
      <c r="G223" s="119"/>
      <c r="H223" s="121"/>
      <c r="I223" s="122">
        <v>28408846</v>
      </c>
      <c r="J223" s="123">
        <v>20522404</v>
      </c>
      <c r="K223" s="123">
        <v>30000</v>
      </c>
      <c r="L223" s="123">
        <v>6946712</v>
      </c>
      <c r="M223" s="123">
        <v>410448</v>
      </c>
      <c r="N223" s="123">
        <v>499282</v>
      </c>
      <c r="O223" s="124">
        <v>43.526699999999998</v>
      </c>
      <c r="P223" s="124">
        <v>32.280499999999996</v>
      </c>
      <c r="Q223" s="904">
        <v>11.246200000000002</v>
      </c>
      <c r="R223" s="122">
        <f t="shared" ref="R223:BG223" si="476">SUM(R218:R222)</f>
        <v>0</v>
      </c>
      <c r="S223" s="123">
        <f t="shared" si="476"/>
        <v>0</v>
      </c>
      <c r="T223" s="123">
        <f t="shared" si="476"/>
        <v>0</v>
      </c>
      <c r="U223" s="123">
        <f t="shared" ref="U223" si="477">SUM(U218:U222)</f>
        <v>73640</v>
      </c>
      <c r="V223" s="123">
        <f t="shared" si="476"/>
        <v>-147275</v>
      </c>
      <c r="W223" s="123">
        <f t="shared" ref="W223" si="478">SUM(W218:W222)</f>
        <v>173220</v>
      </c>
      <c r="X223" s="123">
        <f t="shared" si="476"/>
        <v>0</v>
      </c>
      <c r="Y223" s="123">
        <f t="shared" si="476"/>
        <v>99585</v>
      </c>
      <c r="Z223" s="123">
        <f t="shared" si="476"/>
        <v>0</v>
      </c>
      <c r="AA223" s="123">
        <f t="shared" si="476"/>
        <v>0</v>
      </c>
      <c r="AB223" s="123">
        <f t="shared" si="476"/>
        <v>0</v>
      </c>
      <c r="AC223" s="123">
        <f t="shared" si="476"/>
        <v>0</v>
      </c>
      <c r="AD223" s="123">
        <f t="shared" si="476"/>
        <v>99585</v>
      </c>
      <c r="AE223" s="123">
        <f t="shared" si="476"/>
        <v>33660</v>
      </c>
      <c r="AF223" s="123">
        <f t="shared" si="476"/>
        <v>1992</v>
      </c>
      <c r="AG223" s="123">
        <f t="shared" si="476"/>
        <v>7500</v>
      </c>
      <c r="AH223" s="123">
        <f t="shared" si="476"/>
        <v>200000</v>
      </c>
      <c r="AI223" s="123">
        <f t="shared" si="476"/>
        <v>0</v>
      </c>
      <c r="AJ223" s="123">
        <f t="shared" si="476"/>
        <v>207500</v>
      </c>
      <c r="AK223" s="123">
        <f t="shared" si="476"/>
        <v>342737</v>
      </c>
      <c r="AL223" s="124">
        <f t="shared" si="476"/>
        <v>0</v>
      </c>
      <c r="AM223" s="124">
        <f t="shared" si="476"/>
        <v>0</v>
      </c>
      <c r="AN223" s="124">
        <f t="shared" si="476"/>
        <v>0</v>
      </c>
      <c r="AO223" s="124">
        <f t="shared" si="476"/>
        <v>0</v>
      </c>
      <c r="AP223" s="124">
        <f t="shared" si="476"/>
        <v>0</v>
      </c>
      <c r="AQ223" s="124">
        <f t="shared" ref="AQ223" si="479">SUM(AQ218:AQ222)</f>
        <v>0.5</v>
      </c>
      <c r="AR223" s="124">
        <f t="shared" si="476"/>
        <v>0</v>
      </c>
      <c r="AS223" s="124">
        <f t="shared" si="476"/>
        <v>0</v>
      </c>
      <c r="AT223" s="449">
        <f t="shared" si="476"/>
        <v>0.5</v>
      </c>
      <c r="AU223" s="124">
        <f t="shared" si="476"/>
        <v>0</v>
      </c>
      <c r="AV223" s="125">
        <f t="shared" si="476"/>
        <v>0.5</v>
      </c>
      <c r="AW223" s="842">
        <f t="shared" si="476"/>
        <v>28751583</v>
      </c>
      <c r="AX223" s="123">
        <f t="shared" si="476"/>
        <v>20621989</v>
      </c>
      <c r="AY223" s="123">
        <f t="shared" ref="AY223" si="480">SUM(AY218:AY222)</f>
        <v>173220</v>
      </c>
      <c r="AZ223" s="123">
        <f t="shared" si="476"/>
        <v>30000</v>
      </c>
      <c r="BA223" s="123">
        <f t="shared" si="476"/>
        <v>6980372</v>
      </c>
      <c r="BB223" s="123">
        <f t="shared" si="476"/>
        <v>412440</v>
      </c>
      <c r="BC223" s="123">
        <f t="shared" si="476"/>
        <v>706782</v>
      </c>
      <c r="BD223" s="124">
        <f t="shared" si="476"/>
        <v>44.026699999999998</v>
      </c>
      <c r="BE223" s="124">
        <f t="shared" si="476"/>
        <v>32.780499999999996</v>
      </c>
      <c r="BF223" s="124">
        <f t="shared" si="476"/>
        <v>0.5</v>
      </c>
      <c r="BG223" s="125">
        <f t="shared" si="476"/>
        <v>11.246200000000002</v>
      </c>
    </row>
    <row r="224" spans="1:59" ht="14.1" customHeight="1" x14ac:dyDescent="0.2">
      <c r="A224" s="108">
        <v>47</v>
      </c>
      <c r="B224" s="105">
        <v>2472</v>
      </c>
      <c r="C224" s="106">
        <v>600080277</v>
      </c>
      <c r="D224" s="105">
        <v>72743131</v>
      </c>
      <c r="E224" s="107" t="s">
        <v>667</v>
      </c>
      <c r="F224" s="108">
        <v>3113</v>
      </c>
      <c r="G224" s="107" t="s">
        <v>318</v>
      </c>
      <c r="H224" s="109" t="s">
        <v>281</v>
      </c>
      <c r="I224" s="110">
        <v>27161758</v>
      </c>
      <c r="J224" s="111">
        <v>19483886</v>
      </c>
      <c r="K224" s="111">
        <v>150000</v>
      </c>
      <c r="L224" s="111">
        <v>6636254</v>
      </c>
      <c r="M224" s="111">
        <v>389678</v>
      </c>
      <c r="N224" s="111">
        <v>501940</v>
      </c>
      <c r="O224" s="288">
        <v>36.825900000000004</v>
      </c>
      <c r="P224" s="288">
        <v>28.186500000000002</v>
      </c>
      <c r="Q224" s="406">
        <v>8.639400000000002</v>
      </c>
      <c r="R224" s="112">
        <v>-110000</v>
      </c>
      <c r="S224" s="113">
        <v>0</v>
      </c>
      <c r="T224" s="113">
        <v>0</v>
      </c>
      <c r="U224" s="113">
        <v>91988</v>
      </c>
      <c r="V224" s="113">
        <v>0</v>
      </c>
      <c r="W224" s="113">
        <v>0</v>
      </c>
      <c r="X224" s="113">
        <v>0</v>
      </c>
      <c r="Y224" s="113">
        <f t="shared" si="453"/>
        <v>-18012</v>
      </c>
      <c r="Z224" s="113">
        <v>110000</v>
      </c>
      <c r="AA224" s="113">
        <v>0</v>
      </c>
      <c r="AB224" s="113">
        <v>0</v>
      </c>
      <c r="AC224" s="113">
        <f t="shared" si="454"/>
        <v>110000</v>
      </c>
      <c r="AD224" s="113">
        <f t="shared" si="455"/>
        <v>91988</v>
      </c>
      <c r="AE224" s="114">
        <f t="shared" si="456"/>
        <v>31092</v>
      </c>
      <c r="AF224" s="114">
        <f t="shared" si="457"/>
        <v>-360</v>
      </c>
      <c r="AG224" s="113">
        <v>0</v>
      </c>
      <c r="AH224" s="113">
        <v>0</v>
      </c>
      <c r="AI224" s="113">
        <v>0</v>
      </c>
      <c r="AJ224" s="113">
        <f>SUM(AG224:AI224)</f>
        <v>0</v>
      </c>
      <c r="AK224" s="113">
        <f>AD224+AE224+AF224+AJ224</f>
        <v>122720</v>
      </c>
      <c r="AL224" s="115">
        <v>-0.15</v>
      </c>
      <c r="AM224" s="115">
        <v>-0.13</v>
      </c>
      <c r="AN224" s="115">
        <v>0</v>
      </c>
      <c r="AO224" s="115">
        <v>0</v>
      </c>
      <c r="AP224" s="115">
        <v>0</v>
      </c>
      <c r="AQ224" s="115">
        <v>0</v>
      </c>
      <c r="AR224" s="115">
        <v>0</v>
      </c>
      <c r="AS224" s="115">
        <v>0</v>
      </c>
      <c r="AT224" s="115">
        <f t="shared" ref="AT224:AT228" si="481">AL224+AN224+AO224+AR224+AQ224</f>
        <v>-0.15</v>
      </c>
      <c r="AU224" s="115">
        <f t="shared" si="441"/>
        <v>-0.13</v>
      </c>
      <c r="AV224" s="116">
        <f t="shared" si="442"/>
        <v>-0.28000000000000003</v>
      </c>
      <c r="AW224" s="346">
        <f>I224+AK224</f>
        <v>27284478</v>
      </c>
      <c r="AX224" s="113">
        <f>J224+Y224</f>
        <v>19465874</v>
      </c>
      <c r="AY224" s="113">
        <f t="shared" ref="AY224:AY228" si="482">W224</f>
        <v>0</v>
      </c>
      <c r="AZ224" s="113">
        <f>K224+AC224</f>
        <v>260000</v>
      </c>
      <c r="BA224" s="113">
        <f t="shared" ref="BA224:BB228" si="483">L224+AE224</f>
        <v>6667346</v>
      </c>
      <c r="BB224" s="113">
        <f t="shared" si="483"/>
        <v>389318</v>
      </c>
      <c r="BC224" s="113">
        <f>N224+AJ224</f>
        <v>501940</v>
      </c>
      <c r="BD224" s="115">
        <f>O224+AV224</f>
        <v>36.545900000000003</v>
      </c>
      <c r="BE224" s="115">
        <f>P224+AT224</f>
        <v>28.036500000000004</v>
      </c>
      <c r="BF224" s="372">
        <f t="shared" ref="BF224:BF228" si="484">AQ224</f>
        <v>0</v>
      </c>
      <c r="BG224" s="116">
        <f>Q224+AU224</f>
        <v>8.5094000000000012</v>
      </c>
    </row>
    <row r="225" spans="1:59" ht="14.1" customHeight="1" x14ac:dyDescent="0.2">
      <c r="A225" s="108">
        <v>47</v>
      </c>
      <c r="B225" s="105">
        <v>2472</v>
      </c>
      <c r="C225" s="106">
        <v>600080277</v>
      </c>
      <c r="D225" s="105">
        <v>72743131</v>
      </c>
      <c r="E225" s="107" t="s">
        <v>667</v>
      </c>
      <c r="F225" s="108">
        <v>3113</v>
      </c>
      <c r="G225" s="126" t="s">
        <v>316</v>
      </c>
      <c r="H225" s="109" t="s">
        <v>282</v>
      </c>
      <c r="I225" s="110">
        <v>3671837</v>
      </c>
      <c r="J225" s="28">
        <v>2699623</v>
      </c>
      <c r="K225" s="28">
        <v>0</v>
      </c>
      <c r="L225" s="111">
        <v>912473</v>
      </c>
      <c r="M225" s="111">
        <v>53991</v>
      </c>
      <c r="N225" s="28">
        <v>5750</v>
      </c>
      <c r="O225" s="288">
        <v>7.4600000000000009</v>
      </c>
      <c r="P225" s="275">
        <v>7.4600000000000009</v>
      </c>
      <c r="Q225" s="905">
        <v>0</v>
      </c>
      <c r="R225" s="112">
        <v>0</v>
      </c>
      <c r="S225" s="113">
        <v>3856</v>
      </c>
      <c r="T225" s="113">
        <v>0</v>
      </c>
      <c r="U225" s="113">
        <v>0</v>
      </c>
      <c r="V225" s="113">
        <v>0</v>
      </c>
      <c r="W225" s="113">
        <v>0</v>
      </c>
      <c r="X225" s="113">
        <v>0</v>
      </c>
      <c r="Y225" s="113">
        <f t="shared" si="453"/>
        <v>3856</v>
      </c>
      <c r="Z225" s="113">
        <v>0</v>
      </c>
      <c r="AA225" s="113">
        <v>0</v>
      </c>
      <c r="AB225" s="113">
        <v>0</v>
      </c>
      <c r="AC225" s="113">
        <f t="shared" si="454"/>
        <v>0</v>
      </c>
      <c r="AD225" s="113">
        <f t="shared" si="455"/>
        <v>3856</v>
      </c>
      <c r="AE225" s="114">
        <f t="shared" si="456"/>
        <v>1303</v>
      </c>
      <c r="AF225" s="114">
        <f t="shared" si="457"/>
        <v>77</v>
      </c>
      <c r="AG225" s="113">
        <v>0</v>
      </c>
      <c r="AH225" s="113">
        <v>0</v>
      </c>
      <c r="AI225" s="113">
        <v>0</v>
      </c>
      <c r="AJ225" s="113">
        <f>SUM(AG225:AI225)</f>
        <v>0</v>
      </c>
      <c r="AK225" s="113">
        <f>AD225+AE225+AF225+AJ225</f>
        <v>5236</v>
      </c>
      <c r="AL225" s="115">
        <v>0</v>
      </c>
      <c r="AM225" s="115">
        <v>0</v>
      </c>
      <c r="AN225" s="115">
        <v>0.01</v>
      </c>
      <c r="AO225" s="115">
        <v>0</v>
      </c>
      <c r="AP225" s="115">
        <v>0</v>
      </c>
      <c r="AQ225" s="115">
        <v>0</v>
      </c>
      <c r="AR225" s="115">
        <v>0</v>
      </c>
      <c r="AS225" s="115">
        <v>0</v>
      </c>
      <c r="AT225" s="115">
        <f t="shared" si="481"/>
        <v>0.01</v>
      </c>
      <c r="AU225" s="115">
        <f t="shared" si="441"/>
        <v>0</v>
      </c>
      <c r="AV225" s="116">
        <f t="shared" si="442"/>
        <v>0.01</v>
      </c>
      <c r="AW225" s="346">
        <f>I225+AK225</f>
        <v>3677073</v>
      </c>
      <c r="AX225" s="113">
        <f>J225+Y225</f>
        <v>2703479</v>
      </c>
      <c r="AY225" s="113">
        <f t="shared" si="482"/>
        <v>0</v>
      </c>
      <c r="AZ225" s="113">
        <f>K225+AC225</f>
        <v>0</v>
      </c>
      <c r="BA225" s="113">
        <f t="shared" si="483"/>
        <v>913776</v>
      </c>
      <c r="BB225" s="113">
        <f t="shared" si="483"/>
        <v>54068</v>
      </c>
      <c r="BC225" s="113">
        <f>N225+AJ225</f>
        <v>5750</v>
      </c>
      <c r="BD225" s="115">
        <f>O225+AV225</f>
        <v>7.4700000000000006</v>
      </c>
      <c r="BE225" s="115">
        <f>P225+AT225</f>
        <v>7.4700000000000006</v>
      </c>
      <c r="BF225" s="372">
        <f t="shared" si="484"/>
        <v>0</v>
      </c>
      <c r="BG225" s="116">
        <f>Q225+AU225</f>
        <v>0</v>
      </c>
    </row>
    <row r="226" spans="1:59" ht="14.1" customHeight="1" x14ac:dyDescent="0.2">
      <c r="A226" s="108">
        <v>47</v>
      </c>
      <c r="B226" s="105">
        <v>2472</v>
      </c>
      <c r="C226" s="106">
        <v>600080277</v>
      </c>
      <c r="D226" s="105">
        <v>72743131</v>
      </c>
      <c r="E226" s="107" t="s">
        <v>667</v>
      </c>
      <c r="F226" s="108">
        <v>3141</v>
      </c>
      <c r="G226" s="107" t="s">
        <v>319</v>
      </c>
      <c r="H226" s="109" t="s">
        <v>282</v>
      </c>
      <c r="I226" s="110">
        <v>2055841</v>
      </c>
      <c r="J226" s="30">
        <v>1488987</v>
      </c>
      <c r="K226" s="30">
        <v>10000</v>
      </c>
      <c r="L226" s="111">
        <v>506658</v>
      </c>
      <c r="M226" s="111">
        <v>29780</v>
      </c>
      <c r="N226" s="30">
        <v>20416</v>
      </c>
      <c r="O226" s="288">
        <v>5.0999999999999996</v>
      </c>
      <c r="P226" s="441">
        <v>0</v>
      </c>
      <c r="Q226" s="906">
        <v>5.0999999999999996</v>
      </c>
      <c r="R226" s="112">
        <v>0</v>
      </c>
      <c r="S226" s="113">
        <v>0</v>
      </c>
      <c r="T226" s="113">
        <v>0</v>
      </c>
      <c r="U226" s="113">
        <v>0</v>
      </c>
      <c r="V226" s="113">
        <v>0</v>
      </c>
      <c r="W226" s="113">
        <v>0</v>
      </c>
      <c r="X226" s="113">
        <v>0</v>
      </c>
      <c r="Y226" s="113">
        <f t="shared" si="453"/>
        <v>0</v>
      </c>
      <c r="Z226" s="113">
        <v>0</v>
      </c>
      <c r="AA226" s="113">
        <v>0</v>
      </c>
      <c r="AB226" s="113">
        <v>0</v>
      </c>
      <c r="AC226" s="113">
        <f t="shared" si="454"/>
        <v>0</v>
      </c>
      <c r="AD226" s="113">
        <f t="shared" si="455"/>
        <v>0</v>
      </c>
      <c r="AE226" s="114">
        <f t="shared" si="456"/>
        <v>0</v>
      </c>
      <c r="AF226" s="114">
        <f t="shared" si="457"/>
        <v>0</v>
      </c>
      <c r="AG226" s="113">
        <v>0</v>
      </c>
      <c r="AH226" s="113">
        <v>0</v>
      </c>
      <c r="AI226" s="113">
        <v>0</v>
      </c>
      <c r="AJ226" s="113">
        <f>SUM(AG226:AI226)</f>
        <v>0</v>
      </c>
      <c r="AK226" s="113">
        <f>AD226+AE226+AF226+AJ226</f>
        <v>0</v>
      </c>
      <c r="AL226" s="115">
        <v>0</v>
      </c>
      <c r="AM226" s="115">
        <v>0</v>
      </c>
      <c r="AN226" s="115">
        <v>0</v>
      </c>
      <c r="AO226" s="115">
        <v>0</v>
      </c>
      <c r="AP226" s="115">
        <v>0</v>
      </c>
      <c r="AQ226" s="115">
        <v>0</v>
      </c>
      <c r="AR226" s="115">
        <v>0</v>
      </c>
      <c r="AS226" s="115">
        <v>0</v>
      </c>
      <c r="AT226" s="115">
        <f t="shared" si="481"/>
        <v>0</v>
      </c>
      <c r="AU226" s="115">
        <f t="shared" si="441"/>
        <v>0</v>
      </c>
      <c r="AV226" s="116">
        <f t="shared" si="442"/>
        <v>0</v>
      </c>
      <c r="AW226" s="346">
        <f>I226+AK226</f>
        <v>2055841</v>
      </c>
      <c r="AX226" s="113">
        <f>J226+Y226</f>
        <v>1488987</v>
      </c>
      <c r="AY226" s="113">
        <f t="shared" si="482"/>
        <v>0</v>
      </c>
      <c r="AZ226" s="113">
        <f>K226+AC226</f>
        <v>10000</v>
      </c>
      <c r="BA226" s="113">
        <f t="shared" si="483"/>
        <v>506658</v>
      </c>
      <c r="BB226" s="113">
        <f t="shared" si="483"/>
        <v>29780</v>
      </c>
      <c r="BC226" s="113">
        <f>N226+AJ226</f>
        <v>20416</v>
      </c>
      <c r="BD226" s="115">
        <f>O226+AV226</f>
        <v>5.0999999999999996</v>
      </c>
      <c r="BE226" s="115">
        <f>P226+AT226</f>
        <v>0</v>
      </c>
      <c r="BF226" s="372">
        <f t="shared" si="484"/>
        <v>0</v>
      </c>
      <c r="BG226" s="116">
        <f>Q226+AU226</f>
        <v>5.0999999999999996</v>
      </c>
    </row>
    <row r="227" spans="1:59" ht="14.1" customHeight="1" x14ac:dyDescent="0.2">
      <c r="A227" s="108">
        <v>47</v>
      </c>
      <c r="B227" s="105">
        <v>2472</v>
      </c>
      <c r="C227" s="106">
        <v>600080277</v>
      </c>
      <c r="D227" s="105">
        <v>72743131</v>
      </c>
      <c r="E227" s="107" t="s">
        <v>667</v>
      </c>
      <c r="F227" s="108">
        <v>3143</v>
      </c>
      <c r="G227" s="126" t="s">
        <v>633</v>
      </c>
      <c r="H227" s="109" t="s">
        <v>281</v>
      </c>
      <c r="I227" s="110">
        <v>2925347</v>
      </c>
      <c r="J227" s="427">
        <v>2144306</v>
      </c>
      <c r="K227" s="427">
        <v>10000</v>
      </c>
      <c r="L227" s="111">
        <v>728155</v>
      </c>
      <c r="M227" s="111">
        <v>42886</v>
      </c>
      <c r="N227" s="338">
        <v>0</v>
      </c>
      <c r="O227" s="288">
        <v>4.5589000000000004</v>
      </c>
      <c r="P227" s="430">
        <v>4.5589000000000004</v>
      </c>
      <c r="Q227" s="905">
        <v>0</v>
      </c>
      <c r="R227" s="112">
        <v>0</v>
      </c>
      <c r="S227" s="113">
        <v>0</v>
      </c>
      <c r="T227" s="113">
        <v>0</v>
      </c>
      <c r="U227" s="113">
        <v>0</v>
      </c>
      <c r="V227" s="113">
        <v>0</v>
      </c>
      <c r="W227" s="113">
        <v>0</v>
      </c>
      <c r="X227" s="113">
        <v>0</v>
      </c>
      <c r="Y227" s="113">
        <f t="shared" si="453"/>
        <v>0</v>
      </c>
      <c r="Z227" s="113">
        <v>0</v>
      </c>
      <c r="AA227" s="113">
        <v>0</v>
      </c>
      <c r="AB227" s="113">
        <v>0</v>
      </c>
      <c r="AC227" s="113">
        <f t="shared" si="454"/>
        <v>0</v>
      </c>
      <c r="AD227" s="113">
        <f t="shared" si="455"/>
        <v>0</v>
      </c>
      <c r="AE227" s="114">
        <f t="shared" si="456"/>
        <v>0</v>
      </c>
      <c r="AF227" s="114">
        <f t="shared" si="457"/>
        <v>0</v>
      </c>
      <c r="AG227" s="113">
        <v>0</v>
      </c>
      <c r="AH227" s="113">
        <v>0</v>
      </c>
      <c r="AI227" s="113">
        <v>0</v>
      </c>
      <c r="AJ227" s="113">
        <f>SUM(AG227:AI227)</f>
        <v>0</v>
      </c>
      <c r="AK227" s="113">
        <f>AD227+AE227+AF227+AJ227</f>
        <v>0</v>
      </c>
      <c r="AL227" s="115">
        <v>0</v>
      </c>
      <c r="AM227" s="115">
        <v>0</v>
      </c>
      <c r="AN227" s="115">
        <v>0</v>
      </c>
      <c r="AO227" s="115">
        <v>0</v>
      </c>
      <c r="AP227" s="115">
        <v>0</v>
      </c>
      <c r="AQ227" s="115">
        <v>0</v>
      </c>
      <c r="AR227" s="115">
        <v>0</v>
      </c>
      <c r="AS227" s="115">
        <v>0</v>
      </c>
      <c r="AT227" s="115">
        <f t="shared" si="481"/>
        <v>0</v>
      </c>
      <c r="AU227" s="115">
        <f t="shared" si="441"/>
        <v>0</v>
      </c>
      <c r="AV227" s="116">
        <f t="shared" si="442"/>
        <v>0</v>
      </c>
      <c r="AW227" s="346">
        <f>I227+AK227</f>
        <v>2925347</v>
      </c>
      <c r="AX227" s="113">
        <f>J227+Y227</f>
        <v>2144306</v>
      </c>
      <c r="AY227" s="113">
        <f t="shared" si="482"/>
        <v>0</v>
      </c>
      <c r="AZ227" s="113">
        <f>K227+AC227</f>
        <v>10000</v>
      </c>
      <c r="BA227" s="113">
        <f t="shared" si="483"/>
        <v>728155</v>
      </c>
      <c r="BB227" s="113">
        <f t="shared" si="483"/>
        <v>42886</v>
      </c>
      <c r="BC227" s="113">
        <f>N227+AJ227</f>
        <v>0</v>
      </c>
      <c r="BD227" s="115">
        <f>O227+AV227</f>
        <v>4.5589000000000004</v>
      </c>
      <c r="BE227" s="115">
        <f>P227+AT227</f>
        <v>4.5589000000000004</v>
      </c>
      <c r="BF227" s="372">
        <f t="shared" si="484"/>
        <v>0</v>
      </c>
      <c r="BG227" s="116">
        <f>Q227+AU227</f>
        <v>0</v>
      </c>
    </row>
    <row r="228" spans="1:59" ht="14.1" customHeight="1" x14ac:dyDescent="0.2">
      <c r="A228" s="108">
        <v>47</v>
      </c>
      <c r="B228" s="105">
        <v>2472</v>
      </c>
      <c r="C228" s="106">
        <v>600080277</v>
      </c>
      <c r="D228" s="105">
        <v>72743131</v>
      </c>
      <c r="E228" s="107" t="s">
        <v>667</v>
      </c>
      <c r="F228" s="108">
        <v>3143</v>
      </c>
      <c r="G228" s="126" t="s">
        <v>634</v>
      </c>
      <c r="H228" s="109" t="s">
        <v>282</v>
      </c>
      <c r="I228" s="110">
        <v>70221</v>
      </c>
      <c r="J228" s="439">
        <v>49500</v>
      </c>
      <c r="K228" s="439">
        <v>0</v>
      </c>
      <c r="L228" s="111">
        <v>16731</v>
      </c>
      <c r="M228" s="111">
        <v>990</v>
      </c>
      <c r="N228" s="439">
        <v>3000</v>
      </c>
      <c r="O228" s="288">
        <v>0.21</v>
      </c>
      <c r="P228" s="440">
        <v>0</v>
      </c>
      <c r="Q228" s="906">
        <v>0.21</v>
      </c>
      <c r="R228" s="112">
        <v>0</v>
      </c>
      <c r="S228" s="113">
        <v>0</v>
      </c>
      <c r="T228" s="113">
        <v>0</v>
      </c>
      <c r="U228" s="113">
        <v>0</v>
      </c>
      <c r="V228" s="113">
        <v>0</v>
      </c>
      <c r="W228" s="113">
        <v>0</v>
      </c>
      <c r="X228" s="113">
        <v>0</v>
      </c>
      <c r="Y228" s="113">
        <f t="shared" si="453"/>
        <v>0</v>
      </c>
      <c r="Z228" s="113">
        <v>0</v>
      </c>
      <c r="AA228" s="113">
        <v>0</v>
      </c>
      <c r="AB228" s="113">
        <v>0</v>
      </c>
      <c r="AC228" s="113">
        <f t="shared" si="454"/>
        <v>0</v>
      </c>
      <c r="AD228" s="113">
        <f t="shared" si="455"/>
        <v>0</v>
      </c>
      <c r="AE228" s="114">
        <f t="shared" si="456"/>
        <v>0</v>
      </c>
      <c r="AF228" s="114">
        <f t="shared" si="457"/>
        <v>0</v>
      </c>
      <c r="AG228" s="113">
        <v>0</v>
      </c>
      <c r="AH228" s="113">
        <v>0</v>
      </c>
      <c r="AI228" s="113">
        <v>0</v>
      </c>
      <c r="AJ228" s="113">
        <f>SUM(AG228:AI228)</f>
        <v>0</v>
      </c>
      <c r="AK228" s="113">
        <f>AD228+AE228+AF228+AJ228</f>
        <v>0</v>
      </c>
      <c r="AL228" s="115">
        <v>0</v>
      </c>
      <c r="AM228" s="115">
        <v>0</v>
      </c>
      <c r="AN228" s="115">
        <v>0</v>
      </c>
      <c r="AO228" s="115">
        <v>0</v>
      </c>
      <c r="AP228" s="115">
        <v>0</v>
      </c>
      <c r="AQ228" s="115">
        <v>0</v>
      </c>
      <c r="AR228" s="115">
        <v>0</v>
      </c>
      <c r="AS228" s="115">
        <v>0</v>
      </c>
      <c r="AT228" s="115">
        <f t="shared" si="481"/>
        <v>0</v>
      </c>
      <c r="AU228" s="115">
        <f t="shared" si="441"/>
        <v>0</v>
      </c>
      <c r="AV228" s="116">
        <f t="shared" si="442"/>
        <v>0</v>
      </c>
      <c r="AW228" s="346">
        <f>I228+AK228</f>
        <v>70221</v>
      </c>
      <c r="AX228" s="113">
        <f>J228+Y228</f>
        <v>49500</v>
      </c>
      <c r="AY228" s="113">
        <f t="shared" si="482"/>
        <v>0</v>
      </c>
      <c r="AZ228" s="113">
        <f>K228+AC228</f>
        <v>0</v>
      </c>
      <c r="BA228" s="113">
        <f t="shared" si="483"/>
        <v>16731</v>
      </c>
      <c r="BB228" s="113">
        <f t="shared" si="483"/>
        <v>990</v>
      </c>
      <c r="BC228" s="113">
        <f>N228+AJ228</f>
        <v>3000</v>
      </c>
      <c r="BD228" s="115">
        <f>O228+AV228</f>
        <v>0.21</v>
      </c>
      <c r="BE228" s="115">
        <f>P228+AT228</f>
        <v>0</v>
      </c>
      <c r="BF228" s="372">
        <f t="shared" si="484"/>
        <v>0</v>
      </c>
      <c r="BG228" s="116">
        <f>Q228+AU228</f>
        <v>0.21</v>
      </c>
    </row>
    <row r="229" spans="1:59" ht="14.1" customHeight="1" x14ac:dyDescent="0.2">
      <c r="A229" s="120">
        <v>47</v>
      </c>
      <c r="B229" s="117">
        <v>2472</v>
      </c>
      <c r="C229" s="118">
        <v>600080277</v>
      </c>
      <c r="D229" s="117">
        <v>72743131</v>
      </c>
      <c r="E229" s="119" t="s">
        <v>668</v>
      </c>
      <c r="F229" s="120"/>
      <c r="G229" s="119"/>
      <c r="H229" s="121"/>
      <c r="I229" s="122">
        <v>35885004</v>
      </c>
      <c r="J229" s="123">
        <v>25866302</v>
      </c>
      <c r="K229" s="123">
        <v>170000</v>
      </c>
      <c r="L229" s="123">
        <v>8800271</v>
      </c>
      <c r="M229" s="123">
        <v>517325</v>
      </c>
      <c r="N229" s="123">
        <v>531106</v>
      </c>
      <c r="O229" s="124">
        <v>54.154800000000009</v>
      </c>
      <c r="P229" s="124">
        <v>40.205400000000004</v>
      </c>
      <c r="Q229" s="904">
        <v>13.949400000000002</v>
      </c>
      <c r="R229" s="122">
        <f t="shared" ref="R229:BG229" si="485">SUM(R224:R228)</f>
        <v>-110000</v>
      </c>
      <c r="S229" s="123">
        <f t="shared" si="485"/>
        <v>3856</v>
      </c>
      <c r="T229" s="123">
        <f t="shared" si="485"/>
        <v>0</v>
      </c>
      <c r="U229" s="123">
        <f t="shared" ref="U229" si="486">SUM(U224:U228)</f>
        <v>91988</v>
      </c>
      <c r="V229" s="123">
        <f t="shared" si="485"/>
        <v>0</v>
      </c>
      <c r="W229" s="123">
        <f t="shared" ref="W229" si="487">SUM(W224:W228)</f>
        <v>0</v>
      </c>
      <c r="X229" s="123">
        <f t="shared" si="485"/>
        <v>0</v>
      </c>
      <c r="Y229" s="123">
        <f t="shared" si="485"/>
        <v>-14156</v>
      </c>
      <c r="Z229" s="123">
        <f t="shared" si="485"/>
        <v>110000</v>
      </c>
      <c r="AA229" s="123">
        <f t="shared" si="485"/>
        <v>0</v>
      </c>
      <c r="AB229" s="123">
        <f t="shared" si="485"/>
        <v>0</v>
      </c>
      <c r="AC229" s="123">
        <f t="shared" si="485"/>
        <v>110000</v>
      </c>
      <c r="AD229" s="123">
        <f t="shared" si="485"/>
        <v>95844</v>
      </c>
      <c r="AE229" s="123">
        <f t="shared" si="485"/>
        <v>32395</v>
      </c>
      <c r="AF229" s="123">
        <f t="shared" si="485"/>
        <v>-283</v>
      </c>
      <c r="AG229" s="123">
        <f t="shared" si="485"/>
        <v>0</v>
      </c>
      <c r="AH229" s="123">
        <f t="shared" si="485"/>
        <v>0</v>
      </c>
      <c r="AI229" s="123">
        <f t="shared" si="485"/>
        <v>0</v>
      </c>
      <c r="AJ229" s="123">
        <f t="shared" si="485"/>
        <v>0</v>
      </c>
      <c r="AK229" s="123">
        <f t="shared" si="485"/>
        <v>127956</v>
      </c>
      <c r="AL229" s="124">
        <f t="shared" si="485"/>
        <v>-0.15</v>
      </c>
      <c r="AM229" s="124">
        <f t="shared" si="485"/>
        <v>-0.13</v>
      </c>
      <c r="AN229" s="124">
        <f t="shared" si="485"/>
        <v>0.01</v>
      </c>
      <c r="AO229" s="124">
        <f t="shared" si="485"/>
        <v>0</v>
      </c>
      <c r="AP229" s="124">
        <f t="shared" si="485"/>
        <v>0</v>
      </c>
      <c r="AQ229" s="124">
        <f t="shared" ref="AQ229" si="488">SUM(AQ224:AQ228)</f>
        <v>0</v>
      </c>
      <c r="AR229" s="124">
        <f t="shared" si="485"/>
        <v>0</v>
      </c>
      <c r="AS229" s="124">
        <f t="shared" si="485"/>
        <v>0</v>
      </c>
      <c r="AT229" s="449">
        <f t="shared" si="485"/>
        <v>-0.13999999999999999</v>
      </c>
      <c r="AU229" s="124">
        <f t="shared" si="485"/>
        <v>-0.13</v>
      </c>
      <c r="AV229" s="125">
        <f t="shared" si="485"/>
        <v>-0.27</v>
      </c>
      <c r="AW229" s="842">
        <f t="shared" si="485"/>
        <v>36012960</v>
      </c>
      <c r="AX229" s="123">
        <f t="shared" si="485"/>
        <v>25852146</v>
      </c>
      <c r="AY229" s="123">
        <f t="shared" ref="AY229" si="489">SUM(AY224:AY228)</f>
        <v>0</v>
      </c>
      <c r="AZ229" s="123">
        <f t="shared" si="485"/>
        <v>280000</v>
      </c>
      <c r="BA229" s="123">
        <f t="shared" si="485"/>
        <v>8832666</v>
      </c>
      <c r="BB229" s="123">
        <f t="shared" si="485"/>
        <v>517042</v>
      </c>
      <c r="BC229" s="123">
        <f t="shared" si="485"/>
        <v>531106</v>
      </c>
      <c r="BD229" s="124">
        <f t="shared" si="485"/>
        <v>53.884800000000006</v>
      </c>
      <c r="BE229" s="124">
        <f t="shared" si="485"/>
        <v>40.065400000000004</v>
      </c>
      <c r="BF229" s="124">
        <f t="shared" si="485"/>
        <v>0</v>
      </c>
      <c r="BG229" s="125">
        <f t="shared" si="485"/>
        <v>13.819400000000002</v>
      </c>
    </row>
    <row r="230" spans="1:59" ht="14.1" customHeight="1" x14ac:dyDescent="0.2">
      <c r="A230" s="108">
        <v>48</v>
      </c>
      <c r="B230" s="105">
        <v>2489</v>
      </c>
      <c r="C230" s="106">
        <v>600080188</v>
      </c>
      <c r="D230" s="105">
        <v>64040402</v>
      </c>
      <c r="E230" s="107" t="s">
        <v>669</v>
      </c>
      <c r="F230" s="108">
        <v>3113</v>
      </c>
      <c r="G230" s="107" t="s">
        <v>318</v>
      </c>
      <c r="H230" s="109" t="s">
        <v>281</v>
      </c>
      <c r="I230" s="110">
        <v>29760894</v>
      </c>
      <c r="J230" s="111">
        <v>21324915</v>
      </c>
      <c r="K230" s="111">
        <v>90000</v>
      </c>
      <c r="L230" s="111">
        <v>7238241</v>
      </c>
      <c r="M230" s="111">
        <v>426498</v>
      </c>
      <c r="N230" s="111">
        <v>681240</v>
      </c>
      <c r="O230" s="288">
        <v>39.651499999999999</v>
      </c>
      <c r="P230" s="288">
        <v>30.562099999999997</v>
      </c>
      <c r="Q230" s="406">
        <v>9.0894000000000013</v>
      </c>
      <c r="R230" s="112">
        <v>0</v>
      </c>
      <c r="S230" s="113">
        <v>0</v>
      </c>
      <c r="T230" s="113">
        <v>0</v>
      </c>
      <c r="U230" s="113">
        <v>90252</v>
      </c>
      <c r="V230" s="113">
        <v>0</v>
      </c>
      <c r="W230" s="113">
        <v>0</v>
      </c>
      <c r="X230" s="113">
        <v>0</v>
      </c>
      <c r="Y230" s="113">
        <f t="shared" si="453"/>
        <v>90252</v>
      </c>
      <c r="Z230" s="113">
        <v>0</v>
      </c>
      <c r="AA230" s="113">
        <v>0</v>
      </c>
      <c r="AB230" s="113">
        <v>0</v>
      </c>
      <c r="AC230" s="113">
        <f t="shared" si="454"/>
        <v>0</v>
      </c>
      <c r="AD230" s="113">
        <f t="shared" si="455"/>
        <v>90252</v>
      </c>
      <c r="AE230" s="114">
        <f t="shared" si="456"/>
        <v>30505</v>
      </c>
      <c r="AF230" s="114">
        <f t="shared" si="457"/>
        <v>1805</v>
      </c>
      <c r="AG230" s="113">
        <v>0</v>
      </c>
      <c r="AH230" s="113">
        <v>0</v>
      </c>
      <c r="AI230" s="113">
        <v>0</v>
      </c>
      <c r="AJ230" s="113">
        <f>SUM(AG230:AI230)</f>
        <v>0</v>
      </c>
      <c r="AK230" s="113">
        <f>AD230+AE230+AF230+AJ230</f>
        <v>122562</v>
      </c>
      <c r="AL230" s="115">
        <v>0</v>
      </c>
      <c r="AM230" s="115">
        <v>0</v>
      </c>
      <c r="AN230" s="115">
        <v>0</v>
      </c>
      <c r="AO230" s="115">
        <v>0</v>
      </c>
      <c r="AP230" s="115">
        <v>0</v>
      </c>
      <c r="AQ230" s="115">
        <v>0</v>
      </c>
      <c r="AR230" s="115">
        <v>0</v>
      </c>
      <c r="AS230" s="115">
        <v>0</v>
      </c>
      <c r="AT230" s="115">
        <f t="shared" ref="AT230:AT234" si="490">AL230+AN230+AO230+AR230+AQ230</f>
        <v>0</v>
      </c>
      <c r="AU230" s="115">
        <f t="shared" si="441"/>
        <v>0</v>
      </c>
      <c r="AV230" s="116">
        <f t="shared" si="442"/>
        <v>0</v>
      </c>
      <c r="AW230" s="346">
        <f>I230+AK230</f>
        <v>29883456</v>
      </c>
      <c r="AX230" s="113">
        <f>J230+Y230</f>
        <v>21415167</v>
      </c>
      <c r="AY230" s="113">
        <f t="shared" ref="AY230:AY234" si="491">W230</f>
        <v>0</v>
      </c>
      <c r="AZ230" s="113">
        <f>K230+AC230</f>
        <v>90000</v>
      </c>
      <c r="BA230" s="113">
        <f t="shared" ref="BA230:BB234" si="492">L230+AE230</f>
        <v>7268746</v>
      </c>
      <c r="BB230" s="113">
        <f t="shared" si="492"/>
        <v>428303</v>
      </c>
      <c r="BC230" s="113">
        <f>N230+AJ230</f>
        <v>681240</v>
      </c>
      <c r="BD230" s="115">
        <f>O230+AV230</f>
        <v>39.651499999999999</v>
      </c>
      <c r="BE230" s="115">
        <f>P230+AT230</f>
        <v>30.562099999999997</v>
      </c>
      <c r="BF230" s="372">
        <f t="shared" ref="BF230:BF234" si="493">AQ230</f>
        <v>0</v>
      </c>
      <c r="BG230" s="116">
        <f>Q230+AU230</f>
        <v>9.0894000000000013</v>
      </c>
    </row>
    <row r="231" spans="1:59" ht="14.1" customHeight="1" x14ac:dyDescent="0.2">
      <c r="A231" s="108">
        <v>48</v>
      </c>
      <c r="B231" s="105">
        <v>2489</v>
      </c>
      <c r="C231" s="106">
        <v>600080188</v>
      </c>
      <c r="D231" s="105">
        <v>64040402</v>
      </c>
      <c r="E231" s="107" t="s">
        <v>669</v>
      </c>
      <c r="F231" s="108">
        <v>3113</v>
      </c>
      <c r="G231" s="126" t="s">
        <v>316</v>
      </c>
      <c r="H231" s="109" t="s">
        <v>282</v>
      </c>
      <c r="I231" s="110">
        <v>2455675</v>
      </c>
      <c r="J231" s="28">
        <v>1806462</v>
      </c>
      <c r="K231" s="28">
        <v>0</v>
      </c>
      <c r="L231" s="111">
        <v>610584</v>
      </c>
      <c r="M231" s="111">
        <v>36129</v>
      </c>
      <c r="N231" s="28">
        <v>2500</v>
      </c>
      <c r="O231" s="288">
        <v>5.1700000000000008</v>
      </c>
      <c r="P231" s="275">
        <v>5.1700000000000008</v>
      </c>
      <c r="Q231" s="905">
        <v>0</v>
      </c>
      <c r="R231" s="112">
        <v>0</v>
      </c>
      <c r="S231" s="113">
        <v>0</v>
      </c>
      <c r="T231" s="113">
        <v>0</v>
      </c>
      <c r="U231" s="113">
        <v>0</v>
      </c>
      <c r="V231" s="113">
        <v>0</v>
      </c>
      <c r="W231" s="113">
        <v>0</v>
      </c>
      <c r="X231" s="113">
        <v>0</v>
      </c>
      <c r="Y231" s="113">
        <f t="shared" si="453"/>
        <v>0</v>
      </c>
      <c r="Z231" s="113">
        <v>0</v>
      </c>
      <c r="AA231" s="113">
        <v>0</v>
      </c>
      <c r="AB231" s="113">
        <v>0</v>
      </c>
      <c r="AC231" s="113">
        <f t="shared" si="454"/>
        <v>0</v>
      </c>
      <c r="AD231" s="113">
        <f t="shared" si="455"/>
        <v>0</v>
      </c>
      <c r="AE231" s="114">
        <f t="shared" si="456"/>
        <v>0</v>
      </c>
      <c r="AF231" s="114">
        <f t="shared" si="457"/>
        <v>0</v>
      </c>
      <c r="AG231" s="113">
        <v>0</v>
      </c>
      <c r="AH231" s="113">
        <v>0</v>
      </c>
      <c r="AI231" s="113">
        <v>0</v>
      </c>
      <c r="AJ231" s="113">
        <f>SUM(AG231:AI231)</f>
        <v>0</v>
      </c>
      <c r="AK231" s="113">
        <f>AD231+AE231+AF231+AJ231</f>
        <v>0</v>
      </c>
      <c r="AL231" s="115">
        <v>0</v>
      </c>
      <c r="AM231" s="115">
        <v>0</v>
      </c>
      <c r="AN231" s="115">
        <v>0</v>
      </c>
      <c r="AO231" s="115">
        <v>0</v>
      </c>
      <c r="AP231" s="115">
        <v>0</v>
      </c>
      <c r="AQ231" s="115">
        <v>0</v>
      </c>
      <c r="AR231" s="115">
        <v>0</v>
      </c>
      <c r="AS231" s="115">
        <v>0</v>
      </c>
      <c r="AT231" s="115">
        <f t="shared" si="490"/>
        <v>0</v>
      </c>
      <c r="AU231" s="115">
        <f t="shared" si="441"/>
        <v>0</v>
      </c>
      <c r="AV231" s="116">
        <f t="shared" si="442"/>
        <v>0</v>
      </c>
      <c r="AW231" s="346">
        <f>I231+AK231</f>
        <v>2455675</v>
      </c>
      <c r="AX231" s="113">
        <f>J231+Y231</f>
        <v>1806462</v>
      </c>
      <c r="AY231" s="113">
        <f t="shared" si="491"/>
        <v>0</v>
      </c>
      <c r="AZ231" s="113">
        <f>K231+AC231</f>
        <v>0</v>
      </c>
      <c r="BA231" s="113">
        <f t="shared" si="492"/>
        <v>610584</v>
      </c>
      <c r="BB231" s="113">
        <f t="shared" si="492"/>
        <v>36129</v>
      </c>
      <c r="BC231" s="113">
        <f>N231+AJ231</f>
        <v>2500</v>
      </c>
      <c r="BD231" s="115">
        <f>O231+AV231</f>
        <v>5.1700000000000008</v>
      </c>
      <c r="BE231" s="115">
        <f>P231+AT231</f>
        <v>5.1700000000000008</v>
      </c>
      <c r="BF231" s="372">
        <f t="shared" si="493"/>
        <v>0</v>
      </c>
      <c r="BG231" s="116">
        <f>Q231+AU231</f>
        <v>0</v>
      </c>
    </row>
    <row r="232" spans="1:59" ht="14.1" customHeight="1" x14ac:dyDescent="0.2">
      <c r="A232" s="108">
        <v>48</v>
      </c>
      <c r="B232" s="105">
        <v>2489</v>
      </c>
      <c r="C232" s="106">
        <v>600080188</v>
      </c>
      <c r="D232" s="105">
        <v>64040402</v>
      </c>
      <c r="E232" s="107" t="s">
        <v>669</v>
      </c>
      <c r="F232" s="108">
        <v>3141</v>
      </c>
      <c r="G232" s="107" t="s">
        <v>319</v>
      </c>
      <c r="H232" s="109" t="s">
        <v>282</v>
      </c>
      <c r="I232" s="110">
        <v>2515104</v>
      </c>
      <c r="J232" s="30">
        <v>1825727</v>
      </c>
      <c r="K232" s="30">
        <v>10000</v>
      </c>
      <c r="L232" s="111">
        <v>620475</v>
      </c>
      <c r="M232" s="111">
        <v>36514</v>
      </c>
      <c r="N232" s="30">
        <v>22388</v>
      </c>
      <c r="O232" s="288">
        <v>6.2</v>
      </c>
      <c r="P232" s="441">
        <v>0</v>
      </c>
      <c r="Q232" s="906">
        <v>6.2</v>
      </c>
      <c r="R232" s="112">
        <v>0</v>
      </c>
      <c r="S232" s="113">
        <v>0</v>
      </c>
      <c r="T232" s="113">
        <v>0</v>
      </c>
      <c r="U232" s="113">
        <v>0</v>
      </c>
      <c r="V232" s="113">
        <v>0</v>
      </c>
      <c r="W232" s="113">
        <v>0</v>
      </c>
      <c r="X232" s="113">
        <v>0</v>
      </c>
      <c r="Y232" s="113">
        <f t="shared" si="453"/>
        <v>0</v>
      </c>
      <c r="Z232" s="113">
        <v>0</v>
      </c>
      <c r="AA232" s="113">
        <v>0</v>
      </c>
      <c r="AB232" s="113">
        <v>0</v>
      </c>
      <c r="AC232" s="113">
        <f t="shared" si="454"/>
        <v>0</v>
      </c>
      <c r="AD232" s="113">
        <f t="shared" si="455"/>
        <v>0</v>
      </c>
      <c r="AE232" s="114">
        <f t="shared" si="456"/>
        <v>0</v>
      </c>
      <c r="AF232" s="114">
        <f t="shared" si="457"/>
        <v>0</v>
      </c>
      <c r="AG232" s="113">
        <v>0</v>
      </c>
      <c r="AH232" s="113">
        <v>0</v>
      </c>
      <c r="AI232" s="113">
        <v>0</v>
      </c>
      <c r="AJ232" s="113">
        <f>SUM(AG232:AI232)</f>
        <v>0</v>
      </c>
      <c r="AK232" s="113">
        <f>AD232+AE232+AF232+AJ232</f>
        <v>0</v>
      </c>
      <c r="AL232" s="115">
        <v>0</v>
      </c>
      <c r="AM232" s="115">
        <v>0</v>
      </c>
      <c r="AN232" s="115">
        <v>0</v>
      </c>
      <c r="AO232" s="115">
        <v>0</v>
      </c>
      <c r="AP232" s="115">
        <v>0</v>
      </c>
      <c r="AQ232" s="115">
        <v>0</v>
      </c>
      <c r="AR232" s="115">
        <v>0</v>
      </c>
      <c r="AS232" s="115">
        <v>0</v>
      </c>
      <c r="AT232" s="115">
        <f t="shared" si="490"/>
        <v>0</v>
      </c>
      <c r="AU232" s="115">
        <f t="shared" si="441"/>
        <v>0</v>
      </c>
      <c r="AV232" s="116">
        <f t="shared" si="442"/>
        <v>0</v>
      </c>
      <c r="AW232" s="346">
        <f>I232+AK232</f>
        <v>2515104</v>
      </c>
      <c r="AX232" s="113">
        <f>J232+Y232</f>
        <v>1825727</v>
      </c>
      <c r="AY232" s="113">
        <f t="shared" si="491"/>
        <v>0</v>
      </c>
      <c r="AZ232" s="113">
        <f>K232+AC232</f>
        <v>10000</v>
      </c>
      <c r="BA232" s="113">
        <f t="shared" si="492"/>
        <v>620475</v>
      </c>
      <c r="BB232" s="113">
        <f t="shared" si="492"/>
        <v>36514</v>
      </c>
      <c r="BC232" s="113">
        <f>N232+AJ232</f>
        <v>22388</v>
      </c>
      <c r="BD232" s="115">
        <f>O232+AV232</f>
        <v>6.2</v>
      </c>
      <c r="BE232" s="115">
        <f>P232+AT232</f>
        <v>0</v>
      </c>
      <c r="BF232" s="372">
        <f t="shared" si="493"/>
        <v>0</v>
      </c>
      <c r="BG232" s="116">
        <f>Q232+AU232</f>
        <v>6.2</v>
      </c>
    </row>
    <row r="233" spans="1:59" ht="14.1" customHeight="1" x14ac:dyDescent="0.2">
      <c r="A233" s="108">
        <v>48</v>
      </c>
      <c r="B233" s="105">
        <v>2489</v>
      </c>
      <c r="C233" s="106">
        <v>600080188</v>
      </c>
      <c r="D233" s="105">
        <v>64040402</v>
      </c>
      <c r="E233" s="107" t="s">
        <v>669</v>
      </c>
      <c r="F233" s="108">
        <v>3143</v>
      </c>
      <c r="G233" s="126" t="s">
        <v>633</v>
      </c>
      <c r="H233" s="109" t="s">
        <v>281</v>
      </c>
      <c r="I233" s="110">
        <v>2519208</v>
      </c>
      <c r="J233" s="427">
        <v>1835381</v>
      </c>
      <c r="K233" s="427">
        <v>20000</v>
      </c>
      <c r="L233" s="111">
        <v>627119</v>
      </c>
      <c r="M233" s="111">
        <v>36708</v>
      </c>
      <c r="N233" s="338">
        <v>0</v>
      </c>
      <c r="O233" s="288">
        <v>3.9166000000000003</v>
      </c>
      <c r="P233" s="430">
        <v>3.9166000000000003</v>
      </c>
      <c r="Q233" s="905">
        <v>0</v>
      </c>
      <c r="R233" s="112">
        <v>0</v>
      </c>
      <c r="S233" s="113">
        <v>0</v>
      </c>
      <c r="T233" s="113">
        <v>0</v>
      </c>
      <c r="U233" s="113">
        <v>0</v>
      </c>
      <c r="V233" s="113">
        <v>0</v>
      </c>
      <c r="W233" s="113">
        <v>0</v>
      </c>
      <c r="X233" s="113">
        <v>0</v>
      </c>
      <c r="Y233" s="113">
        <f t="shared" si="453"/>
        <v>0</v>
      </c>
      <c r="Z233" s="113">
        <v>0</v>
      </c>
      <c r="AA233" s="113">
        <v>0</v>
      </c>
      <c r="AB233" s="113">
        <v>0</v>
      </c>
      <c r="AC233" s="113">
        <f t="shared" si="454"/>
        <v>0</v>
      </c>
      <c r="AD233" s="113">
        <f t="shared" si="455"/>
        <v>0</v>
      </c>
      <c r="AE233" s="114">
        <f t="shared" si="456"/>
        <v>0</v>
      </c>
      <c r="AF233" s="114">
        <f t="shared" si="457"/>
        <v>0</v>
      </c>
      <c r="AG233" s="113">
        <v>0</v>
      </c>
      <c r="AH233" s="113">
        <v>0</v>
      </c>
      <c r="AI233" s="113">
        <v>0</v>
      </c>
      <c r="AJ233" s="113">
        <f>SUM(AG233:AI233)</f>
        <v>0</v>
      </c>
      <c r="AK233" s="113">
        <f>AD233+AE233+AF233+AJ233</f>
        <v>0</v>
      </c>
      <c r="AL233" s="115">
        <v>0</v>
      </c>
      <c r="AM233" s="115">
        <v>0</v>
      </c>
      <c r="AN233" s="115">
        <v>0</v>
      </c>
      <c r="AO233" s="115">
        <v>0</v>
      </c>
      <c r="AP233" s="115">
        <v>0</v>
      </c>
      <c r="AQ233" s="115">
        <v>0</v>
      </c>
      <c r="AR233" s="115">
        <v>0</v>
      </c>
      <c r="AS233" s="115">
        <v>0</v>
      </c>
      <c r="AT233" s="115">
        <f t="shared" si="490"/>
        <v>0</v>
      </c>
      <c r="AU233" s="115">
        <f t="shared" si="441"/>
        <v>0</v>
      </c>
      <c r="AV233" s="116">
        <f t="shared" si="442"/>
        <v>0</v>
      </c>
      <c r="AW233" s="346">
        <f>I233+AK233</f>
        <v>2519208</v>
      </c>
      <c r="AX233" s="113">
        <f>J233+Y233</f>
        <v>1835381</v>
      </c>
      <c r="AY233" s="113">
        <f t="shared" si="491"/>
        <v>0</v>
      </c>
      <c r="AZ233" s="113">
        <f>K233+AC233</f>
        <v>20000</v>
      </c>
      <c r="BA233" s="113">
        <f t="shared" si="492"/>
        <v>627119</v>
      </c>
      <c r="BB233" s="113">
        <f t="shared" si="492"/>
        <v>36708</v>
      </c>
      <c r="BC233" s="113">
        <f>N233+AJ233</f>
        <v>0</v>
      </c>
      <c r="BD233" s="115">
        <f>O233+AV233</f>
        <v>3.9166000000000003</v>
      </c>
      <c r="BE233" s="115">
        <f>P233+AT233</f>
        <v>3.9166000000000003</v>
      </c>
      <c r="BF233" s="372">
        <f t="shared" si="493"/>
        <v>0</v>
      </c>
      <c r="BG233" s="116">
        <f>Q233+AU233</f>
        <v>0</v>
      </c>
    </row>
    <row r="234" spans="1:59" ht="14.1" customHeight="1" x14ac:dyDescent="0.2">
      <c r="A234" s="108">
        <v>48</v>
      </c>
      <c r="B234" s="105">
        <v>2489</v>
      </c>
      <c r="C234" s="106">
        <v>600080188</v>
      </c>
      <c r="D234" s="105">
        <v>64040402</v>
      </c>
      <c r="E234" s="107" t="s">
        <v>669</v>
      </c>
      <c r="F234" s="108">
        <v>3143</v>
      </c>
      <c r="G234" s="126" t="s">
        <v>634</v>
      </c>
      <c r="H234" s="109" t="s">
        <v>282</v>
      </c>
      <c r="I234" s="110">
        <v>95500</v>
      </c>
      <c r="J234" s="439">
        <v>67320</v>
      </c>
      <c r="K234" s="439">
        <v>0</v>
      </c>
      <c r="L234" s="111">
        <v>22754</v>
      </c>
      <c r="M234" s="111">
        <v>1346</v>
      </c>
      <c r="N234" s="439">
        <v>4080</v>
      </c>
      <c r="O234" s="288">
        <v>0.28000000000000003</v>
      </c>
      <c r="P234" s="440">
        <v>0</v>
      </c>
      <c r="Q234" s="906">
        <v>0.28000000000000003</v>
      </c>
      <c r="R234" s="112">
        <v>0</v>
      </c>
      <c r="S234" s="113">
        <v>0</v>
      </c>
      <c r="T234" s="113">
        <v>0</v>
      </c>
      <c r="U234" s="113">
        <v>0</v>
      </c>
      <c r="V234" s="113">
        <v>0</v>
      </c>
      <c r="W234" s="113">
        <v>0</v>
      </c>
      <c r="X234" s="113">
        <v>0</v>
      </c>
      <c r="Y234" s="113">
        <f t="shared" si="453"/>
        <v>0</v>
      </c>
      <c r="Z234" s="113">
        <v>0</v>
      </c>
      <c r="AA234" s="113">
        <v>0</v>
      </c>
      <c r="AB234" s="113">
        <v>0</v>
      </c>
      <c r="AC234" s="113">
        <f t="shared" si="454"/>
        <v>0</v>
      </c>
      <c r="AD234" s="113">
        <f t="shared" si="455"/>
        <v>0</v>
      </c>
      <c r="AE234" s="114">
        <f t="shared" si="456"/>
        <v>0</v>
      </c>
      <c r="AF234" s="114">
        <f t="shared" si="457"/>
        <v>0</v>
      </c>
      <c r="AG234" s="113">
        <v>0</v>
      </c>
      <c r="AH234" s="113">
        <v>0</v>
      </c>
      <c r="AI234" s="113">
        <v>0</v>
      </c>
      <c r="AJ234" s="113">
        <f>SUM(AG234:AI234)</f>
        <v>0</v>
      </c>
      <c r="AK234" s="113">
        <f>AD234+AE234+AF234+AJ234</f>
        <v>0</v>
      </c>
      <c r="AL234" s="115">
        <v>0</v>
      </c>
      <c r="AM234" s="115">
        <v>0</v>
      </c>
      <c r="AN234" s="115">
        <v>0</v>
      </c>
      <c r="AO234" s="115">
        <v>0</v>
      </c>
      <c r="AP234" s="115">
        <v>0</v>
      </c>
      <c r="AQ234" s="115">
        <v>0</v>
      </c>
      <c r="AR234" s="115">
        <v>0</v>
      </c>
      <c r="AS234" s="115">
        <v>0</v>
      </c>
      <c r="AT234" s="115">
        <f t="shared" si="490"/>
        <v>0</v>
      </c>
      <c r="AU234" s="115">
        <f t="shared" si="441"/>
        <v>0</v>
      </c>
      <c r="AV234" s="116">
        <f t="shared" si="442"/>
        <v>0</v>
      </c>
      <c r="AW234" s="346">
        <f>I234+AK234</f>
        <v>95500</v>
      </c>
      <c r="AX234" s="113">
        <f>J234+Y234</f>
        <v>67320</v>
      </c>
      <c r="AY234" s="113">
        <f t="shared" si="491"/>
        <v>0</v>
      </c>
      <c r="AZ234" s="113">
        <f>K234+AC234</f>
        <v>0</v>
      </c>
      <c r="BA234" s="113">
        <f t="shared" si="492"/>
        <v>22754</v>
      </c>
      <c r="BB234" s="113">
        <f t="shared" si="492"/>
        <v>1346</v>
      </c>
      <c r="BC234" s="113">
        <f>N234+AJ234</f>
        <v>4080</v>
      </c>
      <c r="BD234" s="115">
        <f>O234+AV234</f>
        <v>0.28000000000000003</v>
      </c>
      <c r="BE234" s="115">
        <f>P234+AT234</f>
        <v>0</v>
      </c>
      <c r="BF234" s="372">
        <f t="shared" si="493"/>
        <v>0</v>
      </c>
      <c r="BG234" s="116">
        <f>Q234+AU234</f>
        <v>0.28000000000000003</v>
      </c>
    </row>
    <row r="235" spans="1:59" ht="14.1" customHeight="1" x14ac:dyDescent="0.2">
      <c r="A235" s="120">
        <v>48</v>
      </c>
      <c r="B235" s="117">
        <v>2489</v>
      </c>
      <c r="C235" s="118">
        <v>600080188</v>
      </c>
      <c r="D235" s="117">
        <v>64040402</v>
      </c>
      <c r="E235" s="119" t="s">
        <v>670</v>
      </c>
      <c r="F235" s="120"/>
      <c r="G235" s="119"/>
      <c r="H235" s="121"/>
      <c r="I235" s="122">
        <v>37346381</v>
      </c>
      <c r="J235" s="123">
        <v>26859805</v>
      </c>
      <c r="K235" s="123">
        <v>120000</v>
      </c>
      <c r="L235" s="123">
        <v>9119173</v>
      </c>
      <c r="M235" s="123">
        <v>537195</v>
      </c>
      <c r="N235" s="123">
        <v>710208</v>
      </c>
      <c r="O235" s="124">
        <v>55.218100000000007</v>
      </c>
      <c r="P235" s="124">
        <v>39.648699999999998</v>
      </c>
      <c r="Q235" s="904">
        <v>15.5694</v>
      </c>
      <c r="R235" s="122">
        <f t="shared" ref="R235:BG235" si="494">SUM(R230:R234)</f>
        <v>0</v>
      </c>
      <c r="S235" s="123">
        <f t="shared" si="494"/>
        <v>0</v>
      </c>
      <c r="T235" s="123">
        <f t="shared" si="494"/>
        <v>0</v>
      </c>
      <c r="U235" s="123">
        <f t="shared" ref="U235" si="495">SUM(U230:U234)</f>
        <v>90252</v>
      </c>
      <c r="V235" s="123">
        <f t="shared" si="494"/>
        <v>0</v>
      </c>
      <c r="W235" s="123">
        <f t="shared" ref="W235" si="496">SUM(W230:W234)</f>
        <v>0</v>
      </c>
      <c r="X235" s="123">
        <f t="shared" si="494"/>
        <v>0</v>
      </c>
      <c r="Y235" s="123">
        <f t="shared" si="494"/>
        <v>90252</v>
      </c>
      <c r="Z235" s="123">
        <f t="shared" si="494"/>
        <v>0</v>
      </c>
      <c r="AA235" s="123">
        <f t="shared" si="494"/>
        <v>0</v>
      </c>
      <c r="AB235" s="123">
        <f t="shared" si="494"/>
        <v>0</v>
      </c>
      <c r="AC235" s="123">
        <f t="shared" si="494"/>
        <v>0</v>
      </c>
      <c r="AD235" s="123">
        <f t="shared" si="494"/>
        <v>90252</v>
      </c>
      <c r="AE235" s="123">
        <f t="shared" si="494"/>
        <v>30505</v>
      </c>
      <c r="AF235" s="123">
        <f t="shared" si="494"/>
        <v>1805</v>
      </c>
      <c r="AG235" s="123">
        <f t="shared" si="494"/>
        <v>0</v>
      </c>
      <c r="AH235" s="123">
        <f t="shared" si="494"/>
        <v>0</v>
      </c>
      <c r="AI235" s="123">
        <f t="shared" si="494"/>
        <v>0</v>
      </c>
      <c r="AJ235" s="123">
        <f t="shared" si="494"/>
        <v>0</v>
      </c>
      <c r="AK235" s="123">
        <f t="shared" si="494"/>
        <v>122562</v>
      </c>
      <c r="AL235" s="124">
        <f t="shared" si="494"/>
        <v>0</v>
      </c>
      <c r="AM235" s="124">
        <f t="shared" si="494"/>
        <v>0</v>
      </c>
      <c r="AN235" s="124">
        <f t="shared" si="494"/>
        <v>0</v>
      </c>
      <c r="AO235" s="124">
        <f t="shared" si="494"/>
        <v>0</v>
      </c>
      <c r="AP235" s="124">
        <f t="shared" si="494"/>
        <v>0</v>
      </c>
      <c r="AQ235" s="124">
        <f t="shared" ref="AQ235" si="497">SUM(AQ230:AQ234)</f>
        <v>0</v>
      </c>
      <c r="AR235" s="124">
        <f t="shared" si="494"/>
        <v>0</v>
      </c>
      <c r="AS235" s="124">
        <f t="shared" si="494"/>
        <v>0</v>
      </c>
      <c r="AT235" s="449">
        <f t="shared" si="494"/>
        <v>0</v>
      </c>
      <c r="AU235" s="124">
        <f t="shared" si="494"/>
        <v>0</v>
      </c>
      <c r="AV235" s="125">
        <f t="shared" si="494"/>
        <v>0</v>
      </c>
      <c r="AW235" s="842">
        <f t="shared" si="494"/>
        <v>37468943</v>
      </c>
      <c r="AX235" s="123">
        <f t="shared" si="494"/>
        <v>26950057</v>
      </c>
      <c r="AY235" s="123">
        <f t="shared" ref="AY235" si="498">SUM(AY230:AY234)</f>
        <v>0</v>
      </c>
      <c r="AZ235" s="123">
        <f t="shared" si="494"/>
        <v>120000</v>
      </c>
      <c r="BA235" s="123">
        <f t="shared" si="494"/>
        <v>9149678</v>
      </c>
      <c r="BB235" s="123">
        <f t="shared" si="494"/>
        <v>539000</v>
      </c>
      <c r="BC235" s="123">
        <f t="shared" si="494"/>
        <v>710208</v>
      </c>
      <c r="BD235" s="124">
        <f t="shared" si="494"/>
        <v>55.218100000000007</v>
      </c>
      <c r="BE235" s="124">
        <f t="shared" si="494"/>
        <v>39.648699999999998</v>
      </c>
      <c r="BF235" s="124">
        <f t="shared" si="494"/>
        <v>0</v>
      </c>
      <c r="BG235" s="125">
        <f t="shared" si="494"/>
        <v>15.5694</v>
      </c>
    </row>
    <row r="236" spans="1:59" ht="14.1" customHeight="1" x14ac:dyDescent="0.2">
      <c r="A236" s="108">
        <v>49</v>
      </c>
      <c r="B236" s="105">
        <v>2473</v>
      </c>
      <c r="C236" s="106">
        <v>600080285</v>
      </c>
      <c r="D236" s="105">
        <v>65642376</v>
      </c>
      <c r="E236" s="107" t="s">
        <v>671</v>
      </c>
      <c r="F236" s="108">
        <v>3113</v>
      </c>
      <c r="G236" s="107" t="s">
        <v>318</v>
      </c>
      <c r="H236" s="109" t="s">
        <v>281</v>
      </c>
      <c r="I236" s="110">
        <v>37688653</v>
      </c>
      <c r="J236" s="111">
        <v>27097948</v>
      </c>
      <c r="K236" s="111">
        <v>30000</v>
      </c>
      <c r="L236" s="111">
        <v>9169246</v>
      </c>
      <c r="M236" s="111">
        <v>541959</v>
      </c>
      <c r="N236" s="111">
        <v>849500</v>
      </c>
      <c r="O236" s="288">
        <v>52.318799999999996</v>
      </c>
      <c r="P236" s="288">
        <v>41.78</v>
      </c>
      <c r="Q236" s="406">
        <v>10.5388</v>
      </c>
      <c r="R236" s="112">
        <v>-280000</v>
      </c>
      <c r="S236" s="113">
        <v>0</v>
      </c>
      <c r="T236" s="113">
        <v>164659</v>
      </c>
      <c r="U236" s="113">
        <v>82224</v>
      </c>
      <c r="V236" s="113">
        <v>-147275</v>
      </c>
      <c r="W236" s="113">
        <v>288700</v>
      </c>
      <c r="X236" s="113">
        <v>0</v>
      </c>
      <c r="Y236" s="113">
        <f t="shared" si="453"/>
        <v>108308</v>
      </c>
      <c r="Z236" s="113">
        <v>280000</v>
      </c>
      <c r="AA236" s="113">
        <v>0</v>
      </c>
      <c r="AB236" s="113">
        <v>0</v>
      </c>
      <c r="AC236" s="113">
        <f t="shared" si="454"/>
        <v>280000</v>
      </c>
      <c r="AD236" s="113">
        <f t="shared" si="455"/>
        <v>388308</v>
      </c>
      <c r="AE236" s="114">
        <f t="shared" si="456"/>
        <v>131248</v>
      </c>
      <c r="AF236" s="114">
        <f t="shared" si="457"/>
        <v>2166</v>
      </c>
      <c r="AG236" s="113">
        <v>0</v>
      </c>
      <c r="AH236" s="113">
        <v>200000</v>
      </c>
      <c r="AI236" s="113">
        <v>0</v>
      </c>
      <c r="AJ236" s="113">
        <f>SUM(AG236:AI236)</f>
        <v>200000</v>
      </c>
      <c r="AK236" s="113">
        <f>AD236+AE236+AF236+AJ236</f>
        <v>721722</v>
      </c>
      <c r="AL236" s="115">
        <v>-0.57999999999999996</v>
      </c>
      <c r="AM236" s="115">
        <v>0</v>
      </c>
      <c r="AN236" s="115">
        <v>0</v>
      </c>
      <c r="AO236" s="115">
        <v>0.28999999999999998</v>
      </c>
      <c r="AP236" s="115">
        <v>0</v>
      </c>
      <c r="AQ236" s="115">
        <v>0.83340000000000003</v>
      </c>
      <c r="AR236" s="115">
        <v>0</v>
      </c>
      <c r="AS236" s="115">
        <v>0</v>
      </c>
      <c r="AT236" s="115">
        <f t="shared" ref="AT236:AT240" si="499">AL236+AN236+AO236+AR236+AQ236</f>
        <v>0.54340000000000011</v>
      </c>
      <c r="AU236" s="115">
        <f t="shared" si="441"/>
        <v>0</v>
      </c>
      <c r="AV236" s="116">
        <f t="shared" si="442"/>
        <v>0.54340000000000011</v>
      </c>
      <c r="AW236" s="346">
        <f>I236+AK236</f>
        <v>38410375</v>
      </c>
      <c r="AX236" s="113">
        <f>J236+Y236</f>
        <v>27206256</v>
      </c>
      <c r="AY236" s="113">
        <f t="shared" ref="AY236:AY240" si="500">W236</f>
        <v>288700</v>
      </c>
      <c r="AZ236" s="113">
        <f>K236+AC236</f>
        <v>310000</v>
      </c>
      <c r="BA236" s="113">
        <f t="shared" ref="BA236:BB240" si="501">L236+AE236</f>
        <v>9300494</v>
      </c>
      <c r="BB236" s="113">
        <f t="shared" si="501"/>
        <v>544125</v>
      </c>
      <c r="BC236" s="113">
        <f>N236+AJ236</f>
        <v>1049500</v>
      </c>
      <c r="BD236" s="115">
        <f>O236+AV236</f>
        <v>52.862199999999994</v>
      </c>
      <c r="BE236" s="115">
        <f>P236+AT236</f>
        <v>42.323399999999999</v>
      </c>
      <c r="BF236" s="372">
        <f t="shared" ref="BF236:BF240" si="502">AQ236</f>
        <v>0.83340000000000003</v>
      </c>
      <c r="BG236" s="116">
        <f>Q236+AU236</f>
        <v>10.5388</v>
      </c>
    </row>
    <row r="237" spans="1:59" ht="14.1" customHeight="1" x14ac:dyDescent="0.2">
      <c r="A237" s="108">
        <v>49</v>
      </c>
      <c r="B237" s="105">
        <v>2473</v>
      </c>
      <c r="C237" s="106">
        <v>600080285</v>
      </c>
      <c r="D237" s="105">
        <v>65642376</v>
      </c>
      <c r="E237" s="107" t="s">
        <v>671</v>
      </c>
      <c r="F237" s="108">
        <v>3113</v>
      </c>
      <c r="G237" s="126" t="s">
        <v>316</v>
      </c>
      <c r="H237" s="109" t="s">
        <v>282</v>
      </c>
      <c r="I237" s="110">
        <v>8602561</v>
      </c>
      <c r="J237" s="28">
        <v>6326628</v>
      </c>
      <c r="K237" s="28">
        <v>0</v>
      </c>
      <c r="L237" s="111">
        <v>2138400</v>
      </c>
      <c r="M237" s="111">
        <v>126533</v>
      </c>
      <c r="N237" s="28">
        <v>11000</v>
      </c>
      <c r="O237" s="288">
        <v>17.64</v>
      </c>
      <c r="P237" s="275">
        <v>17.64</v>
      </c>
      <c r="Q237" s="905">
        <v>0</v>
      </c>
      <c r="R237" s="112">
        <v>0</v>
      </c>
      <c r="S237" s="113">
        <v>8020</v>
      </c>
      <c r="T237" s="113">
        <v>0</v>
      </c>
      <c r="U237" s="113">
        <v>0</v>
      </c>
      <c r="V237" s="113">
        <v>0</v>
      </c>
      <c r="W237" s="113">
        <v>0</v>
      </c>
      <c r="X237" s="113">
        <v>0</v>
      </c>
      <c r="Y237" s="113">
        <f t="shared" si="453"/>
        <v>8020</v>
      </c>
      <c r="Z237" s="113">
        <v>0</v>
      </c>
      <c r="AA237" s="113">
        <v>0</v>
      </c>
      <c r="AB237" s="113">
        <v>0</v>
      </c>
      <c r="AC237" s="113">
        <f t="shared" si="454"/>
        <v>0</v>
      </c>
      <c r="AD237" s="113">
        <f t="shared" si="455"/>
        <v>8020</v>
      </c>
      <c r="AE237" s="114">
        <f t="shared" si="456"/>
        <v>2711</v>
      </c>
      <c r="AF237" s="114">
        <f t="shared" si="457"/>
        <v>160</v>
      </c>
      <c r="AG237" s="113">
        <v>0</v>
      </c>
      <c r="AH237" s="113">
        <v>0</v>
      </c>
      <c r="AI237" s="113">
        <v>0</v>
      </c>
      <c r="AJ237" s="113">
        <f>SUM(AG237:AI237)</f>
        <v>0</v>
      </c>
      <c r="AK237" s="113">
        <f>AD237+AE237+AF237+AJ237</f>
        <v>10891</v>
      </c>
      <c r="AL237" s="115">
        <v>0</v>
      </c>
      <c r="AM237" s="115">
        <v>0</v>
      </c>
      <c r="AN237" s="115">
        <v>0.03</v>
      </c>
      <c r="AO237" s="115">
        <v>0</v>
      </c>
      <c r="AP237" s="115">
        <v>0</v>
      </c>
      <c r="AQ237" s="115">
        <v>0</v>
      </c>
      <c r="AR237" s="115">
        <v>0</v>
      </c>
      <c r="AS237" s="115">
        <v>0</v>
      </c>
      <c r="AT237" s="115">
        <f t="shared" si="499"/>
        <v>0.03</v>
      </c>
      <c r="AU237" s="115">
        <f t="shared" si="441"/>
        <v>0</v>
      </c>
      <c r="AV237" s="116">
        <f t="shared" si="442"/>
        <v>0.03</v>
      </c>
      <c r="AW237" s="346">
        <f>I237+AK237</f>
        <v>8613452</v>
      </c>
      <c r="AX237" s="113">
        <f>J237+Y237</f>
        <v>6334648</v>
      </c>
      <c r="AY237" s="113">
        <f t="shared" si="500"/>
        <v>0</v>
      </c>
      <c r="AZ237" s="113">
        <f>K237+AC237</f>
        <v>0</v>
      </c>
      <c r="BA237" s="113">
        <f t="shared" si="501"/>
        <v>2141111</v>
      </c>
      <c r="BB237" s="113">
        <f t="shared" si="501"/>
        <v>126693</v>
      </c>
      <c r="BC237" s="113">
        <f>N237+AJ237</f>
        <v>11000</v>
      </c>
      <c r="BD237" s="115">
        <f>O237+AV237</f>
        <v>17.670000000000002</v>
      </c>
      <c r="BE237" s="115">
        <f>P237+AT237</f>
        <v>17.670000000000002</v>
      </c>
      <c r="BF237" s="372">
        <f t="shared" si="502"/>
        <v>0</v>
      </c>
      <c r="BG237" s="116">
        <f>Q237+AU237</f>
        <v>0</v>
      </c>
    </row>
    <row r="238" spans="1:59" ht="14.1" customHeight="1" x14ac:dyDescent="0.2">
      <c r="A238" s="108">
        <v>49</v>
      </c>
      <c r="B238" s="105">
        <v>2473</v>
      </c>
      <c r="C238" s="106">
        <v>600080285</v>
      </c>
      <c r="D238" s="105">
        <v>65642376</v>
      </c>
      <c r="E238" s="107" t="s">
        <v>671</v>
      </c>
      <c r="F238" s="108">
        <v>3141</v>
      </c>
      <c r="G238" s="107" t="s">
        <v>319</v>
      </c>
      <c r="H238" s="109" t="s">
        <v>282</v>
      </c>
      <c r="I238" s="110">
        <v>1190097</v>
      </c>
      <c r="J238" s="30">
        <v>862928</v>
      </c>
      <c r="K238" s="30">
        <v>0</v>
      </c>
      <c r="L238" s="111">
        <v>291670</v>
      </c>
      <c r="M238" s="111">
        <v>17259</v>
      </c>
      <c r="N238" s="30">
        <v>18240</v>
      </c>
      <c r="O238" s="288">
        <v>2.94</v>
      </c>
      <c r="P238" s="441">
        <v>0</v>
      </c>
      <c r="Q238" s="906">
        <v>2.94</v>
      </c>
      <c r="R238" s="112">
        <v>0</v>
      </c>
      <c r="S238" s="113">
        <v>0</v>
      </c>
      <c r="T238" s="113">
        <v>0</v>
      </c>
      <c r="U238" s="113">
        <v>0</v>
      </c>
      <c r="V238" s="113">
        <v>0</v>
      </c>
      <c r="W238" s="113">
        <v>0</v>
      </c>
      <c r="X238" s="113">
        <v>0</v>
      </c>
      <c r="Y238" s="113">
        <f t="shared" si="453"/>
        <v>0</v>
      </c>
      <c r="Z238" s="113">
        <v>0</v>
      </c>
      <c r="AA238" s="113">
        <v>0</v>
      </c>
      <c r="AB238" s="113">
        <v>0</v>
      </c>
      <c r="AC238" s="113">
        <f t="shared" si="454"/>
        <v>0</v>
      </c>
      <c r="AD238" s="113">
        <f t="shared" si="455"/>
        <v>0</v>
      </c>
      <c r="AE238" s="114">
        <f t="shared" si="456"/>
        <v>0</v>
      </c>
      <c r="AF238" s="114">
        <f t="shared" si="457"/>
        <v>0</v>
      </c>
      <c r="AG238" s="113">
        <v>0</v>
      </c>
      <c r="AH238" s="113">
        <v>0</v>
      </c>
      <c r="AI238" s="113">
        <v>0</v>
      </c>
      <c r="AJ238" s="113">
        <f>SUM(AG238:AI238)</f>
        <v>0</v>
      </c>
      <c r="AK238" s="113">
        <f>AD238+AE238+AF238+AJ238</f>
        <v>0</v>
      </c>
      <c r="AL238" s="115">
        <v>0</v>
      </c>
      <c r="AM238" s="115">
        <v>0</v>
      </c>
      <c r="AN238" s="115">
        <v>0</v>
      </c>
      <c r="AO238" s="115">
        <v>0</v>
      </c>
      <c r="AP238" s="115">
        <v>0</v>
      </c>
      <c r="AQ238" s="115">
        <v>0</v>
      </c>
      <c r="AR238" s="115">
        <v>0</v>
      </c>
      <c r="AS238" s="115">
        <v>0</v>
      </c>
      <c r="AT238" s="115">
        <f t="shared" si="499"/>
        <v>0</v>
      </c>
      <c r="AU238" s="115">
        <f t="shared" si="441"/>
        <v>0</v>
      </c>
      <c r="AV238" s="116">
        <f t="shared" si="442"/>
        <v>0</v>
      </c>
      <c r="AW238" s="346">
        <f>I238+AK238</f>
        <v>1190097</v>
      </c>
      <c r="AX238" s="113">
        <f>J238+Y238</f>
        <v>862928</v>
      </c>
      <c r="AY238" s="113">
        <f t="shared" si="500"/>
        <v>0</v>
      </c>
      <c r="AZ238" s="113">
        <f>K238+AC238</f>
        <v>0</v>
      </c>
      <c r="BA238" s="113">
        <f t="shared" si="501"/>
        <v>291670</v>
      </c>
      <c r="BB238" s="113">
        <f t="shared" si="501"/>
        <v>17259</v>
      </c>
      <c r="BC238" s="113">
        <f>N238+AJ238</f>
        <v>18240</v>
      </c>
      <c r="BD238" s="115">
        <f>O238+AV238</f>
        <v>2.94</v>
      </c>
      <c r="BE238" s="115">
        <f>P238+AT238</f>
        <v>0</v>
      </c>
      <c r="BF238" s="372">
        <f t="shared" si="502"/>
        <v>0</v>
      </c>
      <c r="BG238" s="116">
        <f>Q238+AU238</f>
        <v>2.94</v>
      </c>
    </row>
    <row r="239" spans="1:59" ht="14.1" customHeight="1" x14ac:dyDescent="0.2">
      <c r="A239" s="108">
        <v>49</v>
      </c>
      <c r="B239" s="105">
        <v>2473</v>
      </c>
      <c r="C239" s="106">
        <v>600080285</v>
      </c>
      <c r="D239" s="105">
        <v>65642376</v>
      </c>
      <c r="E239" s="107" t="s">
        <v>671</v>
      </c>
      <c r="F239" s="108">
        <v>3143</v>
      </c>
      <c r="G239" s="126" t="s">
        <v>633</v>
      </c>
      <c r="H239" s="109" t="s">
        <v>281</v>
      </c>
      <c r="I239" s="110">
        <v>3593673</v>
      </c>
      <c r="J239" s="427">
        <v>2646298</v>
      </c>
      <c r="K239" s="427">
        <v>0</v>
      </c>
      <c r="L239" s="111">
        <v>894449</v>
      </c>
      <c r="M239" s="111">
        <v>52926</v>
      </c>
      <c r="N239" s="338">
        <v>0</v>
      </c>
      <c r="O239" s="288">
        <v>5.7629999999999999</v>
      </c>
      <c r="P239" s="430">
        <v>5.7629999999999999</v>
      </c>
      <c r="Q239" s="905">
        <v>0</v>
      </c>
      <c r="R239" s="112">
        <v>0</v>
      </c>
      <c r="S239" s="113">
        <v>0</v>
      </c>
      <c r="T239" s="113">
        <v>258678</v>
      </c>
      <c r="U239" s="113">
        <v>0</v>
      </c>
      <c r="V239" s="113">
        <v>0</v>
      </c>
      <c r="W239" s="113">
        <v>0</v>
      </c>
      <c r="X239" s="113">
        <v>0</v>
      </c>
      <c r="Y239" s="113">
        <f t="shared" si="453"/>
        <v>258678</v>
      </c>
      <c r="Z239" s="113">
        <v>0</v>
      </c>
      <c r="AA239" s="113">
        <v>0</v>
      </c>
      <c r="AB239" s="113">
        <v>0</v>
      </c>
      <c r="AC239" s="113">
        <f t="shared" si="454"/>
        <v>0</v>
      </c>
      <c r="AD239" s="113">
        <f t="shared" si="455"/>
        <v>258678</v>
      </c>
      <c r="AE239" s="114">
        <f t="shared" si="456"/>
        <v>87433</v>
      </c>
      <c r="AF239" s="114">
        <f t="shared" si="457"/>
        <v>5174</v>
      </c>
      <c r="AG239" s="113">
        <v>0</v>
      </c>
      <c r="AH239" s="113">
        <v>0</v>
      </c>
      <c r="AI239" s="113">
        <v>0</v>
      </c>
      <c r="AJ239" s="113">
        <f>SUM(AG239:AI239)</f>
        <v>0</v>
      </c>
      <c r="AK239" s="113">
        <f>AD239+AE239+AF239+AJ239</f>
        <v>351285</v>
      </c>
      <c r="AL239" s="115">
        <v>0</v>
      </c>
      <c r="AM239" s="115">
        <v>0</v>
      </c>
      <c r="AN239" s="115">
        <v>0</v>
      </c>
      <c r="AO239" s="115">
        <v>0.56000000000000005</v>
      </c>
      <c r="AP239" s="115">
        <v>0</v>
      </c>
      <c r="AQ239" s="115">
        <v>0</v>
      </c>
      <c r="AR239" s="115">
        <v>0</v>
      </c>
      <c r="AS239" s="115">
        <v>0</v>
      </c>
      <c r="AT239" s="115">
        <f t="shared" si="499"/>
        <v>0.56000000000000005</v>
      </c>
      <c r="AU239" s="115">
        <f t="shared" si="441"/>
        <v>0</v>
      </c>
      <c r="AV239" s="116">
        <f t="shared" si="442"/>
        <v>0.56000000000000005</v>
      </c>
      <c r="AW239" s="346">
        <f>I239+AK239</f>
        <v>3944958</v>
      </c>
      <c r="AX239" s="113">
        <f>J239+Y239</f>
        <v>2904976</v>
      </c>
      <c r="AY239" s="113">
        <f t="shared" si="500"/>
        <v>0</v>
      </c>
      <c r="AZ239" s="113">
        <f>K239+AC239</f>
        <v>0</v>
      </c>
      <c r="BA239" s="113">
        <f t="shared" si="501"/>
        <v>981882</v>
      </c>
      <c r="BB239" s="113">
        <f t="shared" si="501"/>
        <v>58100</v>
      </c>
      <c r="BC239" s="113">
        <f>N239+AJ239</f>
        <v>0</v>
      </c>
      <c r="BD239" s="115">
        <f>O239+AV239</f>
        <v>6.3230000000000004</v>
      </c>
      <c r="BE239" s="115">
        <f>P239+AT239</f>
        <v>6.3230000000000004</v>
      </c>
      <c r="BF239" s="372">
        <f t="shared" si="502"/>
        <v>0</v>
      </c>
      <c r="BG239" s="116">
        <f>Q239+AU239</f>
        <v>0</v>
      </c>
    </row>
    <row r="240" spans="1:59" ht="14.1" customHeight="1" x14ac:dyDescent="0.2">
      <c r="A240" s="108">
        <v>49</v>
      </c>
      <c r="B240" s="105">
        <v>2473</v>
      </c>
      <c r="C240" s="106">
        <v>600080285</v>
      </c>
      <c r="D240" s="105">
        <v>65642376</v>
      </c>
      <c r="E240" s="107" t="s">
        <v>671</v>
      </c>
      <c r="F240" s="108">
        <v>3143</v>
      </c>
      <c r="G240" s="126" t="s">
        <v>634</v>
      </c>
      <c r="H240" s="109" t="s">
        <v>282</v>
      </c>
      <c r="I240" s="110">
        <v>143954</v>
      </c>
      <c r="J240" s="439">
        <v>101475</v>
      </c>
      <c r="K240" s="439">
        <v>0</v>
      </c>
      <c r="L240" s="111">
        <v>34299</v>
      </c>
      <c r="M240" s="111">
        <v>2030</v>
      </c>
      <c r="N240" s="439">
        <v>6150</v>
      </c>
      <c r="O240" s="288">
        <v>0.43</v>
      </c>
      <c r="P240" s="440">
        <v>0</v>
      </c>
      <c r="Q240" s="906">
        <v>0.43</v>
      </c>
      <c r="R240" s="112">
        <v>0</v>
      </c>
      <c r="S240" s="113">
        <v>0</v>
      </c>
      <c r="T240" s="113">
        <v>0</v>
      </c>
      <c r="U240" s="113">
        <v>0</v>
      </c>
      <c r="V240" s="113">
        <v>0</v>
      </c>
      <c r="W240" s="113">
        <v>0</v>
      </c>
      <c r="X240" s="113">
        <v>0</v>
      </c>
      <c r="Y240" s="113">
        <f t="shared" si="453"/>
        <v>0</v>
      </c>
      <c r="Z240" s="113">
        <v>0</v>
      </c>
      <c r="AA240" s="113">
        <v>0</v>
      </c>
      <c r="AB240" s="113">
        <v>0</v>
      </c>
      <c r="AC240" s="113">
        <f t="shared" si="454"/>
        <v>0</v>
      </c>
      <c r="AD240" s="113">
        <f t="shared" si="455"/>
        <v>0</v>
      </c>
      <c r="AE240" s="114">
        <f t="shared" si="456"/>
        <v>0</v>
      </c>
      <c r="AF240" s="114">
        <f t="shared" si="457"/>
        <v>0</v>
      </c>
      <c r="AG240" s="113">
        <v>0</v>
      </c>
      <c r="AH240" s="113">
        <v>0</v>
      </c>
      <c r="AI240" s="113">
        <v>0</v>
      </c>
      <c r="AJ240" s="113">
        <f>SUM(AG240:AI240)</f>
        <v>0</v>
      </c>
      <c r="AK240" s="113">
        <f>AD240+AE240+AF240+AJ240</f>
        <v>0</v>
      </c>
      <c r="AL240" s="115">
        <v>0</v>
      </c>
      <c r="AM240" s="115">
        <v>0</v>
      </c>
      <c r="AN240" s="115">
        <v>0</v>
      </c>
      <c r="AO240" s="115">
        <v>0</v>
      </c>
      <c r="AP240" s="115">
        <v>0</v>
      </c>
      <c r="AQ240" s="115">
        <v>0</v>
      </c>
      <c r="AR240" s="115">
        <v>0</v>
      </c>
      <c r="AS240" s="115">
        <v>0</v>
      </c>
      <c r="AT240" s="115">
        <f t="shared" si="499"/>
        <v>0</v>
      </c>
      <c r="AU240" s="115">
        <f t="shared" si="441"/>
        <v>0</v>
      </c>
      <c r="AV240" s="116">
        <f t="shared" si="442"/>
        <v>0</v>
      </c>
      <c r="AW240" s="346">
        <f>I240+AK240</f>
        <v>143954</v>
      </c>
      <c r="AX240" s="113">
        <f>J240+Y240</f>
        <v>101475</v>
      </c>
      <c r="AY240" s="113">
        <f t="shared" si="500"/>
        <v>0</v>
      </c>
      <c r="AZ240" s="113">
        <f>K240+AC240</f>
        <v>0</v>
      </c>
      <c r="BA240" s="113">
        <f t="shared" si="501"/>
        <v>34299</v>
      </c>
      <c r="BB240" s="113">
        <f t="shared" si="501"/>
        <v>2030</v>
      </c>
      <c r="BC240" s="113">
        <f>N240+AJ240</f>
        <v>6150</v>
      </c>
      <c r="BD240" s="115">
        <f>O240+AV240</f>
        <v>0.43</v>
      </c>
      <c r="BE240" s="115">
        <f>P240+AT240</f>
        <v>0</v>
      </c>
      <c r="BF240" s="372">
        <f t="shared" si="502"/>
        <v>0</v>
      </c>
      <c r="BG240" s="116">
        <f>Q240+AU240</f>
        <v>0.43</v>
      </c>
    </row>
    <row r="241" spans="1:59" ht="14.1" customHeight="1" x14ac:dyDescent="0.2">
      <c r="A241" s="120">
        <v>49</v>
      </c>
      <c r="B241" s="117">
        <v>2473</v>
      </c>
      <c r="C241" s="118">
        <v>600080285</v>
      </c>
      <c r="D241" s="117">
        <v>65642376</v>
      </c>
      <c r="E241" s="119" t="s">
        <v>672</v>
      </c>
      <c r="F241" s="120"/>
      <c r="G241" s="119"/>
      <c r="H241" s="121"/>
      <c r="I241" s="122">
        <v>51218938</v>
      </c>
      <c r="J241" s="123">
        <v>37035277</v>
      </c>
      <c r="K241" s="123">
        <v>30000</v>
      </c>
      <c r="L241" s="123">
        <v>12528064</v>
      </c>
      <c r="M241" s="123">
        <v>740707</v>
      </c>
      <c r="N241" s="123">
        <v>884890</v>
      </c>
      <c r="O241" s="124">
        <v>79.091800000000006</v>
      </c>
      <c r="P241" s="124">
        <v>65.183000000000007</v>
      </c>
      <c r="Q241" s="904">
        <v>13.908799999999999</v>
      </c>
      <c r="R241" s="122">
        <f t="shared" ref="R241:BG241" si="503">SUM(R236:R240)</f>
        <v>-280000</v>
      </c>
      <c r="S241" s="123">
        <f t="shared" si="503"/>
        <v>8020</v>
      </c>
      <c r="T241" s="123">
        <f t="shared" si="503"/>
        <v>423337</v>
      </c>
      <c r="U241" s="123">
        <f t="shared" ref="U241" si="504">SUM(U236:U240)</f>
        <v>82224</v>
      </c>
      <c r="V241" s="123">
        <f t="shared" si="503"/>
        <v>-147275</v>
      </c>
      <c r="W241" s="123">
        <f t="shared" ref="W241" si="505">SUM(W236:W240)</f>
        <v>288700</v>
      </c>
      <c r="X241" s="123">
        <f t="shared" si="503"/>
        <v>0</v>
      </c>
      <c r="Y241" s="123">
        <f t="shared" si="503"/>
        <v>375006</v>
      </c>
      <c r="Z241" s="123">
        <f t="shared" si="503"/>
        <v>280000</v>
      </c>
      <c r="AA241" s="123">
        <f t="shared" si="503"/>
        <v>0</v>
      </c>
      <c r="AB241" s="123">
        <f t="shared" si="503"/>
        <v>0</v>
      </c>
      <c r="AC241" s="123">
        <f t="shared" si="503"/>
        <v>280000</v>
      </c>
      <c r="AD241" s="123">
        <f t="shared" si="503"/>
        <v>655006</v>
      </c>
      <c r="AE241" s="123">
        <f t="shared" si="503"/>
        <v>221392</v>
      </c>
      <c r="AF241" s="123">
        <f t="shared" si="503"/>
        <v>7500</v>
      </c>
      <c r="AG241" s="123">
        <f t="shared" si="503"/>
        <v>0</v>
      </c>
      <c r="AH241" s="123">
        <f t="shared" si="503"/>
        <v>200000</v>
      </c>
      <c r="AI241" s="123">
        <f t="shared" si="503"/>
        <v>0</v>
      </c>
      <c r="AJ241" s="123">
        <f t="shared" si="503"/>
        <v>200000</v>
      </c>
      <c r="AK241" s="123">
        <f t="shared" si="503"/>
        <v>1083898</v>
      </c>
      <c r="AL241" s="124">
        <f t="shared" si="503"/>
        <v>-0.57999999999999996</v>
      </c>
      <c r="AM241" s="124">
        <f t="shared" si="503"/>
        <v>0</v>
      </c>
      <c r="AN241" s="124">
        <f t="shared" si="503"/>
        <v>0.03</v>
      </c>
      <c r="AO241" s="124">
        <f t="shared" si="503"/>
        <v>0.85000000000000009</v>
      </c>
      <c r="AP241" s="124">
        <f t="shared" si="503"/>
        <v>0</v>
      </c>
      <c r="AQ241" s="124">
        <f t="shared" ref="AQ241" si="506">SUM(AQ236:AQ240)</f>
        <v>0.83340000000000003</v>
      </c>
      <c r="AR241" s="124">
        <f t="shared" si="503"/>
        <v>0</v>
      </c>
      <c r="AS241" s="124">
        <f t="shared" si="503"/>
        <v>0</v>
      </c>
      <c r="AT241" s="449">
        <f t="shared" si="503"/>
        <v>1.1334000000000002</v>
      </c>
      <c r="AU241" s="124">
        <f t="shared" si="503"/>
        <v>0</v>
      </c>
      <c r="AV241" s="125">
        <f t="shared" si="503"/>
        <v>1.1334000000000002</v>
      </c>
      <c r="AW241" s="842">
        <f t="shared" si="503"/>
        <v>52302836</v>
      </c>
      <c r="AX241" s="123">
        <f t="shared" si="503"/>
        <v>37410283</v>
      </c>
      <c r="AY241" s="123">
        <f t="shared" ref="AY241" si="507">SUM(AY236:AY240)</f>
        <v>288700</v>
      </c>
      <c r="AZ241" s="123">
        <f t="shared" si="503"/>
        <v>310000</v>
      </c>
      <c r="BA241" s="123">
        <f t="shared" si="503"/>
        <v>12749456</v>
      </c>
      <c r="BB241" s="123">
        <f t="shared" si="503"/>
        <v>748207</v>
      </c>
      <c r="BC241" s="123">
        <f t="shared" si="503"/>
        <v>1084890</v>
      </c>
      <c r="BD241" s="124">
        <f t="shared" si="503"/>
        <v>80.225200000000001</v>
      </c>
      <c r="BE241" s="124">
        <f t="shared" si="503"/>
        <v>66.316400000000002</v>
      </c>
      <c r="BF241" s="124">
        <f t="shared" si="503"/>
        <v>0.83340000000000003</v>
      </c>
      <c r="BG241" s="125">
        <f t="shared" si="503"/>
        <v>13.908799999999999</v>
      </c>
    </row>
    <row r="242" spans="1:59" ht="14.1" customHeight="1" x14ac:dyDescent="0.2">
      <c r="A242" s="108">
        <v>50</v>
      </c>
      <c r="B242" s="105">
        <v>2490</v>
      </c>
      <c r="C242" s="106">
        <v>600080005</v>
      </c>
      <c r="D242" s="105">
        <v>46746757</v>
      </c>
      <c r="E242" s="107" t="s">
        <v>673</v>
      </c>
      <c r="F242" s="108">
        <v>3113</v>
      </c>
      <c r="G242" s="107" t="s">
        <v>318</v>
      </c>
      <c r="H242" s="109" t="s">
        <v>281</v>
      </c>
      <c r="I242" s="110">
        <v>24135494</v>
      </c>
      <c r="J242" s="111">
        <v>17316336</v>
      </c>
      <c r="K242" s="111">
        <v>100000</v>
      </c>
      <c r="L242" s="111">
        <v>5886721</v>
      </c>
      <c r="M242" s="111">
        <v>346327</v>
      </c>
      <c r="N242" s="111">
        <v>486110</v>
      </c>
      <c r="O242" s="288">
        <v>32.179000000000002</v>
      </c>
      <c r="P242" s="288">
        <v>25.2224</v>
      </c>
      <c r="Q242" s="406">
        <v>6.9565999999999999</v>
      </c>
      <c r="R242" s="112">
        <v>-320000</v>
      </c>
      <c r="S242" s="113">
        <v>0</v>
      </c>
      <c r="T242" s="113">
        <v>0</v>
      </c>
      <c r="U242" s="113">
        <v>85284</v>
      </c>
      <c r="V242" s="113">
        <v>-184094</v>
      </c>
      <c r="W242" s="113">
        <v>519660</v>
      </c>
      <c r="X242" s="113">
        <v>0</v>
      </c>
      <c r="Y242" s="113">
        <f t="shared" si="453"/>
        <v>100850</v>
      </c>
      <c r="Z242" s="113">
        <v>320000</v>
      </c>
      <c r="AA242" s="113">
        <v>0</v>
      </c>
      <c r="AB242" s="113">
        <v>0</v>
      </c>
      <c r="AC242" s="113">
        <f t="shared" si="454"/>
        <v>320000</v>
      </c>
      <c r="AD242" s="113">
        <f t="shared" si="455"/>
        <v>420850</v>
      </c>
      <c r="AE242" s="114">
        <f t="shared" si="456"/>
        <v>142247</v>
      </c>
      <c r="AF242" s="114">
        <f t="shared" si="457"/>
        <v>2017</v>
      </c>
      <c r="AG242" s="113">
        <v>0</v>
      </c>
      <c r="AH242" s="113">
        <v>250000</v>
      </c>
      <c r="AI242" s="113">
        <v>0</v>
      </c>
      <c r="AJ242" s="113">
        <f>SUM(AG242:AI242)</f>
        <v>250000</v>
      </c>
      <c r="AK242" s="113">
        <f>AD242+AE242+AF242+AJ242</f>
        <v>815114</v>
      </c>
      <c r="AL242" s="115">
        <v>-0.6</v>
      </c>
      <c r="AM242" s="115">
        <v>-0.25</v>
      </c>
      <c r="AN242" s="115">
        <v>0</v>
      </c>
      <c r="AO242" s="115">
        <v>0</v>
      </c>
      <c r="AP242" s="115">
        <v>0</v>
      </c>
      <c r="AQ242" s="115">
        <v>1.5002</v>
      </c>
      <c r="AR242" s="115">
        <v>0</v>
      </c>
      <c r="AS242" s="115">
        <v>0</v>
      </c>
      <c r="AT242" s="115">
        <f t="shared" ref="AT242:AT246" si="508">AL242+AN242+AO242+AR242+AQ242</f>
        <v>0.9002</v>
      </c>
      <c r="AU242" s="115">
        <f t="shared" si="441"/>
        <v>-0.25</v>
      </c>
      <c r="AV242" s="116">
        <f t="shared" si="442"/>
        <v>0.6502</v>
      </c>
      <c r="AW242" s="346">
        <f>I242+AK242</f>
        <v>24950608</v>
      </c>
      <c r="AX242" s="113">
        <f>J242+Y242</f>
        <v>17417186</v>
      </c>
      <c r="AY242" s="113">
        <f t="shared" ref="AY242:AY246" si="509">W242</f>
        <v>519660</v>
      </c>
      <c r="AZ242" s="113">
        <f>K242+AC242</f>
        <v>420000</v>
      </c>
      <c r="BA242" s="113">
        <f t="shared" ref="BA242:BB246" si="510">L242+AE242</f>
        <v>6028968</v>
      </c>
      <c r="BB242" s="113">
        <f t="shared" si="510"/>
        <v>348344</v>
      </c>
      <c r="BC242" s="113">
        <f>N242+AJ242</f>
        <v>736110</v>
      </c>
      <c r="BD242" s="115">
        <f>O242+AV242</f>
        <v>32.8292</v>
      </c>
      <c r="BE242" s="115">
        <f>P242+AT242</f>
        <v>26.122600000000002</v>
      </c>
      <c r="BF242" s="372">
        <f t="shared" ref="BF242:BF246" si="511">AQ242</f>
        <v>1.5002</v>
      </c>
      <c r="BG242" s="116">
        <f>Q242+AU242</f>
        <v>6.7065999999999999</v>
      </c>
    </row>
    <row r="243" spans="1:59" ht="14.1" customHeight="1" x14ac:dyDescent="0.2">
      <c r="A243" s="108">
        <v>50</v>
      </c>
      <c r="B243" s="105">
        <v>2490</v>
      </c>
      <c r="C243" s="106">
        <v>600080005</v>
      </c>
      <c r="D243" s="105">
        <v>46746757</v>
      </c>
      <c r="E243" s="107" t="s">
        <v>673</v>
      </c>
      <c r="F243" s="108">
        <v>3113</v>
      </c>
      <c r="G243" s="126" t="s">
        <v>316</v>
      </c>
      <c r="H243" s="109" t="s">
        <v>282</v>
      </c>
      <c r="I243" s="110">
        <v>1605583</v>
      </c>
      <c r="J243" s="28">
        <v>1180473</v>
      </c>
      <c r="K243" s="28">
        <v>0</v>
      </c>
      <c r="L243" s="111">
        <v>399000</v>
      </c>
      <c r="M243" s="111">
        <v>23610</v>
      </c>
      <c r="N243" s="28">
        <v>2500</v>
      </c>
      <c r="O243" s="288">
        <v>3.18</v>
      </c>
      <c r="P243" s="275">
        <v>3.18</v>
      </c>
      <c r="Q243" s="905">
        <v>0</v>
      </c>
      <c r="R243" s="112">
        <v>0</v>
      </c>
      <c r="S243" s="113">
        <v>0</v>
      </c>
      <c r="T243" s="113">
        <v>0</v>
      </c>
      <c r="U243" s="113">
        <v>0</v>
      </c>
      <c r="V243" s="113">
        <v>0</v>
      </c>
      <c r="W243" s="113">
        <v>0</v>
      </c>
      <c r="X243" s="113">
        <v>0</v>
      </c>
      <c r="Y243" s="113">
        <f t="shared" si="453"/>
        <v>0</v>
      </c>
      <c r="Z243" s="113">
        <v>0</v>
      </c>
      <c r="AA243" s="113">
        <v>0</v>
      </c>
      <c r="AB243" s="113">
        <v>0</v>
      </c>
      <c r="AC243" s="113">
        <f t="shared" si="454"/>
        <v>0</v>
      </c>
      <c r="AD243" s="113">
        <f t="shared" si="455"/>
        <v>0</v>
      </c>
      <c r="AE243" s="114">
        <f t="shared" si="456"/>
        <v>0</v>
      </c>
      <c r="AF243" s="114">
        <f t="shared" si="457"/>
        <v>0</v>
      </c>
      <c r="AG243" s="113">
        <v>0</v>
      </c>
      <c r="AH243" s="113">
        <v>0</v>
      </c>
      <c r="AI243" s="113">
        <v>0</v>
      </c>
      <c r="AJ243" s="113">
        <f>SUM(AG243:AI243)</f>
        <v>0</v>
      </c>
      <c r="AK243" s="113">
        <f>AD243+AE243+AF243+AJ243</f>
        <v>0</v>
      </c>
      <c r="AL243" s="115">
        <v>0</v>
      </c>
      <c r="AM243" s="115">
        <v>0</v>
      </c>
      <c r="AN243" s="115">
        <v>0</v>
      </c>
      <c r="AO243" s="115">
        <v>0</v>
      </c>
      <c r="AP243" s="115">
        <v>0</v>
      </c>
      <c r="AQ243" s="115">
        <v>0</v>
      </c>
      <c r="AR243" s="115">
        <v>0</v>
      </c>
      <c r="AS243" s="115">
        <v>0</v>
      </c>
      <c r="AT243" s="115">
        <f t="shared" si="508"/>
        <v>0</v>
      </c>
      <c r="AU243" s="115">
        <f t="shared" si="441"/>
        <v>0</v>
      </c>
      <c r="AV243" s="116">
        <f t="shared" si="442"/>
        <v>0</v>
      </c>
      <c r="AW243" s="346">
        <f>I243+AK243</f>
        <v>1605583</v>
      </c>
      <c r="AX243" s="113">
        <f>J243+Y243</f>
        <v>1180473</v>
      </c>
      <c r="AY243" s="113">
        <f t="shared" si="509"/>
        <v>0</v>
      </c>
      <c r="AZ243" s="113">
        <f>K243+AC243</f>
        <v>0</v>
      </c>
      <c r="BA243" s="113">
        <f t="shared" si="510"/>
        <v>399000</v>
      </c>
      <c r="BB243" s="113">
        <f t="shared" si="510"/>
        <v>23610</v>
      </c>
      <c r="BC243" s="113">
        <f>N243+AJ243</f>
        <v>2500</v>
      </c>
      <c r="BD243" s="115">
        <f>O243+AV243</f>
        <v>3.18</v>
      </c>
      <c r="BE243" s="115">
        <f>P243+AT243</f>
        <v>3.18</v>
      </c>
      <c r="BF243" s="372">
        <f t="shared" si="511"/>
        <v>0</v>
      </c>
      <c r="BG243" s="116">
        <f>Q243+AU243</f>
        <v>0</v>
      </c>
    </row>
    <row r="244" spans="1:59" ht="14.1" customHeight="1" x14ac:dyDescent="0.2">
      <c r="A244" s="108">
        <v>50</v>
      </c>
      <c r="B244" s="105">
        <v>2490</v>
      </c>
      <c r="C244" s="106">
        <v>600080005</v>
      </c>
      <c r="D244" s="105">
        <v>46746757</v>
      </c>
      <c r="E244" s="107" t="s">
        <v>673</v>
      </c>
      <c r="F244" s="108">
        <v>3141</v>
      </c>
      <c r="G244" s="107" t="s">
        <v>319</v>
      </c>
      <c r="H244" s="109" t="s">
        <v>282</v>
      </c>
      <c r="I244" s="110">
        <v>1923847</v>
      </c>
      <c r="J244" s="30">
        <v>1399578</v>
      </c>
      <c r="K244" s="30">
        <v>5000</v>
      </c>
      <c r="L244" s="111">
        <v>474747</v>
      </c>
      <c r="M244" s="111">
        <v>27992</v>
      </c>
      <c r="N244" s="30">
        <v>16530</v>
      </c>
      <c r="O244" s="288">
        <v>4.78</v>
      </c>
      <c r="P244" s="441">
        <v>0</v>
      </c>
      <c r="Q244" s="906">
        <v>4.78</v>
      </c>
      <c r="R244" s="112">
        <v>5000</v>
      </c>
      <c r="S244" s="113">
        <v>0</v>
      </c>
      <c r="T244" s="113">
        <v>0</v>
      </c>
      <c r="U244" s="113">
        <v>0</v>
      </c>
      <c r="V244" s="113">
        <v>0</v>
      </c>
      <c r="W244" s="113">
        <v>0</v>
      </c>
      <c r="X244" s="113">
        <v>0</v>
      </c>
      <c r="Y244" s="113">
        <f t="shared" si="453"/>
        <v>5000</v>
      </c>
      <c r="Z244" s="113">
        <v>-5000</v>
      </c>
      <c r="AA244" s="113">
        <v>0</v>
      </c>
      <c r="AB244" s="113">
        <v>0</v>
      </c>
      <c r="AC244" s="113">
        <f t="shared" si="454"/>
        <v>-5000</v>
      </c>
      <c r="AD244" s="113">
        <f t="shared" si="455"/>
        <v>0</v>
      </c>
      <c r="AE244" s="114">
        <f t="shared" si="456"/>
        <v>0</v>
      </c>
      <c r="AF244" s="114">
        <f t="shared" si="457"/>
        <v>100</v>
      </c>
      <c r="AG244" s="113">
        <v>0</v>
      </c>
      <c r="AH244" s="113">
        <v>0</v>
      </c>
      <c r="AI244" s="113">
        <v>0</v>
      </c>
      <c r="AJ244" s="113">
        <f>SUM(AG244:AI244)</f>
        <v>0</v>
      </c>
      <c r="AK244" s="113">
        <f>AD244+AE244+AF244+AJ244</f>
        <v>100</v>
      </c>
      <c r="AL244" s="115">
        <v>0</v>
      </c>
      <c r="AM244" s="115">
        <v>0</v>
      </c>
      <c r="AN244" s="115">
        <v>0</v>
      </c>
      <c r="AO244" s="115">
        <v>0</v>
      </c>
      <c r="AP244" s="115">
        <v>0</v>
      </c>
      <c r="AQ244" s="115">
        <v>0</v>
      </c>
      <c r="AR244" s="115">
        <v>0</v>
      </c>
      <c r="AS244" s="115">
        <v>0</v>
      </c>
      <c r="AT244" s="115">
        <f t="shared" si="508"/>
        <v>0</v>
      </c>
      <c r="AU244" s="115">
        <f t="shared" si="441"/>
        <v>0</v>
      </c>
      <c r="AV244" s="116">
        <f t="shared" si="442"/>
        <v>0</v>
      </c>
      <c r="AW244" s="346">
        <f>I244+AK244</f>
        <v>1923947</v>
      </c>
      <c r="AX244" s="113">
        <f>J244+Y244</f>
        <v>1404578</v>
      </c>
      <c r="AY244" s="113">
        <f t="shared" si="509"/>
        <v>0</v>
      </c>
      <c r="AZ244" s="113">
        <f>K244+AC244</f>
        <v>0</v>
      </c>
      <c r="BA244" s="113">
        <f t="shared" si="510"/>
        <v>474747</v>
      </c>
      <c r="BB244" s="113">
        <f t="shared" si="510"/>
        <v>28092</v>
      </c>
      <c r="BC244" s="113">
        <f>N244+AJ244</f>
        <v>16530</v>
      </c>
      <c r="BD244" s="115">
        <f>O244+AV244</f>
        <v>4.78</v>
      </c>
      <c r="BE244" s="115">
        <f>P244+AT244</f>
        <v>0</v>
      </c>
      <c r="BF244" s="372">
        <f t="shared" si="511"/>
        <v>0</v>
      </c>
      <c r="BG244" s="116">
        <f>Q244+AU244</f>
        <v>4.78</v>
      </c>
    </row>
    <row r="245" spans="1:59" ht="14.1" customHeight="1" x14ac:dyDescent="0.2">
      <c r="A245" s="108">
        <v>50</v>
      </c>
      <c r="B245" s="105">
        <v>2490</v>
      </c>
      <c r="C245" s="106">
        <v>600080005</v>
      </c>
      <c r="D245" s="105">
        <v>46746757</v>
      </c>
      <c r="E245" s="107" t="s">
        <v>673</v>
      </c>
      <c r="F245" s="108">
        <v>3143</v>
      </c>
      <c r="G245" s="126" t="s">
        <v>633</v>
      </c>
      <c r="H245" s="109" t="s">
        <v>281</v>
      </c>
      <c r="I245" s="110">
        <v>2204672</v>
      </c>
      <c r="J245" s="427">
        <v>1618543</v>
      </c>
      <c r="K245" s="427">
        <v>5000</v>
      </c>
      <c r="L245" s="111">
        <v>548758</v>
      </c>
      <c r="M245" s="111">
        <v>32371</v>
      </c>
      <c r="N245" s="338">
        <v>0</v>
      </c>
      <c r="O245" s="288">
        <v>3.65</v>
      </c>
      <c r="P245" s="430">
        <v>3.65</v>
      </c>
      <c r="Q245" s="905">
        <v>0</v>
      </c>
      <c r="R245" s="112">
        <v>5000</v>
      </c>
      <c r="S245" s="113">
        <v>0</v>
      </c>
      <c r="T245" s="113">
        <v>0</v>
      </c>
      <c r="U245" s="113">
        <v>0</v>
      </c>
      <c r="V245" s="113">
        <v>0</v>
      </c>
      <c r="W245" s="113">
        <v>0</v>
      </c>
      <c r="X245" s="113">
        <v>0</v>
      </c>
      <c r="Y245" s="113">
        <f t="shared" si="453"/>
        <v>5000</v>
      </c>
      <c r="Z245" s="113">
        <v>-5000</v>
      </c>
      <c r="AA245" s="113">
        <v>0</v>
      </c>
      <c r="AB245" s="113">
        <v>0</v>
      </c>
      <c r="AC245" s="113">
        <f t="shared" si="454"/>
        <v>-5000</v>
      </c>
      <c r="AD245" s="113">
        <f t="shared" si="455"/>
        <v>0</v>
      </c>
      <c r="AE245" s="114">
        <f t="shared" si="456"/>
        <v>0</v>
      </c>
      <c r="AF245" s="114">
        <f t="shared" si="457"/>
        <v>100</v>
      </c>
      <c r="AG245" s="113">
        <v>0</v>
      </c>
      <c r="AH245" s="113">
        <v>0</v>
      </c>
      <c r="AI245" s="113">
        <v>0</v>
      </c>
      <c r="AJ245" s="113">
        <f>SUM(AG245:AI245)</f>
        <v>0</v>
      </c>
      <c r="AK245" s="113">
        <f>AD245+AE245+AF245+AJ245</f>
        <v>100</v>
      </c>
      <c r="AL245" s="115">
        <v>0</v>
      </c>
      <c r="AM245" s="115">
        <v>0</v>
      </c>
      <c r="AN245" s="115">
        <v>0</v>
      </c>
      <c r="AO245" s="115">
        <v>0</v>
      </c>
      <c r="AP245" s="115">
        <v>0</v>
      </c>
      <c r="AQ245" s="115">
        <v>0</v>
      </c>
      <c r="AR245" s="115">
        <v>0</v>
      </c>
      <c r="AS245" s="115">
        <v>0</v>
      </c>
      <c r="AT245" s="115">
        <f t="shared" si="508"/>
        <v>0</v>
      </c>
      <c r="AU245" s="115">
        <f t="shared" si="441"/>
        <v>0</v>
      </c>
      <c r="AV245" s="116">
        <f t="shared" si="442"/>
        <v>0</v>
      </c>
      <c r="AW245" s="346">
        <f>I245+AK245</f>
        <v>2204772</v>
      </c>
      <c r="AX245" s="113">
        <f>J245+Y245</f>
        <v>1623543</v>
      </c>
      <c r="AY245" s="113">
        <f t="shared" si="509"/>
        <v>0</v>
      </c>
      <c r="AZ245" s="113">
        <f>K245+AC245</f>
        <v>0</v>
      </c>
      <c r="BA245" s="113">
        <f t="shared" si="510"/>
        <v>548758</v>
      </c>
      <c r="BB245" s="113">
        <f t="shared" si="510"/>
        <v>32471</v>
      </c>
      <c r="BC245" s="113">
        <f>N245+AJ245</f>
        <v>0</v>
      </c>
      <c r="BD245" s="115">
        <f>O245+AV245</f>
        <v>3.65</v>
      </c>
      <c r="BE245" s="115">
        <f>P245+AT245</f>
        <v>3.65</v>
      </c>
      <c r="BF245" s="372">
        <f t="shared" si="511"/>
        <v>0</v>
      </c>
      <c r="BG245" s="116">
        <f>Q245+AU245</f>
        <v>0</v>
      </c>
    </row>
    <row r="246" spans="1:59" ht="14.1" customHeight="1" x14ac:dyDescent="0.2">
      <c r="A246" s="108">
        <v>50</v>
      </c>
      <c r="B246" s="105">
        <v>2490</v>
      </c>
      <c r="C246" s="106">
        <v>600080005</v>
      </c>
      <c r="D246" s="105">
        <v>46746757</v>
      </c>
      <c r="E246" s="107" t="s">
        <v>673</v>
      </c>
      <c r="F246" s="108">
        <v>3143</v>
      </c>
      <c r="G246" s="126" t="s">
        <v>634</v>
      </c>
      <c r="H246" s="109" t="s">
        <v>282</v>
      </c>
      <c r="I246" s="110">
        <v>57581</v>
      </c>
      <c r="J246" s="439">
        <v>40590</v>
      </c>
      <c r="K246" s="439">
        <v>0</v>
      </c>
      <c r="L246" s="111">
        <v>13719</v>
      </c>
      <c r="M246" s="111">
        <v>812</v>
      </c>
      <c r="N246" s="439">
        <v>2460</v>
      </c>
      <c r="O246" s="288">
        <v>0.17</v>
      </c>
      <c r="P246" s="440">
        <v>0</v>
      </c>
      <c r="Q246" s="906">
        <v>0.17</v>
      </c>
      <c r="R246" s="112">
        <v>0</v>
      </c>
      <c r="S246" s="113">
        <v>0</v>
      </c>
      <c r="T246" s="113">
        <v>0</v>
      </c>
      <c r="U246" s="113">
        <v>0</v>
      </c>
      <c r="V246" s="113">
        <v>0</v>
      </c>
      <c r="W246" s="113">
        <v>0</v>
      </c>
      <c r="X246" s="113">
        <v>0</v>
      </c>
      <c r="Y246" s="113">
        <f t="shared" si="453"/>
        <v>0</v>
      </c>
      <c r="Z246" s="113">
        <v>0</v>
      </c>
      <c r="AA246" s="113">
        <v>0</v>
      </c>
      <c r="AB246" s="113">
        <v>0</v>
      </c>
      <c r="AC246" s="113">
        <f t="shared" si="454"/>
        <v>0</v>
      </c>
      <c r="AD246" s="113">
        <f t="shared" si="455"/>
        <v>0</v>
      </c>
      <c r="AE246" s="114">
        <f t="shared" si="456"/>
        <v>0</v>
      </c>
      <c r="AF246" s="114">
        <f t="shared" si="457"/>
        <v>0</v>
      </c>
      <c r="AG246" s="113">
        <v>0</v>
      </c>
      <c r="AH246" s="113">
        <v>0</v>
      </c>
      <c r="AI246" s="113">
        <v>0</v>
      </c>
      <c r="AJ246" s="113">
        <f>SUM(AG246:AI246)</f>
        <v>0</v>
      </c>
      <c r="AK246" s="113">
        <f>AD246+AE246+AF246+AJ246</f>
        <v>0</v>
      </c>
      <c r="AL246" s="115">
        <v>0</v>
      </c>
      <c r="AM246" s="115">
        <v>0</v>
      </c>
      <c r="AN246" s="115">
        <v>0</v>
      </c>
      <c r="AO246" s="115">
        <v>0</v>
      </c>
      <c r="AP246" s="115">
        <v>0</v>
      </c>
      <c r="AQ246" s="115">
        <v>0</v>
      </c>
      <c r="AR246" s="115">
        <v>0</v>
      </c>
      <c r="AS246" s="115">
        <v>0</v>
      </c>
      <c r="AT246" s="115">
        <f t="shared" si="508"/>
        <v>0</v>
      </c>
      <c r="AU246" s="115">
        <f t="shared" si="441"/>
        <v>0</v>
      </c>
      <c r="AV246" s="116">
        <f t="shared" si="442"/>
        <v>0</v>
      </c>
      <c r="AW246" s="346">
        <f>I246+AK246</f>
        <v>57581</v>
      </c>
      <c r="AX246" s="113">
        <f>J246+Y246</f>
        <v>40590</v>
      </c>
      <c r="AY246" s="113">
        <f t="shared" si="509"/>
        <v>0</v>
      </c>
      <c r="AZ246" s="113">
        <f>K246+AC246</f>
        <v>0</v>
      </c>
      <c r="BA246" s="113">
        <f t="shared" si="510"/>
        <v>13719</v>
      </c>
      <c r="BB246" s="113">
        <f t="shared" si="510"/>
        <v>812</v>
      </c>
      <c r="BC246" s="113">
        <f>N246+AJ246</f>
        <v>2460</v>
      </c>
      <c r="BD246" s="115">
        <f>O246+AV246</f>
        <v>0.17</v>
      </c>
      <c r="BE246" s="115">
        <f>P246+AT246</f>
        <v>0</v>
      </c>
      <c r="BF246" s="372">
        <f t="shared" si="511"/>
        <v>0</v>
      </c>
      <c r="BG246" s="116">
        <f>Q246+AU246</f>
        <v>0.17</v>
      </c>
    </row>
    <row r="247" spans="1:59" ht="14.1" customHeight="1" x14ac:dyDescent="0.2">
      <c r="A247" s="120">
        <v>50</v>
      </c>
      <c r="B247" s="117">
        <v>2490</v>
      </c>
      <c r="C247" s="118">
        <v>600080005</v>
      </c>
      <c r="D247" s="117">
        <v>46746757</v>
      </c>
      <c r="E247" s="119" t="s">
        <v>674</v>
      </c>
      <c r="F247" s="120"/>
      <c r="G247" s="119"/>
      <c r="H247" s="121"/>
      <c r="I247" s="122">
        <v>29927177</v>
      </c>
      <c r="J247" s="123">
        <v>21555520</v>
      </c>
      <c r="K247" s="123">
        <v>110000</v>
      </c>
      <c r="L247" s="123">
        <v>7322945</v>
      </c>
      <c r="M247" s="123">
        <v>431112</v>
      </c>
      <c r="N247" s="123">
        <v>507600</v>
      </c>
      <c r="O247" s="124">
        <v>43.959000000000003</v>
      </c>
      <c r="P247" s="124">
        <v>32.052399999999999</v>
      </c>
      <c r="Q247" s="904">
        <v>11.906599999999999</v>
      </c>
      <c r="R247" s="122">
        <f t="shared" ref="R247:BG247" si="512">SUM(R242:R246)</f>
        <v>-310000</v>
      </c>
      <c r="S247" s="123">
        <f t="shared" si="512"/>
        <v>0</v>
      </c>
      <c r="T247" s="123">
        <f t="shared" si="512"/>
        <v>0</v>
      </c>
      <c r="U247" s="123">
        <f t="shared" ref="U247" si="513">SUM(U242:U246)</f>
        <v>85284</v>
      </c>
      <c r="V247" s="123">
        <f t="shared" si="512"/>
        <v>-184094</v>
      </c>
      <c r="W247" s="123">
        <f t="shared" ref="W247" si="514">SUM(W242:W246)</f>
        <v>519660</v>
      </c>
      <c r="X247" s="123">
        <f t="shared" si="512"/>
        <v>0</v>
      </c>
      <c r="Y247" s="123">
        <f t="shared" si="512"/>
        <v>110850</v>
      </c>
      <c r="Z247" s="123">
        <f t="shared" si="512"/>
        <v>310000</v>
      </c>
      <c r="AA247" s="123">
        <f t="shared" si="512"/>
        <v>0</v>
      </c>
      <c r="AB247" s="123">
        <f t="shared" si="512"/>
        <v>0</v>
      </c>
      <c r="AC247" s="123">
        <f t="shared" si="512"/>
        <v>310000</v>
      </c>
      <c r="AD247" s="123">
        <f t="shared" si="512"/>
        <v>420850</v>
      </c>
      <c r="AE247" s="123">
        <f t="shared" si="512"/>
        <v>142247</v>
      </c>
      <c r="AF247" s="123">
        <f t="shared" si="512"/>
        <v>2217</v>
      </c>
      <c r="AG247" s="123">
        <f t="shared" si="512"/>
        <v>0</v>
      </c>
      <c r="AH247" s="123">
        <f t="shared" si="512"/>
        <v>250000</v>
      </c>
      <c r="AI247" s="123">
        <f t="shared" si="512"/>
        <v>0</v>
      </c>
      <c r="AJ247" s="123">
        <f t="shared" si="512"/>
        <v>250000</v>
      </c>
      <c r="AK247" s="123">
        <f t="shared" si="512"/>
        <v>815314</v>
      </c>
      <c r="AL247" s="124">
        <f t="shared" si="512"/>
        <v>-0.6</v>
      </c>
      <c r="AM247" s="124">
        <f t="shared" si="512"/>
        <v>-0.25</v>
      </c>
      <c r="AN247" s="124">
        <f t="shared" si="512"/>
        <v>0</v>
      </c>
      <c r="AO247" s="124">
        <f t="shared" si="512"/>
        <v>0</v>
      </c>
      <c r="AP247" s="124">
        <f t="shared" si="512"/>
        <v>0</v>
      </c>
      <c r="AQ247" s="124">
        <f t="shared" ref="AQ247" si="515">SUM(AQ242:AQ246)</f>
        <v>1.5002</v>
      </c>
      <c r="AR247" s="124">
        <f t="shared" si="512"/>
        <v>0</v>
      </c>
      <c r="AS247" s="124">
        <f t="shared" si="512"/>
        <v>0</v>
      </c>
      <c r="AT247" s="449">
        <f t="shared" si="512"/>
        <v>0.9002</v>
      </c>
      <c r="AU247" s="124">
        <f t="shared" si="512"/>
        <v>-0.25</v>
      </c>
      <c r="AV247" s="125">
        <f t="shared" si="512"/>
        <v>0.6502</v>
      </c>
      <c r="AW247" s="842">
        <f t="shared" si="512"/>
        <v>30742491</v>
      </c>
      <c r="AX247" s="123">
        <f t="shared" si="512"/>
        <v>21666370</v>
      </c>
      <c r="AY247" s="123">
        <f t="shared" ref="AY247" si="516">SUM(AY242:AY246)</f>
        <v>519660</v>
      </c>
      <c r="AZ247" s="123">
        <f t="shared" si="512"/>
        <v>420000</v>
      </c>
      <c r="BA247" s="123">
        <f t="shared" si="512"/>
        <v>7465192</v>
      </c>
      <c r="BB247" s="123">
        <f t="shared" si="512"/>
        <v>433329</v>
      </c>
      <c r="BC247" s="123">
        <f t="shared" si="512"/>
        <v>757600</v>
      </c>
      <c r="BD247" s="124">
        <f t="shared" si="512"/>
        <v>44.609200000000001</v>
      </c>
      <c r="BE247" s="124">
        <f t="shared" si="512"/>
        <v>32.952600000000004</v>
      </c>
      <c r="BF247" s="124">
        <f t="shared" si="512"/>
        <v>1.5002</v>
      </c>
      <c r="BG247" s="125">
        <f t="shared" si="512"/>
        <v>11.656599999999999</v>
      </c>
    </row>
    <row r="248" spans="1:59" ht="14.1" customHeight="1" x14ac:dyDescent="0.2">
      <c r="A248" s="108">
        <v>51</v>
      </c>
      <c r="B248" s="105">
        <v>2310</v>
      </c>
      <c r="C248" s="106">
        <v>600080412</v>
      </c>
      <c r="D248" s="105">
        <v>72742038</v>
      </c>
      <c r="E248" s="107" t="s">
        <v>675</v>
      </c>
      <c r="F248" s="108">
        <v>3114</v>
      </c>
      <c r="G248" s="247" t="s">
        <v>563</v>
      </c>
      <c r="H248" s="109" t="s">
        <v>281</v>
      </c>
      <c r="I248" s="110">
        <v>25472012</v>
      </c>
      <c r="J248" s="111">
        <v>18507623</v>
      </c>
      <c r="K248" s="111">
        <v>20000</v>
      </c>
      <c r="L248" s="111">
        <v>6262337</v>
      </c>
      <c r="M248" s="111">
        <v>370152</v>
      </c>
      <c r="N248" s="111">
        <v>311900</v>
      </c>
      <c r="O248" s="288">
        <v>33.152099999999997</v>
      </c>
      <c r="P248" s="288">
        <v>24.7727</v>
      </c>
      <c r="Q248" s="406">
        <v>8.3794000000000004</v>
      </c>
      <c r="R248" s="112">
        <v>0</v>
      </c>
      <c r="S248" s="113">
        <v>0</v>
      </c>
      <c r="T248" s="113">
        <v>353269</v>
      </c>
      <c r="U248" s="113">
        <v>46340</v>
      </c>
      <c r="V248" s="113">
        <v>-220913</v>
      </c>
      <c r="W248" s="113">
        <v>0</v>
      </c>
      <c r="X248" s="113">
        <v>0</v>
      </c>
      <c r="Y248" s="113">
        <f t="shared" si="453"/>
        <v>178696</v>
      </c>
      <c r="Z248" s="113">
        <v>0</v>
      </c>
      <c r="AA248" s="113">
        <v>0</v>
      </c>
      <c r="AB248" s="113">
        <v>0</v>
      </c>
      <c r="AC248" s="113">
        <f t="shared" si="454"/>
        <v>0</v>
      </c>
      <c r="AD248" s="113">
        <f t="shared" si="455"/>
        <v>178696</v>
      </c>
      <c r="AE248" s="114">
        <f t="shared" si="456"/>
        <v>60399</v>
      </c>
      <c r="AF248" s="114">
        <f t="shared" si="457"/>
        <v>3574</v>
      </c>
      <c r="AG248" s="113">
        <v>0</v>
      </c>
      <c r="AH248" s="113">
        <v>300000</v>
      </c>
      <c r="AI248" s="113">
        <v>0</v>
      </c>
      <c r="AJ248" s="113">
        <f t="shared" ref="AJ248:AJ253" si="517">SUM(AG248:AI248)</f>
        <v>300000</v>
      </c>
      <c r="AK248" s="113">
        <f t="shared" ref="AK248:AK253" si="518">AD248+AE248+AF248+AJ248</f>
        <v>542669</v>
      </c>
      <c r="AL248" s="115">
        <v>0</v>
      </c>
      <c r="AM248" s="115">
        <v>0</v>
      </c>
      <c r="AN248" s="115">
        <v>0</v>
      </c>
      <c r="AO248" s="115">
        <v>0.55000000000000004</v>
      </c>
      <c r="AP248" s="115">
        <v>0</v>
      </c>
      <c r="AQ248" s="115">
        <v>0</v>
      </c>
      <c r="AR248" s="115">
        <v>0</v>
      </c>
      <c r="AS248" s="115">
        <v>0</v>
      </c>
      <c r="AT248" s="115">
        <f t="shared" ref="AT248:AT253" si="519">AL248+AN248+AO248+AR248+AQ248</f>
        <v>0.55000000000000004</v>
      </c>
      <c r="AU248" s="115">
        <f t="shared" si="441"/>
        <v>0</v>
      </c>
      <c r="AV248" s="116">
        <f t="shared" si="442"/>
        <v>0.55000000000000004</v>
      </c>
      <c r="AW248" s="346">
        <f t="shared" ref="AW248:AW253" si="520">I248+AK248</f>
        <v>26014681</v>
      </c>
      <c r="AX248" s="113">
        <f t="shared" ref="AX248:AX253" si="521">J248+Y248</f>
        <v>18686319</v>
      </c>
      <c r="AY248" s="113">
        <f t="shared" ref="AY248:AY253" si="522">W248</f>
        <v>0</v>
      </c>
      <c r="AZ248" s="113">
        <f t="shared" ref="AZ248:AZ253" si="523">K248+AC248</f>
        <v>20000</v>
      </c>
      <c r="BA248" s="113">
        <f t="shared" ref="BA248:BB253" si="524">L248+AE248</f>
        <v>6322736</v>
      </c>
      <c r="BB248" s="113">
        <f t="shared" si="524"/>
        <v>373726</v>
      </c>
      <c r="BC248" s="113">
        <f t="shared" ref="BC248:BC253" si="525">N248+AJ248</f>
        <v>611900</v>
      </c>
      <c r="BD248" s="115">
        <f t="shared" ref="BD248:BD253" si="526">O248+AV248</f>
        <v>33.702099999999994</v>
      </c>
      <c r="BE248" s="115">
        <f t="shared" ref="BE248:BE253" si="527">P248+AT248</f>
        <v>25.322700000000001</v>
      </c>
      <c r="BF248" s="372">
        <f t="shared" ref="BF248:BF253" si="528">AQ248</f>
        <v>0</v>
      </c>
      <c r="BG248" s="116">
        <f t="shared" ref="BG248:BG253" si="529">Q248+AU248</f>
        <v>8.3794000000000004</v>
      </c>
    </row>
    <row r="249" spans="1:59" ht="14.1" customHeight="1" x14ac:dyDescent="0.2">
      <c r="A249" s="108">
        <v>51</v>
      </c>
      <c r="B249" s="105">
        <v>2310</v>
      </c>
      <c r="C249" s="106">
        <v>600080412</v>
      </c>
      <c r="D249" s="105">
        <v>72742038</v>
      </c>
      <c r="E249" s="107" t="s">
        <v>675</v>
      </c>
      <c r="F249" s="108">
        <v>3114</v>
      </c>
      <c r="G249" s="82" t="s">
        <v>317</v>
      </c>
      <c r="H249" s="109" t="s">
        <v>281</v>
      </c>
      <c r="I249" s="110">
        <v>9070146</v>
      </c>
      <c r="J249" s="427">
        <v>6679047</v>
      </c>
      <c r="K249" s="427">
        <v>0</v>
      </c>
      <c r="L249" s="111">
        <v>2257518</v>
      </c>
      <c r="M249" s="111">
        <v>133581</v>
      </c>
      <c r="N249" s="338">
        <v>0</v>
      </c>
      <c r="O249" s="288">
        <v>17.6114</v>
      </c>
      <c r="P249" s="430">
        <v>17.6114</v>
      </c>
      <c r="Q249" s="905">
        <v>0</v>
      </c>
      <c r="R249" s="112">
        <v>0</v>
      </c>
      <c r="S249" s="113">
        <v>0</v>
      </c>
      <c r="T249" s="113">
        <v>396946</v>
      </c>
      <c r="U249" s="113">
        <v>0</v>
      </c>
      <c r="V249" s="113">
        <v>0</v>
      </c>
      <c r="W249" s="113">
        <v>0</v>
      </c>
      <c r="X249" s="113">
        <v>0</v>
      </c>
      <c r="Y249" s="113">
        <f t="shared" si="453"/>
        <v>396946</v>
      </c>
      <c r="Z249" s="113">
        <v>0</v>
      </c>
      <c r="AA249" s="113">
        <v>0</v>
      </c>
      <c r="AB249" s="113">
        <v>0</v>
      </c>
      <c r="AC249" s="113">
        <f t="shared" si="454"/>
        <v>0</v>
      </c>
      <c r="AD249" s="113">
        <f t="shared" si="455"/>
        <v>396946</v>
      </c>
      <c r="AE249" s="114">
        <f t="shared" si="456"/>
        <v>134168</v>
      </c>
      <c r="AF249" s="114">
        <f t="shared" si="457"/>
        <v>7939</v>
      </c>
      <c r="AG249" s="113">
        <v>0</v>
      </c>
      <c r="AH249" s="113">
        <v>0</v>
      </c>
      <c r="AI249" s="113">
        <v>0</v>
      </c>
      <c r="AJ249" s="113">
        <f t="shared" si="517"/>
        <v>0</v>
      </c>
      <c r="AK249" s="113">
        <f t="shared" si="518"/>
        <v>539053</v>
      </c>
      <c r="AL249" s="115">
        <v>0</v>
      </c>
      <c r="AM249" s="115">
        <v>0</v>
      </c>
      <c r="AN249" s="115">
        <v>0</v>
      </c>
      <c r="AO249" s="115">
        <v>1.05</v>
      </c>
      <c r="AP249" s="115">
        <v>0</v>
      </c>
      <c r="AQ249" s="115">
        <v>0</v>
      </c>
      <c r="AR249" s="115">
        <v>0</v>
      </c>
      <c r="AS249" s="115">
        <v>0</v>
      </c>
      <c r="AT249" s="115">
        <f t="shared" si="519"/>
        <v>1.05</v>
      </c>
      <c r="AU249" s="115">
        <f t="shared" si="441"/>
        <v>0</v>
      </c>
      <c r="AV249" s="116">
        <f t="shared" si="442"/>
        <v>1.05</v>
      </c>
      <c r="AW249" s="346">
        <f t="shared" si="520"/>
        <v>9609199</v>
      </c>
      <c r="AX249" s="113">
        <f t="shared" si="521"/>
        <v>7075993</v>
      </c>
      <c r="AY249" s="113">
        <f t="shared" si="522"/>
        <v>0</v>
      </c>
      <c r="AZ249" s="113">
        <f t="shared" si="523"/>
        <v>0</v>
      </c>
      <c r="BA249" s="113">
        <f t="shared" si="524"/>
        <v>2391686</v>
      </c>
      <c r="BB249" s="113">
        <f t="shared" si="524"/>
        <v>141520</v>
      </c>
      <c r="BC249" s="113">
        <f t="shared" si="525"/>
        <v>0</v>
      </c>
      <c r="BD249" s="115">
        <f t="shared" si="526"/>
        <v>18.6614</v>
      </c>
      <c r="BE249" s="115">
        <f t="shared" si="527"/>
        <v>18.6614</v>
      </c>
      <c r="BF249" s="372">
        <f t="shared" si="528"/>
        <v>0</v>
      </c>
      <c r="BG249" s="116">
        <f t="shared" si="529"/>
        <v>0</v>
      </c>
    </row>
    <row r="250" spans="1:59" ht="14.1" customHeight="1" x14ac:dyDescent="0.2">
      <c r="A250" s="108">
        <v>51</v>
      </c>
      <c r="B250" s="105">
        <v>2310</v>
      </c>
      <c r="C250" s="106">
        <v>600080412</v>
      </c>
      <c r="D250" s="105">
        <v>72742038</v>
      </c>
      <c r="E250" s="107" t="s">
        <v>675</v>
      </c>
      <c r="F250" s="108">
        <v>3114</v>
      </c>
      <c r="G250" s="126" t="s">
        <v>316</v>
      </c>
      <c r="H250" s="109" t="s">
        <v>282</v>
      </c>
      <c r="I250" s="110">
        <v>0</v>
      </c>
      <c r="J250" s="28">
        <v>0</v>
      </c>
      <c r="K250" s="28">
        <v>0</v>
      </c>
      <c r="L250" s="111">
        <v>0</v>
      </c>
      <c r="M250" s="111">
        <v>0</v>
      </c>
      <c r="N250" s="28">
        <v>0</v>
      </c>
      <c r="O250" s="288">
        <v>0</v>
      </c>
      <c r="P250" s="275">
        <v>0</v>
      </c>
      <c r="Q250" s="905">
        <v>0</v>
      </c>
      <c r="R250" s="112">
        <v>0</v>
      </c>
      <c r="S250" s="113">
        <v>0</v>
      </c>
      <c r="T250" s="113">
        <v>0</v>
      </c>
      <c r="U250" s="113">
        <v>0</v>
      </c>
      <c r="V250" s="113">
        <v>0</v>
      </c>
      <c r="W250" s="113">
        <v>0</v>
      </c>
      <c r="X250" s="113">
        <v>0</v>
      </c>
      <c r="Y250" s="113">
        <f t="shared" si="453"/>
        <v>0</v>
      </c>
      <c r="Z250" s="113">
        <v>0</v>
      </c>
      <c r="AA250" s="113">
        <v>0</v>
      </c>
      <c r="AB250" s="113">
        <v>0</v>
      </c>
      <c r="AC250" s="113">
        <f t="shared" si="454"/>
        <v>0</v>
      </c>
      <c r="AD250" s="113">
        <f t="shared" si="455"/>
        <v>0</v>
      </c>
      <c r="AE250" s="114">
        <f t="shared" si="456"/>
        <v>0</v>
      </c>
      <c r="AF250" s="114">
        <f t="shared" si="457"/>
        <v>0</v>
      </c>
      <c r="AG250" s="113">
        <v>0</v>
      </c>
      <c r="AH250" s="113">
        <v>0</v>
      </c>
      <c r="AI250" s="113">
        <v>0</v>
      </c>
      <c r="AJ250" s="113">
        <f t="shared" si="517"/>
        <v>0</v>
      </c>
      <c r="AK250" s="113">
        <f t="shared" si="518"/>
        <v>0</v>
      </c>
      <c r="AL250" s="115">
        <v>0</v>
      </c>
      <c r="AM250" s="115">
        <v>0</v>
      </c>
      <c r="AN250" s="115">
        <v>0</v>
      </c>
      <c r="AO250" s="115">
        <v>0</v>
      </c>
      <c r="AP250" s="115">
        <v>0</v>
      </c>
      <c r="AQ250" s="115">
        <v>0</v>
      </c>
      <c r="AR250" s="115">
        <v>0</v>
      </c>
      <c r="AS250" s="115">
        <v>0</v>
      </c>
      <c r="AT250" s="115">
        <f t="shared" si="519"/>
        <v>0</v>
      </c>
      <c r="AU250" s="115">
        <f t="shared" si="441"/>
        <v>0</v>
      </c>
      <c r="AV250" s="116">
        <f t="shared" si="442"/>
        <v>0</v>
      </c>
      <c r="AW250" s="346">
        <f t="shared" si="520"/>
        <v>0</v>
      </c>
      <c r="AX250" s="113">
        <f t="shared" si="521"/>
        <v>0</v>
      </c>
      <c r="AY250" s="113">
        <f t="shared" si="522"/>
        <v>0</v>
      </c>
      <c r="AZ250" s="113">
        <f t="shared" si="523"/>
        <v>0</v>
      </c>
      <c r="BA250" s="113">
        <f t="shared" si="524"/>
        <v>0</v>
      </c>
      <c r="BB250" s="113">
        <f t="shared" si="524"/>
        <v>0</v>
      </c>
      <c r="BC250" s="113">
        <f t="shared" si="525"/>
        <v>0</v>
      </c>
      <c r="BD250" s="115">
        <f t="shared" si="526"/>
        <v>0</v>
      </c>
      <c r="BE250" s="115">
        <f t="shared" si="527"/>
        <v>0</v>
      </c>
      <c r="BF250" s="372">
        <f t="shared" si="528"/>
        <v>0</v>
      </c>
      <c r="BG250" s="116">
        <f t="shared" si="529"/>
        <v>0</v>
      </c>
    </row>
    <row r="251" spans="1:59" ht="14.1" customHeight="1" x14ac:dyDescent="0.2">
      <c r="A251" s="108">
        <v>51</v>
      </c>
      <c r="B251" s="105">
        <v>2310</v>
      </c>
      <c r="C251" s="106">
        <v>600080412</v>
      </c>
      <c r="D251" s="105">
        <v>72742038</v>
      </c>
      <c r="E251" s="107" t="s">
        <v>675</v>
      </c>
      <c r="F251" s="108">
        <v>3141</v>
      </c>
      <c r="G251" s="107" t="s">
        <v>319</v>
      </c>
      <c r="H251" s="109" t="s">
        <v>282</v>
      </c>
      <c r="I251" s="110">
        <v>87079</v>
      </c>
      <c r="J251" s="30">
        <v>63536</v>
      </c>
      <c r="K251" s="30">
        <v>0</v>
      </c>
      <c r="L251" s="111">
        <v>21475</v>
      </c>
      <c r="M251" s="111">
        <v>1270</v>
      </c>
      <c r="N251" s="30">
        <v>798</v>
      </c>
      <c r="O251" s="288">
        <v>0.21000000000000002</v>
      </c>
      <c r="P251" s="441">
        <v>0</v>
      </c>
      <c r="Q251" s="906">
        <v>0.21000000000000002</v>
      </c>
      <c r="R251" s="112">
        <v>0</v>
      </c>
      <c r="S251" s="113">
        <v>0</v>
      </c>
      <c r="T251" s="113">
        <v>0</v>
      </c>
      <c r="U251" s="113">
        <v>0</v>
      </c>
      <c r="V251" s="113">
        <v>0</v>
      </c>
      <c r="W251" s="113">
        <v>0</v>
      </c>
      <c r="X251" s="113">
        <v>0</v>
      </c>
      <c r="Y251" s="113">
        <f t="shared" si="453"/>
        <v>0</v>
      </c>
      <c r="Z251" s="113">
        <v>0</v>
      </c>
      <c r="AA251" s="113">
        <v>0</v>
      </c>
      <c r="AB251" s="113">
        <v>0</v>
      </c>
      <c r="AC251" s="113">
        <f t="shared" si="454"/>
        <v>0</v>
      </c>
      <c r="AD251" s="113">
        <f t="shared" si="455"/>
        <v>0</v>
      </c>
      <c r="AE251" s="114">
        <f t="shared" si="456"/>
        <v>0</v>
      </c>
      <c r="AF251" s="114">
        <f t="shared" si="457"/>
        <v>0</v>
      </c>
      <c r="AG251" s="113">
        <v>0</v>
      </c>
      <c r="AH251" s="113">
        <v>0</v>
      </c>
      <c r="AI251" s="113">
        <v>0</v>
      </c>
      <c r="AJ251" s="113">
        <f t="shared" si="517"/>
        <v>0</v>
      </c>
      <c r="AK251" s="113">
        <f t="shared" si="518"/>
        <v>0</v>
      </c>
      <c r="AL251" s="115">
        <v>0</v>
      </c>
      <c r="AM251" s="115">
        <v>0</v>
      </c>
      <c r="AN251" s="115">
        <v>0</v>
      </c>
      <c r="AO251" s="115">
        <v>0</v>
      </c>
      <c r="AP251" s="115">
        <v>0</v>
      </c>
      <c r="AQ251" s="115">
        <v>0</v>
      </c>
      <c r="AR251" s="115">
        <v>0</v>
      </c>
      <c r="AS251" s="115">
        <v>0</v>
      </c>
      <c r="AT251" s="115">
        <f t="shared" si="519"/>
        <v>0</v>
      </c>
      <c r="AU251" s="115">
        <f t="shared" si="441"/>
        <v>0</v>
      </c>
      <c r="AV251" s="116">
        <f t="shared" si="442"/>
        <v>0</v>
      </c>
      <c r="AW251" s="346">
        <f t="shared" si="520"/>
        <v>87079</v>
      </c>
      <c r="AX251" s="113">
        <f t="shared" si="521"/>
        <v>63536</v>
      </c>
      <c r="AY251" s="113">
        <f t="shared" si="522"/>
        <v>0</v>
      </c>
      <c r="AZ251" s="113">
        <f t="shared" si="523"/>
        <v>0</v>
      </c>
      <c r="BA251" s="113">
        <f t="shared" si="524"/>
        <v>21475</v>
      </c>
      <c r="BB251" s="113">
        <f t="shared" si="524"/>
        <v>1270</v>
      </c>
      <c r="BC251" s="113">
        <f t="shared" si="525"/>
        <v>798</v>
      </c>
      <c r="BD251" s="115">
        <f t="shared" si="526"/>
        <v>0.21000000000000002</v>
      </c>
      <c r="BE251" s="115">
        <f t="shared" si="527"/>
        <v>0</v>
      </c>
      <c r="BF251" s="372">
        <f t="shared" si="528"/>
        <v>0</v>
      </c>
      <c r="BG251" s="116">
        <f t="shared" si="529"/>
        <v>0.21000000000000002</v>
      </c>
    </row>
    <row r="252" spans="1:59" ht="14.1" customHeight="1" x14ac:dyDescent="0.2">
      <c r="A252" s="108">
        <v>51</v>
      </c>
      <c r="B252" s="105">
        <v>2310</v>
      </c>
      <c r="C252" s="106">
        <v>600080412</v>
      </c>
      <c r="D252" s="105">
        <v>72742038</v>
      </c>
      <c r="E252" s="107" t="s">
        <v>675</v>
      </c>
      <c r="F252" s="108">
        <v>3143</v>
      </c>
      <c r="G252" s="126" t="s">
        <v>633</v>
      </c>
      <c r="H252" s="109" t="s">
        <v>281</v>
      </c>
      <c r="I252" s="110">
        <v>1521150</v>
      </c>
      <c r="J252" s="427">
        <v>1120140</v>
      </c>
      <c r="K252" s="427">
        <v>0</v>
      </c>
      <c r="L252" s="111">
        <v>378607</v>
      </c>
      <c r="M252" s="111">
        <v>22403</v>
      </c>
      <c r="N252" s="338">
        <v>0</v>
      </c>
      <c r="O252" s="288">
        <v>2.5</v>
      </c>
      <c r="P252" s="430">
        <v>2.5</v>
      </c>
      <c r="Q252" s="905">
        <v>0</v>
      </c>
      <c r="R252" s="112">
        <v>0</v>
      </c>
      <c r="S252" s="113">
        <v>0</v>
      </c>
      <c r="T252" s="113">
        <v>0</v>
      </c>
      <c r="U252" s="113">
        <v>0</v>
      </c>
      <c r="V252" s="113">
        <v>0</v>
      </c>
      <c r="W252" s="113">
        <v>0</v>
      </c>
      <c r="X252" s="113">
        <v>0</v>
      </c>
      <c r="Y252" s="113">
        <f t="shared" si="453"/>
        <v>0</v>
      </c>
      <c r="Z252" s="113">
        <v>0</v>
      </c>
      <c r="AA252" s="113">
        <v>0</v>
      </c>
      <c r="AB252" s="113">
        <v>0</v>
      </c>
      <c r="AC252" s="113">
        <f t="shared" si="454"/>
        <v>0</v>
      </c>
      <c r="AD252" s="113">
        <f t="shared" si="455"/>
        <v>0</v>
      </c>
      <c r="AE252" s="114">
        <f t="shared" si="456"/>
        <v>0</v>
      </c>
      <c r="AF252" s="114">
        <f t="shared" si="457"/>
        <v>0</v>
      </c>
      <c r="AG252" s="113">
        <v>0</v>
      </c>
      <c r="AH252" s="113">
        <v>0</v>
      </c>
      <c r="AI252" s="113">
        <v>0</v>
      </c>
      <c r="AJ252" s="113">
        <f t="shared" si="517"/>
        <v>0</v>
      </c>
      <c r="AK252" s="113">
        <f t="shared" si="518"/>
        <v>0</v>
      </c>
      <c r="AL252" s="115">
        <v>0</v>
      </c>
      <c r="AM252" s="115">
        <v>0</v>
      </c>
      <c r="AN252" s="115">
        <v>0</v>
      </c>
      <c r="AO252" s="115">
        <v>0</v>
      </c>
      <c r="AP252" s="115">
        <v>0</v>
      </c>
      <c r="AQ252" s="115">
        <v>0</v>
      </c>
      <c r="AR252" s="115">
        <v>0</v>
      </c>
      <c r="AS252" s="115">
        <v>0</v>
      </c>
      <c r="AT252" s="115">
        <f t="shared" si="519"/>
        <v>0</v>
      </c>
      <c r="AU252" s="115">
        <f t="shared" si="441"/>
        <v>0</v>
      </c>
      <c r="AV252" s="116">
        <f t="shared" si="442"/>
        <v>0</v>
      </c>
      <c r="AW252" s="346">
        <f t="shared" si="520"/>
        <v>1521150</v>
      </c>
      <c r="AX252" s="113">
        <f t="shared" si="521"/>
        <v>1120140</v>
      </c>
      <c r="AY252" s="113">
        <f t="shared" si="522"/>
        <v>0</v>
      </c>
      <c r="AZ252" s="113">
        <f t="shared" si="523"/>
        <v>0</v>
      </c>
      <c r="BA252" s="113">
        <f t="shared" si="524"/>
        <v>378607</v>
      </c>
      <c r="BB252" s="113">
        <f t="shared" si="524"/>
        <v>22403</v>
      </c>
      <c r="BC252" s="113">
        <f t="shared" si="525"/>
        <v>0</v>
      </c>
      <c r="BD252" s="115">
        <f t="shared" si="526"/>
        <v>2.5</v>
      </c>
      <c r="BE252" s="115">
        <f t="shared" si="527"/>
        <v>2.5</v>
      </c>
      <c r="BF252" s="372">
        <f t="shared" si="528"/>
        <v>0</v>
      </c>
      <c r="BG252" s="116">
        <f t="shared" si="529"/>
        <v>0</v>
      </c>
    </row>
    <row r="253" spans="1:59" ht="14.1" customHeight="1" x14ac:dyDescent="0.2">
      <c r="A253" s="108">
        <v>51</v>
      </c>
      <c r="B253" s="105">
        <v>2310</v>
      </c>
      <c r="C253" s="106">
        <v>600080412</v>
      </c>
      <c r="D253" s="105">
        <v>72742038</v>
      </c>
      <c r="E253" s="107" t="s">
        <v>675</v>
      </c>
      <c r="F253" s="108">
        <v>3143</v>
      </c>
      <c r="G253" s="126" t="s">
        <v>634</v>
      </c>
      <c r="H253" s="109" t="s">
        <v>282</v>
      </c>
      <c r="I253" s="110">
        <v>28088</v>
      </c>
      <c r="J253" s="439">
        <v>19800</v>
      </c>
      <c r="K253" s="439">
        <v>0</v>
      </c>
      <c r="L253" s="111">
        <v>6692</v>
      </c>
      <c r="M253" s="111">
        <v>396</v>
      </c>
      <c r="N253" s="439">
        <v>1200</v>
      </c>
      <c r="O253" s="288">
        <v>0.08</v>
      </c>
      <c r="P253" s="440">
        <v>0</v>
      </c>
      <c r="Q253" s="906">
        <v>0.08</v>
      </c>
      <c r="R253" s="112">
        <v>0</v>
      </c>
      <c r="S253" s="113">
        <v>0</v>
      </c>
      <c r="T253" s="113">
        <v>0</v>
      </c>
      <c r="U253" s="113">
        <v>0</v>
      </c>
      <c r="V253" s="113">
        <v>0</v>
      </c>
      <c r="W253" s="113">
        <v>0</v>
      </c>
      <c r="X253" s="113">
        <v>0</v>
      </c>
      <c r="Y253" s="113">
        <f t="shared" si="453"/>
        <v>0</v>
      </c>
      <c r="Z253" s="113">
        <v>0</v>
      </c>
      <c r="AA253" s="113">
        <v>0</v>
      </c>
      <c r="AB253" s="113">
        <v>0</v>
      </c>
      <c r="AC253" s="113">
        <f t="shared" si="454"/>
        <v>0</v>
      </c>
      <c r="AD253" s="113">
        <f t="shared" si="455"/>
        <v>0</v>
      </c>
      <c r="AE253" s="114">
        <f t="shared" si="456"/>
        <v>0</v>
      </c>
      <c r="AF253" s="114">
        <f t="shared" si="457"/>
        <v>0</v>
      </c>
      <c r="AG253" s="113">
        <v>0</v>
      </c>
      <c r="AH253" s="113">
        <v>0</v>
      </c>
      <c r="AI253" s="113">
        <v>0</v>
      </c>
      <c r="AJ253" s="113">
        <f t="shared" si="517"/>
        <v>0</v>
      </c>
      <c r="AK253" s="113">
        <f t="shared" si="518"/>
        <v>0</v>
      </c>
      <c r="AL253" s="115">
        <v>0</v>
      </c>
      <c r="AM253" s="115">
        <v>0</v>
      </c>
      <c r="AN253" s="115">
        <v>0</v>
      </c>
      <c r="AO253" s="115">
        <v>0</v>
      </c>
      <c r="AP253" s="115">
        <v>0</v>
      </c>
      <c r="AQ253" s="115">
        <v>0</v>
      </c>
      <c r="AR253" s="115">
        <v>0</v>
      </c>
      <c r="AS253" s="115">
        <v>0</v>
      </c>
      <c r="AT253" s="115">
        <f t="shared" si="519"/>
        <v>0</v>
      </c>
      <c r="AU253" s="115">
        <f t="shared" si="441"/>
        <v>0</v>
      </c>
      <c r="AV253" s="116">
        <f t="shared" si="442"/>
        <v>0</v>
      </c>
      <c r="AW253" s="346">
        <f t="shared" si="520"/>
        <v>28088</v>
      </c>
      <c r="AX253" s="113">
        <f t="shared" si="521"/>
        <v>19800</v>
      </c>
      <c r="AY253" s="113">
        <f t="shared" si="522"/>
        <v>0</v>
      </c>
      <c r="AZ253" s="113">
        <f t="shared" si="523"/>
        <v>0</v>
      </c>
      <c r="BA253" s="113">
        <f t="shared" si="524"/>
        <v>6692</v>
      </c>
      <c r="BB253" s="113">
        <f t="shared" si="524"/>
        <v>396</v>
      </c>
      <c r="BC253" s="113">
        <f t="shared" si="525"/>
        <v>1200</v>
      </c>
      <c r="BD253" s="115">
        <f t="shared" si="526"/>
        <v>0.08</v>
      </c>
      <c r="BE253" s="115">
        <f t="shared" si="527"/>
        <v>0</v>
      </c>
      <c r="BF253" s="372">
        <f t="shared" si="528"/>
        <v>0</v>
      </c>
      <c r="BG253" s="116">
        <f t="shared" si="529"/>
        <v>0.08</v>
      </c>
    </row>
    <row r="254" spans="1:59" ht="14.1" customHeight="1" x14ac:dyDescent="0.2">
      <c r="A254" s="120">
        <v>51</v>
      </c>
      <c r="B254" s="117">
        <v>2310</v>
      </c>
      <c r="C254" s="118">
        <v>600080412</v>
      </c>
      <c r="D254" s="117">
        <v>72742038</v>
      </c>
      <c r="E254" s="119" t="s">
        <v>676</v>
      </c>
      <c r="F254" s="120"/>
      <c r="G254" s="119"/>
      <c r="H254" s="121"/>
      <c r="I254" s="122">
        <v>36178475</v>
      </c>
      <c r="J254" s="123">
        <v>26390146</v>
      </c>
      <c r="K254" s="123">
        <v>20000</v>
      </c>
      <c r="L254" s="123">
        <v>8926629</v>
      </c>
      <c r="M254" s="123">
        <v>527802</v>
      </c>
      <c r="N254" s="123">
        <v>313898</v>
      </c>
      <c r="O254" s="124">
        <v>53.553499999999993</v>
      </c>
      <c r="P254" s="124">
        <v>44.884100000000004</v>
      </c>
      <c r="Q254" s="904">
        <v>8.6694000000000013</v>
      </c>
      <c r="R254" s="122">
        <f t="shared" ref="R254:BG254" si="530">SUM(R248:R253)</f>
        <v>0</v>
      </c>
      <c r="S254" s="123">
        <f t="shared" si="530"/>
        <v>0</v>
      </c>
      <c r="T254" s="123">
        <f t="shared" si="530"/>
        <v>750215</v>
      </c>
      <c r="U254" s="123">
        <f t="shared" ref="U254" si="531">SUM(U248:U253)</f>
        <v>46340</v>
      </c>
      <c r="V254" s="123">
        <f t="shared" si="530"/>
        <v>-220913</v>
      </c>
      <c r="W254" s="123">
        <f t="shared" ref="W254" si="532">SUM(W248:W253)</f>
        <v>0</v>
      </c>
      <c r="X254" s="123">
        <f t="shared" si="530"/>
        <v>0</v>
      </c>
      <c r="Y254" s="123">
        <f t="shared" si="530"/>
        <v>575642</v>
      </c>
      <c r="Z254" s="123">
        <f t="shared" si="530"/>
        <v>0</v>
      </c>
      <c r="AA254" s="123">
        <f t="shared" si="530"/>
        <v>0</v>
      </c>
      <c r="AB254" s="123">
        <f t="shared" si="530"/>
        <v>0</v>
      </c>
      <c r="AC254" s="123">
        <f t="shared" si="530"/>
        <v>0</v>
      </c>
      <c r="AD254" s="123">
        <f t="shared" si="530"/>
        <v>575642</v>
      </c>
      <c r="AE254" s="123">
        <f t="shared" si="530"/>
        <v>194567</v>
      </c>
      <c r="AF254" s="123">
        <f t="shared" si="530"/>
        <v>11513</v>
      </c>
      <c r="AG254" s="123">
        <f t="shared" si="530"/>
        <v>0</v>
      </c>
      <c r="AH254" s="123">
        <f t="shared" si="530"/>
        <v>300000</v>
      </c>
      <c r="AI254" s="123">
        <f t="shared" si="530"/>
        <v>0</v>
      </c>
      <c r="AJ254" s="123">
        <f t="shared" si="530"/>
        <v>300000</v>
      </c>
      <c r="AK254" s="123">
        <f t="shared" si="530"/>
        <v>1081722</v>
      </c>
      <c r="AL254" s="124">
        <f t="shared" si="530"/>
        <v>0</v>
      </c>
      <c r="AM254" s="124">
        <f t="shared" si="530"/>
        <v>0</v>
      </c>
      <c r="AN254" s="124">
        <f t="shared" si="530"/>
        <v>0</v>
      </c>
      <c r="AO254" s="124">
        <f t="shared" si="530"/>
        <v>1.6</v>
      </c>
      <c r="AP254" s="124">
        <f t="shared" si="530"/>
        <v>0</v>
      </c>
      <c r="AQ254" s="124">
        <f t="shared" ref="AQ254" si="533">SUM(AQ248:AQ253)</f>
        <v>0</v>
      </c>
      <c r="AR254" s="124">
        <f t="shared" si="530"/>
        <v>0</v>
      </c>
      <c r="AS254" s="124">
        <f t="shared" si="530"/>
        <v>0</v>
      </c>
      <c r="AT254" s="449">
        <f t="shared" si="530"/>
        <v>1.6</v>
      </c>
      <c r="AU254" s="124">
        <f t="shared" si="530"/>
        <v>0</v>
      </c>
      <c r="AV254" s="125">
        <f t="shared" si="530"/>
        <v>1.6</v>
      </c>
      <c r="AW254" s="842">
        <f t="shared" si="530"/>
        <v>37260197</v>
      </c>
      <c r="AX254" s="123">
        <f t="shared" si="530"/>
        <v>26965788</v>
      </c>
      <c r="AY254" s="123">
        <f t="shared" ref="AY254" si="534">SUM(AY248:AY253)</f>
        <v>0</v>
      </c>
      <c r="AZ254" s="123">
        <f t="shared" si="530"/>
        <v>20000</v>
      </c>
      <c r="BA254" s="123">
        <f t="shared" si="530"/>
        <v>9121196</v>
      </c>
      <c r="BB254" s="123">
        <f t="shared" si="530"/>
        <v>539315</v>
      </c>
      <c r="BC254" s="123">
        <f t="shared" si="530"/>
        <v>613898</v>
      </c>
      <c r="BD254" s="124">
        <f t="shared" si="530"/>
        <v>55.153499999999994</v>
      </c>
      <c r="BE254" s="124">
        <f t="shared" si="530"/>
        <v>46.484099999999998</v>
      </c>
      <c r="BF254" s="124">
        <f t="shared" si="530"/>
        <v>0</v>
      </c>
      <c r="BG254" s="125">
        <f t="shared" si="530"/>
        <v>8.6694000000000013</v>
      </c>
    </row>
    <row r="255" spans="1:59" ht="14.1" customHeight="1" x14ac:dyDescent="0.2">
      <c r="A255" s="108">
        <v>52</v>
      </c>
      <c r="B255" s="105">
        <v>2313</v>
      </c>
      <c r="C255" s="106">
        <v>600080323</v>
      </c>
      <c r="D255" s="105">
        <v>64040445</v>
      </c>
      <c r="E255" s="107" t="s">
        <v>677</v>
      </c>
      <c r="F255" s="108">
        <v>3231</v>
      </c>
      <c r="G255" s="107" t="s">
        <v>320</v>
      </c>
      <c r="H255" s="109" t="s">
        <v>281</v>
      </c>
      <c r="I255" s="110">
        <v>50084049</v>
      </c>
      <c r="J255" s="338">
        <v>36658232</v>
      </c>
      <c r="K255" s="338">
        <v>100000</v>
      </c>
      <c r="L255" s="111">
        <v>12424282</v>
      </c>
      <c r="M255" s="111">
        <v>733165</v>
      </c>
      <c r="N255" s="338">
        <v>168370</v>
      </c>
      <c r="O255" s="288">
        <v>70.944099999999992</v>
      </c>
      <c r="P255" s="275">
        <v>63.073399999999999</v>
      </c>
      <c r="Q255" s="905">
        <v>7.8707000000000003</v>
      </c>
      <c r="R255" s="112">
        <v>30000</v>
      </c>
      <c r="S255" s="113">
        <v>0</v>
      </c>
      <c r="T255" s="113">
        <v>221730</v>
      </c>
      <c r="U255" s="113">
        <v>61236</v>
      </c>
      <c r="V255" s="113">
        <v>0</v>
      </c>
      <c r="W255" s="113">
        <v>0</v>
      </c>
      <c r="X255" s="113">
        <v>0</v>
      </c>
      <c r="Y255" s="113">
        <f t="shared" si="453"/>
        <v>312966</v>
      </c>
      <c r="Z255" s="113">
        <v>-30000</v>
      </c>
      <c r="AA255" s="113">
        <v>0</v>
      </c>
      <c r="AB255" s="113">
        <v>0</v>
      </c>
      <c r="AC255" s="113">
        <f t="shared" si="454"/>
        <v>-30000</v>
      </c>
      <c r="AD255" s="113">
        <f t="shared" si="455"/>
        <v>282966</v>
      </c>
      <c r="AE255" s="114">
        <f t="shared" si="456"/>
        <v>95643</v>
      </c>
      <c r="AF255" s="114">
        <f t="shared" si="457"/>
        <v>6259</v>
      </c>
      <c r="AG255" s="113">
        <v>0</v>
      </c>
      <c r="AH255" s="113">
        <v>0</v>
      </c>
      <c r="AI255" s="113">
        <v>0</v>
      </c>
      <c r="AJ255" s="113">
        <f>SUM(AG255:AI255)</f>
        <v>0</v>
      </c>
      <c r="AK255" s="113">
        <f>AD255+AE255+AF255+AJ255</f>
        <v>384868</v>
      </c>
      <c r="AL255" s="115">
        <v>7.0000000000000007E-2</v>
      </c>
      <c r="AM255" s="115">
        <v>0</v>
      </c>
      <c r="AN255" s="115">
        <v>0</v>
      </c>
      <c r="AO255" s="115">
        <v>0.41</v>
      </c>
      <c r="AP255" s="115">
        <v>0</v>
      </c>
      <c r="AQ255" s="115">
        <v>0</v>
      </c>
      <c r="AR255" s="115">
        <v>0</v>
      </c>
      <c r="AS255" s="115">
        <v>0</v>
      </c>
      <c r="AT255" s="115">
        <f>AL255+AN255+AO255+AR255+AQ255</f>
        <v>0.48</v>
      </c>
      <c r="AU255" s="115">
        <f t="shared" si="441"/>
        <v>0</v>
      </c>
      <c r="AV255" s="116">
        <f t="shared" si="442"/>
        <v>0.48</v>
      </c>
      <c r="AW255" s="346">
        <f>I255+AK255</f>
        <v>50468917</v>
      </c>
      <c r="AX255" s="113">
        <f>J255+Y255</f>
        <v>36971198</v>
      </c>
      <c r="AY255" s="113">
        <f>W255</f>
        <v>0</v>
      </c>
      <c r="AZ255" s="113">
        <f>K255+AC255</f>
        <v>70000</v>
      </c>
      <c r="BA255" s="113">
        <f>L255+AE255</f>
        <v>12519925</v>
      </c>
      <c r="BB255" s="113">
        <f>M255+AF255</f>
        <v>739424</v>
      </c>
      <c r="BC255" s="113">
        <f>N255+AJ255</f>
        <v>168370</v>
      </c>
      <c r="BD255" s="115">
        <f>O255+AV255</f>
        <v>71.424099999999996</v>
      </c>
      <c r="BE255" s="115">
        <f>P255+AT255</f>
        <v>63.553399999999996</v>
      </c>
      <c r="BF255" s="372">
        <f>AQ255</f>
        <v>0</v>
      </c>
      <c r="BG255" s="116">
        <f>Q255+AU255</f>
        <v>7.8707000000000003</v>
      </c>
    </row>
    <row r="256" spans="1:59" ht="14.1" customHeight="1" x14ac:dyDescent="0.2">
      <c r="A256" s="120">
        <v>52</v>
      </c>
      <c r="B256" s="117">
        <v>2313</v>
      </c>
      <c r="C256" s="118">
        <v>600080323</v>
      </c>
      <c r="D256" s="117">
        <v>64040445</v>
      </c>
      <c r="E256" s="119" t="s">
        <v>678</v>
      </c>
      <c r="F256" s="120"/>
      <c r="G256" s="119"/>
      <c r="H256" s="121"/>
      <c r="I256" s="127">
        <v>50084049</v>
      </c>
      <c r="J256" s="128">
        <v>36658232</v>
      </c>
      <c r="K256" s="128">
        <v>100000</v>
      </c>
      <c r="L256" s="128">
        <v>12424282</v>
      </c>
      <c r="M256" s="128">
        <v>733165</v>
      </c>
      <c r="N256" s="128">
        <v>168370</v>
      </c>
      <c r="O256" s="129">
        <v>70.944099999999992</v>
      </c>
      <c r="P256" s="129">
        <v>63.073399999999999</v>
      </c>
      <c r="Q256" s="907">
        <v>7.8707000000000003</v>
      </c>
      <c r="R256" s="127">
        <f t="shared" ref="R256:BG256" si="535">SUM(R255)</f>
        <v>30000</v>
      </c>
      <c r="S256" s="128">
        <f t="shared" si="535"/>
        <v>0</v>
      </c>
      <c r="T256" s="128">
        <f t="shared" si="535"/>
        <v>221730</v>
      </c>
      <c r="U256" s="128">
        <f t="shared" ref="U256" si="536">SUM(U255)</f>
        <v>61236</v>
      </c>
      <c r="V256" s="128">
        <f t="shared" si="535"/>
        <v>0</v>
      </c>
      <c r="W256" s="128">
        <f t="shared" ref="W256" si="537">SUM(W255)</f>
        <v>0</v>
      </c>
      <c r="X256" s="128">
        <f t="shared" si="535"/>
        <v>0</v>
      </c>
      <c r="Y256" s="128">
        <f t="shared" si="535"/>
        <v>312966</v>
      </c>
      <c r="Z256" s="128">
        <f t="shared" si="535"/>
        <v>-30000</v>
      </c>
      <c r="AA256" s="128">
        <f t="shared" si="535"/>
        <v>0</v>
      </c>
      <c r="AB256" s="128">
        <f t="shared" si="535"/>
        <v>0</v>
      </c>
      <c r="AC256" s="128">
        <f t="shared" si="535"/>
        <v>-30000</v>
      </c>
      <c r="AD256" s="128">
        <f t="shared" si="535"/>
        <v>282966</v>
      </c>
      <c r="AE256" s="128">
        <f t="shared" si="535"/>
        <v>95643</v>
      </c>
      <c r="AF256" s="128">
        <f t="shared" si="535"/>
        <v>6259</v>
      </c>
      <c r="AG256" s="128">
        <f t="shared" si="535"/>
        <v>0</v>
      </c>
      <c r="AH256" s="128">
        <f t="shared" si="535"/>
        <v>0</v>
      </c>
      <c r="AI256" s="128">
        <f t="shared" si="535"/>
        <v>0</v>
      </c>
      <c r="AJ256" s="128">
        <f t="shared" si="535"/>
        <v>0</v>
      </c>
      <c r="AK256" s="128">
        <f t="shared" si="535"/>
        <v>384868</v>
      </c>
      <c r="AL256" s="129">
        <f t="shared" si="535"/>
        <v>7.0000000000000007E-2</v>
      </c>
      <c r="AM256" s="129">
        <f t="shared" si="535"/>
        <v>0</v>
      </c>
      <c r="AN256" s="129">
        <f t="shared" si="535"/>
        <v>0</v>
      </c>
      <c r="AO256" s="129">
        <f t="shared" si="535"/>
        <v>0.41</v>
      </c>
      <c r="AP256" s="129">
        <f t="shared" si="535"/>
        <v>0</v>
      </c>
      <c r="AQ256" s="129">
        <f t="shared" ref="AQ256" si="538">SUM(AQ255)</f>
        <v>0</v>
      </c>
      <c r="AR256" s="129">
        <f t="shared" si="535"/>
        <v>0</v>
      </c>
      <c r="AS256" s="129">
        <f t="shared" si="535"/>
        <v>0</v>
      </c>
      <c r="AT256" s="949">
        <f t="shared" si="535"/>
        <v>0.48</v>
      </c>
      <c r="AU256" s="129">
        <f t="shared" si="535"/>
        <v>0</v>
      </c>
      <c r="AV256" s="130">
        <f t="shared" si="535"/>
        <v>0.48</v>
      </c>
      <c r="AW256" s="843">
        <f t="shared" si="535"/>
        <v>50468917</v>
      </c>
      <c r="AX256" s="128">
        <f t="shared" si="535"/>
        <v>36971198</v>
      </c>
      <c r="AY256" s="128">
        <f t="shared" ref="AY256" si="539">SUM(AY255)</f>
        <v>0</v>
      </c>
      <c r="AZ256" s="128">
        <f t="shared" si="535"/>
        <v>70000</v>
      </c>
      <c r="BA256" s="128">
        <f t="shared" si="535"/>
        <v>12519925</v>
      </c>
      <c r="BB256" s="128">
        <f t="shared" si="535"/>
        <v>739424</v>
      </c>
      <c r="BC256" s="128">
        <f t="shared" si="535"/>
        <v>168370</v>
      </c>
      <c r="BD256" s="129">
        <f t="shared" si="535"/>
        <v>71.424099999999996</v>
      </c>
      <c r="BE256" s="129">
        <f t="shared" si="535"/>
        <v>63.553399999999996</v>
      </c>
      <c r="BF256" s="129">
        <f t="shared" si="535"/>
        <v>0</v>
      </c>
      <c r="BG256" s="130">
        <f t="shared" si="535"/>
        <v>7.8707000000000003</v>
      </c>
    </row>
    <row r="257" spans="1:59" ht="14.1" customHeight="1" x14ac:dyDescent="0.2">
      <c r="A257" s="108">
        <v>53</v>
      </c>
      <c r="B257" s="105">
        <v>2431</v>
      </c>
      <c r="C257" s="106">
        <v>600079228</v>
      </c>
      <c r="D257" s="105">
        <v>46746234</v>
      </c>
      <c r="E257" s="107" t="s">
        <v>679</v>
      </c>
      <c r="F257" s="108">
        <v>3111</v>
      </c>
      <c r="G257" s="107" t="s">
        <v>315</v>
      </c>
      <c r="H257" s="109" t="s">
        <v>281</v>
      </c>
      <c r="I257" s="110">
        <v>6942811</v>
      </c>
      <c r="J257" s="111">
        <v>4994377</v>
      </c>
      <c r="K257" s="111">
        <v>62516</v>
      </c>
      <c r="L257" s="111">
        <v>1709230</v>
      </c>
      <c r="M257" s="111">
        <v>99888</v>
      </c>
      <c r="N257" s="111">
        <v>76800</v>
      </c>
      <c r="O257" s="288">
        <v>11.049699999999998</v>
      </c>
      <c r="P257" s="288">
        <v>8.3914999999999988</v>
      </c>
      <c r="Q257" s="406">
        <v>2.6581999999999999</v>
      </c>
      <c r="R257" s="112">
        <v>-9500</v>
      </c>
      <c r="S257" s="113">
        <v>0</v>
      </c>
      <c r="T257" s="113">
        <v>0</v>
      </c>
      <c r="U257" s="113">
        <v>42264</v>
      </c>
      <c r="V257" s="113">
        <v>0</v>
      </c>
      <c r="W257" s="113">
        <v>0</v>
      </c>
      <c r="X257" s="113">
        <v>0</v>
      </c>
      <c r="Y257" s="113">
        <f t="shared" si="453"/>
        <v>32764</v>
      </c>
      <c r="Z257" s="113">
        <v>9500</v>
      </c>
      <c r="AA257" s="113">
        <v>0</v>
      </c>
      <c r="AB257" s="113">
        <v>0</v>
      </c>
      <c r="AC257" s="113">
        <f t="shared" si="454"/>
        <v>9500</v>
      </c>
      <c r="AD257" s="113">
        <f t="shared" si="455"/>
        <v>42264</v>
      </c>
      <c r="AE257" s="114">
        <f t="shared" si="456"/>
        <v>14285</v>
      </c>
      <c r="AF257" s="114">
        <f t="shared" si="457"/>
        <v>655</v>
      </c>
      <c r="AG257" s="113">
        <v>0</v>
      </c>
      <c r="AH257" s="113">
        <v>0</v>
      </c>
      <c r="AI257" s="113">
        <v>0</v>
      </c>
      <c r="AJ257" s="113">
        <f>SUM(AG257:AI257)</f>
        <v>0</v>
      </c>
      <c r="AK257" s="113">
        <f>AD257+AE257+AF257+AJ257</f>
        <v>57204</v>
      </c>
      <c r="AL257" s="115">
        <v>0</v>
      </c>
      <c r="AM257" s="115">
        <v>-0.05</v>
      </c>
      <c r="AN257" s="115">
        <v>0</v>
      </c>
      <c r="AO257" s="115">
        <v>0</v>
      </c>
      <c r="AP257" s="115">
        <v>0</v>
      </c>
      <c r="AQ257" s="115">
        <v>0</v>
      </c>
      <c r="AR257" s="115">
        <v>0</v>
      </c>
      <c r="AS257" s="115">
        <v>0</v>
      </c>
      <c r="AT257" s="115">
        <f t="shared" ref="AT257:AT259" si="540">AL257+AN257+AO257+AR257+AQ257</f>
        <v>0</v>
      </c>
      <c r="AU257" s="115">
        <f t="shared" si="441"/>
        <v>-0.05</v>
      </c>
      <c r="AV257" s="116">
        <f t="shared" si="442"/>
        <v>-0.05</v>
      </c>
      <c r="AW257" s="346">
        <f>I257+AK257</f>
        <v>7000015</v>
      </c>
      <c r="AX257" s="113">
        <f>J257+Y257</f>
        <v>5027141</v>
      </c>
      <c r="AY257" s="113">
        <f t="shared" ref="AY257:AY259" si="541">W257</f>
        <v>0</v>
      </c>
      <c r="AZ257" s="113">
        <f>K257+AC257</f>
        <v>72016</v>
      </c>
      <c r="BA257" s="113">
        <f t="shared" ref="BA257:BB259" si="542">L257+AE257</f>
        <v>1723515</v>
      </c>
      <c r="BB257" s="113">
        <f t="shared" si="542"/>
        <v>100543</v>
      </c>
      <c r="BC257" s="113">
        <f>N257+AJ257</f>
        <v>76800</v>
      </c>
      <c r="BD257" s="115">
        <f>O257+AV257</f>
        <v>10.999699999999997</v>
      </c>
      <c r="BE257" s="115">
        <f>P257+AT257</f>
        <v>8.3914999999999988</v>
      </c>
      <c r="BF257" s="372">
        <f t="shared" ref="BF257:BF259" si="543">AQ257</f>
        <v>0</v>
      </c>
      <c r="BG257" s="116">
        <f>Q257+AU257</f>
        <v>2.6082000000000001</v>
      </c>
    </row>
    <row r="258" spans="1:59" ht="14.1" customHeight="1" x14ac:dyDescent="0.2">
      <c r="A258" s="108">
        <v>53</v>
      </c>
      <c r="B258" s="105">
        <v>2431</v>
      </c>
      <c r="C258" s="106">
        <v>600079228</v>
      </c>
      <c r="D258" s="105">
        <v>46746234</v>
      </c>
      <c r="E258" s="107" t="s">
        <v>679</v>
      </c>
      <c r="F258" s="108">
        <v>3111</v>
      </c>
      <c r="G258" s="126" t="s">
        <v>316</v>
      </c>
      <c r="H258" s="109" t="s">
        <v>282</v>
      </c>
      <c r="I258" s="110">
        <v>31419</v>
      </c>
      <c r="J258" s="28">
        <v>23136</v>
      </c>
      <c r="K258" s="28">
        <v>0</v>
      </c>
      <c r="L258" s="111">
        <v>7820</v>
      </c>
      <c r="M258" s="111">
        <v>463</v>
      </c>
      <c r="N258" s="28">
        <v>0</v>
      </c>
      <c r="O258" s="288">
        <v>0.05</v>
      </c>
      <c r="P258" s="275">
        <v>0.05</v>
      </c>
      <c r="Q258" s="905">
        <v>0</v>
      </c>
      <c r="R258" s="112">
        <v>0</v>
      </c>
      <c r="S258" s="113">
        <v>0</v>
      </c>
      <c r="T258" s="113">
        <v>0</v>
      </c>
      <c r="U258" s="113">
        <v>0</v>
      </c>
      <c r="V258" s="113">
        <v>0</v>
      </c>
      <c r="W258" s="113">
        <v>0</v>
      </c>
      <c r="X258" s="113">
        <v>0</v>
      </c>
      <c r="Y258" s="113">
        <f t="shared" si="453"/>
        <v>0</v>
      </c>
      <c r="Z258" s="113">
        <v>0</v>
      </c>
      <c r="AA258" s="113">
        <v>0</v>
      </c>
      <c r="AB258" s="113">
        <v>0</v>
      </c>
      <c r="AC258" s="113">
        <f t="shared" si="454"/>
        <v>0</v>
      </c>
      <c r="AD258" s="113">
        <f t="shared" si="455"/>
        <v>0</v>
      </c>
      <c r="AE258" s="114">
        <f t="shared" si="456"/>
        <v>0</v>
      </c>
      <c r="AF258" s="114">
        <f t="shared" si="457"/>
        <v>0</v>
      </c>
      <c r="AG258" s="113">
        <v>0</v>
      </c>
      <c r="AH258" s="113">
        <v>0</v>
      </c>
      <c r="AI258" s="113">
        <v>0</v>
      </c>
      <c r="AJ258" s="113">
        <f>SUM(AG258:AI258)</f>
        <v>0</v>
      </c>
      <c r="AK258" s="113">
        <f>AD258+AE258+AF258+AJ258</f>
        <v>0</v>
      </c>
      <c r="AL258" s="115">
        <v>0</v>
      </c>
      <c r="AM258" s="115">
        <v>0</v>
      </c>
      <c r="AN258" s="115">
        <v>0</v>
      </c>
      <c r="AO258" s="115">
        <v>0</v>
      </c>
      <c r="AP258" s="115">
        <v>0</v>
      </c>
      <c r="AQ258" s="115">
        <v>0</v>
      </c>
      <c r="AR258" s="115">
        <v>0</v>
      </c>
      <c r="AS258" s="115">
        <v>0</v>
      </c>
      <c r="AT258" s="115">
        <f t="shared" si="540"/>
        <v>0</v>
      </c>
      <c r="AU258" s="115">
        <f t="shared" si="441"/>
        <v>0</v>
      </c>
      <c r="AV258" s="116">
        <f t="shared" si="442"/>
        <v>0</v>
      </c>
      <c r="AW258" s="346">
        <f>I258+AK258</f>
        <v>31419</v>
      </c>
      <c r="AX258" s="113">
        <f>J258+Y258</f>
        <v>23136</v>
      </c>
      <c r="AY258" s="113">
        <f t="shared" si="541"/>
        <v>0</v>
      </c>
      <c r="AZ258" s="113">
        <f>K258+AC258</f>
        <v>0</v>
      </c>
      <c r="BA258" s="113">
        <f t="shared" si="542"/>
        <v>7820</v>
      </c>
      <c r="BB258" s="113">
        <f t="shared" si="542"/>
        <v>463</v>
      </c>
      <c r="BC258" s="113">
        <f>N258+AJ258</f>
        <v>0</v>
      </c>
      <c r="BD258" s="115">
        <f>O258+AV258</f>
        <v>0.05</v>
      </c>
      <c r="BE258" s="115">
        <f>P258+AT258</f>
        <v>0.05</v>
      </c>
      <c r="BF258" s="372">
        <f t="shared" si="543"/>
        <v>0</v>
      </c>
      <c r="BG258" s="116">
        <f>Q258+AU258</f>
        <v>0</v>
      </c>
    </row>
    <row r="259" spans="1:59" ht="14.1" customHeight="1" x14ac:dyDescent="0.2">
      <c r="A259" s="108">
        <v>53</v>
      </c>
      <c r="B259" s="105">
        <v>2431</v>
      </c>
      <c r="C259" s="106">
        <v>600079228</v>
      </c>
      <c r="D259" s="105">
        <v>46746234</v>
      </c>
      <c r="E259" s="107" t="s">
        <v>679</v>
      </c>
      <c r="F259" s="108">
        <v>3141</v>
      </c>
      <c r="G259" s="107" t="s">
        <v>319</v>
      </c>
      <c r="H259" s="109" t="s">
        <v>282</v>
      </c>
      <c r="I259" s="110">
        <v>1044261</v>
      </c>
      <c r="J259" s="30">
        <v>764528</v>
      </c>
      <c r="K259" s="30">
        <v>0</v>
      </c>
      <c r="L259" s="111">
        <v>258410</v>
      </c>
      <c r="M259" s="111">
        <v>15291</v>
      </c>
      <c r="N259" s="30">
        <v>6032</v>
      </c>
      <c r="O259" s="288">
        <v>2.6</v>
      </c>
      <c r="P259" s="441">
        <v>0</v>
      </c>
      <c r="Q259" s="906">
        <v>2.6</v>
      </c>
      <c r="R259" s="112">
        <v>0</v>
      </c>
      <c r="S259" s="113">
        <v>0</v>
      </c>
      <c r="T259" s="113">
        <v>0</v>
      </c>
      <c r="U259" s="113">
        <v>0</v>
      </c>
      <c r="V259" s="113">
        <v>0</v>
      </c>
      <c r="W259" s="113">
        <v>0</v>
      </c>
      <c r="X259" s="113">
        <v>0</v>
      </c>
      <c r="Y259" s="113">
        <f t="shared" si="453"/>
        <v>0</v>
      </c>
      <c r="Z259" s="113">
        <v>0</v>
      </c>
      <c r="AA259" s="113">
        <v>0</v>
      </c>
      <c r="AB259" s="113">
        <v>0</v>
      </c>
      <c r="AC259" s="113">
        <f t="shared" si="454"/>
        <v>0</v>
      </c>
      <c r="AD259" s="113">
        <f t="shared" si="455"/>
        <v>0</v>
      </c>
      <c r="AE259" s="114">
        <f t="shared" si="456"/>
        <v>0</v>
      </c>
      <c r="AF259" s="114">
        <f t="shared" si="457"/>
        <v>0</v>
      </c>
      <c r="AG259" s="113">
        <v>0</v>
      </c>
      <c r="AH259" s="113">
        <v>0</v>
      </c>
      <c r="AI259" s="113">
        <v>0</v>
      </c>
      <c r="AJ259" s="113">
        <f>SUM(AG259:AI259)</f>
        <v>0</v>
      </c>
      <c r="AK259" s="113">
        <f>AD259+AE259+AF259+AJ259</f>
        <v>0</v>
      </c>
      <c r="AL259" s="115">
        <v>0</v>
      </c>
      <c r="AM259" s="115">
        <v>0</v>
      </c>
      <c r="AN259" s="115">
        <v>0</v>
      </c>
      <c r="AO259" s="115">
        <v>0</v>
      </c>
      <c r="AP259" s="115">
        <v>0</v>
      </c>
      <c r="AQ259" s="115">
        <v>0</v>
      </c>
      <c r="AR259" s="115">
        <v>0</v>
      </c>
      <c r="AS259" s="115">
        <v>0</v>
      </c>
      <c r="AT259" s="115">
        <f t="shared" si="540"/>
        <v>0</v>
      </c>
      <c r="AU259" s="115">
        <f t="shared" si="441"/>
        <v>0</v>
      </c>
      <c r="AV259" s="116">
        <f t="shared" si="442"/>
        <v>0</v>
      </c>
      <c r="AW259" s="346">
        <f>I259+AK259</f>
        <v>1044261</v>
      </c>
      <c r="AX259" s="113">
        <f>J259+Y259</f>
        <v>764528</v>
      </c>
      <c r="AY259" s="113">
        <f t="shared" si="541"/>
        <v>0</v>
      </c>
      <c r="AZ259" s="113">
        <f>K259+AC259</f>
        <v>0</v>
      </c>
      <c r="BA259" s="113">
        <f t="shared" si="542"/>
        <v>258410</v>
      </c>
      <c r="BB259" s="113">
        <f t="shared" si="542"/>
        <v>15291</v>
      </c>
      <c r="BC259" s="113">
        <f>N259+AJ259</f>
        <v>6032</v>
      </c>
      <c r="BD259" s="115">
        <f>O259+AV259</f>
        <v>2.6</v>
      </c>
      <c r="BE259" s="115">
        <f>P259+AT259</f>
        <v>0</v>
      </c>
      <c r="BF259" s="372">
        <f t="shared" si="543"/>
        <v>0</v>
      </c>
      <c r="BG259" s="116">
        <f>Q259+AU259</f>
        <v>2.6</v>
      </c>
    </row>
    <row r="260" spans="1:59" ht="14.1" customHeight="1" x14ac:dyDescent="0.2">
      <c r="A260" s="120">
        <v>53</v>
      </c>
      <c r="B260" s="117">
        <v>2431</v>
      </c>
      <c r="C260" s="118">
        <v>600079228</v>
      </c>
      <c r="D260" s="117">
        <v>46746234</v>
      </c>
      <c r="E260" s="119" t="s">
        <v>680</v>
      </c>
      <c r="F260" s="120"/>
      <c r="G260" s="119"/>
      <c r="H260" s="121"/>
      <c r="I260" s="122">
        <v>8018491</v>
      </c>
      <c r="J260" s="123">
        <v>5782041</v>
      </c>
      <c r="K260" s="123">
        <v>62516</v>
      </c>
      <c r="L260" s="123">
        <v>1975460</v>
      </c>
      <c r="M260" s="123">
        <v>115642</v>
      </c>
      <c r="N260" s="123">
        <v>82832</v>
      </c>
      <c r="O260" s="124">
        <v>13.699699999999998</v>
      </c>
      <c r="P260" s="124">
        <v>8.4414999999999996</v>
      </c>
      <c r="Q260" s="904">
        <v>5.2582000000000004</v>
      </c>
      <c r="R260" s="122">
        <f t="shared" ref="R260:BG260" si="544">SUM(R257:R259)</f>
        <v>-9500</v>
      </c>
      <c r="S260" s="123">
        <f t="shared" si="544"/>
        <v>0</v>
      </c>
      <c r="T260" s="123">
        <f t="shared" si="544"/>
        <v>0</v>
      </c>
      <c r="U260" s="123">
        <f t="shared" ref="U260" si="545">SUM(U257:U259)</f>
        <v>42264</v>
      </c>
      <c r="V260" s="123">
        <f t="shared" si="544"/>
        <v>0</v>
      </c>
      <c r="W260" s="123">
        <f t="shared" ref="W260" si="546">SUM(W257:W259)</f>
        <v>0</v>
      </c>
      <c r="X260" s="123">
        <f t="shared" si="544"/>
        <v>0</v>
      </c>
      <c r="Y260" s="123">
        <f t="shared" si="544"/>
        <v>32764</v>
      </c>
      <c r="Z260" s="123">
        <f t="shared" si="544"/>
        <v>9500</v>
      </c>
      <c r="AA260" s="123">
        <f t="shared" si="544"/>
        <v>0</v>
      </c>
      <c r="AB260" s="123">
        <f t="shared" si="544"/>
        <v>0</v>
      </c>
      <c r="AC260" s="123">
        <f t="shared" si="544"/>
        <v>9500</v>
      </c>
      <c r="AD260" s="123">
        <f t="shared" si="544"/>
        <v>42264</v>
      </c>
      <c r="AE260" s="123">
        <f t="shared" si="544"/>
        <v>14285</v>
      </c>
      <c r="AF260" s="123">
        <f t="shared" si="544"/>
        <v>655</v>
      </c>
      <c r="AG260" s="123">
        <f t="shared" si="544"/>
        <v>0</v>
      </c>
      <c r="AH260" s="123">
        <f t="shared" si="544"/>
        <v>0</v>
      </c>
      <c r="AI260" s="123">
        <f t="shared" si="544"/>
        <v>0</v>
      </c>
      <c r="AJ260" s="123">
        <f t="shared" si="544"/>
        <v>0</v>
      </c>
      <c r="AK260" s="123">
        <f t="shared" si="544"/>
        <v>57204</v>
      </c>
      <c r="AL260" s="124">
        <f t="shared" si="544"/>
        <v>0</v>
      </c>
      <c r="AM260" s="124">
        <f t="shared" si="544"/>
        <v>-0.05</v>
      </c>
      <c r="AN260" s="124">
        <f t="shared" si="544"/>
        <v>0</v>
      </c>
      <c r="AO260" s="124">
        <f t="shared" si="544"/>
        <v>0</v>
      </c>
      <c r="AP260" s="124">
        <f t="shared" si="544"/>
        <v>0</v>
      </c>
      <c r="AQ260" s="124">
        <f t="shared" ref="AQ260" si="547">SUM(AQ257:AQ259)</f>
        <v>0</v>
      </c>
      <c r="AR260" s="124">
        <f t="shared" si="544"/>
        <v>0</v>
      </c>
      <c r="AS260" s="124">
        <f t="shared" si="544"/>
        <v>0</v>
      </c>
      <c r="AT260" s="449">
        <f t="shared" si="544"/>
        <v>0</v>
      </c>
      <c r="AU260" s="124">
        <f t="shared" si="544"/>
        <v>-0.05</v>
      </c>
      <c r="AV260" s="125">
        <f t="shared" si="544"/>
        <v>-0.05</v>
      </c>
      <c r="AW260" s="842">
        <f t="shared" si="544"/>
        <v>8075695</v>
      </c>
      <c r="AX260" s="123">
        <f t="shared" si="544"/>
        <v>5814805</v>
      </c>
      <c r="AY260" s="123">
        <f t="shared" ref="AY260" si="548">SUM(AY257:AY259)</f>
        <v>0</v>
      </c>
      <c r="AZ260" s="123">
        <f t="shared" si="544"/>
        <v>72016</v>
      </c>
      <c r="BA260" s="123">
        <f t="shared" si="544"/>
        <v>1989745</v>
      </c>
      <c r="BB260" s="123">
        <f t="shared" si="544"/>
        <v>116297</v>
      </c>
      <c r="BC260" s="123">
        <f t="shared" si="544"/>
        <v>82832</v>
      </c>
      <c r="BD260" s="124">
        <f t="shared" si="544"/>
        <v>13.649699999999998</v>
      </c>
      <c r="BE260" s="124">
        <f t="shared" si="544"/>
        <v>8.4414999999999996</v>
      </c>
      <c r="BF260" s="124">
        <f t="shared" si="544"/>
        <v>0</v>
      </c>
      <c r="BG260" s="125">
        <f t="shared" si="544"/>
        <v>5.2081999999999997</v>
      </c>
    </row>
    <row r="261" spans="1:59" ht="14.1" customHeight="1" x14ac:dyDescent="0.2">
      <c r="A261" s="108">
        <v>54</v>
      </c>
      <c r="B261" s="105">
        <v>2434</v>
      </c>
      <c r="C261" s="106">
        <v>600079317</v>
      </c>
      <c r="D261" s="105">
        <v>46746480</v>
      </c>
      <c r="E261" s="107" t="s">
        <v>681</v>
      </c>
      <c r="F261" s="108">
        <v>3111</v>
      </c>
      <c r="G261" s="107" t="s">
        <v>315</v>
      </c>
      <c r="H261" s="109" t="s">
        <v>281</v>
      </c>
      <c r="I261" s="110">
        <v>13250008</v>
      </c>
      <c r="J261" s="111">
        <v>9694041</v>
      </c>
      <c r="K261" s="111">
        <v>0</v>
      </c>
      <c r="L261" s="111">
        <v>3276586</v>
      </c>
      <c r="M261" s="111">
        <v>193881</v>
      </c>
      <c r="N261" s="111">
        <v>85500</v>
      </c>
      <c r="O261" s="288">
        <v>22.6496</v>
      </c>
      <c r="P261" s="288">
        <v>16</v>
      </c>
      <c r="Q261" s="406">
        <v>6.6495999999999995</v>
      </c>
      <c r="R261" s="112">
        <v>0</v>
      </c>
      <c r="S261" s="113">
        <v>0</v>
      </c>
      <c r="T261" s="113">
        <v>0</v>
      </c>
      <c r="U261" s="113">
        <v>90004</v>
      </c>
      <c r="V261" s="113">
        <v>0</v>
      </c>
      <c r="W261" s="113">
        <v>0</v>
      </c>
      <c r="X261" s="113">
        <v>0</v>
      </c>
      <c r="Y261" s="113">
        <f t="shared" si="453"/>
        <v>90004</v>
      </c>
      <c r="Z261" s="113">
        <v>0</v>
      </c>
      <c r="AA261" s="113">
        <v>0</v>
      </c>
      <c r="AB261" s="113">
        <v>0</v>
      </c>
      <c r="AC261" s="113">
        <f t="shared" si="454"/>
        <v>0</v>
      </c>
      <c r="AD261" s="113">
        <f t="shared" si="455"/>
        <v>90004</v>
      </c>
      <c r="AE261" s="114">
        <f t="shared" si="456"/>
        <v>30421</v>
      </c>
      <c r="AF261" s="114">
        <f t="shared" si="457"/>
        <v>1800</v>
      </c>
      <c r="AG261" s="113">
        <v>0</v>
      </c>
      <c r="AH261" s="113">
        <v>0</v>
      </c>
      <c r="AI261" s="113">
        <v>0</v>
      </c>
      <c r="AJ261" s="113">
        <f>SUM(AG261:AI261)</f>
        <v>0</v>
      </c>
      <c r="AK261" s="113">
        <f>AD261+AE261+AF261+AJ261</f>
        <v>122225</v>
      </c>
      <c r="AL261" s="115">
        <v>0</v>
      </c>
      <c r="AM261" s="115">
        <v>0</v>
      </c>
      <c r="AN261" s="115">
        <v>0</v>
      </c>
      <c r="AO261" s="115">
        <v>0</v>
      </c>
      <c r="AP261" s="115">
        <v>0</v>
      </c>
      <c r="AQ261" s="115">
        <v>0</v>
      </c>
      <c r="AR261" s="115">
        <v>0</v>
      </c>
      <c r="AS261" s="115">
        <v>0</v>
      </c>
      <c r="AT261" s="115">
        <f t="shared" ref="AT261:AT263" si="549">AL261+AN261+AO261+AR261+AQ261</f>
        <v>0</v>
      </c>
      <c r="AU261" s="115">
        <f t="shared" si="441"/>
        <v>0</v>
      </c>
      <c r="AV261" s="116">
        <f t="shared" si="442"/>
        <v>0</v>
      </c>
      <c r="AW261" s="346">
        <f>I261+AK261</f>
        <v>13372233</v>
      </c>
      <c r="AX261" s="113">
        <f>J261+Y261</f>
        <v>9784045</v>
      </c>
      <c r="AY261" s="113">
        <f t="shared" ref="AY261:AY263" si="550">W261</f>
        <v>0</v>
      </c>
      <c r="AZ261" s="113">
        <f>K261+AC261</f>
        <v>0</v>
      </c>
      <c r="BA261" s="113">
        <f t="shared" ref="BA261:BB263" si="551">L261+AE261</f>
        <v>3307007</v>
      </c>
      <c r="BB261" s="113">
        <f t="shared" si="551"/>
        <v>195681</v>
      </c>
      <c r="BC261" s="113">
        <f>N261+AJ261</f>
        <v>85500</v>
      </c>
      <c r="BD261" s="115">
        <f>O261+AV261</f>
        <v>22.6496</v>
      </c>
      <c r="BE261" s="115">
        <f>P261+AT261</f>
        <v>16</v>
      </c>
      <c r="BF261" s="372">
        <f t="shared" ref="BF261:BF263" si="552">AQ261</f>
        <v>0</v>
      </c>
      <c r="BG261" s="116">
        <f>Q261+AU261</f>
        <v>6.6495999999999995</v>
      </c>
    </row>
    <row r="262" spans="1:59" ht="14.1" customHeight="1" x14ac:dyDescent="0.2">
      <c r="A262" s="108">
        <v>54</v>
      </c>
      <c r="B262" s="105">
        <v>2434</v>
      </c>
      <c r="C262" s="106">
        <v>600079317</v>
      </c>
      <c r="D262" s="105">
        <v>46746480</v>
      </c>
      <c r="E262" s="107" t="s">
        <v>681</v>
      </c>
      <c r="F262" s="108">
        <v>3111</v>
      </c>
      <c r="G262" s="126" t="s">
        <v>316</v>
      </c>
      <c r="H262" s="109" t="s">
        <v>282</v>
      </c>
      <c r="I262" s="110">
        <v>744790</v>
      </c>
      <c r="J262" s="28">
        <v>546605</v>
      </c>
      <c r="K262" s="28">
        <v>0</v>
      </c>
      <c r="L262" s="111">
        <v>184753</v>
      </c>
      <c r="M262" s="111">
        <v>10932</v>
      </c>
      <c r="N262" s="28">
        <v>2500</v>
      </c>
      <c r="O262" s="288">
        <v>1.66</v>
      </c>
      <c r="P262" s="275">
        <v>1.66</v>
      </c>
      <c r="Q262" s="905">
        <v>0</v>
      </c>
      <c r="R262" s="112">
        <v>0</v>
      </c>
      <c r="S262" s="113">
        <v>100082</v>
      </c>
      <c r="T262" s="113">
        <v>0</v>
      </c>
      <c r="U262" s="113">
        <v>0</v>
      </c>
      <c r="V262" s="113">
        <v>0</v>
      </c>
      <c r="W262" s="113">
        <v>0</v>
      </c>
      <c r="X262" s="113">
        <v>0</v>
      </c>
      <c r="Y262" s="113">
        <f t="shared" si="453"/>
        <v>100082</v>
      </c>
      <c r="Z262" s="113">
        <v>0</v>
      </c>
      <c r="AA262" s="113">
        <v>0</v>
      </c>
      <c r="AB262" s="113">
        <v>0</v>
      </c>
      <c r="AC262" s="113">
        <f t="shared" si="454"/>
        <v>0</v>
      </c>
      <c r="AD262" s="113">
        <f t="shared" si="455"/>
        <v>100082</v>
      </c>
      <c r="AE262" s="114">
        <f t="shared" si="456"/>
        <v>33828</v>
      </c>
      <c r="AF262" s="114">
        <f t="shared" si="457"/>
        <v>2002</v>
      </c>
      <c r="AG262" s="113">
        <v>2500</v>
      </c>
      <c r="AH262" s="113">
        <v>0</v>
      </c>
      <c r="AI262" s="113">
        <v>0</v>
      </c>
      <c r="AJ262" s="113">
        <f>SUM(AG262:AI262)</f>
        <v>2500</v>
      </c>
      <c r="AK262" s="113">
        <f>AD262+AE262+AF262+AJ262</f>
        <v>138412</v>
      </c>
      <c r="AL262" s="115">
        <v>0</v>
      </c>
      <c r="AM262" s="115">
        <v>0</v>
      </c>
      <c r="AN262" s="115">
        <v>0.34</v>
      </c>
      <c r="AO262" s="115">
        <v>0</v>
      </c>
      <c r="AP262" s="115">
        <v>0</v>
      </c>
      <c r="AQ262" s="115">
        <v>0</v>
      </c>
      <c r="AR262" s="115">
        <v>0</v>
      </c>
      <c r="AS262" s="115">
        <v>0</v>
      </c>
      <c r="AT262" s="115">
        <f t="shared" si="549"/>
        <v>0.34</v>
      </c>
      <c r="AU262" s="115">
        <f t="shared" si="441"/>
        <v>0</v>
      </c>
      <c r="AV262" s="116">
        <f t="shared" si="442"/>
        <v>0.34</v>
      </c>
      <c r="AW262" s="346">
        <f>I262+AK262</f>
        <v>883202</v>
      </c>
      <c r="AX262" s="113">
        <f>J262+Y262</f>
        <v>646687</v>
      </c>
      <c r="AY262" s="113">
        <f t="shared" si="550"/>
        <v>0</v>
      </c>
      <c r="AZ262" s="113">
        <f>K262+AC262</f>
        <v>0</v>
      </c>
      <c r="BA262" s="113">
        <f t="shared" si="551"/>
        <v>218581</v>
      </c>
      <c r="BB262" s="113">
        <f t="shared" si="551"/>
        <v>12934</v>
      </c>
      <c r="BC262" s="113">
        <f>N262+AJ262</f>
        <v>5000</v>
      </c>
      <c r="BD262" s="115">
        <f>O262+AV262</f>
        <v>2</v>
      </c>
      <c r="BE262" s="115">
        <f>P262+AT262</f>
        <v>2</v>
      </c>
      <c r="BF262" s="372">
        <f t="shared" si="552"/>
        <v>0</v>
      </c>
      <c r="BG262" s="116">
        <f>Q262+AU262</f>
        <v>0</v>
      </c>
    </row>
    <row r="263" spans="1:59" ht="14.1" customHeight="1" x14ac:dyDescent="0.2">
      <c r="A263" s="108">
        <v>54</v>
      </c>
      <c r="B263" s="105">
        <v>2434</v>
      </c>
      <c r="C263" s="106">
        <v>600079317</v>
      </c>
      <c r="D263" s="105">
        <v>46746480</v>
      </c>
      <c r="E263" s="107" t="s">
        <v>681</v>
      </c>
      <c r="F263" s="108">
        <v>3141</v>
      </c>
      <c r="G263" s="107" t="s">
        <v>319</v>
      </c>
      <c r="H263" s="109" t="s">
        <v>282</v>
      </c>
      <c r="I263" s="110">
        <v>2063960</v>
      </c>
      <c r="J263" s="30">
        <v>1512401</v>
      </c>
      <c r="K263" s="30">
        <v>0</v>
      </c>
      <c r="L263" s="111">
        <v>511191</v>
      </c>
      <c r="M263" s="111">
        <v>30248</v>
      </c>
      <c r="N263" s="30">
        <v>10120</v>
      </c>
      <c r="O263" s="288">
        <v>5.1499999999999995</v>
      </c>
      <c r="P263" s="441">
        <v>0</v>
      </c>
      <c r="Q263" s="33">
        <v>5.1499999999999995</v>
      </c>
      <c r="R263" s="112">
        <v>0</v>
      </c>
      <c r="S263" s="113">
        <v>0</v>
      </c>
      <c r="T263" s="113">
        <v>0</v>
      </c>
      <c r="U263" s="113">
        <v>0</v>
      </c>
      <c r="V263" s="113">
        <v>0</v>
      </c>
      <c r="W263" s="113">
        <v>0</v>
      </c>
      <c r="X263" s="113">
        <v>0</v>
      </c>
      <c r="Y263" s="113">
        <f t="shared" si="453"/>
        <v>0</v>
      </c>
      <c r="Z263" s="113">
        <v>0</v>
      </c>
      <c r="AA263" s="113">
        <v>0</v>
      </c>
      <c r="AB263" s="113">
        <v>0</v>
      </c>
      <c r="AC263" s="113">
        <f t="shared" si="454"/>
        <v>0</v>
      </c>
      <c r="AD263" s="113">
        <f t="shared" si="455"/>
        <v>0</v>
      </c>
      <c r="AE263" s="114">
        <f t="shared" si="456"/>
        <v>0</v>
      </c>
      <c r="AF263" s="114">
        <f t="shared" si="457"/>
        <v>0</v>
      </c>
      <c r="AG263" s="113">
        <v>0</v>
      </c>
      <c r="AH263" s="113">
        <v>0</v>
      </c>
      <c r="AI263" s="113">
        <v>0</v>
      </c>
      <c r="AJ263" s="113">
        <f>SUM(AG263:AI263)</f>
        <v>0</v>
      </c>
      <c r="AK263" s="113">
        <f>AD263+AE263+AF263+AJ263</f>
        <v>0</v>
      </c>
      <c r="AL263" s="115">
        <v>0</v>
      </c>
      <c r="AM263" s="115">
        <v>0</v>
      </c>
      <c r="AN263" s="115">
        <v>0</v>
      </c>
      <c r="AO263" s="115">
        <v>0</v>
      </c>
      <c r="AP263" s="115">
        <v>0</v>
      </c>
      <c r="AQ263" s="115">
        <v>0</v>
      </c>
      <c r="AR263" s="115">
        <v>0</v>
      </c>
      <c r="AS263" s="115">
        <v>0</v>
      </c>
      <c r="AT263" s="115">
        <f t="shared" si="549"/>
        <v>0</v>
      </c>
      <c r="AU263" s="115">
        <f t="shared" si="441"/>
        <v>0</v>
      </c>
      <c r="AV263" s="116">
        <f t="shared" si="442"/>
        <v>0</v>
      </c>
      <c r="AW263" s="346">
        <f>I263+AK263</f>
        <v>2063960</v>
      </c>
      <c r="AX263" s="113">
        <f>J263+Y263</f>
        <v>1512401</v>
      </c>
      <c r="AY263" s="113">
        <f t="shared" si="550"/>
        <v>0</v>
      </c>
      <c r="AZ263" s="113">
        <f>K263+AC263</f>
        <v>0</v>
      </c>
      <c r="BA263" s="113">
        <f t="shared" si="551"/>
        <v>511191</v>
      </c>
      <c r="BB263" s="113">
        <f t="shared" si="551"/>
        <v>30248</v>
      </c>
      <c r="BC263" s="113">
        <f>N263+AJ263</f>
        <v>10120</v>
      </c>
      <c r="BD263" s="115">
        <f>O263+AV263</f>
        <v>5.1499999999999995</v>
      </c>
      <c r="BE263" s="115">
        <f>P263+AT263</f>
        <v>0</v>
      </c>
      <c r="BF263" s="372">
        <f t="shared" si="552"/>
        <v>0</v>
      </c>
      <c r="BG263" s="116">
        <f>Q263+AU263</f>
        <v>5.1499999999999995</v>
      </c>
    </row>
    <row r="264" spans="1:59" ht="14.1" customHeight="1" x14ac:dyDescent="0.2">
      <c r="A264" s="120">
        <v>54</v>
      </c>
      <c r="B264" s="117">
        <v>2434</v>
      </c>
      <c r="C264" s="118">
        <v>600079317</v>
      </c>
      <c r="D264" s="117">
        <v>46746480</v>
      </c>
      <c r="E264" s="119" t="s">
        <v>682</v>
      </c>
      <c r="F264" s="120"/>
      <c r="G264" s="119"/>
      <c r="H264" s="121"/>
      <c r="I264" s="122">
        <v>16058758</v>
      </c>
      <c r="J264" s="123">
        <v>11753047</v>
      </c>
      <c r="K264" s="123">
        <v>0</v>
      </c>
      <c r="L264" s="123">
        <v>3972530</v>
      </c>
      <c r="M264" s="123">
        <v>235061</v>
      </c>
      <c r="N264" s="123">
        <v>98120</v>
      </c>
      <c r="O264" s="124">
        <v>29.459599999999998</v>
      </c>
      <c r="P264" s="124">
        <v>17.66</v>
      </c>
      <c r="Q264" s="904">
        <v>11.799599999999998</v>
      </c>
      <c r="R264" s="122">
        <f t="shared" ref="R264:BG264" si="553">SUM(R261:R263)</f>
        <v>0</v>
      </c>
      <c r="S264" s="123">
        <f t="shared" si="553"/>
        <v>100082</v>
      </c>
      <c r="T264" s="123">
        <f t="shared" si="553"/>
        <v>0</v>
      </c>
      <c r="U264" s="123">
        <f t="shared" ref="U264" si="554">SUM(U261:U263)</f>
        <v>90004</v>
      </c>
      <c r="V264" s="123">
        <f t="shared" si="553"/>
        <v>0</v>
      </c>
      <c r="W264" s="123">
        <f t="shared" ref="W264" si="555">SUM(W261:W263)</f>
        <v>0</v>
      </c>
      <c r="X264" s="123">
        <f t="shared" si="553"/>
        <v>0</v>
      </c>
      <c r="Y264" s="123">
        <f t="shared" si="553"/>
        <v>190086</v>
      </c>
      <c r="Z264" s="123">
        <f t="shared" si="553"/>
        <v>0</v>
      </c>
      <c r="AA264" s="123">
        <f t="shared" si="553"/>
        <v>0</v>
      </c>
      <c r="AB264" s="123">
        <f t="shared" si="553"/>
        <v>0</v>
      </c>
      <c r="AC264" s="123">
        <f t="shared" si="553"/>
        <v>0</v>
      </c>
      <c r="AD264" s="123">
        <f t="shared" si="553"/>
        <v>190086</v>
      </c>
      <c r="AE264" s="123">
        <f t="shared" si="553"/>
        <v>64249</v>
      </c>
      <c r="AF264" s="123">
        <f t="shared" si="553"/>
        <v>3802</v>
      </c>
      <c r="AG264" s="123">
        <f t="shared" si="553"/>
        <v>2500</v>
      </c>
      <c r="AH264" s="123">
        <f t="shared" si="553"/>
        <v>0</v>
      </c>
      <c r="AI264" s="123">
        <f t="shared" si="553"/>
        <v>0</v>
      </c>
      <c r="AJ264" s="123">
        <f t="shared" si="553"/>
        <v>2500</v>
      </c>
      <c r="AK264" s="123">
        <f t="shared" si="553"/>
        <v>260637</v>
      </c>
      <c r="AL264" s="124">
        <f t="shared" si="553"/>
        <v>0</v>
      </c>
      <c r="AM264" s="124">
        <f t="shared" si="553"/>
        <v>0</v>
      </c>
      <c r="AN264" s="124">
        <f t="shared" si="553"/>
        <v>0.34</v>
      </c>
      <c r="AO264" s="124">
        <f t="shared" si="553"/>
        <v>0</v>
      </c>
      <c r="AP264" s="124">
        <f t="shared" si="553"/>
        <v>0</v>
      </c>
      <c r="AQ264" s="124">
        <f t="shared" ref="AQ264" si="556">SUM(AQ261:AQ263)</f>
        <v>0</v>
      </c>
      <c r="AR264" s="124">
        <f t="shared" si="553"/>
        <v>0</v>
      </c>
      <c r="AS264" s="124">
        <f t="shared" si="553"/>
        <v>0</v>
      </c>
      <c r="AT264" s="449">
        <f t="shared" si="553"/>
        <v>0.34</v>
      </c>
      <c r="AU264" s="124">
        <f t="shared" si="553"/>
        <v>0</v>
      </c>
      <c r="AV264" s="125">
        <f t="shared" si="553"/>
        <v>0.34</v>
      </c>
      <c r="AW264" s="842">
        <f t="shared" si="553"/>
        <v>16319395</v>
      </c>
      <c r="AX264" s="123">
        <f t="shared" si="553"/>
        <v>11943133</v>
      </c>
      <c r="AY264" s="123">
        <f t="shared" ref="AY264" si="557">SUM(AY261:AY263)</f>
        <v>0</v>
      </c>
      <c r="AZ264" s="123">
        <f t="shared" si="553"/>
        <v>0</v>
      </c>
      <c r="BA264" s="123">
        <f t="shared" si="553"/>
        <v>4036779</v>
      </c>
      <c r="BB264" s="123">
        <f t="shared" si="553"/>
        <v>238863</v>
      </c>
      <c r="BC264" s="123">
        <f t="shared" si="553"/>
        <v>100620</v>
      </c>
      <c r="BD264" s="124">
        <f t="shared" si="553"/>
        <v>29.799599999999998</v>
      </c>
      <c r="BE264" s="124">
        <f t="shared" si="553"/>
        <v>18</v>
      </c>
      <c r="BF264" s="124">
        <f t="shared" si="553"/>
        <v>0</v>
      </c>
      <c r="BG264" s="125">
        <f t="shared" si="553"/>
        <v>11.799599999999998</v>
      </c>
    </row>
    <row r="265" spans="1:59" ht="14.1" customHeight="1" x14ac:dyDescent="0.2">
      <c r="A265" s="108">
        <v>55</v>
      </c>
      <c r="B265" s="105">
        <v>2484</v>
      </c>
      <c r="C265" s="106">
        <v>600079864</v>
      </c>
      <c r="D265" s="105">
        <v>46746145</v>
      </c>
      <c r="E265" s="107" t="s">
        <v>683</v>
      </c>
      <c r="F265" s="108">
        <v>3113</v>
      </c>
      <c r="G265" s="107" t="s">
        <v>318</v>
      </c>
      <c r="H265" s="109" t="s">
        <v>281</v>
      </c>
      <c r="I265" s="110">
        <v>38890508</v>
      </c>
      <c r="J265" s="111">
        <v>27500286</v>
      </c>
      <c r="K265" s="111">
        <v>351240</v>
      </c>
      <c r="L265" s="111">
        <v>9413816</v>
      </c>
      <c r="M265" s="111">
        <v>550006</v>
      </c>
      <c r="N265" s="111">
        <v>1075160</v>
      </c>
      <c r="O265" s="288">
        <v>51.488399999999992</v>
      </c>
      <c r="P265" s="288">
        <v>39.895600000000002</v>
      </c>
      <c r="Q265" s="406">
        <v>11.592800000000002</v>
      </c>
      <c r="R265" s="112">
        <v>251240</v>
      </c>
      <c r="S265" s="113">
        <v>0</v>
      </c>
      <c r="T265" s="113">
        <v>0</v>
      </c>
      <c r="U265" s="113">
        <v>129940</v>
      </c>
      <c r="V265" s="113">
        <v>0</v>
      </c>
      <c r="W265" s="113">
        <v>0</v>
      </c>
      <c r="X265" s="113">
        <v>0</v>
      </c>
      <c r="Y265" s="113">
        <f t="shared" si="453"/>
        <v>381180</v>
      </c>
      <c r="Z265" s="113">
        <v>-251240</v>
      </c>
      <c r="AA265" s="113">
        <v>0</v>
      </c>
      <c r="AB265" s="113">
        <v>0</v>
      </c>
      <c r="AC265" s="113">
        <f t="shared" si="454"/>
        <v>-251240</v>
      </c>
      <c r="AD265" s="113">
        <f t="shared" si="455"/>
        <v>129940</v>
      </c>
      <c r="AE265" s="114">
        <f t="shared" si="456"/>
        <v>43920</v>
      </c>
      <c r="AF265" s="114">
        <f t="shared" si="457"/>
        <v>7624</v>
      </c>
      <c r="AG265" s="113">
        <v>0</v>
      </c>
      <c r="AH265" s="113">
        <v>0</v>
      </c>
      <c r="AI265" s="113">
        <v>0</v>
      </c>
      <c r="AJ265" s="113">
        <f>SUM(AG265:AI265)</f>
        <v>0</v>
      </c>
      <c r="AK265" s="113">
        <f>AD265+AE265+AF265+AJ265</f>
        <v>181484</v>
      </c>
      <c r="AL265" s="115">
        <v>0</v>
      </c>
      <c r="AM265" s="115">
        <v>0</v>
      </c>
      <c r="AN265" s="115">
        <v>0</v>
      </c>
      <c r="AO265" s="115">
        <v>0</v>
      </c>
      <c r="AP265" s="115">
        <v>0</v>
      </c>
      <c r="AQ265" s="115">
        <v>0</v>
      </c>
      <c r="AR265" s="115">
        <v>0</v>
      </c>
      <c r="AS265" s="115">
        <v>0</v>
      </c>
      <c r="AT265" s="115">
        <f t="shared" ref="AT265:AT269" si="558">AL265+AN265+AO265+AR265+AQ265</f>
        <v>0</v>
      </c>
      <c r="AU265" s="115">
        <f t="shared" si="441"/>
        <v>0</v>
      </c>
      <c r="AV265" s="116">
        <f t="shared" si="442"/>
        <v>0</v>
      </c>
      <c r="AW265" s="346">
        <f>I265+AK265</f>
        <v>39071992</v>
      </c>
      <c r="AX265" s="113">
        <f>J265+Y265</f>
        <v>27881466</v>
      </c>
      <c r="AY265" s="113">
        <f t="shared" ref="AY265:AY269" si="559">W265</f>
        <v>0</v>
      </c>
      <c r="AZ265" s="113">
        <f>K265+AC265</f>
        <v>100000</v>
      </c>
      <c r="BA265" s="113">
        <f t="shared" ref="BA265:BB269" si="560">L265+AE265</f>
        <v>9457736</v>
      </c>
      <c r="BB265" s="113">
        <f t="shared" si="560"/>
        <v>557630</v>
      </c>
      <c r="BC265" s="113">
        <f>N265+AJ265</f>
        <v>1075160</v>
      </c>
      <c r="BD265" s="115">
        <f>O265+AV265</f>
        <v>51.488399999999992</v>
      </c>
      <c r="BE265" s="115">
        <f>P265+AT265</f>
        <v>39.895600000000002</v>
      </c>
      <c r="BF265" s="372">
        <f t="shared" ref="BF265:BF269" si="561">AQ265</f>
        <v>0</v>
      </c>
      <c r="BG265" s="116">
        <f>Q265+AU265</f>
        <v>11.592800000000002</v>
      </c>
    </row>
    <row r="266" spans="1:59" ht="14.1" customHeight="1" x14ac:dyDescent="0.2">
      <c r="A266" s="108">
        <v>55</v>
      </c>
      <c r="B266" s="105">
        <v>2484</v>
      </c>
      <c r="C266" s="106">
        <v>600079864</v>
      </c>
      <c r="D266" s="105">
        <v>46746145</v>
      </c>
      <c r="E266" s="107" t="s">
        <v>683</v>
      </c>
      <c r="F266" s="108">
        <v>3113</v>
      </c>
      <c r="G266" s="126" t="s">
        <v>316</v>
      </c>
      <c r="H266" s="109" t="s">
        <v>282</v>
      </c>
      <c r="I266" s="110">
        <v>3146420</v>
      </c>
      <c r="J266" s="28">
        <v>2311061</v>
      </c>
      <c r="K266" s="28">
        <v>0</v>
      </c>
      <c r="L266" s="111">
        <v>781138</v>
      </c>
      <c r="M266" s="111">
        <v>46221</v>
      </c>
      <c r="N266" s="28">
        <v>8000</v>
      </c>
      <c r="O266" s="288">
        <v>6.66</v>
      </c>
      <c r="P266" s="275">
        <v>6.66</v>
      </c>
      <c r="Q266" s="905">
        <v>0</v>
      </c>
      <c r="R266" s="112">
        <v>0</v>
      </c>
      <c r="S266" s="113">
        <v>0</v>
      </c>
      <c r="T266" s="113">
        <v>0</v>
      </c>
      <c r="U266" s="113">
        <v>0</v>
      </c>
      <c r="V266" s="113">
        <v>0</v>
      </c>
      <c r="W266" s="113">
        <v>0</v>
      </c>
      <c r="X266" s="113">
        <v>0</v>
      </c>
      <c r="Y266" s="113">
        <f t="shared" si="453"/>
        <v>0</v>
      </c>
      <c r="Z266" s="113">
        <v>0</v>
      </c>
      <c r="AA266" s="113">
        <v>0</v>
      </c>
      <c r="AB266" s="113">
        <v>0</v>
      </c>
      <c r="AC266" s="113">
        <f t="shared" si="454"/>
        <v>0</v>
      </c>
      <c r="AD266" s="113">
        <f t="shared" si="455"/>
        <v>0</v>
      </c>
      <c r="AE266" s="114">
        <f t="shared" si="456"/>
        <v>0</v>
      </c>
      <c r="AF266" s="114">
        <f t="shared" si="457"/>
        <v>0</v>
      </c>
      <c r="AG266" s="113">
        <v>0</v>
      </c>
      <c r="AH266" s="113">
        <v>0</v>
      </c>
      <c r="AI266" s="113">
        <v>0</v>
      </c>
      <c r="AJ266" s="113">
        <f>SUM(AG266:AI266)</f>
        <v>0</v>
      </c>
      <c r="AK266" s="113">
        <f>AD266+AE266+AF266+AJ266</f>
        <v>0</v>
      </c>
      <c r="AL266" s="115">
        <v>0</v>
      </c>
      <c r="AM266" s="115">
        <v>0</v>
      </c>
      <c r="AN266" s="115">
        <v>0</v>
      </c>
      <c r="AO266" s="115">
        <v>0</v>
      </c>
      <c r="AP266" s="115">
        <v>0</v>
      </c>
      <c r="AQ266" s="115">
        <v>0</v>
      </c>
      <c r="AR266" s="115">
        <v>0</v>
      </c>
      <c r="AS266" s="115">
        <v>0</v>
      </c>
      <c r="AT266" s="115">
        <f t="shared" si="558"/>
        <v>0</v>
      </c>
      <c r="AU266" s="115">
        <f t="shared" si="441"/>
        <v>0</v>
      </c>
      <c r="AV266" s="116">
        <f t="shared" si="442"/>
        <v>0</v>
      </c>
      <c r="AW266" s="346">
        <f>I266+AK266</f>
        <v>3146420</v>
      </c>
      <c r="AX266" s="113">
        <f>J266+Y266</f>
        <v>2311061</v>
      </c>
      <c r="AY266" s="113">
        <f t="shared" si="559"/>
        <v>0</v>
      </c>
      <c r="AZ266" s="113">
        <f>K266+AC266</f>
        <v>0</v>
      </c>
      <c r="BA266" s="113">
        <f t="shared" si="560"/>
        <v>781138</v>
      </c>
      <c r="BB266" s="113">
        <f t="shared" si="560"/>
        <v>46221</v>
      </c>
      <c r="BC266" s="113">
        <f>N266+AJ266</f>
        <v>8000</v>
      </c>
      <c r="BD266" s="115">
        <f>O266+AV266</f>
        <v>6.66</v>
      </c>
      <c r="BE266" s="115">
        <f>P266+AT266</f>
        <v>6.66</v>
      </c>
      <c r="BF266" s="372">
        <f t="shared" si="561"/>
        <v>0</v>
      </c>
      <c r="BG266" s="116">
        <f>Q266+AU266</f>
        <v>0</v>
      </c>
    </row>
    <row r="267" spans="1:59" ht="14.1" customHeight="1" x14ac:dyDescent="0.2">
      <c r="A267" s="108">
        <v>55</v>
      </c>
      <c r="B267" s="105">
        <v>2484</v>
      </c>
      <c r="C267" s="106">
        <v>600079864</v>
      </c>
      <c r="D267" s="105">
        <v>46746145</v>
      </c>
      <c r="E267" s="107" t="s">
        <v>683</v>
      </c>
      <c r="F267" s="108">
        <v>3141</v>
      </c>
      <c r="G267" s="107" t="s">
        <v>319</v>
      </c>
      <c r="H267" s="109" t="s">
        <v>282</v>
      </c>
      <c r="I267" s="110">
        <v>3549446</v>
      </c>
      <c r="J267" s="30">
        <v>2557137</v>
      </c>
      <c r="K267" s="30">
        <v>30000</v>
      </c>
      <c r="L267" s="111">
        <v>874452</v>
      </c>
      <c r="M267" s="111">
        <v>51143</v>
      </c>
      <c r="N267" s="30">
        <v>36714</v>
      </c>
      <c r="O267" s="288">
        <v>8.7600000000000016</v>
      </c>
      <c r="P267" s="441">
        <v>0</v>
      </c>
      <c r="Q267" s="906">
        <v>8.7600000000000016</v>
      </c>
      <c r="R267" s="112">
        <v>0</v>
      </c>
      <c r="S267" s="113">
        <v>0</v>
      </c>
      <c r="T267" s="113">
        <v>0</v>
      </c>
      <c r="U267" s="113">
        <v>0</v>
      </c>
      <c r="V267" s="113">
        <v>0</v>
      </c>
      <c r="W267" s="113">
        <v>0</v>
      </c>
      <c r="X267" s="113">
        <v>0</v>
      </c>
      <c r="Y267" s="113">
        <f t="shared" si="453"/>
        <v>0</v>
      </c>
      <c r="Z267" s="113">
        <v>0</v>
      </c>
      <c r="AA267" s="113">
        <v>0</v>
      </c>
      <c r="AB267" s="113">
        <v>0</v>
      </c>
      <c r="AC267" s="113">
        <f t="shared" si="454"/>
        <v>0</v>
      </c>
      <c r="AD267" s="113">
        <f t="shared" si="455"/>
        <v>0</v>
      </c>
      <c r="AE267" s="114">
        <f t="shared" si="456"/>
        <v>0</v>
      </c>
      <c r="AF267" s="114">
        <f t="shared" si="457"/>
        <v>0</v>
      </c>
      <c r="AG267" s="113">
        <v>0</v>
      </c>
      <c r="AH267" s="113">
        <v>0</v>
      </c>
      <c r="AI267" s="113">
        <v>0</v>
      </c>
      <c r="AJ267" s="113">
        <f>SUM(AG267:AI267)</f>
        <v>0</v>
      </c>
      <c r="AK267" s="113">
        <f>AD267+AE267+AF267+AJ267</f>
        <v>0</v>
      </c>
      <c r="AL267" s="115">
        <v>0</v>
      </c>
      <c r="AM267" s="115">
        <v>0</v>
      </c>
      <c r="AN267" s="115">
        <v>0</v>
      </c>
      <c r="AO267" s="115">
        <v>0</v>
      </c>
      <c r="AP267" s="115">
        <v>0</v>
      </c>
      <c r="AQ267" s="115">
        <v>0</v>
      </c>
      <c r="AR267" s="115">
        <v>0</v>
      </c>
      <c r="AS267" s="115">
        <v>0</v>
      </c>
      <c r="AT267" s="115">
        <f t="shared" si="558"/>
        <v>0</v>
      </c>
      <c r="AU267" s="115">
        <f t="shared" si="441"/>
        <v>0</v>
      </c>
      <c r="AV267" s="116">
        <f t="shared" si="442"/>
        <v>0</v>
      </c>
      <c r="AW267" s="346">
        <f>I267+AK267</f>
        <v>3549446</v>
      </c>
      <c r="AX267" s="113">
        <f>J267+Y267</f>
        <v>2557137</v>
      </c>
      <c r="AY267" s="113">
        <f t="shared" si="559"/>
        <v>0</v>
      </c>
      <c r="AZ267" s="113">
        <f>K267+AC267</f>
        <v>30000</v>
      </c>
      <c r="BA267" s="113">
        <f t="shared" si="560"/>
        <v>874452</v>
      </c>
      <c r="BB267" s="113">
        <f t="shared" si="560"/>
        <v>51143</v>
      </c>
      <c r="BC267" s="113">
        <f>N267+AJ267</f>
        <v>36714</v>
      </c>
      <c r="BD267" s="115">
        <f>O267+AV267</f>
        <v>8.7600000000000016</v>
      </c>
      <c r="BE267" s="115">
        <f>P267+AT267</f>
        <v>0</v>
      </c>
      <c r="BF267" s="372">
        <f t="shared" si="561"/>
        <v>0</v>
      </c>
      <c r="BG267" s="116">
        <f>Q267+AU267</f>
        <v>8.7600000000000016</v>
      </c>
    </row>
    <row r="268" spans="1:59" ht="14.1" customHeight="1" x14ac:dyDescent="0.2">
      <c r="A268" s="108">
        <v>55</v>
      </c>
      <c r="B268" s="105">
        <v>2484</v>
      </c>
      <c r="C268" s="106">
        <v>600079864</v>
      </c>
      <c r="D268" s="105">
        <v>46746145</v>
      </c>
      <c r="E268" s="107" t="s">
        <v>683</v>
      </c>
      <c r="F268" s="108">
        <v>3143</v>
      </c>
      <c r="G268" s="126" t="s">
        <v>633</v>
      </c>
      <c r="H268" s="109" t="s">
        <v>281</v>
      </c>
      <c r="I268" s="110">
        <v>4127330</v>
      </c>
      <c r="J268" s="427">
        <v>3009713</v>
      </c>
      <c r="K268" s="427">
        <v>30000</v>
      </c>
      <c r="L268" s="111">
        <v>1027423</v>
      </c>
      <c r="M268" s="111">
        <v>60194</v>
      </c>
      <c r="N268" s="338">
        <v>0</v>
      </c>
      <c r="O268" s="288">
        <v>6.4895000000000005</v>
      </c>
      <c r="P268" s="430">
        <v>6.4895000000000005</v>
      </c>
      <c r="Q268" s="905">
        <v>0</v>
      </c>
      <c r="R268" s="112">
        <v>0</v>
      </c>
      <c r="S268" s="113">
        <v>0</v>
      </c>
      <c r="T268" s="113">
        <v>0</v>
      </c>
      <c r="U268" s="113">
        <v>0</v>
      </c>
      <c r="V268" s="113">
        <v>0</v>
      </c>
      <c r="W268" s="113">
        <v>0</v>
      </c>
      <c r="X268" s="113">
        <v>0</v>
      </c>
      <c r="Y268" s="113">
        <f t="shared" si="453"/>
        <v>0</v>
      </c>
      <c r="Z268" s="113">
        <v>0</v>
      </c>
      <c r="AA268" s="113">
        <v>0</v>
      </c>
      <c r="AB268" s="113">
        <v>0</v>
      </c>
      <c r="AC268" s="113">
        <f t="shared" si="454"/>
        <v>0</v>
      </c>
      <c r="AD268" s="113">
        <f t="shared" si="455"/>
        <v>0</v>
      </c>
      <c r="AE268" s="114">
        <f t="shared" si="456"/>
        <v>0</v>
      </c>
      <c r="AF268" s="114">
        <f t="shared" si="457"/>
        <v>0</v>
      </c>
      <c r="AG268" s="113">
        <v>0</v>
      </c>
      <c r="AH268" s="113">
        <v>0</v>
      </c>
      <c r="AI268" s="113">
        <v>0</v>
      </c>
      <c r="AJ268" s="113">
        <f>SUM(AG268:AI268)</f>
        <v>0</v>
      </c>
      <c r="AK268" s="113">
        <f>AD268+AE268+AF268+AJ268</f>
        <v>0</v>
      </c>
      <c r="AL268" s="115">
        <v>0</v>
      </c>
      <c r="AM268" s="115">
        <v>0</v>
      </c>
      <c r="AN268" s="115">
        <v>0</v>
      </c>
      <c r="AO268" s="115">
        <v>0</v>
      </c>
      <c r="AP268" s="115">
        <v>0</v>
      </c>
      <c r="AQ268" s="115">
        <v>0</v>
      </c>
      <c r="AR268" s="115">
        <v>0</v>
      </c>
      <c r="AS268" s="115">
        <v>0</v>
      </c>
      <c r="AT268" s="115">
        <f t="shared" si="558"/>
        <v>0</v>
      </c>
      <c r="AU268" s="115">
        <f t="shared" si="441"/>
        <v>0</v>
      </c>
      <c r="AV268" s="116">
        <f t="shared" si="442"/>
        <v>0</v>
      </c>
      <c r="AW268" s="346">
        <f>I268+AK268</f>
        <v>4127330</v>
      </c>
      <c r="AX268" s="113">
        <f>J268+Y268</f>
        <v>3009713</v>
      </c>
      <c r="AY268" s="113">
        <f t="shared" si="559"/>
        <v>0</v>
      </c>
      <c r="AZ268" s="113">
        <f>K268+AC268</f>
        <v>30000</v>
      </c>
      <c r="BA268" s="113">
        <f t="shared" si="560"/>
        <v>1027423</v>
      </c>
      <c r="BB268" s="113">
        <f t="shared" si="560"/>
        <v>60194</v>
      </c>
      <c r="BC268" s="113">
        <f>N268+AJ268</f>
        <v>0</v>
      </c>
      <c r="BD268" s="115">
        <f>O268+AV268</f>
        <v>6.4895000000000005</v>
      </c>
      <c r="BE268" s="115">
        <f>P268+AT268</f>
        <v>6.4895000000000005</v>
      </c>
      <c r="BF268" s="372">
        <f t="shared" si="561"/>
        <v>0</v>
      </c>
      <c r="BG268" s="116">
        <f>Q268+AU268</f>
        <v>0</v>
      </c>
    </row>
    <row r="269" spans="1:59" ht="14.1" customHeight="1" x14ac:dyDescent="0.2">
      <c r="A269" s="108">
        <v>55</v>
      </c>
      <c r="B269" s="105">
        <v>2484</v>
      </c>
      <c r="C269" s="106">
        <v>600079864</v>
      </c>
      <c r="D269" s="105">
        <v>46746145</v>
      </c>
      <c r="E269" s="107" t="s">
        <v>683</v>
      </c>
      <c r="F269" s="108">
        <v>3143</v>
      </c>
      <c r="G269" s="126" t="s">
        <v>634</v>
      </c>
      <c r="H269" s="109" t="s">
        <v>282</v>
      </c>
      <c r="I269" s="110">
        <v>128505</v>
      </c>
      <c r="J269" s="439">
        <v>90585</v>
      </c>
      <c r="K269" s="439">
        <v>0</v>
      </c>
      <c r="L269" s="111">
        <v>30618</v>
      </c>
      <c r="M269" s="111">
        <v>1812</v>
      </c>
      <c r="N269" s="439">
        <v>5490</v>
      </c>
      <c r="O269" s="288">
        <v>0.38</v>
      </c>
      <c r="P269" s="440">
        <v>0</v>
      </c>
      <c r="Q269" s="906">
        <v>0.38</v>
      </c>
      <c r="R269" s="112">
        <v>0</v>
      </c>
      <c r="S269" s="113">
        <v>0</v>
      </c>
      <c r="T269" s="113">
        <v>0</v>
      </c>
      <c r="U269" s="113">
        <v>0</v>
      </c>
      <c r="V269" s="113">
        <v>0</v>
      </c>
      <c r="W269" s="113">
        <v>0</v>
      </c>
      <c r="X269" s="113">
        <v>0</v>
      </c>
      <c r="Y269" s="113">
        <f t="shared" si="453"/>
        <v>0</v>
      </c>
      <c r="Z269" s="113">
        <v>0</v>
      </c>
      <c r="AA269" s="113">
        <v>0</v>
      </c>
      <c r="AB269" s="113">
        <v>0</v>
      </c>
      <c r="AC269" s="113">
        <f t="shared" si="454"/>
        <v>0</v>
      </c>
      <c r="AD269" s="113">
        <f t="shared" si="455"/>
        <v>0</v>
      </c>
      <c r="AE269" s="114">
        <f t="shared" si="456"/>
        <v>0</v>
      </c>
      <c r="AF269" s="114">
        <f t="shared" si="457"/>
        <v>0</v>
      </c>
      <c r="AG269" s="113">
        <v>0</v>
      </c>
      <c r="AH269" s="113">
        <v>0</v>
      </c>
      <c r="AI269" s="113">
        <v>0</v>
      </c>
      <c r="AJ269" s="113">
        <f>SUM(AG269:AI269)</f>
        <v>0</v>
      </c>
      <c r="AK269" s="113">
        <f>AD269+AE269+AF269+AJ269</f>
        <v>0</v>
      </c>
      <c r="AL269" s="115">
        <v>0</v>
      </c>
      <c r="AM269" s="115">
        <v>0</v>
      </c>
      <c r="AN269" s="115">
        <v>0</v>
      </c>
      <c r="AO269" s="115">
        <v>0</v>
      </c>
      <c r="AP269" s="115">
        <v>0</v>
      </c>
      <c r="AQ269" s="115">
        <v>0</v>
      </c>
      <c r="AR269" s="115">
        <v>0</v>
      </c>
      <c r="AS269" s="115">
        <v>0</v>
      </c>
      <c r="AT269" s="115">
        <f t="shared" si="558"/>
        <v>0</v>
      </c>
      <c r="AU269" s="115">
        <f t="shared" ref="AU269:AU332" si="562">AM269+AP269+AS269</f>
        <v>0</v>
      </c>
      <c r="AV269" s="116">
        <f t="shared" ref="AV269:AV332" si="563">SUM(AT269:AU269)</f>
        <v>0</v>
      </c>
      <c r="AW269" s="346">
        <f>I269+AK269</f>
        <v>128505</v>
      </c>
      <c r="AX269" s="113">
        <f>J269+Y269</f>
        <v>90585</v>
      </c>
      <c r="AY269" s="113">
        <f t="shared" si="559"/>
        <v>0</v>
      </c>
      <c r="AZ269" s="113">
        <f>K269+AC269</f>
        <v>0</v>
      </c>
      <c r="BA269" s="113">
        <f t="shared" si="560"/>
        <v>30618</v>
      </c>
      <c r="BB269" s="113">
        <f t="shared" si="560"/>
        <v>1812</v>
      </c>
      <c r="BC269" s="113">
        <f>N269+AJ269</f>
        <v>5490</v>
      </c>
      <c r="BD269" s="115">
        <f>O269+AV269</f>
        <v>0.38</v>
      </c>
      <c r="BE269" s="115">
        <f>P269+AT269</f>
        <v>0</v>
      </c>
      <c r="BF269" s="372">
        <f t="shared" si="561"/>
        <v>0</v>
      </c>
      <c r="BG269" s="116">
        <f>Q269+AU269</f>
        <v>0.38</v>
      </c>
    </row>
    <row r="270" spans="1:59" ht="14.1" customHeight="1" x14ac:dyDescent="0.2">
      <c r="A270" s="120">
        <v>55</v>
      </c>
      <c r="B270" s="117">
        <v>2484</v>
      </c>
      <c r="C270" s="118">
        <v>600079864</v>
      </c>
      <c r="D270" s="117">
        <v>46746145</v>
      </c>
      <c r="E270" s="119" t="s">
        <v>684</v>
      </c>
      <c r="F270" s="120"/>
      <c r="G270" s="119"/>
      <c r="H270" s="121"/>
      <c r="I270" s="122">
        <v>49842209</v>
      </c>
      <c r="J270" s="123">
        <v>35468782</v>
      </c>
      <c r="K270" s="123">
        <v>411240</v>
      </c>
      <c r="L270" s="123">
        <v>12127447</v>
      </c>
      <c r="M270" s="123">
        <v>709376</v>
      </c>
      <c r="N270" s="123">
        <v>1125364</v>
      </c>
      <c r="O270" s="124">
        <v>73.777900000000002</v>
      </c>
      <c r="P270" s="124">
        <v>53.045099999999998</v>
      </c>
      <c r="Q270" s="904">
        <v>20.732800000000001</v>
      </c>
      <c r="R270" s="122">
        <f t="shared" ref="R270:BG270" si="564">SUM(R265:R269)</f>
        <v>251240</v>
      </c>
      <c r="S270" s="123">
        <f t="shared" si="564"/>
        <v>0</v>
      </c>
      <c r="T270" s="123">
        <f t="shared" si="564"/>
        <v>0</v>
      </c>
      <c r="U270" s="123">
        <f t="shared" ref="U270" si="565">SUM(U265:U269)</f>
        <v>129940</v>
      </c>
      <c r="V270" s="123">
        <f t="shared" si="564"/>
        <v>0</v>
      </c>
      <c r="W270" s="123">
        <f t="shared" ref="W270" si="566">SUM(W265:W269)</f>
        <v>0</v>
      </c>
      <c r="X270" s="123">
        <f t="shared" si="564"/>
        <v>0</v>
      </c>
      <c r="Y270" s="123">
        <f t="shared" si="564"/>
        <v>381180</v>
      </c>
      <c r="Z270" s="123">
        <f t="shared" si="564"/>
        <v>-251240</v>
      </c>
      <c r="AA270" s="123">
        <f t="shared" si="564"/>
        <v>0</v>
      </c>
      <c r="AB270" s="123">
        <f t="shared" si="564"/>
        <v>0</v>
      </c>
      <c r="AC270" s="123">
        <f t="shared" si="564"/>
        <v>-251240</v>
      </c>
      <c r="AD270" s="123">
        <f t="shared" si="564"/>
        <v>129940</v>
      </c>
      <c r="AE270" s="123">
        <f t="shared" si="564"/>
        <v>43920</v>
      </c>
      <c r="AF270" s="123">
        <f t="shared" si="564"/>
        <v>7624</v>
      </c>
      <c r="AG270" s="123">
        <f t="shared" si="564"/>
        <v>0</v>
      </c>
      <c r="AH270" s="123">
        <f t="shared" si="564"/>
        <v>0</v>
      </c>
      <c r="AI270" s="123">
        <f t="shared" si="564"/>
        <v>0</v>
      </c>
      <c r="AJ270" s="123">
        <f t="shared" si="564"/>
        <v>0</v>
      </c>
      <c r="AK270" s="123">
        <f t="shared" si="564"/>
        <v>181484</v>
      </c>
      <c r="AL270" s="124">
        <f t="shared" si="564"/>
        <v>0</v>
      </c>
      <c r="AM270" s="124">
        <f t="shared" si="564"/>
        <v>0</v>
      </c>
      <c r="AN270" s="124">
        <f t="shared" si="564"/>
        <v>0</v>
      </c>
      <c r="AO270" s="124">
        <f t="shared" si="564"/>
        <v>0</v>
      </c>
      <c r="AP270" s="124">
        <f t="shared" si="564"/>
        <v>0</v>
      </c>
      <c r="AQ270" s="124">
        <f t="shared" ref="AQ270" si="567">SUM(AQ265:AQ269)</f>
        <v>0</v>
      </c>
      <c r="AR270" s="124">
        <f t="shared" si="564"/>
        <v>0</v>
      </c>
      <c r="AS270" s="124">
        <f t="shared" si="564"/>
        <v>0</v>
      </c>
      <c r="AT270" s="449">
        <f t="shared" si="564"/>
        <v>0</v>
      </c>
      <c r="AU270" s="124">
        <f t="shared" si="564"/>
        <v>0</v>
      </c>
      <c r="AV270" s="125">
        <f t="shared" si="564"/>
        <v>0</v>
      </c>
      <c r="AW270" s="842">
        <f t="shared" si="564"/>
        <v>50023693</v>
      </c>
      <c r="AX270" s="123">
        <f t="shared" si="564"/>
        <v>35849962</v>
      </c>
      <c r="AY270" s="123">
        <f t="shared" ref="AY270" si="568">SUM(AY265:AY269)</f>
        <v>0</v>
      </c>
      <c r="AZ270" s="123">
        <f t="shared" si="564"/>
        <v>160000</v>
      </c>
      <c r="BA270" s="123">
        <f t="shared" si="564"/>
        <v>12171367</v>
      </c>
      <c r="BB270" s="123">
        <f t="shared" si="564"/>
        <v>717000</v>
      </c>
      <c r="BC270" s="123">
        <f t="shared" si="564"/>
        <v>1125364</v>
      </c>
      <c r="BD270" s="124">
        <f t="shared" si="564"/>
        <v>73.777900000000002</v>
      </c>
      <c r="BE270" s="124">
        <f t="shared" si="564"/>
        <v>53.045099999999998</v>
      </c>
      <c r="BF270" s="124">
        <f t="shared" si="564"/>
        <v>0</v>
      </c>
      <c r="BG270" s="125">
        <f t="shared" si="564"/>
        <v>20.732800000000001</v>
      </c>
    </row>
    <row r="271" spans="1:59" ht="14.1" customHeight="1" x14ac:dyDescent="0.2">
      <c r="A271" s="108">
        <v>56</v>
      </c>
      <c r="B271" s="105">
        <v>2401</v>
      </c>
      <c r="C271" s="106">
        <v>600079597</v>
      </c>
      <c r="D271" s="105">
        <v>72741538</v>
      </c>
      <c r="E271" s="107" t="s">
        <v>685</v>
      </c>
      <c r="F271" s="108">
        <v>3111</v>
      </c>
      <c r="G271" s="107" t="s">
        <v>315</v>
      </c>
      <c r="H271" s="109" t="s">
        <v>281</v>
      </c>
      <c r="I271" s="110">
        <v>3250975</v>
      </c>
      <c r="J271" s="111">
        <v>2306130</v>
      </c>
      <c r="K271" s="111">
        <v>75000</v>
      </c>
      <c r="L271" s="111">
        <v>804822</v>
      </c>
      <c r="M271" s="111">
        <v>46123</v>
      </c>
      <c r="N271" s="111">
        <v>18900</v>
      </c>
      <c r="O271" s="288">
        <v>5.0897999999999994</v>
      </c>
      <c r="P271" s="288">
        <v>4</v>
      </c>
      <c r="Q271" s="406">
        <v>1.0897999999999999</v>
      </c>
      <c r="R271" s="112">
        <v>-35000</v>
      </c>
      <c r="S271" s="113">
        <v>0</v>
      </c>
      <c r="T271" s="113">
        <v>0</v>
      </c>
      <c r="U271" s="113">
        <v>17040</v>
      </c>
      <c r="V271" s="113">
        <v>0</v>
      </c>
      <c r="W271" s="113">
        <v>0</v>
      </c>
      <c r="X271" s="113">
        <v>0</v>
      </c>
      <c r="Y271" s="113">
        <f t="shared" ref="Y271:Y334" si="569">SUM(R271:X271)</f>
        <v>-17960</v>
      </c>
      <c r="Z271" s="113">
        <v>35000</v>
      </c>
      <c r="AA271" s="113">
        <v>0</v>
      </c>
      <c r="AB271" s="113">
        <v>0</v>
      </c>
      <c r="AC271" s="113">
        <f t="shared" ref="AC271:AC334" si="570">SUM(Z271:AB271)</f>
        <v>35000</v>
      </c>
      <c r="AD271" s="113">
        <f t="shared" ref="AD271:AD334" si="571">Y271+AC271</f>
        <v>17040</v>
      </c>
      <c r="AE271" s="114">
        <f t="shared" ref="AE271:AE334" si="572">ROUND((Y271+Z271+AA271)*33.8%,0)</f>
        <v>5760</v>
      </c>
      <c r="AF271" s="114">
        <f t="shared" ref="AF271:AF334" si="573">ROUND(Y271*2%,0)</f>
        <v>-359</v>
      </c>
      <c r="AG271" s="113">
        <v>0</v>
      </c>
      <c r="AH271" s="113">
        <v>0</v>
      </c>
      <c r="AI271" s="113">
        <v>0</v>
      </c>
      <c r="AJ271" s="113">
        <f>SUM(AG271:AI271)</f>
        <v>0</v>
      </c>
      <c r="AK271" s="113">
        <f>AD271+AE271+AF271+AJ271</f>
        <v>22441</v>
      </c>
      <c r="AL271" s="115">
        <v>-0.09</v>
      </c>
      <c r="AM271" s="115">
        <v>0</v>
      </c>
      <c r="AN271" s="115">
        <v>0</v>
      </c>
      <c r="AO271" s="115">
        <v>0</v>
      </c>
      <c r="AP271" s="115">
        <v>0</v>
      </c>
      <c r="AQ271" s="115">
        <v>0</v>
      </c>
      <c r="AR271" s="115">
        <v>0</v>
      </c>
      <c r="AS271" s="115">
        <v>0</v>
      </c>
      <c r="AT271" s="115">
        <f t="shared" ref="AT271:AT273" si="574">AL271+AN271+AO271+AR271+AQ271</f>
        <v>-0.09</v>
      </c>
      <c r="AU271" s="115">
        <f t="shared" si="562"/>
        <v>0</v>
      </c>
      <c r="AV271" s="116">
        <f t="shared" si="563"/>
        <v>-0.09</v>
      </c>
      <c r="AW271" s="346">
        <f>I271+AK271</f>
        <v>3273416</v>
      </c>
      <c r="AX271" s="113">
        <f>J271+Y271</f>
        <v>2288170</v>
      </c>
      <c r="AY271" s="113">
        <f t="shared" ref="AY271:AY273" si="575">W271</f>
        <v>0</v>
      </c>
      <c r="AZ271" s="113">
        <f>K271+AC271</f>
        <v>110000</v>
      </c>
      <c r="BA271" s="113">
        <f t="shared" ref="BA271:BB273" si="576">L271+AE271</f>
        <v>810582</v>
      </c>
      <c r="BB271" s="113">
        <f t="shared" si="576"/>
        <v>45764</v>
      </c>
      <c r="BC271" s="113">
        <f>N271+AJ271</f>
        <v>18900</v>
      </c>
      <c r="BD271" s="115">
        <f>O271+AV271</f>
        <v>4.9997999999999996</v>
      </c>
      <c r="BE271" s="115">
        <f>P271+AT271</f>
        <v>3.91</v>
      </c>
      <c r="BF271" s="372">
        <f t="shared" ref="BF271:BF273" si="577">AQ271</f>
        <v>0</v>
      </c>
      <c r="BG271" s="116">
        <f>Q271+AU271</f>
        <v>1.0897999999999999</v>
      </c>
    </row>
    <row r="272" spans="1:59" ht="14.1" customHeight="1" x14ac:dyDescent="0.2">
      <c r="A272" s="108">
        <v>56</v>
      </c>
      <c r="B272" s="105">
        <v>2401</v>
      </c>
      <c r="C272" s="106">
        <v>600079597</v>
      </c>
      <c r="D272" s="105">
        <v>72741538</v>
      </c>
      <c r="E272" s="107" t="s">
        <v>685</v>
      </c>
      <c r="F272" s="108">
        <v>3111</v>
      </c>
      <c r="G272" s="107" t="s">
        <v>316</v>
      </c>
      <c r="H272" s="109" t="s">
        <v>282</v>
      </c>
      <c r="I272" s="110">
        <v>868299</v>
      </c>
      <c r="J272" s="28">
        <v>635345</v>
      </c>
      <c r="K272" s="28">
        <v>0</v>
      </c>
      <c r="L272" s="111">
        <v>214747</v>
      </c>
      <c r="M272" s="111">
        <v>12707</v>
      </c>
      <c r="N272" s="28">
        <v>5500</v>
      </c>
      <c r="O272" s="288">
        <v>1.75</v>
      </c>
      <c r="P272" s="275">
        <v>1.75</v>
      </c>
      <c r="Q272" s="905">
        <v>0</v>
      </c>
      <c r="R272" s="112">
        <v>0</v>
      </c>
      <c r="S272" s="113">
        <v>0</v>
      </c>
      <c r="T272" s="113">
        <v>0</v>
      </c>
      <c r="U272" s="113">
        <v>0</v>
      </c>
      <c r="V272" s="113">
        <v>0</v>
      </c>
      <c r="W272" s="113">
        <v>0</v>
      </c>
      <c r="X272" s="113">
        <v>0</v>
      </c>
      <c r="Y272" s="113">
        <f t="shared" si="569"/>
        <v>0</v>
      </c>
      <c r="Z272" s="113">
        <v>0</v>
      </c>
      <c r="AA272" s="113">
        <v>0</v>
      </c>
      <c r="AB272" s="113">
        <v>0</v>
      </c>
      <c r="AC272" s="113">
        <f t="shared" si="570"/>
        <v>0</v>
      </c>
      <c r="AD272" s="113">
        <f t="shared" si="571"/>
        <v>0</v>
      </c>
      <c r="AE272" s="114">
        <f t="shared" si="572"/>
        <v>0</v>
      </c>
      <c r="AF272" s="114">
        <f t="shared" si="573"/>
        <v>0</v>
      </c>
      <c r="AG272" s="113">
        <v>0</v>
      </c>
      <c r="AH272" s="113">
        <v>0</v>
      </c>
      <c r="AI272" s="113">
        <v>0</v>
      </c>
      <c r="AJ272" s="113">
        <f>SUM(AG272:AI272)</f>
        <v>0</v>
      </c>
      <c r="AK272" s="113">
        <f>AD272+AE272+AF272+AJ272</f>
        <v>0</v>
      </c>
      <c r="AL272" s="115">
        <v>0</v>
      </c>
      <c r="AM272" s="115">
        <v>0</v>
      </c>
      <c r="AN272" s="115">
        <v>0</v>
      </c>
      <c r="AO272" s="115">
        <v>0</v>
      </c>
      <c r="AP272" s="115">
        <v>0</v>
      </c>
      <c r="AQ272" s="115">
        <v>0</v>
      </c>
      <c r="AR272" s="115">
        <v>0</v>
      </c>
      <c r="AS272" s="115">
        <v>0</v>
      </c>
      <c r="AT272" s="115">
        <f t="shared" si="574"/>
        <v>0</v>
      </c>
      <c r="AU272" s="115">
        <f t="shared" si="562"/>
        <v>0</v>
      </c>
      <c r="AV272" s="116">
        <f t="shared" si="563"/>
        <v>0</v>
      </c>
      <c r="AW272" s="346">
        <f>I272+AK272</f>
        <v>868299</v>
      </c>
      <c r="AX272" s="113">
        <f>J272+Y272</f>
        <v>635345</v>
      </c>
      <c r="AY272" s="113">
        <f t="shared" si="575"/>
        <v>0</v>
      </c>
      <c r="AZ272" s="113">
        <f>K272+AC272</f>
        <v>0</v>
      </c>
      <c r="BA272" s="113">
        <f t="shared" si="576"/>
        <v>214747</v>
      </c>
      <c r="BB272" s="113">
        <f t="shared" si="576"/>
        <v>12707</v>
      </c>
      <c r="BC272" s="113">
        <f>N272+AJ272</f>
        <v>5500</v>
      </c>
      <c r="BD272" s="115">
        <f>O272+AV272</f>
        <v>1.75</v>
      </c>
      <c r="BE272" s="115">
        <f>P272+AT272</f>
        <v>1.75</v>
      </c>
      <c r="BF272" s="372">
        <f t="shared" si="577"/>
        <v>0</v>
      </c>
      <c r="BG272" s="116">
        <f>Q272+AU272</f>
        <v>0</v>
      </c>
    </row>
    <row r="273" spans="1:59" ht="14.1" customHeight="1" x14ac:dyDescent="0.2">
      <c r="A273" s="108">
        <v>56</v>
      </c>
      <c r="B273" s="105">
        <v>2401</v>
      </c>
      <c r="C273" s="106">
        <v>600079597</v>
      </c>
      <c r="D273" s="105">
        <v>72741538</v>
      </c>
      <c r="E273" s="107" t="s">
        <v>685</v>
      </c>
      <c r="F273" s="108">
        <v>3141</v>
      </c>
      <c r="G273" s="107" t="s">
        <v>319</v>
      </c>
      <c r="H273" s="109" t="s">
        <v>282</v>
      </c>
      <c r="I273" s="110">
        <v>567824</v>
      </c>
      <c r="J273" s="30">
        <v>416339</v>
      </c>
      <c r="K273" s="30">
        <v>0</v>
      </c>
      <c r="L273" s="111">
        <v>140722</v>
      </c>
      <c r="M273" s="111">
        <v>8327</v>
      </c>
      <c r="N273" s="30">
        <v>2436</v>
      </c>
      <c r="O273" s="288">
        <v>1.42</v>
      </c>
      <c r="P273" s="441">
        <v>0</v>
      </c>
      <c r="Q273" s="906">
        <v>1.42</v>
      </c>
      <c r="R273" s="112">
        <v>0</v>
      </c>
      <c r="S273" s="113">
        <v>0</v>
      </c>
      <c r="T273" s="113">
        <v>0</v>
      </c>
      <c r="U273" s="113">
        <v>0</v>
      </c>
      <c r="V273" s="113">
        <v>0</v>
      </c>
      <c r="W273" s="113">
        <v>0</v>
      </c>
      <c r="X273" s="113">
        <v>0</v>
      </c>
      <c r="Y273" s="113">
        <f t="shared" si="569"/>
        <v>0</v>
      </c>
      <c r="Z273" s="113">
        <v>0</v>
      </c>
      <c r="AA273" s="113">
        <v>0</v>
      </c>
      <c r="AB273" s="113">
        <v>0</v>
      </c>
      <c r="AC273" s="113">
        <f t="shared" si="570"/>
        <v>0</v>
      </c>
      <c r="AD273" s="113">
        <f t="shared" si="571"/>
        <v>0</v>
      </c>
      <c r="AE273" s="114">
        <f t="shared" si="572"/>
        <v>0</v>
      </c>
      <c r="AF273" s="114">
        <f t="shared" si="573"/>
        <v>0</v>
      </c>
      <c r="AG273" s="113">
        <v>0</v>
      </c>
      <c r="AH273" s="113">
        <v>0</v>
      </c>
      <c r="AI273" s="113">
        <v>0</v>
      </c>
      <c r="AJ273" s="113">
        <f>SUM(AG273:AI273)</f>
        <v>0</v>
      </c>
      <c r="AK273" s="113">
        <f>AD273+AE273+AF273+AJ273</f>
        <v>0</v>
      </c>
      <c r="AL273" s="115">
        <v>0</v>
      </c>
      <c r="AM273" s="115">
        <v>0</v>
      </c>
      <c r="AN273" s="115">
        <v>0</v>
      </c>
      <c r="AO273" s="115">
        <v>0</v>
      </c>
      <c r="AP273" s="115">
        <v>0</v>
      </c>
      <c r="AQ273" s="115">
        <v>0</v>
      </c>
      <c r="AR273" s="115">
        <v>0</v>
      </c>
      <c r="AS273" s="115">
        <v>0</v>
      </c>
      <c r="AT273" s="115">
        <f t="shared" si="574"/>
        <v>0</v>
      </c>
      <c r="AU273" s="115">
        <f t="shared" si="562"/>
        <v>0</v>
      </c>
      <c r="AV273" s="116">
        <f t="shared" si="563"/>
        <v>0</v>
      </c>
      <c r="AW273" s="346">
        <f>I273+AK273</f>
        <v>567824</v>
      </c>
      <c r="AX273" s="113">
        <f>J273+Y273</f>
        <v>416339</v>
      </c>
      <c r="AY273" s="113">
        <f t="shared" si="575"/>
        <v>0</v>
      </c>
      <c r="AZ273" s="113">
        <f>K273+AC273</f>
        <v>0</v>
      </c>
      <c r="BA273" s="113">
        <f t="shared" si="576"/>
        <v>140722</v>
      </c>
      <c r="BB273" s="113">
        <f t="shared" si="576"/>
        <v>8327</v>
      </c>
      <c r="BC273" s="113">
        <f>N273+AJ273</f>
        <v>2436</v>
      </c>
      <c r="BD273" s="115">
        <f>O273+AV273</f>
        <v>1.42</v>
      </c>
      <c r="BE273" s="115">
        <f>P273+AT273</f>
        <v>0</v>
      </c>
      <c r="BF273" s="372">
        <f t="shared" si="577"/>
        <v>0</v>
      </c>
      <c r="BG273" s="116">
        <f>Q273+AU273</f>
        <v>1.42</v>
      </c>
    </row>
    <row r="274" spans="1:59" ht="14.1" customHeight="1" x14ac:dyDescent="0.2">
      <c r="A274" s="120">
        <v>56</v>
      </c>
      <c r="B274" s="117">
        <v>2401</v>
      </c>
      <c r="C274" s="118">
        <v>600079597</v>
      </c>
      <c r="D274" s="117">
        <v>72741538</v>
      </c>
      <c r="E274" s="119" t="s">
        <v>686</v>
      </c>
      <c r="F274" s="120"/>
      <c r="G274" s="119"/>
      <c r="H274" s="121"/>
      <c r="I274" s="122">
        <v>4687098</v>
      </c>
      <c r="J274" s="123">
        <v>3357814</v>
      </c>
      <c r="K274" s="123">
        <v>75000</v>
      </c>
      <c r="L274" s="123">
        <v>1160291</v>
      </c>
      <c r="M274" s="123">
        <v>67157</v>
      </c>
      <c r="N274" s="123">
        <v>26836</v>
      </c>
      <c r="O274" s="124">
        <v>8.2597999999999985</v>
      </c>
      <c r="P274" s="124">
        <v>5.75</v>
      </c>
      <c r="Q274" s="904">
        <v>2.5097999999999998</v>
      </c>
      <c r="R274" s="122">
        <f t="shared" ref="R274:BG274" si="578">SUM(R271:R273)</f>
        <v>-35000</v>
      </c>
      <c r="S274" s="123">
        <f t="shared" si="578"/>
        <v>0</v>
      </c>
      <c r="T274" s="123">
        <f t="shared" si="578"/>
        <v>0</v>
      </c>
      <c r="U274" s="123">
        <f t="shared" ref="U274" si="579">SUM(U271:U273)</f>
        <v>17040</v>
      </c>
      <c r="V274" s="123">
        <f t="shared" si="578"/>
        <v>0</v>
      </c>
      <c r="W274" s="123">
        <f t="shared" ref="W274" si="580">SUM(W271:W273)</f>
        <v>0</v>
      </c>
      <c r="X274" s="123">
        <f t="shared" si="578"/>
        <v>0</v>
      </c>
      <c r="Y274" s="123">
        <f t="shared" si="578"/>
        <v>-17960</v>
      </c>
      <c r="Z274" s="123">
        <f t="shared" si="578"/>
        <v>35000</v>
      </c>
      <c r="AA274" s="123">
        <f t="shared" si="578"/>
        <v>0</v>
      </c>
      <c r="AB274" s="123">
        <f t="shared" si="578"/>
        <v>0</v>
      </c>
      <c r="AC274" s="123">
        <f t="shared" si="578"/>
        <v>35000</v>
      </c>
      <c r="AD274" s="123">
        <f t="shared" si="578"/>
        <v>17040</v>
      </c>
      <c r="AE274" s="123">
        <f t="shared" si="578"/>
        <v>5760</v>
      </c>
      <c r="AF274" s="123">
        <f t="shared" si="578"/>
        <v>-359</v>
      </c>
      <c r="AG274" s="123">
        <f t="shared" si="578"/>
        <v>0</v>
      </c>
      <c r="AH274" s="123">
        <f t="shared" si="578"/>
        <v>0</v>
      </c>
      <c r="AI274" s="123">
        <f t="shared" si="578"/>
        <v>0</v>
      </c>
      <c r="AJ274" s="123">
        <f t="shared" si="578"/>
        <v>0</v>
      </c>
      <c r="AK274" s="123">
        <f t="shared" si="578"/>
        <v>22441</v>
      </c>
      <c r="AL274" s="124">
        <f t="shared" si="578"/>
        <v>-0.09</v>
      </c>
      <c r="AM274" s="124">
        <f t="shared" si="578"/>
        <v>0</v>
      </c>
      <c r="AN274" s="124">
        <f t="shared" si="578"/>
        <v>0</v>
      </c>
      <c r="AO274" s="124">
        <f t="shared" si="578"/>
        <v>0</v>
      </c>
      <c r="AP274" s="124">
        <f t="shared" si="578"/>
        <v>0</v>
      </c>
      <c r="AQ274" s="124">
        <f t="shared" ref="AQ274" si="581">SUM(AQ271:AQ273)</f>
        <v>0</v>
      </c>
      <c r="AR274" s="124">
        <f t="shared" si="578"/>
        <v>0</v>
      </c>
      <c r="AS274" s="124">
        <f t="shared" si="578"/>
        <v>0</v>
      </c>
      <c r="AT274" s="449">
        <f t="shared" si="578"/>
        <v>-0.09</v>
      </c>
      <c r="AU274" s="124">
        <f t="shared" si="578"/>
        <v>0</v>
      </c>
      <c r="AV274" s="125">
        <f t="shared" si="578"/>
        <v>-0.09</v>
      </c>
      <c r="AW274" s="842">
        <f t="shared" si="578"/>
        <v>4709539</v>
      </c>
      <c r="AX274" s="123">
        <f t="shared" si="578"/>
        <v>3339854</v>
      </c>
      <c r="AY274" s="123">
        <f t="shared" ref="AY274" si="582">SUM(AY271:AY273)</f>
        <v>0</v>
      </c>
      <c r="AZ274" s="123">
        <f t="shared" si="578"/>
        <v>110000</v>
      </c>
      <c r="BA274" s="123">
        <f t="shared" si="578"/>
        <v>1166051</v>
      </c>
      <c r="BB274" s="123">
        <f t="shared" si="578"/>
        <v>66798</v>
      </c>
      <c r="BC274" s="123">
        <f t="shared" si="578"/>
        <v>26836</v>
      </c>
      <c r="BD274" s="124">
        <f t="shared" si="578"/>
        <v>8.1697999999999986</v>
      </c>
      <c r="BE274" s="124">
        <f t="shared" si="578"/>
        <v>5.66</v>
      </c>
      <c r="BF274" s="124">
        <f t="shared" si="578"/>
        <v>0</v>
      </c>
      <c r="BG274" s="125">
        <f t="shared" si="578"/>
        <v>2.5097999999999998</v>
      </c>
    </row>
    <row r="275" spans="1:59" ht="14.1" customHeight="1" x14ac:dyDescent="0.2">
      <c r="A275" s="108">
        <v>57</v>
      </c>
      <c r="B275" s="105">
        <v>2449</v>
      </c>
      <c r="C275" s="106">
        <v>650029348</v>
      </c>
      <c r="D275" s="105">
        <v>72742071</v>
      </c>
      <c r="E275" s="107" t="s">
        <v>687</v>
      </c>
      <c r="F275" s="108">
        <v>3111</v>
      </c>
      <c r="G275" s="107" t="s">
        <v>315</v>
      </c>
      <c r="H275" s="109" t="s">
        <v>281</v>
      </c>
      <c r="I275" s="110">
        <v>3027722</v>
      </c>
      <c r="J275" s="111">
        <v>2212645</v>
      </c>
      <c r="K275" s="111">
        <v>0</v>
      </c>
      <c r="L275" s="111">
        <v>747874</v>
      </c>
      <c r="M275" s="111">
        <v>44253</v>
      </c>
      <c r="N275" s="111">
        <v>22950</v>
      </c>
      <c r="O275" s="288">
        <v>5.0217999999999998</v>
      </c>
      <c r="P275" s="288">
        <v>4</v>
      </c>
      <c r="Q275" s="406">
        <v>1.0218</v>
      </c>
      <c r="R275" s="112">
        <v>0</v>
      </c>
      <c r="S275" s="113">
        <v>0</v>
      </c>
      <c r="T275" s="113">
        <v>0</v>
      </c>
      <c r="U275" s="113">
        <v>0</v>
      </c>
      <c r="V275" s="113">
        <v>0</v>
      </c>
      <c r="W275" s="113">
        <v>0</v>
      </c>
      <c r="X275" s="113">
        <v>0</v>
      </c>
      <c r="Y275" s="113">
        <f t="shared" si="569"/>
        <v>0</v>
      </c>
      <c r="Z275" s="113">
        <v>0</v>
      </c>
      <c r="AA275" s="113">
        <v>0</v>
      </c>
      <c r="AB275" s="113">
        <v>0</v>
      </c>
      <c r="AC275" s="113">
        <f t="shared" si="570"/>
        <v>0</v>
      </c>
      <c r="AD275" s="113">
        <f t="shared" si="571"/>
        <v>0</v>
      </c>
      <c r="AE275" s="114">
        <f t="shared" si="572"/>
        <v>0</v>
      </c>
      <c r="AF275" s="114">
        <f t="shared" si="573"/>
        <v>0</v>
      </c>
      <c r="AG275" s="113">
        <v>0</v>
      </c>
      <c r="AH275" s="113">
        <v>0</v>
      </c>
      <c r="AI275" s="113">
        <v>0</v>
      </c>
      <c r="AJ275" s="113">
        <f t="shared" ref="AJ275:AJ280" si="583">SUM(AG275:AI275)</f>
        <v>0</v>
      </c>
      <c r="AK275" s="113">
        <f t="shared" ref="AK275:AK280" si="584">AD275+AE275+AF275+AJ275</f>
        <v>0</v>
      </c>
      <c r="AL275" s="115">
        <v>0</v>
      </c>
      <c r="AM275" s="115">
        <v>0</v>
      </c>
      <c r="AN275" s="115">
        <v>0</v>
      </c>
      <c r="AO275" s="115">
        <v>0</v>
      </c>
      <c r="AP275" s="115">
        <v>0</v>
      </c>
      <c r="AQ275" s="115">
        <v>0</v>
      </c>
      <c r="AR275" s="115">
        <v>0</v>
      </c>
      <c r="AS275" s="115">
        <v>0</v>
      </c>
      <c r="AT275" s="115">
        <f t="shared" ref="AT275:AT280" si="585">AL275+AN275+AO275+AR275+AQ275</f>
        <v>0</v>
      </c>
      <c r="AU275" s="115">
        <f t="shared" si="562"/>
        <v>0</v>
      </c>
      <c r="AV275" s="116">
        <f t="shared" si="563"/>
        <v>0</v>
      </c>
      <c r="AW275" s="346">
        <f t="shared" ref="AW275:AW280" si="586">I275+AK275</f>
        <v>3027722</v>
      </c>
      <c r="AX275" s="113">
        <f t="shared" ref="AX275:AX280" si="587">J275+Y275</f>
        <v>2212645</v>
      </c>
      <c r="AY275" s="113">
        <f t="shared" ref="AY275:AY280" si="588">W275</f>
        <v>0</v>
      </c>
      <c r="AZ275" s="113">
        <f t="shared" ref="AZ275:AZ280" si="589">K275+AC275</f>
        <v>0</v>
      </c>
      <c r="BA275" s="113">
        <f t="shared" ref="BA275:BB280" si="590">L275+AE275</f>
        <v>747874</v>
      </c>
      <c r="BB275" s="113">
        <f t="shared" si="590"/>
        <v>44253</v>
      </c>
      <c r="BC275" s="113">
        <f t="shared" ref="BC275:BC280" si="591">N275+AJ275</f>
        <v>22950</v>
      </c>
      <c r="BD275" s="115">
        <f t="shared" ref="BD275:BD280" si="592">O275+AV275</f>
        <v>5.0217999999999998</v>
      </c>
      <c r="BE275" s="115">
        <f t="shared" ref="BE275:BE280" si="593">P275+AT275</f>
        <v>4</v>
      </c>
      <c r="BF275" s="372">
        <f t="shared" ref="BF275:BF280" si="594">AQ275</f>
        <v>0</v>
      </c>
      <c r="BG275" s="116">
        <f t="shared" ref="BG275:BG280" si="595">Q275+AU275</f>
        <v>1.0218</v>
      </c>
    </row>
    <row r="276" spans="1:59" ht="14.1" customHeight="1" x14ac:dyDescent="0.2">
      <c r="A276" s="108">
        <v>57</v>
      </c>
      <c r="B276" s="105">
        <v>2449</v>
      </c>
      <c r="C276" s="106">
        <v>650029348</v>
      </c>
      <c r="D276" s="105">
        <v>72742071</v>
      </c>
      <c r="E276" s="107" t="s">
        <v>687</v>
      </c>
      <c r="F276" s="108">
        <v>3117</v>
      </c>
      <c r="G276" s="107" t="s">
        <v>318</v>
      </c>
      <c r="H276" s="109" t="s">
        <v>281</v>
      </c>
      <c r="I276" s="110">
        <v>4145699</v>
      </c>
      <c r="J276" s="111">
        <v>2977687</v>
      </c>
      <c r="K276" s="111">
        <v>20000</v>
      </c>
      <c r="L276" s="111">
        <v>1013218</v>
      </c>
      <c r="M276" s="111">
        <v>59554</v>
      </c>
      <c r="N276" s="111">
        <v>75240</v>
      </c>
      <c r="O276" s="288">
        <v>6.2304999999999993</v>
      </c>
      <c r="P276" s="288">
        <v>4</v>
      </c>
      <c r="Q276" s="406">
        <v>2.2304999999999997</v>
      </c>
      <c r="R276" s="112">
        <v>-5800</v>
      </c>
      <c r="S276" s="113">
        <v>0</v>
      </c>
      <c r="T276" s="113">
        <v>0</v>
      </c>
      <c r="U276" s="113">
        <v>45320</v>
      </c>
      <c r="V276" s="113">
        <v>0</v>
      </c>
      <c r="W276" s="113">
        <v>0</v>
      </c>
      <c r="X276" s="113">
        <v>0</v>
      </c>
      <c r="Y276" s="113">
        <f t="shared" si="569"/>
        <v>39520</v>
      </c>
      <c r="Z276" s="113">
        <v>5800</v>
      </c>
      <c r="AA276" s="113">
        <v>0</v>
      </c>
      <c r="AB276" s="113">
        <v>0</v>
      </c>
      <c r="AC276" s="113">
        <f t="shared" si="570"/>
        <v>5800</v>
      </c>
      <c r="AD276" s="113">
        <f t="shared" si="571"/>
        <v>45320</v>
      </c>
      <c r="AE276" s="114">
        <f t="shared" si="572"/>
        <v>15318</v>
      </c>
      <c r="AF276" s="114">
        <f t="shared" si="573"/>
        <v>790</v>
      </c>
      <c r="AG276" s="113">
        <v>0</v>
      </c>
      <c r="AH276" s="113">
        <v>0</v>
      </c>
      <c r="AI276" s="113">
        <v>0</v>
      </c>
      <c r="AJ276" s="113">
        <f t="shared" si="583"/>
        <v>0</v>
      </c>
      <c r="AK276" s="113">
        <f t="shared" si="584"/>
        <v>61428</v>
      </c>
      <c r="AL276" s="115">
        <v>0</v>
      </c>
      <c r="AM276" s="115">
        <v>0</v>
      </c>
      <c r="AN276" s="115">
        <v>0</v>
      </c>
      <c r="AO276" s="115">
        <v>0</v>
      </c>
      <c r="AP276" s="115">
        <v>0</v>
      </c>
      <c r="AQ276" s="115">
        <v>0</v>
      </c>
      <c r="AR276" s="115">
        <v>0</v>
      </c>
      <c r="AS276" s="115">
        <v>0</v>
      </c>
      <c r="AT276" s="115">
        <f t="shared" si="585"/>
        <v>0</v>
      </c>
      <c r="AU276" s="115">
        <f t="shared" si="562"/>
        <v>0</v>
      </c>
      <c r="AV276" s="116">
        <f t="shared" si="563"/>
        <v>0</v>
      </c>
      <c r="AW276" s="346">
        <f t="shared" si="586"/>
        <v>4207127</v>
      </c>
      <c r="AX276" s="113">
        <f t="shared" si="587"/>
        <v>3017207</v>
      </c>
      <c r="AY276" s="113">
        <f t="shared" si="588"/>
        <v>0</v>
      </c>
      <c r="AZ276" s="113">
        <f t="shared" si="589"/>
        <v>25800</v>
      </c>
      <c r="BA276" s="113">
        <f t="shared" si="590"/>
        <v>1028536</v>
      </c>
      <c r="BB276" s="113">
        <f t="shared" si="590"/>
        <v>60344</v>
      </c>
      <c r="BC276" s="113">
        <f t="shared" si="591"/>
        <v>75240</v>
      </c>
      <c r="BD276" s="115">
        <f t="shared" si="592"/>
        <v>6.2304999999999993</v>
      </c>
      <c r="BE276" s="115">
        <f t="shared" si="593"/>
        <v>4</v>
      </c>
      <c r="BF276" s="372">
        <f t="shared" si="594"/>
        <v>0</v>
      </c>
      <c r="BG276" s="116">
        <f t="shared" si="595"/>
        <v>2.2304999999999997</v>
      </c>
    </row>
    <row r="277" spans="1:59" ht="14.1" customHeight="1" x14ac:dyDescent="0.2">
      <c r="A277" s="108">
        <v>57</v>
      </c>
      <c r="B277" s="105">
        <v>2449</v>
      </c>
      <c r="C277" s="106">
        <v>650029348</v>
      </c>
      <c r="D277" s="105">
        <v>72742071</v>
      </c>
      <c r="E277" s="107" t="s">
        <v>687</v>
      </c>
      <c r="F277" s="108">
        <v>3117</v>
      </c>
      <c r="G277" s="126" t="s">
        <v>316</v>
      </c>
      <c r="H277" s="109" t="s">
        <v>282</v>
      </c>
      <c r="I277" s="110">
        <v>865018</v>
      </c>
      <c r="J277" s="28">
        <v>636980</v>
      </c>
      <c r="K277" s="28">
        <v>0</v>
      </c>
      <c r="L277" s="111">
        <v>215299</v>
      </c>
      <c r="M277" s="111">
        <v>12739</v>
      </c>
      <c r="N277" s="28">
        <v>0</v>
      </c>
      <c r="O277" s="288">
        <v>2.0100000000000002</v>
      </c>
      <c r="P277" s="275">
        <v>2.0100000000000002</v>
      </c>
      <c r="Q277" s="905">
        <v>0</v>
      </c>
      <c r="R277" s="112">
        <v>0</v>
      </c>
      <c r="S277" s="113">
        <v>0</v>
      </c>
      <c r="T277" s="113">
        <v>0</v>
      </c>
      <c r="U277" s="113">
        <v>0</v>
      </c>
      <c r="V277" s="113">
        <v>0</v>
      </c>
      <c r="W277" s="113">
        <v>0</v>
      </c>
      <c r="X277" s="113">
        <v>0</v>
      </c>
      <c r="Y277" s="113">
        <f t="shared" si="569"/>
        <v>0</v>
      </c>
      <c r="Z277" s="113">
        <v>0</v>
      </c>
      <c r="AA277" s="113">
        <v>0</v>
      </c>
      <c r="AB277" s="113">
        <v>0</v>
      </c>
      <c r="AC277" s="113">
        <f t="shared" si="570"/>
        <v>0</v>
      </c>
      <c r="AD277" s="113">
        <f t="shared" si="571"/>
        <v>0</v>
      </c>
      <c r="AE277" s="114">
        <f t="shared" si="572"/>
        <v>0</v>
      </c>
      <c r="AF277" s="114">
        <f t="shared" si="573"/>
        <v>0</v>
      </c>
      <c r="AG277" s="113">
        <v>0</v>
      </c>
      <c r="AH277" s="113">
        <v>0</v>
      </c>
      <c r="AI277" s="113">
        <v>0</v>
      </c>
      <c r="AJ277" s="113">
        <f t="shared" si="583"/>
        <v>0</v>
      </c>
      <c r="AK277" s="113">
        <f t="shared" si="584"/>
        <v>0</v>
      </c>
      <c r="AL277" s="115">
        <v>0</v>
      </c>
      <c r="AM277" s="115">
        <v>0</v>
      </c>
      <c r="AN277" s="115">
        <v>0</v>
      </c>
      <c r="AO277" s="115">
        <v>0</v>
      </c>
      <c r="AP277" s="115">
        <v>0</v>
      </c>
      <c r="AQ277" s="115">
        <v>0</v>
      </c>
      <c r="AR277" s="115">
        <v>0</v>
      </c>
      <c r="AS277" s="115">
        <v>0</v>
      </c>
      <c r="AT277" s="115">
        <f t="shared" si="585"/>
        <v>0</v>
      </c>
      <c r="AU277" s="115">
        <f t="shared" si="562"/>
        <v>0</v>
      </c>
      <c r="AV277" s="116">
        <f t="shared" si="563"/>
        <v>0</v>
      </c>
      <c r="AW277" s="346">
        <f t="shared" si="586"/>
        <v>865018</v>
      </c>
      <c r="AX277" s="113">
        <f t="shared" si="587"/>
        <v>636980</v>
      </c>
      <c r="AY277" s="113">
        <f t="shared" si="588"/>
        <v>0</v>
      </c>
      <c r="AZ277" s="113">
        <f t="shared" si="589"/>
        <v>0</v>
      </c>
      <c r="BA277" s="113">
        <f t="shared" si="590"/>
        <v>215299</v>
      </c>
      <c r="BB277" s="113">
        <f t="shared" si="590"/>
        <v>12739</v>
      </c>
      <c r="BC277" s="113">
        <f t="shared" si="591"/>
        <v>0</v>
      </c>
      <c r="BD277" s="115">
        <f t="shared" si="592"/>
        <v>2.0100000000000002</v>
      </c>
      <c r="BE277" s="115">
        <f t="shared" si="593"/>
        <v>2.0100000000000002</v>
      </c>
      <c r="BF277" s="372">
        <f t="shared" si="594"/>
        <v>0</v>
      </c>
      <c r="BG277" s="116">
        <f t="shared" si="595"/>
        <v>0</v>
      </c>
    </row>
    <row r="278" spans="1:59" ht="14.1" customHeight="1" x14ac:dyDescent="0.2">
      <c r="A278" s="108">
        <v>57</v>
      </c>
      <c r="B278" s="105">
        <v>2449</v>
      </c>
      <c r="C278" s="106">
        <v>650029348</v>
      </c>
      <c r="D278" s="105">
        <v>72742071</v>
      </c>
      <c r="E278" s="107" t="s">
        <v>687</v>
      </c>
      <c r="F278" s="108">
        <v>3141</v>
      </c>
      <c r="G278" s="107" t="s">
        <v>319</v>
      </c>
      <c r="H278" s="109" t="s">
        <v>282</v>
      </c>
      <c r="I278" s="110">
        <v>1094493</v>
      </c>
      <c r="J278" s="30">
        <v>801902</v>
      </c>
      <c r="K278" s="30">
        <v>0</v>
      </c>
      <c r="L278" s="111">
        <v>271043</v>
      </c>
      <c r="M278" s="111">
        <v>16038</v>
      </c>
      <c r="N278" s="30">
        <v>5510</v>
      </c>
      <c r="O278" s="288">
        <v>2.73</v>
      </c>
      <c r="P278" s="441">
        <v>0</v>
      </c>
      <c r="Q278" s="906">
        <v>2.73</v>
      </c>
      <c r="R278" s="112">
        <v>0</v>
      </c>
      <c r="S278" s="113">
        <v>0</v>
      </c>
      <c r="T278" s="113">
        <v>0</v>
      </c>
      <c r="U278" s="113">
        <v>0</v>
      </c>
      <c r="V278" s="113">
        <v>0</v>
      </c>
      <c r="W278" s="113">
        <v>0</v>
      </c>
      <c r="X278" s="113">
        <v>0</v>
      </c>
      <c r="Y278" s="113">
        <f t="shared" si="569"/>
        <v>0</v>
      </c>
      <c r="Z278" s="113">
        <v>0</v>
      </c>
      <c r="AA278" s="113">
        <v>0</v>
      </c>
      <c r="AB278" s="113">
        <v>0</v>
      </c>
      <c r="AC278" s="113">
        <f t="shared" si="570"/>
        <v>0</v>
      </c>
      <c r="AD278" s="113">
        <f t="shared" si="571"/>
        <v>0</v>
      </c>
      <c r="AE278" s="114">
        <f t="shared" si="572"/>
        <v>0</v>
      </c>
      <c r="AF278" s="114">
        <f t="shared" si="573"/>
        <v>0</v>
      </c>
      <c r="AG278" s="113">
        <v>0</v>
      </c>
      <c r="AH278" s="113">
        <v>0</v>
      </c>
      <c r="AI278" s="113">
        <v>0</v>
      </c>
      <c r="AJ278" s="113">
        <f t="shared" si="583"/>
        <v>0</v>
      </c>
      <c r="AK278" s="113">
        <f t="shared" si="584"/>
        <v>0</v>
      </c>
      <c r="AL278" s="115">
        <v>0</v>
      </c>
      <c r="AM278" s="115">
        <v>0</v>
      </c>
      <c r="AN278" s="115">
        <v>0</v>
      </c>
      <c r="AO278" s="115">
        <v>0</v>
      </c>
      <c r="AP278" s="115">
        <v>0</v>
      </c>
      <c r="AQ278" s="115">
        <v>0</v>
      </c>
      <c r="AR278" s="115">
        <v>0</v>
      </c>
      <c r="AS278" s="115">
        <v>0</v>
      </c>
      <c r="AT278" s="115">
        <f t="shared" si="585"/>
        <v>0</v>
      </c>
      <c r="AU278" s="115">
        <f t="shared" si="562"/>
        <v>0</v>
      </c>
      <c r="AV278" s="116">
        <f t="shared" si="563"/>
        <v>0</v>
      </c>
      <c r="AW278" s="346">
        <f t="shared" si="586"/>
        <v>1094493</v>
      </c>
      <c r="AX278" s="113">
        <f t="shared" si="587"/>
        <v>801902</v>
      </c>
      <c r="AY278" s="113">
        <f t="shared" si="588"/>
        <v>0</v>
      </c>
      <c r="AZ278" s="113">
        <f t="shared" si="589"/>
        <v>0</v>
      </c>
      <c r="BA278" s="113">
        <f t="shared" si="590"/>
        <v>271043</v>
      </c>
      <c r="BB278" s="113">
        <f t="shared" si="590"/>
        <v>16038</v>
      </c>
      <c r="BC278" s="113">
        <f t="shared" si="591"/>
        <v>5510</v>
      </c>
      <c r="BD278" s="115">
        <f t="shared" si="592"/>
        <v>2.73</v>
      </c>
      <c r="BE278" s="115">
        <f t="shared" si="593"/>
        <v>0</v>
      </c>
      <c r="BF278" s="372">
        <f t="shared" si="594"/>
        <v>0</v>
      </c>
      <c r="BG278" s="116">
        <f t="shared" si="595"/>
        <v>2.73</v>
      </c>
    </row>
    <row r="279" spans="1:59" ht="14.1" customHeight="1" x14ac:dyDescent="0.2">
      <c r="A279" s="108">
        <v>57</v>
      </c>
      <c r="B279" s="105">
        <v>2449</v>
      </c>
      <c r="C279" s="106">
        <v>650029348</v>
      </c>
      <c r="D279" s="105">
        <v>72742071</v>
      </c>
      <c r="E279" s="107" t="s">
        <v>687</v>
      </c>
      <c r="F279" s="108">
        <v>3143</v>
      </c>
      <c r="G279" s="126" t="s">
        <v>633</v>
      </c>
      <c r="H279" s="109" t="s">
        <v>281</v>
      </c>
      <c r="I279" s="110">
        <v>668683</v>
      </c>
      <c r="J279" s="427">
        <v>492403</v>
      </c>
      <c r="K279" s="427">
        <v>0</v>
      </c>
      <c r="L279" s="111">
        <v>166432</v>
      </c>
      <c r="M279" s="111">
        <v>9848</v>
      </c>
      <c r="N279" s="338">
        <v>0</v>
      </c>
      <c r="O279" s="288">
        <v>1</v>
      </c>
      <c r="P279" s="430">
        <v>1</v>
      </c>
      <c r="Q279" s="905">
        <v>0</v>
      </c>
      <c r="R279" s="112">
        <v>0</v>
      </c>
      <c r="S279" s="113">
        <v>0</v>
      </c>
      <c r="T279" s="113">
        <v>0</v>
      </c>
      <c r="U279" s="113">
        <v>0</v>
      </c>
      <c r="V279" s="113">
        <v>0</v>
      </c>
      <c r="W279" s="113">
        <v>0</v>
      </c>
      <c r="X279" s="113">
        <v>0</v>
      </c>
      <c r="Y279" s="113">
        <f t="shared" si="569"/>
        <v>0</v>
      </c>
      <c r="Z279" s="113">
        <v>0</v>
      </c>
      <c r="AA279" s="113">
        <v>0</v>
      </c>
      <c r="AB279" s="113">
        <v>0</v>
      </c>
      <c r="AC279" s="113">
        <f t="shared" si="570"/>
        <v>0</v>
      </c>
      <c r="AD279" s="113">
        <f t="shared" si="571"/>
        <v>0</v>
      </c>
      <c r="AE279" s="114">
        <f t="shared" si="572"/>
        <v>0</v>
      </c>
      <c r="AF279" s="114">
        <f t="shared" si="573"/>
        <v>0</v>
      </c>
      <c r="AG279" s="113">
        <v>0</v>
      </c>
      <c r="AH279" s="113">
        <v>0</v>
      </c>
      <c r="AI279" s="113">
        <v>0</v>
      </c>
      <c r="AJ279" s="113">
        <f t="shared" si="583"/>
        <v>0</v>
      </c>
      <c r="AK279" s="113">
        <f t="shared" si="584"/>
        <v>0</v>
      </c>
      <c r="AL279" s="115">
        <v>0</v>
      </c>
      <c r="AM279" s="115">
        <v>0</v>
      </c>
      <c r="AN279" s="115">
        <v>0</v>
      </c>
      <c r="AO279" s="115">
        <v>0</v>
      </c>
      <c r="AP279" s="115">
        <v>0</v>
      </c>
      <c r="AQ279" s="115">
        <v>0</v>
      </c>
      <c r="AR279" s="115">
        <v>0</v>
      </c>
      <c r="AS279" s="115">
        <v>0</v>
      </c>
      <c r="AT279" s="115">
        <f t="shared" si="585"/>
        <v>0</v>
      </c>
      <c r="AU279" s="115">
        <f t="shared" si="562"/>
        <v>0</v>
      </c>
      <c r="AV279" s="116">
        <f t="shared" si="563"/>
        <v>0</v>
      </c>
      <c r="AW279" s="346">
        <f t="shared" si="586"/>
        <v>668683</v>
      </c>
      <c r="AX279" s="113">
        <f t="shared" si="587"/>
        <v>492403</v>
      </c>
      <c r="AY279" s="113">
        <f t="shared" si="588"/>
        <v>0</v>
      </c>
      <c r="AZ279" s="113">
        <f t="shared" si="589"/>
        <v>0</v>
      </c>
      <c r="BA279" s="113">
        <f t="shared" si="590"/>
        <v>166432</v>
      </c>
      <c r="BB279" s="113">
        <f t="shared" si="590"/>
        <v>9848</v>
      </c>
      <c r="BC279" s="113">
        <f t="shared" si="591"/>
        <v>0</v>
      </c>
      <c r="BD279" s="115">
        <f t="shared" si="592"/>
        <v>1</v>
      </c>
      <c r="BE279" s="115">
        <f t="shared" si="593"/>
        <v>1</v>
      </c>
      <c r="BF279" s="372">
        <f t="shared" si="594"/>
        <v>0</v>
      </c>
      <c r="BG279" s="116">
        <f t="shared" si="595"/>
        <v>0</v>
      </c>
    </row>
    <row r="280" spans="1:59" ht="14.1" customHeight="1" x14ac:dyDescent="0.2">
      <c r="A280" s="108">
        <v>57</v>
      </c>
      <c r="B280" s="105">
        <v>2449</v>
      </c>
      <c r="C280" s="106">
        <v>650029348</v>
      </c>
      <c r="D280" s="105">
        <v>72742071</v>
      </c>
      <c r="E280" s="107" t="s">
        <v>687</v>
      </c>
      <c r="F280" s="108">
        <v>3143</v>
      </c>
      <c r="G280" s="126" t="s">
        <v>634</v>
      </c>
      <c r="H280" s="109" t="s">
        <v>282</v>
      </c>
      <c r="I280" s="110">
        <v>19662</v>
      </c>
      <c r="J280" s="439">
        <v>13860</v>
      </c>
      <c r="K280" s="439">
        <v>0</v>
      </c>
      <c r="L280" s="111">
        <v>4685</v>
      </c>
      <c r="M280" s="111">
        <v>277</v>
      </c>
      <c r="N280" s="439">
        <v>840</v>
      </c>
      <c r="O280" s="288">
        <v>0.06</v>
      </c>
      <c r="P280" s="440">
        <v>0</v>
      </c>
      <c r="Q280" s="906">
        <v>0.06</v>
      </c>
      <c r="R280" s="112">
        <v>0</v>
      </c>
      <c r="S280" s="113">
        <v>0</v>
      </c>
      <c r="T280" s="113">
        <v>0</v>
      </c>
      <c r="U280" s="113">
        <v>0</v>
      </c>
      <c r="V280" s="113">
        <v>0</v>
      </c>
      <c r="W280" s="113">
        <v>0</v>
      </c>
      <c r="X280" s="113">
        <v>0</v>
      </c>
      <c r="Y280" s="113">
        <f t="shared" si="569"/>
        <v>0</v>
      </c>
      <c r="Z280" s="113">
        <v>0</v>
      </c>
      <c r="AA280" s="113">
        <v>0</v>
      </c>
      <c r="AB280" s="113">
        <v>0</v>
      </c>
      <c r="AC280" s="113">
        <f t="shared" si="570"/>
        <v>0</v>
      </c>
      <c r="AD280" s="113">
        <f t="shared" si="571"/>
        <v>0</v>
      </c>
      <c r="AE280" s="114">
        <f t="shared" si="572"/>
        <v>0</v>
      </c>
      <c r="AF280" s="114">
        <f t="shared" si="573"/>
        <v>0</v>
      </c>
      <c r="AG280" s="113">
        <v>0</v>
      </c>
      <c r="AH280" s="113">
        <v>0</v>
      </c>
      <c r="AI280" s="113">
        <v>0</v>
      </c>
      <c r="AJ280" s="113">
        <f t="shared" si="583"/>
        <v>0</v>
      </c>
      <c r="AK280" s="113">
        <f t="shared" si="584"/>
        <v>0</v>
      </c>
      <c r="AL280" s="115">
        <v>0</v>
      </c>
      <c r="AM280" s="115">
        <v>0</v>
      </c>
      <c r="AN280" s="115">
        <v>0</v>
      </c>
      <c r="AO280" s="115">
        <v>0</v>
      </c>
      <c r="AP280" s="115">
        <v>0</v>
      </c>
      <c r="AQ280" s="115">
        <v>0</v>
      </c>
      <c r="AR280" s="115">
        <v>0</v>
      </c>
      <c r="AS280" s="115">
        <v>0</v>
      </c>
      <c r="AT280" s="115">
        <f t="shared" si="585"/>
        <v>0</v>
      </c>
      <c r="AU280" s="115">
        <f t="shared" si="562"/>
        <v>0</v>
      </c>
      <c r="AV280" s="116">
        <f t="shared" si="563"/>
        <v>0</v>
      </c>
      <c r="AW280" s="346">
        <f t="shared" si="586"/>
        <v>19662</v>
      </c>
      <c r="AX280" s="113">
        <f t="shared" si="587"/>
        <v>13860</v>
      </c>
      <c r="AY280" s="113">
        <f t="shared" si="588"/>
        <v>0</v>
      </c>
      <c r="AZ280" s="113">
        <f t="shared" si="589"/>
        <v>0</v>
      </c>
      <c r="BA280" s="113">
        <f t="shared" si="590"/>
        <v>4685</v>
      </c>
      <c r="BB280" s="113">
        <f t="shared" si="590"/>
        <v>277</v>
      </c>
      <c r="BC280" s="113">
        <f t="shared" si="591"/>
        <v>840</v>
      </c>
      <c r="BD280" s="115">
        <f t="shared" si="592"/>
        <v>0.06</v>
      </c>
      <c r="BE280" s="115">
        <f t="shared" si="593"/>
        <v>0</v>
      </c>
      <c r="BF280" s="372">
        <f t="shared" si="594"/>
        <v>0</v>
      </c>
      <c r="BG280" s="116">
        <f t="shared" si="595"/>
        <v>0.06</v>
      </c>
    </row>
    <row r="281" spans="1:59" ht="14.1" customHeight="1" x14ac:dyDescent="0.2">
      <c r="A281" s="120">
        <v>57</v>
      </c>
      <c r="B281" s="117">
        <v>2449</v>
      </c>
      <c r="C281" s="118">
        <v>650029348</v>
      </c>
      <c r="D281" s="117">
        <v>72742071</v>
      </c>
      <c r="E281" s="119" t="s">
        <v>688</v>
      </c>
      <c r="F281" s="120"/>
      <c r="G281" s="119"/>
      <c r="H281" s="121"/>
      <c r="I281" s="122">
        <v>9821277</v>
      </c>
      <c r="J281" s="123">
        <v>7135477</v>
      </c>
      <c r="K281" s="123">
        <v>20000</v>
      </c>
      <c r="L281" s="123">
        <v>2418551</v>
      </c>
      <c r="M281" s="123">
        <v>142709</v>
      </c>
      <c r="N281" s="123">
        <v>104540</v>
      </c>
      <c r="O281" s="124">
        <v>17.052299999999999</v>
      </c>
      <c r="P281" s="124">
        <v>11.01</v>
      </c>
      <c r="Q281" s="904">
        <v>6.0423</v>
      </c>
      <c r="R281" s="122">
        <f t="shared" ref="R281:BG281" si="596">SUM(R275:R280)</f>
        <v>-5800</v>
      </c>
      <c r="S281" s="123">
        <f t="shared" si="596"/>
        <v>0</v>
      </c>
      <c r="T281" s="123">
        <f t="shared" si="596"/>
        <v>0</v>
      </c>
      <c r="U281" s="123">
        <f t="shared" ref="U281" si="597">SUM(U275:U280)</f>
        <v>45320</v>
      </c>
      <c r="V281" s="123">
        <f t="shared" si="596"/>
        <v>0</v>
      </c>
      <c r="W281" s="123">
        <f t="shared" ref="W281" si="598">SUM(W275:W280)</f>
        <v>0</v>
      </c>
      <c r="X281" s="123">
        <f t="shared" si="596"/>
        <v>0</v>
      </c>
      <c r="Y281" s="123">
        <f t="shared" si="596"/>
        <v>39520</v>
      </c>
      <c r="Z281" s="123">
        <f t="shared" si="596"/>
        <v>5800</v>
      </c>
      <c r="AA281" s="123">
        <f t="shared" si="596"/>
        <v>0</v>
      </c>
      <c r="AB281" s="123">
        <f t="shared" si="596"/>
        <v>0</v>
      </c>
      <c r="AC281" s="123">
        <f t="shared" si="596"/>
        <v>5800</v>
      </c>
      <c r="AD281" s="123">
        <f t="shared" si="596"/>
        <v>45320</v>
      </c>
      <c r="AE281" s="123">
        <f t="shared" si="596"/>
        <v>15318</v>
      </c>
      <c r="AF281" s="123">
        <f t="shared" si="596"/>
        <v>790</v>
      </c>
      <c r="AG281" s="123">
        <f t="shared" si="596"/>
        <v>0</v>
      </c>
      <c r="AH281" s="123">
        <f t="shared" si="596"/>
        <v>0</v>
      </c>
      <c r="AI281" s="123">
        <f t="shared" si="596"/>
        <v>0</v>
      </c>
      <c r="AJ281" s="123">
        <f t="shared" si="596"/>
        <v>0</v>
      </c>
      <c r="AK281" s="123">
        <f t="shared" si="596"/>
        <v>61428</v>
      </c>
      <c r="AL281" s="124">
        <f t="shared" si="596"/>
        <v>0</v>
      </c>
      <c r="AM281" s="124">
        <f t="shared" si="596"/>
        <v>0</v>
      </c>
      <c r="AN281" s="124">
        <f t="shared" si="596"/>
        <v>0</v>
      </c>
      <c r="AO281" s="124">
        <f t="shared" si="596"/>
        <v>0</v>
      </c>
      <c r="AP281" s="124">
        <f t="shared" si="596"/>
        <v>0</v>
      </c>
      <c r="AQ281" s="124">
        <f t="shared" ref="AQ281" si="599">SUM(AQ275:AQ280)</f>
        <v>0</v>
      </c>
      <c r="AR281" s="124">
        <f t="shared" si="596"/>
        <v>0</v>
      </c>
      <c r="AS281" s="124">
        <f t="shared" si="596"/>
        <v>0</v>
      </c>
      <c r="AT281" s="449">
        <f t="shared" si="596"/>
        <v>0</v>
      </c>
      <c r="AU281" s="124">
        <f t="shared" si="596"/>
        <v>0</v>
      </c>
      <c r="AV281" s="125">
        <f t="shared" si="596"/>
        <v>0</v>
      </c>
      <c r="AW281" s="842">
        <f t="shared" si="596"/>
        <v>9882705</v>
      </c>
      <c r="AX281" s="123">
        <f t="shared" si="596"/>
        <v>7174997</v>
      </c>
      <c r="AY281" s="123">
        <f t="shared" ref="AY281" si="600">SUM(AY275:AY280)</f>
        <v>0</v>
      </c>
      <c r="AZ281" s="123">
        <f t="shared" si="596"/>
        <v>25800</v>
      </c>
      <c r="BA281" s="123">
        <f t="shared" si="596"/>
        <v>2433869</v>
      </c>
      <c r="BB281" s="123">
        <f t="shared" si="596"/>
        <v>143499</v>
      </c>
      <c r="BC281" s="123">
        <f t="shared" si="596"/>
        <v>104540</v>
      </c>
      <c r="BD281" s="124">
        <f t="shared" si="596"/>
        <v>17.052299999999999</v>
      </c>
      <c r="BE281" s="124">
        <f t="shared" si="596"/>
        <v>11.01</v>
      </c>
      <c r="BF281" s="124">
        <f t="shared" si="596"/>
        <v>0</v>
      </c>
      <c r="BG281" s="125">
        <f t="shared" si="596"/>
        <v>6.0423</v>
      </c>
    </row>
    <row r="282" spans="1:59" ht="14.1" customHeight="1" x14ac:dyDescent="0.2">
      <c r="A282" s="108">
        <v>58</v>
      </c>
      <c r="B282" s="105">
        <v>2318</v>
      </c>
      <c r="C282" s="106">
        <v>600079546</v>
      </c>
      <c r="D282" s="105">
        <v>70695253</v>
      </c>
      <c r="E282" s="107" t="s">
        <v>689</v>
      </c>
      <c r="F282" s="108">
        <v>3111</v>
      </c>
      <c r="G282" s="107" t="s">
        <v>315</v>
      </c>
      <c r="H282" s="109" t="s">
        <v>281</v>
      </c>
      <c r="I282" s="110">
        <v>6452371</v>
      </c>
      <c r="J282" s="111">
        <v>4705920</v>
      </c>
      <c r="K282" s="111">
        <v>9104</v>
      </c>
      <c r="L282" s="111">
        <v>1593678</v>
      </c>
      <c r="M282" s="111">
        <v>94119</v>
      </c>
      <c r="N282" s="111">
        <v>49550</v>
      </c>
      <c r="O282" s="288">
        <v>10.9152</v>
      </c>
      <c r="P282" s="288">
        <v>8</v>
      </c>
      <c r="Q282" s="406">
        <v>2.9152</v>
      </c>
      <c r="R282" s="112">
        <f>-32373+(-2668)</f>
        <v>-35041</v>
      </c>
      <c r="S282" s="113">
        <v>0</v>
      </c>
      <c r="T282" s="113">
        <v>148162</v>
      </c>
      <c r="U282" s="113">
        <v>34812</v>
      </c>
      <c r="V282" s="113">
        <v>-110457</v>
      </c>
      <c r="W282" s="113">
        <v>0</v>
      </c>
      <c r="X282" s="113">
        <v>0</v>
      </c>
      <c r="Y282" s="113">
        <f t="shared" si="569"/>
        <v>37476</v>
      </c>
      <c r="Z282" s="113">
        <f>32373+2668</f>
        <v>35041</v>
      </c>
      <c r="AA282" s="113">
        <v>0</v>
      </c>
      <c r="AB282" s="113">
        <v>0</v>
      </c>
      <c r="AC282" s="113">
        <f t="shared" si="570"/>
        <v>35041</v>
      </c>
      <c r="AD282" s="113">
        <f t="shared" si="571"/>
        <v>72517</v>
      </c>
      <c r="AE282" s="114">
        <f t="shared" si="572"/>
        <v>24511</v>
      </c>
      <c r="AF282" s="114">
        <f t="shared" si="573"/>
        <v>750</v>
      </c>
      <c r="AG282" s="113">
        <v>0</v>
      </c>
      <c r="AH282" s="113">
        <v>150000</v>
      </c>
      <c r="AI282" s="113">
        <v>0</v>
      </c>
      <c r="AJ282" s="113">
        <f>SUM(AG282:AI282)</f>
        <v>150000</v>
      </c>
      <c r="AK282" s="113">
        <f>AD282+AE282+AF282+AJ282</f>
        <v>247778</v>
      </c>
      <c r="AL282" s="115">
        <v>0</v>
      </c>
      <c r="AM282" s="115">
        <v>-0.01</v>
      </c>
      <c r="AN282" s="115">
        <v>0</v>
      </c>
      <c r="AO282" s="115">
        <v>0.3</v>
      </c>
      <c r="AP282" s="115">
        <v>0</v>
      </c>
      <c r="AQ282" s="115">
        <v>0</v>
      </c>
      <c r="AR282" s="115">
        <v>0</v>
      </c>
      <c r="AS282" s="115">
        <v>0</v>
      </c>
      <c r="AT282" s="115">
        <f t="shared" ref="AT282:AT285" si="601">AL282+AN282+AO282+AR282+AQ282</f>
        <v>0.3</v>
      </c>
      <c r="AU282" s="115">
        <f t="shared" si="562"/>
        <v>-0.01</v>
      </c>
      <c r="AV282" s="116">
        <f t="shared" si="563"/>
        <v>0.28999999999999998</v>
      </c>
      <c r="AW282" s="346">
        <f>I282+AK282</f>
        <v>6700149</v>
      </c>
      <c r="AX282" s="113">
        <f>J282+Y282</f>
        <v>4743396</v>
      </c>
      <c r="AY282" s="113">
        <f t="shared" ref="AY282:AY285" si="602">W282</f>
        <v>0</v>
      </c>
      <c r="AZ282" s="113">
        <f>K282+AC282</f>
        <v>44145</v>
      </c>
      <c r="BA282" s="113">
        <f t="shared" ref="BA282:BB285" si="603">L282+AE282</f>
        <v>1618189</v>
      </c>
      <c r="BB282" s="113">
        <f t="shared" si="603"/>
        <v>94869</v>
      </c>
      <c r="BC282" s="113">
        <f>N282+AJ282</f>
        <v>199550</v>
      </c>
      <c r="BD282" s="115">
        <f>O282+AV282</f>
        <v>11.2052</v>
      </c>
      <c r="BE282" s="115">
        <f>P282+AT282</f>
        <v>8.3000000000000007</v>
      </c>
      <c r="BF282" s="372">
        <f t="shared" ref="BF282:BF285" si="604">AQ282</f>
        <v>0</v>
      </c>
      <c r="BG282" s="116">
        <f>Q282+AU282</f>
        <v>2.9052000000000002</v>
      </c>
    </row>
    <row r="283" spans="1:59" ht="14.1" customHeight="1" x14ac:dyDescent="0.2">
      <c r="A283" s="108">
        <v>58</v>
      </c>
      <c r="B283" s="105">
        <v>2318</v>
      </c>
      <c r="C283" s="106">
        <v>600079546</v>
      </c>
      <c r="D283" s="105">
        <v>70695253</v>
      </c>
      <c r="E283" s="107" t="s">
        <v>689</v>
      </c>
      <c r="F283" s="108">
        <v>3111</v>
      </c>
      <c r="G283" s="82" t="s">
        <v>317</v>
      </c>
      <c r="H283" s="109" t="s">
        <v>281</v>
      </c>
      <c r="I283" s="110">
        <v>417455</v>
      </c>
      <c r="J283" s="427">
        <v>307404</v>
      </c>
      <c r="K283" s="427">
        <v>0</v>
      </c>
      <c r="L283" s="111">
        <v>103903</v>
      </c>
      <c r="M283" s="111">
        <v>6148</v>
      </c>
      <c r="N283" s="338">
        <v>0</v>
      </c>
      <c r="O283" s="288">
        <v>1</v>
      </c>
      <c r="P283" s="430">
        <v>1</v>
      </c>
      <c r="Q283" s="905">
        <v>0</v>
      </c>
      <c r="R283" s="112">
        <v>0</v>
      </c>
      <c r="S283" s="113">
        <v>0</v>
      </c>
      <c r="T283" s="113">
        <v>0</v>
      </c>
      <c r="U283" s="113">
        <v>0</v>
      </c>
      <c r="V283" s="113">
        <v>0</v>
      </c>
      <c r="W283" s="113">
        <v>0</v>
      </c>
      <c r="X283" s="113">
        <v>0</v>
      </c>
      <c r="Y283" s="113">
        <f t="shared" si="569"/>
        <v>0</v>
      </c>
      <c r="Z283" s="113">
        <v>0</v>
      </c>
      <c r="AA283" s="113">
        <v>0</v>
      </c>
      <c r="AB283" s="113">
        <v>0</v>
      </c>
      <c r="AC283" s="113">
        <f t="shared" si="570"/>
        <v>0</v>
      </c>
      <c r="AD283" s="113">
        <f t="shared" si="571"/>
        <v>0</v>
      </c>
      <c r="AE283" s="114">
        <f t="shared" si="572"/>
        <v>0</v>
      </c>
      <c r="AF283" s="114">
        <f t="shared" si="573"/>
        <v>0</v>
      </c>
      <c r="AG283" s="113">
        <v>0</v>
      </c>
      <c r="AH283" s="113">
        <v>0</v>
      </c>
      <c r="AI283" s="113">
        <v>0</v>
      </c>
      <c r="AJ283" s="113">
        <f>SUM(AG283:AI283)</f>
        <v>0</v>
      </c>
      <c r="AK283" s="113">
        <f>AD283+AE283+AF283+AJ283</f>
        <v>0</v>
      </c>
      <c r="AL283" s="115">
        <v>0</v>
      </c>
      <c r="AM283" s="115">
        <v>0</v>
      </c>
      <c r="AN283" s="115">
        <v>0</v>
      </c>
      <c r="AO283" s="115">
        <v>0</v>
      </c>
      <c r="AP283" s="115">
        <v>0</v>
      </c>
      <c r="AQ283" s="115">
        <v>0</v>
      </c>
      <c r="AR283" s="115">
        <v>0</v>
      </c>
      <c r="AS283" s="115">
        <v>0</v>
      </c>
      <c r="AT283" s="115">
        <f t="shared" si="601"/>
        <v>0</v>
      </c>
      <c r="AU283" s="115">
        <f t="shared" si="562"/>
        <v>0</v>
      </c>
      <c r="AV283" s="116">
        <f t="shared" si="563"/>
        <v>0</v>
      </c>
      <c r="AW283" s="346">
        <f>I283+AK283</f>
        <v>417455</v>
      </c>
      <c r="AX283" s="113">
        <f>J283+Y283</f>
        <v>307404</v>
      </c>
      <c r="AY283" s="113">
        <f t="shared" si="602"/>
        <v>0</v>
      </c>
      <c r="AZ283" s="113">
        <f>K283+AC283</f>
        <v>0</v>
      </c>
      <c r="BA283" s="113">
        <f t="shared" si="603"/>
        <v>103903</v>
      </c>
      <c r="BB283" s="113">
        <f t="shared" si="603"/>
        <v>6148</v>
      </c>
      <c r="BC283" s="113">
        <f>N283+AJ283</f>
        <v>0</v>
      </c>
      <c r="BD283" s="115">
        <f>O283+AV283</f>
        <v>1</v>
      </c>
      <c r="BE283" s="115">
        <f>P283+AT283</f>
        <v>1</v>
      </c>
      <c r="BF283" s="372">
        <f t="shared" si="604"/>
        <v>0</v>
      </c>
      <c r="BG283" s="116">
        <f>Q283+AU283</f>
        <v>0</v>
      </c>
    </row>
    <row r="284" spans="1:59" ht="14.1" customHeight="1" x14ac:dyDescent="0.2">
      <c r="A284" s="108">
        <v>58</v>
      </c>
      <c r="B284" s="105">
        <v>2318</v>
      </c>
      <c r="C284" s="106">
        <v>600079546</v>
      </c>
      <c r="D284" s="105">
        <v>70695253</v>
      </c>
      <c r="E284" s="107" t="s">
        <v>689</v>
      </c>
      <c r="F284" s="108">
        <v>3111</v>
      </c>
      <c r="G284" s="126" t="s">
        <v>316</v>
      </c>
      <c r="H284" s="109" t="s">
        <v>282</v>
      </c>
      <c r="I284" s="110">
        <v>161074</v>
      </c>
      <c r="J284" s="28">
        <v>115481</v>
      </c>
      <c r="K284" s="28">
        <v>0</v>
      </c>
      <c r="L284" s="111">
        <v>39033</v>
      </c>
      <c r="M284" s="111">
        <v>2310</v>
      </c>
      <c r="N284" s="28">
        <v>4250</v>
      </c>
      <c r="O284" s="288">
        <v>0.33</v>
      </c>
      <c r="P284" s="275">
        <v>0.33</v>
      </c>
      <c r="Q284" s="905">
        <v>0</v>
      </c>
      <c r="R284" s="112">
        <v>0</v>
      </c>
      <c r="S284" s="113">
        <v>0</v>
      </c>
      <c r="T284" s="113">
        <v>0</v>
      </c>
      <c r="U284" s="113">
        <v>0</v>
      </c>
      <c r="V284" s="113">
        <v>0</v>
      </c>
      <c r="W284" s="113">
        <v>0</v>
      </c>
      <c r="X284" s="113">
        <v>0</v>
      </c>
      <c r="Y284" s="113">
        <f t="shared" si="569"/>
        <v>0</v>
      </c>
      <c r="Z284" s="113">
        <v>0</v>
      </c>
      <c r="AA284" s="113">
        <v>0</v>
      </c>
      <c r="AB284" s="113">
        <v>0</v>
      </c>
      <c r="AC284" s="113">
        <f t="shared" si="570"/>
        <v>0</v>
      </c>
      <c r="AD284" s="113">
        <f t="shared" si="571"/>
        <v>0</v>
      </c>
      <c r="AE284" s="114">
        <f t="shared" si="572"/>
        <v>0</v>
      </c>
      <c r="AF284" s="114">
        <f t="shared" si="573"/>
        <v>0</v>
      </c>
      <c r="AG284" s="113">
        <v>0</v>
      </c>
      <c r="AH284" s="113">
        <v>0</v>
      </c>
      <c r="AI284" s="113">
        <v>0</v>
      </c>
      <c r="AJ284" s="113">
        <f>SUM(AG284:AI284)</f>
        <v>0</v>
      </c>
      <c r="AK284" s="113">
        <f>AD284+AE284+AF284+AJ284</f>
        <v>0</v>
      </c>
      <c r="AL284" s="115">
        <v>0</v>
      </c>
      <c r="AM284" s="115">
        <v>0</v>
      </c>
      <c r="AN284" s="115">
        <v>0</v>
      </c>
      <c r="AO284" s="115">
        <v>0</v>
      </c>
      <c r="AP284" s="115">
        <v>0</v>
      </c>
      <c r="AQ284" s="115">
        <v>0</v>
      </c>
      <c r="AR284" s="115">
        <v>0</v>
      </c>
      <c r="AS284" s="115">
        <v>0</v>
      </c>
      <c r="AT284" s="115">
        <f t="shared" si="601"/>
        <v>0</v>
      </c>
      <c r="AU284" s="115">
        <f t="shared" si="562"/>
        <v>0</v>
      </c>
      <c r="AV284" s="116">
        <f t="shared" si="563"/>
        <v>0</v>
      </c>
      <c r="AW284" s="346">
        <f>I284+AK284</f>
        <v>161074</v>
      </c>
      <c r="AX284" s="113">
        <f>J284+Y284</f>
        <v>115481</v>
      </c>
      <c r="AY284" s="113">
        <f t="shared" si="602"/>
        <v>0</v>
      </c>
      <c r="AZ284" s="113">
        <f>K284+AC284</f>
        <v>0</v>
      </c>
      <c r="BA284" s="113">
        <f t="shared" si="603"/>
        <v>39033</v>
      </c>
      <c r="BB284" s="113">
        <f t="shared" si="603"/>
        <v>2310</v>
      </c>
      <c r="BC284" s="113">
        <f>N284+AJ284</f>
        <v>4250</v>
      </c>
      <c r="BD284" s="115">
        <f>O284+AV284</f>
        <v>0.33</v>
      </c>
      <c r="BE284" s="115">
        <f>P284+AT284</f>
        <v>0.33</v>
      </c>
      <c r="BF284" s="372">
        <f t="shared" si="604"/>
        <v>0</v>
      </c>
      <c r="BG284" s="116">
        <f>Q284+AU284</f>
        <v>0</v>
      </c>
    </row>
    <row r="285" spans="1:59" ht="14.1" customHeight="1" x14ac:dyDescent="0.2">
      <c r="A285" s="108">
        <v>58</v>
      </c>
      <c r="B285" s="105">
        <v>2318</v>
      </c>
      <c r="C285" s="106">
        <v>600079546</v>
      </c>
      <c r="D285" s="105">
        <v>70695253</v>
      </c>
      <c r="E285" s="107" t="s">
        <v>689</v>
      </c>
      <c r="F285" s="108">
        <v>3141</v>
      </c>
      <c r="G285" s="107" t="s">
        <v>319</v>
      </c>
      <c r="H285" s="109" t="s">
        <v>282</v>
      </c>
      <c r="I285" s="110">
        <v>994517</v>
      </c>
      <c r="J285" s="30">
        <v>727244</v>
      </c>
      <c r="K285" s="30">
        <v>1140</v>
      </c>
      <c r="L285" s="111">
        <v>246194</v>
      </c>
      <c r="M285" s="111">
        <v>14545</v>
      </c>
      <c r="N285" s="30">
        <v>5394</v>
      </c>
      <c r="O285" s="288">
        <v>2.4699999999999998</v>
      </c>
      <c r="P285" s="441">
        <v>0</v>
      </c>
      <c r="Q285" s="906">
        <v>2.4699999999999998</v>
      </c>
      <c r="R285" s="112">
        <v>0</v>
      </c>
      <c r="S285" s="113">
        <v>0</v>
      </c>
      <c r="T285" s="113">
        <v>0</v>
      </c>
      <c r="U285" s="113">
        <v>0</v>
      </c>
      <c r="V285" s="113">
        <v>0</v>
      </c>
      <c r="W285" s="113">
        <v>0</v>
      </c>
      <c r="X285" s="113">
        <v>0</v>
      </c>
      <c r="Y285" s="113">
        <f t="shared" si="569"/>
        <v>0</v>
      </c>
      <c r="Z285" s="113">
        <v>0</v>
      </c>
      <c r="AA285" s="113">
        <v>0</v>
      </c>
      <c r="AB285" s="113">
        <v>0</v>
      </c>
      <c r="AC285" s="113">
        <f t="shared" si="570"/>
        <v>0</v>
      </c>
      <c r="AD285" s="113">
        <f t="shared" si="571"/>
        <v>0</v>
      </c>
      <c r="AE285" s="114">
        <f t="shared" si="572"/>
        <v>0</v>
      </c>
      <c r="AF285" s="114">
        <f t="shared" si="573"/>
        <v>0</v>
      </c>
      <c r="AG285" s="113">
        <v>0</v>
      </c>
      <c r="AH285" s="113">
        <v>0</v>
      </c>
      <c r="AI285" s="113">
        <v>0</v>
      </c>
      <c r="AJ285" s="113">
        <f>SUM(AG285:AI285)</f>
        <v>0</v>
      </c>
      <c r="AK285" s="113">
        <f>AD285+AE285+AF285+AJ285</f>
        <v>0</v>
      </c>
      <c r="AL285" s="115">
        <v>0</v>
      </c>
      <c r="AM285" s="115">
        <v>0</v>
      </c>
      <c r="AN285" s="115">
        <v>0</v>
      </c>
      <c r="AO285" s="115">
        <v>0</v>
      </c>
      <c r="AP285" s="115">
        <v>0</v>
      </c>
      <c r="AQ285" s="115">
        <v>0</v>
      </c>
      <c r="AR285" s="115">
        <v>0</v>
      </c>
      <c r="AS285" s="115">
        <v>0</v>
      </c>
      <c r="AT285" s="115">
        <f t="shared" si="601"/>
        <v>0</v>
      </c>
      <c r="AU285" s="115">
        <f t="shared" si="562"/>
        <v>0</v>
      </c>
      <c r="AV285" s="116">
        <f t="shared" si="563"/>
        <v>0</v>
      </c>
      <c r="AW285" s="346">
        <f>I285+AK285</f>
        <v>994517</v>
      </c>
      <c r="AX285" s="113">
        <f>J285+Y285</f>
        <v>727244</v>
      </c>
      <c r="AY285" s="113">
        <f t="shared" si="602"/>
        <v>0</v>
      </c>
      <c r="AZ285" s="113">
        <f>K285+AC285</f>
        <v>1140</v>
      </c>
      <c r="BA285" s="113">
        <f t="shared" si="603"/>
        <v>246194</v>
      </c>
      <c r="BB285" s="113">
        <f t="shared" si="603"/>
        <v>14545</v>
      </c>
      <c r="BC285" s="113">
        <f>N285+AJ285</f>
        <v>5394</v>
      </c>
      <c r="BD285" s="115">
        <f>O285+AV285</f>
        <v>2.4699999999999998</v>
      </c>
      <c r="BE285" s="115">
        <f>P285+AT285</f>
        <v>0</v>
      </c>
      <c r="BF285" s="372">
        <f t="shared" si="604"/>
        <v>0</v>
      </c>
      <c r="BG285" s="116">
        <f>Q285+AU285</f>
        <v>2.4699999999999998</v>
      </c>
    </row>
    <row r="286" spans="1:59" ht="14.1" customHeight="1" x14ac:dyDescent="0.2">
      <c r="A286" s="120">
        <v>58</v>
      </c>
      <c r="B286" s="117">
        <v>2318</v>
      </c>
      <c r="C286" s="118">
        <v>600079546</v>
      </c>
      <c r="D286" s="117">
        <v>70695253</v>
      </c>
      <c r="E286" s="119" t="s">
        <v>690</v>
      </c>
      <c r="F286" s="120"/>
      <c r="G286" s="119"/>
      <c r="H286" s="121"/>
      <c r="I286" s="122">
        <v>8025417</v>
      </c>
      <c r="J286" s="123">
        <v>5856049</v>
      </c>
      <c r="K286" s="123">
        <v>10244</v>
      </c>
      <c r="L286" s="123">
        <v>1982808</v>
      </c>
      <c r="M286" s="123">
        <v>117122</v>
      </c>
      <c r="N286" s="123">
        <v>59194</v>
      </c>
      <c r="O286" s="124">
        <v>14.715199999999999</v>
      </c>
      <c r="P286" s="124">
        <v>9.33</v>
      </c>
      <c r="Q286" s="904">
        <v>5.3851999999999993</v>
      </c>
      <c r="R286" s="122">
        <f t="shared" ref="R286:BG286" si="605">SUM(R282:R285)</f>
        <v>-35041</v>
      </c>
      <c r="S286" s="123">
        <f t="shared" si="605"/>
        <v>0</v>
      </c>
      <c r="T286" s="123">
        <f t="shared" si="605"/>
        <v>148162</v>
      </c>
      <c r="U286" s="123">
        <f t="shared" ref="U286" si="606">SUM(U282:U285)</f>
        <v>34812</v>
      </c>
      <c r="V286" s="123">
        <f t="shared" si="605"/>
        <v>-110457</v>
      </c>
      <c r="W286" s="123">
        <f t="shared" ref="W286" si="607">SUM(W282:W285)</f>
        <v>0</v>
      </c>
      <c r="X286" s="123">
        <f t="shared" si="605"/>
        <v>0</v>
      </c>
      <c r="Y286" s="123">
        <f t="shared" si="605"/>
        <v>37476</v>
      </c>
      <c r="Z286" s="123">
        <f t="shared" si="605"/>
        <v>35041</v>
      </c>
      <c r="AA286" s="123">
        <f t="shared" si="605"/>
        <v>0</v>
      </c>
      <c r="AB286" s="123">
        <f t="shared" si="605"/>
        <v>0</v>
      </c>
      <c r="AC286" s="123">
        <f t="shared" si="605"/>
        <v>35041</v>
      </c>
      <c r="AD286" s="123">
        <f t="shared" si="605"/>
        <v>72517</v>
      </c>
      <c r="AE286" s="123">
        <f t="shared" si="605"/>
        <v>24511</v>
      </c>
      <c r="AF286" s="123">
        <f t="shared" si="605"/>
        <v>750</v>
      </c>
      <c r="AG286" s="123">
        <f t="shared" si="605"/>
        <v>0</v>
      </c>
      <c r="AH286" s="123">
        <f t="shared" si="605"/>
        <v>150000</v>
      </c>
      <c r="AI286" s="123">
        <f t="shared" si="605"/>
        <v>0</v>
      </c>
      <c r="AJ286" s="123">
        <f t="shared" si="605"/>
        <v>150000</v>
      </c>
      <c r="AK286" s="123">
        <f t="shared" si="605"/>
        <v>247778</v>
      </c>
      <c r="AL286" s="124">
        <f t="shared" si="605"/>
        <v>0</v>
      </c>
      <c r="AM286" s="124">
        <f t="shared" si="605"/>
        <v>-0.01</v>
      </c>
      <c r="AN286" s="124">
        <f t="shared" si="605"/>
        <v>0</v>
      </c>
      <c r="AO286" s="124">
        <f t="shared" si="605"/>
        <v>0.3</v>
      </c>
      <c r="AP286" s="124">
        <f t="shared" si="605"/>
        <v>0</v>
      </c>
      <c r="AQ286" s="124">
        <f t="shared" ref="AQ286" si="608">SUM(AQ282:AQ285)</f>
        <v>0</v>
      </c>
      <c r="AR286" s="124">
        <f t="shared" si="605"/>
        <v>0</v>
      </c>
      <c r="AS286" s="124">
        <f t="shared" si="605"/>
        <v>0</v>
      </c>
      <c r="AT286" s="449">
        <f t="shared" si="605"/>
        <v>0.3</v>
      </c>
      <c r="AU286" s="124">
        <f t="shared" si="605"/>
        <v>-0.01</v>
      </c>
      <c r="AV286" s="125">
        <f t="shared" si="605"/>
        <v>0.28999999999999998</v>
      </c>
      <c r="AW286" s="842">
        <f t="shared" si="605"/>
        <v>8273195</v>
      </c>
      <c r="AX286" s="123">
        <f t="shared" si="605"/>
        <v>5893525</v>
      </c>
      <c r="AY286" s="123">
        <f t="shared" ref="AY286" si="609">SUM(AY282:AY285)</f>
        <v>0</v>
      </c>
      <c r="AZ286" s="123">
        <f t="shared" si="605"/>
        <v>45285</v>
      </c>
      <c r="BA286" s="123">
        <f t="shared" si="605"/>
        <v>2007319</v>
      </c>
      <c r="BB286" s="123">
        <f t="shared" si="605"/>
        <v>117872</v>
      </c>
      <c r="BC286" s="123">
        <f t="shared" si="605"/>
        <v>209194</v>
      </c>
      <c r="BD286" s="124">
        <f t="shared" si="605"/>
        <v>15.005199999999999</v>
      </c>
      <c r="BE286" s="124">
        <f t="shared" si="605"/>
        <v>9.6300000000000008</v>
      </c>
      <c r="BF286" s="124">
        <f t="shared" si="605"/>
        <v>0</v>
      </c>
      <c r="BG286" s="125">
        <f t="shared" si="605"/>
        <v>5.3751999999999995</v>
      </c>
    </row>
    <row r="287" spans="1:59" ht="14.1" customHeight="1" x14ac:dyDescent="0.2">
      <c r="A287" s="108">
        <v>59</v>
      </c>
      <c r="B287" s="105">
        <v>2452</v>
      </c>
      <c r="C287" s="106">
        <v>600079660</v>
      </c>
      <c r="D287" s="105">
        <v>70695261</v>
      </c>
      <c r="E287" s="107" t="s">
        <v>691</v>
      </c>
      <c r="F287" s="108">
        <v>3113</v>
      </c>
      <c r="G287" s="107" t="s">
        <v>318</v>
      </c>
      <c r="H287" s="109" t="s">
        <v>281</v>
      </c>
      <c r="I287" s="110">
        <v>29626696</v>
      </c>
      <c r="J287" s="111">
        <v>21269893</v>
      </c>
      <c r="K287" s="111">
        <v>80000</v>
      </c>
      <c r="L287" s="111">
        <v>7216265</v>
      </c>
      <c r="M287" s="111">
        <v>425398</v>
      </c>
      <c r="N287" s="111">
        <v>635140</v>
      </c>
      <c r="O287" s="288">
        <v>39.666800000000002</v>
      </c>
      <c r="P287" s="288">
        <v>31.107199999999999</v>
      </c>
      <c r="Q287" s="406">
        <v>8.5595999999999997</v>
      </c>
      <c r="R287" s="112">
        <v>0</v>
      </c>
      <c r="S287" s="113">
        <v>0</v>
      </c>
      <c r="T287" s="113">
        <v>501580</v>
      </c>
      <c r="U287" s="113">
        <v>110156</v>
      </c>
      <c r="V287" s="113">
        <v>-169367</v>
      </c>
      <c r="W287" s="113">
        <v>0</v>
      </c>
      <c r="X287" s="113">
        <v>0</v>
      </c>
      <c r="Y287" s="113">
        <f t="shared" si="569"/>
        <v>442369</v>
      </c>
      <c r="Z287" s="113">
        <v>0</v>
      </c>
      <c r="AA287" s="113">
        <v>0</v>
      </c>
      <c r="AB287" s="113">
        <v>0</v>
      </c>
      <c r="AC287" s="113">
        <f t="shared" si="570"/>
        <v>0</v>
      </c>
      <c r="AD287" s="113">
        <f t="shared" si="571"/>
        <v>442369</v>
      </c>
      <c r="AE287" s="114">
        <f t="shared" si="572"/>
        <v>149521</v>
      </c>
      <c r="AF287" s="114">
        <f t="shared" si="573"/>
        <v>8847</v>
      </c>
      <c r="AG287" s="113">
        <v>0</v>
      </c>
      <c r="AH287" s="113">
        <v>230000</v>
      </c>
      <c r="AI287" s="113">
        <v>0</v>
      </c>
      <c r="AJ287" s="113">
        <f t="shared" ref="AJ287:AJ293" si="610">SUM(AG287:AI287)</f>
        <v>230000</v>
      </c>
      <c r="AK287" s="113">
        <f t="shared" ref="AK287:AK293" si="611">AD287+AE287+AF287+AJ287</f>
        <v>830737</v>
      </c>
      <c r="AL287" s="115">
        <v>0</v>
      </c>
      <c r="AM287" s="115">
        <v>0</v>
      </c>
      <c r="AN287" s="115">
        <v>0</v>
      </c>
      <c r="AO287" s="115">
        <v>0.83</v>
      </c>
      <c r="AP287" s="115">
        <v>0</v>
      </c>
      <c r="AQ287" s="115">
        <v>0</v>
      </c>
      <c r="AR287" s="115">
        <v>0</v>
      </c>
      <c r="AS287" s="115">
        <v>0</v>
      </c>
      <c r="AT287" s="115">
        <f t="shared" ref="AT287:AT293" si="612">AL287+AN287+AO287+AR287+AQ287</f>
        <v>0.83</v>
      </c>
      <c r="AU287" s="115">
        <f t="shared" si="562"/>
        <v>0</v>
      </c>
      <c r="AV287" s="116">
        <f t="shared" si="563"/>
        <v>0.83</v>
      </c>
      <c r="AW287" s="346">
        <f t="shared" ref="AW287:AW293" si="613">I287+AK287</f>
        <v>30457433</v>
      </c>
      <c r="AX287" s="113">
        <f t="shared" ref="AX287:AX293" si="614">J287+Y287</f>
        <v>21712262</v>
      </c>
      <c r="AY287" s="113">
        <f t="shared" ref="AY287:AY293" si="615">W287</f>
        <v>0</v>
      </c>
      <c r="AZ287" s="113">
        <f t="shared" ref="AZ287:AZ293" si="616">K287+AC287</f>
        <v>80000</v>
      </c>
      <c r="BA287" s="113">
        <f t="shared" ref="BA287:BB293" si="617">L287+AE287</f>
        <v>7365786</v>
      </c>
      <c r="BB287" s="113">
        <f t="shared" si="617"/>
        <v>434245</v>
      </c>
      <c r="BC287" s="113">
        <f t="shared" ref="BC287:BC293" si="618">N287+AJ287</f>
        <v>865140</v>
      </c>
      <c r="BD287" s="115">
        <f t="shared" ref="BD287:BD293" si="619">O287+AV287</f>
        <v>40.4968</v>
      </c>
      <c r="BE287" s="115">
        <f t="shared" ref="BE287:BE293" si="620">P287+AT287</f>
        <v>31.937199999999997</v>
      </c>
      <c r="BF287" s="372">
        <f t="shared" ref="BF287:BF293" si="621">AQ287</f>
        <v>0</v>
      </c>
      <c r="BG287" s="116">
        <f t="shared" ref="BG287:BG293" si="622">Q287+AU287</f>
        <v>8.5595999999999997</v>
      </c>
    </row>
    <row r="288" spans="1:59" ht="14.1" customHeight="1" x14ac:dyDescent="0.2">
      <c r="A288" s="108">
        <v>59</v>
      </c>
      <c r="B288" s="105">
        <v>2452</v>
      </c>
      <c r="C288" s="106">
        <v>600079660</v>
      </c>
      <c r="D288" s="105">
        <v>70695261</v>
      </c>
      <c r="E288" s="107" t="s">
        <v>691</v>
      </c>
      <c r="F288" s="108">
        <v>3113</v>
      </c>
      <c r="G288" s="82" t="s">
        <v>317</v>
      </c>
      <c r="H288" s="109" t="s">
        <v>281</v>
      </c>
      <c r="I288" s="110">
        <v>1266834</v>
      </c>
      <c r="J288" s="427">
        <v>932868</v>
      </c>
      <c r="K288" s="427">
        <v>0</v>
      </c>
      <c r="L288" s="111">
        <v>315309</v>
      </c>
      <c r="M288" s="111">
        <v>18657</v>
      </c>
      <c r="N288" s="338">
        <v>0</v>
      </c>
      <c r="O288" s="288">
        <v>2.6389</v>
      </c>
      <c r="P288" s="430">
        <v>2.6389</v>
      </c>
      <c r="Q288" s="905">
        <v>0</v>
      </c>
      <c r="R288" s="112">
        <v>0</v>
      </c>
      <c r="S288" s="113">
        <v>0</v>
      </c>
      <c r="T288" s="113">
        <v>0</v>
      </c>
      <c r="U288" s="113">
        <v>0</v>
      </c>
      <c r="V288" s="113">
        <v>0</v>
      </c>
      <c r="W288" s="113">
        <v>0</v>
      </c>
      <c r="X288" s="113">
        <v>0</v>
      </c>
      <c r="Y288" s="113">
        <f t="shared" si="569"/>
        <v>0</v>
      </c>
      <c r="Z288" s="113">
        <v>0</v>
      </c>
      <c r="AA288" s="113">
        <v>0</v>
      </c>
      <c r="AB288" s="113">
        <v>0</v>
      </c>
      <c r="AC288" s="113">
        <f t="shared" si="570"/>
        <v>0</v>
      </c>
      <c r="AD288" s="113">
        <f t="shared" si="571"/>
        <v>0</v>
      </c>
      <c r="AE288" s="114">
        <f t="shared" si="572"/>
        <v>0</v>
      </c>
      <c r="AF288" s="114">
        <f t="shared" si="573"/>
        <v>0</v>
      </c>
      <c r="AG288" s="113">
        <v>0</v>
      </c>
      <c r="AH288" s="113">
        <v>0</v>
      </c>
      <c r="AI288" s="113">
        <v>0</v>
      </c>
      <c r="AJ288" s="113">
        <f t="shared" si="610"/>
        <v>0</v>
      </c>
      <c r="AK288" s="113">
        <f t="shared" si="611"/>
        <v>0</v>
      </c>
      <c r="AL288" s="115">
        <v>0</v>
      </c>
      <c r="AM288" s="115">
        <v>0</v>
      </c>
      <c r="AN288" s="115">
        <v>0</v>
      </c>
      <c r="AO288" s="115">
        <v>0</v>
      </c>
      <c r="AP288" s="115">
        <v>0</v>
      </c>
      <c r="AQ288" s="115">
        <v>0</v>
      </c>
      <c r="AR288" s="115">
        <v>0</v>
      </c>
      <c r="AS288" s="115">
        <v>0</v>
      </c>
      <c r="AT288" s="115">
        <f t="shared" si="612"/>
        <v>0</v>
      </c>
      <c r="AU288" s="115">
        <f t="shared" si="562"/>
        <v>0</v>
      </c>
      <c r="AV288" s="116">
        <f t="shared" si="563"/>
        <v>0</v>
      </c>
      <c r="AW288" s="346">
        <f t="shared" si="613"/>
        <v>1266834</v>
      </c>
      <c r="AX288" s="113">
        <f t="shared" si="614"/>
        <v>932868</v>
      </c>
      <c r="AY288" s="113">
        <f t="shared" si="615"/>
        <v>0</v>
      </c>
      <c r="AZ288" s="113">
        <f t="shared" si="616"/>
        <v>0</v>
      </c>
      <c r="BA288" s="113">
        <f t="shared" si="617"/>
        <v>315309</v>
      </c>
      <c r="BB288" s="113">
        <f t="shared" si="617"/>
        <v>18657</v>
      </c>
      <c r="BC288" s="113">
        <f t="shared" si="618"/>
        <v>0</v>
      </c>
      <c r="BD288" s="115">
        <f t="shared" si="619"/>
        <v>2.6389</v>
      </c>
      <c r="BE288" s="115">
        <f t="shared" si="620"/>
        <v>2.6389</v>
      </c>
      <c r="BF288" s="372">
        <f t="shared" si="621"/>
        <v>0</v>
      </c>
      <c r="BG288" s="116">
        <f t="shared" si="622"/>
        <v>0</v>
      </c>
    </row>
    <row r="289" spans="1:59" ht="14.1" customHeight="1" x14ac:dyDescent="0.2">
      <c r="A289" s="108">
        <v>59</v>
      </c>
      <c r="B289" s="105">
        <v>2452</v>
      </c>
      <c r="C289" s="106">
        <v>600079660</v>
      </c>
      <c r="D289" s="105">
        <v>70695261</v>
      </c>
      <c r="E289" s="107" t="s">
        <v>691</v>
      </c>
      <c r="F289" s="108">
        <v>3113</v>
      </c>
      <c r="G289" s="126" t="s">
        <v>316</v>
      </c>
      <c r="H289" s="109" t="s">
        <v>282</v>
      </c>
      <c r="I289" s="110">
        <v>3461418</v>
      </c>
      <c r="J289" s="28">
        <v>2531052</v>
      </c>
      <c r="K289" s="28">
        <v>0</v>
      </c>
      <c r="L289" s="111">
        <v>855495</v>
      </c>
      <c r="M289" s="111">
        <v>50621</v>
      </c>
      <c r="N289" s="28">
        <v>24250</v>
      </c>
      <c r="O289" s="288">
        <v>7.21</v>
      </c>
      <c r="P289" s="275">
        <v>7.21</v>
      </c>
      <c r="Q289" s="905">
        <v>0</v>
      </c>
      <c r="R289" s="112">
        <v>0</v>
      </c>
      <c r="S289" s="113">
        <v>47162</v>
      </c>
      <c r="T289" s="113">
        <v>0</v>
      </c>
      <c r="U289" s="113">
        <v>0</v>
      </c>
      <c r="V289" s="113">
        <v>0</v>
      </c>
      <c r="W289" s="113">
        <v>0</v>
      </c>
      <c r="X289" s="113">
        <v>0</v>
      </c>
      <c r="Y289" s="113">
        <f t="shared" si="569"/>
        <v>47162</v>
      </c>
      <c r="Z289" s="113">
        <v>0</v>
      </c>
      <c r="AA289" s="113">
        <v>0</v>
      </c>
      <c r="AB289" s="113">
        <v>0</v>
      </c>
      <c r="AC289" s="113">
        <f t="shared" si="570"/>
        <v>0</v>
      </c>
      <c r="AD289" s="113">
        <f t="shared" si="571"/>
        <v>47162</v>
      </c>
      <c r="AE289" s="114">
        <f t="shared" si="572"/>
        <v>15941</v>
      </c>
      <c r="AF289" s="114">
        <f t="shared" si="573"/>
        <v>943</v>
      </c>
      <c r="AG289" s="113">
        <v>0</v>
      </c>
      <c r="AH289" s="113">
        <v>0</v>
      </c>
      <c r="AI289" s="113">
        <v>0</v>
      </c>
      <c r="AJ289" s="113">
        <f t="shared" si="610"/>
        <v>0</v>
      </c>
      <c r="AK289" s="113">
        <f t="shared" si="611"/>
        <v>64046</v>
      </c>
      <c r="AL289" s="115">
        <v>0</v>
      </c>
      <c r="AM289" s="115">
        <v>0</v>
      </c>
      <c r="AN289" s="115">
        <v>0.14000000000000001</v>
      </c>
      <c r="AO289" s="115">
        <v>0</v>
      </c>
      <c r="AP289" s="115">
        <v>0</v>
      </c>
      <c r="AQ289" s="115">
        <v>0</v>
      </c>
      <c r="AR289" s="115">
        <v>0</v>
      </c>
      <c r="AS289" s="115">
        <v>0</v>
      </c>
      <c r="AT289" s="115">
        <f t="shared" si="612"/>
        <v>0.14000000000000001</v>
      </c>
      <c r="AU289" s="115">
        <f t="shared" si="562"/>
        <v>0</v>
      </c>
      <c r="AV289" s="116">
        <f t="shared" si="563"/>
        <v>0.14000000000000001</v>
      </c>
      <c r="AW289" s="346">
        <f t="shared" si="613"/>
        <v>3525464</v>
      </c>
      <c r="AX289" s="113">
        <f t="shared" si="614"/>
        <v>2578214</v>
      </c>
      <c r="AY289" s="113">
        <f t="shared" si="615"/>
        <v>0</v>
      </c>
      <c r="AZ289" s="113">
        <f t="shared" si="616"/>
        <v>0</v>
      </c>
      <c r="BA289" s="113">
        <f t="shared" si="617"/>
        <v>871436</v>
      </c>
      <c r="BB289" s="113">
        <f t="shared" si="617"/>
        <v>51564</v>
      </c>
      <c r="BC289" s="113">
        <f t="shared" si="618"/>
        <v>24250</v>
      </c>
      <c r="BD289" s="115">
        <f t="shared" si="619"/>
        <v>7.35</v>
      </c>
      <c r="BE289" s="115">
        <f t="shared" si="620"/>
        <v>7.35</v>
      </c>
      <c r="BF289" s="372">
        <f t="shared" si="621"/>
        <v>0</v>
      </c>
      <c r="BG289" s="116">
        <f t="shared" si="622"/>
        <v>0</v>
      </c>
    </row>
    <row r="290" spans="1:59" ht="14.1" customHeight="1" x14ac:dyDescent="0.2">
      <c r="A290" s="108">
        <v>59</v>
      </c>
      <c r="B290" s="105">
        <v>2452</v>
      </c>
      <c r="C290" s="106">
        <v>600079660</v>
      </c>
      <c r="D290" s="105">
        <v>70695261</v>
      </c>
      <c r="E290" s="107" t="s">
        <v>691</v>
      </c>
      <c r="F290" s="108">
        <v>3141</v>
      </c>
      <c r="G290" s="107" t="s">
        <v>319</v>
      </c>
      <c r="H290" s="109" t="s">
        <v>282</v>
      </c>
      <c r="I290" s="110">
        <v>2319242</v>
      </c>
      <c r="J290" s="30">
        <v>1672756</v>
      </c>
      <c r="K290" s="30">
        <v>20000</v>
      </c>
      <c r="L290" s="111">
        <v>572151</v>
      </c>
      <c r="M290" s="111">
        <v>33455</v>
      </c>
      <c r="N290" s="30">
        <v>20880</v>
      </c>
      <c r="O290" s="288">
        <v>5.76</v>
      </c>
      <c r="P290" s="441">
        <v>0</v>
      </c>
      <c r="Q290" s="906">
        <v>5.76</v>
      </c>
      <c r="R290" s="112">
        <v>0</v>
      </c>
      <c r="S290" s="113">
        <v>0</v>
      </c>
      <c r="T290" s="113">
        <v>0</v>
      </c>
      <c r="U290" s="113">
        <v>0</v>
      </c>
      <c r="V290" s="113">
        <v>0</v>
      </c>
      <c r="W290" s="113">
        <v>0</v>
      </c>
      <c r="X290" s="113">
        <v>0</v>
      </c>
      <c r="Y290" s="113">
        <f t="shared" si="569"/>
        <v>0</v>
      </c>
      <c r="Z290" s="113">
        <v>0</v>
      </c>
      <c r="AA290" s="113">
        <v>0</v>
      </c>
      <c r="AB290" s="113">
        <v>0</v>
      </c>
      <c r="AC290" s="113">
        <f t="shared" si="570"/>
        <v>0</v>
      </c>
      <c r="AD290" s="113">
        <f t="shared" si="571"/>
        <v>0</v>
      </c>
      <c r="AE290" s="114">
        <f t="shared" si="572"/>
        <v>0</v>
      </c>
      <c r="AF290" s="114">
        <f t="shared" si="573"/>
        <v>0</v>
      </c>
      <c r="AG290" s="113">
        <v>0</v>
      </c>
      <c r="AH290" s="113">
        <v>0</v>
      </c>
      <c r="AI290" s="113">
        <v>0</v>
      </c>
      <c r="AJ290" s="113">
        <f t="shared" si="610"/>
        <v>0</v>
      </c>
      <c r="AK290" s="113">
        <f t="shared" si="611"/>
        <v>0</v>
      </c>
      <c r="AL290" s="115">
        <v>0</v>
      </c>
      <c r="AM290" s="115">
        <v>0</v>
      </c>
      <c r="AN290" s="115">
        <v>0</v>
      </c>
      <c r="AO290" s="115">
        <v>0</v>
      </c>
      <c r="AP290" s="115">
        <v>0</v>
      </c>
      <c r="AQ290" s="115">
        <v>0</v>
      </c>
      <c r="AR290" s="115">
        <v>0</v>
      </c>
      <c r="AS290" s="115">
        <v>0</v>
      </c>
      <c r="AT290" s="115">
        <f t="shared" si="612"/>
        <v>0</v>
      </c>
      <c r="AU290" s="115">
        <f t="shared" si="562"/>
        <v>0</v>
      </c>
      <c r="AV290" s="116">
        <f t="shared" si="563"/>
        <v>0</v>
      </c>
      <c r="AW290" s="346">
        <f t="shared" si="613"/>
        <v>2319242</v>
      </c>
      <c r="AX290" s="113">
        <f t="shared" si="614"/>
        <v>1672756</v>
      </c>
      <c r="AY290" s="113">
        <f t="shared" si="615"/>
        <v>0</v>
      </c>
      <c r="AZ290" s="113">
        <f t="shared" si="616"/>
        <v>20000</v>
      </c>
      <c r="BA290" s="113">
        <f t="shared" si="617"/>
        <v>572151</v>
      </c>
      <c r="BB290" s="113">
        <f t="shared" si="617"/>
        <v>33455</v>
      </c>
      <c r="BC290" s="113">
        <f t="shared" si="618"/>
        <v>20880</v>
      </c>
      <c r="BD290" s="115">
        <f t="shared" si="619"/>
        <v>5.76</v>
      </c>
      <c r="BE290" s="115">
        <f t="shared" si="620"/>
        <v>0</v>
      </c>
      <c r="BF290" s="372">
        <f t="shared" si="621"/>
        <v>0</v>
      </c>
      <c r="BG290" s="116">
        <f t="shared" si="622"/>
        <v>5.76</v>
      </c>
    </row>
    <row r="291" spans="1:59" ht="14.1" customHeight="1" x14ac:dyDescent="0.2">
      <c r="A291" s="108">
        <v>59</v>
      </c>
      <c r="B291" s="105">
        <v>2452</v>
      </c>
      <c r="C291" s="106">
        <v>600079660</v>
      </c>
      <c r="D291" s="105">
        <v>70695261</v>
      </c>
      <c r="E291" s="107" t="s">
        <v>691</v>
      </c>
      <c r="F291" s="108">
        <v>3143</v>
      </c>
      <c r="G291" s="126" t="s">
        <v>633</v>
      </c>
      <c r="H291" s="109" t="s">
        <v>281</v>
      </c>
      <c r="I291" s="110">
        <v>2646912</v>
      </c>
      <c r="J291" s="427">
        <v>1949125</v>
      </c>
      <c r="K291" s="427">
        <v>0</v>
      </c>
      <c r="L291" s="111">
        <v>658804</v>
      </c>
      <c r="M291" s="111">
        <v>38983</v>
      </c>
      <c r="N291" s="338">
        <v>0</v>
      </c>
      <c r="O291" s="288">
        <v>4.6428000000000003</v>
      </c>
      <c r="P291" s="430">
        <v>4.6428000000000003</v>
      </c>
      <c r="Q291" s="905">
        <v>0</v>
      </c>
      <c r="R291" s="112">
        <v>0</v>
      </c>
      <c r="S291" s="113">
        <v>0</v>
      </c>
      <c r="T291" s="113">
        <v>0</v>
      </c>
      <c r="U291" s="113">
        <v>0</v>
      </c>
      <c r="V291" s="113">
        <v>0</v>
      </c>
      <c r="W291" s="113">
        <v>0</v>
      </c>
      <c r="X291" s="113">
        <v>0</v>
      </c>
      <c r="Y291" s="113">
        <f t="shared" si="569"/>
        <v>0</v>
      </c>
      <c r="Z291" s="113">
        <v>0</v>
      </c>
      <c r="AA291" s="113">
        <v>0</v>
      </c>
      <c r="AB291" s="113">
        <v>0</v>
      </c>
      <c r="AC291" s="113">
        <f t="shared" si="570"/>
        <v>0</v>
      </c>
      <c r="AD291" s="113">
        <f t="shared" si="571"/>
        <v>0</v>
      </c>
      <c r="AE291" s="114">
        <f t="shared" si="572"/>
        <v>0</v>
      </c>
      <c r="AF291" s="114">
        <f t="shared" si="573"/>
        <v>0</v>
      </c>
      <c r="AG291" s="113">
        <v>0</v>
      </c>
      <c r="AH291" s="113">
        <v>0</v>
      </c>
      <c r="AI291" s="113">
        <v>0</v>
      </c>
      <c r="AJ291" s="113">
        <f t="shared" si="610"/>
        <v>0</v>
      </c>
      <c r="AK291" s="113">
        <f t="shared" si="611"/>
        <v>0</v>
      </c>
      <c r="AL291" s="115">
        <v>0</v>
      </c>
      <c r="AM291" s="115">
        <v>0</v>
      </c>
      <c r="AN291" s="115">
        <v>0</v>
      </c>
      <c r="AO291" s="115">
        <v>0</v>
      </c>
      <c r="AP291" s="115">
        <v>0</v>
      </c>
      <c r="AQ291" s="115">
        <v>0</v>
      </c>
      <c r="AR291" s="115">
        <v>0</v>
      </c>
      <c r="AS291" s="115">
        <v>0</v>
      </c>
      <c r="AT291" s="115">
        <f t="shared" si="612"/>
        <v>0</v>
      </c>
      <c r="AU291" s="115">
        <f t="shared" si="562"/>
        <v>0</v>
      </c>
      <c r="AV291" s="116">
        <f t="shared" si="563"/>
        <v>0</v>
      </c>
      <c r="AW291" s="346">
        <f t="shared" si="613"/>
        <v>2646912</v>
      </c>
      <c r="AX291" s="113">
        <f t="shared" si="614"/>
        <v>1949125</v>
      </c>
      <c r="AY291" s="113">
        <f t="shared" si="615"/>
        <v>0</v>
      </c>
      <c r="AZ291" s="113">
        <f t="shared" si="616"/>
        <v>0</v>
      </c>
      <c r="BA291" s="113">
        <f t="shared" si="617"/>
        <v>658804</v>
      </c>
      <c r="BB291" s="113">
        <f t="shared" si="617"/>
        <v>38983</v>
      </c>
      <c r="BC291" s="113">
        <f t="shared" si="618"/>
        <v>0</v>
      </c>
      <c r="BD291" s="115">
        <f t="shared" si="619"/>
        <v>4.6428000000000003</v>
      </c>
      <c r="BE291" s="115">
        <f t="shared" si="620"/>
        <v>4.6428000000000003</v>
      </c>
      <c r="BF291" s="372">
        <f t="shared" si="621"/>
        <v>0</v>
      </c>
      <c r="BG291" s="116">
        <f t="shared" si="622"/>
        <v>0</v>
      </c>
    </row>
    <row r="292" spans="1:59" ht="14.1" customHeight="1" x14ac:dyDescent="0.2">
      <c r="A292" s="108">
        <v>59</v>
      </c>
      <c r="B292" s="105">
        <v>2452</v>
      </c>
      <c r="C292" s="106">
        <v>600079660</v>
      </c>
      <c r="D292" s="105">
        <v>70695261</v>
      </c>
      <c r="E292" s="107" t="s">
        <v>691</v>
      </c>
      <c r="F292" s="108">
        <v>3143</v>
      </c>
      <c r="G292" s="126" t="s">
        <v>321</v>
      </c>
      <c r="H292" s="109" t="s">
        <v>282</v>
      </c>
      <c r="I292" s="110">
        <v>430917</v>
      </c>
      <c r="J292" s="439">
        <v>315771</v>
      </c>
      <c r="K292" s="439">
        <v>0</v>
      </c>
      <c r="L292" s="111">
        <v>106731</v>
      </c>
      <c r="M292" s="111">
        <v>6315</v>
      </c>
      <c r="N292" s="439">
        <v>2100</v>
      </c>
      <c r="O292" s="288">
        <v>0.75</v>
      </c>
      <c r="P292" s="440">
        <v>0.6</v>
      </c>
      <c r="Q292" s="906">
        <v>0.15</v>
      </c>
      <c r="R292" s="112">
        <v>0</v>
      </c>
      <c r="S292" s="113">
        <v>0</v>
      </c>
      <c r="T292" s="113">
        <v>0</v>
      </c>
      <c r="U292" s="113">
        <v>0</v>
      </c>
      <c r="V292" s="113">
        <v>0</v>
      </c>
      <c r="W292" s="113">
        <v>0</v>
      </c>
      <c r="X292" s="113">
        <v>0</v>
      </c>
      <c r="Y292" s="113">
        <f t="shared" si="569"/>
        <v>0</v>
      </c>
      <c r="Z292" s="113">
        <v>0</v>
      </c>
      <c r="AA292" s="113">
        <v>0</v>
      </c>
      <c r="AB292" s="113">
        <v>0</v>
      </c>
      <c r="AC292" s="113">
        <f t="shared" si="570"/>
        <v>0</v>
      </c>
      <c r="AD292" s="113">
        <f t="shared" si="571"/>
        <v>0</v>
      </c>
      <c r="AE292" s="114">
        <f t="shared" si="572"/>
        <v>0</v>
      </c>
      <c r="AF292" s="114">
        <f t="shared" si="573"/>
        <v>0</v>
      </c>
      <c r="AG292" s="113">
        <v>0</v>
      </c>
      <c r="AH292" s="113">
        <v>0</v>
      </c>
      <c r="AI292" s="113">
        <v>0</v>
      </c>
      <c r="AJ292" s="113">
        <f t="shared" si="610"/>
        <v>0</v>
      </c>
      <c r="AK292" s="113">
        <f t="shared" si="611"/>
        <v>0</v>
      </c>
      <c r="AL292" s="115">
        <v>0</v>
      </c>
      <c r="AM292" s="115">
        <v>0</v>
      </c>
      <c r="AN292" s="115">
        <v>0</v>
      </c>
      <c r="AO292" s="115">
        <v>0</v>
      </c>
      <c r="AP292" s="115">
        <v>0</v>
      </c>
      <c r="AQ292" s="115">
        <v>0</v>
      </c>
      <c r="AR292" s="115">
        <v>0</v>
      </c>
      <c r="AS292" s="115">
        <v>0</v>
      </c>
      <c r="AT292" s="115">
        <f t="shared" si="612"/>
        <v>0</v>
      </c>
      <c r="AU292" s="115">
        <f t="shared" si="562"/>
        <v>0</v>
      </c>
      <c r="AV292" s="116">
        <f t="shared" si="563"/>
        <v>0</v>
      </c>
      <c r="AW292" s="346">
        <f t="shared" si="613"/>
        <v>430917</v>
      </c>
      <c r="AX292" s="113">
        <f t="shared" si="614"/>
        <v>315771</v>
      </c>
      <c r="AY292" s="113">
        <f t="shared" si="615"/>
        <v>0</v>
      </c>
      <c r="AZ292" s="113">
        <f t="shared" si="616"/>
        <v>0</v>
      </c>
      <c r="BA292" s="113">
        <f t="shared" si="617"/>
        <v>106731</v>
      </c>
      <c r="BB292" s="113">
        <f t="shared" si="617"/>
        <v>6315</v>
      </c>
      <c r="BC292" s="113">
        <f t="shared" si="618"/>
        <v>2100</v>
      </c>
      <c r="BD292" s="115">
        <f t="shared" si="619"/>
        <v>0.75</v>
      </c>
      <c r="BE292" s="115">
        <f t="shared" si="620"/>
        <v>0.6</v>
      </c>
      <c r="BF292" s="372">
        <f t="shared" si="621"/>
        <v>0</v>
      </c>
      <c r="BG292" s="116">
        <f t="shared" si="622"/>
        <v>0.15</v>
      </c>
    </row>
    <row r="293" spans="1:59" ht="14.1" customHeight="1" x14ac:dyDescent="0.2">
      <c r="A293" s="108">
        <v>59</v>
      </c>
      <c r="B293" s="105">
        <v>2452</v>
      </c>
      <c r="C293" s="106">
        <v>600079660</v>
      </c>
      <c r="D293" s="105">
        <v>70695261</v>
      </c>
      <c r="E293" s="107" t="s">
        <v>691</v>
      </c>
      <c r="F293" s="108">
        <v>3143</v>
      </c>
      <c r="G293" s="126" t="s">
        <v>634</v>
      </c>
      <c r="H293" s="109" t="s">
        <v>282</v>
      </c>
      <c r="I293" s="110">
        <v>91287</v>
      </c>
      <c r="J293" s="439">
        <v>64350</v>
      </c>
      <c r="K293" s="439">
        <v>0</v>
      </c>
      <c r="L293" s="111">
        <v>21750</v>
      </c>
      <c r="M293" s="111">
        <v>1287</v>
      </c>
      <c r="N293" s="439">
        <v>3900</v>
      </c>
      <c r="O293" s="288">
        <v>0.27</v>
      </c>
      <c r="P293" s="440">
        <v>0</v>
      </c>
      <c r="Q293" s="906">
        <v>0.27</v>
      </c>
      <c r="R293" s="112">
        <v>0</v>
      </c>
      <c r="S293" s="113">
        <v>0</v>
      </c>
      <c r="T293" s="113">
        <v>0</v>
      </c>
      <c r="U293" s="113">
        <v>0</v>
      </c>
      <c r="V293" s="113">
        <v>0</v>
      </c>
      <c r="W293" s="113">
        <v>0</v>
      </c>
      <c r="X293" s="113">
        <v>0</v>
      </c>
      <c r="Y293" s="113">
        <f t="shared" si="569"/>
        <v>0</v>
      </c>
      <c r="Z293" s="113">
        <v>0</v>
      </c>
      <c r="AA293" s="113">
        <v>0</v>
      </c>
      <c r="AB293" s="113">
        <v>0</v>
      </c>
      <c r="AC293" s="113">
        <f t="shared" si="570"/>
        <v>0</v>
      </c>
      <c r="AD293" s="113">
        <f t="shared" si="571"/>
        <v>0</v>
      </c>
      <c r="AE293" s="114">
        <f t="shared" si="572"/>
        <v>0</v>
      </c>
      <c r="AF293" s="114">
        <f t="shared" si="573"/>
        <v>0</v>
      </c>
      <c r="AG293" s="113">
        <v>0</v>
      </c>
      <c r="AH293" s="113">
        <v>0</v>
      </c>
      <c r="AI293" s="113">
        <v>0</v>
      </c>
      <c r="AJ293" s="113">
        <f t="shared" si="610"/>
        <v>0</v>
      </c>
      <c r="AK293" s="113">
        <f t="shared" si="611"/>
        <v>0</v>
      </c>
      <c r="AL293" s="115">
        <v>0</v>
      </c>
      <c r="AM293" s="115">
        <v>0</v>
      </c>
      <c r="AN293" s="115">
        <v>0</v>
      </c>
      <c r="AO293" s="115">
        <v>0</v>
      </c>
      <c r="AP293" s="115">
        <v>0</v>
      </c>
      <c r="AQ293" s="115">
        <v>0</v>
      </c>
      <c r="AR293" s="115">
        <v>0</v>
      </c>
      <c r="AS293" s="115">
        <v>0</v>
      </c>
      <c r="AT293" s="115">
        <f t="shared" si="612"/>
        <v>0</v>
      </c>
      <c r="AU293" s="115">
        <f t="shared" si="562"/>
        <v>0</v>
      </c>
      <c r="AV293" s="116">
        <f t="shared" si="563"/>
        <v>0</v>
      </c>
      <c r="AW293" s="346">
        <f t="shared" si="613"/>
        <v>91287</v>
      </c>
      <c r="AX293" s="113">
        <f t="shared" si="614"/>
        <v>64350</v>
      </c>
      <c r="AY293" s="113">
        <f t="shared" si="615"/>
        <v>0</v>
      </c>
      <c r="AZ293" s="113">
        <f t="shared" si="616"/>
        <v>0</v>
      </c>
      <c r="BA293" s="113">
        <f t="shared" si="617"/>
        <v>21750</v>
      </c>
      <c r="BB293" s="113">
        <f t="shared" si="617"/>
        <v>1287</v>
      </c>
      <c r="BC293" s="113">
        <f t="shared" si="618"/>
        <v>3900</v>
      </c>
      <c r="BD293" s="115">
        <f t="shared" si="619"/>
        <v>0.27</v>
      </c>
      <c r="BE293" s="115">
        <f t="shared" si="620"/>
        <v>0</v>
      </c>
      <c r="BF293" s="372">
        <f t="shared" si="621"/>
        <v>0</v>
      </c>
      <c r="BG293" s="116">
        <f t="shared" si="622"/>
        <v>0.27</v>
      </c>
    </row>
    <row r="294" spans="1:59" ht="14.1" customHeight="1" x14ac:dyDescent="0.2">
      <c r="A294" s="120">
        <v>59</v>
      </c>
      <c r="B294" s="117">
        <v>2452</v>
      </c>
      <c r="C294" s="118">
        <v>600079660</v>
      </c>
      <c r="D294" s="117">
        <v>70695261</v>
      </c>
      <c r="E294" s="119" t="s">
        <v>692</v>
      </c>
      <c r="F294" s="120"/>
      <c r="G294" s="119"/>
      <c r="H294" s="121"/>
      <c r="I294" s="122">
        <v>39843306</v>
      </c>
      <c r="J294" s="123">
        <v>28735815</v>
      </c>
      <c r="K294" s="123">
        <v>100000</v>
      </c>
      <c r="L294" s="123">
        <v>9746505</v>
      </c>
      <c r="M294" s="123">
        <v>574716</v>
      </c>
      <c r="N294" s="123">
        <v>686270</v>
      </c>
      <c r="O294" s="124">
        <v>60.938500000000005</v>
      </c>
      <c r="P294" s="124">
        <v>46.198900000000002</v>
      </c>
      <c r="Q294" s="904">
        <v>14.739599999999999</v>
      </c>
      <c r="R294" s="122">
        <f t="shared" ref="R294:BG294" si="623">SUM(R287:R293)</f>
        <v>0</v>
      </c>
      <c r="S294" s="123">
        <f t="shared" si="623"/>
        <v>47162</v>
      </c>
      <c r="T294" s="123">
        <f t="shared" si="623"/>
        <v>501580</v>
      </c>
      <c r="U294" s="123">
        <f t="shared" ref="U294" si="624">SUM(U287:U293)</f>
        <v>110156</v>
      </c>
      <c r="V294" s="123">
        <f t="shared" si="623"/>
        <v>-169367</v>
      </c>
      <c r="W294" s="123">
        <f t="shared" ref="W294" si="625">SUM(W287:W293)</f>
        <v>0</v>
      </c>
      <c r="X294" s="123">
        <f t="shared" si="623"/>
        <v>0</v>
      </c>
      <c r="Y294" s="123">
        <f t="shared" si="623"/>
        <v>489531</v>
      </c>
      <c r="Z294" s="123">
        <f t="shared" si="623"/>
        <v>0</v>
      </c>
      <c r="AA294" s="123">
        <f t="shared" si="623"/>
        <v>0</v>
      </c>
      <c r="AB294" s="123">
        <f t="shared" si="623"/>
        <v>0</v>
      </c>
      <c r="AC294" s="123">
        <f t="shared" si="623"/>
        <v>0</v>
      </c>
      <c r="AD294" s="123">
        <f t="shared" si="623"/>
        <v>489531</v>
      </c>
      <c r="AE294" s="123">
        <f t="shared" si="623"/>
        <v>165462</v>
      </c>
      <c r="AF294" s="123">
        <f t="shared" si="623"/>
        <v>9790</v>
      </c>
      <c r="AG294" s="123">
        <f t="shared" si="623"/>
        <v>0</v>
      </c>
      <c r="AH294" s="123">
        <f t="shared" si="623"/>
        <v>230000</v>
      </c>
      <c r="AI294" s="123">
        <f t="shared" si="623"/>
        <v>0</v>
      </c>
      <c r="AJ294" s="123">
        <f t="shared" si="623"/>
        <v>230000</v>
      </c>
      <c r="AK294" s="123">
        <f t="shared" si="623"/>
        <v>894783</v>
      </c>
      <c r="AL294" s="124">
        <f t="shared" si="623"/>
        <v>0</v>
      </c>
      <c r="AM294" s="124">
        <f t="shared" si="623"/>
        <v>0</v>
      </c>
      <c r="AN294" s="124">
        <f t="shared" si="623"/>
        <v>0.14000000000000001</v>
      </c>
      <c r="AO294" s="124">
        <f t="shared" si="623"/>
        <v>0.83</v>
      </c>
      <c r="AP294" s="124">
        <f t="shared" si="623"/>
        <v>0</v>
      </c>
      <c r="AQ294" s="124">
        <f t="shared" ref="AQ294" si="626">SUM(AQ287:AQ293)</f>
        <v>0</v>
      </c>
      <c r="AR294" s="124">
        <f t="shared" si="623"/>
        <v>0</v>
      </c>
      <c r="AS294" s="124">
        <f t="shared" si="623"/>
        <v>0</v>
      </c>
      <c r="AT294" s="449">
        <f t="shared" si="623"/>
        <v>0.97</v>
      </c>
      <c r="AU294" s="124">
        <f t="shared" si="623"/>
        <v>0</v>
      </c>
      <c r="AV294" s="125">
        <f t="shared" si="623"/>
        <v>0.97</v>
      </c>
      <c r="AW294" s="842">
        <f t="shared" si="623"/>
        <v>40738089</v>
      </c>
      <c r="AX294" s="123">
        <f t="shared" si="623"/>
        <v>29225346</v>
      </c>
      <c r="AY294" s="123">
        <f t="shared" ref="AY294" si="627">SUM(AY287:AY293)</f>
        <v>0</v>
      </c>
      <c r="AZ294" s="123">
        <f t="shared" si="623"/>
        <v>100000</v>
      </c>
      <c r="BA294" s="123">
        <f t="shared" si="623"/>
        <v>9911967</v>
      </c>
      <c r="BB294" s="123">
        <f t="shared" si="623"/>
        <v>584506</v>
      </c>
      <c r="BC294" s="123">
        <f t="shared" si="623"/>
        <v>916270</v>
      </c>
      <c r="BD294" s="124">
        <f t="shared" si="623"/>
        <v>61.908500000000004</v>
      </c>
      <c r="BE294" s="124">
        <f t="shared" si="623"/>
        <v>47.168900000000001</v>
      </c>
      <c r="BF294" s="124">
        <f t="shared" si="623"/>
        <v>0</v>
      </c>
      <c r="BG294" s="125">
        <f t="shared" si="623"/>
        <v>14.739599999999999</v>
      </c>
    </row>
    <row r="295" spans="1:59" ht="14.1" customHeight="1" x14ac:dyDescent="0.2">
      <c r="A295" s="108">
        <v>60</v>
      </c>
      <c r="B295" s="105">
        <v>2319</v>
      </c>
      <c r="C295" s="106">
        <v>600080218</v>
      </c>
      <c r="D295" s="105">
        <v>70695245</v>
      </c>
      <c r="E295" s="107" t="s">
        <v>693</v>
      </c>
      <c r="F295" s="108">
        <v>3231</v>
      </c>
      <c r="G295" s="107" t="s">
        <v>320</v>
      </c>
      <c r="H295" s="109" t="s">
        <v>281</v>
      </c>
      <c r="I295" s="110">
        <v>6766720</v>
      </c>
      <c r="J295" s="338">
        <v>4967953</v>
      </c>
      <c r="K295" s="338">
        <v>0</v>
      </c>
      <c r="L295" s="111">
        <v>1679168</v>
      </c>
      <c r="M295" s="111">
        <v>99359</v>
      </c>
      <c r="N295" s="338">
        <v>20240</v>
      </c>
      <c r="O295" s="288">
        <v>9.6005000000000003</v>
      </c>
      <c r="P295" s="275">
        <v>8.5797000000000008</v>
      </c>
      <c r="Q295" s="905">
        <v>1.0207999999999999</v>
      </c>
      <c r="R295" s="112">
        <v>0</v>
      </c>
      <c r="S295" s="113">
        <v>0</v>
      </c>
      <c r="T295" s="113">
        <v>0</v>
      </c>
      <c r="U295" s="113">
        <v>1712</v>
      </c>
      <c r="V295" s="113">
        <v>0</v>
      </c>
      <c r="W295" s="113">
        <v>0</v>
      </c>
      <c r="X295" s="113">
        <v>0</v>
      </c>
      <c r="Y295" s="113">
        <f t="shared" si="569"/>
        <v>1712</v>
      </c>
      <c r="Z295" s="113">
        <v>0</v>
      </c>
      <c r="AA295" s="113">
        <v>0</v>
      </c>
      <c r="AB295" s="113">
        <v>0</v>
      </c>
      <c r="AC295" s="113">
        <f t="shared" si="570"/>
        <v>0</v>
      </c>
      <c r="AD295" s="113">
        <f t="shared" si="571"/>
        <v>1712</v>
      </c>
      <c r="AE295" s="114">
        <f t="shared" si="572"/>
        <v>579</v>
      </c>
      <c r="AF295" s="114">
        <f t="shared" si="573"/>
        <v>34</v>
      </c>
      <c r="AG295" s="113">
        <v>0</v>
      </c>
      <c r="AH295" s="113">
        <v>0</v>
      </c>
      <c r="AI295" s="113">
        <v>0</v>
      </c>
      <c r="AJ295" s="113">
        <f>SUM(AG295:AI295)</f>
        <v>0</v>
      </c>
      <c r="AK295" s="113">
        <f>AD295+AE295+AF295+AJ295</f>
        <v>2325</v>
      </c>
      <c r="AL295" s="115">
        <v>0</v>
      </c>
      <c r="AM295" s="115">
        <v>0</v>
      </c>
      <c r="AN295" s="115">
        <v>0</v>
      </c>
      <c r="AO295" s="115">
        <v>0</v>
      </c>
      <c r="AP295" s="115">
        <v>0</v>
      </c>
      <c r="AQ295" s="115">
        <v>0</v>
      </c>
      <c r="AR295" s="115">
        <v>0</v>
      </c>
      <c r="AS295" s="115">
        <v>0</v>
      </c>
      <c r="AT295" s="115">
        <f>AL295+AN295+AO295+AR295+AQ295</f>
        <v>0</v>
      </c>
      <c r="AU295" s="115">
        <f t="shared" si="562"/>
        <v>0</v>
      </c>
      <c r="AV295" s="116">
        <f t="shared" si="563"/>
        <v>0</v>
      </c>
      <c r="AW295" s="346">
        <f>I295+AK295</f>
        <v>6769045</v>
      </c>
      <c r="AX295" s="113">
        <f>J295+Y295</f>
        <v>4969665</v>
      </c>
      <c r="AY295" s="113">
        <f>W295</f>
        <v>0</v>
      </c>
      <c r="AZ295" s="113">
        <f>K295+AC295</f>
        <v>0</v>
      </c>
      <c r="BA295" s="113">
        <f>L295+AE295</f>
        <v>1679747</v>
      </c>
      <c r="BB295" s="113">
        <f>M295+AF295</f>
        <v>99393</v>
      </c>
      <c r="BC295" s="113">
        <f>N295+AJ295</f>
        <v>20240</v>
      </c>
      <c r="BD295" s="115">
        <f>O295+AV295</f>
        <v>9.6005000000000003</v>
      </c>
      <c r="BE295" s="115">
        <f>P295+AT295</f>
        <v>8.5797000000000008</v>
      </c>
      <c r="BF295" s="372">
        <f>AQ295</f>
        <v>0</v>
      </c>
      <c r="BG295" s="116">
        <f>Q295+AU295</f>
        <v>1.0207999999999999</v>
      </c>
    </row>
    <row r="296" spans="1:59" ht="14.1" customHeight="1" x14ac:dyDescent="0.2">
      <c r="A296" s="120">
        <v>60</v>
      </c>
      <c r="B296" s="117">
        <v>2319</v>
      </c>
      <c r="C296" s="118">
        <v>600080218</v>
      </c>
      <c r="D296" s="117">
        <v>70695245</v>
      </c>
      <c r="E296" s="119" t="s">
        <v>694</v>
      </c>
      <c r="F296" s="120"/>
      <c r="G296" s="119"/>
      <c r="H296" s="121"/>
      <c r="I296" s="127">
        <v>6766720</v>
      </c>
      <c r="J296" s="128">
        <v>4967953</v>
      </c>
      <c r="K296" s="128">
        <v>0</v>
      </c>
      <c r="L296" s="128">
        <v>1679168</v>
      </c>
      <c r="M296" s="128">
        <v>99359</v>
      </c>
      <c r="N296" s="128">
        <v>20240</v>
      </c>
      <c r="O296" s="129">
        <v>9.6005000000000003</v>
      </c>
      <c r="P296" s="129">
        <v>8.5797000000000008</v>
      </c>
      <c r="Q296" s="907">
        <v>1.0207999999999999</v>
      </c>
      <c r="R296" s="127">
        <f t="shared" ref="R296:BG296" si="628">SUM(R295)</f>
        <v>0</v>
      </c>
      <c r="S296" s="128">
        <f t="shared" si="628"/>
        <v>0</v>
      </c>
      <c r="T296" s="128">
        <f t="shared" si="628"/>
        <v>0</v>
      </c>
      <c r="U296" s="128">
        <f t="shared" ref="U296" si="629">SUM(U295)</f>
        <v>1712</v>
      </c>
      <c r="V296" s="128">
        <f t="shared" si="628"/>
        <v>0</v>
      </c>
      <c r="W296" s="128">
        <f t="shared" ref="W296" si="630">SUM(W295)</f>
        <v>0</v>
      </c>
      <c r="X296" s="128">
        <f t="shared" si="628"/>
        <v>0</v>
      </c>
      <c r="Y296" s="128">
        <f t="shared" si="628"/>
        <v>1712</v>
      </c>
      <c r="Z296" s="128">
        <f t="shared" si="628"/>
        <v>0</v>
      </c>
      <c r="AA296" s="128">
        <f t="shared" si="628"/>
        <v>0</v>
      </c>
      <c r="AB296" s="128">
        <f t="shared" si="628"/>
        <v>0</v>
      </c>
      <c r="AC296" s="128">
        <f t="shared" si="628"/>
        <v>0</v>
      </c>
      <c r="AD296" s="128">
        <f t="shared" si="628"/>
        <v>1712</v>
      </c>
      <c r="AE296" s="128">
        <f t="shared" si="628"/>
        <v>579</v>
      </c>
      <c r="AF296" s="128">
        <f t="shared" si="628"/>
        <v>34</v>
      </c>
      <c r="AG296" s="128">
        <f t="shared" si="628"/>
        <v>0</v>
      </c>
      <c r="AH296" s="128">
        <f t="shared" si="628"/>
        <v>0</v>
      </c>
      <c r="AI296" s="128">
        <f t="shared" si="628"/>
        <v>0</v>
      </c>
      <c r="AJ296" s="128">
        <f t="shared" si="628"/>
        <v>0</v>
      </c>
      <c r="AK296" s="128">
        <f t="shared" si="628"/>
        <v>2325</v>
      </c>
      <c r="AL296" s="129">
        <f t="shared" si="628"/>
        <v>0</v>
      </c>
      <c r="AM296" s="129">
        <f t="shared" si="628"/>
        <v>0</v>
      </c>
      <c r="AN296" s="129">
        <f t="shared" si="628"/>
        <v>0</v>
      </c>
      <c r="AO296" s="129">
        <f t="shared" si="628"/>
        <v>0</v>
      </c>
      <c r="AP296" s="129">
        <f t="shared" si="628"/>
        <v>0</v>
      </c>
      <c r="AQ296" s="129">
        <f t="shared" ref="AQ296" si="631">SUM(AQ295)</f>
        <v>0</v>
      </c>
      <c r="AR296" s="129">
        <f t="shared" si="628"/>
        <v>0</v>
      </c>
      <c r="AS296" s="129">
        <f t="shared" si="628"/>
        <v>0</v>
      </c>
      <c r="AT296" s="949">
        <f t="shared" si="628"/>
        <v>0</v>
      </c>
      <c r="AU296" s="129">
        <f t="shared" si="628"/>
        <v>0</v>
      </c>
      <c r="AV296" s="130">
        <f t="shared" si="628"/>
        <v>0</v>
      </c>
      <c r="AW296" s="843">
        <f t="shared" si="628"/>
        <v>6769045</v>
      </c>
      <c r="AX296" s="128">
        <f t="shared" si="628"/>
        <v>4969665</v>
      </c>
      <c r="AY296" s="128">
        <f t="shared" ref="AY296" si="632">SUM(AY295)</f>
        <v>0</v>
      </c>
      <c r="AZ296" s="128">
        <f t="shared" si="628"/>
        <v>0</v>
      </c>
      <c r="BA296" s="128">
        <f t="shared" si="628"/>
        <v>1679747</v>
      </c>
      <c r="BB296" s="128">
        <f t="shared" si="628"/>
        <v>99393</v>
      </c>
      <c r="BC296" s="128">
        <f t="shared" si="628"/>
        <v>20240</v>
      </c>
      <c r="BD296" s="129">
        <f t="shared" si="628"/>
        <v>9.6005000000000003</v>
      </c>
      <c r="BE296" s="129">
        <f t="shared" si="628"/>
        <v>8.5797000000000008</v>
      </c>
      <c r="BF296" s="129">
        <f t="shared" si="628"/>
        <v>0</v>
      </c>
      <c r="BG296" s="130">
        <f t="shared" si="628"/>
        <v>1.0207999999999999</v>
      </c>
    </row>
    <row r="297" spans="1:59" ht="14.1" customHeight="1" x14ac:dyDescent="0.2">
      <c r="A297" s="108">
        <v>61</v>
      </c>
      <c r="B297" s="105">
        <v>2444</v>
      </c>
      <c r="C297" s="106">
        <v>600079848</v>
      </c>
      <c r="D297" s="105">
        <v>72742836</v>
      </c>
      <c r="E297" s="107" t="s">
        <v>695</v>
      </c>
      <c r="F297" s="108">
        <v>3111</v>
      </c>
      <c r="G297" s="107" t="s">
        <v>315</v>
      </c>
      <c r="H297" s="109" t="s">
        <v>281</v>
      </c>
      <c r="I297" s="110">
        <v>4115731</v>
      </c>
      <c r="J297" s="111">
        <v>2984603</v>
      </c>
      <c r="K297" s="111">
        <v>30000</v>
      </c>
      <c r="L297" s="111">
        <v>1018936</v>
      </c>
      <c r="M297" s="111">
        <v>59692</v>
      </c>
      <c r="N297" s="111">
        <v>22500</v>
      </c>
      <c r="O297" s="288">
        <v>7.2128000000000005</v>
      </c>
      <c r="P297" s="288">
        <v>5.830000000000001</v>
      </c>
      <c r="Q297" s="406">
        <v>1.3828</v>
      </c>
      <c r="R297" s="112">
        <v>30000</v>
      </c>
      <c r="S297" s="113">
        <v>0</v>
      </c>
      <c r="T297" s="113">
        <v>0</v>
      </c>
      <c r="U297" s="113">
        <v>0</v>
      </c>
      <c r="V297" s="113">
        <v>0</v>
      </c>
      <c r="W297" s="113">
        <v>0</v>
      </c>
      <c r="X297" s="113">
        <v>0</v>
      </c>
      <c r="Y297" s="113">
        <f t="shared" si="569"/>
        <v>30000</v>
      </c>
      <c r="Z297" s="113">
        <v>-30000</v>
      </c>
      <c r="AA297" s="113">
        <v>0</v>
      </c>
      <c r="AB297" s="113">
        <v>0</v>
      </c>
      <c r="AC297" s="113">
        <f t="shared" si="570"/>
        <v>-30000</v>
      </c>
      <c r="AD297" s="113">
        <f t="shared" si="571"/>
        <v>0</v>
      </c>
      <c r="AE297" s="114">
        <f t="shared" si="572"/>
        <v>0</v>
      </c>
      <c r="AF297" s="114">
        <f t="shared" si="573"/>
        <v>600</v>
      </c>
      <c r="AG297" s="113">
        <v>0</v>
      </c>
      <c r="AH297" s="113">
        <v>0</v>
      </c>
      <c r="AI297" s="113">
        <v>0</v>
      </c>
      <c r="AJ297" s="113">
        <f t="shared" ref="AJ297:AJ302" si="633">SUM(AG297:AI297)</f>
        <v>0</v>
      </c>
      <c r="AK297" s="113">
        <f t="shared" ref="AK297:AK302" si="634">AD297+AE297+AF297+AJ297</f>
        <v>600</v>
      </c>
      <c r="AL297" s="115">
        <v>7.0000000000000007E-2</v>
      </c>
      <c r="AM297" s="115">
        <v>0</v>
      </c>
      <c r="AN297" s="115">
        <v>0</v>
      </c>
      <c r="AO297" s="115">
        <v>0</v>
      </c>
      <c r="AP297" s="115">
        <v>0</v>
      </c>
      <c r="AQ297" s="115">
        <v>0</v>
      </c>
      <c r="AR297" s="115">
        <v>0</v>
      </c>
      <c r="AS297" s="115">
        <v>0</v>
      </c>
      <c r="AT297" s="115">
        <f t="shared" ref="AT297:AT302" si="635">AL297+AN297+AO297+AR297+AQ297</f>
        <v>7.0000000000000007E-2</v>
      </c>
      <c r="AU297" s="115">
        <f t="shared" si="562"/>
        <v>0</v>
      </c>
      <c r="AV297" s="116">
        <f t="shared" si="563"/>
        <v>7.0000000000000007E-2</v>
      </c>
      <c r="AW297" s="346">
        <f t="shared" ref="AW297:AW302" si="636">I297+AK297</f>
        <v>4116331</v>
      </c>
      <c r="AX297" s="113">
        <f t="shared" ref="AX297:AX302" si="637">J297+Y297</f>
        <v>3014603</v>
      </c>
      <c r="AY297" s="113">
        <f t="shared" ref="AY297:AY302" si="638">W297</f>
        <v>0</v>
      </c>
      <c r="AZ297" s="113">
        <f t="shared" ref="AZ297:AZ302" si="639">K297+AC297</f>
        <v>0</v>
      </c>
      <c r="BA297" s="113">
        <f t="shared" ref="BA297:BB302" si="640">L297+AE297</f>
        <v>1018936</v>
      </c>
      <c r="BB297" s="113">
        <f t="shared" si="640"/>
        <v>60292</v>
      </c>
      <c r="BC297" s="113">
        <f t="shared" ref="BC297:BC302" si="641">N297+AJ297</f>
        <v>22500</v>
      </c>
      <c r="BD297" s="115">
        <f t="shared" ref="BD297:BD302" si="642">O297+AV297</f>
        <v>7.2828000000000008</v>
      </c>
      <c r="BE297" s="115">
        <f t="shared" ref="BE297:BE302" si="643">P297+AT297</f>
        <v>5.9000000000000012</v>
      </c>
      <c r="BF297" s="372">
        <f t="shared" ref="BF297:BF302" si="644">AQ297</f>
        <v>0</v>
      </c>
      <c r="BG297" s="116">
        <f t="shared" ref="BG297:BG302" si="645">Q297+AU297</f>
        <v>1.3828</v>
      </c>
    </row>
    <row r="298" spans="1:59" ht="14.1" customHeight="1" x14ac:dyDescent="0.2">
      <c r="A298" s="108">
        <v>61</v>
      </c>
      <c r="B298" s="105">
        <v>2444</v>
      </c>
      <c r="C298" s="106">
        <v>600079848</v>
      </c>
      <c r="D298" s="105">
        <v>72742836</v>
      </c>
      <c r="E298" s="107" t="s">
        <v>695</v>
      </c>
      <c r="F298" s="108">
        <v>3117</v>
      </c>
      <c r="G298" s="131" t="s">
        <v>318</v>
      </c>
      <c r="H298" s="109" t="s">
        <v>281</v>
      </c>
      <c r="I298" s="110">
        <v>4294462</v>
      </c>
      <c r="J298" s="111">
        <v>3013279</v>
      </c>
      <c r="K298" s="111">
        <v>81000</v>
      </c>
      <c r="L298" s="111">
        <v>1045867</v>
      </c>
      <c r="M298" s="111">
        <v>60266</v>
      </c>
      <c r="N298" s="111">
        <v>94050</v>
      </c>
      <c r="O298" s="288">
        <v>6.0530000000000008</v>
      </c>
      <c r="P298" s="288">
        <v>3.85</v>
      </c>
      <c r="Q298" s="406">
        <v>2.2030000000000003</v>
      </c>
      <c r="R298" s="112">
        <v>55000</v>
      </c>
      <c r="S298" s="113">
        <v>0</v>
      </c>
      <c r="T298" s="113">
        <v>0</v>
      </c>
      <c r="U298" s="113">
        <v>50648</v>
      </c>
      <c r="V298" s="113">
        <v>-22091</v>
      </c>
      <c r="W298" s="113">
        <v>0</v>
      </c>
      <c r="X298" s="113">
        <v>0</v>
      </c>
      <c r="Y298" s="113">
        <f t="shared" si="569"/>
        <v>83557</v>
      </c>
      <c r="Z298" s="113">
        <v>-55000</v>
      </c>
      <c r="AA298" s="113">
        <v>0</v>
      </c>
      <c r="AB298" s="113">
        <v>0</v>
      </c>
      <c r="AC298" s="113">
        <f t="shared" si="570"/>
        <v>-55000</v>
      </c>
      <c r="AD298" s="113">
        <f t="shared" si="571"/>
        <v>28557</v>
      </c>
      <c r="AE298" s="114">
        <f t="shared" si="572"/>
        <v>9652</v>
      </c>
      <c r="AF298" s="114">
        <f t="shared" si="573"/>
        <v>1671</v>
      </c>
      <c r="AG298" s="113">
        <v>0</v>
      </c>
      <c r="AH298" s="113">
        <v>30000</v>
      </c>
      <c r="AI298" s="113">
        <v>0</v>
      </c>
      <c r="AJ298" s="113">
        <f t="shared" si="633"/>
        <v>30000</v>
      </c>
      <c r="AK298" s="113">
        <f t="shared" si="634"/>
        <v>69880</v>
      </c>
      <c r="AL298" s="115">
        <v>0.15</v>
      </c>
      <c r="AM298" s="115">
        <v>0.03</v>
      </c>
      <c r="AN298" s="115">
        <v>0</v>
      </c>
      <c r="AO298" s="115">
        <v>0</v>
      </c>
      <c r="AP298" s="115">
        <v>0</v>
      </c>
      <c r="AQ298" s="115">
        <v>0</v>
      </c>
      <c r="AR298" s="115">
        <v>0</v>
      </c>
      <c r="AS298" s="115">
        <v>0</v>
      </c>
      <c r="AT298" s="115">
        <f t="shared" si="635"/>
        <v>0.15</v>
      </c>
      <c r="AU298" s="115">
        <f t="shared" si="562"/>
        <v>0.03</v>
      </c>
      <c r="AV298" s="116">
        <f t="shared" si="563"/>
        <v>0.18</v>
      </c>
      <c r="AW298" s="346">
        <f t="shared" si="636"/>
        <v>4364342</v>
      </c>
      <c r="AX298" s="113">
        <f t="shared" si="637"/>
        <v>3096836</v>
      </c>
      <c r="AY298" s="113">
        <f t="shared" si="638"/>
        <v>0</v>
      </c>
      <c r="AZ298" s="113">
        <f t="shared" si="639"/>
        <v>26000</v>
      </c>
      <c r="BA298" s="113">
        <f t="shared" si="640"/>
        <v>1055519</v>
      </c>
      <c r="BB298" s="113">
        <f t="shared" si="640"/>
        <v>61937</v>
      </c>
      <c r="BC298" s="113">
        <f t="shared" si="641"/>
        <v>124050</v>
      </c>
      <c r="BD298" s="115">
        <f t="shared" si="642"/>
        <v>6.2330000000000005</v>
      </c>
      <c r="BE298" s="115">
        <f t="shared" si="643"/>
        <v>4</v>
      </c>
      <c r="BF298" s="372">
        <f t="shared" si="644"/>
        <v>0</v>
      </c>
      <c r="BG298" s="116">
        <f t="shared" si="645"/>
        <v>2.2330000000000001</v>
      </c>
    </row>
    <row r="299" spans="1:59" ht="14.1" customHeight="1" x14ac:dyDescent="0.2">
      <c r="A299" s="108">
        <v>61</v>
      </c>
      <c r="B299" s="105">
        <v>2444</v>
      </c>
      <c r="C299" s="106">
        <v>600079848</v>
      </c>
      <c r="D299" s="105">
        <v>72742836</v>
      </c>
      <c r="E299" s="107" t="s">
        <v>695</v>
      </c>
      <c r="F299" s="108">
        <v>3117</v>
      </c>
      <c r="G299" s="126" t="s">
        <v>316</v>
      </c>
      <c r="H299" s="109" t="s">
        <v>282</v>
      </c>
      <c r="I299" s="110">
        <v>335702</v>
      </c>
      <c r="J299" s="28">
        <v>244478</v>
      </c>
      <c r="K299" s="28">
        <v>0</v>
      </c>
      <c r="L299" s="111">
        <v>82634</v>
      </c>
      <c r="M299" s="111">
        <v>4890</v>
      </c>
      <c r="N299" s="28">
        <v>3700</v>
      </c>
      <c r="O299" s="288">
        <v>0.69</v>
      </c>
      <c r="P299" s="275">
        <v>0.69</v>
      </c>
      <c r="Q299" s="905">
        <v>0</v>
      </c>
      <c r="R299" s="112">
        <v>0</v>
      </c>
      <c r="S299" s="113">
        <v>0</v>
      </c>
      <c r="T299" s="113">
        <v>0</v>
      </c>
      <c r="U299" s="113">
        <v>0</v>
      </c>
      <c r="V299" s="113">
        <v>0</v>
      </c>
      <c r="W299" s="113">
        <v>0</v>
      </c>
      <c r="X299" s="113">
        <v>0</v>
      </c>
      <c r="Y299" s="113">
        <f t="shared" si="569"/>
        <v>0</v>
      </c>
      <c r="Z299" s="113">
        <v>0</v>
      </c>
      <c r="AA299" s="113">
        <v>0</v>
      </c>
      <c r="AB299" s="113">
        <v>0</v>
      </c>
      <c r="AC299" s="113">
        <f t="shared" si="570"/>
        <v>0</v>
      </c>
      <c r="AD299" s="113">
        <f t="shared" si="571"/>
        <v>0</v>
      </c>
      <c r="AE299" s="114">
        <f t="shared" si="572"/>
        <v>0</v>
      </c>
      <c r="AF299" s="114">
        <f t="shared" si="573"/>
        <v>0</v>
      </c>
      <c r="AG299" s="113">
        <v>0</v>
      </c>
      <c r="AH299" s="113">
        <v>0</v>
      </c>
      <c r="AI299" s="113">
        <v>0</v>
      </c>
      <c r="AJ299" s="113">
        <f t="shared" si="633"/>
        <v>0</v>
      </c>
      <c r="AK299" s="113">
        <f t="shared" si="634"/>
        <v>0</v>
      </c>
      <c r="AL299" s="115">
        <v>0</v>
      </c>
      <c r="AM299" s="115">
        <v>0</v>
      </c>
      <c r="AN299" s="115">
        <v>0</v>
      </c>
      <c r="AO299" s="115">
        <v>0</v>
      </c>
      <c r="AP299" s="115">
        <v>0</v>
      </c>
      <c r="AQ299" s="115">
        <v>0</v>
      </c>
      <c r="AR299" s="115">
        <v>0</v>
      </c>
      <c r="AS299" s="115">
        <v>0</v>
      </c>
      <c r="AT299" s="115">
        <f t="shared" si="635"/>
        <v>0</v>
      </c>
      <c r="AU299" s="115">
        <f t="shared" si="562"/>
        <v>0</v>
      </c>
      <c r="AV299" s="116">
        <f t="shared" si="563"/>
        <v>0</v>
      </c>
      <c r="AW299" s="346">
        <f t="shared" si="636"/>
        <v>335702</v>
      </c>
      <c r="AX299" s="113">
        <f t="shared" si="637"/>
        <v>244478</v>
      </c>
      <c r="AY299" s="113">
        <f t="shared" si="638"/>
        <v>0</v>
      </c>
      <c r="AZ299" s="113">
        <f t="shared" si="639"/>
        <v>0</v>
      </c>
      <c r="BA299" s="113">
        <f t="shared" si="640"/>
        <v>82634</v>
      </c>
      <c r="BB299" s="113">
        <f t="shared" si="640"/>
        <v>4890</v>
      </c>
      <c r="BC299" s="113">
        <f t="shared" si="641"/>
        <v>3700</v>
      </c>
      <c r="BD299" s="115">
        <f t="shared" si="642"/>
        <v>0.69</v>
      </c>
      <c r="BE299" s="115">
        <f t="shared" si="643"/>
        <v>0.69</v>
      </c>
      <c r="BF299" s="372">
        <f t="shared" si="644"/>
        <v>0</v>
      </c>
      <c r="BG299" s="116">
        <f t="shared" si="645"/>
        <v>0</v>
      </c>
    </row>
    <row r="300" spans="1:59" ht="14.1" customHeight="1" x14ac:dyDescent="0.2">
      <c r="A300" s="108">
        <v>61</v>
      </c>
      <c r="B300" s="105">
        <v>2444</v>
      </c>
      <c r="C300" s="106">
        <v>600079848</v>
      </c>
      <c r="D300" s="105">
        <v>72742836</v>
      </c>
      <c r="E300" s="107" t="s">
        <v>695</v>
      </c>
      <c r="F300" s="108">
        <v>3141</v>
      </c>
      <c r="G300" s="107" t="s">
        <v>319</v>
      </c>
      <c r="H300" s="109" t="s">
        <v>282</v>
      </c>
      <c r="I300" s="110">
        <v>1167562</v>
      </c>
      <c r="J300" s="30">
        <v>855281</v>
      </c>
      <c r="K300" s="30">
        <v>0</v>
      </c>
      <c r="L300" s="111">
        <v>289085</v>
      </c>
      <c r="M300" s="111">
        <v>17106</v>
      </c>
      <c r="N300" s="30">
        <v>6090</v>
      </c>
      <c r="O300" s="288">
        <v>2.91</v>
      </c>
      <c r="P300" s="441">
        <v>0</v>
      </c>
      <c r="Q300" s="906">
        <v>2.91</v>
      </c>
      <c r="R300" s="112">
        <v>0</v>
      </c>
      <c r="S300" s="113">
        <v>0</v>
      </c>
      <c r="T300" s="113">
        <v>0</v>
      </c>
      <c r="U300" s="113">
        <v>0</v>
      </c>
      <c r="V300" s="113">
        <v>0</v>
      </c>
      <c r="W300" s="113">
        <v>0</v>
      </c>
      <c r="X300" s="113">
        <v>0</v>
      </c>
      <c r="Y300" s="113">
        <f t="shared" si="569"/>
        <v>0</v>
      </c>
      <c r="Z300" s="113">
        <v>0</v>
      </c>
      <c r="AA300" s="113">
        <v>0</v>
      </c>
      <c r="AB300" s="113">
        <v>0</v>
      </c>
      <c r="AC300" s="113">
        <f t="shared" si="570"/>
        <v>0</v>
      </c>
      <c r="AD300" s="113">
        <f t="shared" si="571"/>
        <v>0</v>
      </c>
      <c r="AE300" s="114">
        <f t="shared" si="572"/>
        <v>0</v>
      </c>
      <c r="AF300" s="114">
        <f t="shared" si="573"/>
        <v>0</v>
      </c>
      <c r="AG300" s="113">
        <v>0</v>
      </c>
      <c r="AH300" s="113">
        <v>0</v>
      </c>
      <c r="AI300" s="113">
        <v>0</v>
      </c>
      <c r="AJ300" s="113">
        <f t="shared" si="633"/>
        <v>0</v>
      </c>
      <c r="AK300" s="113">
        <f t="shared" si="634"/>
        <v>0</v>
      </c>
      <c r="AL300" s="115">
        <v>0</v>
      </c>
      <c r="AM300" s="115">
        <v>0</v>
      </c>
      <c r="AN300" s="115">
        <v>0</v>
      </c>
      <c r="AO300" s="115">
        <v>0</v>
      </c>
      <c r="AP300" s="115">
        <v>0</v>
      </c>
      <c r="AQ300" s="115">
        <v>0</v>
      </c>
      <c r="AR300" s="115">
        <v>0</v>
      </c>
      <c r="AS300" s="115">
        <v>0</v>
      </c>
      <c r="AT300" s="115">
        <f t="shared" si="635"/>
        <v>0</v>
      </c>
      <c r="AU300" s="115">
        <f t="shared" si="562"/>
        <v>0</v>
      </c>
      <c r="AV300" s="116">
        <f t="shared" si="563"/>
        <v>0</v>
      </c>
      <c r="AW300" s="346">
        <f t="shared" si="636"/>
        <v>1167562</v>
      </c>
      <c r="AX300" s="113">
        <f t="shared" si="637"/>
        <v>855281</v>
      </c>
      <c r="AY300" s="113">
        <f t="shared" si="638"/>
        <v>0</v>
      </c>
      <c r="AZ300" s="113">
        <f t="shared" si="639"/>
        <v>0</v>
      </c>
      <c r="BA300" s="113">
        <f t="shared" si="640"/>
        <v>289085</v>
      </c>
      <c r="BB300" s="113">
        <f t="shared" si="640"/>
        <v>17106</v>
      </c>
      <c r="BC300" s="113">
        <f t="shared" si="641"/>
        <v>6090</v>
      </c>
      <c r="BD300" s="115">
        <f t="shared" si="642"/>
        <v>2.91</v>
      </c>
      <c r="BE300" s="115">
        <f t="shared" si="643"/>
        <v>0</v>
      </c>
      <c r="BF300" s="372">
        <f t="shared" si="644"/>
        <v>0</v>
      </c>
      <c r="BG300" s="116">
        <f t="shared" si="645"/>
        <v>2.91</v>
      </c>
    </row>
    <row r="301" spans="1:59" ht="14.1" customHeight="1" x14ac:dyDescent="0.2">
      <c r="A301" s="108">
        <v>61</v>
      </c>
      <c r="B301" s="105">
        <v>2444</v>
      </c>
      <c r="C301" s="106">
        <v>600079848</v>
      </c>
      <c r="D301" s="105">
        <v>72742836</v>
      </c>
      <c r="E301" s="107" t="s">
        <v>695</v>
      </c>
      <c r="F301" s="108">
        <v>3143</v>
      </c>
      <c r="G301" s="126" t="s">
        <v>633</v>
      </c>
      <c r="H301" s="109" t="s">
        <v>281</v>
      </c>
      <c r="I301" s="110">
        <v>723361</v>
      </c>
      <c r="J301" s="427">
        <v>532667</v>
      </c>
      <c r="K301" s="427">
        <v>0</v>
      </c>
      <c r="L301" s="111">
        <v>180041</v>
      </c>
      <c r="M301" s="111">
        <v>10653</v>
      </c>
      <c r="N301" s="338">
        <v>0</v>
      </c>
      <c r="O301" s="288">
        <v>1</v>
      </c>
      <c r="P301" s="430">
        <v>1</v>
      </c>
      <c r="Q301" s="905">
        <v>0</v>
      </c>
      <c r="R301" s="112">
        <v>0</v>
      </c>
      <c r="S301" s="113">
        <v>0</v>
      </c>
      <c r="T301" s="113">
        <v>0</v>
      </c>
      <c r="U301" s="113">
        <v>0</v>
      </c>
      <c r="V301" s="113">
        <v>0</v>
      </c>
      <c r="W301" s="113">
        <v>0</v>
      </c>
      <c r="X301" s="113">
        <v>0</v>
      </c>
      <c r="Y301" s="113">
        <f t="shared" si="569"/>
        <v>0</v>
      </c>
      <c r="Z301" s="113">
        <v>0</v>
      </c>
      <c r="AA301" s="113">
        <v>0</v>
      </c>
      <c r="AB301" s="113">
        <v>0</v>
      </c>
      <c r="AC301" s="113">
        <f t="shared" si="570"/>
        <v>0</v>
      </c>
      <c r="AD301" s="113">
        <f t="shared" si="571"/>
        <v>0</v>
      </c>
      <c r="AE301" s="114">
        <f t="shared" si="572"/>
        <v>0</v>
      </c>
      <c r="AF301" s="114">
        <f t="shared" si="573"/>
        <v>0</v>
      </c>
      <c r="AG301" s="113">
        <v>0</v>
      </c>
      <c r="AH301" s="113">
        <v>0</v>
      </c>
      <c r="AI301" s="113">
        <v>0</v>
      </c>
      <c r="AJ301" s="113">
        <f t="shared" si="633"/>
        <v>0</v>
      </c>
      <c r="AK301" s="113">
        <f t="shared" si="634"/>
        <v>0</v>
      </c>
      <c r="AL301" s="115">
        <v>0</v>
      </c>
      <c r="AM301" s="115">
        <v>0</v>
      </c>
      <c r="AN301" s="115">
        <v>0</v>
      </c>
      <c r="AO301" s="115">
        <v>0</v>
      </c>
      <c r="AP301" s="115">
        <v>0</v>
      </c>
      <c r="AQ301" s="115">
        <v>0</v>
      </c>
      <c r="AR301" s="115">
        <v>0</v>
      </c>
      <c r="AS301" s="115">
        <v>0</v>
      </c>
      <c r="AT301" s="115">
        <f t="shared" si="635"/>
        <v>0</v>
      </c>
      <c r="AU301" s="115">
        <f t="shared" si="562"/>
        <v>0</v>
      </c>
      <c r="AV301" s="116">
        <f t="shared" si="563"/>
        <v>0</v>
      </c>
      <c r="AW301" s="346">
        <f t="shared" si="636"/>
        <v>723361</v>
      </c>
      <c r="AX301" s="113">
        <f t="shared" si="637"/>
        <v>532667</v>
      </c>
      <c r="AY301" s="113">
        <f t="shared" si="638"/>
        <v>0</v>
      </c>
      <c r="AZ301" s="113">
        <f t="shared" si="639"/>
        <v>0</v>
      </c>
      <c r="BA301" s="113">
        <f t="shared" si="640"/>
        <v>180041</v>
      </c>
      <c r="BB301" s="113">
        <f t="shared" si="640"/>
        <v>10653</v>
      </c>
      <c r="BC301" s="113">
        <f t="shared" si="641"/>
        <v>0</v>
      </c>
      <c r="BD301" s="115">
        <f t="shared" si="642"/>
        <v>1</v>
      </c>
      <c r="BE301" s="115">
        <f t="shared" si="643"/>
        <v>1</v>
      </c>
      <c r="BF301" s="372">
        <f t="shared" si="644"/>
        <v>0</v>
      </c>
      <c r="BG301" s="116">
        <f t="shared" si="645"/>
        <v>0</v>
      </c>
    </row>
    <row r="302" spans="1:59" ht="14.1" customHeight="1" x14ac:dyDescent="0.2">
      <c r="A302" s="108">
        <v>61</v>
      </c>
      <c r="B302" s="105">
        <v>2444</v>
      </c>
      <c r="C302" s="106">
        <v>600079848</v>
      </c>
      <c r="D302" s="105">
        <v>72742836</v>
      </c>
      <c r="E302" s="107" t="s">
        <v>695</v>
      </c>
      <c r="F302" s="108">
        <v>3143</v>
      </c>
      <c r="G302" s="126" t="s">
        <v>634</v>
      </c>
      <c r="H302" s="109" t="s">
        <v>282</v>
      </c>
      <c r="I302" s="110">
        <v>21066</v>
      </c>
      <c r="J302" s="439">
        <v>14850</v>
      </c>
      <c r="K302" s="439">
        <v>0</v>
      </c>
      <c r="L302" s="111">
        <v>5019</v>
      </c>
      <c r="M302" s="111">
        <v>297</v>
      </c>
      <c r="N302" s="439">
        <v>900</v>
      </c>
      <c r="O302" s="288">
        <v>0.06</v>
      </c>
      <c r="P302" s="440">
        <v>0</v>
      </c>
      <c r="Q302" s="906">
        <v>0.06</v>
      </c>
      <c r="R302" s="112">
        <v>0</v>
      </c>
      <c r="S302" s="113">
        <v>0</v>
      </c>
      <c r="T302" s="113">
        <v>0</v>
      </c>
      <c r="U302" s="113">
        <v>0</v>
      </c>
      <c r="V302" s="113">
        <v>0</v>
      </c>
      <c r="W302" s="113">
        <v>0</v>
      </c>
      <c r="X302" s="113">
        <v>0</v>
      </c>
      <c r="Y302" s="113">
        <f t="shared" si="569"/>
        <v>0</v>
      </c>
      <c r="Z302" s="113">
        <v>0</v>
      </c>
      <c r="AA302" s="113">
        <v>0</v>
      </c>
      <c r="AB302" s="113">
        <v>0</v>
      </c>
      <c r="AC302" s="113">
        <f t="shared" si="570"/>
        <v>0</v>
      </c>
      <c r="AD302" s="113">
        <f t="shared" si="571"/>
        <v>0</v>
      </c>
      <c r="AE302" s="114">
        <f t="shared" si="572"/>
        <v>0</v>
      </c>
      <c r="AF302" s="114">
        <f t="shared" si="573"/>
        <v>0</v>
      </c>
      <c r="AG302" s="113">
        <v>0</v>
      </c>
      <c r="AH302" s="113">
        <v>0</v>
      </c>
      <c r="AI302" s="113">
        <v>0</v>
      </c>
      <c r="AJ302" s="113">
        <f t="shared" si="633"/>
        <v>0</v>
      </c>
      <c r="AK302" s="113">
        <f t="shared" si="634"/>
        <v>0</v>
      </c>
      <c r="AL302" s="115">
        <v>0</v>
      </c>
      <c r="AM302" s="115">
        <v>0</v>
      </c>
      <c r="AN302" s="115">
        <v>0</v>
      </c>
      <c r="AO302" s="115">
        <v>0</v>
      </c>
      <c r="AP302" s="115">
        <v>0</v>
      </c>
      <c r="AQ302" s="115">
        <v>0</v>
      </c>
      <c r="AR302" s="115">
        <v>0</v>
      </c>
      <c r="AS302" s="115">
        <v>0</v>
      </c>
      <c r="AT302" s="115">
        <f t="shared" si="635"/>
        <v>0</v>
      </c>
      <c r="AU302" s="115">
        <f t="shared" si="562"/>
        <v>0</v>
      </c>
      <c r="AV302" s="116">
        <f t="shared" si="563"/>
        <v>0</v>
      </c>
      <c r="AW302" s="346">
        <f t="shared" si="636"/>
        <v>21066</v>
      </c>
      <c r="AX302" s="113">
        <f t="shared" si="637"/>
        <v>14850</v>
      </c>
      <c r="AY302" s="113">
        <f t="shared" si="638"/>
        <v>0</v>
      </c>
      <c r="AZ302" s="113">
        <f t="shared" si="639"/>
        <v>0</v>
      </c>
      <c r="BA302" s="113">
        <f t="shared" si="640"/>
        <v>5019</v>
      </c>
      <c r="BB302" s="113">
        <f t="shared" si="640"/>
        <v>297</v>
      </c>
      <c r="BC302" s="113">
        <f t="shared" si="641"/>
        <v>900</v>
      </c>
      <c r="BD302" s="115">
        <f t="shared" si="642"/>
        <v>0.06</v>
      </c>
      <c r="BE302" s="115">
        <f t="shared" si="643"/>
        <v>0</v>
      </c>
      <c r="BF302" s="372">
        <f t="shared" si="644"/>
        <v>0</v>
      </c>
      <c r="BG302" s="116">
        <f t="shared" si="645"/>
        <v>0.06</v>
      </c>
    </row>
    <row r="303" spans="1:59" ht="14.1" customHeight="1" x14ac:dyDescent="0.2">
      <c r="A303" s="120">
        <v>61</v>
      </c>
      <c r="B303" s="117">
        <v>2444</v>
      </c>
      <c r="C303" s="118">
        <v>600079848</v>
      </c>
      <c r="D303" s="117">
        <v>72742836</v>
      </c>
      <c r="E303" s="119" t="s">
        <v>696</v>
      </c>
      <c r="F303" s="120"/>
      <c r="G303" s="119"/>
      <c r="H303" s="121"/>
      <c r="I303" s="122">
        <v>10657884</v>
      </c>
      <c r="J303" s="123">
        <v>7645158</v>
      </c>
      <c r="K303" s="123">
        <v>111000</v>
      </c>
      <c r="L303" s="123">
        <v>2621582</v>
      </c>
      <c r="M303" s="123">
        <v>152904</v>
      </c>
      <c r="N303" s="123">
        <v>127240</v>
      </c>
      <c r="O303" s="124">
        <v>17.925799999999999</v>
      </c>
      <c r="P303" s="124">
        <v>11.370000000000001</v>
      </c>
      <c r="Q303" s="904">
        <v>6.5558000000000005</v>
      </c>
      <c r="R303" s="122">
        <f t="shared" ref="R303:BG303" si="646">SUM(R297:R302)</f>
        <v>85000</v>
      </c>
      <c r="S303" s="123">
        <f t="shared" si="646"/>
        <v>0</v>
      </c>
      <c r="T303" s="123">
        <f t="shared" si="646"/>
        <v>0</v>
      </c>
      <c r="U303" s="123">
        <f t="shared" ref="U303" si="647">SUM(U297:U302)</f>
        <v>50648</v>
      </c>
      <c r="V303" s="123">
        <f t="shared" si="646"/>
        <v>-22091</v>
      </c>
      <c r="W303" s="123">
        <f t="shared" ref="W303" si="648">SUM(W297:W302)</f>
        <v>0</v>
      </c>
      <c r="X303" s="123">
        <f t="shared" si="646"/>
        <v>0</v>
      </c>
      <c r="Y303" s="123">
        <f t="shared" si="646"/>
        <v>113557</v>
      </c>
      <c r="Z303" s="123">
        <f t="shared" si="646"/>
        <v>-85000</v>
      </c>
      <c r="AA303" s="123">
        <f t="shared" si="646"/>
        <v>0</v>
      </c>
      <c r="AB303" s="123">
        <f t="shared" si="646"/>
        <v>0</v>
      </c>
      <c r="AC303" s="123">
        <f t="shared" si="646"/>
        <v>-85000</v>
      </c>
      <c r="AD303" s="123">
        <f t="shared" si="646"/>
        <v>28557</v>
      </c>
      <c r="AE303" s="123">
        <f t="shared" si="646"/>
        <v>9652</v>
      </c>
      <c r="AF303" s="123">
        <f t="shared" si="646"/>
        <v>2271</v>
      </c>
      <c r="AG303" s="123">
        <f t="shared" si="646"/>
        <v>0</v>
      </c>
      <c r="AH303" s="123">
        <f t="shared" si="646"/>
        <v>30000</v>
      </c>
      <c r="AI303" s="123">
        <f t="shared" si="646"/>
        <v>0</v>
      </c>
      <c r="AJ303" s="123">
        <f t="shared" si="646"/>
        <v>30000</v>
      </c>
      <c r="AK303" s="123">
        <f t="shared" si="646"/>
        <v>70480</v>
      </c>
      <c r="AL303" s="124">
        <f t="shared" si="646"/>
        <v>0.22</v>
      </c>
      <c r="AM303" s="124">
        <f t="shared" si="646"/>
        <v>0.03</v>
      </c>
      <c r="AN303" s="124">
        <f t="shared" si="646"/>
        <v>0</v>
      </c>
      <c r="AO303" s="124">
        <f t="shared" si="646"/>
        <v>0</v>
      </c>
      <c r="AP303" s="124">
        <f t="shared" si="646"/>
        <v>0</v>
      </c>
      <c r="AQ303" s="124">
        <f t="shared" ref="AQ303" si="649">SUM(AQ297:AQ302)</f>
        <v>0</v>
      </c>
      <c r="AR303" s="124">
        <f t="shared" si="646"/>
        <v>0</v>
      </c>
      <c r="AS303" s="124">
        <f t="shared" si="646"/>
        <v>0</v>
      </c>
      <c r="AT303" s="449">
        <f t="shared" si="646"/>
        <v>0.22</v>
      </c>
      <c r="AU303" s="124">
        <f t="shared" si="646"/>
        <v>0.03</v>
      </c>
      <c r="AV303" s="125">
        <f t="shared" si="646"/>
        <v>0.25</v>
      </c>
      <c r="AW303" s="842">
        <f t="shared" si="646"/>
        <v>10728364</v>
      </c>
      <c r="AX303" s="123">
        <f t="shared" si="646"/>
        <v>7758715</v>
      </c>
      <c r="AY303" s="123">
        <f t="shared" ref="AY303" si="650">SUM(AY297:AY302)</f>
        <v>0</v>
      </c>
      <c r="AZ303" s="123">
        <f t="shared" si="646"/>
        <v>26000</v>
      </c>
      <c r="BA303" s="123">
        <f t="shared" si="646"/>
        <v>2631234</v>
      </c>
      <c r="BB303" s="123">
        <f t="shared" si="646"/>
        <v>155175</v>
      </c>
      <c r="BC303" s="123">
        <f t="shared" si="646"/>
        <v>157240</v>
      </c>
      <c r="BD303" s="124">
        <f t="shared" si="646"/>
        <v>18.175799999999999</v>
      </c>
      <c r="BE303" s="124">
        <f t="shared" si="646"/>
        <v>11.590000000000002</v>
      </c>
      <c r="BF303" s="124">
        <f t="shared" si="646"/>
        <v>0</v>
      </c>
      <c r="BG303" s="125">
        <f t="shared" si="646"/>
        <v>6.5857999999999999</v>
      </c>
    </row>
    <row r="304" spans="1:59" ht="14.1" customHeight="1" x14ac:dyDescent="0.2">
      <c r="A304" s="108">
        <v>62</v>
      </c>
      <c r="B304" s="105">
        <v>2457</v>
      </c>
      <c r="C304" s="106">
        <v>650021479</v>
      </c>
      <c r="D304" s="105">
        <v>72742577</v>
      </c>
      <c r="E304" s="107" t="s">
        <v>697</v>
      </c>
      <c r="F304" s="108">
        <v>3111</v>
      </c>
      <c r="G304" s="107" t="s">
        <v>315</v>
      </c>
      <c r="H304" s="109" t="s">
        <v>281</v>
      </c>
      <c r="I304" s="110">
        <v>1373281</v>
      </c>
      <c r="J304" s="111">
        <v>1004625</v>
      </c>
      <c r="K304" s="111">
        <v>0</v>
      </c>
      <c r="L304" s="111">
        <v>339563</v>
      </c>
      <c r="M304" s="111">
        <v>20093</v>
      </c>
      <c r="N304" s="111">
        <v>9000</v>
      </c>
      <c r="O304" s="288">
        <v>2.3963999999999999</v>
      </c>
      <c r="P304" s="288">
        <v>1.9355</v>
      </c>
      <c r="Q304" s="406">
        <v>0.46089999999999998</v>
      </c>
      <c r="R304" s="112">
        <v>0</v>
      </c>
      <c r="S304" s="113">
        <v>0</v>
      </c>
      <c r="T304" s="113">
        <v>0</v>
      </c>
      <c r="U304" s="113">
        <v>0</v>
      </c>
      <c r="V304" s="113">
        <v>0</v>
      </c>
      <c r="W304" s="113">
        <v>0</v>
      </c>
      <c r="X304" s="113">
        <v>0</v>
      </c>
      <c r="Y304" s="113">
        <f t="shared" si="569"/>
        <v>0</v>
      </c>
      <c r="Z304" s="113">
        <v>0</v>
      </c>
      <c r="AA304" s="113">
        <v>0</v>
      </c>
      <c r="AB304" s="113">
        <v>0</v>
      </c>
      <c r="AC304" s="113">
        <f t="shared" si="570"/>
        <v>0</v>
      </c>
      <c r="AD304" s="113">
        <f t="shared" si="571"/>
        <v>0</v>
      </c>
      <c r="AE304" s="114">
        <f t="shared" si="572"/>
        <v>0</v>
      </c>
      <c r="AF304" s="114">
        <f t="shared" si="573"/>
        <v>0</v>
      </c>
      <c r="AG304" s="113">
        <v>0</v>
      </c>
      <c r="AH304" s="113">
        <v>0</v>
      </c>
      <c r="AI304" s="113">
        <v>0</v>
      </c>
      <c r="AJ304" s="113">
        <f t="shared" ref="AJ304:AJ309" si="651">SUM(AG304:AI304)</f>
        <v>0</v>
      </c>
      <c r="AK304" s="113">
        <f t="shared" ref="AK304:AK309" si="652">AD304+AE304+AF304+AJ304</f>
        <v>0</v>
      </c>
      <c r="AL304" s="115">
        <v>0</v>
      </c>
      <c r="AM304" s="115">
        <v>0</v>
      </c>
      <c r="AN304" s="115">
        <v>0</v>
      </c>
      <c r="AO304" s="115">
        <v>0</v>
      </c>
      <c r="AP304" s="115">
        <v>0</v>
      </c>
      <c r="AQ304" s="115">
        <v>0</v>
      </c>
      <c r="AR304" s="115">
        <v>0</v>
      </c>
      <c r="AS304" s="115">
        <v>0</v>
      </c>
      <c r="AT304" s="115">
        <f t="shared" ref="AT304:AT309" si="653">AL304+AN304+AO304+AR304+AQ304</f>
        <v>0</v>
      </c>
      <c r="AU304" s="115">
        <f t="shared" si="562"/>
        <v>0</v>
      </c>
      <c r="AV304" s="116">
        <f t="shared" si="563"/>
        <v>0</v>
      </c>
      <c r="AW304" s="346">
        <f t="shared" ref="AW304:AW309" si="654">I304+AK304</f>
        <v>1373281</v>
      </c>
      <c r="AX304" s="113">
        <f t="shared" ref="AX304:AX309" si="655">J304+Y304</f>
        <v>1004625</v>
      </c>
      <c r="AY304" s="113">
        <f t="shared" ref="AY304:AY309" si="656">W304</f>
        <v>0</v>
      </c>
      <c r="AZ304" s="113">
        <f t="shared" ref="AZ304:AZ309" si="657">K304+AC304</f>
        <v>0</v>
      </c>
      <c r="BA304" s="113">
        <f t="shared" ref="BA304:BB309" si="658">L304+AE304</f>
        <v>339563</v>
      </c>
      <c r="BB304" s="113">
        <f t="shared" si="658"/>
        <v>20093</v>
      </c>
      <c r="BC304" s="113">
        <f t="shared" ref="BC304:BC309" si="659">N304+AJ304</f>
        <v>9000</v>
      </c>
      <c r="BD304" s="115">
        <f t="shared" ref="BD304:BD309" si="660">O304+AV304</f>
        <v>2.3963999999999999</v>
      </c>
      <c r="BE304" s="115">
        <f t="shared" ref="BE304:BE309" si="661">P304+AT304</f>
        <v>1.9355</v>
      </c>
      <c r="BF304" s="372">
        <f t="shared" ref="BF304:BF309" si="662">AQ304</f>
        <v>0</v>
      </c>
      <c r="BG304" s="116">
        <f t="shared" ref="BG304:BG309" si="663">Q304+AU304</f>
        <v>0.46089999999999998</v>
      </c>
    </row>
    <row r="305" spans="1:59" ht="14.1" customHeight="1" x14ac:dyDescent="0.2">
      <c r="A305" s="108">
        <v>62</v>
      </c>
      <c r="B305" s="105">
        <v>2457</v>
      </c>
      <c r="C305" s="106">
        <v>650021479</v>
      </c>
      <c r="D305" s="105">
        <v>72742577</v>
      </c>
      <c r="E305" s="107" t="s">
        <v>697</v>
      </c>
      <c r="F305" s="108">
        <v>3117</v>
      </c>
      <c r="G305" s="131" t="s">
        <v>318</v>
      </c>
      <c r="H305" s="109" t="s">
        <v>281</v>
      </c>
      <c r="I305" s="110">
        <v>1718700</v>
      </c>
      <c r="J305" s="111">
        <v>1247983</v>
      </c>
      <c r="K305" s="111">
        <v>0</v>
      </c>
      <c r="L305" s="111">
        <v>421818</v>
      </c>
      <c r="M305" s="111">
        <v>24959</v>
      </c>
      <c r="N305" s="111">
        <v>23940</v>
      </c>
      <c r="O305" s="288">
        <v>2.37</v>
      </c>
      <c r="P305" s="288">
        <v>1.5428999999999999</v>
      </c>
      <c r="Q305" s="406">
        <v>0.82710000000000006</v>
      </c>
      <c r="R305" s="112">
        <v>0</v>
      </c>
      <c r="S305" s="113">
        <v>0</v>
      </c>
      <c r="T305" s="113">
        <v>0</v>
      </c>
      <c r="U305" s="113">
        <v>21648</v>
      </c>
      <c r="V305" s="113">
        <v>0</v>
      </c>
      <c r="W305" s="113">
        <v>0</v>
      </c>
      <c r="X305" s="113">
        <v>0</v>
      </c>
      <c r="Y305" s="113">
        <f t="shared" si="569"/>
        <v>21648</v>
      </c>
      <c r="Z305" s="113">
        <v>0</v>
      </c>
      <c r="AA305" s="113">
        <v>0</v>
      </c>
      <c r="AB305" s="113">
        <v>0</v>
      </c>
      <c r="AC305" s="113">
        <f t="shared" si="570"/>
        <v>0</v>
      </c>
      <c r="AD305" s="113">
        <f t="shared" si="571"/>
        <v>21648</v>
      </c>
      <c r="AE305" s="114">
        <f t="shared" si="572"/>
        <v>7317</v>
      </c>
      <c r="AF305" s="114">
        <f t="shared" si="573"/>
        <v>433</v>
      </c>
      <c r="AG305" s="113">
        <v>0</v>
      </c>
      <c r="AH305" s="113">
        <v>0</v>
      </c>
      <c r="AI305" s="113">
        <v>0</v>
      </c>
      <c r="AJ305" s="113">
        <f t="shared" si="651"/>
        <v>0</v>
      </c>
      <c r="AK305" s="113">
        <f t="shared" si="652"/>
        <v>29398</v>
      </c>
      <c r="AL305" s="115">
        <v>0</v>
      </c>
      <c r="AM305" s="115">
        <v>0</v>
      </c>
      <c r="AN305" s="115">
        <v>0</v>
      </c>
      <c r="AO305" s="115">
        <v>0</v>
      </c>
      <c r="AP305" s="115">
        <v>0</v>
      </c>
      <c r="AQ305" s="115">
        <v>0</v>
      </c>
      <c r="AR305" s="115">
        <v>0</v>
      </c>
      <c r="AS305" s="115">
        <v>0</v>
      </c>
      <c r="AT305" s="115">
        <f t="shared" si="653"/>
        <v>0</v>
      </c>
      <c r="AU305" s="115">
        <f t="shared" si="562"/>
        <v>0</v>
      </c>
      <c r="AV305" s="116">
        <f t="shared" si="563"/>
        <v>0</v>
      </c>
      <c r="AW305" s="346">
        <f t="shared" si="654"/>
        <v>1748098</v>
      </c>
      <c r="AX305" s="113">
        <f t="shared" si="655"/>
        <v>1269631</v>
      </c>
      <c r="AY305" s="113">
        <f t="shared" si="656"/>
        <v>0</v>
      </c>
      <c r="AZ305" s="113">
        <f t="shared" si="657"/>
        <v>0</v>
      </c>
      <c r="BA305" s="113">
        <f t="shared" si="658"/>
        <v>429135</v>
      </c>
      <c r="BB305" s="113">
        <f t="shared" si="658"/>
        <v>25392</v>
      </c>
      <c r="BC305" s="113">
        <f t="shared" si="659"/>
        <v>23940</v>
      </c>
      <c r="BD305" s="115">
        <f t="shared" si="660"/>
        <v>2.37</v>
      </c>
      <c r="BE305" s="115">
        <f t="shared" si="661"/>
        <v>1.5428999999999999</v>
      </c>
      <c r="BF305" s="372">
        <f t="shared" si="662"/>
        <v>0</v>
      </c>
      <c r="BG305" s="116">
        <f t="shared" si="663"/>
        <v>0.82710000000000006</v>
      </c>
    </row>
    <row r="306" spans="1:59" ht="14.1" customHeight="1" x14ac:dyDescent="0.2">
      <c r="A306" s="108">
        <v>62</v>
      </c>
      <c r="B306" s="105">
        <v>2457</v>
      </c>
      <c r="C306" s="106">
        <v>650021479</v>
      </c>
      <c r="D306" s="105">
        <v>72742577</v>
      </c>
      <c r="E306" s="107" t="s">
        <v>697</v>
      </c>
      <c r="F306" s="108">
        <v>3117</v>
      </c>
      <c r="G306" s="126" t="s">
        <v>316</v>
      </c>
      <c r="H306" s="109" t="s">
        <v>282</v>
      </c>
      <c r="I306" s="110">
        <v>0</v>
      </c>
      <c r="J306" s="28">
        <v>0</v>
      </c>
      <c r="K306" s="28">
        <v>0</v>
      </c>
      <c r="L306" s="111">
        <v>0</v>
      </c>
      <c r="M306" s="111">
        <v>0</v>
      </c>
      <c r="N306" s="28">
        <v>0</v>
      </c>
      <c r="O306" s="288">
        <v>0</v>
      </c>
      <c r="P306" s="275">
        <v>0</v>
      </c>
      <c r="Q306" s="905">
        <v>0</v>
      </c>
      <c r="R306" s="112">
        <v>0</v>
      </c>
      <c r="S306" s="113">
        <v>0</v>
      </c>
      <c r="T306" s="113">
        <v>0</v>
      </c>
      <c r="U306" s="113">
        <v>0</v>
      </c>
      <c r="V306" s="113">
        <v>0</v>
      </c>
      <c r="W306" s="113">
        <v>0</v>
      </c>
      <c r="X306" s="113">
        <v>0</v>
      </c>
      <c r="Y306" s="113">
        <f t="shared" si="569"/>
        <v>0</v>
      </c>
      <c r="Z306" s="113">
        <v>0</v>
      </c>
      <c r="AA306" s="113">
        <v>0</v>
      </c>
      <c r="AB306" s="113">
        <v>0</v>
      </c>
      <c r="AC306" s="113">
        <f t="shared" si="570"/>
        <v>0</v>
      </c>
      <c r="AD306" s="113">
        <f t="shared" si="571"/>
        <v>0</v>
      </c>
      <c r="AE306" s="114">
        <f t="shared" si="572"/>
        <v>0</v>
      </c>
      <c r="AF306" s="114">
        <f t="shared" si="573"/>
        <v>0</v>
      </c>
      <c r="AG306" s="113">
        <v>0</v>
      </c>
      <c r="AH306" s="113">
        <v>0</v>
      </c>
      <c r="AI306" s="113">
        <v>0</v>
      </c>
      <c r="AJ306" s="113">
        <f t="shared" si="651"/>
        <v>0</v>
      </c>
      <c r="AK306" s="113">
        <f t="shared" si="652"/>
        <v>0</v>
      </c>
      <c r="AL306" s="115">
        <v>0</v>
      </c>
      <c r="AM306" s="115">
        <v>0</v>
      </c>
      <c r="AN306" s="115">
        <v>0</v>
      </c>
      <c r="AO306" s="115">
        <v>0</v>
      </c>
      <c r="AP306" s="115">
        <v>0</v>
      </c>
      <c r="AQ306" s="115">
        <v>0</v>
      </c>
      <c r="AR306" s="115">
        <v>0</v>
      </c>
      <c r="AS306" s="115">
        <v>0</v>
      </c>
      <c r="AT306" s="115">
        <f t="shared" si="653"/>
        <v>0</v>
      </c>
      <c r="AU306" s="115">
        <f t="shared" si="562"/>
        <v>0</v>
      </c>
      <c r="AV306" s="116">
        <f t="shared" si="563"/>
        <v>0</v>
      </c>
      <c r="AW306" s="346">
        <f t="shared" si="654"/>
        <v>0</v>
      </c>
      <c r="AX306" s="113">
        <f t="shared" si="655"/>
        <v>0</v>
      </c>
      <c r="AY306" s="113">
        <f t="shared" si="656"/>
        <v>0</v>
      </c>
      <c r="AZ306" s="113">
        <f t="shared" si="657"/>
        <v>0</v>
      </c>
      <c r="BA306" s="113">
        <f t="shared" si="658"/>
        <v>0</v>
      </c>
      <c r="BB306" s="113">
        <f t="shared" si="658"/>
        <v>0</v>
      </c>
      <c r="BC306" s="113">
        <f t="shared" si="659"/>
        <v>0</v>
      </c>
      <c r="BD306" s="115">
        <f t="shared" si="660"/>
        <v>0</v>
      </c>
      <c r="BE306" s="115">
        <f t="shared" si="661"/>
        <v>0</v>
      </c>
      <c r="BF306" s="372">
        <f t="shared" si="662"/>
        <v>0</v>
      </c>
      <c r="BG306" s="116">
        <f t="shared" si="663"/>
        <v>0</v>
      </c>
    </row>
    <row r="307" spans="1:59" ht="14.1" customHeight="1" x14ac:dyDescent="0.2">
      <c r="A307" s="108">
        <v>62</v>
      </c>
      <c r="B307" s="105">
        <v>2457</v>
      </c>
      <c r="C307" s="106">
        <v>650021479</v>
      </c>
      <c r="D307" s="105">
        <v>72742577</v>
      </c>
      <c r="E307" s="107" t="s">
        <v>697</v>
      </c>
      <c r="F307" s="108">
        <v>3141</v>
      </c>
      <c r="G307" s="107" t="s">
        <v>319</v>
      </c>
      <c r="H307" s="109" t="s">
        <v>282</v>
      </c>
      <c r="I307" s="110">
        <v>468505</v>
      </c>
      <c r="J307" s="30">
        <v>225354</v>
      </c>
      <c r="K307" s="30">
        <v>120000</v>
      </c>
      <c r="L307" s="111">
        <v>116730</v>
      </c>
      <c r="M307" s="111">
        <v>4507</v>
      </c>
      <c r="N307" s="30">
        <v>1914</v>
      </c>
      <c r="O307" s="288">
        <v>0.67999999999999994</v>
      </c>
      <c r="P307" s="441">
        <v>0</v>
      </c>
      <c r="Q307" s="906">
        <v>0.67999999999999994</v>
      </c>
      <c r="R307" s="112">
        <v>0</v>
      </c>
      <c r="S307" s="113">
        <v>0</v>
      </c>
      <c r="T307" s="113">
        <v>0</v>
      </c>
      <c r="U307" s="113">
        <v>0</v>
      </c>
      <c r="V307" s="113">
        <v>0</v>
      </c>
      <c r="W307" s="113">
        <v>0</v>
      </c>
      <c r="X307" s="113">
        <v>0</v>
      </c>
      <c r="Y307" s="113">
        <f t="shared" si="569"/>
        <v>0</v>
      </c>
      <c r="Z307" s="113">
        <v>0</v>
      </c>
      <c r="AA307" s="113">
        <v>0</v>
      </c>
      <c r="AB307" s="113">
        <v>0</v>
      </c>
      <c r="AC307" s="113">
        <f t="shared" si="570"/>
        <v>0</v>
      </c>
      <c r="AD307" s="113">
        <f t="shared" si="571"/>
        <v>0</v>
      </c>
      <c r="AE307" s="114">
        <f t="shared" si="572"/>
        <v>0</v>
      </c>
      <c r="AF307" s="114">
        <f t="shared" si="573"/>
        <v>0</v>
      </c>
      <c r="AG307" s="113">
        <v>0</v>
      </c>
      <c r="AH307" s="113">
        <v>0</v>
      </c>
      <c r="AI307" s="113">
        <v>0</v>
      </c>
      <c r="AJ307" s="113">
        <f t="shared" si="651"/>
        <v>0</v>
      </c>
      <c r="AK307" s="113">
        <f t="shared" si="652"/>
        <v>0</v>
      </c>
      <c r="AL307" s="115">
        <v>0</v>
      </c>
      <c r="AM307" s="115">
        <v>0</v>
      </c>
      <c r="AN307" s="115">
        <v>0</v>
      </c>
      <c r="AO307" s="115">
        <v>0</v>
      </c>
      <c r="AP307" s="115">
        <v>0</v>
      </c>
      <c r="AQ307" s="115">
        <v>0</v>
      </c>
      <c r="AR307" s="115">
        <v>0</v>
      </c>
      <c r="AS307" s="115">
        <v>0</v>
      </c>
      <c r="AT307" s="115">
        <f t="shared" si="653"/>
        <v>0</v>
      </c>
      <c r="AU307" s="115">
        <f t="shared" si="562"/>
        <v>0</v>
      </c>
      <c r="AV307" s="116">
        <f t="shared" si="563"/>
        <v>0</v>
      </c>
      <c r="AW307" s="346">
        <f t="shared" si="654"/>
        <v>468505</v>
      </c>
      <c r="AX307" s="113">
        <f t="shared" si="655"/>
        <v>225354</v>
      </c>
      <c r="AY307" s="113">
        <f t="shared" si="656"/>
        <v>0</v>
      </c>
      <c r="AZ307" s="113">
        <f t="shared" si="657"/>
        <v>120000</v>
      </c>
      <c r="BA307" s="113">
        <f t="shared" si="658"/>
        <v>116730</v>
      </c>
      <c r="BB307" s="113">
        <f t="shared" si="658"/>
        <v>4507</v>
      </c>
      <c r="BC307" s="113">
        <f t="shared" si="659"/>
        <v>1914</v>
      </c>
      <c r="BD307" s="115">
        <f t="shared" si="660"/>
        <v>0.67999999999999994</v>
      </c>
      <c r="BE307" s="115">
        <f t="shared" si="661"/>
        <v>0</v>
      </c>
      <c r="BF307" s="372">
        <f t="shared" si="662"/>
        <v>0</v>
      </c>
      <c r="BG307" s="116">
        <f t="shared" si="663"/>
        <v>0.67999999999999994</v>
      </c>
    </row>
    <row r="308" spans="1:59" ht="14.1" customHeight="1" x14ac:dyDescent="0.2">
      <c r="A308" s="108">
        <v>62</v>
      </c>
      <c r="B308" s="105">
        <v>2457</v>
      </c>
      <c r="C308" s="106">
        <v>650021479</v>
      </c>
      <c r="D308" s="105">
        <v>72742577</v>
      </c>
      <c r="E308" s="107" t="s">
        <v>697</v>
      </c>
      <c r="F308" s="108">
        <v>3143</v>
      </c>
      <c r="G308" s="126" t="s">
        <v>633</v>
      </c>
      <c r="H308" s="109" t="s">
        <v>281</v>
      </c>
      <c r="I308" s="110">
        <v>64174</v>
      </c>
      <c r="J308" s="427">
        <v>47256</v>
      </c>
      <c r="K308" s="427">
        <v>0</v>
      </c>
      <c r="L308" s="111">
        <v>15973</v>
      </c>
      <c r="M308" s="111">
        <v>945</v>
      </c>
      <c r="N308" s="338">
        <v>0</v>
      </c>
      <c r="O308" s="288">
        <v>0.1</v>
      </c>
      <c r="P308" s="430">
        <v>0.1</v>
      </c>
      <c r="Q308" s="905">
        <v>0</v>
      </c>
      <c r="R308" s="112">
        <v>0</v>
      </c>
      <c r="S308" s="113">
        <v>0</v>
      </c>
      <c r="T308" s="113">
        <v>0</v>
      </c>
      <c r="U308" s="113">
        <v>0</v>
      </c>
      <c r="V308" s="113">
        <v>0</v>
      </c>
      <c r="W308" s="113">
        <v>0</v>
      </c>
      <c r="X308" s="113">
        <v>0</v>
      </c>
      <c r="Y308" s="113">
        <f t="shared" si="569"/>
        <v>0</v>
      </c>
      <c r="Z308" s="113">
        <v>0</v>
      </c>
      <c r="AA308" s="113">
        <v>0</v>
      </c>
      <c r="AB308" s="113">
        <v>0</v>
      </c>
      <c r="AC308" s="113">
        <f t="shared" si="570"/>
        <v>0</v>
      </c>
      <c r="AD308" s="113">
        <f t="shared" si="571"/>
        <v>0</v>
      </c>
      <c r="AE308" s="114">
        <f t="shared" si="572"/>
        <v>0</v>
      </c>
      <c r="AF308" s="114">
        <f t="shared" si="573"/>
        <v>0</v>
      </c>
      <c r="AG308" s="113">
        <v>0</v>
      </c>
      <c r="AH308" s="113">
        <v>0</v>
      </c>
      <c r="AI308" s="113">
        <v>0</v>
      </c>
      <c r="AJ308" s="113">
        <f t="shared" si="651"/>
        <v>0</v>
      </c>
      <c r="AK308" s="113">
        <f t="shared" si="652"/>
        <v>0</v>
      </c>
      <c r="AL308" s="115">
        <v>0</v>
      </c>
      <c r="AM308" s="115">
        <v>0</v>
      </c>
      <c r="AN308" s="115">
        <v>0</v>
      </c>
      <c r="AO308" s="115">
        <v>0</v>
      </c>
      <c r="AP308" s="115">
        <v>0</v>
      </c>
      <c r="AQ308" s="115">
        <v>0</v>
      </c>
      <c r="AR308" s="115">
        <v>0</v>
      </c>
      <c r="AS308" s="115">
        <v>0</v>
      </c>
      <c r="AT308" s="115">
        <f t="shared" si="653"/>
        <v>0</v>
      </c>
      <c r="AU308" s="115">
        <f t="shared" si="562"/>
        <v>0</v>
      </c>
      <c r="AV308" s="116">
        <f t="shared" si="563"/>
        <v>0</v>
      </c>
      <c r="AW308" s="346">
        <f t="shared" si="654"/>
        <v>64174</v>
      </c>
      <c r="AX308" s="113">
        <f t="shared" si="655"/>
        <v>47256</v>
      </c>
      <c r="AY308" s="113">
        <f t="shared" si="656"/>
        <v>0</v>
      </c>
      <c r="AZ308" s="113">
        <f t="shared" si="657"/>
        <v>0</v>
      </c>
      <c r="BA308" s="113">
        <f t="shared" si="658"/>
        <v>15973</v>
      </c>
      <c r="BB308" s="113">
        <f t="shared" si="658"/>
        <v>945</v>
      </c>
      <c r="BC308" s="113">
        <f t="shared" si="659"/>
        <v>0</v>
      </c>
      <c r="BD308" s="115">
        <f t="shared" si="660"/>
        <v>0.1</v>
      </c>
      <c r="BE308" s="115">
        <f t="shared" si="661"/>
        <v>0.1</v>
      </c>
      <c r="BF308" s="372">
        <f t="shared" si="662"/>
        <v>0</v>
      </c>
      <c r="BG308" s="116">
        <f t="shared" si="663"/>
        <v>0</v>
      </c>
    </row>
    <row r="309" spans="1:59" ht="14.1" customHeight="1" x14ac:dyDescent="0.2">
      <c r="A309" s="108">
        <v>62</v>
      </c>
      <c r="B309" s="105">
        <v>2457</v>
      </c>
      <c r="C309" s="106">
        <v>650021479</v>
      </c>
      <c r="D309" s="105">
        <v>72742577</v>
      </c>
      <c r="E309" s="107" t="s">
        <v>697</v>
      </c>
      <c r="F309" s="108">
        <v>3143</v>
      </c>
      <c r="G309" s="126" t="s">
        <v>634</v>
      </c>
      <c r="H309" s="109" t="s">
        <v>282</v>
      </c>
      <c r="I309" s="110">
        <v>9831</v>
      </c>
      <c r="J309" s="439">
        <v>6930</v>
      </c>
      <c r="K309" s="439">
        <v>0</v>
      </c>
      <c r="L309" s="111">
        <v>2342</v>
      </c>
      <c r="M309" s="111">
        <v>139</v>
      </c>
      <c r="N309" s="439">
        <v>420</v>
      </c>
      <c r="O309" s="288">
        <v>0.03</v>
      </c>
      <c r="P309" s="440">
        <v>0</v>
      </c>
      <c r="Q309" s="906">
        <v>0.03</v>
      </c>
      <c r="R309" s="112">
        <v>0</v>
      </c>
      <c r="S309" s="113">
        <v>0</v>
      </c>
      <c r="T309" s="113">
        <v>0</v>
      </c>
      <c r="U309" s="113">
        <v>0</v>
      </c>
      <c r="V309" s="113">
        <v>0</v>
      </c>
      <c r="W309" s="113">
        <v>0</v>
      </c>
      <c r="X309" s="113">
        <v>0</v>
      </c>
      <c r="Y309" s="113">
        <f t="shared" si="569"/>
        <v>0</v>
      </c>
      <c r="Z309" s="113">
        <v>0</v>
      </c>
      <c r="AA309" s="113">
        <v>0</v>
      </c>
      <c r="AB309" s="113">
        <v>0</v>
      </c>
      <c r="AC309" s="113">
        <f t="shared" si="570"/>
        <v>0</v>
      </c>
      <c r="AD309" s="113">
        <f t="shared" si="571"/>
        <v>0</v>
      </c>
      <c r="AE309" s="114">
        <f t="shared" si="572"/>
        <v>0</v>
      </c>
      <c r="AF309" s="114">
        <f t="shared" si="573"/>
        <v>0</v>
      </c>
      <c r="AG309" s="113">
        <v>0</v>
      </c>
      <c r="AH309" s="113">
        <v>0</v>
      </c>
      <c r="AI309" s="113">
        <v>0</v>
      </c>
      <c r="AJ309" s="113">
        <f t="shared" si="651"/>
        <v>0</v>
      </c>
      <c r="AK309" s="113">
        <f t="shared" si="652"/>
        <v>0</v>
      </c>
      <c r="AL309" s="115">
        <v>0</v>
      </c>
      <c r="AM309" s="115">
        <v>0</v>
      </c>
      <c r="AN309" s="115">
        <v>0</v>
      </c>
      <c r="AO309" s="115">
        <v>0</v>
      </c>
      <c r="AP309" s="115">
        <v>0</v>
      </c>
      <c r="AQ309" s="115">
        <v>0</v>
      </c>
      <c r="AR309" s="115">
        <v>0</v>
      </c>
      <c r="AS309" s="115">
        <v>0</v>
      </c>
      <c r="AT309" s="115">
        <f t="shared" si="653"/>
        <v>0</v>
      </c>
      <c r="AU309" s="115">
        <f t="shared" si="562"/>
        <v>0</v>
      </c>
      <c r="AV309" s="116">
        <f t="shared" si="563"/>
        <v>0</v>
      </c>
      <c r="AW309" s="346">
        <f t="shared" si="654"/>
        <v>9831</v>
      </c>
      <c r="AX309" s="113">
        <f t="shared" si="655"/>
        <v>6930</v>
      </c>
      <c r="AY309" s="113">
        <f t="shared" si="656"/>
        <v>0</v>
      </c>
      <c r="AZ309" s="113">
        <f t="shared" si="657"/>
        <v>0</v>
      </c>
      <c r="BA309" s="113">
        <f t="shared" si="658"/>
        <v>2342</v>
      </c>
      <c r="BB309" s="113">
        <f t="shared" si="658"/>
        <v>139</v>
      </c>
      <c r="BC309" s="113">
        <f t="shared" si="659"/>
        <v>420</v>
      </c>
      <c r="BD309" s="115">
        <f t="shared" si="660"/>
        <v>0.03</v>
      </c>
      <c r="BE309" s="115">
        <f t="shared" si="661"/>
        <v>0</v>
      </c>
      <c r="BF309" s="372">
        <f t="shared" si="662"/>
        <v>0</v>
      </c>
      <c r="BG309" s="116">
        <f t="shared" si="663"/>
        <v>0.03</v>
      </c>
    </row>
    <row r="310" spans="1:59" ht="14.1" customHeight="1" x14ac:dyDescent="0.2">
      <c r="A310" s="120">
        <v>62</v>
      </c>
      <c r="B310" s="117">
        <v>2457</v>
      </c>
      <c r="C310" s="118">
        <v>650021479</v>
      </c>
      <c r="D310" s="117">
        <v>72742577</v>
      </c>
      <c r="E310" s="119" t="s">
        <v>698</v>
      </c>
      <c r="F310" s="120"/>
      <c r="G310" s="119"/>
      <c r="H310" s="121"/>
      <c r="I310" s="122">
        <v>3634491</v>
      </c>
      <c r="J310" s="123">
        <v>2532148</v>
      </c>
      <c r="K310" s="123">
        <v>120000</v>
      </c>
      <c r="L310" s="123">
        <v>896426</v>
      </c>
      <c r="M310" s="123">
        <v>50643</v>
      </c>
      <c r="N310" s="123">
        <v>35274</v>
      </c>
      <c r="O310" s="124">
        <v>5.5763999999999996</v>
      </c>
      <c r="P310" s="124">
        <v>3.5783999999999998</v>
      </c>
      <c r="Q310" s="904">
        <v>1.998</v>
      </c>
      <c r="R310" s="122">
        <f t="shared" ref="R310:BG310" si="664">SUM(R304:R309)</f>
        <v>0</v>
      </c>
      <c r="S310" s="123">
        <f t="shared" si="664"/>
        <v>0</v>
      </c>
      <c r="T310" s="123">
        <f t="shared" si="664"/>
        <v>0</v>
      </c>
      <c r="U310" s="123">
        <f t="shared" ref="U310" si="665">SUM(U304:U309)</f>
        <v>21648</v>
      </c>
      <c r="V310" s="123">
        <f t="shared" si="664"/>
        <v>0</v>
      </c>
      <c r="W310" s="123">
        <f t="shared" ref="W310" si="666">SUM(W304:W309)</f>
        <v>0</v>
      </c>
      <c r="X310" s="123">
        <f t="shared" si="664"/>
        <v>0</v>
      </c>
      <c r="Y310" s="123">
        <f t="shared" si="664"/>
        <v>21648</v>
      </c>
      <c r="Z310" s="123">
        <f t="shared" si="664"/>
        <v>0</v>
      </c>
      <c r="AA310" s="123">
        <f t="shared" si="664"/>
        <v>0</v>
      </c>
      <c r="AB310" s="123">
        <f t="shared" si="664"/>
        <v>0</v>
      </c>
      <c r="AC310" s="123">
        <f t="shared" si="664"/>
        <v>0</v>
      </c>
      <c r="AD310" s="123">
        <f t="shared" si="664"/>
        <v>21648</v>
      </c>
      <c r="AE310" s="123">
        <f t="shared" si="664"/>
        <v>7317</v>
      </c>
      <c r="AF310" s="123">
        <f t="shared" si="664"/>
        <v>433</v>
      </c>
      <c r="AG310" s="123">
        <f t="shared" si="664"/>
        <v>0</v>
      </c>
      <c r="AH310" s="123">
        <f t="shared" si="664"/>
        <v>0</v>
      </c>
      <c r="AI310" s="123">
        <f t="shared" si="664"/>
        <v>0</v>
      </c>
      <c r="AJ310" s="123">
        <f t="shared" si="664"/>
        <v>0</v>
      </c>
      <c r="AK310" s="123">
        <f t="shared" si="664"/>
        <v>29398</v>
      </c>
      <c r="AL310" s="124">
        <f t="shared" si="664"/>
        <v>0</v>
      </c>
      <c r="AM310" s="124">
        <f t="shared" si="664"/>
        <v>0</v>
      </c>
      <c r="AN310" s="124">
        <f t="shared" si="664"/>
        <v>0</v>
      </c>
      <c r="AO310" s="124">
        <f t="shared" si="664"/>
        <v>0</v>
      </c>
      <c r="AP310" s="124">
        <f t="shared" si="664"/>
        <v>0</v>
      </c>
      <c r="AQ310" s="124">
        <f t="shared" ref="AQ310" si="667">SUM(AQ304:AQ309)</f>
        <v>0</v>
      </c>
      <c r="AR310" s="124">
        <f t="shared" si="664"/>
        <v>0</v>
      </c>
      <c r="AS310" s="124">
        <f t="shared" si="664"/>
        <v>0</v>
      </c>
      <c r="AT310" s="449">
        <f t="shared" si="664"/>
        <v>0</v>
      </c>
      <c r="AU310" s="124">
        <f t="shared" si="664"/>
        <v>0</v>
      </c>
      <c r="AV310" s="125">
        <f t="shared" si="664"/>
        <v>0</v>
      </c>
      <c r="AW310" s="842">
        <f t="shared" si="664"/>
        <v>3663889</v>
      </c>
      <c r="AX310" s="123">
        <f t="shared" si="664"/>
        <v>2553796</v>
      </c>
      <c r="AY310" s="123">
        <f t="shared" ref="AY310" si="668">SUM(AY304:AY309)</f>
        <v>0</v>
      </c>
      <c r="AZ310" s="123">
        <f t="shared" si="664"/>
        <v>120000</v>
      </c>
      <c r="BA310" s="123">
        <f t="shared" si="664"/>
        <v>903743</v>
      </c>
      <c r="BB310" s="123">
        <f t="shared" si="664"/>
        <v>51076</v>
      </c>
      <c r="BC310" s="123">
        <f t="shared" si="664"/>
        <v>35274</v>
      </c>
      <c r="BD310" s="124">
        <f t="shared" si="664"/>
        <v>5.5763999999999996</v>
      </c>
      <c r="BE310" s="124">
        <f t="shared" si="664"/>
        <v>3.5783999999999998</v>
      </c>
      <c r="BF310" s="124">
        <f t="shared" si="664"/>
        <v>0</v>
      </c>
      <c r="BG310" s="125">
        <f t="shared" si="664"/>
        <v>1.998</v>
      </c>
    </row>
    <row r="311" spans="1:59" ht="14.1" customHeight="1" x14ac:dyDescent="0.2">
      <c r="A311" s="108">
        <v>63</v>
      </c>
      <c r="B311" s="105">
        <v>2403</v>
      </c>
      <c r="C311" s="106">
        <v>600078931</v>
      </c>
      <c r="D311" s="105">
        <v>72744324</v>
      </c>
      <c r="E311" s="107" t="s">
        <v>699</v>
      </c>
      <c r="F311" s="108">
        <v>3111</v>
      </c>
      <c r="G311" s="107" t="s">
        <v>315</v>
      </c>
      <c r="H311" s="109" t="s">
        <v>281</v>
      </c>
      <c r="I311" s="110">
        <v>6329590</v>
      </c>
      <c r="J311" s="111">
        <v>4630478</v>
      </c>
      <c r="K311" s="111">
        <v>0</v>
      </c>
      <c r="L311" s="111">
        <v>1565102</v>
      </c>
      <c r="M311" s="111">
        <v>92610</v>
      </c>
      <c r="N311" s="111">
        <v>41400</v>
      </c>
      <c r="O311" s="288">
        <v>10.8682</v>
      </c>
      <c r="P311" s="288">
        <v>8</v>
      </c>
      <c r="Q311" s="406">
        <v>2.8681999999999999</v>
      </c>
      <c r="R311" s="112">
        <v>0</v>
      </c>
      <c r="S311" s="113">
        <v>0</v>
      </c>
      <c r="T311" s="113">
        <v>0</v>
      </c>
      <c r="U311" s="113">
        <v>39068</v>
      </c>
      <c r="V311" s="113">
        <v>-22091</v>
      </c>
      <c r="W311" s="113">
        <v>0</v>
      </c>
      <c r="X311" s="113">
        <v>0</v>
      </c>
      <c r="Y311" s="113">
        <f t="shared" si="569"/>
        <v>16977</v>
      </c>
      <c r="Z311" s="113">
        <v>0</v>
      </c>
      <c r="AA311" s="113">
        <v>0</v>
      </c>
      <c r="AB311" s="113">
        <v>0</v>
      </c>
      <c r="AC311" s="113">
        <f t="shared" si="570"/>
        <v>0</v>
      </c>
      <c r="AD311" s="113">
        <f t="shared" si="571"/>
        <v>16977</v>
      </c>
      <c r="AE311" s="114">
        <f t="shared" si="572"/>
        <v>5738</v>
      </c>
      <c r="AF311" s="114">
        <f t="shared" si="573"/>
        <v>340</v>
      </c>
      <c r="AG311" s="113">
        <v>0</v>
      </c>
      <c r="AH311" s="113">
        <v>30000</v>
      </c>
      <c r="AI311" s="113">
        <v>0</v>
      </c>
      <c r="AJ311" s="113">
        <f>SUM(AG311:AI311)</f>
        <v>30000</v>
      </c>
      <c r="AK311" s="113">
        <f>AD311+AE311+AF311+AJ311</f>
        <v>53055</v>
      </c>
      <c r="AL311" s="115">
        <v>0</v>
      </c>
      <c r="AM311" s="115">
        <v>0</v>
      </c>
      <c r="AN311" s="115">
        <v>0</v>
      </c>
      <c r="AO311" s="115">
        <v>0</v>
      </c>
      <c r="AP311" s="115">
        <v>0</v>
      </c>
      <c r="AQ311" s="115">
        <v>0</v>
      </c>
      <c r="AR311" s="115">
        <v>0</v>
      </c>
      <c r="AS311" s="115">
        <v>0</v>
      </c>
      <c r="AT311" s="115">
        <f t="shared" ref="AT311:AT313" si="669">AL311+AN311+AO311+AR311+AQ311</f>
        <v>0</v>
      </c>
      <c r="AU311" s="115">
        <f t="shared" si="562"/>
        <v>0</v>
      </c>
      <c r="AV311" s="116">
        <f t="shared" si="563"/>
        <v>0</v>
      </c>
      <c r="AW311" s="346">
        <f>I311+AK311</f>
        <v>6382645</v>
      </c>
      <c r="AX311" s="113">
        <f>J311+Y311</f>
        <v>4647455</v>
      </c>
      <c r="AY311" s="113">
        <f t="shared" ref="AY311:AY313" si="670">W311</f>
        <v>0</v>
      </c>
      <c r="AZ311" s="113">
        <f>K311+AC311</f>
        <v>0</v>
      </c>
      <c r="BA311" s="113">
        <f t="shared" ref="BA311:BB313" si="671">L311+AE311</f>
        <v>1570840</v>
      </c>
      <c r="BB311" s="113">
        <f t="shared" si="671"/>
        <v>92950</v>
      </c>
      <c r="BC311" s="113">
        <f>N311+AJ311</f>
        <v>71400</v>
      </c>
      <c r="BD311" s="115">
        <f>O311+AV311</f>
        <v>10.8682</v>
      </c>
      <c r="BE311" s="115">
        <f>P311+AT311</f>
        <v>8</v>
      </c>
      <c r="BF311" s="372">
        <f t="shared" ref="BF311:BF313" si="672">AQ311</f>
        <v>0</v>
      </c>
      <c r="BG311" s="116">
        <f>Q311+AU311</f>
        <v>2.8681999999999999</v>
      </c>
    </row>
    <row r="312" spans="1:59" ht="14.1" customHeight="1" x14ac:dyDescent="0.2">
      <c r="A312" s="108">
        <v>63</v>
      </c>
      <c r="B312" s="105">
        <v>2403</v>
      </c>
      <c r="C312" s="106">
        <v>600078931</v>
      </c>
      <c r="D312" s="105">
        <v>72744324</v>
      </c>
      <c r="E312" s="107" t="s">
        <v>699</v>
      </c>
      <c r="F312" s="108">
        <v>3111</v>
      </c>
      <c r="G312" s="126" t="s">
        <v>316</v>
      </c>
      <c r="H312" s="109" t="s">
        <v>282</v>
      </c>
      <c r="I312" s="110">
        <v>352854</v>
      </c>
      <c r="J312" s="28">
        <v>259833</v>
      </c>
      <c r="K312" s="28">
        <v>0</v>
      </c>
      <c r="L312" s="111">
        <v>87824</v>
      </c>
      <c r="M312" s="111">
        <v>5197</v>
      </c>
      <c r="N312" s="28">
        <v>0</v>
      </c>
      <c r="O312" s="288">
        <v>0.75</v>
      </c>
      <c r="P312" s="275">
        <v>0.75</v>
      </c>
      <c r="Q312" s="905">
        <v>0</v>
      </c>
      <c r="R312" s="112">
        <v>0</v>
      </c>
      <c r="S312" s="113">
        <v>0</v>
      </c>
      <c r="T312" s="113">
        <v>0</v>
      </c>
      <c r="U312" s="113">
        <v>0</v>
      </c>
      <c r="V312" s="113">
        <v>0</v>
      </c>
      <c r="W312" s="113">
        <v>0</v>
      </c>
      <c r="X312" s="113">
        <v>0</v>
      </c>
      <c r="Y312" s="113">
        <f t="shared" si="569"/>
        <v>0</v>
      </c>
      <c r="Z312" s="113">
        <v>0</v>
      </c>
      <c r="AA312" s="113">
        <v>0</v>
      </c>
      <c r="AB312" s="113">
        <v>0</v>
      </c>
      <c r="AC312" s="113">
        <f t="shared" si="570"/>
        <v>0</v>
      </c>
      <c r="AD312" s="113">
        <f t="shared" si="571"/>
        <v>0</v>
      </c>
      <c r="AE312" s="114">
        <f t="shared" si="572"/>
        <v>0</v>
      </c>
      <c r="AF312" s="114">
        <f t="shared" si="573"/>
        <v>0</v>
      </c>
      <c r="AG312" s="113">
        <v>0</v>
      </c>
      <c r="AH312" s="113">
        <v>0</v>
      </c>
      <c r="AI312" s="113">
        <v>0</v>
      </c>
      <c r="AJ312" s="113">
        <f>SUM(AG312:AI312)</f>
        <v>0</v>
      </c>
      <c r="AK312" s="113">
        <f>AD312+AE312+AF312+AJ312</f>
        <v>0</v>
      </c>
      <c r="AL312" s="115">
        <v>0</v>
      </c>
      <c r="AM312" s="115">
        <v>0</v>
      </c>
      <c r="AN312" s="115">
        <v>0</v>
      </c>
      <c r="AO312" s="115">
        <v>0</v>
      </c>
      <c r="AP312" s="115">
        <v>0</v>
      </c>
      <c r="AQ312" s="115">
        <v>0</v>
      </c>
      <c r="AR312" s="115">
        <v>0</v>
      </c>
      <c r="AS312" s="115">
        <v>0</v>
      </c>
      <c r="AT312" s="115">
        <f t="shared" si="669"/>
        <v>0</v>
      </c>
      <c r="AU312" s="115">
        <f t="shared" si="562"/>
        <v>0</v>
      </c>
      <c r="AV312" s="116">
        <f t="shared" si="563"/>
        <v>0</v>
      </c>
      <c r="AW312" s="346">
        <f>I312+AK312</f>
        <v>352854</v>
      </c>
      <c r="AX312" s="113">
        <f>J312+Y312</f>
        <v>259833</v>
      </c>
      <c r="AY312" s="113">
        <f t="shared" si="670"/>
        <v>0</v>
      </c>
      <c r="AZ312" s="113">
        <f>K312+AC312</f>
        <v>0</v>
      </c>
      <c r="BA312" s="113">
        <f t="shared" si="671"/>
        <v>87824</v>
      </c>
      <c r="BB312" s="113">
        <f t="shared" si="671"/>
        <v>5197</v>
      </c>
      <c r="BC312" s="113">
        <f>N312+AJ312</f>
        <v>0</v>
      </c>
      <c r="BD312" s="115">
        <f>O312+AV312</f>
        <v>0.75</v>
      </c>
      <c r="BE312" s="115">
        <f>P312+AT312</f>
        <v>0.75</v>
      </c>
      <c r="BF312" s="372">
        <f t="shared" si="672"/>
        <v>0</v>
      </c>
      <c r="BG312" s="116">
        <f>Q312+AU312</f>
        <v>0</v>
      </c>
    </row>
    <row r="313" spans="1:59" ht="14.1" customHeight="1" x14ac:dyDescent="0.2">
      <c r="A313" s="108">
        <v>63</v>
      </c>
      <c r="B313" s="105">
        <v>2403</v>
      </c>
      <c r="C313" s="106">
        <v>600078931</v>
      </c>
      <c r="D313" s="105">
        <v>72744324</v>
      </c>
      <c r="E313" s="107" t="s">
        <v>699</v>
      </c>
      <c r="F313" s="108">
        <v>3141</v>
      </c>
      <c r="G313" s="107" t="s">
        <v>319</v>
      </c>
      <c r="H313" s="109" t="s">
        <v>282</v>
      </c>
      <c r="I313" s="110">
        <v>960110</v>
      </c>
      <c r="J313" s="30">
        <v>703117</v>
      </c>
      <c r="K313" s="30">
        <v>0</v>
      </c>
      <c r="L313" s="111">
        <v>237653</v>
      </c>
      <c r="M313" s="111">
        <v>14062</v>
      </c>
      <c r="N313" s="30">
        <v>5278</v>
      </c>
      <c r="O313" s="288">
        <v>2.39</v>
      </c>
      <c r="P313" s="441">
        <v>0</v>
      </c>
      <c r="Q313" s="906">
        <v>2.39</v>
      </c>
      <c r="R313" s="112">
        <v>0</v>
      </c>
      <c r="S313" s="113">
        <v>0</v>
      </c>
      <c r="T313" s="113">
        <v>0</v>
      </c>
      <c r="U313" s="113">
        <v>0</v>
      </c>
      <c r="V313" s="113">
        <v>0</v>
      </c>
      <c r="W313" s="113">
        <v>0</v>
      </c>
      <c r="X313" s="113">
        <v>0</v>
      </c>
      <c r="Y313" s="113">
        <f t="shared" si="569"/>
        <v>0</v>
      </c>
      <c r="Z313" s="113">
        <v>0</v>
      </c>
      <c r="AA313" s="113">
        <v>0</v>
      </c>
      <c r="AB313" s="113">
        <v>0</v>
      </c>
      <c r="AC313" s="113">
        <f t="shared" si="570"/>
        <v>0</v>
      </c>
      <c r="AD313" s="113">
        <f t="shared" si="571"/>
        <v>0</v>
      </c>
      <c r="AE313" s="114">
        <f t="shared" si="572"/>
        <v>0</v>
      </c>
      <c r="AF313" s="114">
        <f t="shared" si="573"/>
        <v>0</v>
      </c>
      <c r="AG313" s="113">
        <v>0</v>
      </c>
      <c r="AH313" s="113">
        <v>0</v>
      </c>
      <c r="AI313" s="113">
        <v>0</v>
      </c>
      <c r="AJ313" s="113">
        <f>SUM(AG313:AI313)</f>
        <v>0</v>
      </c>
      <c r="AK313" s="113">
        <f>AD313+AE313+AF313+AJ313</f>
        <v>0</v>
      </c>
      <c r="AL313" s="115">
        <v>0</v>
      </c>
      <c r="AM313" s="115">
        <v>0</v>
      </c>
      <c r="AN313" s="115">
        <v>0</v>
      </c>
      <c r="AO313" s="115">
        <v>0</v>
      </c>
      <c r="AP313" s="115">
        <v>0</v>
      </c>
      <c r="AQ313" s="115">
        <v>0</v>
      </c>
      <c r="AR313" s="115">
        <v>0</v>
      </c>
      <c r="AS313" s="115">
        <v>0</v>
      </c>
      <c r="AT313" s="115">
        <f t="shared" si="669"/>
        <v>0</v>
      </c>
      <c r="AU313" s="115">
        <f t="shared" si="562"/>
        <v>0</v>
      </c>
      <c r="AV313" s="116">
        <f t="shared" si="563"/>
        <v>0</v>
      </c>
      <c r="AW313" s="346">
        <f>I313+AK313</f>
        <v>960110</v>
      </c>
      <c r="AX313" s="113">
        <f>J313+Y313</f>
        <v>703117</v>
      </c>
      <c r="AY313" s="113">
        <f t="shared" si="670"/>
        <v>0</v>
      </c>
      <c r="AZ313" s="113">
        <f>K313+AC313</f>
        <v>0</v>
      </c>
      <c r="BA313" s="113">
        <f t="shared" si="671"/>
        <v>237653</v>
      </c>
      <c r="BB313" s="113">
        <f t="shared" si="671"/>
        <v>14062</v>
      </c>
      <c r="BC313" s="113">
        <f>N313+AJ313</f>
        <v>5278</v>
      </c>
      <c r="BD313" s="115">
        <f>O313+AV313</f>
        <v>2.39</v>
      </c>
      <c r="BE313" s="115">
        <f>P313+AT313</f>
        <v>0</v>
      </c>
      <c r="BF313" s="372">
        <f t="shared" si="672"/>
        <v>0</v>
      </c>
      <c r="BG313" s="116">
        <f>Q313+AU313</f>
        <v>2.39</v>
      </c>
    </row>
    <row r="314" spans="1:59" ht="14.1" customHeight="1" x14ac:dyDescent="0.2">
      <c r="A314" s="120">
        <v>63</v>
      </c>
      <c r="B314" s="117">
        <v>2403</v>
      </c>
      <c r="C314" s="118">
        <v>600078931</v>
      </c>
      <c r="D314" s="117">
        <v>72744324</v>
      </c>
      <c r="E314" s="119" t="s">
        <v>700</v>
      </c>
      <c r="F314" s="120"/>
      <c r="G314" s="119"/>
      <c r="H314" s="121"/>
      <c r="I314" s="122">
        <v>7642554</v>
      </c>
      <c r="J314" s="123">
        <v>5593428</v>
      </c>
      <c r="K314" s="123">
        <v>0</v>
      </c>
      <c r="L314" s="123">
        <v>1890579</v>
      </c>
      <c r="M314" s="123">
        <v>111869</v>
      </c>
      <c r="N314" s="123">
        <v>46678</v>
      </c>
      <c r="O314" s="124">
        <v>14.0082</v>
      </c>
      <c r="P314" s="124">
        <v>8.75</v>
      </c>
      <c r="Q314" s="904">
        <v>5.2582000000000004</v>
      </c>
      <c r="R314" s="122">
        <f t="shared" ref="R314:BG314" si="673">SUM(R311:R313)</f>
        <v>0</v>
      </c>
      <c r="S314" s="123">
        <f t="shared" si="673"/>
        <v>0</v>
      </c>
      <c r="T314" s="123">
        <f t="shared" si="673"/>
        <v>0</v>
      </c>
      <c r="U314" s="123">
        <f t="shared" ref="U314" si="674">SUM(U311:U313)</f>
        <v>39068</v>
      </c>
      <c r="V314" s="123">
        <f t="shared" si="673"/>
        <v>-22091</v>
      </c>
      <c r="W314" s="123">
        <f t="shared" ref="W314" si="675">SUM(W311:W313)</f>
        <v>0</v>
      </c>
      <c r="X314" s="123">
        <f t="shared" si="673"/>
        <v>0</v>
      </c>
      <c r="Y314" s="123">
        <f t="shared" si="673"/>
        <v>16977</v>
      </c>
      <c r="Z314" s="123">
        <f t="shared" si="673"/>
        <v>0</v>
      </c>
      <c r="AA314" s="123">
        <f t="shared" si="673"/>
        <v>0</v>
      </c>
      <c r="AB314" s="123">
        <f t="shared" si="673"/>
        <v>0</v>
      </c>
      <c r="AC314" s="123">
        <f t="shared" si="673"/>
        <v>0</v>
      </c>
      <c r="AD314" s="123">
        <f t="shared" si="673"/>
        <v>16977</v>
      </c>
      <c r="AE314" s="123">
        <f t="shared" si="673"/>
        <v>5738</v>
      </c>
      <c r="AF314" s="123">
        <f t="shared" si="673"/>
        <v>340</v>
      </c>
      <c r="AG314" s="123">
        <f t="shared" si="673"/>
        <v>0</v>
      </c>
      <c r="AH314" s="123">
        <f t="shared" si="673"/>
        <v>30000</v>
      </c>
      <c r="AI314" s="123">
        <f t="shared" si="673"/>
        <v>0</v>
      </c>
      <c r="AJ314" s="123">
        <f t="shared" si="673"/>
        <v>30000</v>
      </c>
      <c r="AK314" s="123">
        <f t="shared" si="673"/>
        <v>53055</v>
      </c>
      <c r="AL314" s="124">
        <f t="shared" si="673"/>
        <v>0</v>
      </c>
      <c r="AM314" s="124">
        <f t="shared" si="673"/>
        <v>0</v>
      </c>
      <c r="AN314" s="124">
        <f t="shared" si="673"/>
        <v>0</v>
      </c>
      <c r="AO314" s="124">
        <f t="shared" si="673"/>
        <v>0</v>
      </c>
      <c r="AP314" s="124">
        <f t="shared" si="673"/>
        <v>0</v>
      </c>
      <c r="AQ314" s="124">
        <f t="shared" ref="AQ314" si="676">SUM(AQ311:AQ313)</f>
        <v>0</v>
      </c>
      <c r="AR314" s="124">
        <f t="shared" si="673"/>
        <v>0</v>
      </c>
      <c r="AS314" s="124">
        <f t="shared" si="673"/>
        <v>0</v>
      </c>
      <c r="AT314" s="449">
        <f t="shared" si="673"/>
        <v>0</v>
      </c>
      <c r="AU314" s="124">
        <f t="shared" si="673"/>
        <v>0</v>
      </c>
      <c r="AV314" s="125">
        <f t="shared" si="673"/>
        <v>0</v>
      </c>
      <c r="AW314" s="842">
        <f t="shared" si="673"/>
        <v>7695609</v>
      </c>
      <c r="AX314" s="123">
        <f t="shared" si="673"/>
        <v>5610405</v>
      </c>
      <c r="AY314" s="123">
        <f t="shared" ref="AY314" si="677">SUM(AY311:AY313)</f>
        <v>0</v>
      </c>
      <c r="AZ314" s="123">
        <f t="shared" si="673"/>
        <v>0</v>
      </c>
      <c r="BA314" s="123">
        <f t="shared" si="673"/>
        <v>1896317</v>
      </c>
      <c r="BB314" s="123">
        <f t="shared" si="673"/>
        <v>112209</v>
      </c>
      <c r="BC314" s="123">
        <f t="shared" si="673"/>
        <v>76678</v>
      </c>
      <c r="BD314" s="124">
        <f t="shared" si="673"/>
        <v>14.0082</v>
      </c>
      <c r="BE314" s="124">
        <f t="shared" si="673"/>
        <v>8.75</v>
      </c>
      <c r="BF314" s="124">
        <f t="shared" si="673"/>
        <v>0</v>
      </c>
      <c r="BG314" s="125">
        <f t="shared" si="673"/>
        <v>5.2582000000000004</v>
      </c>
    </row>
    <row r="315" spans="1:59" ht="14.1" customHeight="1" x14ac:dyDescent="0.2">
      <c r="A315" s="108">
        <v>64</v>
      </c>
      <c r="B315" s="105">
        <v>2458</v>
      </c>
      <c r="C315" s="106">
        <v>600079741</v>
      </c>
      <c r="D315" s="105">
        <v>72744243</v>
      </c>
      <c r="E315" s="107" t="s">
        <v>701</v>
      </c>
      <c r="F315" s="108">
        <v>3113</v>
      </c>
      <c r="G315" s="107" t="s">
        <v>318</v>
      </c>
      <c r="H315" s="109" t="s">
        <v>281</v>
      </c>
      <c r="I315" s="110">
        <v>21824691</v>
      </c>
      <c r="J315" s="111">
        <v>15743778</v>
      </c>
      <c r="K315" s="111">
        <v>0</v>
      </c>
      <c r="L315" s="111">
        <v>5321397</v>
      </c>
      <c r="M315" s="111">
        <v>314876</v>
      </c>
      <c r="N315" s="111">
        <v>444640</v>
      </c>
      <c r="O315" s="288">
        <v>30.453699999999998</v>
      </c>
      <c r="P315" s="288">
        <v>23.181899999999999</v>
      </c>
      <c r="Q315" s="406">
        <v>7.2717999999999998</v>
      </c>
      <c r="R315" s="112">
        <v>0</v>
      </c>
      <c r="S315" s="113">
        <v>0</v>
      </c>
      <c r="T315" s="113">
        <v>35047</v>
      </c>
      <c r="U315" s="113">
        <v>74064</v>
      </c>
      <c r="V315" s="113">
        <v>0</v>
      </c>
      <c r="W315" s="113">
        <v>0</v>
      </c>
      <c r="X315" s="113">
        <v>0</v>
      </c>
      <c r="Y315" s="113">
        <f t="shared" si="569"/>
        <v>109111</v>
      </c>
      <c r="Z315" s="113">
        <v>0</v>
      </c>
      <c r="AA315" s="113">
        <v>0</v>
      </c>
      <c r="AB315" s="113">
        <v>0</v>
      </c>
      <c r="AC315" s="113">
        <f t="shared" si="570"/>
        <v>0</v>
      </c>
      <c r="AD315" s="113">
        <f t="shared" si="571"/>
        <v>109111</v>
      </c>
      <c r="AE315" s="114">
        <f t="shared" si="572"/>
        <v>36880</v>
      </c>
      <c r="AF315" s="114">
        <f t="shared" si="573"/>
        <v>2182</v>
      </c>
      <c r="AG315" s="113">
        <v>0</v>
      </c>
      <c r="AH315" s="113">
        <v>0</v>
      </c>
      <c r="AI315" s="113">
        <v>0</v>
      </c>
      <c r="AJ315" s="113">
        <f>SUM(AG315:AI315)</f>
        <v>0</v>
      </c>
      <c r="AK315" s="113">
        <f>AD315+AE315+AF315+AJ315</f>
        <v>148173</v>
      </c>
      <c r="AL315" s="115">
        <v>0</v>
      </c>
      <c r="AM315" s="115">
        <v>0</v>
      </c>
      <c r="AN315" s="115">
        <v>0</v>
      </c>
      <c r="AO315" s="115">
        <v>0.06</v>
      </c>
      <c r="AP315" s="115">
        <v>0</v>
      </c>
      <c r="AQ315" s="115">
        <v>0</v>
      </c>
      <c r="AR315" s="115">
        <v>0</v>
      </c>
      <c r="AS315" s="115">
        <v>0</v>
      </c>
      <c r="AT315" s="115">
        <f t="shared" ref="AT315:AT319" si="678">AL315+AN315+AO315+AR315+AQ315</f>
        <v>0.06</v>
      </c>
      <c r="AU315" s="115">
        <f t="shared" si="562"/>
        <v>0</v>
      </c>
      <c r="AV315" s="116">
        <f t="shared" si="563"/>
        <v>0.06</v>
      </c>
      <c r="AW315" s="346">
        <f>I315+AK315</f>
        <v>21972864</v>
      </c>
      <c r="AX315" s="113">
        <f>J315+Y315</f>
        <v>15852889</v>
      </c>
      <c r="AY315" s="113">
        <f t="shared" ref="AY315:AY319" si="679">W315</f>
        <v>0</v>
      </c>
      <c r="AZ315" s="113">
        <f>K315+AC315</f>
        <v>0</v>
      </c>
      <c r="BA315" s="113">
        <f t="shared" ref="BA315:BB319" si="680">L315+AE315</f>
        <v>5358277</v>
      </c>
      <c r="BB315" s="113">
        <f t="shared" si="680"/>
        <v>317058</v>
      </c>
      <c r="BC315" s="113">
        <f>N315+AJ315</f>
        <v>444640</v>
      </c>
      <c r="BD315" s="115">
        <f>O315+AV315</f>
        <v>30.513699999999996</v>
      </c>
      <c r="BE315" s="115">
        <f>P315+AT315</f>
        <v>23.241899999999998</v>
      </c>
      <c r="BF315" s="372">
        <f t="shared" ref="BF315:BF319" si="681">AQ315</f>
        <v>0</v>
      </c>
      <c r="BG315" s="116">
        <f>Q315+AU315</f>
        <v>7.2717999999999998</v>
      </c>
    </row>
    <row r="316" spans="1:59" ht="14.1" customHeight="1" x14ac:dyDescent="0.2">
      <c r="A316" s="108">
        <v>64</v>
      </c>
      <c r="B316" s="105">
        <v>2458</v>
      </c>
      <c r="C316" s="106">
        <v>600079741</v>
      </c>
      <c r="D316" s="105">
        <v>72744243</v>
      </c>
      <c r="E316" s="107" t="s">
        <v>701</v>
      </c>
      <c r="F316" s="108">
        <v>3113</v>
      </c>
      <c r="G316" s="126" t="s">
        <v>316</v>
      </c>
      <c r="H316" s="109" t="s">
        <v>282</v>
      </c>
      <c r="I316" s="110">
        <v>795840</v>
      </c>
      <c r="J316" s="28">
        <v>585118</v>
      </c>
      <c r="K316" s="28">
        <v>0</v>
      </c>
      <c r="L316" s="111">
        <v>197770</v>
      </c>
      <c r="M316" s="111">
        <v>11702</v>
      </c>
      <c r="N316" s="28">
        <v>1250</v>
      </c>
      <c r="O316" s="288">
        <v>1.68</v>
      </c>
      <c r="P316" s="275">
        <v>1.68</v>
      </c>
      <c r="Q316" s="905">
        <v>0</v>
      </c>
      <c r="R316" s="112">
        <v>0</v>
      </c>
      <c r="S316" s="113">
        <v>0</v>
      </c>
      <c r="T316" s="113">
        <v>0</v>
      </c>
      <c r="U316" s="113">
        <v>0</v>
      </c>
      <c r="V316" s="113">
        <v>0</v>
      </c>
      <c r="W316" s="113">
        <v>0</v>
      </c>
      <c r="X316" s="113">
        <v>0</v>
      </c>
      <c r="Y316" s="113">
        <f t="shared" si="569"/>
        <v>0</v>
      </c>
      <c r="Z316" s="113">
        <v>0</v>
      </c>
      <c r="AA316" s="113">
        <v>0</v>
      </c>
      <c r="AB316" s="113">
        <v>0</v>
      </c>
      <c r="AC316" s="113">
        <f t="shared" si="570"/>
        <v>0</v>
      </c>
      <c r="AD316" s="113">
        <f t="shared" si="571"/>
        <v>0</v>
      </c>
      <c r="AE316" s="114">
        <f t="shared" si="572"/>
        <v>0</v>
      </c>
      <c r="AF316" s="114">
        <f t="shared" si="573"/>
        <v>0</v>
      </c>
      <c r="AG316" s="113">
        <v>0</v>
      </c>
      <c r="AH316" s="113">
        <v>0</v>
      </c>
      <c r="AI316" s="113">
        <v>0</v>
      </c>
      <c r="AJ316" s="113">
        <f>SUM(AG316:AI316)</f>
        <v>0</v>
      </c>
      <c r="AK316" s="113">
        <f>AD316+AE316+AF316+AJ316</f>
        <v>0</v>
      </c>
      <c r="AL316" s="115">
        <v>0</v>
      </c>
      <c r="AM316" s="115">
        <v>0</v>
      </c>
      <c r="AN316" s="115">
        <v>0</v>
      </c>
      <c r="AO316" s="115">
        <v>0</v>
      </c>
      <c r="AP316" s="115">
        <v>0</v>
      </c>
      <c r="AQ316" s="115">
        <v>0</v>
      </c>
      <c r="AR316" s="115">
        <v>0</v>
      </c>
      <c r="AS316" s="115">
        <v>0</v>
      </c>
      <c r="AT316" s="115">
        <f t="shared" si="678"/>
        <v>0</v>
      </c>
      <c r="AU316" s="115">
        <f t="shared" si="562"/>
        <v>0</v>
      </c>
      <c r="AV316" s="116">
        <f t="shared" si="563"/>
        <v>0</v>
      </c>
      <c r="AW316" s="346">
        <f>I316+AK316</f>
        <v>795840</v>
      </c>
      <c r="AX316" s="113">
        <f>J316+Y316</f>
        <v>585118</v>
      </c>
      <c r="AY316" s="113">
        <f t="shared" si="679"/>
        <v>0</v>
      </c>
      <c r="AZ316" s="113">
        <f>K316+AC316</f>
        <v>0</v>
      </c>
      <c r="BA316" s="113">
        <f t="shared" si="680"/>
        <v>197770</v>
      </c>
      <c r="BB316" s="113">
        <f t="shared" si="680"/>
        <v>11702</v>
      </c>
      <c r="BC316" s="113">
        <f>N316+AJ316</f>
        <v>1250</v>
      </c>
      <c r="BD316" s="115">
        <f>O316+AV316</f>
        <v>1.68</v>
      </c>
      <c r="BE316" s="115">
        <f>P316+AT316</f>
        <v>1.68</v>
      </c>
      <c r="BF316" s="372">
        <f t="shared" si="681"/>
        <v>0</v>
      </c>
      <c r="BG316" s="116">
        <f>Q316+AU316</f>
        <v>0</v>
      </c>
    </row>
    <row r="317" spans="1:59" ht="14.1" customHeight="1" x14ac:dyDescent="0.2">
      <c r="A317" s="108">
        <v>64</v>
      </c>
      <c r="B317" s="105">
        <v>2458</v>
      </c>
      <c r="C317" s="106">
        <v>600079741</v>
      </c>
      <c r="D317" s="105">
        <v>72744243</v>
      </c>
      <c r="E317" s="107" t="s">
        <v>701</v>
      </c>
      <c r="F317" s="108">
        <v>3141</v>
      </c>
      <c r="G317" s="107" t="s">
        <v>319</v>
      </c>
      <c r="H317" s="109" t="s">
        <v>282</v>
      </c>
      <c r="I317" s="110">
        <v>2009214</v>
      </c>
      <c r="J317" s="30">
        <v>1467103</v>
      </c>
      <c r="K317" s="30">
        <v>0</v>
      </c>
      <c r="L317" s="111">
        <v>495881</v>
      </c>
      <c r="M317" s="111">
        <v>29342</v>
      </c>
      <c r="N317" s="30">
        <v>16888</v>
      </c>
      <c r="O317" s="288">
        <v>4.99</v>
      </c>
      <c r="P317" s="441">
        <v>0</v>
      </c>
      <c r="Q317" s="906">
        <v>4.99</v>
      </c>
      <c r="R317" s="112">
        <v>0</v>
      </c>
      <c r="S317" s="113">
        <v>0</v>
      </c>
      <c r="T317" s="113">
        <v>0</v>
      </c>
      <c r="U317" s="113">
        <v>0</v>
      </c>
      <c r="V317" s="113">
        <v>0</v>
      </c>
      <c r="W317" s="113">
        <v>0</v>
      </c>
      <c r="X317" s="113">
        <v>0</v>
      </c>
      <c r="Y317" s="113">
        <f t="shared" si="569"/>
        <v>0</v>
      </c>
      <c r="Z317" s="113">
        <v>0</v>
      </c>
      <c r="AA317" s="113">
        <v>0</v>
      </c>
      <c r="AB317" s="113">
        <v>0</v>
      </c>
      <c r="AC317" s="113">
        <f t="shared" si="570"/>
        <v>0</v>
      </c>
      <c r="AD317" s="113">
        <f t="shared" si="571"/>
        <v>0</v>
      </c>
      <c r="AE317" s="114">
        <f t="shared" si="572"/>
        <v>0</v>
      </c>
      <c r="AF317" s="114">
        <f t="shared" si="573"/>
        <v>0</v>
      </c>
      <c r="AG317" s="113">
        <v>0</v>
      </c>
      <c r="AH317" s="113">
        <v>0</v>
      </c>
      <c r="AI317" s="113">
        <v>0</v>
      </c>
      <c r="AJ317" s="113">
        <f>SUM(AG317:AI317)</f>
        <v>0</v>
      </c>
      <c r="AK317" s="113">
        <f>AD317+AE317+AF317+AJ317</f>
        <v>0</v>
      </c>
      <c r="AL317" s="115">
        <v>0</v>
      </c>
      <c r="AM317" s="115">
        <v>0</v>
      </c>
      <c r="AN317" s="115">
        <v>0</v>
      </c>
      <c r="AO317" s="115">
        <v>0</v>
      </c>
      <c r="AP317" s="115">
        <v>0</v>
      </c>
      <c r="AQ317" s="115">
        <v>0</v>
      </c>
      <c r="AR317" s="115">
        <v>0</v>
      </c>
      <c r="AS317" s="115">
        <v>0</v>
      </c>
      <c r="AT317" s="115">
        <f t="shared" si="678"/>
        <v>0</v>
      </c>
      <c r="AU317" s="115">
        <f t="shared" si="562"/>
        <v>0</v>
      </c>
      <c r="AV317" s="116">
        <f t="shared" si="563"/>
        <v>0</v>
      </c>
      <c r="AW317" s="346">
        <f>I317+AK317</f>
        <v>2009214</v>
      </c>
      <c r="AX317" s="113">
        <f>J317+Y317</f>
        <v>1467103</v>
      </c>
      <c r="AY317" s="113">
        <f t="shared" si="679"/>
        <v>0</v>
      </c>
      <c r="AZ317" s="113">
        <f>K317+AC317</f>
        <v>0</v>
      </c>
      <c r="BA317" s="113">
        <f t="shared" si="680"/>
        <v>495881</v>
      </c>
      <c r="BB317" s="113">
        <f t="shared" si="680"/>
        <v>29342</v>
      </c>
      <c r="BC317" s="113">
        <f>N317+AJ317</f>
        <v>16888</v>
      </c>
      <c r="BD317" s="115">
        <f>O317+AV317</f>
        <v>4.99</v>
      </c>
      <c r="BE317" s="115">
        <f>P317+AT317</f>
        <v>0</v>
      </c>
      <c r="BF317" s="372">
        <f t="shared" si="681"/>
        <v>0</v>
      </c>
      <c r="BG317" s="116">
        <f>Q317+AU317</f>
        <v>4.99</v>
      </c>
    </row>
    <row r="318" spans="1:59" ht="14.1" customHeight="1" x14ac:dyDescent="0.2">
      <c r="A318" s="108">
        <v>64</v>
      </c>
      <c r="B318" s="105">
        <v>2458</v>
      </c>
      <c r="C318" s="106">
        <v>600079741</v>
      </c>
      <c r="D318" s="105">
        <v>72744243</v>
      </c>
      <c r="E318" s="107" t="s">
        <v>701</v>
      </c>
      <c r="F318" s="108">
        <v>3143</v>
      </c>
      <c r="G318" s="126" t="s">
        <v>633</v>
      </c>
      <c r="H318" s="109" t="s">
        <v>281</v>
      </c>
      <c r="I318" s="110">
        <v>1852124</v>
      </c>
      <c r="J318" s="427">
        <v>1363862</v>
      </c>
      <c r="K318" s="427">
        <v>0</v>
      </c>
      <c r="L318" s="111">
        <v>460985</v>
      </c>
      <c r="M318" s="111">
        <v>27277</v>
      </c>
      <c r="N318" s="338">
        <v>0</v>
      </c>
      <c r="O318" s="288">
        <v>3.0068999999999999</v>
      </c>
      <c r="P318" s="430">
        <v>3.0068999999999999</v>
      </c>
      <c r="Q318" s="905">
        <v>0</v>
      </c>
      <c r="R318" s="112">
        <v>0</v>
      </c>
      <c r="S318" s="113">
        <v>0</v>
      </c>
      <c r="T318" s="113">
        <v>0</v>
      </c>
      <c r="U318" s="113">
        <v>0</v>
      </c>
      <c r="V318" s="113">
        <v>0</v>
      </c>
      <c r="W318" s="113">
        <v>0</v>
      </c>
      <c r="X318" s="113">
        <v>0</v>
      </c>
      <c r="Y318" s="113">
        <f t="shared" si="569"/>
        <v>0</v>
      </c>
      <c r="Z318" s="113">
        <v>0</v>
      </c>
      <c r="AA318" s="113">
        <v>0</v>
      </c>
      <c r="AB318" s="113">
        <v>0</v>
      </c>
      <c r="AC318" s="113">
        <f t="shared" si="570"/>
        <v>0</v>
      </c>
      <c r="AD318" s="113">
        <f t="shared" si="571"/>
        <v>0</v>
      </c>
      <c r="AE318" s="114">
        <f t="shared" si="572"/>
        <v>0</v>
      </c>
      <c r="AF318" s="114">
        <f t="shared" si="573"/>
        <v>0</v>
      </c>
      <c r="AG318" s="113">
        <v>0</v>
      </c>
      <c r="AH318" s="113">
        <v>0</v>
      </c>
      <c r="AI318" s="113">
        <v>0</v>
      </c>
      <c r="AJ318" s="113">
        <f>SUM(AG318:AI318)</f>
        <v>0</v>
      </c>
      <c r="AK318" s="113">
        <f>AD318+AE318+AF318+AJ318</f>
        <v>0</v>
      </c>
      <c r="AL318" s="115">
        <v>0</v>
      </c>
      <c r="AM318" s="115">
        <v>0</v>
      </c>
      <c r="AN318" s="115">
        <v>0</v>
      </c>
      <c r="AO318" s="115">
        <v>0</v>
      </c>
      <c r="AP318" s="115">
        <v>0</v>
      </c>
      <c r="AQ318" s="115">
        <v>0</v>
      </c>
      <c r="AR318" s="115">
        <v>0</v>
      </c>
      <c r="AS318" s="115">
        <v>0</v>
      </c>
      <c r="AT318" s="115">
        <f t="shared" si="678"/>
        <v>0</v>
      </c>
      <c r="AU318" s="115">
        <f t="shared" si="562"/>
        <v>0</v>
      </c>
      <c r="AV318" s="116">
        <f t="shared" si="563"/>
        <v>0</v>
      </c>
      <c r="AW318" s="346">
        <f>I318+AK318</f>
        <v>1852124</v>
      </c>
      <c r="AX318" s="113">
        <f>J318+Y318</f>
        <v>1363862</v>
      </c>
      <c r="AY318" s="113">
        <f t="shared" si="679"/>
        <v>0</v>
      </c>
      <c r="AZ318" s="113">
        <f>K318+AC318</f>
        <v>0</v>
      </c>
      <c r="BA318" s="113">
        <f t="shared" si="680"/>
        <v>460985</v>
      </c>
      <c r="BB318" s="113">
        <f t="shared" si="680"/>
        <v>27277</v>
      </c>
      <c r="BC318" s="113">
        <f>N318+AJ318</f>
        <v>0</v>
      </c>
      <c r="BD318" s="115">
        <f>O318+AV318</f>
        <v>3.0068999999999999</v>
      </c>
      <c r="BE318" s="115">
        <f>P318+AT318</f>
        <v>3.0068999999999999</v>
      </c>
      <c r="BF318" s="372">
        <f t="shared" si="681"/>
        <v>0</v>
      </c>
      <c r="BG318" s="116">
        <f>Q318+AU318</f>
        <v>0</v>
      </c>
    </row>
    <row r="319" spans="1:59" ht="14.1" customHeight="1" x14ac:dyDescent="0.2">
      <c r="A319" s="108">
        <v>64</v>
      </c>
      <c r="B319" s="105">
        <v>2458</v>
      </c>
      <c r="C319" s="106">
        <v>600079741</v>
      </c>
      <c r="D319" s="105">
        <v>72744243</v>
      </c>
      <c r="E319" s="107" t="s">
        <v>701</v>
      </c>
      <c r="F319" s="108">
        <v>3143</v>
      </c>
      <c r="G319" s="126" t="s">
        <v>634</v>
      </c>
      <c r="H319" s="109" t="s">
        <v>282</v>
      </c>
      <c r="I319" s="110">
        <v>59688</v>
      </c>
      <c r="J319" s="439">
        <v>42075</v>
      </c>
      <c r="K319" s="439">
        <v>0</v>
      </c>
      <c r="L319" s="111">
        <v>14221</v>
      </c>
      <c r="M319" s="111">
        <v>842</v>
      </c>
      <c r="N319" s="439">
        <v>2550</v>
      </c>
      <c r="O319" s="288">
        <v>0.18</v>
      </c>
      <c r="P319" s="440">
        <v>0</v>
      </c>
      <c r="Q319" s="906">
        <v>0.18</v>
      </c>
      <c r="R319" s="112">
        <v>0</v>
      </c>
      <c r="S319" s="113">
        <v>0</v>
      </c>
      <c r="T319" s="113">
        <v>0</v>
      </c>
      <c r="U319" s="113">
        <v>0</v>
      </c>
      <c r="V319" s="113">
        <v>0</v>
      </c>
      <c r="W319" s="113">
        <v>0</v>
      </c>
      <c r="X319" s="113">
        <v>0</v>
      </c>
      <c r="Y319" s="113">
        <f t="shared" si="569"/>
        <v>0</v>
      </c>
      <c r="Z319" s="113">
        <v>0</v>
      </c>
      <c r="AA319" s="113">
        <v>0</v>
      </c>
      <c r="AB319" s="113">
        <v>0</v>
      </c>
      <c r="AC319" s="113">
        <f t="shared" si="570"/>
        <v>0</v>
      </c>
      <c r="AD319" s="113">
        <f t="shared" si="571"/>
        <v>0</v>
      </c>
      <c r="AE319" s="114">
        <f t="shared" si="572"/>
        <v>0</v>
      </c>
      <c r="AF319" s="114">
        <f t="shared" si="573"/>
        <v>0</v>
      </c>
      <c r="AG319" s="113">
        <v>0</v>
      </c>
      <c r="AH319" s="113">
        <v>0</v>
      </c>
      <c r="AI319" s="113">
        <v>0</v>
      </c>
      <c r="AJ319" s="113">
        <f>SUM(AG319:AI319)</f>
        <v>0</v>
      </c>
      <c r="AK319" s="113">
        <f>AD319+AE319+AF319+AJ319</f>
        <v>0</v>
      </c>
      <c r="AL319" s="115">
        <v>0</v>
      </c>
      <c r="AM319" s="115">
        <v>0</v>
      </c>
      <c r="AN319" s="115">
        <v>0</v>
      </c>
      <c r="AO319" s="115">
        <v>0</v>
      </c>
      <c r="AP319" s="115">
        <v>0</v>
      </c>
      <c r="AQ319" s="115">
        <v>0</v>
      </c>
      <c r="AR319" s="115">
        <v>0</v>
      </c>
      <c r="AS319" s="115">
        <v>0</v>
      </c>
      <c r="AT319" s="115">
        <f t="shared" si="678"/>
        <v>0</v>
      </c>
      <c r="AU319" s="115">
        <f t="shared" si="562"/>
        <v>0</v>
      </c>
      <c r="AV319" s="116">
        <f t="shared" si="563"/>
        <v>0</v>
      </c>
      <c r="AW319" s="346">
        <f>I319+AK319</f>
        <v>59688</v>
      </c>
      <c r="AX319" s="113">
        <f>J319+Y319</f>
        <v>42075</v>
      </c>
      <c r="AY319" s="113">
        <f t="shared" si="679"/>
        <v>0</v>
      </c>
      <c r="AZ319" s="113">
        <f>K319+AC319</f>
        <v>0</v>
      </c>
      <c r="BA319" s="113">
        <f t="shared" si="680"/>
        <v>14221</v>
      </c>
      <c r="BB319" s="113">
        <f t="shared" si="680"/>
        <v>842</v>
      </c>
      <c r="BC319" s="113">
        <f>N319+AJ319</f>
        <v>2550</v>
      </c>
      <c r="BD319" s="115">
        <f>O319+AV319</f>
        <v>0.18</v>
      </c>
      <c r="BE319" s="115">
        <f>P319+AT319</f>
        <v>0</v>
      </c>
      <c r="BF319" s="372">
        <f t="shared" si="681"/>
        <v>0</v>
      </c>
      <c r="BG319" s="116">
        <f>Q319+AU319</f>
        <v>0.18</v>
      </c>
    </row>
    <row r="320" spans="1:59" ht="14.1" customHeight="1" x14ac:dyDescent="0.2">
      <c r="A320" s="120">
        <v>64</v>
      </c>
      <c r="B320" s="117">
        <v>2458</v>
      </c>
      <c r="C320" s="118">
        <v>600079741</v>
      </c>
      <c r="D320" s="117">
        <v>72744243</v>
      </c>
      <c r="E320" s="119" t="s">
        <v>702</v>
      </c>
      <c r="F320" s="120"/>
      <c r="G320" s="119"/>
      <c r="H320" s="121"/>
      <c r="I320" s="122">
        <v>26541557</v>
      </c>
      <c r="J320" s="123">
        <v>19201936</v>
      </c>
      <c r="K320" s="123">
        <v>0</v>
      </c>
      <c r="L320" s="123">
        <v>6490254</v>
      </c>
      <c r="M320" s="123">
        <v>384039</v>
      </c>
      <c r="N320" s="123">
        <v>465328</v>
      </c>
      <c r="O320" s="124">
        <v>40.310600000000001</v>
      </c>
      <c r="P320" s="124">
        <v>27.8688</v>
      </c>
      <c r="Q320" s="904">
        <v>12.441800000000001</v>
      </c>
      <c r="R320" s="122">
        <f t="shared" ref="R320:BG320" si="682">SUM(R315:R319)</f>
        <v>0</v>
      </c>
      <c r="S320" s="123">
        <f t="shared" si="682"/>
        <v>0</v>
      </c>
      <c r="T320" s="123">
        <f t="shared" si="682"/>
        <v>35047</v>
      </c>
      <c r="U320" s="123">
        <f t="shared" ref="U320" si="683">SUM(U315:U319)</f>
        <v>74064</v>
      </c>
      <c r="V320" s="123">
        <f t="shared" si="682"/>
        <v>0</v>
      </c>
      <c r="W320" s="123">
        <f t="shared" ref="W320" si="684">SUM(W315:W319)</f>
        <v>0</v>
      </c>
      <c r="X320" s="123">
        <f t="shared" si="682"/>
        <v>0</v>
      </c>
      <c r="Y320" s="123">
        <f t="shared" si="682"/>
        <v>109111</v>
      </c>
      <c r="Z320" s="123">
        <f t="shared" si="682"/>
        <v>0</v>
      </c>
      <c r="AA320" s="123">
        <f t="shared" si="682"/>
        <v>0</v>
      </c>
      <c r="AB320" s="123">
        <f t="shared" si="682"/>
        <v>0</v>
      </c>
      <c r="AC320" s="123">
        <f t="shared" si="682"/>
        <v>0</v>
      </c>
      <c r="AD320" s="123">
        <f t="shared" si="682"/>
        <v>109111</v>
      </c>
      <c r="AE320" s="123">
        <f t="shared" si="682"/>
        <v>36880</v>
      </c>
      <c r="AF320" s="123">
        <f t="shared" si="682"/>
        <v>2182</v>
      </c>
      <c r="AG320" s="123">
        <f t="shared" si="682"/>
        <v>0</v>
      </c>
      <c r="AH320" s="123">
        <f t="shared" si="682"/>
        <v>0</v>
      </c>
      <c r="AI320" s="123">
        <f t="shared" si="682"/>
        <v>0</v>
      </c>
      <c r="AJ320" s="123">
        <f t="shared" si="682"/>
        <v>0</v>
      </c>
      <c r="AK320" s="123">
        <f t="shared" si="682"/>
        <v>148173</v>
      </c>
      <c r="AL320" s="124">
        <f t="shared" si="682"/>
        <v>0</v>
      </c>
      <c r="AM320" s="124">
        <f t="shared" si="682"/>
        <v>0</v>
      </c>
      <c r="AN320" s="124">
        <f t="shared" si="682"/>
        <v>0</v>
      </c>
      <c r="AO320" s="124">
        <f t="shared" si="682"/>
        <v>0.06</v>
      </c>
      <c r="AP320" s="124">
        <f t="shared" si="682"/>
        <v>0</v>
      </c>
      <c r="AQ320" s="124">
        <f t="shared" ref="AQ320" si="685">SUM(AQ315:AQ319)</f>
        <v>0</v>
      </c>
      <c r="AR320" s="124">
        <f t="shared" si="682"/>
        <v>0</v>
      </c>
      <c r="AS320" s="124">
        <f t="shared" si="682"/>
        <v>0</v>
      </c>
      <c r="AT320" s="449">
        <f t="shared" si="682"/>
        <v>0.06</v>
      </c>
      <c r="AU320" s="124">
        <f t="shared" si="682"/>
        <v>0</v>
      </c>
      <c r="AV320" s="125">
        <f t="shared" si="682"/>
        <v>0.06</v>
      </c>
      <c r="AW320" s="842">
        <f t="shared" si="682"/>
        <v>26689730</v>
      </c>
      <c r="AX320" s="123">
        <f t="shared" si="682"/>
        <v>19311047</v>
      </c>
      <c r="AY320" s="123">
        <f t="shared" ref="AY320" si="686">SUM(AY315:AY319)</f>
        <v>0</v>
      </c>
      <c r="AZ320" s="123">
        <f t="shared" si="682"/>
        <v>0</v>
      </c>
      <c r="BA320" s="123">
        <f t="shared" si="682"/>
        <v>6527134</v>
      </c>
      <c r="BB320" s="123">
        <f t="shared" si="682"/>
        <v>386221</v>
      </c>
      <c r="BC320" s="123">
        <f t="shared" si="682"/>
        <v>465328</v>
      </c>
      <c r="BD320" s="124">
        <f t="shared" si="682"/>
        <v>40.370600000000003</v>
      </c>
      <c r="BE320" s="124">
        <f t="shared" si="682"/>
        <v>27.928799999999995</v>
      </c>
      <c r="BF320" s="124">
        <f t="shared" si="682"/>
        <v>0</v>
      </c>
      <c r="BG320" s="125">
        <f t="shared" si="682"/>
        <v>12.441800000000001</v>
      </c>
    </row>
    <row r="321" spans="1:59" ht="14.1" customHeight="1" x14ac:dyDescent="0.2">
      <c r="A321" s="108">
        <v>65</v>
      </c>
      <c r="B321" s="105">
        <v>2316</v>
      </c>
      <c r="C321" s="106">
        <v>600080439</v>
      </c>
      <c r="D321" s="105">
        <v>70983224</v>
      </c>
      <c r="E321" s="107" t="s">
        <v>703</v>
      </c>
      <c r="F321" s="108">
        <v>3233</v>
      </c>
      <c r="G321" s="107" t="s">
        <v>322</v>
      </c>
      <c r="H321" s="109" t="s">
        <v>282</v>
      </c>
      <c r="I321" s="110">
        <v>2137356</v>
      </c>
      <c r="J321" s="338">
        <v>1537149</v>
      </c>
      <c r="K321" s="338">
        <v>30000</v>
      </c>
      <c r="L321" s="111">
        <v>529696</v>
      </c>
      <c r="M321" s="111">
        <v>30743</v>
      </c>
      <c r="N321" s="338">
        <v>9768</v>
      </c>
      <c r="O321" s="288">
        <v>3.4400000000000004</v>
      </c>
      <c r="P321" s="275">
        <v>2.48</v>
      </c>
      <c r="Q321" s="905">
        <v>0.96</v>
      </c>
      <c r="R321" s="112">
        <v>10000</v>
      </c>
      <c r="S321" s="113">
        <v>0</v>
      </c>
      <c r="T321" s="113">
        <v>0</v>
      </c>
      <c r="U321" s="113">
        <v>7920</v>
      </c>
      <c r="V321" s="113">
        <v>0</v>
      </c>
      <c r="W321" s="113">
        <v>0</v>
      </c>
      <c r="X321" s="113">
        <v>0</v>
      </c>
      <c r="Y321" s="113">
        <f t="shared" si="569"/>
        <v>17920</v>
      </c>
      <c r="Z321" s="113">
        <v>-10000</v>
      </c>
      <c r="AA321" s="113">
        <v>0</v>
      </c>
      <c r="AB321" s="113">
        <v>0</v>
      </c>
      <c r="AC321" s="113">
        <f t="shared" si="570"/>
        <v>-10000</v>
      </c>
      <c r="AD321" s="113">
        <f t="shared" si="571"/>
        <v>7920</v>
      </c>
      <c r="AE321" s="114">
        <f t="shared" si="572"/>
        <v>2677</v>
      </c>
      <c r="AF321" s="114">
        <f t="shared" si="573"/>
        <v>358</v>
      </c>
      <c r="AG321" s="113">
        <v>0</v>
      </c>
      <c r="AH321" s="113">
        <v>0</v>
      </c>
      <c r="AI321" s="113">
        <v>0</v>
      </c>
      <c r="AJ321" s="113">
        <f>SUM(AG321:AI321)</f>
        <v>0</v>
      </c>
      <c r="AK321" s="113">
        <f>AD321+AE321+AF321+AJ321</f>
        <v>10955</v>
      </c>
      <c r="AL321" s="115">
        <v>0</v>
      </c>
      <c r="AM321" s="115">
        <v>0</v>
      </c>
      <c r="AN321" s="115">
        <v>0</v>
      </c>
      <c r="AO321" s="115">
        <v>0</v>
      </c>
      <c r="AP321" s="115">
        <v>0</v>
      </c>
      <c r="AQ321" s="115">
        <v>0</v>
      </c>
      <c r="AR321" s="115">
        <v>0</v>
      </c>
      <c r="AS321" s="115">
        <v>0</v>
      </c>
      <c r="AT321" s="115">
        <f>AL321+AN321+AO321+AR321+AQ321</f>
        <v>0</v>
      </c>
      <c r="AU321" s="115">
        <f t="shared" si="562"/>
        <v>0</v>
      </c>
      <c r="AV321" s="116">
        <f t="shared" si="563"/>
        <v>0</v>
      </c>
      <c r="AW321" s="346">
        <f>I321+AK321</f>
        <v>2148311</v>
      </c>
      <c r="AX321" s="113">
        <f>J321+Y321</f>
        <v>1555069</v>
      </c>
      <c r="AY321" s="113">
        <f>W321</f>
        <v>0</v>
      </c>
      <c r="AZ321" s="113">
        <f>K321+AC321</f>
        <v>20000</v>
      </c>
      <c r="BA321" s="113">
        <f>L321+AE321</f>
        <v>532373</v>
      </c>
      <c r="BB321" s="113">
        <f>M321+AF321</f>
        <v>31101</v>
      </c>
      <c r="BC321" s="113">
        <f>N321+AJ321</f>
        <v>9768</v>
      </c>
      <c r="BD321" s="115">
        <f>O321+AV321</f>
        <v>3.4400000000000004</v>
      </c>
      <c r="BE321" s="115">
        <f>P321+AT321</f>
        <v>2.48</v>
      </c>
      <c r="BF321" s="372">
        <f>AQ321</f>
        <v>0</v>
      </c>
      <c r="BG321" s="116">
        <f>Q321+AU321</f>
        <v>0.96</v>
      </c>
    </row>
    <row r="322" spans="1:59" ht="14.1" customHeight="1" x14ac:dyDescent="0.2">
      <c r="A322" s="120">
        <v>65</v>
      </c>
      <c r="B322" s="117">
        <v>2316</v>
      </c>
      <c r="C322" s="118">
        <v>600080439</v>
      </c>
      <c r="D322" s="117">
        <v>70983224</v>
      </c>
      <c r="E322" s="119" t="s">
        <v>704</v>
      </c>
      <c r="F322" s="120"/>
      <c r="G322" s="119"/>
      <c r="H322" s="121"/>
      <c r="I322" s="122">
        <v>2137356</v>
      </c>
      <c r="J322" s="123">
        <v>1537149</v>
      </c>
      <c r="K322" s="123">
        <v>30000</v>
      </c>
      <c r="L322" s="123">
        <v>529696</v>
      </c>
      <c r="M322" s="123">
        <v>30743</v>
      </c>
      <c r="N322" s="123">
        <v>9768</v>
      </c>
      <c r="O322" s="124">
        <v>3.4400000000000004</v>
      </c>
      <c r="P322" s="124">
        <v>2.48</v>
      </c>
      <c r="Q322" s="904">
        <v>0.96</v>
      </c>
      <c r="R322" s="122">
        <f t="shared" ref="R322:BG322" si="687">SUM(R321)</f>
        <v>10000</v>
      </c>
      <c r="S322" s="123">
        <f t="shared" si="687"/>
        <v>0</v>
      </c>
      <c r="T322" s="123">
        <f t="shared" si="687"/>
        <v>0</v>
      </c>
      <c r="U322" s="123">
        <f t="shared" ref="U322" si="688">SUM(U321)</f>
        <v>7920</v>
      </c>
      <c r="V322" s="123">
        <f t="shared" si="687"/>
        <v>0</v>
      </c>
      <c r="W322" s="123">
        <f t="shared" ref="W322" si="689">SUM(W321)</f>
        <v>0</v>
      </c>
      <c r="X322" s="123">
        <f t="shared" si="687"/>
        <v>0</v>
      </c>
      <c r="Y322" s="123">
        <f t="shared" si="687"/>
        <v>17920</v>
      </c>
      <c r="Z322" s="123">
        <f t="shared" si="687"/>
        <v>-10000</v>
      </c>
      <c r="AA322" s="123">
        <f t="shared" si="687"/>
        <v>0</v>
      </c>
      <c r="AB322" s="123">
        <f t="shared" si="687"/>
        <v>0</v>
      </c>
      <c r="AC322" s="123">
        <f t="shared" si="687"/>
        <v>-10000</v>
      </c>
      <c r="AD322" s="123">
        <f t="shared" si="687"/>
        <v>7920</v>
      </c>
      <c r="AE322" s="123">
        <f t="shared" si="687"/>
        <v>2677</v>
      </c>
      <c r="AF322" s="123">
        <f t="shared" si="687"/>
        <v>358</v>
      </c>
      <c r="AG322" s="123">
        <f t="shared" si="687"/>
        <v>0</v>
      </c>
      <c r="AH322" s="123">
        <f t="shared" si="687"/>
        <v>0</v>
      </c>
      <c r="AI322" s="123">
        <f t="shared" si="687"/>
        <v>0</v>
      </c>
      <c r="AJ322" s="123">
        <f t="shared" si="687"/>
        <v>0</v>
      </c>
      <c r="AK322" s="123">
        <f t="shared" si="687"/>
        <v>10955</v>
      </c>
      <c r="AL322" s="124">
        <f t="shared" si="687"/>
        <v>0</v>
      </c>
      <c r="AM322" s="124">
        <f t="shared" si="687"/>
        <v>0</v>
      </c>
      <c r="AN322" s="124">
        <f t="shared" si="687"/>
        <v>0</v>
      </c>
      <c r="AO322" s="124">
        <f t="shared" si="687"/>
        <v>0</v>
      </c>
      <c r="AP322" s="124">
        <f t="shared" si="687"/>
        <v>0</v>
      </c>
      <c r="AQ322" s="124">
        <f t="shared" ref="AQ322" si="690">SUM(AQ321)</f>
        <v>0</v>
      </c>
      <c r="AR322" s="124">
        <f t="shared" si="687"/>
        <v>0</v>
      </c>
      <c r="AS322" s="124">
        <f t="shared" si="687"/>
        <v>0</v>
      </c>
      <c r="AT322" s="449">
        <f t="shared" si="687"/>
        <v>0</v>
      </c>
      <c r="AU322" s="124">
        <f t="shared" si="687"/>
        <v>0</v>
      </c>
      <c r="AV322" s="125">
        <f t="shared" si="687"/>
        <v>0</v>
      </c>
      <c r="AW322" s="842">
        <f t="shared" si="687"/>
        <v>2148311</v>
      </c>
      <c r="AX322" s="123">
        <f t="shared" si="687"/>
        <v>1555069</v>
      </c>
      <c r="AY322" s="123">
        <f t="shared" ref="AY322" si="691">SUM(AY321)</f>
        <v>0</v>
      </c>
      <c r="AZ322" s="123">
        <f t="shared" si="687"/>
        <v>20000</v>
      </c>
      <c r="BA322" s="123">
        <f t="shared" si="687"/>
        <v>532373</v>
      </c>
      <c r="BB322" s="123">
        <f t="shared" si="687"/>
        <v>31101</v>
      </c>
      <c r="BC322" s="123">
        <f t="shared" si="687"/>
        <v>9768</v>
      </c>
      <c r="BD322" s="124">
        <f t="shared" si="687"/>
        <v>3.4400000000000004</v>
      </c>
      <c r="BE322" s="124">
        <f t="shared" si="687"/>
        <v>2.48</v>
      </c>
      <c r="BF322" s="124">
        <f t="shared" si="687"/>
        <v>0</v>
      </c>
      <c r="BG322" s="125">
        <f t="shared" si="687"/>
        <v>0.96</v>
      </c>
    </row>
    <row r="323" spans="1:59" ht="14.1" customHeight="1" x14ac:dyDescent="0.2">
      <c r="A323" s="108">
        <v>66</v>
      </c>
      <c r="B323" s="105">
        <v>2402</v>
      </c>
      <c r="C323" s="106">
        <v>600078949</v>
      </c>
      <c r="D323" s="105">
        <v>70983208</v>
      </c>
      <c r="E323" s="107" t="s">
        <v>705</v>
      </c>
      <c r="F323" s="108">
        <v>3111</v>
      </c>
      <c r="G323" s="107" t="s">
        <v>315</v>
      </c>
      <c r="H323" s="109" t="s">
        <v>281</v>
      </c>
      <c r="I323" s="110">
        <v>6477766</v>
      </c>
      <c r="J323" s="111">
        <v>4703767</v>
      </c>
      <c r="K323" s="111">
        <v>0</v>
      </c>
      <c r="L323" s="111">
        <v>1589873</v>
      </c>
      <c r="M323" s="111">
        <v>94076</v>
      </c>
      <c r="N323" s="111">
        <v>90050</v>
      </c>
      <c r="O323" s="288">
        <v>11.2682</v>
      </c>
      <c r="P323" s="288">
        <v>8</v>
      </c>
      <c r="Q323" s="406">
        <v>3.2681999999999998</v>
      </c>
      <c r="R323" s="112">
        <v>0</v>
      </c>
      <c r="S323" s="113">
        <v>0</v>
      </c>
      <c r="T323" s="113">
        <v>0</v>
      </c>
      <c r="U323" s="113">
        <v>40880</v>
      </c>
      <c r="V323" s="113">
        <v>0</v>
      </c>
      <c r="W323" s="113">
        <v>0</v>
      </c>
      <c r="X323" s="113">
        <v>0</v>
      </c>
      <c r="Y323" s="113">
        <f t="shared" si="569"/>
        <v>40880</v>
      </c>
      <c r="Z323" s="113">
        <v>0</v>
      </c>
      <c r="AA323" s="113">
        <v>0</v>
      </c>
      <c r="AB323" s="113">
        <v>0</v>
      </c>
      <c r="AC323" s="113">
        <f t="shared" si="570"/>
        <v>0</v>
      </c>
      <c r="AD323" s="113">
        <f t="shared" si="571"/>
        <v>40880</v>
      </c>
      <c r="AE323" s="114">
        <f t="shared" si="572"/>
        <v>13817</v>
      </c>
      <c r="AF323" s="114">
        <f t="shared" si="573"/>
        <v>818</v>
      </c>
      <c r="AG323" s="113">
        <v>0</v>
      </c>
      <c r="AH323" s="113">
        <v>0</v>
      </c>
      <c r="AI323" s="113">
        <v>0</v>
      </c>
      <c r="AJ323" s="113">
        <f>SUM(AG323:AI323)</f>
        <v>0</v>
      </c>
      <c r="AK323" s="113">
        <f>AD323+AE323+AF323+AJ323</f>
        <v>55515</v>
      </c>
      <c r="AL323" s="115">
        <v>0</v>
      </c>
      <c r="AM323" s="115">
        <v>0</v>
      </c>
      <c r="AN323" s="115">
        <v>0</v>
      </c>
      <c r="AO323" s="115">
        <v>0</v>
      </c>
      <c r="AP323" s="115">
        <v>0</v>
      </c>
      <c r="AQ323" s="115">
        <v>0</v>
      </c>
      <c r="AR323" s="115">
        <v>0</v>
      </c>
      <c r="AS323" s="115">
        <v>0</v>
      </c>
      <c r="AT323" s="115">
        <f t="shared" ref="AT323:AT325" si="692">AL323+AN323+AO323+AR323+AQ323</f>
        <v>0</v>
      </c>
      <c r="AU323" s="115">
        <f t="shared" si="562"/>
        <v>0</v>
      </c>
      <c r="AV323" s="116">
        <f t="shared" si="563"/>
        <v>0</v>
      </c>
      <c r="AW323" s="346">
        <f>I323+AK323</f>
        <v>6533281</v>
      </c>
      <c r="AX323" s="113">
        <f>J323+Y323</f>
        <v>4744647</v>
      </c>
      <c r="AY323" s="113">
        <f t="shared" ref="AY323:AY325" si="693">W323</f>
        <v>0</v>
      </c>
      <c r="AZ323" s="113">
        <f>K323+AC323</f>
        <v>0</v>
      </c>
      <c r="BA323" s="113">
        <f t="shared" ref="BA323:BB325" si="694">L323+AE323</f>
        <v>1603690</v>
      </c>
      <c r="BB323" s="113">
        <f t="shared" si="694"/>
        <v>94894</v>
      </c>
      <c r="BC323" s="113">
        <f>N323+AJ323</f>
        <v>90050</v>
      </c>
      <c r="BD323" s="115">
        <f>O323+AV323</f>
        <v>11.2682</v>
      </c>
      <c r="BE323" s="115">
        <f>P323+AT323</f>
        <v>8</v>
      </c>
      <c r="BF323" s="372">
        <f t="shared" ref="BF323:BF325" si="695">AQ323</f>
        <v>0</v>
      </c>
      <c r="BG323" s="116">
        <f>Q323+AU323</f>
        <v>3.2681999999999998</v>
      </c>
    </row>
    <row r="324" spans="1:59" ht="14.1" customHeight="1" x14ac:dyDescent="0.2">
      <c r="A324" s="108">
        <v>66</v>
      </c>
      <c r="B324" s="105">
        <v>2402</v>
      </c>
      <c r="C324" s="106">
        <v>600078949</v>
      </c>
      <c r="D324" s="105">
        <v>70983208</v>
      </c>
      <c r="E324" s="107" t="s">
        <v>705</v>
      </c>
      <c r="F324" s="108">
        <v>3111</v>
      </c>
      <c r="G324" s="107" t="s">
        <v>316</v>
      </c>
      <c r="H324" s="109" t="s">
        <v>281</v>
      </c>
      <c r="I324" s="110">
        <v>0</v>
      </c>
      <c r="J324" s="111">
        <v>0</v>
      </c>
      <c r="K324" s="111">
        <v>0</v>
      </c>
      <c r="L324" s="111">
        <v>0</v>
      </c>
      <c r="M324" s="111">
        <v>0</v>
      </c>
      <c r="N324" s="111">
        <v>0</v>
      </c>
      <c r="O324" s="288">
        <v>0</v>
      </c>
      <c r="P324" s="288">
        <v>0</v>
      </c>
      <c r="Q324" s="406">
        <v>0</v>
      </c>
      <c r="R324" s="112">
        <v>0</v>
      </c>
      <c r="S324" s="113">
        <v>57741</v>
      </c>
      <c r="T324" s="113">
        <v>0</v>
      </c>
      <c r="U324" s="113">
        <v>0</v>
      </c>
      <c r="V324" s="113">
        <v>0</v>
      </c>
      <c r="W324" s="113">
        <v>0</v>
      </c>
      <c r="X324" s="113">
        <v>0</v>
      </c>
      <c r="Y324" s="113">
        <f t="shared" ref="Y324" si="696">SUM(R324:X324)</f>
        <v>57741</v>
      </c>
      <c r="Z324" s="113">
        <v>0</v>
      </c>
      <c r="AA324" s="113">
        <v>0</v>
      </c>
      <c r="AB324" s="113">
        <v>0</v>
      </c>
      <c r="AC324" s="113">
        <f t="shared" ref="AC324" si="697">SUM(Z324:AB324)</f>
        <v>0</v>
      </c>
      <c r="AD324" s="113">
        <f t="shared" ref="AD324" si="698">Y324+AC324</f>
        <v>57741</v>
      </c>
      <c r="AE324" s="114">
        <f t="shared" ref="AE324" si="699">ROUND((Y324+Z324+AA324)*33.8%,0)</f>
        <v>19516</v>
      </c>
      <c r="AF324" s="114">
        <f t="shared" ref="AF324" si="700">ROUND(Y324*2%,0)</f>
        <v>1155</v>
      </c>
      <c r="AG324" s="113">
        <v>2750</v>
      </c>
      <c r="AH324" s="113">
        <v>0</v>
      </c>
      <c r="AI324" s="113">
        <v>0</v>
      </c>
      <c r="AJ324" s="113">
        <f>SUM(AG324:AI324)</f>
        <v>2750</v>
      </c>
      <c r="AK324" s="113">
        <f>AD324+AE324+AF324+AJ324</f>
        <v>81162</v>
      </c>
      <c r="AL324" s="115">
        <v>0</v>
      </c>
      <c r="AM324" s="115">
        <v>0</v>
      </c>
      <c r="AN324" s="115">
        <v>0.17</v>
      </c>
      <c r="AO324" s="115">
        <v>0</v>
      </c>
      <c r="AP324" s="115">
        <v>0</v>
      </c>
      <c r="AQ324" s="115">
        <v>0</v>
      </c>
      <c r="AR324" s="115">
        <v>0</v>
      </c>
      <c r="AS324" s="115">
        <v>0</v>
      </c>
      <c r="AT324" s="115">
        <f t="shared" si="692"/>
        <v>0.17</v>
      </c>
      <c r="AU324" s="115">
        <f t="shared" ref="AU324" si="701">AM324+AP324+AS324</f>
        <v>0</v>
      </c>
      <c r="AV324" s="116">
        <f t="shared" ref="AV324" si="702">SUM(AT324:AU324)</f>
        <v>0.17</v>
      </c>
      <c r="AW324" s="346">
        <f>I324+AK324</f>
        <v>81162</v>
      </c>
      <c r="AX324" s="113">
        <f>J324+Y324</f>
        <v>57741</v>
      </c>
      <c r="AY324" s="113">
        <f t="shared" si="693"/>
        <v>0</v>
      </c>
      <c r="AZ324" s="113">
        <f>K324+AC324</f>
        <v>0</v>
      </c>
      <c r="BA324" s="113">
        <f t="shared" si="694"/>
        <v>19516</v>
      </c>
      <c r="BB324" s="113">
        <f t="shared" si="694"/>
        <v>1155</v>
      </c>
      <c r="BC324" s="113">
        <f>N324+AJ324</f>
        <v>2750</v>
      </c>
      <c r="BD324" s="115">
        <f>O324+AV324</f>
        <v>0.17</v>
      </c>
      <c r="BE324" s="115">
        <f>P324+AT324</f>
        <v>0.17</v>
      </c>
      <c r="BF324" s="372">
        <f t="shared" si="695"/>
        <v>0</v>
      </c>
      <c r="BG324" s="116">
        <f>Q324+AU324</f>
        <v>0</v>
      </c>
    </row>
    <row r="325" spans="1:59" ht="14.1" customHeight="1" x14ac:dyDescent="0.2">
      <c r="A325" s="108">
        <v>66</v>
      </c>
      <c r="B325" s="105">
        <v>2402</v>
      </c>
      <c r="C325" s="106">
        <v>600078949</v>
      </c>
      <c r="D325" s="105">
        <v>70983208</v>
      </c>
      <c r="E325" s="107" t="s">
        <v>705</v>
      </c>
      <c r="F325" s="108">
        <v>3141</v>
      </c>
      <c r="G325" s="107" t="s">
        <v>319</v>
      </c>
      <c r="H325" s="109" t="s">
        <v>282</v>
      </c>
      <c r="I325" s="110">
        <v>1138742</v>
      </c>
      <c r="J325" s="30">
        <v>834425</v>
      </c>
      <c r="K325" s="30">
        <v>0</v>
      </c>
      <c r="L325" s="111">
        <v>282035</v>
      </c>
      <c r="M325" s="111">
        <v>16688</v>
      </c>
      <c r="N325" s="30">
        <v>5594</v>
      </c>
      <c r="O325" s="288">
        <v>2.84</v>
      </c>
      <c r="P325" s="441">
        <v>0</v>
      </c>
      <c r="Q325" s="33">
        <v>2.84</v>
      </c>
      <c r="R325" s="112">
        <v>0</v>
      </c>
      <c r="S325" s="113">
        <v>0</v>
      </c>
      <c r="T325" s="113">
        <v>0</v>
      </c>
      <c r="U325" s="113">
        <v>0</v>
      </c>
      <c r="V325" s="113">
        <v>0</v>
      </c>
      <c r="W325" s="113">
        <v>0</v>
      </c>
      <c r="X325" s="113">
        <v>0</v>
      </c>
      <c r="Y325" s="113">
        <f t="shared" si="569"/>
        <v>0</v>
      </c>
      <c r="Z325" s="113">
        <v>0</v>
      </c>
      <c r="AA325" s="113">
        <v>0</v>
      </c>
      <c r="AB325" s="113">
        <v>0</v>
      </c>
      <c r="AC325" s="113">
        <f t="shared" si="570"/>
        <v>0</v>
      </c>
      <c r="AD325" s="113">
        <f t="shared" si="571"/>
        <v>0</v>
      </c>
      <c r="AE325" s="114">
        <f t="shared" si="572"/>
        <v>0</v>
      </c>
      <c r="AF325" s="114">
        <f t="shared" si="573"/>
        <v>0</v>
      </c>
      <c r="AG325" s="113">
        <v>0</v>
      </c>
      <c r="AH325" s="113">
        <v>0</v>
      </c>
      <c r="AI325" s="113">
        <v>0</v>
      </c>
      <c r="AJ325" s="113">
        <f>SUM(AG325:AI325)</f>
        <v>0</v>
      </c>
      <c r="AK325" s="113">
        <f>AD325+AE325+AF325+AJ325</f>
        <v>0</v>
      </c>
      <c r="AL325" s="115">
        <v>0</v>
      </c>
      <c r="AM325" s="115">
        <v>0</v>
      </c>
      <c r="AN325" s="115">
        <v>0</v>
      </c>
      <c r="AO325" s="115">
        <v>0</v>
      </c>
      <c r="AP325" s="115">
        <v>0</v>
      </c>
      <c r="AQ325" s="115">
        <v>0</v>
      </c>
      <c r="AR325" s="115">
        <v>0</v>
      </c>
      <c r="AS325" s="115">
        <v>0</v>
      </c>
      <c r="AT325" s="115">
        <f t="shared" si="692"/>
        <v>0</v>
      </c>
      <c r="AU325" s="115">
        <f t="shared" si="562"/>
        <v>0</v>
      </c>
      <c r="AV325" s="116">
        <f t="shared" si="563"/>
        <v>0</v>
      </c>
      <c r="AW325" s="346">
        <f>I325+AK325</f>
        <v>1138742</v>
      </c>
      <c r="AX325" s="113">
        <f>J325+Y325</f>
        <v>834425</v>
      </c>
      <c r="AY325" s="113">
        <f t="shared" si="693"/>
        <v>0</v>
      </c>
      <c r="AZ325" s="113">
        <f>K325+AC325</f>
        <v>0</v>
      </c>
      <c r="BA325" s="113">
        <f t="shared" si="694"/>
        <v>282035</v>
      </c>
      <c r="BB325" s="113">
        <f t="shared" si="694"/>
        <v>16688</v>
      </c>
      <c r="BC325" s="113">
        <f>N325+AJ325</f>
        <v>5594</v>
      </c>
      <c r="BD325" s="115">
        <f>O325+AV325</f>
        <v>2.84</v>
      </c>
      <c r="BE325" s="115">
        <f>P325+AT325</f>
        <v>0</v>
      </c>
      <c r="BF325" s="372">
        <f t="shared" si="695"/>
        <v>0</v>
      </c>
      <c r="BG325" s="116">
        <f>Q325+AU325</f>
        <v>2.84</v>
      </c>
    </row>
    <row r="326" spans="1:59" ht="14.1" customHeight="1" x14ac:dyDescent="0.2">
      <c r="A326" s="120">
        <v>66</v>
      </c>
      <c r="B326" s="117">
        <v>2402</v>
      </c>
      <c r="C326" s="118">
        <v>600078949</v>
      </c>
      <c r="D326" s="117">
        <v>70983208</v>
      </c>
      <c r="E326" s="119" t="s">
        <v>706</v>
      </c>
      <c r="F326" s="120"/>
      <c r="G326" s="119"/>
      <c r="H326" s="121"/>
      <c r="I326" s="122">
        <v>7616508</v>
      </c>
      <c r="J326" s="123">
        <v>5538192</v>
      </c>
      <c r="K326" s="123">
        <v>0</v>
      </c>
      <c r="L326" s="123">
        <v>1871908</v>
      </c>
      <c r="M326" s="123">
        <v>110764</v>
      </c>
      <c r="N326" s="123">
        <v>95644</v>
      </c>
      <c r="O326" s="124">
        <v>14.1082</v>
      </c>
      <c r="P326" s="124">
        <v>8</v>
      </c>
      <c r="Q326" s="904">
        <v>6.1082000000000001</v>
      </c>
      <c r="R326" s="122">
        <f t="shared" ref="R326:BG326" si="703">SUM(R323:R325)</f>
        <v>0</v>
      </c>
      <c r="S326" s="123">
        <f t="shared" si="703"/>
        <v>57741</v>
      </c>
      <c r="T326" s="123">
        <f t="shared" si="703"/>
        <v>0</v>
      </c>
      <c r="U326" s="123">
        <f t="shared" ref="U326" si="704">SUM(U323:U325)</f>
        <v>40880</v>
      </c>
      <c r="V326" s="123">
        <f t="shared" si="703"/>
        <v>0</v>
      </c>
      <c r="W326" s="123">
        <f t="shared" ref="W326" si="705">SUM(W323:W325)</f>
        <v>0</v>
      </c>
      <c r="X326" s="123">
        <f t="shared" si="703"/>
        <v>0</v>
      </c>
      <c r="Y326" s="123">
        <f t="shared" si="703"/>
        <v>98621</v>
      </c>
      <c r="Z326" s="123">
        <f t="shared" si="703"/>
        <v>0</v>
      </c>
      <c r="AA326" s="123">
        <f t="shared" si="703"/>
        <v>0</v>
      </c>
      <c r="AB326" s="123">
        <f t="shared" si="703"/>
        <v>0</v>
      </c>
      <c r="AC326" s="123">
        <f t="shared" si="703"/>
        <v>0</v>
      </c>
      <c r="AD326" s="123">
        <f t="shared" si="703"/>
        <v>98621</v>
      </c>
      <c r="AE326" s="123">
        <f t="shared" si="703"/>
        <v>33333</v>
      </c>
      <c r="AF326" s="123">
        <f t="shared" si="703"/>
        <v>1973</v>
      </c>
      <c r="AG326" s="123">
        <f t="shared" si="703"/>
        <v>2750</v>
      </c>
      <c r="AH326" s="123">
        <f t="shared" si="703"/>
        <v>0</v>
      </c>
      <c r="AI326" s="123">
        <f t="shared" si="703"/>
        <v>0</v>
      </c>
      <c r="AJ326" s="123">
        <f t="shared" si="703"/>
        <v>2750</v>
      </c>
      <c r="AK326" s="123">
        <f t="shared" si="703"/>
        <v>136677</v>
      </c>
      <c r="AL326" s="124">
        <f t="shared" si="703"/>
        <v>0</v>
      </c>
      <c r="AM326" s="124">
        <f t="shared" si="703"/>
        <v>0</v>
      </c>
      <c r="AN326" s="124">
        <f t="shared" si="703"/>
        <v>0.17</v>
      </c>
      <c r="AO326" s="124">
        <f t="shared" si="703"/>
        <v>0</v>
      </c>
      <c r="AP326" s="124">
        <f t="shared" si="703"/>
        <v>0</v>
      </c>
      <c r="AQ326" s="124">
        <f t="shared" ref="AQ326" si="706">SUM(AQ323:AQ325)</f>
        <v>0</v>
      </c>
      <c r="AR326" s="124">
        <f t="shared" si="703"/>
        <v>0</v>
      </c>
      <c r="AS326" s="124">
        <f t="shared" si="703"/>
        <v>0</v>
      </c>
      <c r="AT326" s="449">
        <f t="shared" si="703"/>
        <v>0.17</v>
      </c>
      <c r="AU326" s="124">
        <f t="shared" si="703"/>
        <v>0</v>
      </c>
      <c r="AV326" s="125">
        <f t="shared" si="703"/>
        <v>0.17</v>
      </c>
      <c r="AW326" s="842">
        <f t="shared" si="703"/>
        <v>7753185</v>
      </c>
      <c r="AX326" s="123">
        <f t="shared" si="703"/>
        <v>5636813</v>
      </c>
      <c r="AY326" s="123">
        <f t="shared" ref="AY326" si="707">SUM(AY323:AY325)</f>
        <v>0</v>
      </c>
      <c r="AZ326" s="123">
        <f t="shared" si="703"/>
        <v>0</v>
      </c>
      <c r="BA326" s="123">
        <f t="shared" si="703"/>
        <v>1905241</v>
      </c>
      <c r="BB326" s="123">
        <f t="shared" si="703"/>
        <v>112737</v>
      </c>
      <c r="BC326" s="123">
        <f t="shared" si="703"/>
        <v>98394</v>
      </c>
      <c r="BD326" s="124">
        <f t="shared" si="703"/>
        <v>14.2782</v>
      </c>
      <c r="BE326" s="124">
        <f t="shared" si="703"/>
        <v>8.17</v>
      </c>
      <c r="BF326" s="124">
        <f t="shared" si="703"/>
        <v>0</v>
      </c>
      <c r="BG326" s="125">
        <f t="shared" si="703"/>
        <v>6.1082000000000001</v>
      </c>
    </row>
    <row r="327" spans="1:59" ht="14.1" customHeight="1" x14ac:dyDescent="0.2">
      <c r="A327" s="108">
        <v>67</v>
      </c>
      <c r="B327" s="105">
        <v>2404</v>
      </c>
      <c r="C327" s="106">
        <v>600078957</v>
      </c>
      <c r="D327" s="105">
        <v>70983135</v>
      </c>
      <c r="E327" s="107" t="s">
        <v>707</v>
      </c>
      <c r="F327" s="108">
        <v>3111</v>
      </c>
      <c r="G327" s="107" t="s">
        <v>315</v>
      </c>
      <c r="H327" s="109" t="s">
        <v>281</v>
      </c>
      <c r="I327" s="110">
        <v>4912565</v>
      </c>
      <c r="J327" s="111">
        <v>3594304</v>
      </c>
      <c r="K327" s="111">
        <v>0</v>
      </c>
      <c r="L327" s="111">
        <v>1214875</v>
      </c>
      <c r="M327" s="111">
        <v>71886</v>
      </c>
      <c r="N327" s="111">
        <v>31500</v>
      </c>
      <c r="O327" s="288">
        <v>8.1341999999999999</v>
      </c>
      <c r="P327" s="288">
        <v>6</v>
      </c>
      <c r="Q327" s="406">
        <v>2.1341999999999999</v>
      </c>
      <c r="R327" s="112">
        <v>0</v>
      </c>
      <c r="S327" s="113">
        <v>0</v>
      </c>
      <c r="T327" s="113">
        <v>0</v>
      </c>
      <c r="U327" s="113">
        <v>31160</v>
      </c>
      <c r="V327" s="113">
        <v>0</v>
      </c>
      <c r="W327" s="113">
        <v>0</v>
      </c>
      <c r="X327" s="113">
        <v>0</v>
      </c>
      <c r="Y327" s="113">
        <f t="shared" si="569"/>
        <v>31160</v>
      </c>
      <c r="Z327" s="113">
        <v>0</v>
      </c>
      <c r="AA327" s="113">
        <v>0</v>
      </c>
      <c r="AB327" s="113">
        <v>0</v>
      </c>
      <c r="AC327" s="113">
        <f t="shared" si="570"/>
        <v>0</v>
      </c>
      <c r="AD327" s="113">
        <f t="shared" si="571"/>
        <v>31160</v>
      </c>
      <c r="AE327" s="114">
        <f t="shared" si="572"/>
        <v>10532</v>
      </c>
      <c r="AF327" s="114">
        <f t="shared" si="573"/>
        <v>623</v>
      </c>
      <c r="AG327" s="113">
        <v>0</v>
      </c>
      <c r="AH327" s="113">
        <v>0</v>
      </c>
      <c r="AI327" s="113">
        <v>0</v>
      </c>
      <c r="AJ327" s="113">
        <f>SUM(AG327:AI327)</f>
        <v>0</v>
      </c>
      <c r="AK327" s="113">
        <f>AD327+AE327+AF327+AJ327</f>
        <v>42315</v>
      </c>
      <c r="AL327" s="115">
        <v>0</v>
      </c>
      <c r="AM327" s="115">
        <v>0</v>
      </c>
      <c r="AN327" s="115">
        <v>0</v>
      </c>
      <c r="AO327" s="115">
        <v>0</v>
      </c>
      <c r="AP327" s="115">
        <v>0</v>
      </c>
      <c r="AQ327" s="115">
        <v>0</v>
      </c>
      <c r="AR327" s="115">
        <v>0</v>
      </c>
      <c r="AS327" s="115">
        <v>0</v>
      </c>
      <c r="AT327" s="115">
        <f t="shared" ref="AT327:AT329" si="708">AL327+AN327+AO327+AR327+AQ327</f>
        <v>0</v>
      </c>
      <c r="AU327" s="115">
        <f t="shared" si="562"/>
        <v>0</v>
      </c>
      <c r="AV327" s="116">
        <f t="shared" si="563"/>
        <v>0</v>
      </c>
      <c r="AW327" s="346">
        <f>I327+AK327</f>
        <v>4954880</v>
      </c>
      <c r="AX327" s="113">
        <f>J327+Y327</f>
        <v>3625464</v>
      </c>
      <c r="AY327" s="113">
        <f t="shared" ref="AY327:AY329" si="709">W327</f>
        <v>0</v>
      </c>
      <c r="AZ327" s="113">
        <f>K327+AC327</f>
        <v>0</v>
      </c>
      <c r="BA327" s="113">
        <f t="shared" ref="BA327:BB329" si="710">L327+AE327</f>
        <v>1225407</v>
      </c>
      <c r="BB327" s="113">
        <f t="shared" si="710"/>
        <v>72509</v>
      </c>
      <c r="BC327" s="113">
        <f>N327+AJ327</f>
        <v>31500</v>
      </c>
      <c r="BD327" s="115">
        <f>O327+AV327</f>
        <v>8.1341999999999999</v>
      </c>
      <c r="BE327" s="115">
        <f>P327+AT327</f>
        <v>6</v>
      </c>
      <c r="BF327" s="372">
        <f t="shared" ref="BF327:BF329" si="711">AQ327</f>
        <v>0</v>
      </c>
      <c r="BG327" s="116">
        <f>Q327+AU327</f>
        <v>2.1341999999999999</v>
      </c>
    </row>
    <row r="328" spans="1:59" ht="14.1" customHeight="1" x14ac:dyDescent="0.2">
      <c r="A328" s="108">
        <v>67</v>
      </c>
      <c r="B328" s="105">
        <v>2404</v>
      </c>
      <c r="C328" s="106">
        <v>600078957</v>
      </c>
      <c r="D328" s="105">
        <v>70983135</v>
      </c>
      <c r="E328" s="107" t="s">
        <v>707</v>
      </c>
      <c r="F328" s="108">
        <v>3111</v>
      </c>
      <c r="G328" s="126" t="s">
        <v>316</v>
      </c>
      <c r="H328" s="109" t="s">
        <v>282</v>
      </c>
      <c r="I328" s="110">
        <v>700464</v>
      </c>
      <c r="J328" s="28">
        <v>515805</v>
      </c>
      <c r="K328" s="28">
        <v>0</v>
      </c>
      <c r="L328" s="111">
        <v>174343</v>
      </c>
      <c r="M328" s="111">
        <v>10316</v>
      </c>
      <c r="N328" s="28">
        <v>0</v>
      </c>
      <c r="O328" s="288">
        <v>1.67</v>
      </c>
      <c r="P328" s="275">
        <v>1.67</v>
      </c>
      <c r="Q328" s="905">
        <v>0</v>
      </c>
      <c r="R328" s="112">
        <v>0</v>
      </c>
      <c r="S328" s="113">
        <v>0</v>
      </c>
      <c r="T328" s="113">
        <v>0</v>
      </c>
      <c r="U328" s="113">
        <v>0</v>
      </c>
      <c r="V328" s="113">
        <v>0</v>
      </c>
      <c r="W328" s="113">
        <v>0</v>
      </c>
      <c r="X328" s="113">
        <v>0</v>
      </c>
      <c r="Y328" s="113">
        <f t="shared" si="569"/>
        <v>0</v>
      </c>
      <c r="Z328" s="113">
        <v>0</v>
      </c>
      <c r="AA328" s="113">
        <v>0</v>
      </c>
      <c r="AB328" s="113">
        <v>0</v>
      </c>
      <c r="AC328" s="113">
        <f t="shared" si="570"/>
        <v>0</v>
      </c>
      <c r="AD328" s="113">
        <f t="shared" si="571"/>
        <v>0</v>
      </c>
      <c r="AE328" s="114">
        <f t="shared" si="572"/>
        <v>0</v>
      </c>
      <c r="AF328" s="114">
        <f t="shared" si="573"/>
        <v>0</v>
      </c>
      <c r="AG328" s="113">
        <v>0</v>
      </c>
      <c r="AH328" s="113">
        <v>0</v>
      </c>
      <c r="AI328" s="113">
        <v>0</v>
      </c>
      <c r="AJ328" s="113">
        <f>SUM(AG328:AI328)</f>
        <v>0</v>
      </c>
      <c r="AK328" s="113">
        <f>AD328+AE328+AF328+AJ328</f>
        <v>0</v>
      </c>
      <c r="AL328" s="115">
        <v>0</v>
      </c>
      <c r="AM328" s="115">
        <v>0</v>
      </c>
      <c r="AN328" s="115">
        <v>0</v>
      </c>
      <c r="AO328" s="115">
        <v>0</v>
      </c>
      <c r="AP328" s="115">
        <v>0</v>
      </c>
      <c r="AQ328" s="115">
        <v>0</v>
      </c>
      <c r="AR328" s="115">
        <v>0</v>
      </c>
      <c r="AS328" s="115">
        <v>0</v>
      </c>
      <c r="AT328" s="115">
        <f t="shared" si="708"/>
        <v>0</v>
      </c>
      <c r="AU328" s="115">
        <f t="shared" si="562"/>
        <v>0</v>
      </c>
      <c r="AV328" s="116">
        <f t="shared" si="563"/>
        <v>0</v>
      </c>
      <c r="AW328" s="346">
        <f>I328+AK328</f>
        <v>700464</v>
      </c>
      <c r="AX328" s="113">
        <f>J328+Y328</f>
        <v>515805</v>
      </c>
      <c r="AY328" s="113">
        <f t="shared" si="709"/>
        <v>0</v>
      </c>
      <c r="AZ328" s="113">
        <f>K328+AC328</f>
        <v>0</v>
      </c>
      <c r="BA328" s="113">
        <f t="shared" si="710"/>
        <v>174343</v>
      </c>
      <c r="BB328" s="113">
        <f t="shared" si="710"/>
        <v>10316</v>
      </c>
      <c r="BC328" s="113">
        <f>N328+AJ328</f>
        <v>0</v>
      </c>
      <c r="BD328" s="115">
        <f>O328+AV328</f>
        <v>1.67</v>
      </c>
      <c r="BE328" s="115">
        <f>P328+AT328</f>
        <v>1.67</v>
      </c>
      <c r="BF328" s="372">
        <f t="shared" si="711"/>
        <v>0</v>
      </c>
      <c r="BG328" s="116">
        <f>Q328+AU328</f>
        <v>0</v>
      </c>
    </row>
    <row r="329" spans="1:59" ht="14.1" customHeight="1" x14ac:dyDescent="0.2">
      <c r="A329" s="108">
        <v>67</v>
      </c>
      <c r="B329" s="105">
        <v>2404</v>
      </c>
      <c r="C329" s="106">
        <v>600078957</v>
      </c>
      <c r="D329" s="105">
        <v>70983135</v>
      </c>
      <c r="E329" s="107" t="s">
        <v>707</v>
      </c>
      <c r="F329" s="108">
        <v>3141</v>
      </c>
      <c r="G329" s="107" t="s">
        <v>319</v>
      </c>
      <c r="H329" s="109" t="s">
        <v>282</v>
      </c>
      <c r="I329" s="110">
        <v>799844</v>
      </c>
      <c r="J329" s="30">
        <v>585997</v>
      </c>
      <c r="K329" s="30">
        <v>0</v>
      </c>
      <c r="L329" s="111">
        <v>198067</v>
      </c>
      <c r="M329" s="111">
        <v>11720</v>
      </c>
      <c r="N329" s="30">
        <v>4060</v>
      </c>
      <c r="O329" s="288">
        <v>1.99</v>
      </c>
      <c r="P329" s="441">
        <v>0</v>
      </c>
      <c r="Q329" s="906">
        <v>1.99</v>
      </c>
      <c r="R329" s="112">
        <v>0</v>
      </c>
      <c r="S329" s="113">
        <v>0</v>
      </c>
      <c r="T329" s="113">
        <v>0</v>
      </c>
      <c r="U329" s="113">
        <v>0</v>
      </c>
      <c r="V329" s="113">
        <v>0</v>
      </c>
      <c r="W329" s="113">
        <v>0</v>
      </c>
      <c r="X329" s="113">
        <v>0</v>
      </c>
      <c r="Y329" s="113">
        <f t="shared" si="569"/>
        <v>0</v>
      </c>
      <c r="Z329" s="113">
        <v>0</v>
      </c>
      <c r="AA329" s="113">
        <v>0</v>
      </c>
      <c r="AB329" s="113">
        <v>0</v>
      </c>
      <c r="AC329" s="113">
        <f t="shared" si="570"/>
        <v>0</v>
      </c>
      <c r="AD329" s="113">
        <f t="shared" si="571"/>
        <v>0</v>
      </c>
      <c r="AE329" s="114">
        <f t="shared" si="572"/>
        <v>0</v>
      </c>
      <c r="AF329" s="114">
        <f t="shared" si="573"/>
        <v>0</v>
      </c>
      <c r="AG329" s="113">
        <v>0</v>
      </c>
      <c r="AH329" s="113">
        <v>0</v>
      </c>
      <c r="AI329" s="113">
        <v>0</v>
      </c>
      <c r="AJ329" s="113">
        <f>SUM(AG329:AI329)</f>
        <v>0</v>
      </c>
      <c r="AK329" s="113">
        <f>AD329+AE329+AF329+AJ329</f>
        <v>0</v>
      </c>
      <c r="AL329" s="115">
        <v>0</v>
      </c>
      <c r="AM329" s="115">
        <v>0</v>
      </c>
      <c r="AN329" s="115">
        <v>0</v>
      </c>
      <c r="AO329" s="115">
        <v>0</v>
      </c>
      <c r="AP329" s="115">
        <v>0</v>
      </c>
      <c r="AQ329" s="115">
        <v>0</v>
      </c>
      <c r="AR329" s="115">
        <v>0</v>
      </c>
      <c r="AS329" s="115">
        <v>0</v>
      </c>
      <c r="AT329" s="115">
        <f t="shared" si="708"/>
        <v>0</v>
      </c>
      <c r="AU329" s="115">
        <f t="shared" si="562"/>
        <v>0</v>
      </c>
      <c r="AV329" s="116">
        <f t="shared" si="563"/>
        <v>0</v>
      </c>
      <c r="AW329" s="346">
        <f>I329+AK329</f>
        <v>799844</v>
      </c>
      <c r="AX329" s="113">
        <f>J329+Y329</f>
        <v>585997</v>
      </c>
      <c r="AY329" s="113">
        <f t="shared" si="709"/>
        <v>0</v>
      </c>
      <c r="AZ329" s="113">
        <f>K329+AC329</f>
        <v>0</v>
      </c>
      <c r="BA329" s="113">
        <f t="shared" si="710"/>
        <v>198067</v>
      </c>
      <c r="BB329" s="113">
        <f t="shared" si="710"/>
        <v>11720</v>
      </c>
      <c r="BC329" s="113">
        <f>N329+AJ329</f>
        <v>4060</v>
      </c>
      <c r="BD329" s="115">
        <f>O329+AV329</f>
        <v>1.99</v>
      </c>
      <c r="BE329" s="115">
        <f>P329+AT329</f>
        <v>0</v>
      </c>
      <c r="BF329" s="372">
        <f t="shared" si="711"/>
        <v>0</v>
      </c>
      <c r="BG329" s="116">
        <f>Q329+AU329</f>
        <v>1.99</v>
      </c>
    </row>
    <row r="330" spans="1:59" ht="14.1" customHeight="1" x14ac:dyDescent="0.2">
      <c r="A330" s="120">
        <v>67</v>
      </c>
      <c r="B330" s="117">
        <v>2404</v>
      </c>
      <c r="C330" s="118">
        <v>600078957</v>
      </c>
      <c r="D330" s="117">
        <v>70983135</v>
      </c>
      <c r="E330" s="119" t="s">
        <v>708</v>
      </c>
      <c r="F330" s="120"/>
      <c r="G330" s="119"/>
      <c r="H330" s="121"/>
      <c r="I330" s="122">
        <v>6412873</v>
      </c>
      <c r="J330" s="123">
        <v>4696106</v>
      </c>
      <c r="K330" s="123">
        <v>0</v>
      </c>
      <c r="L330" s="123">
        <v>1587285</v>
      </c>
      <c r="M330" s="123">
        <v>93922</v>
      </c>
      <c r="N330" s="123">
        <v>35560</v>
      </c>
      <c r="O330" s="124">
        <v>11.7942</v>
      </c>
      <c r="P330" s="124">
        <v>7.67</v>
      </c>
      <c r="Q330" s="904">
        <v>4.1242000000000001</v>
      </c>
      <c r="R330" s="122">
        <f t="shared" ref="R330:BG330" si="712">SUM(R327:R329)</f>
        <v>0</v>
      </c>
      <c r="S330" s="123">
        <f t="shared" si="712"/>
        <v>0</v>
      </c>
      <c r="T330" s="123">
        <f t="shared" si="712"/>
        <v>0</v>
      </c>
      <c r="U330" s="123">
        <f t="shared" ref="U330" si="713">SUM(U327:U329)</f>
        <v>31160</v>
      </c>
      <c r="V330" s="123">
        <f t="shared" si="712"/>
        <v>0</v>
      </c>
      <c r="W330" s="123">
        <f t="shared" ref="W330" si="714">SUM(W327:W329)</f>
        <v>0</v>
      </c>
      <c r="X330" s="123">
        <f t="shared" si="712"/>
        <v>0</v>
      </c>
      <c r="Y330" s="123">
        <f t="shared" si="712"/>
        <v>31160</v>
      </c>
      <c r="Z330" s="123">
        <f t="shared" si="712"/>
        <v>0</v>
      </c>
      <c r="AA330" s="123">
        <f t="shared" si="712"/>
        <v>0</v>
      </c>
      <c r="AB330" s="123">
        <f t="shared" si="712"/>
        <v>0</v>
      </c>
      <c r="AC330" s="123">
        <f t="shared" si="712"/>
        <v>0</v>
      </c>
      <c r="AD330" s="123">
        <f t="shared" si="712"/>
        <v>31160</v>
      </c>
      <c r="AE330" s="123">
        <f t="shared" si="712"/>
        <v>10532</v>
      </c>
      <c r="AF330" s="123">
        <f t="shared" si="712"/>
        <v>623</v>
      </c>
      <c r="AG330" s="123">
        <f t="shared" si="712"/>
        <v>0</v>
      </c>
      <c r="AH330" s="123">
        <f t="shared" si="712"/>
        <v>0</v>
      </c>
      <c r="AI330" s="123">
        <f t="shared" si="712"/>
        <v>0</v>
      </c>
      <c r="AJ330" s="123">
        <f t="shared" si="712"/>
        <v>0</v>
      </c>
      <c r="AK330" s="123">
        <f t="shared" si="712"/>
        <v>42315</v>
      </c>
      <c r="AL330" s="124">
        <f t="shared" si="712"/>
        <v>0</v>
      </c>
      <c r="AM330" s="124">
        <f t="shared" si="712"/>
        <v>0</v>
      </c>
      <c r="AN330" s="124">
        <f t="shared" si="712"/>
        <v>0</v>
      </c>
      <c r="AO330" s="124">
        <f t="shared" si="712"/>
        <v>0</v>
      </c>
      <c r="AP330" s="124">
        <f t="shared" si="712"/>
        <v>0</v>
      </c>
      <c r="AQ330" s="124">
        <f t="shared" ref="AQ330" si="715">SUM(AQ327:AQ329)</f>
        <v>0</v>
      </c>
      <c r="AR330" s="124">
        <f t="shared" si="712"/>
        <v>0</v>
      </c>
      <c r="AS330" s="124">
        <f t="shared" si="712"/>
        <v>0</v>
      </c>
      <c r="AT330" s="449">
        <f t="shared" si="712"/>
        <v>0</v>
      </c>
      <c r="AU330" s="124">
        <f t="shared" si="712"/>
        <v>0</v>
      </c>
      <c r="AV330" s="125">
        <f t="shared" si="712"/>
        <v>0</v>
      </c>
      <c r="AW330" s="842">
        <f t="shared" si="712"/>
        <v>6455188</v>
      </c>
      <c r="AX330" s="123">
        <f t="shared" si="712"/>
        <v>4727266</v>
      </c>
      <c r="AY330" s="123">
        <f t="shared" ref="AY330" si="716">SUM(AY327:AY329)</f>
        <v>0</v>
      </c>
      <c r="AZ330" s="123">
        <f t="shared" si="712"/>
        <v>0</v>
      </c>
      <c r="BA330" s="123">
        <f t="shared" si="712"/>
        <v>1597817</v>
      </c>
      <c r="BB330" s="123">
        <f t="shared" si="712"/>
        <v>94545</v>
      </c>
      <c r="BC330" s="123">
        <f t="shared" si="712"/>
        <v>35560</v>
      </c>
      <c r="BD330" s="124">
        <f t="shared" si="712"/>
        <v>11.7942</v>
      </c>
      <c r="BE330" s="124">
        <f t="shared" si="712"/>
        <v>7.67</v>
      </c>
      <c r="BF330" s="124">
        <f t="shared" si="712"/>
        <v>0</v>
      </c>
      <c r="BG330" s="125">
        <f t="shared" si="712"/>
        <v>4.1242000000000001</v>
      </c>
    </row>
    <row r="331" spans="1:59" ht="14.1" customHeight="1" x14ac:dyDescent="0.2">
      <c r="A331" s="108">
        <v>68</v>
      </c>
      <c r="B331" s="105">
        <v>2439</v>
      </c>
      <c r="C331" s="106">
        <v>600078965</v>
      </c>
      <c r="D331" s="105">
        <v>70983143</v>
      </c>
      <c r="E331" s="107" t="s">
        <v>709</v>
      </c>
      <c r="F331" s="108">
        <v>3111</v>
      </c>
      <c r="G331" s="107" t="s">
        <v>315</v>
      </c>
      <c r="H331" s="109" t="s">
        <v>281</v>
      </c>
      <c r="I331" s="110">
        <v>3086828</v>
      </c>
      <c r="J331" s="111">
        <v>2259815</v>
      </c>
      <c r="K331" s="111">
        <v>0</v>
      </c>
      <c r="L331" s="111">
        <v>763817</v>
      </c>
      <c r="M331" s="111">
        <v>45196</v>
      </c>
      <c r="N331" s="111">
        <v>18000</v>
      </c>
      <c r="O331" s="288">
        <v>5.3898000000000001</v>
      </c>
      <c r="P331" s="288">
        <v>4</v>
      </c>
      <c r="Q331" s="406">
        <v>1.3897999999999999</v>
      </c>
      <c r="R331" s="112">
        <v>-24400</v>
      </c>
      <c r="S331" s="113">
        <v>0</v>
      </c>
      <c r="T331" s="113">
        <v>0</v>
      </c>
      <c r="U331" s="113">
        <v>17760</v>
      </c>
      <c r="V331" s="113">
        <v>0</v>
      </c>
      <c r="W331" s="113">
        <v>0</v>
      </c>
      <c r="X331" s="113">
        <v>0</v>
      </c>
      <c r="Y331" s="113">
        <f t="shared" si="569"/>
        <v>-6640</v>
      </c>
      <c r="Z331" s="113">
        <v>24400</v>
      </c>
      <c r="AA331" s="113">
        <v>0</v>
      </c>
      <c r="AB331" s="113">
        <v>0</v>
      </c>
      <c r="AC331" s="113">
        <f t="shared" si="570"/>
        <v>24400</v>
      </c>
      <c r="AD331" s="113">
        <f t="shared" si="571"/>
        <v>17760</v>
      </c>
      <c r="AE331" s="114">
        <f t="shared" si="572"/>
        <v>6003</v>
      </c>
      <c r="AF331" s="114">
        <f t="shared" si="573"/>
        <v>-133</v>
      </c>
      <c r="AG331" s="113">
        <v>0</v>
      </c>
      <c r="AH331" s="113">
        <v>0</v>
      </c>
      <c r="AI331" s="113">
        <v>0</v>
      </c>
      <c r="AJ331" s="113">
        <f>SUM(AG331:AI331)</f>
        <v>0</v>
      </c>
      <c r="AK331" s="113">
        <f>AD331+AE331+AF331+AJ331</f>
        <v>23630</v>
      </c>
      <c r="AL331" s="115">
        <v>0</v>
      </c>
      <c r="AM331" s="115">
        <v>0</v>
      </c>
      <c r="AN331" s="115">
        <v>0</v>
      </c>
      <c r="AO331" s="115">
        <v>0</v>
      </c>
      <c r="AP331" s="115">
        <v>0</v>
      </c>
      <c r="AQ331" s="115">
        <v>0</v>
      </c>
      <c r="AR331" s="115">
        <v>0</v>
      </c>
      <c r="AS331" s="115">
        <v>0</v>
      </c>
      <c r="AT331" s="115">
        <f t="shared" ref="AT331:AT332" si="717">AL331+AN331+AO331+AR331+AQ331</f>
        <v>0</v>
      </c>
      <c r="AU331" s="115">
        <f t="shared" si="562"/>
        <v>0</v>
      </c>
      <c r="AV331" s="116">
        <f t="shared" si="563"/>
        <v>0</v>
      </c>
      <c r="AW331" s="346">
        <f>I331+AK331</f>
        <v>3110458</v>
      </c>
      <c r="AX331" s="113">
        <f>J331+Y331</f>
        <v>2253175</v>
      </c>
      <c r="AY331" s="113">
        <f t="shared" ref="AY331:AY332" si="718">W331</f>
        <v>0</v>
      </c>
      <c r="AZ331" s="113">
        <f>K331+AC331</f>
        <v>24400</v>
      </c>
      <c r="BA331" s="113">
        <f>L331+AE331</f>
        <v>769820</v>
      </c>
      <c r="BB331" s="113">
        <f>M331+AF331</f>
        <v>45063</v>
      </c>
      <c r="BC331" s="113">
        <f>N331+AJ331</f>
        <v>18000</v>
      </c>
      <c r="BD331" s="115">
        <f>O331+AV331</f>
        <v>5.3898000000000001</v>
      </c>
      <c r="BE331" s="115">
        <f>P331+AT331</f>
        <v>4</v>
      </c>
      <c r="BF331" s="372">
        <f t="shared" ref="BF331:BF332" si="719">AQ331</f>
        <v>0</v>
      </c>
      <c r="BG331" s="116">
        <f>Q331+AU331</f>
        <v>1.3897999999999999</v>
      </c>
    </row>
    <row r="332" spans="1:59" ht="14.1" customHeight="1" x14ac:dyDescent="0.2">
      <c r="A332" s="108">
        <v>68</v>
      </c>
      <c r="B332" s="105">
        <v>2439</v>
      </c>
      <c r="C332" s="106">
        <v>600078965</v>
      </c>
      <c r="D332" s="105">
        <v>70983143</v>
      </c>
      <c r="E332" s="107" t="s">
        <v>709</v>
      </c>
      <c r="F332" s="108">
        <v>3141</v>
      </c>
      <c r="G332" s="107" t="s">
        <v>319</v>
      </c>
      <c r="H332" s="109" t="s">
        <v>282</v>
      </c>
      <c r="I332" s="110">
        <v>545737</v>
      </c>
      <c r="J332" s="30">
        <v>400160</v>
      </c>
      <c r="K332" s="30">
        <v>0</v>
      </c>
      <c r="L332" s="111">
        <v>135254</v>
      </c>
      <c r="M332" s="111">
        <v>8003</v>
      </c>
      <c r="N332" s="30">
        <v>2320</v>
      </c>
      <c r="O332" s="288">
        <v>1.36</v>
      </c>
      <c r="P332" s="441">
        <v>0</v>
      </c>
      <c r="Q332" s="906">
        <v>1.36</v>
      </c>
      <c r="R332" s="112">
        <v>0</v>
      </c>
      <c r="S332" s="113">
        <v>0</v>
      </c>
      <c r="T332" s="113">
        <v>0</v>
      </c>
      <c r="U332" s="113">
        <v>0</v>
      </c>
      <c r="V332" s="113">
        <v>0</v>
      </c>
      <c r="W332" s="113">
        <v>0</v>
      </c>
      <c r="X332" s="113">
        <v>0</v>
      </c>
      <c r="Y332" s="113">
        <f t="shared" si="569"/>
        <v>0</v>
      </c>
      <c r="Z332" s="113">
        <v>0</v>
      </c>
      <c r="AA332" s="113">
        <v>0</v>
      </c>
      <c r="AB332" s="113">
        <v>0</v>
      </c>
      <c r="AC332" s="113">
        <f t="shared" si="570"/>
        <v>0</v>
      </c>
      <c r="AD332" s="113">
        <f t="shared" si="571"/>
        <v>0</v>
      </c>
      <c r="AE332" s="114">
        <f t="shared" si="572"/>
        <v>0</v>
      </c>
      <c r="AF332" s="114">
        <f t="shared" si="573"/>
        <v>0</v>
      </c>
      <c r="AG332" s="113">
        <v>0</v>
      </c>
      <c r="AH332" s="113">
        <v>0</v>
      </c>
      <c r="AI332" s="113">
        <v>0</v>
      </c>
      <c r="AJ332" s="113">
        <f>SUM(AG332:AI332)</f>
        <v>0</v>
      </c>
      <c r="AK332" s="113">
        <f>AD332+AE332+AF332+AJ332</f>
        <v>0</v>
      </c>
      <c r="AL332" s="115">
        <v>0</v>
      </c>
      <c r="AM332" s="115">
        <v>0</v>
      </c>
      <c r="AN332" s="115">
        <v>0</v>
      </c>
      <c r="AO332" s="115">
        <v>0</v>
      </c>
      <c r="AP332" s="115">
        <v>0</v>
      </c>
      <c r="AQ332" s="115">
        <v>0</v>
      </c>
      <c r="AR332" s="115">
        <v>0</v>
      </c>
      <c r="AS332" s="115">
        <v>0</v>
      </c>
      <c r="AT332" s="115">
        <f t="shared" si="717"/>
        <v>0</v>
      </c>
      <c r="AU332" s="115">
        <f t="shared" si="562"/>
        <v>0</v>
      </c>
      <c r="AV332" s="116">
        <f t="shared" si="563"/>
        <v>0</v>
      </c>
      <c r="AW332" s="346">
        <f>I332+AK332</f>
        <v>545737</v>
      </c>
      <c r="AX332" s="113">
        <f>J332+Y332</f>
        <v>400160</v>
      </c>
      <c r="AY332" s="113">
        <f t="shared" si="718"/>
        <v>0</v>
      </c>
      <c r="AZ332" s="113">
        <f>K332+AC332</f>
        <v>0</v>
      </c>
      <c r="BA332" s="113">
        <f>L332+AE332</f>
        <v>135254</v>
      </c>
      <c r="BB332" s="113">
        <f>M332+AF332</f>
        <v>8003</v>
      </c>
      <c r="BC332" s="113">
        <f>N332+AJ332</f>
        <v>2320</v>
      </c>
      <c r="BD332" s="115">
        <f>O332+AV332</f>
        <v>1.36</v>
      </c>
      <c r="BE332" s="115">
        <f>P332+AT332</f>
        <v>0</v>
      </c>
      <c r="BF332" s="372">
        <f t="shared" si="719"/>
        <v>0</v>
      </c>
      <c r="BG332" s="116">
        <f>Q332+AU332</f>
        <v>1.36</v>
      </c>
    </row>
    <row r="333" spans="1:59" ht="14.1" customHeight="1" x14ac:dyDescent="0.2">
      <c r="A333" s="120">
        <v>68</v>
      </c>
      <c r="B333" s="117">
        <v>2439</v>
      </c>
      <c r="C333" s="118">
        <v>600078965</v>
      </c>
      <c r="D333" s="117">
        <v>70983143</v>
      </c>
      <c r="E333" s="119" t="s">
        <v>710</v>
      </c>
      <c r="F333" s="120"/>
      <c r="G333" s="119"/>
      <c r="H333" s="121"/>
      <c r="I333" s="122">
        <v>3632565</v>
      </c>
      <c r="J333" s="123">
        <v>2659975</v>
      </c>
      <c r="K333" s="123">
        <v>0</v>
      </c>
      <c r="L333" s="123">
        <v>899071</v>
      </c>
      <c r="M333" s="123">
        <v>53199</v>
      </c>
      <c r="N333" s="123">
        <v>20320</v>
      </c>
      <c r="O333" s="124">
        <v>6.7498000000000005</v>
      </c>
      <c r="P333" s="124">
        <v>4</v>
      </c>
      <c r="Q333" s="904">
        <v>2.7498</v>
      </c>
      <c r="R333" s="122">
        <f t="shared" ref="R333:BG333" si="720">SUM(R331:R332)</f>
        <v>-24400</v>
      </c>
      <c r="S333" s="123">
        <f t="shared" si="720"/>
        <v>0</v>
      </c>
      <c r="T333" s="123">
        <f t="shared" si="720"/>
        <v>0</v>
      </c>
      <c r="U333" s="123">
        <f t="shared" ref="U333" si="721">SUM(U331:U332)</f>
        <v>17760</v>
      </c>
      <c r="V333" s="123">
        <f t="shared" si="720"/>
        <v>0</v>
      </c>
      <c r="W333" s="123">
        <f t="shared" ref="W333" si="722">SUM(W331:W332)</f>
        <v>0</v>
      </c>
      <c r="X333" s="123">
        <f t="shared" si="720"/>
        <v>0</v>
      </c>
      <c r="Y333" s="123">
        <f t="shared" si="720"/>
        <v>-6640</v>
      </c>
      <c r="Z333" s="123">
        <f t="shared" si="720"/>
        <v>24400</v>
      </c>
      <c r="AA333" s="123">
        <f t="shared" si="720"/>
        <v>0</v>
      </c>
      <c r="AB333" s="123">
        <f t="shared" si="720"/>
        <v>0</v>
      </c>
      <c r="AC333" s="123">
        <f t="shared" si="720"/>
        <v>24400</v>
      </c>
      <c r="AD333" s="123">
        <f t="shared" si="720"/>
        <v>17760</v>
      </c>
      <c r="AE333" s="123">
        <f t="shared" si="720"/>
        <v>6003</v>
      </c>
      <c r="AF333" s="123">
        <f t="shared" si="720"/>
        <v>-133</v>
      </c>
      <c r="AG333" s="123">
        <f t="shared" si="720"/>
        <v>0</v>
      </c>
      <c r="AH333" s="123">
        <f t="shared" si="720"/>
        <v>0</v>
      </c>
      <c r="AI333" s="123">
        <f t="shared" si="720"/>
        <v>0</v>
      </c>
      <c r="AJ333" s="123">
        <f t="shared" si="720"/>
        <v>0</v>
      </c>
      <c r="AK333" s="123">
        <f t="shared" si="720"/>
        <v>23630</v>
      </c>
      <c r="AL333" s="124">
        <f t="shared" si="720"/>
        <v>0</v>
      </c>
      <c r="AM333" s="124">
        <f t="shared" si="720"/>
        <v>0</v>
      </c>
      <c r="AN333" s="124">
        <f t="shared" si="720"/>
        <v>0</v>
      </c>
      <c r="AO333" s="124">
        <f t="shared" si="720"/>
        <v>0</v>
      </c>
      <c r="AP333" s="124">
        <f t="shared" si="720"/>
        <v>0</v>
      </c>
      <c r="AQ333" s="124">
        <f t="shared" ref="AQ333" si="723">SUM(AQ331:AQ332)</f>
        <v>0</v>
      </c>
      <c r="AR333" s="124">
        <f t="shared" si="720"/>
        <v>0</v>
      </c>
      <c r="AS333" s="124">
        <f t="shared" si="720"/>
        <v>0</v>
      </c>
      <c r="AT333" s="449">
        <f t="shared" si="720"/>
        <v>0</v>
      </c>
      <c r="AU333" s="124">
        <f t="shared" si="720"/>
        <v>0</v>
      </c>
      <c r="AV333" s="125">
        <f t="shared" si="720"/>
        <v>0</v>
      </c>
      <c r="AW333" s="842">
        <f t="shared" si="720"/>
        <v>3656195</v>
      </c>
      <c r="AX333" s="123">
        <f t="shared" si="720"/>
        <v>2653335</v>
      </c>
      <c r="AY333" s="123">
        <f t="shared" ref="AY333" si="724">SUM(AY331:AY332)</f>
        <v>0</v>
      </c>
      <c r="AZ333" s="123">
        <f t="shared" si="720"/>
        <v>24400</v>
      </c>
      <c r="BA333" s="123">
        <f t="shared" si="720"/>
        <v>905074</v>
      </c>
      <c r="BB333" s="123">
        <f t="shared" si="720"/>
        <v>53066</v>
      </c>
      <c r="BC333" s="123">
        <f t="shared" si="720"/>
        <v>20320</v>
      </c>
      <c r="BD333" s="124">
        <f t="shared" si="720"/>
        <v>6.7498000000000005</v>
      </c>
      <c r="BE333" s="124">
        <f t="shared" si="720"/>
        <v>4</v>
      </c>
      <c r="BF333" s="124">
        <f t="shared" si="720"/>
        <v>0</v>
      </c>
      <c r="BG333" s="125">
        <f t="shared" si="720"/>
        <v>2.7498</v>
      </c>
    </row>
    <row r="334" spans="1:59" ht="14.1" customHeight="1" x14ac:dyDescent="0.2">
      <c r="A334" s="108">
        <v>69</v>
      </c>
      <c r="B334" s="105">
        <v>2302</v>
      </c>
      <c r="C334" s="106">
        <v>600080366</v>
      </c>
      <c r="D334" s="105">
        <v>70983127</v>
      </c>
      <c r="E334" s="107" t="s">
        <v>711</v>
      </c>
      <c r="F334" s="108">
        <v>3111</v>
      </c>
      <c r="G334" s="107" t="s">
        <v>315</v>
      </c>
      <c r="H334" s="109" t="s">
        <v>281</v>
      </c>
      <c r="I334" s="110">
        <v>3320050</v>
      </c>
      <c r="J334" s="111">
        <v>2425589</v>
      </c>
      <c r="K334" s="111">
        <v>0</v>
      </c>
      <c r="L334" s="111">
        <v>819849</v>
      </c>
      <c r="M334" s="111">
        <v>48512</v>
      </c>
      <c r="N334" s="111">
        <v>26100</v>
      </c>
      <c r="O334" s="288">
        <v>6.3827999999999996</v>
      </c>
      <c r="P334" s="288">
        <v>5</v>
      </c>
      <c r="Q334" s="406">
        <v>1.3828</v>
      </c>
      <c r="R334" s="112">
        <v>0</v>
      </c>
      <c r="S334" s="113">
        <v>0</v>
      </c>
      <c r="T334" s="113">
        <v>274989</v>
      </c>
      <c r="U334" s="113">
        <v>0</v>
      </c>
      <c r="V334" s="113">
        <v>0</v>
      </c>
      <c r="W334" s="113">
        <v>0</v>
      </c>
      <c r="X334" s="113">
        <v>0</v>
      </c>
      <c r="Y334" s="113">
        <f t="shared" si="569"/>
        <v>274989</v>
      </c>
      <c r="Z334" s="113">
        <v>0</v>
      </c>
      <c r="AA334" s="113">
        <v>0</v>
      </c>
      <c r="AB334" s="113">
        <v>0</v>
      </c>
      <c r="AC334" s="113">
        <f t="shared" si="570"/>
        <v>0</v>
      </c>
      <c r="AD334" s="113">
        <f t="shared" si="571"/>
        <v>274989</v>
      </c>
      <c r="AE334" s="114">
        <f t="shared" si="572"/>
        <v>92946</v>
      </c>
      <c r="AF334" s="114">
        <f t="shared" si="573"/>
        <v>5500</v>
      </c>
      <c r="AG334" s="113">
        <v>0</v>
      </c>
      <c r="AH334" s="113">
        <v>0</v>
      </c>
      <c r="AI334" s="113">
        <v>0</v>
      </c>
      <c r="AJ334" s="113">
        <f t="shared" ref="AJ334:AJ341" si="725">SUM(AG334:AI334)</f>
        <v>0</v>
      </c>
      <c r="AK334" s="113">
        <f t="shared" ref="AK334:AK341" si="726">AD334+AE334+AF334+AJ334</f>
        <v>373435</v>
      </c>
      <c r="AL334" s="115">
        <v>0</v>
      </c>
      <c r="AM334" s="115">
        <v>0</v>
      </c>
      <c r="AN334" s="115">
        <v>0</v>
      </c>
      <c r="AO334" s="115">
        <v>0.65</v>
      </c>
      <c r="AP334" s="115">
        <v>0</v>
      </c>
      <c r="AQ334" s="115">
        <v>0</v>
      </c>
      <c r="AR334" s="115">
        <v>0</v>
      </c>
      <c r="AS334" s="115">
        <v>0</v>
      </c>
      <c r="AT334" s="115">
        <f t="shared" ref="AT334:AT341" si="727">AL334+AN334+AO334+AR334+AQ334</f>
        <v>0.65</v>
      </c>
      <c r="AU334" s="115">
        <f t="shared" ref="AU334:AU396" si="728">AM334+AP334+AS334</f>
        <v>0</v>
      </c>
      <c r="AV334" s="116">
        <f t="shared" ref="AV334:AV396" si="729">SUM(AT334:AU334)</f>
        <v>0.65</v>
      </c>
      <c r="AW334" s="346">
        <f t="shared" ref="AW334:AW341" si="730">I334+AK334</f>
        <v>3693485</v>
      </c>
      <c r="AX334" s="113">
        <f t="shared" ref="AX334:AX341" si="731">J334+Y334</f>
        <v>2700578</v>
      </c>
      <c r="AY334" s="113">
        <f t="shared" ref="AY334:AY341" si="732">W334</f>
        <v>0</v>
      </c>
      <c r="AZ334" s="113">
        <f t="shared" ref="AZ334:AZ341" si="733">K334+AC334</f>
        <v>0</v>
      </c>
      <c r="BA334" s="113">
        <f>L334+AE334</f>
        <v>912795</v>
      </c>
      <c r="BB334" s="113">
        <f>M334+AF334</f>
        <v>54012</v>
      </c>
      <c r="BC334" s="113">
        <f t="shared" ref="BC334:BC341" si="734">N334+AJ334</f>
        <v>26100</v>
      </c>
      <c r="BD334" s="115">
        <f t="shared" ref="BD334:BD341" si="735">O334+AV334</f>
        <v>7.0327999999999999</v>
      </c>
      <c r="BE334" s="115">
        <f>P334+AT334</f>
        <v>5.65</v>
      </c>
      <c r="BF334" s="372">
        <f t="shared" ref="BF334:BF341" si="736">AQ334</f>
        <v>0</v>
      </c>
      <c r="BG334" s="116">
        <f>Q334+AU334</f>
        <v>1.3828</v>
      </c>
    </row>
    <row r="335" spans="1:59" ht="14.1" customHeight="1" x14ac:dyDescent="0.2">
      <c r="A335" s="108">
        <v>69</v>
      </c>
      <c r="B335" s="105">
        <v>2302</v>
      </c>
      <c r="C335" s="106">
        <v>600080366</v>
      </c>
      <c r="D335" s="105">
        <v>70983127</v>
      </c>
      <c r="E335" s="107" t="s">
        <v>711</v>
      </c>
      <c r="F335" s="108">
        <v>3111</v>
      </c>
      <c r="G335" s="82" t="s">
        <v>317</v>
      </c>
      <c r="H335" s="109" t="s">
        <v>281</v>
      </c>
      <c r="I335" s="110">
        <v>0</v>
      </c>
      <c r="J335" s="111">
        <v>0</v>
      </c>
      <c r="K335" s="111">
        <v>0</v>
      </c>
      <c r="L335" s="111">
        <v>0</v>
      </c>
      <c r="M335" s="111">
        <v>0</v>
      </c>
      <c r="N335" s="111">
        <v>0</v>
      </c>
      <c r="O335" s="288">
        <v>0</v>
      </c>
      <c r="P335" s="288">
        <v>0</v>
      </c>
      <c r="Q335" s="406">
        <v>0</v>
      </c>
      <c r="R335" s="112">
        <v>0</v>
      </c>
      <c r="S335" s="113">
        <v>0</v>
      </c>
      <c r="T335" s="113">
        <v>141020</v>
      </c>
      <c r="U335" s="113">
        <v>0</v>
      </c>
      <c r="V335" s="113">
        <v>0</v>
      </c>
      <c r="W335" s="113">
        <v>0</v>
      </c>
      <c r="X335" s="113">
        <v>0</v>
      </c>
      <c r="Y335" s="113">
        <f t="shared" ref="Y335" si="737">SUM(R335:X335)</f>
        <v>141020</v>
      </c>
      <c r="Z335" s="113">
        <v>0</v>
      </c>
      <c r="AA335" s="113">
        <v>0</v>
      </c>
      <c r="AB335" s="113">
        <v>0</v>
      </c>
      <c r="AC335" s="113">
        <f t="shared" ref="AC335" si="738">SUM(Z335:AB335)</f>
        <v>0</v>
      </c>
      <c r="AD335" s="113">
        <f t="shared" ref="AD335" si="739">Y335+AC335</f>
        <v>141020</v>
      </c>
      <c r="AE335" s="114">
        <f t="shared" ref="AE335" si="740">ROUND((Y335+Z335+AA335)*33.8%,0)</f>
        <v>47665</v>
      </c>
      <c r="AF335" s="114">
        <f t="shared" ref="AF335" si="741">ROUND(Y335*2%,0)</f>
        <v>2820</v>
      </c>
      <c r="AG335" s="113">
        <v>0</v>
      </c>
      <c r="AH335" s="113">
        <v>0</v>
      </c>
      <c r="AI335" s="113">
        <v>0</v>
      </c>
      <c r="AJ335" s="113">
        <f t="shared" ref="AJ335" si="742">SUM(AG335:AI335)</f>
        <v>0</v>
      </c>
      <c r="AK335" s="113">
        <f t="shared" ref="AK335" si="743">AD335+AE335+AF335+AJ335</f>
        <v>191505</v>
      </c>
      <c r="AL335" s="115">
        <v>0</v>
      </c>
      <c r="AM335" s="115">
        <v>0</v>
      </c>
      <c r="AN335" s="115">
        <v>0</v>
      </c>
      <c r="AO335" s="115">
        <v>0.33</v>
      </c>
      <c r="AP335" s="115">
        <v>0</v>
      </c>
      <c r="AQ335" s="115">
        <v>0</v>
      </c>
      <c r="AR335" s="115">
        <v>0</v>
      </c>
      <c r="AS335" s="115">
        <v>0</v>
      </c>
      <c r="AT335" s="115">
        <f t="shared" si="727"/>
        <v>0.33</v>
      </c>
      <c r="AU335" s="115">
        <f t="shared" si="728"/>
        <v>0</v>
      </c>
      <c r="AV335" s="116">
        <f t="shared" si="729"/>
        <v>0.33</v>
      </c>
      <c r="AW335" s="346">
        <f t="shared" ref="AW335" si="744">I335+AK335</f>
        <v>191505</v>
      </c>
      <c r="AX335" s="113">
        <f t="shared" si="731"/>
        <v>141020</v>
      </c>
      <c r="AY335" s="113">
        <f t="shared" si="732"/>
        <v>0</v>
      </c>
      <c r="AZ335" s="113">
        <f t="shared" ref="AZ335" si="745">K335+AC335</f>
        <v>0</v>
      </c>
      <c r="BA335" s="113">
        <f t="shared" ref="BA335" si="746">L335+AE335</f>
        <v>47665</v>
      </c>
      <c r="BB335" s="113">
        <f t="shared" ref="BB335" si="747">M335+AF335</f>
        <v>2820</v>
      </c>
      <c r="BC335" s="113">
        <f t="shared" ref="BC335" si="748">N335+AJ335</f>
        <v>0</v>
      </c>
      <c r="BD335" s="115">
        <f t="shared" ref="BD335" si="749">O335+AV335</f>
        <v>0.33</v>
      </c>
      <c r="BE335" s="115">
        <f t="shared" ref="BE335" si="750">P335+AT335</f>
        <v>0.33</v>
      </c>
      <c r="BF335" s="372">
        <f t="shared" si="736"/>
        <v>0</v>
      </c>
      <c r="BG335" s="116">
        <f t="shared" ref="BG335" si="751">Q335+AU335</f>
        <v>0</v>
      </c>
    </row>
    <row r="336" spans="1:59" ht="14.1" customHeight="1" x14ac:dyDescent="0.2">
      <c r="A336" s="108">
        <v>69</v>
      </c>
      <c r="B336" s="105">
        <v>2302</v>
      </c>
      <c r="C336" s="106">
        <v>600080366</v>
      </c>
      <c r="D336" s="105">
        <v>70983127</v>
      </c>
      <c r="E336" s="107" t="s">
        <v>711</v>
      </c>
      <c r="F336" s="108">
        <v>3114</v>
      </c>
      <c r="G336" s="247" t="s">
        <v>563</v>
      </c>
      <c r="H336" s="109" t="s">
        <v>281</v>
      </c>
      <c r="I336" s="110">
        <v>8537107</v>
      </c>
      <c r="J336" s="338">
        <v>6140034</v>
      </c>
      <c r="K336" s="338">
        <v>80000</v>
      </c>
      <c r="L336" s="111">
        <v>2102372</v>
      </c>
      <c r="M336" s="111">
        <v>122801</v>
      </c>
      <c r="N336" s="338">
        <v>91900</v>
      </c>
      <c r="O336" s="288">
        <v>10.2669</v>
      </c>
      <c r="P336" s="275">
        <v>7</v>
      </c>
      <c r="Q336" s="905">
        <v>3.2669000000000001</v>
      </c>
      <c r="R336" s="112">
        <v>-7968</v>
      </c>
      <c r="S336" s="113">
        <v>0</v>
      </c>
      <c r="T336" s="113">
        <v>283814</v>
      </c>
      <c r="U336" s="113">
        <v>38212</v>
      </c>
      <c r="V336" s="113">
        <v>-104566</v>
      </c>
      <c r="W336" s="113">
        <v>0</v>
      </c>
      <c r="X336" s="113">
        <v>0</v>
      </c>
      <c r="Y336" s="113">
        <f t="shared" ref="Y336:Y399" si="752">SUM(R336:X336)</f>
        <v>209492</v>
      </c>
      <c r="Z336" s="113">
        <v>7968</v>
      </c>
      <c r="AA336" s="113">
        <v>0</v>
      </c>
      <c r="AB336" s="113">
        <v>0</v>
      </c>
      <c r="AC336" s="113">
        <f t="shared" ref="AC336:AC399" si="753">SUM(Z336:AB336)</f>
        <v>7968</v>
      </c>
      <c r="AD336" s="113">
        <f t="shared" ref="AD336:AD399" si="754">Y336+AC336</f>
        <v>217460</v>
      </c>
      <c r="AE336" s="114">
        <f t="shared" ref="AE336:AE399" si="755">ROUND((Y336+Z336+AA336)*33.8%,0)</f>
        <v>73501</v>
      </c>
      <c r="AF336" s="114">
        <f t="shared" ref="AF336:AF399" si="756">ROUND(Y336*2%,0)</f>
        <v>4190</v>
      </c>
      <c r="AG336" s="113">
        <v>0</v>
      </c>
      <c r="AH336" s="113">
        <v>142000</v>
      </c>
      <c r="AI336" s="113">
        <v>0</v>
      </c>
      <c r="AJ336" s="113">
        <f t="shared" si="725"/>
        <v>142000</v>
      </c>
      <c r="AK336" s="113">
        <f t="shared" si="726"/>
        <v>437151</v>
      </c>
      <c r="AL336" s="115">
        <v>-0.01</v>
      </c>
      <c r="AM336" s="115">
        <v>-0.01</v>
      </c>
      <c r="AN336" s="115">
        <v>0</v>
      </c>
      <c r="AO336" s="115">
        <v>0.39</v>
      </c>
      <c r="AP336" s="115">
        <v>0</v>
      </c>
      <c r="AQ336" s="115">
        <v>0</v>
      </c>
      <c r="AR336" s="115">
        <v>0</v>
      </c>
      <c r="AS336" s="115">
        <v>0</v>
      </c>
      <c r="AT336" s="115">
        <f t="shared" si="727"/>
        <v>0.38</v>
      </c>
      <c r="AU336" s="115">
        <f t="shared" si="728"/>
        <v>-0.01</v>
      </c>
      <c r="AV336" s="116">
        <f t="shared" si="729"/>
        <v>0.37</v>
      </c>
      <c r="AW336" s="346">
        <f t="shared" si="730"/>
        <v>8974258</v>
      </c>
      <c r="AX336" s="113">
        <f t="shared" si="731"/>
        <v>6349526</v>
      </c>
      <c r="AY336" s="113">
        <f t="shared" si="732"/>
        <v>0</v>
      </c>
      <c r="AZ336" s="113">
        <f t="shared" si="733"/>
        <v>87968</v>
      </c>
      <c r="BA336" s="113">
        <f t="shared" ref="BA336:BB341" si="757">L336+AE336</f>
        <v>2175873</v>
      </c>
      <c r="BB336" s="113">
        <f t="shared" si="757"/>
        <v>126991</v>
      </c>
      <c r="BC336" s="113">
        <f t="shared" si="734"/>
        <v>233900</v>
      </c>
      <c r="BD336" s="115">
        <f t="shared" si="735"/>
        <v>10.636899999999999</v>
      </c>
      <c r="BE336" s="115">
        <f t="shared" ref="BE336:BE341" si="758">P336+AT336</f>
        <v>7.38</v>
      </c>
      <c r="BF336" s="372">
        <f t="shared" si="736"/>
        <v>0</v>
      </c>
      <c r="BG336" s="116">
        <f t="shared" ref="BG336:BG341" si="759">Q336+AU336</f>
        <v>3.2569000000000004</v>
      </c>
    </row>
    <row r="337" spans="1:59" ht="14.1" customHeight="1" x14ac:dyDescent="0.2">
      <c r="A337" s="108">
        <v>69</v>
      </c>
      <c r="B337" s="105">
        <v>2302</v>
      </c>
      <c r="C337" s="106">
        <v>600080366</v>
      </c>
      <c r="D337" s="105">
        <v>70983127</v>
      </c>
      <c r="E337" s="107" t="s">
        <v>711</v>
      </c>
      <c r="F337" s="108">
        <v>3114</v>
      </c>
      <c r="G337" s="82" t="s">
        <v>317</v>
      </c>
      <c r="H337" s="109" t="s">
        <v>281</v>
      </c>
      <c r="I337" s="110">
        <v>1730888</v>
      </c>
      <c r="J337" s="427">
        <v>1274586</v>
      </c>
      <c r="K337" s="427">
        <v>0</v>
      </c>
      <c r="L337" s="111">
        <v>430810</v>
      </c>
      <c r="M337" s="111">
        <v>25492</v>
      </c>
      <c r="N337" s="338">
        <v>0</v>
      </c>
      <c r="O337" s="288">
        <v>3.2778</v>
      </c>
      <c r="P337" s="430">
        <v>3.2778</v>
      </c>
      <c r="Q337" s="905">
        <v>0</v>
      </c>
      <c r="R337" s="112">
        <v>0</v>
      </c>
      <c r="S337" s="113">
        <v>0</v>
      </c>
      <c r="T337" s="113">
        <v>259240</v>
      </c>
      <c r="U337" s="113"/>
      <c r="V337" s="113">
        <v>0</v>
      </c>
      <c r="W337" s="113">
        <v>0</v>
      </c>
      <c r="X337" s="113">
        <v>0</v>
      </c>
      <c r="Y337" s="113">
        <f t="shared" si="752"/>
        <v>259240</v>
      </c>
      <c r="Z337" s="113">
        <v>0</v>
      </c>
      <c r="AA337" s="113">
        <v>0</v>
      </c>
      <c r="AB337" s="113">
        <v>0</v>
      </c>
      <c r="AC337" s="113">
        <f t="shared" si="753"/>
        <v>0</v>
      </c>
      <c r="AD337" s="113">
        <f t="shared" si="754"/>
        <v>259240</v>
      </c>
      <c r="AE337" s="114">
        <f t="shared" si="755"/>
        <v>87623</v>
      </c>
      <c r="AF337" s="114">
        <f t="shared" si="756"/>
        <v>5185</v>
      </c>
      <c r="AG337" s="113">
        <v>0</v>
      </c>
      <c r="AH337" s="113">
        <v>0</v>
      </c>
      <c r="AI337" s="113">
        <v>0</v>
      </c>
      <c r="AJ337" s="113">
        <f t="shared" si="725"/>
        <v>0</v>
      </c>
      <c r="AK337" s="113">
        <f t="shared" si="726"/>
        <v>352048</v>
      </c>
      <c r="AL337" s="115">
        <v>0</v>
      </c>
      <c r="AM337" s="115">
        <v>0</v>
      </c>
      <c r="AN337" s="115">
        <v>0</v>
      </c>
      <c r="AO337" s="115">
        <v>0.67</v>
      </c>
      <c r="AP337" s="115">
        <v>0</v>
      </c>
      <c r="AQ337" s="115">
        <v>0</v>
      </c>
      <c r="AR337" s="115">
        <v>0</v>
      </c>
      <c r="AS337" s="115">
        <v>0</v>
      </c>
      <c r="AT337" s="115">
        <f t="shared" si="727"/>
        <v>0.67</v>
      </c>
      <c r="AU337" s="115">
        <f t="shared" si="728"/>
        <v>0</v>
      </c>
      <c r="AV337" s="116">
        <f t="shared" si="729"/>
        <v>0.67</v>
      </c>
      <c r="AW337" s="346">
        <f t="shared" si="730"/>
        <v>2082936</v>
      </c>
      <c r="AX337" s="113">
        <f t="shared" si="731"/>
        <v>1533826</v>
      </c>
      <c r="AY337" s="113">
        <f t="shared" si="732"/>
        <v>0</v>
      </c>
      <c r="AZ337" s="113">
        <f t="shared" si="733"/>
        <v>0</v>
      </c>
      <c r="BA337" s="113">
        <f t="shared" si="757"/>
        <v>518433</v>
      </c>
      <c r="BB337" s="113">
        <f t="shared" si="757"/>
        <v>30677</v>
      </c>
      <c r="BC337" s="113">
        <f t="shared" si="734"/>
        <v>0</v>
      </c>
      <c r="BD337" s="115">
        <f t="shared" si="735"/>
        <v>3.9478</v>
      </c>
      <c r="BE337" s="115">
        <f t="shared" si="758"/>
        <v>3.9478</v>
      </c>
      <c r="BF337" s="372">
        <f t="shared" si="736"/>
        <v>0</v>
      </c>
      <c r="BG337" s="116">
        <f t="shared" si="759"/>
        <v>0</v>
      </c>
    </row>
    <row r="338" spans="1:59" ht="14.1" customHeight="1" x14ac:dyDescent="0.2">
      <c r="A338" s="108">
        <v>69</v>
      </c>
      <c r="B338" s="105">
        <v>2302</v>
      </c>
      <c r="C338" s="106">
        <v>600080366</v>
      </c>
      <c r="D338" s="105">
        <v>70983127</v>
      </c>
      <c r="E338" s="107" t="s">
        <v>711</v>
      </c>
      <c r="F338" s="108">
        <v>3114</v>
      </c>
      <c r="G338" s="126" t="s">
        <v>316</v>
      </c>
      <c r="H338" s="109" t="s">
        <v>282</v>
      </c>
      <c r="I338" s="110">
        <v>1845700</v>
      </c>
      <c r="J338" s="28">
        <v>1356922</v>
      </c>
      <c r="K338" s="28">
        <v>0</v>
      </c>
      <c r="L338" s="111">
        <v>458640</v>
      </c>
      <c r="M338" s="111">
        <v>27138</v>
      </c>
      <c r="N338" s="28">
        <v>3000</v>
      </c>
      <c r="O338" s="288">
        <v>3.9099999999999993</v>
      </c>
      <c r="P338" s="275">
        <v>3.9099999999999993</v>
      </c>
      <c r="Q338" s="905">
        <v>0</v>
      </c>
      <c r="R338" s="112">
        <v>0</v>
      </c>
      <c r="S338" s="113">
        <v>0</v>
      </c>
      <c r="T338" s="113">
        <v>0</v>
      </c>
      <c r="U338" s="113">
        <v>0</v>
      </c>
      <c r="V338" s="113">
        <v>0</v>
      </c>
      <c r="W338" s="113">
        <v>0</v>
      </c>
      <c r="X338" s="113">
        <v>0</v>
      </c>
      <c r="Y338" s="113">
        <f t="shared" si="752"/>
        <v>0</v>
      </c>
      <c r="Z338" s="113">
        <v>0</v>
      </c>
      <c r="AA338" s="113">
        <v>0</v>
      </c>
      <c r="AB338" s="113">
        <v>0</v>
      </c>
      <c r="AC338" s="113">
        <f t="shared" si="753"/>
        <v>0</v>
      </c>
      <c r="AD338" s="113">
        <f t="shared" si="754"/>
        <v>0</v>
      </c>
      <c r="AE338" s="114">
        <f t="shared" si="755"/>
        <v>0</v>
      </c>
      <c r="AF338" s="114">
        <f t="shared" si="756"/>
        <v>0</v>
      </c>
      <c r="AG338" s="113">
        <v>0</v>
      </c>
      <c r="AH338" s="113">
        <v>0</v>
      </c>
      <c r="AI338" s="113">
        <v>0</v>
      </c>
      <c r="AJ338" s="113">
        <f t="shared" si="725"/>
        <v>0</v>
      </c>
      <c r="AK338" s="113">
        <f t="shared" si="726"/>
        <v>0</v>
      </c>
      <c r="AL338" s="115">
        <v>0</v>
      </c>
      <c r="AM338" s="115">
        <v>0</v>
      </c>
      <c r="AN338" s="115">
        <v>0</v>
      </c>
      <c r="AO338" s="115">
        <v>0</v>
      </c>
      <c r="AP338" s="115">
        <v>0</v>
      </c>
      <c r="AQ338" s="115">
        <v>0</v>
      </c>
      <c r="AR338" s="115">
        <v>0</v>
      </c>
      <c r="AS338" s="115">
        <v>0</v>
      </c>
      <c r="AT338" s="115">
        <f t="shared" si="727"/>
        <v>0</v>
      </c>
      <c r="AU338" s="115">
        <f t="shared" si="728"/>
        <v>0</v>
      </c>
      <c r="AV338" s="116">
        <f t="shared" si="729"/>
        <v>0</v>
      </c>
      <c r="AW338" s="346">
        <f t="shared" si="730"/>
        <v>1845700</v>
      </c>
      <c r="AX338" s="113">
        <f t="shared" si="731"/>
        <v>1356922</v>
      </c>
      <c r="AY338" s="113">
        <f t="shared" si="732"/>
        <v>0</v>
      </c>
      <c r="AZ338" s="113">
        <f t="shared" si="733"/>
        <v>0</v>
      </c>
      <c r="BA338" s="113">
        <f t="shared" si="757"/>
        <v>458640</v>
      </c>
      <c r="BB338" s="113">
        <f t="shared" si="757"/>
        <v>27138</v>
      </c>
      <c r="BC338" s="113">
        <f t="shared" si="734"/>
        <v>3000</v>
      </c>
      <c r="BD338" s="115">
        <f t="shared" si="735"/>
        <v>3.9099999999999993</v>
      </c>
      <c r="BE338" s="115">
        <f t="shared" si="758"/>
        <v>3.9099999999999993</v>
      </c>
      <c r="BF338" s="372">
        <f t="shared" si="736"/>
        <v>0</v>
      </c>
      <c r="BG338" s="116">
        <f t="shared" si="759"/>
        <v>0</v>
      </c>
    </row>
    <row r="339" spans="1:59" ht="14.1" customHeight="1" x14ac:dyDescent="0.2">
      <c r="A339" s="108">
        <v>69</v>
      </c>
      <c r="B339" s="105">
        <v>2302</v>
      </c>
      <c r="C339" s="106">
        <v>600080366</v>
      </c>
      <c r="D339" s="105">
        <v>70983127</v>
      </c>
      <c r="E339" s="107" t="s">
        <v>711</v>
      </c>
      <c r="F339" s="108">
        <v>3141</v>
      </c>
      <c r="G339" s="107" t="s">
        <v>319</v>
      </c>
      <c r="H339" s="109" t="s">
        <v>282</v>
      </c>
      <c r="I339" s="110">
        <v>431875</v>
      </c>
      <c r="J339" s="30">
        <v>315644</v>
      </c>
      <c r="K339" s="30">
        <v>0</v>
      </c>
      <c r="L339" s="111">
        <v>106688</v>
      </c>
      <c r="M339" s="111">
        <v>6313</v>
      </c>
      <c r="N339" s="30">
        <v>3230</v>
      </c>
      <c r="O339" s="288">
        <v>1.07</v>
      </c>
      <c r="P339" s="441">
        <v>0</v>
      </c>
      <c r="Q339" s="906">
        <v>1.07</v>
      </c>
      <c r="R339" s="112">
        <v>0</v>
      </c>
      <c r="S339" s="113">
        <v>0</v>
      </c>
      <c r="T339" s="113">
        <v>0</v>
      </c>
      <c r="U339" s="113">
        <v>0</v>
      </c>
      <c r="V339" s="113">
        <v>0</v>
      </c>
      <c r="W339" s="113">
        <v>0</v>
      </c>
      <c r="X339" s="113">
        <v>0</v>
      </c>
      <c r="Y339" s="113">
        <f t="shared" si="752"/>
        <v>0</v>
      </c>
      <c r="Z339" s="113">
        <v>0</v>
      </c>
      <c r="AA339" s="113">
        <v>0</v>
      </c>
      <c r="AB339" s="113">
        <v>0</v>
      </c>
      <c r="AC339" s="113">
        <f t="shared" si="753"/>
        <v>0</v>
      </c>
      <c r="AD339" s="113">
        <f t="shared" si="754"/>
        <v>0</v>
      </c>
      <c r="AE339" s="114">
        <f t="shared" si="755"/>
        <v>0</v>
      </c>
      <c r="AF339" s="114">
        <f t="shared" si="756"/>
        <v>0</v>
      </c>
      <c r="AG339" s="113">
        <v>0</v>
      </c>
      <c r="AH339" s="113">
        <v>0</v>
      </c>
      <c r="AI339" s="113">
        <v>0</v>
      </c>
      <c r="AJ339" s="113">
        <f t="shared" si="725"/>
        <v>0</v>
      </c>
      <c r="AK339" s="113">
        <f t="shared" si="726"/>
        <v>0</v>
      </c>
      <c r="AL339" s="115">
        <v>0</v>
      </c>
      <c r="AM339" s="115">
        <v>0</v>
      </c>
      <c r="AN339" s="115">
        <v>0</v>
      </c>
      <c r="AO339" s="115">
        <v>0</v>
      </c>
      <c r="AP339" s="115">
        <v>0</v>
      </c>
      <c r="AQ339" s="115">
        <v>0</v>
      </c>
      <c r="AR339" s="115">
        <v>0</v>
      </c>
      <c r="AS339" s="115">
        <v>0</v>
      </c>
      <c r="AT339" s="115">
        <f t="shared" si="727"/>
        <v>0</v>
      </c>
      <c r="AU339" s="115">
        <f t="shared" si="728"/>
        <v>0</v>
      </c>
      <c r="AV339" s="116">
        <f t="shared" si="729"/>
        <v>0</v>
      </c>
      <c r="AW339" s="346">
        <f t="shared" si="730"/>
        <v>431875</v>
      </c>
      <c r="AX339" s="113">
        <f t="shared" si="731"/>
        <v>315644</v>
      </c>
      <c r="AY339" s="113">
        <f t="shared" si="732"/>
        <v>0</v>
      </c>
      <c r="AZ339" s="113">
        <f t="shared" si="733"/>
        <v>0</v>
      </c>
      <c r="BA339" s="113">
        <f t="shared" si="757"/>
        <v>106688</v>
      </c>
      <c r="BB339" s="113">
        <f t="shared" si="757"/>
        <v>6313</v>
      </c>
      <c r="BC339" s="113">
        <f t="shared" si="734"/>
        <v>3230</v>
      </c>
      <c r="BD339" s="115">
        <f t="shared" si="735"/>
        <v>1.07</v>
      </c>
      <c r="BE339" s="115">
        <f t="shared" si="758"/>
        <v>0</v>
      </c>
      <c r="BF339" s="372">
        <f t="shared" si="736"/>
        <v>0</v>
      </c>
      <c r="BG339" s="116">
        <f t="shared" si="759"/>
        <v>1.07</v>
      </c>
    </row>
    <row r="340" spans="1:59" ht="14.1" customHeight="1" x14ac:dyDescent="0.2">
      <c r="A340" s="108">
        <v>69</v>
      </c>
      <c r="B340" s="105">
        <v>2302</v>
      </c>
      <c r="C340" s="106">
        <v>600080366</v>
      </c>
      <c r="D340" s="105">
        <v>70983127</v>
      </c>
      <c r="E340" s="107" t="s">
        <v>711</v>
      </c>
      <c r="F340" s="108">
        <v>3143</v>
      </c>
      <c r="G340" s="126" t="s">
        <v>633</v>
      </c>
      <c r="H340" s="109" t="s">
        <v>281</v>
      </c>
      <c r="I340" s="110">
        <v>640595</v>
      </c>
      <c r="J340" s="427">
        <v>471720</v>
      </c>
      <c r="K340" s="427">
        <v>0</v>
      </c>
      <c r="L340" s="111">
        <v>159441</v>
      </c>
      <c r="M340" s="111">
        <v>9434</v>
      </c>
      <c r="N340" s="338">
        <v>0</v>
      </c>
      <c r="O340" s="288">
        <v>1</v>
      </c>
      <c r="P340" s="430">
        <v>1</v>
      </c>
      <c r="Q340" s="905">
        <v>0</v>
      </c>
      <c r="R340" s="112">
        <v>0</v>
      </c>
      <c r="S340" s="113">
        <v>0</v>
      </c>
      <c r="T340" s="113">
        <v>0</v>
      </c>
      <c r="U340" s="113">
        <v>0</v>
      </c>
      <c r="V340" s="113">
        <v>0</v>
      </c>
      <c r="W340" s="113">
        <v>0</v>
      </c>
      <c r="X340" s="113">
        <v>0</v>
      </c>
      <c r="Y340" s="113">
        <f t="shared" si="752"/>
        <v>0</v>
      </c>
      <c r="Z340" s="113">
        <v>0</v>
      </c>
      <c r="AA340" s="113">
        <v>0</v>
      </c>
      <c r="AB340" s="113">
        <v>0</v>
      </c>
      <c r="AC340" s="113">
        <f t="shared" si="753"/>
        <v>0</v>
      </c>
      <c r="AD340" s="113">
        <f t="shared" si="754"/>
        <v>0</v>
      </c>
      <c r="AE340" s="114">
        <f t="shared" si="755"/>
        <v>0</v>
      </c>
      <c r="AF340" s="114">
        <f t="shared" si="756"/>
        <v>0</v>
      </c>
      <c r="AG340" s="113">
        <v>0</v>
      </c>
      <c r="AH340" s="113">
        <v>0</v>
      </c>
      <c r="AI340" s="113">
        <v>0</v>
      </c>
      <c r="AJ340" s="113">
        <f t="shared" si="725"/>
        <v>0</v>
      </c>
      <c r="AK340" s="113">
        <f t="shared" si="726"/>
        <v>0</v>
      </c>
      <c r="AL340" s="115">
        <v>0</v>
      </c>
      <c r="AM340" s="115">
        <v>0</v>
      </c>
      <c r="AN340" s="115">
        <v>0</v>
      </c>
      <c r="AO340" s="115">
        <v>0</v>
      </c>
      <c r="AP340" s="115">
        <v>0</v>
      </c>
      <c r="AQ340" s="115">
        <v>0</v>
      </c>
      <c r="AR340" s="115">
        <v>0</v>
      </c>
      <c r="AS340" s="115">
        <v>0</v>
      </c>
      <c r="AT340" s="115">
        <f t="shared" si="727"/>
        <v>0</v>
      </c>
      <c r="AU340" s="115">
        <f t="shared" si="728"/>
        <v>0</v>
      </c>
      <c r="AV340" s="116">
        <f t="shared" si="729"/>
        <v>0</v>
      </c>
      <c r="AW340" s="346">
        <f t="shared" si="730"/>
        <v>640595</v>
      </c>
      <c r="AX340" s="113">
        <f t="shared" si="731"/>
        <v>471720</v>
      </c>
      <c r="AY340" s="113">
        <f t="shared" si="732"/>
        <v>0</v>
      </c>
      <c r="AZ340" s="113">
        <f t="shared" si="733"/>
        <v>0</v>
      </c>
      <c r="BA340" s="113">
        <f t="shared" si="757"/>
        <v>159441</v>
      </c>
      <c r="BB340" s="113">
        <f t="shared" si="757"/>
        <v>9434</v>
      </c>
      <c r="BC340" s="113">
        <f t="shared" si="734"/>
        <v>0</v>
      </c>
      <c r="BD340" s="115">
        <f t="shared" si="735"/>
        <v>1</v>
      </c>
      <c r="BE340" s="115">
        <f t="shared" si="758"/>
        <v>1</v>
      </c>
      <c r="BF340" s="372">
        <f t="shared" si="736"/>
        <v>0</v>
      </c>
      <c r="BG340" s="116">
        <f t="shared" si="759"/>
        <v>0</v>
      </c>
    </row>
    <row r="341" spans="1:59" ht="14.1" customHeight="1" x14ac:dyDescent="0.2">
      <c r="A341" s="108">
        <v>69</v>
      </c>
      <c r="B341" s="105">
        <v>2302</v>
      </c>
      <c r="C341" s="106">
        <v>600080366</v>
      </c>
      <c r="D341" s="105">
        <v>70983127</v>
      </c>
      <c r="E341" s="107" t="s">
        <v>711</v>
      </c>
      <c r="F341" s="108">
        <v>3143</v>
      </c>
      <c r="G341" s="126" t="s">
        <v>634</v>
      </c>
      <c r="H341" s="109" t="s">
        <v>282</v>
      </c>
      <c r="I341" s="110">
        <v>10534</v>
      </c>
      <c r="J341" s="439">
        <v>7425</v>
      </c>
      <c r="K341" s="439">
        <v>0</v>
      </c>
      <c r="L341" s="111">
        <v>2510</v>
      </c>
      <c r="M341" s="111">
        <v>149</v>
      </c>
      <c r="N341" s="439">
        <v>450</v>
      </c>
      <c r="O341" s="288">
        <v>0.03</v>
      </c>
      <c r="P341" s="440">
        <v>0</v>
      </c>
      <c r="Q341" s="906">
        <v>0.03</v>
      </c>
      <c r="R341" s="112">
        <v>0</v>
      </c>
      <c r="S341" s="113">
        <v>0</v>
      </c>
      <c r="T341" s="113">
        <v>0</v>
      </c>
      <c r="U341" s="113">
        <v>0</v>
      </c>
      <c r="V341" s="113">
        <v>0</v>
      </c>
      <c r="W341" s="113">
        <v>0</v>
      </c>
      <c r="X341" s="113">
        <v>0</v>
      </c>
      <c r="Y341" s="113">
        <f t="shared" si="752"/>
        <v>0</v>
      </c>
      <c r="Z341" s="113">
        <v>0</v>
      </c>
      <c r="AA341" s="113">
        <v>0</v>
      </c>
      <c r="AB341" s="113">
        <v>0</v>
      </c>
      <c r="AC341" s="113">
        <f t="shared" si="753"/>
        <v>0</v>
      </c>
      <c r="AD341" s="113">
        <f t="shared" si="754"/>
        <v>0</v>
      </c>
      <c r="AE341" s="114">
        <f t="shared" si="755"/>
        <v>0</v>
      </c>
      <c r="AF341" s="114">
        <f t="shared" si="756"/>
        <v>0</v>
      </c>
      <c r="AG341" s="113">
        <v>0</v>
      </c>
      <c r="AH341" s="113">
        <v>0</v>
      </c>
      <c r="AI341" s="113">
        <v>0</v>
      </c>
      <c r="AJ341" s="113">
        <f t="shared" si="725"/>
        <v>0</v>
      </c>
      <c r="AK341" s="113">
        <f t="shared" si="726"/>
        <v>0</v>
      </c>
      <c r="AL341" s="115">
        <v>0</v>
      </c>
      <c r="AM341" s="115">
        <v>0</v>
      </c>
      <c r="AN341" s="115">
        <v>0</v>
      </c>
      <c r="AO341" s="115">
        <v>0</v>
      </c>
      <c r="AP341" s="115">
        <v>0</v>
      </c>
      <c r="AQ341" s="115">
        <v>0</v>
      </c>
      <c r="AR341" s="115">
        <v>0</v>
      </c>
      <c r="AS341" s="115">
        <v>0</v>
      </c>
      <c r="AT341" s="115">
        <f t="shared" si="727"/>
        <v>0</v>
      </c>
      <c r="AU341" s="115">
        <f t="shared" si="728"/>
        <v>0</v>
      </c>
      <c r="AV341" s="116">
        <f t="shared" si="729"/>
        <v>0</v>
      </c>
      <c r="AW341" s="346">
        <f t="shared" si="730"/>
        <v>10534</v>
      </c>
      <c r="AX341" s="113">
        <f t="shared" si="731"/>
        <v>7425</v>
      </c>
      <c r="AY341" s="113">
        <f t="shared" si="732"/>
        <v>0</v>
      </c>
      <c r="AZ341" s="113">
        <f t="shared" si="733"/>
        <v>0</v>
      </c>
      <c r="BA341" s="113">
        <f t="shared" si="757"/>
        <v>2510</v>
      </c>
      <c r="BB341" s="113">
        <f t="shared" si="757"/>
        <v>149</v>
      </c>
      <c r="BC341" s="113">
        <f t="shared" si="734"/>
        <v>450</v>
      </c>
      <c r="BD341" s="115">
        <f t="shared" si="735"/>
        <v>0.03</v>
      </c>
      <c r="BE341" s="115">
        <f t="shared" si="758"/>
        <v>0</v>
      </c>
      <c r="BF341" s="372">
        <f t="shared" si="736"/>
        <v>0</v>
      </c>
      <c r="BG341" s="116">
        <f t="shared" si="759"/>
        <v>0.03</v>
      </c>
    </row>
    <row r="342" spans="1:59" ht="14.1" customHeight="1" x14ac:dyDescent="0.2">
      <c r="A342" s="120">
        <v>69</v>
      </c>
      <c r="B342" s="117">
        <v>2302</v>
      </c>
      <c r="C342" s="118">
        <v>600080366</v>
      </c>
      <c r="D342" s="117">
        <v>70983127</v>
      </c>
      <c r="E342" s="119" t="s">
        <v>712</v>
      </c>
      <c r="F342" s="120"/>
      <c r="G342" s="119"/>
      <c r="H342" s="121"/>
      <c r="I342" s="122">
        <v>16516749</v>
      </c>
      <c r="J342" s="123">
        <v>11991920</v>
      </c>
      <c r="K342" s="123">
        <v>80000</v>
      </c>
      <c r="L342" s="123">
        <v>4080310</v>
      </c>
      <c r="M342" s="123">
        <v>239839</v>
      </c>
      <c r="N342" s="123">
        <v>124680</v>
      </c>
      <c r="O342" s="124">
        <v>25.9375</v>
      </c>
      <c r="P342" s="124">
        <v>20.187799999999999</v>
      </c>
      <c r="Q342" s="904">
        <v>5.7497000000000007</v>
      </c>
      <c r="R342" s="122">
        <f t="shared" ref="R342:BG342" si="760">SUM(R334:R341)</f>
        <v>-7968</v>
      </c>
      <c r="S342" s="123">
        <f t="shared" si="760"/>
        <v>0</v>
      </c>
      <c r="T342" s="123">
        <f t="shared" si="760"/>
        <v>959063</v>
      </c>
      <c r="U342" s="123">
        <f t="shared" ref="U342" si="761">SUM(U334:U341)</f>
        <v>38212</v>
      </c>
      <c r="V342" s="123">
        <f t="shared" si="760"/>
        <v>-104566</v>
      </c>
      <c r="W342" s="123">
        <f t="shared" ref="W342" si="762">SUM(W334:W341)</f>
        <v>0</v>
      </c>
      <c r="X342" s="123">
        <f t="shared" si="760"/>
        <v>0</v>
      </c>
      <c r="Y342" s="123">
        <f t="shared" si="760"/>
        <v>884741</v>
      </c>
      <c r="Z342" s="123">
        <f t="shared" si="760"/>
        <v>7968</v>
      </c>
      <c r="AA342" s="123">
        <f t="shared" si="760"/>
        <v>0</v>
      </c>
      <c r="AB342" s="123">
        <f t="shared" si="760"/>
        <v>0</v>
      </c>
      <c r="AC342" s="123">
        <f t="shared" si="760"/>
        <v>7968</v>
      </c>
      <c r="AD342" s="123">
        <f t="shared" si="760"/>
        <v>892709</v>
      </c>
      <c r="AE342" s="123">
        <f t="shared" si="760"/>
        <v>301735</v>
      </c>
      <c r="AF342" s="123">
        <f t="shared" si="760"/>
        <v>17695</v>
      </c>
      <c r="AG342" s="123">
        <f t="shared" si="760"/>
        <v>0</v>
      </c>
      <c r="AH342" s="123">
        <f t="shared" si="760"/>
        <v>142000</v>
      </c>
      <c r="AI342" s="123">
        <f t="shared" si="760"/>
        <v>0</v>
      </c>
      <c r="AJ342" s="123">
        <f t="shared" si="760"/>
        <v>142000</v>
      </c>
      <c r="AK342" s="123">
        <f t="shared" si="760"/>
        <v>1354139</v>
      </c>
      <c r="AL342" s="124">
        <f t="shared" si="760"/>
        <v>-0.01</v>
      </c>
      <c r="AM342" s="124">
        <f t="shared" si="760"/>
        <v>-0.01</v>
      </c>
      <c r="AN342" s="124">
        <f t="shared" si="760"/>
        <v>0</v>
      </c>
      <c r="AO342" s="124">
        <f t="shared" si="760"/>
        <v>2.04</v>
      </c>
      <c r="AP342" s="124">
        <f t="shared" si="760"/>
        <v>0</v>
      </c>
      <c r="AQ342" s="124">
        <f t="shared" ref="AQ342" si="763">SUM(AQ334:AQ341)</f>
        <v>0</v>
      </c>
      <c r="AR342" s="124">
        <f t="shared" si="760"/>
        <v>0</v>
      </c>
      <c r="AS342" s="124">
        <f t="shared" si="760"/>
        <v>0</v>
      </c>
      <c r="AT342" s="449">
        <f t="shared" si="760"/>
        <v>2.0299999999999998</v>
      </c>
      <c r="AU342" s="124">
        <f t="shared" si="760"/>
        <v>-0.01</v>
      </c>
      <c r="AV342" s="125">
        <f t="shared" si="760"/>
        <v>2.02</v>
      </c>
      <c r="AW342" s="842">
        <f t="shared" si="760"/>
        <v>17870888</v>
      </c>
      <c r="AX342" s="123">
        <f t="shared" si="760"/>
        <v>12876661</v>
      </c>
      <c r="AY342" s="123">
        <f t="shared" ref="AY342" si="764">SUM(AY334:AY341)</f>
        <v>0</v>
      </c>
      <c r="AZ342" s="123">
        <f t="shared" si="760"/>
        <v>87968</v>
      </c>
      <c r="BA342" s="123">
        <f t="shared" si="760"/>
        <v>4382045</v>
      </c>
      <c r="BB342" s="123">
        <f t="shared" si="760"/>
        <v>257534</v>
      </c>
      <c r="BC342" s="123">
        <f t="shared" si="760"/>
        <v>266680</v>
      </c>
      <c r="BD342" s="124">
        <f t="shared" si="760"/>
        <v>27.9575</v>
      </c>
      <c r="BE342" s="124">
        <f t="shared" si="760"/>
        <v>22.2178</v>
      </c>
      <c r="BF342" s="124">
        <f t="shared" si="760"/>
        <v>0</v>
      </c>
      <c r="BG342" s="125">
        <f t="shared" si="760"/>
        <v>5.7397000000000009</v>
      </c>
    </row>
    <row r="343" spans="1:59" ht="14.1" customHeight="1" x14ac:dyDescent="0.2">
      <c r="A343" s="108">
        <v>70</v>
      </c>
      <c r="B343" s="105">
        <v>2454</v>
      </c>
      <c r="C343" s="106">
        <v>600079759</v>
      </c>
      <c r="D343" s="105">
        <v>70983119</v>
      </c>
      <c r="E343" s="107" t="s">
        <v>713</v>
      </c>
      <c r="F343" s="108">
        <v>3117</v>
      </c>
      <c r="G343" s="107" t="s">
        <v>318</v>
      </c>
      <c r="H343" s="109" t="s">
        <v>281</v>
      </c>
      <c r="I343" s="110">
        <v>5938969</v>
      </c>
      <c r="J343" s="111">
        <v>4199837</v>
      </c>
      <c r="K343" s="111">
        <v>70000</v>
      </c>
      <c r="L343" s="111">
        <v>1443205</v>
      </c>
      <c r="M343" s="111">
        <v>83997</v>
      </c>
      <c r="N343" s="111">
        <v>141930</v>
      </c>
      <c r="O343" s="288">
        <v>8.5576999999999988</v>
      </c>
      <c r="P343" s="288">
        <v>6.03</v>
      </c>
      <c r="Q343" s="406">
        <v>2.5276999999999998</v>
      </c>
      <c r="R343" s="112">
        <v>-10000</v>
      </c>
      <c r="S343" s="113">
        <v>0</v>
      </c>
      <c r="T343" s="113">
        <v>0</v>
      </c>
      <c r="U343" s="113">
        <v>16968</v>
      </c>
      <c r="V343" s="113">
        <v>0</v>
      </c>
      <c r="W343" s="113">
        <v>57740</v>
      </c>
      <c r="X343" s="113">
        <v>0</v>
      </c>
      <c r="Y343" s="113">
        <f t="shared" si="752"/>
        <v>64708</v>
      </c>
      <c r="Z343" s="113">
        <v>10000</v>
      </c>
      <c r="AA343" s="113">
        <v>0</v>
      </c>
      <c r="AB343" s="113">
        <v>0</v>
      </c>
      <c r="AC343" s="113">
        <f t="shared" si="753"/>
        <v>10000</v>
      </c>
      <c r="AD343" s="113">
        <f t="shared" si="754"/>
        <v>74708</v>
      </c>
      <c r="AE343" s="114">
        <f t="shared" si="755"/>
        <v>25251</v>
      </c>
      <c r="AF343" s="114">
        <f t="shared" si="756"/>
        <v>1294</v>
      </c>
      <c r="AG343" s="113">
        <v>0</v>
      </c>
      <c r="AH343" s="113">
        <v>0</v>
      </c>
      <c r="AI343" s="113">
        <v>0</v>
      </c>
      <c r="AJ343" s="113">
        <f>SUM(AG343:AI343)</f>
        <v>0</v>
      </c>
      <c r="AK343" s="113">
        <f>AD343+AE343+AF343+AJ343</f>
        <v>101253</v>
      </c>
      <c r="AL343" s="115">
        <v>0</v>
      </c>
      <c r="AM343" s="115">
        <v>0</v>
      </c>
      <c r="AN343" s="115">
        <v>0</v>
      </c>
      <c r="AO343" s="115">
        <v>0</v>
      </c>
      <c r="AP343" s="115">
        <v>0</v>
      </c>
      <c r="AQ343" s="115">
        <v>0.16669999999999999</v>
      </c>
      <c r="AR343" s="115">
        <v>0</v>
      </c>
      <c r="AS343" s="115">
        <v>0</v>
      </c>
      <c r="AT343" s="115">
        <f t="shared" ref="AT343:AT347" si="765">AL343+AN343+AO343+AR343+AQ343</f>
        <v>0.16669999999999999</v>
      </c>
      <c r="AU343" s="115">
        <f t="shared" si="728"/>
        <v>0</v>
      </c>
      <c r="AV343" s="116">
        <f t="shared" si="729"/>
        <v>0.16669999999999999</v>
      </c>
      <c r="AW343" s="346">
        <f>I343+AK343</f>
        <v>6040222</v>
      </c>
      <c r="AX343" s="113">
        <f>J343+Y343</f>
        <v>4264545</v>
      </c>
      <c r="AY343" s="113">
        <f t="shared" ref="AY343:AY347" si="766">W343</f>
        <v>57740</v>
      </c>
      <c r="AZ343" s="113">
        <f>K343+AC343</f>
        <v>80000</v>
      </c>
      <c r="BA343" s="113">
        <f t="shared" ref="BA343:BB347" si="767">L343+AE343</f>
        <v>1468456</v>
      </c>
      <c r="BB343" s="113">
        <f t="shared" si="767"/>
        <v>85291</v>
      </c>
      <c r="BC343" s="113">
        <f>N343+AJ343</f>
        <v>141930</v>
      </c>
      <c r="BD343" s="115">
        <f>O343+AV343</f>
        <v>8.7243999999999993</v>
      </c>
      <c r="BE343" s="115">
        <f>P343+AT343</f>
        <v>6.1966999999999999</v>
      </c>
      <c r="BF343" s="372">
        <f t="shared" ref="BF343:BF347" si="768">AQ343</f>
        <v>0.16669999999999999</v>
      </c>
      <c r="BG343" s="116">
        <f>Q343+AU343</f>
        <v>2.5276999999999998</v>
      </c>
    </row>
    <row r="344" spans="1:59" ht="14.1" customHeight="1" x14ac:dyDescent="0.2">
      <c r="A344" s="108">
        <v>70</v>
      </c>
      <c r="B344" s="105">
        <v>2454</v>
      </c>
      <c r="C344" s="106">
        <v>600079759</v>
      </c>
      <c r="D344" s="105">
        <v>70983119</v>
      </c>
      <c r="E344" s="107" t="s">
        <v>713</v>
      </c>
      <c r="F344" s="108">
        <v>3117</v>
      </c>
      <c r="G344" s="126" t="s">
        <v>316</v>
      </c>
      <c r="H344" s="109" t="s">
        <v>282</v>
      </c>
      <c r="I344" s="110">
        <v>1672400</v>
      </c>
      <c r="J344" s="28">
        <v>1230044</v>
      </c>
      <c r="K344" s="28">
        <v>0</v>
      </c>
      <c r="L344" s="111">
        <v>415755</v>
      </c>
      <c r="M344" s="111">
        <v>24601</v>
      </c>
      <c r="N344" s="28">
        <v>2000</v>
      </c>
      <c r="O344" s="288">
        <v>3.48</v>
      </c>
      <c r="P344" s="275">
        <v>3.48</v>
      </c>
      <c r="Q344" s="905">
        <v>0</v>
      </c>
      <c r="R344" s="112">
        <v>0</v>
      </c>
      <c r="S344" s="113">
        <v>0</v>
      </c>
      <c r="T344" s="113">
        <v>0</v>
      </c>
      <c r="U344" s="113">
        <v>0</v>
      </c>
      <c r="V344" s="113">
        <v>0</v>
      </c>
      <c r="W344" s="113">
        <v>0</v>
      </c>
      <c r="X344" s="113">
        <v>0</v>
      </c>
      <c r="Y344" s="113">
        <f t="shared" si="752"/>
        <v>0</v>
      </c>
      <c r="Z344" s="113">
        <v>0</v>
      </c>
      <c r="AA344" s="113">
        <v>0</v>
      </c>
      <c r="AB344" s="113">
        <v>0</v>
      </c>
      <c r="AC344" s="113">
        <f t="shared" si="753"/>
        <v>0</v>
      </c>
      <c r="AD344" s="113">
        <f t="shared" si="754"/>
        <v>0</v>
      </c>
      <c r="AE344" s="114">
        <f t="shared" si="755"/>
        <v>0</v>
      </c>
      <c r="AF344" s="114">
        <f t="shared" si="756"/>
        <v>0</v>
      </c>
      <c r="AG344" s="113">
        <v>0</v>
      </c>
      <c r="AH344" s="113">
        <v>0</v>
      </c>
      <c r="AI344" s="113">
        <v>0</v>
      </c>
      <c r="AJ344" s="113">
        <f>SUM(AG344:AI344)</f>
        <v>0</v>
      </c>
      <c r="AK344" s="113">
        <f>AD344+AE344+AF344+AJ344</f>
        <v>0</v>
      </c>
      <c r="AL344" s="115">
        <v>0</v>
      </c>
      <c r="AM344" s="115">
        <v>0</v>
      </c>
      <c r="AN344" s="115">
        <v>0</v>
      </c>
      <c r="AO344" s="115">
        <v>0</v>
      </c>
      <c r="AP344" s="115">
        <v>0</v>
      </c>
      <c r="AQ344" s="115">
        <v>0</v>
      </c>
      <c r="AR344" s="115">
        <v>0</v>
      </c>
      <c r="AS344" s="115">
        <v>0</v>
      </c>
      <c r="AT344" s="115">
        <f t="shared" si="765"/>
        <v>0</v>
      </c>
      <c r="AU344" s="115">
        <f t="shared" si="728"/>
        <v>0</v>
      </c>
      <c r="AV344" s="116">
        <f t="shared" si="729"/>
        <v>0</v>
      </c>
      <c r="AW344" s="346">
        <f>I344+AK344</f>
        <v>1672400</v>
      </c>
      <c r="AX344" s="113">
        <f>J344+Y344</f>
        <v>1230044</v>
      </c>
      <c r="AY344" s="113">
        <f t="shared" si="766"/>
        <v>0</v>
      </c>
      <c r="AZ344" s="113">
        <f>K344+AC344</f>
        <v>0</v>
      </c>
      <c r="BA344" s="113">
        <f t="shared" si="767"/>
        <v>415755</v>
      </c>
      <c r="BB344" s="113">
        <f t="shared" si="767"/>
        <v>24601</v>
      </c>
      <c r="BC344" s="113">
        <f>N344+AJ344</f>
        <v>2000</v>
      </c>
      <c r="BD344" s="115">
        <f>O344+AV344</f>
        <v>3.48</v>
      </c>
      <c r="BE344" s="115">
        <f>P344+AT344</f>
        <v>3.48</v>
      </c>
      <c r="BF344" s="372">
        <f t="shared" si="768"/>
        <v>0</v>
      </c>
      <c r="BG344" s="116">
        <f>Q344+AU344</f>
        <v>0</v>
      </c>
    </row>
    <row r="345" spans="1:59" ht="14.1" customHeight="1" x14ac:dyDescent="0.2">
      <c r="A345" s="108">
        <v>70</v>
      </c>
      <c r="B345" s="105">
        <v>2454</v>
      </c>
      <c r="C345" s="106">
        <v>600079759</v>
      </c>
      <c r="D345" s="105">
        <v>70983119</v>
      </c>
      <c r="E345" s="107" t="s">
        <v>713</v>
      </c>
      <c r="F345" s="108">
        <v>3141</v>
      </c>
      <c r="G345" s="107" t="s">
        <v>319</v>
      </c>
      <c r="H345" s="109" t="s">
        <v>282</v>
      </c>
      <c r="I345" s="110">
        <v>274411</v>
      </c>
      <c r="J345" s="30">
        <v>199999</v>
      </c>
      <c r="K345" s="30">
        <v>0</v>
      </c>
      <c r="L345" s="111">
        <v>67600</v>
      </c>
      <c r="M345" s="111">
        <v>4000</v>
      </c>
      <c r="N345" s="30">
        <v>2812</v>
      </c>
      <c r="O345" s="288">
        <v>0.68</v>
      </c>
      <c r="P345" s="441">
        <v>0</v>
      </c>
      <c r="Q345" s="906">
        <v>0.68</v>
      </c>
      <c r="R345" s="112">
        <v>0</v>
      </c>
      <c r="S345" s="113">
        <v>0</v>
      </c>
      <c r="T345" s="113">
        <v>0</v>
      </c>
      <c r="U345" s="113">
        <v>0</v>
      </c>
      <c r="V345" s="113">
        <v>0</v>
      </c>
      <c r="W345" s="113">
        <v>0</v>
      </c>
      <c r="X345" s="113">
        <v>0</v>
      </c>
      <c r="Y345" s="113">
        <f t="shared" si="752"/>
        <v>0</v>
      </c>
      <c r="Z345" s="113">
        <v>0</v>
      </c>
      <c r="AA345" s="113">
        <v>0</v>
      </c>
      <c r="AB345" s="113">
        <v>0</v>
      </c>
      <c r="AC345" s="113">
        <f t="shared" si="753"/>
        <v>0</v>
      </c>
      <c r="AD345" s="113">
        <f t="shared" si="754"/>
        <v>0</v>
      </c>
      <c r="AE345" s="114">
        <f t="shared" si="755"/>
        <v>0</v>
      </c>
      <c r="AF345" s="114">
        <f t="shared" si="756"/>
        <v>0</v>
      </c>
      <c r="AG345" s="113">
        <v>0</v>
      </c>
      <c r="AH345" s="113">
        <v>0</v>
      </c>
      <c r="AI345" s="113">
        <v>0</v>
      </c>
      <c r="AJ345" s="113">
        <f>SUM(AG345:AI345)</f>
        <v>0</v>
      </c>
      <c r="AK345" s="113">
        <f>AD345+AE345+AF345+AJ345</f>
        <v>0</v>
      </c>
      <c r="AL345" s="115">
        <v>0</v>
      </c>
      <c r="AM345" s="115">
        <v>0</v>
      </c>
      <c r="AN345" s="115">
        <v>0</v>
      </c>
      <c r="AO345" s="115">
        <v>0</v>
      </c>
      <c r="AP345" s="115">
        <v>0</v>
      </c>
      <c r="AQ345" s="115">
        <v>0</v>
      </c>
      <c r="AR345" s="115">
        <v>0</v>
      </c>
      <c r="AS345" s="115">
        <v>0</v>
      </c>
      <c r="AT345" s="115">
        <f t="shared" si="765"/>
        <v>0</v>
      </c>
      <c r="AU345" s="115">
        <f t="shared" si="728"/>
        <v>0</v>
      </c>
      <c r="AV345" s="116">
        <f t="shared" si="729"/>
        <v>0</v>
      </c>
      <c r="AW345" s="346">
        <f>I345+AK345</f>
        <v>274411</v>
      </c>
      <c r="AX345" s="113">
        <f>J345+Y345</f>
        <v>199999</v>
      </c>
      <c r="AY345" s="113">
        <f t="shared" si="766"/>
        <v>0</v>
      </c>
      <c r="AZ345" s="113">
        <f>K345+AC345</f>
        <v>0</v>
      </c>
      <c r="BA345" s="113">
        <f t="shared" si="767"/>
        <v>67600</v>
      </c>
      <c r="BB345" s="113">
        <f t="shared" si="767"/>
        <v>4000</v>
      </c>
      <c r="BC345" s="113">
        <f>N345+AJ345</f>
        <v>2812</v>
      </c>
      <c r="BD345" s="115">
        <f>O345+AV345</f>
        <v>0.68</v>
      </c>
      <c r="BE345" s="115">
        <f>P345+AT345</f>
        <v>0</v>
      </c>
      <c r="BF345" s="372">
        <f t="shared" si="768"/>
        <v>0</v>
      </c>
      <c r="BG345" s="116">
        <f>Q345+AU345</f>
        <v>0.68</v>
      </c>
    </row>
    <row r="346" spans="1:59" ht="14.1" customHeight="1" x14ac:dyDescent="0.2">
      <c r="A346" s="108">
        <v>70</v>
      </c>
      <c r="B346" s="105">
        <v>2454</v>
      </c>
      <c r="C346" s="106">
        <v>600079759</v>
      </c>
      <c r="D346" s="105">
        <v>70983119</v>
      </c>
      <c r="E346" s="107" t="s">
        <v>713</v>
      </c>
      <c r="F346" s="108">
        <v>3143</v>
      </c>
      <c r="G346" s="126" t="s">
        <v>633</v>
      </c>
      <c r="H346" s="109" t="s">
        <v>281</v>
      </c>
      <c r="I346" s="110">
        <v>896196</v>
      </c>
      <c r="J346" s="427">
        <v>659938</v>
      </c>
      <c r="K346" s="427">
        <v>0</v>
      </c>
      <c r="L346" s="111">
        <v>223059</v>
      </c>
      <c r="M346" s="111">
        <v>13199</v>
      </c>
      <c r="N346" s="338">
        <v>0</v>
      </c>
      <c r="O346" s="288">
        <v>1.45</v>
      </c>
      <c r="P346" s="430">
        <v>1.45</v>
      </c>
      <c r="Q346" s="905">
        <v>0</v>
      </c>
      <c r="R346" s="112">
        <v>0</v>
      </c>
      <c r="S346" s="113">
        <v>0</v>
      </c>
      <c r="T346" s="113">
        <v>0</v>
      </c>
      <c r="U346" s="113">
        <v>0</v>
      </c>
      <c r="V346" s="113">
        <v>0</v>
      </c>
      <c r="W346" s="113">
        <v>0</v>
      </c>
      <c r="X346" s="113">
        <v>0</v>
      </c>
      <c r="Y346" s="113">
        <f t="shared" si="752"/>
        <v>0</v>
      </c>
      <c r="Z346" s="113">
        <v>0</v>
      </c>
      <c r="AA346" s="113">
        <v>0</v>
      </c>
      <c r="AB346" s="113">
        <v>0</v>
      </c>
      <c r="AC346" s="113">
        <f t="shared" si="753"/>
        <v>0</v>
      </c>
      <c r="AD346" s="113">
        <f t="shared" si="754"/>
        <v>0</v>
      </c>
      <c r="AE346" s="114">
        <f t="shared" si="755"/>
        <v>0</v>
      </c>
      <c r="AF346" s="114">
        <f t="shared" si="756"/>
        <v>0</v>
      </c>
      <c r="AG346" s="113">
        <v>0</v>
      </c>
      <c r="AH346" s="113">
        <v>0</v>
      </c>
      <c r="AI346" s="113">
        <v>0</v>
      </c>
      <c r="AJ346" s="113">
        <f>SUM(AG346:AI346)</f>
        <v>0</v>
      </c>
      <c r="AK346" s="113">
        <f>AD346+AE346+AF346+AJ346</f>
        <v>0</v>
      </c>
      <c r="AL346" s="115">
        <v>0</v>
      </c>
      <c r="AM346" s="115">
        <v>0</v>
      </c>
      <c r="AN346" s="115">
        <v>0</v>
      </c>
      <c r="AO346" s="115">
        <v>0</v>
      </c>
      <c r="AP346" s="115">
        <v>0</v>
      </c>
      <c r="AQ346" s="115">
        <v>0</v>
      </c>
      <c r="AR346" s="115">
        <v>0</v>
      </c>
      <c r="AS346" s="115">
        <v>0</v>
      </c>
      <c r="AT346" s="115">
        <f t="shared" si="765"/>
        <v>0</v>
      </c>
      <c r="AU346" s="115">
        <f t="shared" si="728"/>
        <v>0</v>
      </c>
      <c r="AV346" s="116">
        <f t="shared" si="729"/>
        <v>0</v>
      </c>
      <c r="AW346" s="346">
        <f>I346+AK346</f>
        <v>896196</v>
      </c>
      <c r="AX346" s="113">
        <f>J346+Y346</f>
        <v>659938</v>
      </c>
      <c r="AY346" s="113">
        <f t="shared" si="766"/>
        <v>0</v>
      </c>
      <c r="AZ346" s="113">
        <f>K346+AC346</f>
        <v>0</v>
      </c>
      <c r="BA346" s="113">
        <f t="shared" si="767"/>
        <v>223059</v>
      </c>
      <c r="BB346" s="113">
        <f t="shared" si="767"/>
        <v>13199</v>
      </c>
      <c r="BC346" s="113">
        <f>N346+AJ346</f>
        <v>0</v>
      </c>
      <c r="BD346" s="115">
        <f>O346+AV346</f>
        <v>1.45</v>
      </c>
      <c r="BE346" s="115">
        <f>P346+AT346</f>
        <v>1.45</v>
      </c>
      <c r="BF346" s="372">
        <f t="shared" si="768"/>
        <v>0</v>
      </c>
      <c r="BG346" s="116">
        <f>Q346+AU346</f>
        <v>0</v>
      </c>
    </row>
    <row r="347" spans="1:59" ht="14.1" customHeight="1" x14ac:dyDescent="0.2">
      <c r="A347" s="108">
        <v>70</v>
      </c>
      <c r="B347" s="105">
        <v>2454</v>
      </c>
      <c r="C347" s="106">
        <v>600079759</v>
      </c>
      <c r="D347" s="105">
        <v>70983119</v>
      </c>
      <c r="E347" s="107" t="s">
        <v>713</v>
      </c>
      <c r="F347" s="108">
        <v>3143</v>
      </c>
      <c r="G347" s="126" t="s">
        <v>634</v>
      </c>
      <c r="H347" s="109" t="s">
        <v>282</v>
      </c>
      <c r="I347" s="110">
        <v>34408</v>
      </c>
      <c r="J347" s="439">
        <v>24255</v>
      </c>
      <c r="K347" s="439">
        <v>0</v>
      </c>
      <c r="L347" s="111">
        <v>8198</v>
      </c>
      <c r="M347" s="111">
        <v>485</v>
      </c>
      <c r="N347" s="439">
        <v>1470</v>
      </c>
      <c r="O347" s="288">
        <v>0.1</v>
      </c>
      <c r="P347" s="440">
        <v>0</v>
      </c>
      <c r="Q347" s="906">
        <v>0.1</v>
      </c>
      <c r="R347" s="112">
        <v>0</v>
      </c>
      <c r="S347" s="113">
        <v>0</v>
      </c>
      <c r="T347" s="113">
        <v>0</v>
      </c>
      <c r="U347" s="113">
        <v>0</v>
      </c>
      <c r="V347" s="113">
        <v>0</v>
      </c>
      <c r="W347" s="113">
        <v>0</v>
      </c>
      <c r="X347" s="113">
        <v>0</v>
      </c>
      <c r="Y347" s="113">
        <f t="shared" si="752"/>
        <v>0</v>
      </c>
      <c r="Z347" s="113">
        <v>0</v>
      </c>
      <c r="AA347" s="113">
        <v>0</v>
      </c>
      <c r="AB347" s="113">
        <v>0</v>
      </c>
      <c r="AC347" s="113">
        <f t="shared" si="753"/>
        <v>0</v>
      </c>
      <c r="AD347" s="113">
        <f t="shared" si="754"/>
        <v>0</v>
      </c>
      <c r="AE347" s="114">
        <f t="shared" si="755"/>
        <v>0</v>
      </c>
      <c r="AF347" s="114">
        <f t="shared" si="756"/>
        <v>0</v>
      </c>
      <c r="AG347" s="113">
        <v>0</v>
      </c>
      <c r="AH347" s="113">
        <v>0</v>
      </c>
      <c r="AI347" s="113">
        <v>0</v>
      </c>
      <c r="AJ347" s="113">
        <f>SUM(AG347:AI347)</f>
        <v>0</v>
      </c>
      <c r="AK347" s="113">
        <f>AD347+AE347+AF347+AJ347</f>
        <v>0</v>
      </c>
      <c r="AL347" s="115">
        <v>0</v>
      </c>
      <c r="AM347" s="115">
        <v>0</v>
      </c>
      <c r="AN347" s="115">
        <v>0</v>
      </c>
      <c r="AO347" s="115">
        <v>0</v>
      </c>
      <c r="AP347" s="115">
        <v>0</v>
      </c>
      <c r="AQ347" s="115">
        <v>0</v>
      </c>
      <c r="AR347" s="115">
        <v>0</v>
      </c>
      <c r="AS347" s="115">
        <v>0</v>
      </c>
      <c r="AT347" s="115">
        <f t="shared" si="765"/>
        <v>0</v>
      </c>
      <c r="AU347" s="115">
        <f t="shared" si="728"/>
        <v>0</v>
      </c>
      <c r="AV347" s="116">
        <f t="shared" si="729"/>
        <v>0</v>
      </c>
      <c r="AW347" s="346">
        <f>I347+AK347</f>
        <v>34408</v>
      </c>
      <c r="AX347" s="113">
        <f>J347+Y347</f>
        <v>24255</v>
      </c>
      <c r="AY347" s="113">
        <f t="shared" si="766"/>
        <v>0</v>
      </c>
      <c r="AZ347" s="113">
        <f>K347+AC347</f>
        <v>0</v>
      </c>
      <c r="BA347" s="113">
        <f t="shared" si="767"/>
        <v>8198</v>
      </c>
      <c r="BB347" s="113">
        <f t="shared" si="767"/>
        <v>485</v>
      </c>
      <c r="BC347" s="113">
        <f>N347+AJ347</f>
        <v>1470</v>
      </c>
      <c r="BD347" s="115">
        <f>O347+AV347</f>
        <v>0.1</v>
      </c>
      <c r="BE347" s="115">
        <f>P347+AT347</f>
        <v>0</v>
      </c>
      <c r="BF347" s="372">
        <f t="shared" si="768"/>
        <v>0</v>
      </c>
      <c r="BG347" s="116">
        <f>Q347+AU347</f>
        <v>0.1</v>
      </c>
    </row>
    <row r="348" spans="1:59" ht="14.1" customHeight="1" x14ac:dyDescent="0.2">
      <c r="A348" s="120">
        <v>70</v>
      </c>
      <c r="B348" s="117">
        <v>2454</v>
      </c>
      <c r="C348" s="118">
        <v>600079759</v>
      </c>
      <c r="D348" s="117">
        <v>70983119</v>
      </c>
      <c r="E348" s="119" t="s">
        <v>714</v>
      </c>
      <c r="F348" s="120"/>
      <c r="G348" s="119"/>
      <c r="H348" s="121"/>
      <c r="I348" s="122">
        <v>8816384</v>
      </c>
      <c r="J348" s="123">
        <v>6314073</v>
      </c>
      <c r="K348" s="123">
        <v>70000</v>
      </c>
      <c r="L348" s="123">
        <v>2157817</v>
      </c>
      <c r="M348" s="123">
        <v>126282</v>
      </c>
      <c r="N348" s="123">
        <v>148212</v>
      </c>
      <c r="O348" s="124">
        <v>14.267699999999998</v>
      </c>
      <c r="P348" s="124">
        <v>10.959999999999999</v>
      </c>
      <c r="Q348" s="904">
        <v>3.3077000000000001</v>
      </c>
      <c r="R348" s="122">
        <f t="shared" ref="R348:BG348" si="769">SUM(R343:R347)</f>
        <v>-10000</v>
      </c>
      <c r="S348" s="123">
        <f t="shared" si="769"/>
        <v>0</v>
      </c>
      <c r="T348" s="123">
        <f t="shared" si="769"/>
        <v>0</v>
      </c>
      <c r="U348" s="123">
        <f t="shared" ref="U348" si="770">SUM(U343:U347)</f>
        <v>16968</v>
      </c>
      <c r="V348" s="123">
        <f t="shared" si="769"/>
        <v>0</v>
      </c>
      <c r="W348" s="123">
        <f t="shared" ref="W348" si="771">SUM(W343:W347)</f>
        <v>57740</v>
      </c>
      <c r="X348" s="123">
        <f t="shared" si="769"/>
        <v>0</v>
      </c>
      <c r="Y348" s="123">
        <f t="shared" si="769"/>
        <v>64708</v>
      </c>
      <c r="Z348" s="123">
        <f t="shared" si="769"/>
        <v>10000</v>
      </c>
      <c r="AA348" s="123">
        <f t="shared" si="769"/>
        <v>0</v>
      </c>
      <c r="AB348" s="123">
        <f t="shared" si="769"/>
        <v>0</v>
      </c>
      <c r="AC348" s="123">
        <f t="shared" si="769"/>
        <v>10000</v>
      </c>
      <c r="AD348" s="123">
        <f t="shared" si="769"/>
        <v>74708</v>
      </c>
      <c r="AE348" s="123">
        <f t="shared" si="769"/>
        <v>25251</v>
      </c>
      <c r="AF348" s="123">
        <f t="shared" si="769"/>
        <v>1294</v>
      </c>
      <c r="AG348" s="123">
        <f t="shared" si="769"/>
        <v>0</v>
      </c>
      <c r="AH348" s="123">
        <f t="shared" si="769"/>
        <v>0</v>
      </c>
      <c r="AI348" s="123">
        <f t="shared" si="769"/>
        <v>0</v>
      </c>
      <c r="AJ348" s="123">
        <f t="shared" si="769"/>
        <v>0</v>
      </c>
      <c r="AK348" s="123">
        <f t="shared" si="769"/>
        <v>101253</v>
      </c>
      <c r="AL348" s="124">
        <f t="shared" si="769"/>
        <v>0</v>
      </c>
      <c r="AM348" s="124">
        <f t="shared" si="769"/>
        <v>0</v>
      </c>
      <c r="AN348" s="124">
        <f t="shared" si="769"/>
        <v>0</v>
      </c>
      <c r="AO348" s="124">
        <f t="shared" si="769"/>
        <v>0</v>
      </c>
      <c r="AP348" s="124">
        <f t="shared" si="769"/>
        <v>0</v>
      </c>
      <c r="AQ348" s="124">
        <f t="shared" ref="AQ348" si="772">SUM(AQ343:AQ347)</f>
        <v>0.16669999999999999</v>
      </c>
      <c r="AR348" s="124">
        <f t="shared" si="769"/>
        <v>0</v>
      </c>
      <c r="AS348" s="124">
        <f t="shared" si="769"/>
        <v>0</v>
      </c>
      <c r="AT348" s="449">
        <f t="shared" si="769"/>
        <v>0.16669999999999999</v>
      </c>
      <c r="AU348" s="124">
        <f t="shared" si="769"/>
        <v>0</v>
      </c>
      <c r="AV348" s="125">
        <f t="shared" si="769"/>
        <v>0.16669999999999999</v>
      </c>
      <c r="AW348" s="842">
        <f t="shared" si="769"/>
        <v>8917637</v>
      </c>
      <c r="AX348" s="123">
        <f t="shared" si="769"/>
        <v>6378781</v>
      </c>
      <c r="AY348" s="123">
        <f t="shared" ref="AY348" si="773">SUM(AY343:AY347)</f>
        <v>57740</v>
      </c>
      <c r="AZ348" s="123">
        <f t="shared" si="769"/>
        <v>80000</v>
      </c>
      <c r="BA348" s="123">
        <f t="shared" si="769"/>
        <v>2183068</v>
      </c>
      <c r="BB348" s="123">
        <f t="shared" si="769"/>
        <v>127576</v>
      </c>
      <c r="BC348" s="123">
        <f t="shared" si="769"/>
        <v>148212</v>
      </c>
      <c r="BD348" s="124">
        <f t="shared" si="769"/>
        <v>14.434399999999998</v>
      </c>
      <c r="BE348" s="124">
        <f t="shared" si="769"/>
        <v>11.1267</v>
      </c>
      <c r="BF348" s="124">
        <f t="shared" si="769"/>
        <v>0.16669999999999999</v>
      </c>
      <c r="BG348" s="125">
        <f t="shared" si="769"/>
        <v>3.3077000000000001</v>
      </c>
    </row>
    <row r="349" spans="1:59" ht="14.1" customHeight="1" x14ac:dyDescent="0.2">
      <c r="A349" s="108">
        <v>71</v>
      </c>
      <c r="B349" s="105">
        <v>2492</v>
      </c>
      <c r="C349" s="106">
        <v>600079767</v>
      </c>
      <c r="D349" s="105">
        <v>70983011</v>
      </c>
      <c r="E349" s="107" t="s">
        <v>807</v>
      </c>
      <c r="F349" s="108">
        <v>3113</v>
      </c>
      <c r="G349" s="107" t="s">
        <v>318</v>
      </c>
      <c r="H349" s="109" t="s">
        <v>281</v>
      </c>
      <c r="I349" s="110">
        <v>20251864</v>
      </c>
      <c r="J349" s="111">
        <v>14600856</v>
      </c>
      <c r="K349" s="111">
        <v>9000</v>
      </c>
      <c r="L349" s="111">
        <v>4938131</v>
      </c>
      <c r="M349" s="111">
        <v>292017</v>
      </c>
      <c r="N349" s="111">
        <v>411860</v>
      </c>
      <c r="O349" s="288">
        <v>27.8202</v>
      </c>
      <c r="P349" s="288">
        <v>21.44</v>
      </c>
      <c r="Q349" s="406">
        <v>6.3802000000000003</v>
      </c>
      <c r="R349" s="112">
        <v>-13450</v>
      </c>
      <c r="S349" s="113">
        <v>0</v>
      </c>
      <c r="T349" s="113">
        <v>-53143</v>
      </c>
      <c r="U349" s="113">
        <v>119716</v>
      </c>
      <c r="V349" s="113">
        <v>-58910</v>
      </c>
      <c r="W349" s="113">
        <v>115480</v>
      </c>
      <c r="X349" s="113">
        <v>0</v>
      </c>
      <c r="Y349" s="113">
        <f t="shared" si="752"/>
        <v>109693</v>
      </c>
      <c r="Z349" s="113">
        <v>13450</v>
      </c>
      <c r="AA349" s="113">
        <v>0</v>
      </c>
      <c r="AB349" s="113">
        <v>0</v>
      </c>
      <c r="AC349" s="113">
        <f t="shared" si="753"/>
        <v>13450</v>
      </c>
      <c r="AD349" s="113">
        <f t="shared" si="754"/>
        <v>123143</v>
      </c>
      <c r="AE349" s="114">
        <f t="shared" si="755"/>
        <v>41622</v>
      </c>
      <c r="AF349" s="114">
        <f t="shared" si="756"/>
        <v>2194</v>
      </c>
      <c r="AG349" s="113">
        <v>0</v>
      </c>
      <c r="AH349" s="113">
        <v>80000</v>
      </c>
      <c r="AI349" s="113">
        <v>0</v>
      </c>
      <c r="AJ349" s="113">
        <f t="shared" ref="AJ349:AJ354" si="774">SUM(AG349:AI349)</f>
        <v>80000</v>
      </c>
      <c r="AK349" s="113">
        <f t="shared" ref="AK349:AK354" si="775">AD349+AE349+AF349+AJ349</f>
        <v>246959</v>
      </c>
      <c r="AL349" s="115">
        <v>0</v>
      </c>
      <c r="AM349" s="115">
        <v>-0.06</v>
      </c>
      <c r="AN349" s="115">
        <v>0</v>
      </c>
      <c r="AO349" s="115">
        <v>-0.09</v>
      </c>
      <c r="AP349" s="115">
        <v>0</v>
      </c>
      <c r="AQ349" s="115">
        <v>0.33329999999999999</v>
      </c>
      <c r="AR349" s="115">
        <v>0</v>
      </c>
      <c r="AS349" s="115">
        <v>0</v>
      </c>
      <c r="AT349" s="115">
        <f t="shared" ref="AT349:AT354" si="776">AL349+AN349+AO349+AR349+AQ349</f>
        <v>0.24329999999999999</v>
      </c>
      <c r="AU349" s="115">
        <f t="shared" si="728"/>
        <v>-0.06</v>
      </c>
      <c r="AV349" s="116">
        <f t="shared" si="729"/>
        <v>0.18329999999999999</v>
      </c>
      <c r="AW349" s="346">
        <f t="shared" ref="AW349:AW354" si="777">I349+AK349</f>
        <v>20498823</v>
      </c>
      <c r="AX349" s="113">
        <f t="shared" ref="AX349:AX354" si="778">J349+Y349</f>
        <v>14710549</v>
      </c>
      <c r="AY349" s="113">
        <f t="shared" ref="AY349:AY354" si="779">W349</f>
        <v>115480</v>
      </c>
      <c r="AZ349" s="113">
        <f t="shared" ref="AZ349:AZ354" si="780">K349+AC349</f>
        <v>22450</v>
      </c>
      <c r="BA349" s="113">
        <f t="shared" ref="BA349:BB354" si="781">L349+AE349</f>
        <v>4979753</v>
      </c>
      <c r="BB349" s="113">
        <f t="shared" si="781"/>
        <v>294211</v>
      </c>
      <c r="BC349" s="113">
        <f t="shared" ref="BC349:BC354" si="782">N349+AJ349</f>
        <v>491860</v>
      </c>
      <c r="BD349" s="115">
        <f t="shared" ref="BD349:BD354" si="783">O349+AV349</f>
        <v>28.003499999999999</v>
      </c>
      <c r="BE349" s="115">
        <f t="shared" ref="BE349:BE354" si="784">P349+AT349</f>
        <v>21.683300000000003</v>
      </c>
      <c r="BF349" s="372">
        <f t="shared" ref="BF349:BF354" si="785">AQ349</f>
        <v>0.33329999999999999</v>
      </c>
      <c r="BG349" s="116">
        <f t="shared" ref="BG349:BG354" si="786">Q349+AU349</f>
        <v>6.3202000000000007</v>
      </c>
    </row>
    <row r="350" spans="1:59" ht="14.1" customHeight="1" x14ac:dyDescent="0.2">
      <c r="A350" s="108">
        <v>71</v>
      </c>
      <c r="B350" s="105">
        <v>2492</v>
      </c>
      <c r="C350" s="106">
        <v>600079767</v>
      </c>
      <c r="D350" s="105">
        <v>70983011</v>
      </c>
      <c r="E350" s="107" t="s">
        <v>807</v>
      </c>
      <c r="F350" s="108">
        <v>3113</v>
      </c>
      <c r="G350" s="126" t="s">
        <v>316</v>
      </c>
      <c r="H350" s="109" t="s">
        <v>282</v>
      </c>
      <c r="I350" s="110">
        <v>2148471</v>
      </c>
      <c r="J350" s="28">
        <v>1573433</v>
      </c>
      <c r="K350" s="28">
        <v>0</v>
      </c>
      <c r="L350" s="111">
        <v>531819</v>
      </c>
      <c r="M350" s="111">
        <v>31469</v>
      </c>
      <c r="N350" s="28">
        <v>11750</v>
      </c>
      <c r="O350" s="288">
        <v>4.54</v>
      </c>
      <c r="P350" s="275">
        <v>4.54</v>
      </c>
      <c r="Q350" s="905">
        <v>0</v>
      </c>
      <c r="R350" s="112">
        <v>0</v>
      </c>
      <c r="S350" s="113">
        <v>0</v>
      </c>
      <c r="T350" s="113">
        <v>0</v>
      </c>
      <c r="U350" s="113">
        <v>0</v>
      </c>
      <c r="V350" s="113">
        <v>0</v>
      </c>
      <c r="W350" s="113">
        <v>0</v>
      </c>
      <c r="X350" s="113">
        <v>0</v>
      </c>
      <c r="Y350" s="113">
        <f t="shared" si="752"/>
        <v>0</v>
      </c>
      <c r="Z350" s="113">
        <v>0</v>
      </c>
      <c r="AA350" s="113">
        <v>0</v>
      </c>
      <c r="AB350" s="113">
        <v>0</v>
      </c>
      <c r="AC350" s="113">
        <f t="shared" si="753"/>
        <v>0</v>
      </c>
      <c r="AD350" s="113">
        <f t="shared" si="754"/>
        <v>0</v>
      </c>
      <c r="AE350" s="114">
        <f t="shared" si="755"/>
        <v>0</v>
      </c>
      <c r="AF350" s="114">
        <f t="shared" si="756"/>
        <v>0</v>
      </c>
      <c r="AG350" s="113">
        <v>0</v>
      </c>
      <c r="AH350" s="113">
        <v>0</v>
      </c>
      <c r="AI350" s="113">
        <v>0</v>
      </c>
      <c r="AJ350" s="113">
        <f t="shared" si="774"/>
        <v>0</v>
      </c>
      <c r="AK350" s="113">
        <f t="shared" si="775"/>
        <v>0</v>
      </c>
      <c r="AL350" s="115">
        <v>0</v>
      </c>
      <c r="AM350" s="115">
        <v>0</v>
      </c>
      <c r="AN350" s="115">
        <v>0</v>
      </c>
      <c r="AO350" s="115">
        <v>0</v>
      </c>
      <c r="AP350" s="115">
        <v>0</v>
      </c>
      <c r="AQ350" s="115">
        <v>0</v>
      </c>
      <c r="AR350" s="115">
        <v>0</v>
      </c>
      <c r="AS350" s="115">
        <v>0</v>
      </c>
      <c r="AT350" s="115">
        <f t="shared" si="776"/>
        <v>0</v>
      </c>
      <c r="AU350" s="115">
        <f t="shared" si="728"/>
        <v>0</v>
      </c>
      <c r="AV350" s="116">
        <f t="shared" si="729"/>
        <v>0</v>
      </c>
      <c r="AW350" s="346">
        <f t="shared" si="777"/>
        <v>2148471</v>
      </c>
      <c r="AX350" s="113">
        <f t="shared" si="778"/>
        <v>1573433</v>
      </c>
      <c r="AY350" s="113">
        <f t="shared" si="779"/>
        <v>0</v>
      </c>
      <c r="AZ350" s="113">
        <f t="shared" si="780"/>
        <v>0</v>
      </c>
      <c r="BA350" s="113">
        <f t="shared" si="781"/>
        <v>531819</v>
      </c>
      <c r="BB350" s="113">
        <f t="shared" si="781"/>
        <v>31469</v>
      </c>
      <c r="BC350" s="113">
        <f t="shared" si="782"/>
        <v>11750</v>
      </c>
      <c r="BD350" s="115">
        <f t="shared" si="783"/>
        <v>4.54</v>
      </c>
      <c r="BE350" s="115">
        <f t="shared" si="784"/>
        <v>4.54</v>
      </c>
      <c r="BF350" s="372">
        <f t="shared" si="785"/>
        <v>0</v>
      </c>
      <c r="BG350" s="116">
        <f t="shared" si="786"/>
        <v>0</v>
      </c>
    </row>
    <row r="351" spans="1:59" ht="14.1" customHeight="1" x14ac:dyDescent="0.2">
      <c r="A351" s="108">
        <v>71</v>
      </c>
      <c r="B351" s="105">
        <v>2492</v>
      </c>
      <c r="C351" s="106">
        <v>600079767</v>
      </c>
      <c r="D351" s="105">
        <v>70983011</v>
      </c>
      <c r="E351" s="107" t="s">
        <v>807</v>
      </c>
      <c r="F351" s="108">
        <v>3141</v>
      </c>
      <c r="G351" s="107" t="s">
        <v>319</v>
      </c>
      <c r="H351" s="109" t="s">
        <v>282</v>
      </c>
      <c r="I351" s="110">
        <v>3480631</v>
      </c>
      <c r="J351" s="30">
        <v>2541481</v>
      </c>
      <c r="K351" s="30">
        <v>0</v>
      </c>
      <c r="L351" s="111">
        <v>859020</v>
      </c>
      <c r="M351" s="111">
        <v>50830</v>
      </c>
      <c r="N351" s="30">
        <v>29300</v>
      </c>
      <c r="O351" s="288">
        <v>8.65</v>
      </c>
      <c r="P351" s="441">
        <v>0</v>
      </c>
      <c r="Q351" s="906">
        <v>8.65</v>
      </c>
      <c r="R351" s="112">
        <v>0</v>
      </c>
      <c r="S351" s="113">
        <v>0</v>
      </c>
      <c r="T351" s="113">
        <v>0</v>
      </c>
      <c r="U351" s="113">
        <v>0</v>
      </c>
      <c r="V351" s="113">
        <v>0</v>
      </c>
      <c r="W351" s="113">
        <v>0</v>
      </c>
      <c r="X351" s="113">
        <v>0</v>
      </c>
      <c r="Y351" s="113">
        <f t="shared" si="752"/>
        <v>0</v>
      </c>
      <c r="Z351" s="113">
        <v>0</v>
      </c>
      <c r="AA351" s="113">
        <v>0</v>
      </c>
      <c r="AB351" s="113">
        <v>0</v>
      </c>
      <c r="AC351" s="113">
        <f t="shared" si="753"/>
        <v>0</v>
      </c>
      <c r="AD351" s="113">
        <f t="shared" si="754"/>
        <v>0</v>
      </c>
      <c r="AE351" s="114">
        <f t="shared" si="755"/>
        <v>0</v>
      </c>
      <c r="AF351" s="114">
        <f t="shared" si="756"/>
        <v>0</v>
      </c>
      <c r="AG351" s="113">
        <v>0</v>
      </c>
      <c r="AH351" s="113">
        <v>0</v>
      </c>
      <c r="AI351" s="113">
        <v>0</v>
      </c>
      <c r="AJ351" s="113">
        <f t="shared" si="774"/>
        <v>0</v>
      </c>
      <c r="AK351" s="113">
        <f t="shared" si="775"/>
        <v>0</v>
      </c>
      <c r="AL351" s="115">
        <v>0</v>
      </c>
      <c r="AM351" s="115">
        <v>0</v>
      </c>
      <c r="AN351" s="115">
        <v>0</v>
      </c>
      <c r="AO351" s="115">
        <v>0</v>
      </c>
      <c r="AP351" s="115">
        <v>0</v>
      </c>
      <c r="AQ351" s="115">
        <v>0</v>
      </c>
      <c r="AR351" s="115">
        <v>0</v>
      </c>
      <c r="AS351" s="115">
        <v>0</v>
      </c>
      <c r="AT351" s="115">
        <f t="shared" si="776"/>
        <v>0</v>
      </c>
      <c r="AU351" s="115">
        <f t="shared" si="728"/>
        <v>0</v>
      </c>
      <c r="AV351" s="116">
        <f t="shared" si="729"/>
        <v>0</v>
      </c>
      <c r="AW351" s="346">
        <f t="shared" si="777"/>
        <v>3480631</v>
      </c>
      <c r="AX351" s="113">
        <f t="shared" si="778"/>
        <v>2541481</v>
      </c>
      <c r="AY351" s="113">
        <f t="shared" si="779"/>
        <v>0</v>
      </c>
      <c r="AZ351" s="113">
        <f t="shared" si="780"/>
        <v>0</v>
      </c>
      <c r="BA351" s="113">
        <f t="shared" si="781"/>
        <v>859020</v>
      </c>
      <c r="BB351" s="113">
        <f t="shared" si="781"/>
        <v>50830</v>
      </c>
      <c r="BC351" s="113">
        <f t="shared" si="782"/>
        <v>29300</v>
      </c>
      <c r="BD351" s="115">
        <f t="shared" si="783"/>
        <v>8.65</v>
      </c>
      <c r="BE351" s="115">
        <f t="shared" si="784"/>
        <v>0</v>
      </c>
      <c r="BF351" s="372">
        <f t="shared" si="785"/>
        <v>0</v>
      </c>
      <c r="BG351" s="116">
        <f t="shared" si="786"/>
        <v>8.65</v>
      </c>
    </row>
    <row r="352" spans="1:59" ht="14.1" customHeight="1" x14ac:dyDescent="0.2">
      <c r="A352" s="108">
        <v>71</v>
      </c>
      <c r="B352" s="105">
        <v>2492</v>
      </c>
      <c r="C352" s="106">
        <v>600079767</v>
      </c>
      <c r="D352" s="105">
        <v>70983011</v>
      </c>
      <c r="E352" s="107" t="s">
        <v>807</v>
      </c>
      <c r="F352" s="108">
        <v>3143</v>
      </c>
      <c r="G352" s="126" t="s">
        <v>633</v>
      </c>
      <c r="H352" s="109" t="s">
        <v>281</v>
      </c>
      <c r="I352" s="110">
        <v>1641009</v>
      </c>
      <c r="J352" s="427">
        <v>1208401</v>
      </c>
      <c r="K352" s="427">
        <v>0</v>
      </c>
      <c r="L352" s="111">
        <v>408440</v>
      </c>
      <c r="M352" s="111">
        <v>24168</v>
      </c>
      <c r="N352" s="338">
        <v>0</v>
      </c>
      <c r="O352" s="288">
        <v>2.5</v>
      </c>
      <c r="P352" s="430">
        <v>2.5</v>
      </c>
      <c r="Q352" s="905">
        <v>0</v>
      </c>
      <c r="R352" s="112">
        <v>0</v>
      </c>
      <c r="S352" s="113">
        <v>0</v>
      </c>
      <c r="T352" s="113">
        <v>0</v>
      </c>
      <c r="U352" s="113">
        <v>0</v>
      </c>
      <c r="V352" s="113">
        <v>0</v>
      </c>
      <c r="W352" s="113">
        <v>0</v>
      </c>
      <c r="X352" s="113">
        <v>0</v>
      </c>
      <c r="Y352" s="113">
        <f t="shared" si="752"/>
        <v>0</v>
      </c>
      <c r="Z352" s="113">
        <v>0</v>
      </c>
      <c r="AA352" s="113">
        <v>0</v>
      </c>
      <c r="AB352" s="113">
        <v>0</v>
      </c>
      <c r="AC352" s="113">
        <f t="shared" si="753"/>
        <v>0</v>
      </c>
      <c r="AD352" s="113">
        <f t="shared" si="754"/>
        <v>0</v>
      </c>
      <c r="AE352" s="114">
        <f t="shared" si="755"/>
        <v>0</v>
      </c>
      <c r="AF352" s="114">
        <f t="shared" si="756"/>
        <v>0</v>
      </c>
      <c r="AG352" s="113">
        <v>0</v>
      </c>
      <c r="AH352" s="113">
        <v>0</v>
      </c>
      <c r="AI352" s="113">
        <v>0</v>
      </c>
      <c r="AJ352" s="113">
        <f t="shared" si="774"/>
        <v>0</v>
      </c>
      <c r="AK352" s="113">
        <f t="shared" si="775"/>
        <v>0</v>
      </c>
      <c r="AL352" s="115">
        <v>0</v>
      </c>
      <c r="AM352" s="115">
        <v>0</v>
      </c>
      <c r="AN352" s="115">
        <v>0</v>
      </c>
      <c r="AO352" s="115">
        <v>0</v>
      </c>
      <c r="AP352" s="115">
        <v>0</v>
      </c>
      <c r="AQ352" s="115">
        <v>0</v>
      </c>
      <c r="AR352" s="115">
        <v>0</v>
      </c>
      <c r="AS352" s="115">
        <v>0</v>
      </c>
      <c r="AT352" s="115">
        <f t="shared" si="776"/>
        <v>0</v>
      </c>
      <c r="AU352" s="115">
        <f t="shared" si="728"/>
        <v>0</v>
      </c>
      <c r="AV352" s="116">
        <f t="shared" si="729"/>
        <v>0</v>
      </c>
      <c r="AW352" s="346">
        <f t="shared" si="777"/>
        <v>1641009</v>
      </c>
      <c r="AX352" s="113">
        <f t="shared" si="778"/>
        <v>1208401</v>
      </c>
      <c r="AY352" s="113">
        <f t="shared" si="779"/>
        <v>0</v>
      </c>
      <c r="AZ352" s="113">
        <f t="shared" si="780"/>
        <v>0</v>
      </c>
      <c r="BA352" s="113">
        <f t="shared" si="781"/>
        <v>408440</v>
      </c>
      <c r="BB352" s="113">
        <f t="shared" si="781"/>
        <v>24168</v>
      </c>
      <c r="BC352" s="113">
        <f t="shared" si="782"/>
        <v>0</v>
      </c>
      <c r="BD352" s="115">
        <f t="shared" si="783"/>
        <v>2.5</v>
      </c>
      <c r="BE352" s="115">
        <f t="shared" si="784"/>
        <v>2.5</v>
      </c>
      <c r="BF352" s="372">
        <f t="shared" si="785"/>
        <v>0</v>
      </c>
      <c r="BG352" s="116">
        <f t="shared" si="786"/>
        <v>0</v>
      </c>
    </row>
    <row r="353" spans="1:59" ht="14.1" customHeight="1" x14ac:dyDescent="0.2">
      <c r="A353" s="108">
        <v>71</v>
      </c>
      <c r="B353" s="105">
        <v>2492</v>
      </c>
      <c r="C353" s="106">
        <v>600079767</v>
      </c>
      <c r="D353" s="105">
        <v>70983011</v>
      </c>
      <c r="E353" s="107" t="s">
        <v>807</v>
      </c>
      <c r="F353" s="108">
        <v>3143</v>
      </c>
      <c r="G353" s="126" t="s">
        <v>634</v>
      </c>
      <c r="H353" s="109" t="s">
        <v>282</v>
      </c>
      <c r="I353" s="110">
        <v>47048</v>
      </c>
      <c r="J353" s="439">
        <v>33165</v>
      </c>
      <c r="K353" s="439">
        <v>0</v>
      </c>
      <c r="L353" s="111">
        <v>11210</v>
      </c>
      <c r="M353" s="111">
        <v>663</v>
      </c>
      <c r="N353" s="439">
        <v>2010</v>
      </c>
      <c r="O353" s="288">
        <v>0.14000000000000001</v>
      </c>
      <c r="P353" s="440">
        <v>0</v>
      </c>
      <c r="Q353" s="906">
        <v>0.14000000000000001</v>
      </c>
      <c r="R353" s="112">
        <v>0</v>
      </c>
      <c r="S353" s="113">
        <v>0</v>
      </c>
      <c r="T353" s="113">
        <v>0</v>
      </c>
      <c r="U353" s="113">
        <v>0</v>
      </c>
      <c r="V353" s="113">
        <v>0</v>
      </c>
      <c r="W353" s="113">
        <v>0</v>
      </c>
      <c r="X353" s="113">
        <v>0</v>
      </c>
      <c r="Y353" s="113">
        <f t="shared" si="752"/>
        <v>0</v>
      </c>
      <c r="Z353" s="113">
        <v>0</v>
      </c>
      <c r="AA353" s="113">
        <v>0</v>
      </c>
      <c r="AB353" s="113">
        <v>0</v>
      </c>
      <c r="AC353" s="113">
        <f t="shared" si="753"/>
        <v>0</v>
      </c>
      <c r="AD353" s="113">
        <f t="shared" si="754"/>
        <v>0</v>
      </c>
      <c r="AE353" s="114">
        <f t="shared" si="755"/>
        <v>0</v>
      </c>
      <c r="AF353" s="114">
        <f t="shared" si="756"/>
        <v>0</v>
      </c>
      <c r="AG353" s="113">
        <v>0</v>
      </c>
      <c r="AH353" s="113">
        <v>0</v>
      </c>
      <c r="AI353" s="113">
        <v>0</v>
      </c>
      <c r="AJ353" s="113">
        <f t="shared" si="774"/>
        <v>0</v>
      </c>
      <c r="AK353" s="113">
        <f t="shared" si="775"/>
        <v>0</v>
      </c>
      <c r="AL353" s="115">
        <v>0</v>
      </c>
      <c r="AM353" s="115">
        <v>0</v>
      </c>
      <c r="AN353" s="115">
        <v>0</v>
      </c>
      <c r="AO353" s="115">
        <v>0</v>
      </c>
      <c r="AP353" s="115">
        <v>0</v>
      </c>
      <c r="AQ353" s="115">
        <v>0</v>
      </c>
      <c r="AR353" s="115">
        <v>0</v>
      </c>
      <c r="AS353" s="115">
        <v>0</v>
      </c>
      <c r="AT353" s="115">
        <f t="shared" si="776"/>
        <v>0</v>
      </c>
      <c r="AU353" s="115">
        <f t="shared" si="728"/>
        <v>0</v>
      </c>
      <c r="AV353" s="116">
        <f t="shared" si="729"/>
        <v>0</v>
      </c>
      <c r="AW353" s="346">
        <f t="shared" si="777"/>
        <v>47048</v>
      </c>
      <c r="AX353" s="113">
        <f t="shared" si="778"/>
        <v>33165</v>
      </c>
      <c r="AY353" s="113">
        <f t="shared" si="779"/>
        <v>0</v>
      </c>
      <c r="AZ353" s="113">
        <f t="shared" si="780"/>
        <v>0</v>
      </c>
      <c r="BA353" s="113">
        <f t="shared" si="781"/>
        <v>11210</v>
      </c>
      <c r="BB353" s="113">
        <f t="shared" si="781"/>
        <v>663</v>
      </c>
      <c r="BC353" s="113">
        <f t="shared" si="782"/>
        <v>2010</v>
      </c>
      <c r="BD353" s="115">
        <f t="shared" si="783"/>
        <v>0.14000000000000001</v>
      </c>
      <c r="BE353" s="115">
        <f t="shared" si="784"/>
        <v>0</v>
      </c>
      <c r="BF353" s="372">
        <f t="shared" si="785"/>
        <v>0</v>
      </c>
      <c r="BG353" s="116">
        <f t="shared" si="786"/>
        <v>0.14000000000000001</v>
      </c>
    </row>
    <row r="354" spans="1:59" ht="14.1" customHeight="1" x14ac:dyDescent="0.2">
      <c r="A354" s="108">
        <v>71</v>
      </c>
      <c r="B354" s="105">
        <v>2492</v>
      </c>
      <c r="C354" s="106">
        <v>600079767</v>
      </c>
      <c r="D354" s="105">
        <v>70983011</v>
      </c>
      <c r="E354" s="107" t="s">
        <v>808</v>
      </c>
      <c r="F354" s="108">
        <v>3231</v>
      </c>
      <c r="G354" s="126" t="s">
        <v>320</v>
      </c>
      <c r="H354" s="109" t="s">
        <v>281</v>
      </c>
      <c r="I354" s="110">
        <v>1238527</v>
      </c>
      <c r="J354" s="338">
        <v>909103</v>
      </c>
      <c r="K354" s="338">
        <v>0</v>
      </c>
      <c r="L354" s="111">
        <v>307277</v>
      </c>
      <c r="M354" s="111">
        <v>18182</v>
      </c>
      <c r="N354" s="338">
        <v>3965</v>
      </c>
      <c r="O354" s="288">
        <v>1.7588999999999999</v>
      </c>
      <c r="P354" s="275">
        <v>1.5669999999999999</v>
      </c>
      <c r="Q354" s="905">
        <v>0.19189999999999999</v>
      </c>
      <c r="R354" s="112">
        <v>0</v>
      </c>
      <c r="S354" s="113">
        <v>0</v>
      </c>
      <c r="T354" s="113">
        <v>141114</v>
      </c>
      <c r="U354" s="113">
        <v>0</v>
      </c>
      <c r="V354" s="113">
        <v>0</v>
      </c>
      <c r="W354" s="113">
        <v>0</v>
      </c>
      <c r="X354" s="113">
        <v>0</v>
      </c>
      <c r="Y354" s="113">
        <f t="shared" si="752"/>
        <v>141114</v>
      </c>
      <c r="Z354" s="113">
        <v>0</v>
      </c>
      <c r="AA354" s="113">
        <v>0</v>
      </c>
      <c r="AB354" s="113">
        <v>0</v>
      </c>
      <c r="AC354" s="113">
        <f t="shared" si="753"/>
        <v>0</v>
      </c>
      <c r="AD354" s="113">
        <f t="shared" si="754"/>
        <v>141114</v>
      </c>
      <c r="AE354" s="114">
        <f t="shared" si="755"/>
        <v>47697</v>
      </c>
      <c r="AF354" s="114">
        <f t="shared" si="756"/>
        <v>2822</v>
      </c>
      <c r="AG354" s="113">
        <v>0</v>
      </c>
      <c r="AH354" s="113">
        <v>0</v>
      </c>
      <c r="AI354" s="113">
        <v>0</v>
      </c>
      <c r="AJ354" s="113">
        <f t="shared" si="774"/>
        <v>0</v>
      </c>
      <c r="AK354" s="113">
        <f t="shared" si="775"/>
        <v>191633</v>
      </c>
      <c r="AL354" s="115">
        <v>0</v>
      </c>
      <c r="AM354" s="115">
        <v>0</v>
      </c>
      <c r="AN354" s="115">
        <v>0</v>
      </c>
      <c r="AO354" s="115">
        <v>0.26</v>
      </c>
      <c r="AP354" s="115">
        <v>0</v>
      </c>
      <c r="AQ354" s="115">
        <v>0</v>
      </c>
      <c r="AR354" s="115">
        <v>0</v>
      </c>
      <c r="AS354" s="115">
        <v>0</v>
      </c>
      <c r="AT354" s="115">
        <f t="shared" si="776"/>
        <v>0.26</v>
      </c>
      <c r="AU354" s="115">
        <f t="shared" si="728"/>
        <v>0</v>
      </c>
      <c r="AV354" s="116">
        <f t="shared" si="729"/>
        <v>0.26</v>
      </c>
      <c r="AW354" s="346">
        <f t="shared" si="777"/>
        <v>1430160</v>
      </c>
      <c r="AX354" s="113">
        <f t="shared" si="778"/>
        <v>1050217</v>
      </c>
      <c r="AY354" s="113">
        <f t="shared" si="779"/>
        <v>0</v>
      </c>
      <c r="AZ354" s="113">
        <f t="shared" si="780"/>
        <v>0</v>
      </c>
      <c r="BA354" s="113">
        <f t="shared" si="781"/>
        <v>354974</v>
      </c>
      <c r="BB354" s="113">
        <f t="shared" si="781"/>
        <v>21004</v>
      </c>
      <c r="BC354" s="113">
        <f t="shared" si="782"/>
        <v>3965</v>
      </c>
      <c r="BD354" s="115">
        <f t="shared" si="783"/>
        <v>2.0188999999999999</v>
      </c>
      <c r="BE354" s="115">
        <f t="shared" si="784"/>
        <v>1.827</v>
      </c>
      <c r="BF354" s="372">
        <f t="shared" si="785"/>
        <v>0</v>
      </c>
      <c r="BG354" s="116">
        <f t="shared" si="786"/>
        <v>0.19189999999999999</v>
      </c>
    </row>
    <row r="355" spans="1:59" ht="14.1" customHeight="1" x14ac:dyDescent="0.2">
      <c r="A355" s="120">
        <v>71</v>
      </c>
      <c r="B355" s="117">
        <v>2492</v>
      </c>
      <c r="C355" s="118">
        <v>600079767</v>
      </c>
      <c r="D355" s="117">
        <v>70983011</v>
      </c>
      <c r="E355" s="119" t="s">
        <v>809</v>
      </c>
      <c r="F355" s="120"/>
      <c r="G355" s="119"/>
      <c r="H355" s="121"/>
      <c r="I355" s="122">
        <v>28807550</v>
      </c>
      <c r="J355" s="123">
        <v>20866439</v>
      </c>
      <c r="K355" s="123">
        <v>9000</v>
      </c>
      <c r="L355" s="123">
        <v>7055897</v>
      </c>
      <c r="M355" s="123">
        <v>417329</v>
      </c>
      <c r="N355" s="123">
        <v>458885</v>
      </c>
      <c r="O355" s="124">
        <v>45.409099999999995</v>
      </c>
      <c r="P355" s="124">
        <v>30.047000000000001</v>
      </c>
      <c r="Q355" s="904">
        <v>15.362100000000002</v>
      </c>
      <c r="R355" s="122">
        <f t="shared" ref="R355:BG355" si="787">SUM(R349:R354)</f>
        <v>-13450</v>
      </c>
      <c r="S355" s="123">
        <f t="shared" si="787"/>
        <v>0</v>
      </c>
      <c r="T355" s="123">
        <f t="shared" si="787"/>
        <v>87971</v>
      </c>
      <c r="U355" s="123">
        <f t="shared" ref="U355" si="788">SUM(U349:U354)</f>
        <v>119716</v>
      </c>
      <c r="V355" s="123">
        <f t="shared" si="787"/>
        <v>-58910</v>
      </c>
      <c r="W355" s="123">
        <f t="shared" ref="W355" si="789">SUM(W349:W354)</f>
        <v>115480</v>
      </c>
      <c r="X355" s="123">
        <f t="shared" si="787"/>
        <v>0</v>
      </c>
      <c r="Y355" s="123">
        <f t="shared" si="787"/>
        <v>250807</v>
      </c>
      <c r="Z355" s="123">
        <f t="shared" si="787"/>
        <v>13450</v>
      </c>
      <c r="AA355" s="123">
        <f t="shared" si="787"/>
        <v>0</v>
      </c>
      <c r="AB355" s="123">
        <f t="shared" si="787"/>
        <v>0</v>
      </c>
      <c r="AC355" s="123">
        <f t="shared" si="787"/>
        <v>13450</v>
      </c>
      <c r="AD355" s="123">
        <f t="shared" si="787"/>
        <v>264257</v>
      </c>
      <c r="AE355" s="123">
        <f t="shared" si="787"/>
        <v>89319</v>
      </c>
      <c r="AF355" s="123">
        <f t="shared" si="787"/>
        <v>5016</v>
      </c>
      <c r="AG355" s="123">
        <f t="shared" si="787"/>
        <v>0</v>
      </c>
      <c r="AH355" s="123">
        <f t="shared" si="787"/>
        <v>80000</v>
      </c>
      <c r="AI355" s="123">
        <f t="shared" si="787"/>
        <v>0</v>
      </c>
      <c r="AJ355" s="123">
        <f t="shared" si="787"/>
        <v>80000</v>
      </c>
      <c r="AK355" s="123">
        <f t="shared" si="787"/>
        <v>438592</v>
      </c>
      <c r="AL355" s="124">
        <f t="shared" si="787"/>
        <v>0</v>
      </c>
      <c r="AM355" s="124">
        <f t="shared" si="787"/>
        <v>-0.06</v>
      </c>
      <c r="AN355" s="124">
        <f t="shared" si="787"/>
        <v>0</v>
      </c>
      <c r="AO355" s="124">
        <f t="shared" si="787"/>
        <v>0.17</v>
      </c>
      <c r="AP355" s="124">
        <f t="shared" si="787"/>
        <v>0</v>
      </c>
      <c r="AQ355" s="124">
        <f t="shared" ref="AQ355" si="790">SUM(AQ349:AQ354)</f>
        <v>0.33329999999999999</v>
      </c>
      <c r="AR355" s="124">
        <f t="shared" si="787"/>
        <v>0</v>
      </c>
      <c r="AS355" s="124">
        <f t="shared" si="787"/>
        <v>0</v>
      </c>
      <c r="AT355" s="449">
        <f t="shared" si="787"/>
        <v>0.50329999999999997</v>
      </c>
      <c r="AU355" s="124">
        <f t="shared" si="787"/>
        <v>-0.06</v>
      </c>
      <c r="AV355" s="125">
        <f t="shared" si="787"/>
        <v>0.44330000000000003</v>
      </c>
      <c r="AW355" s="842">
        <f t="shared" si="787"/>
        <v>29246142</v>
      </c>
      <c r="AX355" s="123">
        <f t="shared" si="787"/>
        <v>21117246</v>
      </c>
      <c r="AY355" s="123">
        <f t="shared" ref="AY355" si="791">SUM(AY349:AY354)</f>
        <v>115480</v>
      </c>
      <c r="AZ355" s="123">
        <f t="shared" si="787"/>
        <v>22450</v>
      </c>
      <c r="BA355" s="123">
        <f t="shared" si="787"/>
        <v>7145216</v>
      </c>
      <c r="BB355" s="123">
        <f t="shared" si="787"/>
        <v>422345</v>
      </c>
      <c r="BC355" s="123">
        <f t="shared" si="787"/>
        <v>538885</v>
      </c>
      <c r="BD355" s="124">
        <f t="shared" si="787"/>
        <v>45.852400000000003</v>
      </c>
      <c r="BE355" s="124">
        <f t="shared" si="787"/>
        <v>30.5503</v>
      </c>
      <c r="BF355" s="124">
        <f t="shared" si="787"/>
        <v>0.33329999999999999</v>
      </c>
      <c r="BG355" s="125">
        <f t="shared" si="787"/>
        <v>15.302100000000003</v>
      </c>
    </row>
    <row r="356" spans="1:59" ht="14.1" customHeight="1" x14ac:dyDescent="0.2">
      <c r="A356" s="108">
        <v>72</v>
      </c>
      <c r="B356" s="105">
        <v>2491</v>
      </c>
      <c r="C356" s="106">
        <v>600079775</v>
      </c>
      <c r="D356" s="105">
        <v>70983003</v>
      </c>
      <c r="E356" s="107" t="s">
        <v>715</v>
      </c>
      <c r="F356" s="108">
        <v>3113</v>
      </c>
      <c r="G356" s="107" t="s">
        <v>318</v>
      </c>
      <c r="H356" s="109" t="s">
        <v>281</v>
      </c>
      <c r="I356" s="110">
        <v>26536867</v>
      </c>
      <c r="J356" s="111">
        <v>19050631</v>
      </c>
      <c r="K356" s="111">
        <v>0</v>
      </c>
      <c r="L356" s="111">
        <v>6439114</v>
      </c>
      <c r="M356" s="111">
        <v>381012</v>
      </c>
      <c r="N356" s="111">
        <v>666110</v>
      </c>
      <c r="O356" s="288">
        <v>35.379899999999999</v>
      </c>
      <c r="P356" s="288">
        <v>28.1081</v>
      </c>
      <c r="Q356" s="406">
        <v>7.2717999999999998</v>
      </c>
      <c r="R356" s="112">
        <v>0</v>
      </c>
      <c r="S356" s="113">
        <v>0</v>
      </c>
      <c r="T356" s="113">
        <v>0</v>
      </c>
      <c r="U356" s="113">
        <v>50488</v>
      </c>
      <c r="V356" s="113">
        <v>0</v>
      </c>
      <c r="W356" s="113">
        <v>0</v>
      </c>
      <c r="X356" s="113">
        <v>0</v>
      </c>
      <c r="Y356" s="113">
        <f t="shared" si="752"/>
        <v>50488</v>
      </c>
      <c r="Z356" s="113">
        <v>0</v>
      </c>
      <c r="AA356" s="113">
        <v>0</v>
      </c>
      <c r="AB356" s="113">
        <v>0</v>
      </c>
      <c r="AC356" s="113">
        <f t="shared" si="753"/>
        <v>0</v>
      </c>
      <c r="AD356" s="113">
        <f t="shared" si="754"/>
        <v>50488</v>
      </c>
      <c r="AE356" s="114">
        <f t="shared" si="755"/>
        <v>17065</v>
      </c>
      <c r="AF356" s="114">
        <f t="shared" si="756"/>
        <v>1010</v>
      </c>
      <c r="AG356" s="113">
        <v>0</v>
      </c>
      <c r="AH356" s="113">
        <v>0</v>
      </c>
      <c r="AI356" s="113">
        <v>0</v>
      </c>
      <c r="AJ356" s="113">
        <f>SUM(AG356:AI356)</f>
        <v>0</v>
      </c>
      <c r="AK356" s="113">
        <f>AD356+AE356+AF356+AJ356</f>
        <v>68563</v>
      </c>
      <c r="AL356" s="115">
        <v>0</v>
      </c>
      <c r="AM356" s="115">
        <v>0</v>
      </c>
      <c r="AN356" s="115">
        <v>0</v>
      </c>
      <c r="AO356" s="115">
        <v>0</v>
      </c>
      <c r="AP356" s="115">
        <v>0</v>
      </c>
      <c r="AQ356" s="115">
        <v>0</v>
      </c>
      <c r="AR356" s="115">
        <v>0</v>
      </c>
      <c r="AS356" s="115">
        <v>0</v>
      </c>
      <c r="AT356" s="115">
        <f t="shared" ref="AT356:AT359" si="792">AL356+AN356+AO356+AR356+AQ356</f>
        <v>0</v>
      </c>
      <c r="AU356" s="115">
        <f t="shared" si="728"/>
        <v>0</v>
      </c>
      <c r="AV356" s="116">
        <f t="shared" si="729"/>
        <v>0</v>
      </c>
      <c r="AW356" s="346">
        <f>I356+AK356</f>
        <v>26605430</v>
      </c>
      <c r="AX356" s="113">
        <f>J356+Y356</f>
        <v>19101119</v>
      </c>
      <c r="AY356" s="113">
        <f t="shared" ref="AY356:AY359" si="793">W356</f>
        <v>0</v>
      </c>
      <c r="AZ356" s="113">
        <f>K356+AC356</f>
        <v>0</v>
      </c>
      <c r="BA356" s="113">
        <f t="shared" ref="BA356:BB359" si="794">L356+AE356</f>
        <v>6456179</v>
      </c>
      <c r="BB356" s="113">
        <f t="shared" si="794"/>
        <v>382022</v>
      </c>
      <c r="BC356" s="113">
        <f>N356+AJ356</f>
        <v>666110</v>
      </c>
      <c r="BD356" s="115">
        <f>O356+AV356</f>
        <v>35.379899999999999</v>
      </c>
      <c r="BE356" s="115">
        <f>P356+AT356</f>
        <v>28.1081</v>
      </c>
      <c r="BF356" s="372">
        <f t="shared" ref="BF356:BF359" si="795">AQ356</f>
        <v>0</v>
      </c>
      <c r="BG356" s="116">
        <f>Q356+AU356</f>
        <v>7.2717999999999998</v>
      </c>
    </row>
    <row r="357" spans="1:59" ht="14.1" customHeight="1" x14ac:dyDescent="0.2">
      <c r="A357" s="108">
        <v>72</v>
      </c>
      <c r="B357" s="105">
        <v>2491</v>
      </c>
      <c r="C357" s="106">
        <v>600079775</v>
      </c>
      <c r="D357" s="105">
        <v>70983003</v>
      </c>
      <c r="E357" s="107" t="s">
        <v>715</v>
      </c>
      <c r="F357" s="108">
        <v>3113</v>
      </c>
      <c r="G357" s="126" t="s">
        <v>316</v>
      </c>
      <c r="H357" s="109" t="s">
        <v>282</v>
      </c>
      <c r="I357" s="110">
        <v>2588889</v>
      </c>
      <c r="J357" s="28">
        <v>1904742</v>
      </c>
      <c r="K357" s="28">
        <v>0</v>
      </c>
      <c r="L357" s="111">
        <v>643803</v>
      </c>
      <c r="M357" s="111">
        <v>38094</v>
      </c>
      <c r="N357" s="28">
        <v>2250</v>
      </c>
      <c r="O357" s="288">
        <v>4.88</v>
      </c>
      <c r="P357" s="275">
        <v>4.88</v>
      </c>
      <c r="Q357" s="905">
        <v>0</v>
      </c>
      <c r="R357" s="112">
        <v>0</v>
      </c>
      <c r="S357" s="113">
        <v>-15401</v>
      </c>
      <c r="T357" s="113">
        <v>0</v>
      </c>
      <c r="U357" s="113">
        <v>0</v>
      </c>
      <c r="V357" s="113">
        <v>0</v>
      </c>
      <c r="W357" s="113">
        <v>0</v>
      </c>
      <c r="X357" s="113">
        <v>0</v>
      </c>
      <c r="Y357" s="113">
        <f t="shared" si="752"/>
        <v>-15401</v>
      </c>
      <c r="Z357" s="113">
        <v>0</v>
      </c>
      <c r="AA357" s="113">
        <v>0</v>
      </c>
      <c r="AB357" s="113">
        <v>0</v>
      </c>
      <c r="AC357" s="113">
        <f t="shared" si="753"/>
        <v>0</v>
      </c>
      <c r="AD357" s="113">
        <f t="shared" si="754"/>
        <v>-15401</v>
      </c>
      <c r="AE357" s="114">
        <f t="shared" si="755"/>
        <v>-5206</v>
      </c>
      <c r="AF357" s="114">
        <f t="shared" si="756"/>
        <v>-308</v>
      </c>
      <c r="AG357" s="113">
        <v>0</v>
      </c>
      <c r="AH357" s="113">
        <v>0</v>
      </c>
      <c r="AI357" s="113">
        <v>0</v>
      </c>
      <c r="AJ357" s="113">
        <f>SUM(AG357:AI357)</f>
        <v>0</v>
      </c>
      <c r="AK357" s="113">
        <f>AD357+AE357+AF357+AJ357</f>
        <v>-20915</v>
      </c>
      <c r="AL357" s="115">
        <v>0</v>
      </c>
      <c r="AM357" s="115">
        <v>0</v>
      </c>
      <c r="AN357" s="115">
        <v>0</v>
      </c>
      <c r="AO357" s="115">
        <v>0</v>
      </c>
      <c r="AP357" s="115">
        <v>0</v>
      </c>
      <c r="AQ357" s="115">
        <v>0</v>
      </c>
      <c r="AR357" s="115">
        <v>0</v>
      </c>
      <c r="AS357" s="115">
        <v>0</v>
      </c>
      <c r="AT357" s="115">
        <f t="shared" si="792"/>
        <v>0</v>
      </c>
      <c r="AU357" s="115">
        <f t="shared" si="728"/>
        <v>0</v>
      </c>
      <c r="AV357" s="116">
        <f t="shared" si="729"/>
        <v>0</v>
      </c>
      <c r="AW357" s="346">
        <f>I357+AK357</f>
        <v>2567974</v>
      </c>
      <c r="AX357" s="113">
        <f>J357+Y357</f>
        <v>1889341</v>
      </c>
      <c r="AY357" s="113">
        <f t="shared" si="793"/>
        <v>0</v>
      </c>
      <c r="AZ357" s="113">
        <f>K357+AC357</f>
        <v>0</v>
      </c>
      <c r="BA357" s="113">
        <f t="shared" si="794"/>
        <v>638597</v>
      </c>
      <c r="BB357" s="113">
        <f t="shared" si="794"/>
        <v>37786</v>
      </c>
      <c r="BC357" s="113">
        <f>N357+AJ357</f>
        <v>2250</v>
      </c>
      <c r="BD357" s="115">
        <f>O357+AV357</f>
        <v>4.88</v>
      </c>
      <c r="BE357" s="115">
        <f>P357+AT357</f>
        <v>4.88</v>
      </c>
      <c r="BF357" s="372">
        <f t="shared" si="795"/>
        <v>0</v>
      </c>
      <c r="BG357" s="116">
        <f>Q357+AU357</f>
        <v>0</v>
      </c>
    </row>
    <row r="358" spans="1:59" ht="14.1" customHeight="1" x14ac:dyDescent="0.2">
      <c r="A358" s="108">
        <v>72</v>
      </c>
      <c r="B358" s="105">
        <v>2491</v>
      </c>
      <c r="C358" s="106">
        <v>600079775</v>
      </c>
      <c r="D358" s="105">
        <v>70983003</v>
      </c>
      <c r="E358" s="107" t="s">
        <v>715</v>
      </c>
      <c r="F358" s="108">
        <v>3143</v>
      </c>
      <c r="G358" s="126" t="s">
        <v>633</v>
      </c>
      <c r="H358" s="109" t="s">
        <v>281</v>
      </c>
      <c r="I358" s="110">
        <v>2278167</v>
      </c>
      <c r="J358" s="427">
        <v>1677590</v>
      </c>
      <c r="K358" s="427">
        <v>0</v>
      </c>
      <c r="L358" s="111">
        <v>567025</v>
      </c>
      <c r="M358" s="111">
        <v>33552</v>
      </c>
      <c r="N358" s="338">
        <v>0</v>
      </c>
      <c r="O358" s="288">
        <v>3.5714000000000001</v>
      </c>
      <c r="P358" s="430">
        <v>3.5714000000000001</v>
      </c>
      <c r="Q358" s="905">
        <v>0</v>
      </c>
      <c r="R358" s="112">
        <v>0</v>
      </c>
      <c r="S358" s="113">
        <v>0</v>
      </c>
      <c r="T358" s="113">
        <v>0</v>
      </c>
      <c r="U358" s="113">
        <v>0</v>
      </c>
      <c r="V358" s="113">
        <v>0</v>
      </c>
      <c r="W358" s="113">
        <v>0</v>
      </c>
      <c r="X358" s="113">
        <v>0</v>
      </c>
      <c r="Y358" s="113">
        <f t="shared" si="752"/>
        <v>0</v>
      </c>
      <c r="Z358" s="113">
        <v>0</v>
      </c>
      <c r="AA358" s="113">
        <v>0</v>
      </c>
      <c r="AB358" s="113">
        <v>0</v>
      </c>
      <c r="AC358" s="113">
        <f t="shared" si="753"/>
        <v>0</v>
      </c>
      <c r="AD358" s="113">
        <f t="shared" si="754"/>
        <v>0</v>
      </c>
      <c r="AE358" s="114">
        <f t="shared" si="755"/>
        <v>0</v>
      </c>
      <c r="AF358" s="114">
        <f t="shared" si="756"/>
        <v>0</v>
      </c>
      <c r="AG358" s="113">
        <v>0</v>
      </c>
      <c r="AH358" s="113">
        <v>0</v>
      </c>
      <c r="AI358" s="113">
        <v>0</v>
      </c>
      <c r="AJ358" s="113">
        <f>SUM(AG358:AI358)</f>
        <v>0</v>
      </c>
      <c r="AK358" s="113">
        <f>AD358+AE358+AF358+AJ358</f>
        <v>0</v>
      </c>
      <c r="AL358" s="115">
        <v>0</v>
      </c>
      <c r="AM358" s="115">
        <v>0</v>
      </c>
      <c r="AN358" s="115">
        <v>0</v>
      </c>
      <c r="AO358" s="115">
        <v>0</v>
      </c>
      <c r="AP358" s="115">
        <v>0</v>
      </c>
      <c r="AQ358" s="115">
        <v>0</v>
      </c>
      <c r="AR358" s="115">
        <v>0</v>
      </c>
      <c r="AS358" s="115">
        <v>0</v>
      </c>
      <c r="AT358" s="115">
        <f t="shared" si="792"/>
        <v>0</v>
      </c>
      <c r="AU358" s="115">
        <f t="shared" si="728"/>
        <v>0</v>
      </c>
      <c r="AV358" s="116">
        <f t="shared" si="729"/>
        <v>0</v>
      </c>
      <c r="AW358" s="346">
        <f>I358+AK358</f>
        <v>2278167</v>
      </c>
      <c r="AX358" s="113">
        <f>J358+Y358</f>
        <v>1677590</v>
      </c>
      <c r="AY358" s="113">
        <f t="shared" si="793"/>
        <v>0</v>
      </c>
      <c r="AZ358" s="113">
        <f>K358+AC358</f>
        <v>0</v>
      </c>
      <c r="BA358" s="113">
        <f t="shared" si="794"/>
        <v>567025</v>
      </c>
      <c r="BB358" s="113">
        <f t="shared" si="794"/>
        <v>33552</v>
      </c>
      <c r="BC358" s="113">
        <f>N358+AJ358</f>
        <v>0</v>
      </c>
      <c r="BD358" s="115">
        <f>O358+AV358</f>
        <v>3.5714000000000001</v>
      </c>
      <c r="BE358" s="115">
        <f>P358+AT358</f>
        <v>3.5714000000000001</v>
      </c>
      <c r="BF358" s="372">
        <f t="shared" si="795"/>
        <v>0</v>
      </c>
      <c r="BG358" s="116">
        <f>Q358+AU358</f>
        <v>0</v>
      </c>
    </row>
    <row r="359" spans="1:59" ht="14.1" customHeight="1" x14ac:dyDescent="0.2">
      <c r="A359" s="108">
        <v>72</v>
      </c>
      <c r="B359" s="105">
        <v>2491</v>
      </c>
      <c r="C359" s="106">
        <v>600079775</v>
      </c>
      <c r="D359" s="105">
        <v>70983003</v>
      </c>
      <c r="E359" s="107" t="s">
        <v>715</v>
      </c>
      <c r="F359" s="108">
        <v>3143</v>
      </c>
      <c r="G359" s="126" t="s">
        <v>634</v>
      </c>
      <c r="H359" s="109" t="s">
        <v>282</v>
      </c>
      <c r="I359" s="110">
        <v>63199</v>
      </c>
      <c r="J359" s="439">
        <v>44550</v>
      </c>
      <c r="K359" s="439">
        <v>0</v>
      </c>
      <c r="L359" s="111">
        <v>15058</v>
      </c>
      <c r="M359" s="111">
        <v>891</v>
      </c>
      <c r="N359" s="439">
        <v>2700</v>
      </c>
      <c r="O359" s="288">
        <v>0.19</v>
      </c>
      <c r="P359" s="440">
        <v>0</v>
      </c>
      <c r="Q359" s="906">
        <v>0.19</v>
      </c>
      <c r="R359" s="112">
        <v>0</v>
      </c>
      <c r="S359" s="113">
        <v>0</v>
      </c>
      <c r="T359" s="113">
        <v>0</v>
      </c>
      <c r="U359" s="113">
        <v>0</v>
      </c>
      <c r="V359" s="113">
        <v>0</v>
      </c>
      <c r="W359" s="113">
        <v>0</v>
      </c>
      <c r="X359" s="113">
        <v>0</v>
      </c>
      <c r="Y359" s="113">
        <f t="shared" si="752"/>
        <v>0</v>
      </c>
      <c r="Z359" s="113">
        <v>0</v>
      </c>
      <c r="AA359" s="113">
        <v>0</v>
      </c>
      <c r="AB359" s="113">
        <v>0</v>
      </c>
      <c r="AC359" s="113">
        <f t="shared" si="753"/>
        <v>0</v>
      </c>
      <c r="AD359" s="113">
        <f t="shared" si="754"/>
        <v>0</v>
      </c>
      <c r="AE359" s="114">
        <f t="shared" si="755"/>
        <v>0</v>
      </c>
      <c r="AF359" s="114">
        <f t="shared" si="756"/>
        <v>0</v>
      </c>
      <c r="AG359" s="113">
        <v>0</v>
      </c>
      <c r="AH359" s="113">
        <v>0</v>
      </c>
      <c r="AI359" s="113">
        <v>0</v>
      </c>
      <c r="AJ359" s="113">
        <f>SUM(AG359:AI359)</f>
        <v>0</v>
      </c>
      <c r="AK359" s="113">
        <f>AD359+AE359+AF359+AJ359</f>
        <v>0</v>
      </c>
      <c r="AL359" s="115">
        <v>0</v>
      </c>
      <c r="AM359" s="115">
        <v>0</v>
      </c>
      <c r="AN359" s="115">
        <v>0</v>
      </c>
      <c r="AO359" s="115">
        <v>0</v>
      </c>
      <c r="AP359" s="115">
        <v>0</v>
      </c>
      <c r="AQ359" s="115">
        <v>0</v>
      </c>
      <c r="AR359" s="115">
        <v>0</v>
      </c>
      <c r="AS359" s="115">
        <v>0</v>
      </c>
      <c r="AT359" s="115">
        <f t="shared" si="792"/>
        <v>0</v>
      </c>
      <c r="AU359" s="115">
        <f t="shared" si="728"/>
        <v>0</v>
      </c>
      <c r="AV359" s="116">
        <f t="shared" si="729"/>
        <v>0</v>
      </c>
      <c r="AW359" s="346">
        <f>I359+AK359</f>
        <v>63199</v>
      </c>
      <c r="AX359" s="113">
        <f>J359+Y359</f>
        <v>44550</v>
      </c>
      <c r="AY359" s="113">
        <f t="shared" si="793"/>
        <v>0</v>
      </c>
      <c r="AZ359" s="113">
        <f>K359+AC359</f>
        <v>0</v>
      </c>
      <c r="BA359" s="113">
        <f t="shared" si="794"/>
        <v>15058</v>
      </c>
      <c r="BB359" s="113">
        <f t="shared" si="794"/>
        <v>891</v>
      </c>
      <c r="BC359" s="113">
        <f>N359+AJ359</f>
        <v>2700</v>
      </c>
      <c r="BD359" s="115">
        <f>O359+AV359</f>
        <v>0.19</v>
      </c>
      <c r="BE359" s="115">
        <f>P359+AT359</f>
        <v>0</v>
      </c>
      <c r="BF359" s="372">
        <f t="shared" si="795"/>
        <v>0</v>
      </c>
      <c r="BG359" s="116">
        <f>Q359+AU359</f>
        <v>0.19</v>
      </c>
    </row>
    <row r="360" spans="1:59" ht="14.1" customHeight="1" x14ac:dyDescent="0.2">
      <c r="A360" s="120">
        <v>72</v>
      </c>
      <c r="B360" s="117">
        <v>2491</v>
      </c>
      <c r="C360" s="118">
        <v>600079775</v>
      </c>
      <c r="D360" s="117">
        <v>70983003</v>
      </c>
      <c r="E360" s="119" t="s">
        <v>716</v>
      </c>
      <c r="F360" s="120"/>
      <c r="G360" s="119"/>
      <c r="H360" s="121"/>
      <c r="I360" s="122">
        <v>31467122</v>
      </c>
      <c r="J360" s="123">
        <v>22677513</v>
      </c>
      <c r="K360" s="123">
        <v>0</v>
      </c>
      <c r="L360" s="123">
        <v>7665000</v>
      </c>
      <c r="M360" s="123">
        <v>453549</v>
      </c>
      <c r="N360" s="123">
        <v>671060</v>
      </c>
      <c r="O360" s="124">
        <v>44.021299999999997</v>
      </c>
      <c r="P360" s="124">
        <v>36.5595</v>
      </c>
      <c r="Q360" s="904">
        <v>7.4618000000000002</v>
      </c>
      <c r="R360" s="122">
        <f t="shared" ref="R360:BG360" si="796">SUM(R356:R359)</f>
        <v>0</v>
      </c>
      <c r="S360" s="123">
        <f t="shared" si="796"/>
        <v>-15401</v>
      </c>
      <c r="T360" s="123">
        <f t="shared" si="796"/>
        <v>0</v>
      </c>
      <c r="U360" s="123">
        <f t="shared" ref="U360" si="797">SUM(U356:U359)</f>
        <v>50488</v>
      </c>
      <c r="V360" s="123">
        <f t="shared" si="796"/>
        <v>0</v>
      </c>
      <c r="W360" s="123">
        <f t="shared" ref="W360" si="798">SUM(W356:W359)</f>
        <v>0</v>
      </c>
      <c r="X360" s="123">
        <f t="shared" si="796"/>
        <v>0</v>
      </c>
      <c r="Y360" s="123">
        <f t="shared" si="796"/>
        <v>35087</v>
      </c>
      <c r="Z360" s="123">
        <f t="shared" si="796"/>
        <v>0</v>
      </c>
      <c r="AA360" s="123">
        <f t="shared" si="796"/>
        <v>0</v>
      </c>
      <c r="AB360" s="123">
        <f t="shared" si="796"/>
        <v>0</v>
      </c>
      <c r="AC360" s="123">
        <f t="shared" si="796"/>
        <v>0</v>
      </c>
      <c r="AD360" s="123">
        <f t="shared" si="796"/>
        <v>35087</v>
      </c>
      <c r="AE360" s="123">
        <f t="shared" si="796"/>
        <v>11859</v>
      </c>
      <c r="AF360" s="123">
        <f t="shared" si="796"/>
        <v>702</v>
      </c>
      <c r="AG360" s="123">
        <f t="shared" si="796"/>
        <v>0</v>
      </c>
      <c r="AH360" s="123">
        <f t="shared" si="796"/>
        <v>0</v>
      </c>
      <c r="AI360" s="123">
        <f t="shared" si="796"/>
        <v>0</v>
      </c>
      <c r="AJ360" s="123">
        <f t="shared" si="796"/>
        <v>0</v>
      </c>
      <c r="AK360" s="123">
        <f t="shared" si="796"/>
        <v>47648</v>
      </c>
      <c r="AL360" s="124">
        <f t="shared" si="796"/>
        <v>0</v>
      </c>
      <c r="AM360" s="124">
        <f t="shared" si="796"/>
        <v>0</v>
      </c>
      <c r="AN360" s="124">
        <f t="shared" si="796"/>
        <v>0</v>
      </c>
      <c r="AO360" s="124">
        <f t="shared" si="796"/>
        <v>0</v>
      </c>
      <c r="AP360" s="124">
        <f t="shared" si="796"/>
        <v>0</v>
      </c>
      <c r="AQ360" s="124">
        <f t="shared" ref="AQ360" si="799">SUM(AQ356:AQ359)</f>
        <v>0</v>
      </c>
      <c r="AR360" s="124">
        <f t="shared" si="796"/>
        <v>0</v>
      </c>
      <c r="AS360" s="124">
        <f t="shared" si="796"/>
        <v>0</v>
      </c>
      <c r="AT360" s="449">
        <f t="shared" si="796"/>
        <v>0</v>
      </c>
      <c r="AU360" s="124">
        <f t="shared" si="796"/>
        <v>0</v>
      </c>
      <c r="AV360" s="125">
        <f t="shared" si="796"/>
        <v>0</v>
      </c>
      <c r="AW360" s="842">
        <f t="shared" si="796"/>
        <v>31514770</v>
      </c>
      <c r="AX360" s="123">
        <f t="shared" si="796"/>
        <v>22712600</v>
      </c>
      <c r="AY360" s="123">
        <f t="shared" ref="AY360" si="800">SUM(AY356:AY359)</f>
        <v>0</v>
      </c>
      <c r="AZ360" s="123">
        <f t="shared" si="796"/>
        <v>0</v>
      </c>
      <c r="BA360" s="123">
        <f t="shared" si="796"/>
        <v>7676859</v>
      </c>
      <c r="BB360" s="123">
        <f t="shared" si="796"/>
        <v>454251</v>
      </c>
      <c r="BC360" s="123">
        <f t="shared" si="796"/>
        <v>671060</v>
      </c>
      <c r="BD360" s="124">
        <f t="shared" si="796"/>
        <v>44.021299999999997</v>
      </c>
      <c r="BE360" s="124">
        <f t="shared" si="796"/>
        <v>36.5595</v>
      </c>
      <c r="BF360" s="124">
        <f t="shared" si="796"/>
        <v>0</v>
      </c>
      <c r="BG360" s="125">
        <f t="shared" si="796"/>
        <v>7.4618000000000002</v>
      </c>
    </row>
    <row r="361" spans="1:59" ht="14.1" customHeight="1" x14ac:dyDescent="0.2">
      <c r="A361" s="108">
        <v>73</v>
      </c>
      <c r="B361" s="105">
        <v>2459</v>
      </c>
      <c r="C361" s="106">
        <v>650030583</v>
      </c>
      <c r="D361" s="105">
        <v>72744707</v>
      </c>
      <c r="E361" s="107" t="s">
        <v>717</v>
      </c>
      <c r="F361" s="108">
        <v>3111</v>
      </c>
      <c r="G361" s="107" t="s">
        <v>315</v>
      </c>
      <c r="H361" s="109" t="s">
        <v>281</v>
      </c>
      <c r="I361" s="110">
        <v>3112710</v>
      </c>
      <c r="J361" s="111">
        <v>2271296</v>
      </c>
      <c r="K361" s="111">
        <v>5000</v>
      </c>
      <c r="L361" s="111">
        <v>769388</v>
      </c>
      <c r="M361" s="111">
        <v>45426</v>
      </c>
      <c r="N361" s="111">
        <v>21600</v>
      </c>
      <c r="O361" s="288">
        <v>5.0118</v>
      </c>
      <c r="P361" s="288">
        <v>3.99</v>
      </c>
      <c r="Q361" s="406">
        <v>1.0218</v>
      </c>
      <c r="R361" s="112">
        <v>5000</v>
      </c>
      <c r="S361" s="113">
        <v>0</v>
      </c>
      <c r="T361" s="113">
        <v>0</v>
      </c>
      <c r="U361" s="113">
        <v>0</v>
      </c>
      <c r="V361" s="113">
        <v>0</v>
      </c>
      <c r="W361" s="113">
        <v>0</v>
      </c>
      <c r="X361" s="113">
        <v>0</v>
      </c>
      <c r="Y361" s="113">
        <f t="shared" si="752"/>
        <v>5000</v>
      </c>
      <c r="Z361" s="113">
        <v>-5000</v>
      </c>
      <c r="AA361" s="113">
        <v>0</v>
      </c>
      <c r="AB361" s="113">
        <v>0</v>
      </c>
      <c r="AC361" s="113">
        <f t="shared" si="753"/>
        <v>-5000</v>
      </c>
      <c r="AD361" s="113">
        <f t="shared" si="754"/>
        <v>0</v>
      </c>
      <c r="AE361" s="114">
        <f t="shared" si="755"/>
        <v>0</v>
      </c>
      <c r="AF361" s="114">
        <f t="shared" si="756"/>
        <v>100</v>
      </c>
      <c r="AG361" s="113">
        <v>0</v>
      </c>
      <c r="AH361" s="113">
        <v>0</v>
      </c>
      <c r="AI361" s="113">
        <v>0</v>
      </c>
      <c r="AJ361" s="113">
        <f t="shared" ref="AJ361:AJ366" si="801">SUM(AG361:AI361)</f>
        <v>0</v>
      </c>
      <c r="AK361" s="113">
        <f t="shared" ref="AK361:AK366" si="802">AD361+AE361+AF361+AJ361</f>
        <v>100</v>
      </c>
      <c r="AL361" s="115">
        <v>0.01</v>
      </c>
      <c r="AM361" s="115">
        <v>0</v>
      </c>
      <c r="AN361" s="115">
        <v>0</v>
      </c>
      <c r="AO361" s="115">
        <v>0</v>
      </c>
      <c r="AP361" s="115">
        <v>0</v>
      </c>
      <c r="AQ361" s="115">
        <v>0</v>
      </c>
      <c r="AR361" s="115">
        <v>0</v>
      </c>
      <c r="AS361" s="115">
        <v>0</v>
      </c>
      <c r="AT361" s="115">
        <f t="shared" ref="AT361:AT366" si="803">AL361+AN361+AO361+AR361+AQ361</f>
        <v>0.01</v>
      </c>
      <c r="AU361" s="115">
        <f t="shared" si="728"/>
        <v>0</v>
      </c>
      <c r="AV361" s="116">
        <f t="shared" si="729"/>
        <v>0.01</v>
      </c>
      <c r="AW361" s="346">
        <f t="shared" ref="AW361:AW366" si="804">I361+AK361</f>
        <v>3112810</v>
      </c>
      <c r="AX361" s="113">
        <f t="shared" ref="AX361:AX366" si="805">J361+Y361</f>
        <v>2276296</v>
      </c>
      <c r="AY361" s="113">
        <f t="shared" ref="AY361:AY366" si="806">W361</f>
        <v>0</v>
      </c>
      <c r="AZ361" s="113">
        <f t="shared" ref="AZ361:AZ366" si="807">K361+AC361</f>
        <v>0</v>
      </c>
      <c r="BA361" s="113">
        <f t="shared" ref="BA361:BB366" si="808">L361+AE361</f>
        <v>769388</v>
      </c>
      <c r="BB361" s="113">
        <f t="shared" si="808"/>
        <v>45526</v>
      </c>
      <c r="BC361" s="113">
        <f t="shared" ref="BC361:BC366" si="809">N361+AJ361</f>
        <v>21600</v>
      </c>
      <c r="BD361" s="115">
        <f t="shared" ref="BD361:BD366" si="810">O361+AV361</f>
        <v>5.0217999999999998</v>
      </c>
      <c r="BE361" s="115">
        <f t="shared" ref="BE361:BE366" si="811">P361+AT361</f>
        <v>4</v>
      </c>
      <c r="BF361" s="372">
        <f t="shared" ref="BF361:BF366" si="812">AQ361</f>
        <v>0</v>
      </c>
      <c r="BG361" s="116">
        <f t="shared" ref="BG361:BG366" si="813">Q361+AU361</f>
        <v>1.0218</v>
      </c>
    </row>
    <row r="362" spans="1:59" ht="14.1" customHeight="1" x14ac:dyDescent="0.2">
      <c r="A362" s="108">
        <v>73</v>
      </c>
      <c r="B362" s="105">
        <v>2459</v>
      </c>
      <c r="C362" s="106">
        <v>650030583</v>
      </c>
      <c r="D362" s="105">
        <v>72744707</v>
      </c>
      <c r="E362" s="107" t="s">
        <v>717</v>
      </c>
      <c r="F362" s="108">
        <v>3117</v>
      </c>
      <c r="G362" s="107" t="s">
        <v>318</v>
      </c>
      <c r="H362" s="109" t="s">
        <v>281</v>
      </c>
      <c r="I362" s="110">
        <v>6013806</v>
      </c>
      <c r="J362" s="111">
        <v>4299946</v>
      </c>
      <c r="K362" s="111">
        <v>55000</v>
      </c>
      <c r="L362" s="111">
        <v>1471971</v>
      </c>
      <c r="M362" s="111">
        <v>85999</v>
      </c>
      <c r="N362" s="111">
        <v>100890</v>
      </c>
      <c r="O362" s="288">
        <v>7.9899000000000013</v>
      </c>
      <c r="P362" s="288">
        <v>5.3545000000000007</v>
      </c>
      <c r="Q362" s="406">
        <v>2.6354000000000002</v>
      </c>
      <c r="R362" s="112">
        <v>5000</v>
      </c>
      <c r="S362" s="113">
        <v>0</v>
      </c>
      <c r="T362" s="113">
        <v>0</v>
      </c>
      <c r="U362" s="113">
        <v>37728</v>
      </c>
      <c r="V362" s="113">
        <v>0</v>
      </c>
      <c r="W362" s="113">
        <v>0</v>
      </c>
      <c r="X362" s="113">
        <v>0</v>
      </c>
      <c r="Y362" s="113">
        <f t="shared" si="752"/>
        <v>42728</v>
      </c>
      <c r="Z362" s="113">
        <v>-5000</v>
      </c>
      <c r="AA362" s="113">
        <v>0</v>
      </c>
      <c r="AB362" s="113">
        <v>0</v>
      </c>
      <c r="AC362" s="113">
        <f t="shared" si="753"/>
        <v>-5000</v>
      </c>
      <c r="AD362" s="113">
        <f t="shared" si="754"/>
        <v>37728</v>
      </c>
      <c r="AE362" s="114">
        <f t="shared" si="755"/>
        <v>12752</v>
      </c>
      <c r="AF362" s="114">
        <f t="shared" si="756"/>
        <v>855</v>
      </c>
      <c r="AG362" s="113">
        <v>0</v>
      </c>
      <c r="AH362" s="113">
        <v>0</v>
      </c>
      <c r="AI362" s="113">
        <v>0</v>
      </c>
      <c r="AJ362" s="113">
        <f t="shared" si="801"/>
        <v>0</v>
      </c>
      <c r="AK362" s="113">
        <f t="shared" si="802"/>
        <v>51335</v>
      </c>
      <c r="AL362" s="115">
        <v>0.1</v>
      </c>
      <c r="AM362" s="115">
        <v>-0.23</v>
      </c>
      <c r="AN362" s="115">
        <v>0</v>
      </c>
      <c r="AO362" s="115">
        <v>0</v>
      </c>
      <c r="AP362" s="115">
        <v>0</v>
      </c>
      <c r="AQ362" s="115">
        <v>0</v>
      </c>
      <c r="AR362" s="115">
        <v>0</v>
      </c>
      <c r="AS362" s="115">
        <v>0</v>
      </c>
      <c r="AT362" s="115">
        <f t="shared" si="803"/>
        <v>0.1</v>
      </c>
      <c r="AU362" s="115">
        <f t="shared" si="728"/>
        <v>-0.23</v>
      </c>
      <c r="AV362" s="116">
        <f t="shared" si="729"/>
        <v>-0.13</v>
      </c>
      <c r="AW362" s="346">
        <f t="shared" si="804"/>
        <v>6065141</v>
      </c>
      <c r="AX362" s="113">
        <f t="shared" si="805"/>
        <v>4342674</v>
      </c>
      <c r="AY362" s="113">
        <f t="shared" si="806"/>
        <v>0</v>
      </c>
      <c r="AZ362" s="113">
        <f t="shared" si="807"/>
        <v>50000</v>
      </c>
      <c r="BA362" s="113">
        <f t="shared" si="808"/>
        <v>1484723</v>
      </c>
      <c r="BB362" s="113">
        <f t="shared" si="808"/>
        <v>86854</v>
      </c>
      <c r="BC362" s="113">
        <f t="shared" si="809"/>
        <v>100890</v>
      </c>
      <c r="BD362" s="115">
        <f t="shared" si="810"/>
        <v>7.8599000000000014</v>
      </c>
      <c r="BE362" s="115">
        <f t="shared" si="811"/>
        <v>5.4545000000000003</v>
      </c>
      <c r="BF362" s="372">
        <f t="shared" si="812"/>
        <v>0</v>
      </c>
      <c r="BG362" s="116">
        <f t="shared" si="813"/>
        <v>2.4054000000000002</v>
      </c>
    </row>
    <row r="363" spans="1:59" ht="14.1" customHeight="1" x14ac:dyDescent="0.2">
      <c r="A363" s="108">
        <v>73</v>
      </c>
      <c r="B363" s="105">
        <v>2459</v>
      </c>
      <c r="C363" s="106">
        <v>650030583</v>
      </c>
      <c r="D363" s="105">
        <v>72744707</v>
      </c>
      <c r="E363" s="107" t="s">
        <v>717</v>
      </c>
      <c r="F363" s="108">
        <v>3117</v>
      </c>
      <c r="G363" s="126" t="s">
        <v>316</v>
      </c>
      <c r="H363" s="109" t="s">
        <v>282</v>
      </c>
      <c r="I363" s="110">
        <v>787212</v>
      </c>
      <c r="J363" s="28">
        <v>577475</v>
      </c>
      <c r="K363" s="28">
        <v>0</v>
      </c>
      <c r="L363" s="111">
        <v>195187</v>
      </c>
      <c r="M363" s="111">
        <v>11550</v>
      </c>
      <c r="N363" s="28">
        <v>3000</v>
      </c>
      <c r="O363" s="288">
        <v>1.64</v>
      </c>
      <c r="P363" s="275">
        <v>1.64</v>
      </c>
      <c r="Q363" s="905">
        <v>0</v>
      </c>
      <c r="R363" s="112">
        <v>0</v>
      </c>
      <c r="S363" s="113">
        <v>0</v>
      </c>
      <c r="T363" s="113">
        <v>0</v>
      </c>
      <c r="U363" s="113">
        <v>0</v>
      </c>
      <c r="V363" s="113">
        <v>0</v>
      </c>
      <c r="W363" s="113">
        <v>0</v>
      </c>
      <c r="X363" s="113">
        <v>0</v>
      </c>
      <c r="Y363" s="113">
        <f t="shared" si="752"/>
        <v>0</v>
      </c>
      <c r="Z363" s="113">
        <v>0</v>
      </c>
      <c r="AA363" s="113">
        <v>0</v>
      </c>
      <c r="AB363" s="113">
        <v>0</v>
      </c>
      <c r="AC363" s="113">
        <f t="shared" si="753"/>
        <v>0</v>
      </c>
      <c r="AD363" s="113">
        <f t="shared" si="754"/>
        <v>0</v>
      </c>
      <c r="AE363" s="114">
        <f t="shared" si="755"/>
        <v>0</v>
      </c>
      <c r="AF363" s="114">
        <f t="shared" si="756"/>
        <v>0</v>
      </c>
      <c r="AG363" s="113">
        <v>0</v>
      </c>
      <c r="AH363" s="113">
        <v>0</v>
      </c>
      <c r="AI363" s="113">
        <v>0</v>
      </c>
      <c r="AJ363" s="113">
        <f t="shared" si="801"/>
        <v>0</v>
      </c>
      <c r="AK363" s="113">
        <f t="shared" si="802"/>
        <v>0</v>
      </c>
      <c r="AL363" s="115">
        <v>0</v>
      </c>
      <c r="AM363" s="115">
        <v>0</v>
      </c>
      <c r="AN363" s="115">
        <v>0</v>
      </c>
      <c r="AO363" s="115">
        <v>0</v>
      </c>
      <c r="AP363" s="115">
        <v>0</v>
      </c>
      <c r="AQ363" s="115">
        <v>0</v>
      </c>
      <c r="AR363" s="115">
        <v>0</v>
      </c>
      <c r="AS363" s="115">
        <v>0</v>
      </c>
      <c r="AT363" s="115">
        <f t="shared" si="803"/>
        <v>0</v>
      </c>
      <c r="AU363" s="115">
        <f t="shared" si="728"/>
        <v>0</v>
      </c>
      <c r="AV363" s="116">
        <f t="shared" si="729"/>
        <v>0</v>
      </c>
      <c r="AW363" s="346">
        <f t="shared" si="804"/>
        <v>787212</v>
      </c>
      <c r="AX363" s="113">
        <f t="shared" si="805"/>
        <v>577475</v>
      </c>
      <c r="AY363" s="113">
        <f t="shared" si="806"/>
        <v>0</v>
      </c>
      <c r="AZ363" s="113">
        <f t="shared" si="807"/>
        <v>0</v>
      </c>
      <c r="BA363" s="113">
        <f t="shared" si="808"/>
        <v>195187</v>
      </c>
      <c r="BB363" s="113">
        <f t="shared" si="808"/>
        <v>11550</v>
      </c>
      <c r="BC363" s="113">
        <f t="shared" si="809"/>
        <v>3000</v>
      </c>
      <c r="BD363" s="115">
        <f t="shared" si="810"/>
        <v>1.64</v>
      </c>
      <c r="BE363" s="115">
        <f t="shared" si="811"/>
        <v>1.64</v>
      </c>
      <c r="BF363" s="372">
        <f t="shared" si="812"/>
        <v>0</v>
      </c>
      <c r="BG363" s="116">
        <f t="shared" si="813"/>
        <v>0</v>
      </c>
    </row>
    <row r="364" spans="1:59" ht="14.1" customHeight="1" x14ac:dyDescent="0.2">
      <c r="A364" s="108">
        <v>73</v>
      </c>
      <c r="B364" s="105">
        <v>2459</v>
      </c>
      <c r="C364" s="106">
        <v>650030583</v>
      </c>
      <c r="D364" s="105">
        <v>72744707</v>
      </c>
      <c r="E364" s="107" t="s">
        <v>717</v>
      </c>
      <c r="F364" s="108">
        <v>3141</v>
      </c>
      <c r="G364" s="107" t="s">
        <v>319</v>
      </c>
      <c r="H364" s="109" t="s">
        <v>282</v>
      </c>
      <c r="I364" s="110">
        <v>1118672</v>
      </c>
      <c r="J364" s="30">
        <v>819408</v>
      </c>
      <c r="K364" s="30">
        <v>0</v>
      </c>
      <c r="L364" s="111">
        <v>276960</v>
      </c>
      <c r="M364" s="111">
        <v>16388</v>
      </c>
      <c r="N364" s="30">
        <v>5916</v>
      </c>
      <c r="O364" s="288">
        <v>2.79</v>
      </c>
      <c r="P364" s="441">
        <v>0</v>
      </c>
      <c r="Q364" s="906">
        <v>2.79</v>
      </c>
      <c r="R364" s="112">
        <v>0</v>
      </c>
      <c r="S364" s="113">
        <v>0</v>
      </c>
      <c r="T364" s="113">
        <v>0</v>
      </c>
      <c r="U364" s="113">
        <v>0</v>
      </c>
      <c r="V364" s="113">
        <v>0</v>
      </c>
      <c r="W364" s="113">
        <v>0</v>
      </c>
      <c r="X364" s="113">
        <v>0</v>
      </c>
      <c r="Y364" s="113">
        <f t="shared" si="752"/>
        <v>0</v>
      </c>
      <c r="Z364" s="113">
        <v>0</v>
      </c>
      <c r="AA364" s="113">
        <v>0</v>
      </c>
      <c r="AB364" s="113">
        <v>0</v>
      </c>
      <c r="AC364" s="113">
        <f t="shared" si="753"/>
        <v>0</v>
      </c>
      <c r="AD364" s="113">
        <f t="shared" si="754"/>
        <v>0</v>
      </c>
      <c r="AE364" s="114">
        <f t="shared" si="755"/>
        <v>0</v>
      </c>
      <c r="AF364" s="114">
        <f t="shared" si="756"/>
        <v>0</v>
      </c>
      <c r="AG364" s="113">
        <v>0</v>
      </c>
      <c r="AH364" s="113">
        <v>0</v>
      </c>
      <c r="AI364" s="113">
        <v>0</v>
      </c>
      <c r="AJ364" s="113">
        <f t="shared" si="801"/>
        <v>0</v>
      </c>
      <c r="AK364" s="113">
        <f t="shared" si="802"/>
        <v>0</v>
      </c>
      <c r="AL364" s="115">
        <v>0</v>
      </c>
      <c r="AM364" s="115">
        <v>0</v>
      </c>
      <c r="AN364" s="115">
        <v>0</v>
      </c>
      <c r="AO364" s="115">
        <v>0</v>
      </c>
      <c r="AP364" s="115">
        <v>0</v>
      </c>
      <c r="AQ364" s="115">
        <v>0</v>
      </c>
      <c r="AR364" s="115">
        <v>0</v>
      </c>
      <c r="AS364" s="115">
        <v>0</v>
      </c>
      <c r="AT364" s="115">
        <f t="shared" si="803"/>
        <v>0</v>
      </c>
      <c r="AU364" s="115">
        <f t="shared" si="728"/>
        <v>0</v>
      </c>
      <c r="AV364" s="116">
        <f t="shared" si="729"/>
        <v>0</v>
      </c>
      <c r="AW364" s="346">
        <f t="shared" si="804"/>
        <v>1118672</v>
      </c>
      <c r="AX364" s="113">
        <f t="shared" si="805"/>
        <v>819408</v>
      </c>
      <c r="AY364" s="113">
        <f t="shared" si="806"/>
        <v>0</v>
      </c>
      <c r="AZ364" s="113">
        <f t="shared" si="807"/>
        <v>0</v>
      </c>
      <c r="BA364" s="113">
        <f t="shared" si="808"/>
        <v>276960</v>
      </c>
      <c r="BB364" s="113">
        <f t="shared" si="808"/>
        <v>16388</v>
      </c>
      <c r="BC364" s="113">
        <f t="shared" si="809"/>
        <v>5916</v>
      </c>
      <c r="BD364" s="115">
        <f t="shared" si="810"/>
        <v>2.79</v>
      </c>
      <c r="BE364" s="115">
        <f t="shared" si="811"/>
        <v>0</v>
      </c>
      <c r="BF364" s="372">
        <f t="shared" si="812"/>
        <v>0</v>
      </c>
      <c r="BG364" s="116">
        <f t="shared" si="813"/>
        <v>2.79</v>
      </c>
    </row>
    <row r="365" spans="1:59" ht="14.1" customHeight="1" x14ac:dyDescent="0.2">
      <c r="A365" s="108">
        <v>73</v>
      </c>
      <c r="B365" s="105">
        <v>2459</v>
      </c>
      <c r="C365" s="106">
        <v>650030583</v>
      </c>
      <c r="D365" s="105">
        <v>72744707</v>
      </c>
      <c r="E365" s="107" t="s">
        <v>717</v>
      </c>
      <c r="F365" s="108">
        <v>3143</v>
      </c>
      <c r="G365" s="126" t="s">
        <v>633</v>
      </c>
      <c r="H365" s="109" t="s">
        <v>281</v>
      </c>
      <c r="I365" s="110">
        <v>414250</v>
      </c>
      <c r="J365" s="427">
        <v>290265</v>
      </c>
      <c r="K365" s="427">
        <v>15000</v>
      </c>
      <c r="L365" s="111">
        <v>103180</v>
      </c>
      <c r="M365" s="111">
        <v>5805</v>
      </c>
      <c r="N365" s="338">
        <v>0</v>
      </c>
      <c r="O365" s="288">
        <v>0.62</v>
      </c>
      <c r="P365" s="430">
        <v>0.62</v>
      </c>
      <c r="Q365" s="905">
        <v>0</v>
      </c>
      <c r="R365" s="112">
        <v>5000</v>
      </c>
      <c r="S365" s="113">
        <v>0</v>
      </c>
      <c r="T365" s="113">
        <v>0</v>
      </c>
      <c r="U365" s="113">
        <v>0</v>
      </c>
      <c r="V365" s="113">
        <v>0</v>
      </c>
      <c r="W365" s="113">
        <v>0</v>
      </c>
      <c r="X365" s="113">
        <v>0</v>
      </c>
      <c r="Y365" s="113">
        <f t="shared" si="752"/>
        <v>5000</v>
      </c>
      <c r="Z365" s="113">
        <v>-5000</v>
      </c>
      <c r="AA365" s="113">
        <v>0</v>
      </c>
      <c r="AB365" s="113">
        <v>0</v>
      </c>
      <c r="AC365" s="113">
        <f t="shared" si="753"/>
        <v>-5000</v>
      </c>
      <c r="AD365" s="113">
        <f t="shared" si="754"/>
        <v>0</v>
      </c>
      <c r="AE365" s="114">
        <f t="shared" si="755"/>
        <v>0</v>
      </c>
      <c r="AF365" s="114">
        <f t="shared" si="756"/>
        <v>100</v>
      </c>
      <c r="AG365" s="113">
        <v>0</v>
      </c>
      <c r="AH365" s="113">
        <v>0</v>
      </c>
      <c r="AI365" s="113">
        <v>0</v>
      </c>
      <c r="AJ365" s="113">
        <f t="shared" si="801"/>
        <v>0</v>
      </c>
      <c r="AK365" s="113">
        <f t="shared" si="802"/>
        <v>100</v>
      </c>
      <c r="AL365" s="115">
        <v>0.01</v>
      </c>
      <c r="AM365" s="115">
        <v>0</v>
      </c>
      <c r="AN365" s="115">
        <v>0</v>
      </c>
      <c r="AO365" s="115">
        <v>0</v>
      </c>
      <c r="AP365" s="115">
        <v>0</v>
      </c>
      <c r="AQ365" s="115">
        <v>0</v>
      </c>
      <c r="AR365" s="115">
        <v>0</v>
      </c>
      <c r="AS365" s="115">
        <v>0</v>
      </c>
      <c r="AT365" s="115">
        <f t="shared" si="803"/>
        <v>0.01</v>
      </c>
      <c r="AU365" s="115">
        <f t="shared" si="728"/>
        <v>0</v>
      </c>
      <c r="AV365" s="116">
        <f t="shared" si="729"/>
        <v>0.01</v>
      </c>
      <c r="AW365" s="346">
        <f t="shared" si="804"/>
        <v>414350</v>
      </c>
      <c r="AX365" s="113">
        <f t="shared" si="805"/>
        <v>295265</v>
      </c>
      <c r="AY365" s="113">
        <f t="shared" si="806"/>
        <v>0</v>
      </c>
      <c r="AZ365" s="113">
        <f t="shared" si="807"/>
        <v>10000</v>
      </c>
      <c r="BA365" s="113">
        <f t="shared" si="808"/>
        <v>103180</v>
      </c>
      <c r="BB365" s="113">
        <f t="shared" si="808"/>
        <v>5905</v>
      </c>
      <c r="BC365" s="113">
        <f t="shared" si="809"/>
        <v>0</v>
      </c>
      <c r="BD365" s="115">
        <f t="shared" si="810"/>
        <v>0.63</v>
      </c>
      <c r="BE365" s="115">
        <f t="shared" si="811"/>
        <v>0.63</v>
      </c>
      <c r="BF365" s="372">
        <f t="shared" si="812"/>
        <v>0</v>
      </c>
      <c r="BG365" s="116">
        <f t="shared" si="813"/>
        <v>0</v>
      </c>
    </row>
    <row r="366" spans="1:59" ht="14.1" customHeight="1" x14ac:dyDescent="0.2">
      <c r="A366" s="108">
        <v>73</v>
      </c>
      <c r="B366" s="105">
        <v>2459</v>
      </c>
      <c r="C366" s="106">
        <v>650030583</v>
      </c>
      <c r="D366" s="105">
        <v>72744707</v>
      </c>
      <c r="E366" s="107" t="s">
        <v>717</v>
      </c>
      <c r="F366" s="108">
        <v>3143</v>
      </c>
      <c r="G366" s="126" t="s">
        <v>634</v>
      </c>
      <c r="H366" s="109" t="s">
        <v>282</v>
      </c>
      <c r="I366" s="110">
        <v>16853</v>
      </c>
      <c r="J366" s="439">
        <v>11880</v>
      </c>
      <c r="K366" s="439">
        <v>0</v>
      </c>
      <c r="L366" s="111">
        <v>4015</v>
      </c>
      <c r="M366" s="111">
        <v>238</v>
      </c>
      <c r="N366" s="439">
        <v>720</v>
      </c>
      <c r="O366" s="288">
        <v>0.05</v>
      </c>
      <c r="P366" s="440">
        <v>0</v>
      </c>
      <c r="Q366" s="906">
        <v>0.05</v>
      </c>
      <c r="R366" s="112">
        <v>0</v>
      </c>
      <c r="S366" s="113">
        <v>0</v>
      </c>
      <c r="T366" s="113">
        <v>0</v>
      </c>
      <c r="U366" s="113">
        <v>0</v>
      </c>
      <c r="V366" s="113">
        <v>0</v>
      </c>
      <c r="W366" s="113">
        <v>0</v>
      </c>
      <c r="X366" s="113">
        <v>0</v>
      </c>
      <c r="Y366" s="113">
        <f t="shared" si="752"/>
        <v>0</v>
      </c>
      <c r="Z366" s="113">
        <v>0</v>
      </c>
      <c r="AA366" s="113">
        <v>0</v>
      </c>
      <c r="AB366" s="113">
        <v>0</v>
      </c>
      <c r="AC366" s="113">
        <f t="shared" si="753"/>
        <v>0</v>
      </c>
      <c r="AD366" s="113">
        <f t="shared" si="754"/>
        <v>0</v>
      </c>
      <c r="AE366" s="114">
        <f t="shared" si="755"/>
        <v>0</v>
      </c>
      <c r="AF366" s="114">
        <f t="shared" si="756"/>
        <v>0</v>
      </c>
      <c r="AG366" s="113">
        <v>0</v>
      </c>
      <c r="AH366" s="113">
        <v>0</v>
      </c>
      <c r="AI366" s="113">
        <v>0</v>
      </c>
      <c r="AJ366" s="113">
        <f t="shared" si="801"/>
        <v>0</v>
      </c>
      <c r="AK366" s="113">
        <f t="shared" si="802"/>
        <v>0</v>
      </c>
      <c r="AL366" s="115">
        <v>0</v>
      </c>
      <c r="AM366" s="115">
        <v>0</v>
      </c>
      <c r="AN366" s="115">
        <v>0</v>
      </c>
      <c r="AO366" s="115">
        <v>0</v>
      </c>
      <c r="AP366" s="115">
        <v>0</v>
      </c>
      <c r="AQ366" s="115">
        <v>0</v>
      </c>
      <c r="AR366" s="115">
        <v>0</v>
      </c>
      <c r="AS366" s="115">
        <v>0</v>
      </c>
      <c r="AT366" s="115">
        <f t="shared" si="803"/>
        <v>0</v>
      </c>
      <c r="AU366" s="115">
        <f t="shared" si="728"/>
        <v>0</v>
      </c>
      <c r="AV366" s="116">
        <f t="shared" si="729"/>
        <v>0</v>
      </c>
      <c r="AW366" s="346">
        <f t="shared" si="804"/>
        <v>16853</v>
      </c>
      <c r="AX366" s="113">
        <f t="shared" si="805"/>
        <v>11880</v>
      </c>
      <c r="AY366" s="113">
        <f t="shared" si="806"/>
        <v>0</v>
      </c>
      <c r="AZ366" s="113">
        <f t="shared" si="807"/>
        <v>0</v>
      </c>
      <c r="BA366" s="113">
        <f t="shared" si="808"/>
        <v>4015</v>
      </c>
      <c r="BB366" s="113">
        <f t="shared" si="808"/>
        <v>238</v>
      </c>
      <c r="BC366" s="113">
        <f t="shared" si="809"/>
        <v>720</v>
      </c>
      <c r="BD366" s="115">
        <f t="shared" si="810"/>
        <v>0.05</v>
      </c>
      <c r="BE366" s="115">
        <f t="shared" si="811"/>
        <v>0</v>
      </c>
      <c r="BF366" s="372">
        <f t="shared" si="812"/>
        <v>0</v>
      </c>
      <c r="BG366" s="116">
        <f t="shared" si="813"/>
        <v>0.05</v>
      </c>
    </row>
    <row r="367" spans="1:59" ht="14.1" customHeight="1" x14ac:dyDescent="0.2">
      <c r="A367" s="120">
        <v>73</v>
      </c>
      <c r="B367" s="117">
        <v>2459</v>
      </c>
      <c r="C367" s="118">
        <v>650030583</v>
      </c>
      <c r="D367" s="117">
        <v>72744707</v>
      </c>
      <c r="E367" s="119" t="s">
        <v>718</v>
      </c>
      <c r="F367" s="120"/>
      <c r="G367" s="119"/>
      <c r="H367" s="121"/>
      <c r="I367" s="122">
        <v>11463503</v>
      </c>
      <c r="J367" s="123">
        <v>8270270</v>
      </c>
      <c r="K367" s="123">
        <v>75000</v>
      </c>
      <c r="L367" s="123">
        <v>2820701</v>
      </c>
      <c r="M367" s="123">
        <v>165406</v>
      </c>
      <c r="N367" s="123">
        <v>132126</v>
      </c>
      <c r="O367" s="124">
        <v>18.101700000000005</v>
      </c>
      <c r="P367" s="124">
        <v>11.6045</v>
      </c>
      <c r="Q367" s="904">
        <v>6.4972000000000003</v>
      </c>
      <c r="R367" s="122">
        <f t="shared" ref="R367:BG367" si="814">SUM(R361:R366)</f>
        <v>15000</v>
      </c>
      <c r="S367" s="123">
        <f t="shared" si="814"/>
        <v>0</v>
      </c>
      <c r="T367" s="123">
        <f t="shared" si="814"/>
        <v>0</v>
      </c>
      <c r="U367" s="123">
        <f t="shared" ref="U367" si="815">SUM(U361:U366)</f>
        <v>37728</v>
      </c>
      <c r="V367" s="123">
        <f t="shared" si="814"/>
        <v>0</v>
      </c>
      <c r="W367" s="123">
        <f t="shared" ref="W367" si="816">SUM(W361:W366)</f>
        <v>0</v>
      </c>
      <c r="X367" s="123">
        <f t="shared" si="814"/>
        <v>0</v>
      </c>
      <c r="Y367" s="123">
        <f t="shared" si="814"/>
        <v>52728</v>
      </c>
      <c r="Z367" s="123">
        <f t="shared" si="814"/>
        <v>-15000</v>
      </c>
      <c r="AA367" s="123">
        <f t="shared" si="814"/>
        <v>0</v>
      </c>
      <c r="AB367" s="123">
        <f t="shared" si="814"/>
        <v>0</v>
      </c>
      <c r="AC367" s="123">
        <f t="shared" si="814"/>
        <v>-15000</v>
      </c>
      <c r="AD367" s="123">
        <f t="shared" si="814"/>
        <v>37728</v>
      </c>
      <c r="AE367" s="123">
        <f t="shared" si="814"/>
        <v>12752</v>
      </c>
      <c r="AF367" s="123">
        <f t="shared" si="814"/>
        <v>1055</v>
      </c>
      <c r="AG367" s="123">
        <f t="shared" si="814"/>
        <v>0</v>
      </c>
      <c r="AH367" s="123">
        <f t="shared" si="814"/>
        <v>0</v>
      </c>
      <c r="AI367" s="123">
        <f t="shared" si="814"/>
        <v>0</v>
      </c>
      <c r="AJ367" s="123">
        <f t="shared" si="814"/>
        <v>0</v>
      </c>
      <c r="AK367" s="123">
        <f t="shared" si="814"/>
        <v>51535</v>
      </c>
      <c r="AL367" s="124">
        <f t="shared" si="814"/>
        <v>0.12</v>
      </c>
      <c r="AM367" s="124">
        <f t="shared" si="814"/>
        <v>-0.23</v>
      </c>
      <c r="AN367" s="124">
        <f t="shared" si="814"/>
        <v>0</v>
      </c>
      <c r="AO367" s="124">
        <f t="shared" si="814"/>
        <v>0</v>
      </c>
      <c r="AP367" s="124">
        <f t="shared" si="814"/>
        <v>0</v>
      </c>
      <c r="AQ367" s="124">
        <f t="shared" ref="AQ367" si="817">SUM(AQ361:AQ366)</f>
        <v>0</v>
      </c>
      <c r="AR367" s="124">
        <f t="shared" si="814"/>
        <v>0</v>
      </c>
      <c r="AS367" s="124">
        <f t="shared" si="814"/>
        <v>0</v>
      </c>
      <c r="AT367" s="449">
        <f t="shared" si="814"/>
        <v>0.12</v>
      </c>
      <c r="AU367" s="124">
        <f t="shared" si="814"/>
        <v>-0.23</v>
      </c>
      <c r="AV367" s="125">
        <f t="shared" si="814"/>
        <v>-0.11000000000000001</v>
      </c>
      <c r="AW367" s="842">
        <f t="shared" si="814"/>
        <v>11515038</v>
      </c>
      <c r="AX367" s="123">
        <f t="shared" si="814"/>
        <v>8322998</v>
      </c>
      <c r="AY367" s="123">
        <f t="shared" ref="AY367" si="818">SUM(AY361:AY366)</f>
        <v>0</v>
      </c>
      <c r="AZ367" s="123">
        <f t="shared" si="814"/>
        <v>60000</v>
      </c>
      <c r="BA367" s="123">
        <f t="shared" si="814"/>
        <v>2833453</v>
      </c>
      <c r="BB367" s="123">
        <f t="shared" si="814"/>
        <v>166461</v>
      </c>
      <c r="BC367" s="123">
        <f t="shared" si="814"/>
        <v>132126</v>
      </c>
      <c r="BD367" s="124">
        <f t="shared" si="814"/>
        <v>17.991700000000002</v>
      </c>
      <c r="BE367" s="124">
        <f t="shared" si="814"/>
        <v>11.724500000000001</v>
      </c>
      <c r="BF367" s="124">
        <f t="shared" si="814"/>
        <v>0</v>
      </c>
      <c r="BG367" s="125">
        <f t="shared" si="814"/>
        <v>6.2671999999999999</v>
      </c>
    </row>
    <row r="368" spans="1:59" ht="14.1" customHeight="1" x14ac:dyDescent="0.2">
      <c r="A368" s="108">
        <v>74</v>
      </c>
      <c r="B368" s="105">
        <v>2405</v>
      </c>
      <c r="C368" s="106">
        <v>600079023</v>
      </c>
      <c r="D368" s="105">
        <v>72741881</v>
      </c>
      <c r="E368" s="107" t="s">
        <v>719</v>
      </c>
      <c r="F368" s="108">
        <v>3111</v>
      </c>
      <c r="G368" s="107" t="s">
        <v>315</v>
      </c>
      <c r="H368" s="109" t="s">
        <v>281</v>
      </c>
      <c r="I368" s="110">
        <v>13715746</v>
      </c>
      <c r="J368" s="111">
        <v>10038325</v>
      </c>
      <c r="K368" s="111">
        <v>0</v>
      </c>
      <c r="L368" s="111">
        <v>3392954</v>
      </c>
      <c r="M368" s="111">
        <v>200767</v>
      </c>
      <c r="N368" s="111">
        <v>83700</v>
      </c>
      <c r="O368" s="288">
        <v>22.959300000000002</v>
      </c>
      <c r="P368" s="288">
        <v>16.709700000000002</v>
      </c>
      <c r="Q368" s="406">
        <v>6.2496</v>
      </c>
      <c r="R368" s="112">
        <v>0</v>
      </c>
      <c r="S368" s="113">
        <v>0</v>
      </c>
      <c r="T368" s="113">
        <v>0</v>
      </c>
      <c r="U368" s="113">
        <v>67616</v>
      </c>
      <c r="V368" s="113">
        <v>0</v>
      </c>
      <c r="W368" s="113">
        <v>0</v>
      </c>
      <c r="X368" s="113">
        <v>0</v>
      </c>
      <c r="Y368" s="113">
        <f t="shared" si="752"/>
        <v>67616</v>
      </c>
      <c r="Z368" s="113">
        <v>0</v>
      </c>
      <c r="AA368" s="113">
        <v>0</v>
      </c>
      <c r="AB368" s="113">
        <v>0</v>
      </c>
      <c r="AC368" s="113">
        <f t="shared" si="753"/>
        <v>0</v>
      </c>
      <c r="AD368" s="113">
        <f t="shared" si="754"/>
        <v>67616</v>
      </c>
      <c r="AE368" s="114">
        <f t="shared" si="755"/>
        <v>22854</v>
      </c>
      <c r="AF368" s="114">
        <f t="shared" si="756"/>
        <v>1352</v>
      </c>
      <c r="AG368" s="113">
        <v>0</v>
      </c>
      <c r="AH368" s="113">
        <v>0</v>
      </c>
      <c r="AI368" s="113">
        <v>0</v>
      </c>
      <c r="AJ368" s="113">
        <f>SUM(AG368:AI368)</f>
        <v>0</v>
      </c>
      <c r="AK368" s="113">
        <f>AD368+AE368+AF368+AJ368</f>
        <v>91822</v>
      </c>
      <c r="AL368" s="115">
        <v>0</v>
      </c>
      <c r="AM368" s="115">
        <v>0</v>
      </c>
      <c r="AN368" s="115">
        <v>0</v>
      </c>
      <c r="AO368" s="115">
        <v>0</v>
      </c>
      <c r="AP368" s="115">
        <v>0</v>
      </c>
      <c r="AQ368" s="115">
        <v>0</v>
      </c>
      <c r="AR368" s="115">
        <v>0</v>
      </c>
      <c r="AS368" s="115">
        <v>0</v>
      </c>
      <c r="AT368" s="115">
        <f t="shared" ref="AT368:AT370" si="819">AL368+AN368+AO368+AR368+AQ368</f>
        <v>0</v>
      </c>
      <c r="AU368" s="115">
        <f t="shared" si="728"/>
        <v>0</v>
      </c>
      <c r="AV368" s="116">
        <f t="shared" si="729"/>
        <v>0</v>
      </c>
      <c r="AW368" s="346">
        <f>I368+AK368</f>
        <v>13807568</v>
      </c>
      <c r="AX368" s="113">
        <f>J368+Y368</f>
        <v>10105941</v>
      </c>
      <c r="AY368" s="113">
        <f t="shared" ref="AY368:AY370" si="820">W368</f>
        <v>0</v>
      </c>
      <c r="AZ368" s="113">
        <f>K368+AC368</f>
        <v>0</v>
      </c>
      <c r="BA368" s="113">
        <f t="shared" ref="BA368:BB370" si="821">L368+AE368</f>
        <v>3415808</v>
      </c>
      <c r="BB368" s="113">
        <f t="shared" si="821"/>
        <v>202119</v>
      </c>
      <c r="BC368" s="113">
        <f>N368+AJ368</f>
        <v>83700</v>
      </c>
      <c r="BD368" s="115">
        <f>O368+AV368</f>
        <v>22.959300000000002</v>
      </c>
      <c r="BE368" s="115">
        <f>P368+AT368</f>
        <v>16.709700000000002</v>
      </c>
      <c r="BF368" s="372">
        <f t="shared" ref="BF368:BF370" si="822">AQ368</f>
        <v>0</v>
      </c>
      <c r="BG368" s="116">
        <f>Q368+AU368</f>
        <v>6.2496</v>
      </c>
    </row>
    <row r="369" spans="1:59" ht="14.1" customHeight="1" x14ac:dyDescent="0.2">
      <c r="A369" s="108">
        <v>74</v>
      </c>
      <c r="B369" s="105">
        <v>2405</v>
      </c>
      <c r="C369" s="106">
        <v>600079023</v>
      </c>
      <c r="D369" s="105">
        <v>72741881</v>
      </c>
      <c r="E369" s="107" t="s">
        <v>719</v>
      </c>
      <c r="F369" s="108">
        <v>3111</v>
      </c>
      <c r="G369" s="126" t="s">
        <v>316</v>
      </c>
      <c r="H369" s="109" t="s">
        <v>282</v>
      </c>
      <c r="I369" s="110">
        <v>0</v>
      </c>
      <c r="J369" s="28">
        <v>0</v>
      </c>
      <c r="K369" s="28">
        <v>0</v>
      </c>
      <c r="L369" s="111">
        <v>0</v>
      </c>
      <c r="M369" s="111">
        <v>0</v>
      </c>
      <c r="N369" s="28">
        <v>0</v>
      </c>
      <c r="O369" s="288">
        <v>0</v>
      </c>
      <c r="P369" s="275">
        <v>0</v>
      </c>
      <c r="Q369" s="905">
        <v>0</v>
      </c>
      <c r="R369" s="112">
        <v>0</v>
      </c>
      <c r="S369" s="113">
        <v>0</v>
      </c>
      <c r="T369" s="113">
        <v>0</v>
      </c>
      <c r="U369" s="113">
        <v>0</v>
      </c>
      <c r="V369" s="113">
        <v>0</v>
      </c>
      <c r="W369" s="113">
        <v>0</v>
      </c>
      <c r="X369" s="113">
        <v>0</v>
      </c>
      <c r="Y369" s="113">
        <f t="shared" si="752"/>
        <v>0</v>
      </c>
      <c r="Z369" s="113">
        <v>0</v>
      </c>
      <c r="AA369" s="113">
        <v>0</v>
      </c>
      <c r="AB369" s="113">
        <v>0</v>
      </c>
      <c r="AC369" s="113">
        <f t="shared" si="753"/>
        <v>0</v>
      </c>
      <c r="AD369" s="113">
        <f t="shared" si="754"/>
        <v>0</v>
      </c>
      <c r="AE369" s="114">
        <f t="shared" si="755"/>
        <v>0</v>
      </c>
      <c r="AF369" s="114">
        <f t="shared" si="756"/>
        <v>0</v>
      </c>
      <c r="AG369" s="113">
        <v>0</v>
      </c>
      <c r="AH369" s="113">
        <v>0</v>
      </c>
      <c r="AI369" s="113">
        <v>0</v>
      </c>
      <c r="AJ369" s="113">
        <f>SUM(AG369:AI369)</f>
        <v>0</v>
      </c>
      <c r="AK369" s="113">
        <f>AD369+AE369+AF369+AJ369</f>
        <v>0</v>
      </c>
      <c r="AL369" s="115">
        <v>0</v>
      </c>
      <c r="AM369" s="115">
        <v>0</v>
      </c>
      <c r="AN369" s="115">
        <v>0</v>
      </c>
      <c r="AO369" s="115">
        <v>0</v>
      </c>
      <c r="AP369" s="115">
        <v>0</v>
      </c>
      <c r="AQ369" s="115">
        <v>0</v>
      </c>
      <c r="AR369" s="115">
        <v>0</v>
      </c>
      <c r="AS369" s="115">
        <v>0</v>
      </c>
      <c r="AT369" s="115">
        <f t="shared" si="819"/>
        <v>0</v>
      </c>
      <c r="AU369" s="115">
        <f t="shared" si="728"/>
        <v>0</v>
      </c>
      <c r="AV369" s="116">
        <f t="shared" si="729"/>
        <v>0</v>
      </c>
      <c r="AW369" s="346">
        <f>I369+AK369</f>
        <v>0</v>
      </c>
      <c r="AX369" s="113">
        <f>J369+Y369</f>
        <v>0</v>
      </c>
      <c r="AY369" s="113">
        <f t="shared" si="820"/>
        <v>0</v>
      </c>
      <c r="AZ369" s="113">
        <f>K369+AC369</f>
        <v>0</v>
      </c>
      <c r="BA369" s="113">
        <f t="shared" si="821"/>
        <v>0</v>
      </c>
      <c r="BB369" s="113">
        <f t="shared" si="821"/>
        <v>0</v>
      </c>
      <c r="BC369" s="113">
        <f>N369+AJ369</f>
        <v>0</v>
      </c>
      <c r="BD369" s="115">
        <f>O369+AV369</f>
        <v>0</v>
      </c>
      <c r="BE369" s="115">
        <f>P369+AT369</f>
        <v>0</v>
      </c>
      <c r="BF369" s="372">
        <f t="shared" si="822"/>
        <v>0</v>
      </c>
      <c r="BG369" s="116">
        <f>Q369+AU369</f>
        <v>0</v>
      </c>
    </row>
    <row r="370" spans="1:59" ht="14.1" customHeight="1" x14ac:dyDescent="0.2">
      <c r="A370" s="108">
        <v>74</v>
      </c>
      <c r="B370" s="105">
        <v>2405</v>
      </c>
      <c r="C370" s="106">
        <v>600079023</v>
      </c>
      <c r="D370" s="105">
        <v>72741881</v>
      </c>
      <c r="E370" s="107" t="s">
        <v>719</v>
      </c>
      <c r="F370" s="108">
        <v>3141</v>
      </c>
      <c r="G370" s="107" t="s">
        <v>319</v>
      </c>
      <c r="H370" s="109" t="s">
        <v>282</v>
      </c>
      <c r="I370" s="110">
        <v>1254155</v>
      </c>
      <c r="J370" s="30">
        <v>917634</v>
      </c>
      <c r="K370" s="30">
        <v>0</v>
      </c>
      <c r="L370" s="111">
        <v>310160</v>
      </c>
      <c r="M370" s="111">
        <v>18353</v>
      </c>
      <c r="N370" s="30">
        <v>8008</v>
      </c>
      <c r="O370" s="288">
        <v>3.11</v>
      </c>
      <c r="P370" s="441">
        <v>0</v>
      </c>
      <c r="Q370" s="33">
        <v>3.11</v>
      </c>
      <c r="R370" s="112">
        <v>0</v>
      </c>
      <c r="S370" s="113">
        <v>0</v>
      </c>
      <c r="T370" s="113">
        <v>0</v>
      </c>
      <c r="U370" s="113">
        <v>0</v>
      </c>
      <c r="V370" s="113">
        <v>0</v>
      </c>
      <c r="W370" s="113">
        <v>0</v>
      </c>
      <c r="X370" s="113">
        <v>0</v>
      </c>
      <c r="Y370" s="113">
        <f t="shared" si="752"/>
        <v>0</v>
      </c>
      <c r="Z370" s="113">
        <v>0</v>
      </c>
      <c r="AA370" s="113">
        <v>0</v>
      </c>
      <c r="AB370" s="113">
        <v>0</v>
      </c>
      <c r="AC370" s="113">
        <f t="shared" si="753"/>
        <v>0</v>
      </c>
      <c r="AD370" s="113">
        <f t="shared" si="754"/>
        <v>0</v>
      </c>
      <c r="AE370" s="114">
        <f t="shared" si="755"/>
        <v>0</v>
      </c>
      <c r="AF370" s="114">
        <f t="shared" si="756"/>
        <v>0</v>
      </c>
      <c r="AG370" s="113">
        <v>0</v>
      </c>
      <c r="AH370" s="113">
        <v>0</v>
      </c>
      <c r="AI370" s="113">
        <v>0</v>
      </c>
      <c r="AJ370" s="113">
        <f>SUM(AG370:AI370)</f>
        <v>0</v>
      </c>
      <c r="AK370" s="113">
        <f>AD370+AE370+AF370+AJ370</f>
        <v>0</v>
      </c>
      <c r="AL370" s="115">
        <v>0</v>
      </c>
      <c r="AM370" s="115">
        <v>0</v>
      </c>
      <c r="AN370" s="115">
        <v>0</v>
      </c>
      <c r="AO370" s="115">
        <v>0</v>
      </c>
      <c r="AP370" s="115">
        <v>0</v>
      </c>
      <c r="AQ370" s="115">
        <v>0</v>
      </c>
      <c r="AR370" s="115">
        <v>0</v>
      </c>
      <c r="AS370" s="115">
        <v>0</v>
      </c>
      <c r="AT370" s="115">
        <f t="shared" si="819"/>
        <v>0</v>
      </c>
      <c r="AU370" s="115">
        <f t="shared" si="728"/>
        <v>0</v>
      </c>
      <c r="AV370" s="116">
        <f t="shared" si="729"/>
        <v>0</v>
      </c>
      <c r="AW370" s="346">
        <f>I370+AK370</f>
        <v>1254155</v>
      </c>
      <c r="AX370" s="113">
        <f>J370+Y370</f>
        <v>917634</v>
      </c>
      <c r="AY370" s="113">
        <f t="shared" si="820"/>
        <v>0</v>
      </c>
      <c r="AZ370" s="113">
        <f>K370+AC370</f>
        <v>0</v>
      </c>
      <c r="BA370" s="113">
        <f t="shared" si="821"/>
        <v>310160</v>
      </c>
      <c r="BB370" s="113">
        <f t="shared" si="821"/>
        <v>18353</v>
      </c>
      <c r="BC370" s="113">
        <f>N370+AJ370</f>
        <v>8008</v>
      </c>
      <c r="BD370" s="115">
        <f>O370+AV370</f>
        <v>3.11</v>
      </c>
      <c r="BE370" s="115">
        <f>P370+AT370</f>
        <v>0</v>
      </c>
      <c r="BF370" s="372">
        <f t="shared" si="822"/>
        <v>0</v>
      </c>
      <c r="BG370" s="116">
        <f>Q370+AU370</f>
        <v>3.11</v>
      </c>
    </row>
    <row r="371" spans="1:59" ht="14.1" customHeight="1" x14ac:dyDescent="0.2">
      <c r="A371" s="120">
        <v>74</v>
      </c>
      <c r="B371" s="117">
        <v>2405</v>
      </c>
      <c r="C371" s="118">
        <v>600079023</v>
      </c>
      <c r="D371" s="117">
        <v>72741881</v>
      </c>
      <c r="E371" s="119" t="s">
        <v>720</v>
      </c>
      <c r="F371" s="120"/>
      <c r="G371" s="119"/>
      <c r="H371" s="121"/>
      <c r="I371" s="122">
        <v>14969901</v>
      </c>
      <c r="J371" s="123">
        <v>10955959</v>
      </c>
      <c r="K371" s="123">
        <v>0</v>
      </c>
      <c r="L371" s="123">
        <v>3703114</v>
      </c>
      <c r="M371" s="123">
        <v>219120</v>
      </c>
      <c r="N371" s="123">
        <v>91708</v>
      </c>
      <c r="O371" s="124">
        <v>26.069300000000002</v>
      </c>
      <c r="P371" s="124">
        <v>16.709700000000002</v>
      </c>
      <c r="Q371" s="904">
        <v>9.3596000000000004</v>
      </c>
      <c r="R371" s="122">
        <f t="shared" ref="R371:BG371" si="823">SUM(R368:R370)</f>
        <v>0</v>
      </c>
      <c r="S371" s="123">
        <f t="shared" si="823"/>
        <v>0</v>
      </c>
      <c r="T371" s="123">
        <f t="shared" si="823"/>
        <v>0</v>
      </c>
      <c r="U371" s="123">
        <f t="shared" ref="U371" si="824">SUM(U368:U370)</f>
        <v>67616</v>
      </c>
      <c r="V371" s="123">
        <f t="shared" si="823"/>
        <v>0</v>
      </c>
      <c r="W371" s="123">
        <f t="shared" ref="W371" si="825">SUM(W368:W370)</f>
        <v>0</v>
      </c>
      <c r="X371" s="123">
        <f t="shared" si="823"/>
        <v>0</v>
      </c>
      <c r="Y371" s="123">
        <f t="shared" si="823"/>
        <v>67616</v>
      </c>
      <c r="Z371" s="123">
        <f t="shared" si="823"/>
        <v>0</v>
      </c>
      <c r="AA371" s="123">
        <f t="shared" si="823"/>
        <v>0</v>
      </c>
      <c r="AB371" s="123">
        <f t="shared" si="823"/>
        <v>0</v>
      </c>
      <c r="AC371" s="123">
        <f t="shared" si="823"/>
        <v>0</v>
      </c>
      <c r="AD371" s="123">
        <f t="shared" si="823"/>
        <v>67616</v>
      </c>
      <c r="AE371" s="123">
        <f t="shared" si="823"/>
        <v>22854</v>
      </c>
      <c r="AF371" s="123">
        <f t="shared" si="823"/>
        <v>1352</v>
      </c>
      <c r="AG371" s="123">
        <f t="shared" si="823"/>
        <v>0</v>
      </c>
      <c r="AH371" s="123">
        <f t="shared" si="823"/>
        <v>0</v>
      </c>
      <c r="AI371" s="123">
        <f t="shared" si="823"/>
        <v>0</v>
      </c>
      <c r="AJ371" s="123">
        <f t="shared" si="823"/>
        <v>0</v>
      </c>
      <c r="AK371" s="123">
        <f t="shared" si="823"/>
        <v>91822</v>
      </c>
      <c r="AL371" s="124">
        <f t="shared" si="823"/>
        <v>0</v>
      </c>
      <c r="AM371" s="124">
        <f t="shared" si="823"/>
        <v>0</v>
      </c>
      <c r="AN371" s="124">
        <f t="shared" si="823"/>
        <v>0</v>
      </c>
      <c r="AO371" s="124">
        <f t="shared" si="823"/>
        <v>0</v>
      </c>
      <c r="AP371" s="124">
        <f t="shared" si="823"/>
        <v>0</v>
      </c>
      <c r="AQ371" s="124">
        <f t="shared" ref="AQ371" si="826">SUM(AQ368:AQ370)</f>
        <v>0</v>
      </c>
      <c r="AR371" s="124">
        <f t="shared" si="823"/>
        <v>0</v>
      </c>
      <c r="AS371" s="124">
        <f t="shared" si="823"/>
        <v>0</v>
      </c>
      <c r="AT371" s="449">
        <f t="shared" si="823"/>
        <v>0</v>
      </c>
      <c r="AU371" s="124">
        <f t="shared" si="823"/>
        <v>0</v>
      </c>
      <c r="AV371" s="125">
        <f t="shared" si="823"/>
        <v>0</v>
      </c>
      <c r="AW371" s="842">
        <f t="shared" si="823"/>
        <v>15061723</v>
      </c>
      <c r="AX371" s="123">
        <f t="shared" si="823"/>
        <v>11023575</v>
      </c>
      <c r="AY371" s="123">
        <f t="shared" ref="AY371" si="827">SUM(AY368:AY370)</f>
        <v>0</v>
      </c>
      <c r="AZ371" s="123">
        <f t="shared" si="823"/>
        <v>0</v>
      </c>
      <c r="BA371" s="123">
        <f t="shared" si="823"/>
        <v>3725968</v>
      </c>
      <c r="BB371" s="123">
        <f t="shared" si="823"/>
        <v>220472</v>
      </c>
      <c r="BC371" s="123">
        <f t="shared" si="823"/>
        <v>91708</v>
      </c>
      <c r="BD371" s="124">
        <f t="shared" si="823"/>
        <v>26.069300000000002</v>
      </c>
      <c r="BE371" s="124">
        <f t="shared" si="823"/>
        <v>16.709700000000002</v>
      </c>
      <c r="BF371" s="124">
        <f t="shared" si="823"/>
        <v>0</v>
      </c>
      <c r="BG371" s="125">
        <f t="shared" si="823"/>
        <v>9.3596000000000004</v>
      </c>
    </row>
    <row r="372" spans="1:59" ht="14.1" customHeight="1" x14ac:dyDescent="0.2">
      <c r="A372" s="108">
        <v>75</v>
      </c>
      <c r="B372" s="105">
        <v>2317</v>
      </c>
      <c r="C372" s="106">
        <v>600080501</v>
      </c>
      <c r="D372" s="105">
        <v>69411123</v>
      </c>
      <c r="E372" s="107" t="s">
        <v>721</v>
      </c>
      <c r="F372" s="108">
        <v>3141</v>
      </c>
      <c r="G372" s="107" t="s">
        <v>319</v>
      </c>
      <c r="H372" s="109" t="s">
        <v>282</v>
      </c>
      <c r="I372" s="110">
        <v>4410420</v>
      </c>
      <c r="J372" s="30">
        <v>3192265</v>
      </c>
      <c r="K372" s="30">
        <v>28000</v>
      </c>
      <c r="L372" s="111">
        <v>1088450</v>
      </c>
      <c r="M372" s="111">
        <v>63845</v>
      </c>
      <c r="N372" s="30">
        <v>37860</v>
      </c>
      <c r="O372" s="288">
        <v>10.84</v>
      </c>
      <c r="P372" s="441">
        <v>0</v>
      </c>
      <c r="Q372" s="906">
        <v>10.84</v>
      </c>
      <c r="R372" s="112">
        <v>-14000</v>
      </c>
      <c r="S372" s="113">
        <v>0</v>
      </c>
      <c r="T372" s="113">
        <v>0</v>
      </c>
      <c r="U372" s="113">
        <v>97116</v>
      </c>
      <c r="V372" s="113">
        <v>0</v>
      </c>
      <c r="W372" s="113">
        <v>0</v>
      </c>
      <c r="X372" s="113">
        <v>0</v>
      </c>
      <c r="Y372" s="113">
        <f t="shared" si="752"/>
        <v>83116</v>
      </c>
      <c r="Z372" s="113">
        <v>14000</v>
      </c>
      <c r="AA372" s="113">
        <v>0</v>
      </c>
      <c r="AB372" s="113">
        <v>0</v>
      </c>
      <c r="AC372" s="113">
        <f t="shared" si="753"/>
        <v>14000</v>
      </c>
      <c r="AD372" s="113">
        <f t="shared" si="754"/>
        <v>97116</v>
      </c>
      <c r="AE372" s="114">
        <f t="shared" si="755"/>
        <v>32825</v>
      </c>
      <c r="AF372" s="114">
        <f t="shared" si="756"/>
        <v>1662</v>
      </c>
      <c r="AG372" s="113">
        <v>0</v>
      </c>
      <c r="AH372" s="113">
        <v>0</v>
      </c>
      <c r="AI372" s="113">
        <v>0</v>
      </c>
      <c r="AJ372" s="113">
        <f>SUM(AG372:AI372)</f>
        <v>0</v>
      </c>
      <c r="AK372" s="113">
        <f>AD372+AE372+AF372+AJ372</f>
        <v>131603</v>
      </c>
      <c r="AL372" s="115">
        <v>0</v>
      </c>
      <c r="AM372" s="115">
        <v>-0.06</v>
      </c>
      <c r="AN372" s="115">
        <v>0</v>
      </c>
      <c r="AO372" s="115">
        <v>0</v>
      </c>
      <c r="AP372" s="115">
        <v>0</v>
      </c>
      <c r="AQ372" s="115">
        <v>0</v>
      </c>
      <c r="AR372" s="115">
        <v>0</v>
      </c>
      <c r="AS372" s="115">
        <v>0</v>
      </c>
      <c r="AT372" s="115">
        <f>AL372+AN372+AO372+AR372+AQ372</f>
        <v>0</v>
      </c>
      <c r="AU372" s="115">
        <f t="shared" si="728"/>
        <v>-0.06</v>
      </c>
      <c r="AV372" s="116">
        <f t="shared" si="729"/>
        <v>-0.06</v>
      </c>
      <c r="AW372" s="346">
        <f>I372+AK372</f>
        <v>4542023</v>
      </c>
      <c r="AX372" s="113">
        <f>J372+Y372</f>
        <v>3275381</v>
      </c>
      <c r="AY372" s="113">
        <f>W372</f>
        <v>0</v>
      </c>
      <c r="AZ372" s="113">
        <f>K372+AC372</f>
        <v>42000</v>
      </c>
      <c r="BA372" s="113">
        <f>L372+AE372</f>
        <v>1121275</v>
      </c>
      <c r="BB372" s="113">
        <f>M372+AF372</f>
        <v>65507</v>
      </c>
      <c r="BC372" s="113">
        <f>N372+AJ372</f>
        <v>37860</v>
      </c>
      <c r="BD372" s="115">
        <f>O372+AV372</f>
        <v>10.78</v>
      </c>
      <c r="BE372" s="115">
        <f>P372+AT372</f>
        <v>0</v>
      </c>
      <c r="BF372" s="372">
        <f>AQ372</f>
        <v>0</v>
      </c>
      <c r="BG372" s="116">
        <f>Q372+AU372</f>
        <v>10.78</v>
      </c>
    </row>
    <row r="373" spans="1:59" ht="14.1" customHeight="1" x14ac:dyDescent="0.2">
      <c r="A373" s="120">
        <v>75</v>
      </c>
      <c r="B373" s="117">
        <v>2317</v>
      </c>
      <c r="C373" s="118">
        <v>600080501</v>
      </c>
      <c r="D373" s="117">
        <v>69411123</v>
      </c>
      <c r="E373" s="119" t="s">
        <v>722</v>
      </c>
      <c r="F373" s="120"/>
      <c r="G373" s="119"/>
      <c r="H373" s="121"/>
      <c r="I373" s="132">
        <v>4410420</v>
      </c>
      <c r="J373" s="133">
        <v>3192265</v>
      </c>
      <c r="K373" s="133">
        <v>28000</v>
      </c>
      <c r="L373" s="133">
        <v>1088450</v>
      </c>
      <c r="M373" s="133">
        <v>63845</v>
      </c>
      <c r="N373" s="133">
        <v>37860</v>
      </c>
      <c r="O373" s="134">
        <v>10.84</v>
      </c>
      <c r="P373" s="134">
        <v>0</v>
      </c>
      <c r="Q373" s="908">
        <v>10.84</v>
      </c>
      <c r="R373" s="132">
        <f t="shared" ref="R373:BG373" si="828">SUM(R372)</f>
        <v>-14000</v>
      </c>
      <c r="S373" s="133">
        <f t="shared" si="828"/>
        <v>0</v>
      </c>
      <c r="T373" s="133">
        <f t="shared" si="828"/>
        <v>0</v>
      </c>
      <c r="U373" s="133">
        <f t="shared" ref="U373" si="829">SUM(U372)</f>
        <v>97116</v>
      </c>
      <c r="V373" s="133">
        <f t="shared" si="828"/>
        <v>0</v>
      </c>
      <c r="W373" s="133">
        <f t="shared" ref="W373" si="830">SUM(W372)</f>
        <v>0</v>
      </c>
      <c r="X373" s="133">
        <f t="shared" si="828"/>
        <v>0</v>
      </c>
      <c r="Y373" s="133">
        <f t="shared" si="828"/>
        <v>83116</v>
      </c>
      <c r="Z373" s="133">
        <f t="shared" si="828"/>
        <v>14000</v>
      </c>
      <c r="AA373" s="133">
        <f t="shared" si="828"/>
        <v>0</v>
      </c>
      <c r="AB373" s="133">
        <f t="shared" si="828"/>
        <v>0</v>
      </c>
      <c r="AC373" s="133">
        <f t="shared" si="828"/>
        <v>14000</v>
      </c>
      <c r="AD373" s="133">
        <f t="shared" si="828"/>
        <v>97116</v>
      </c>
      <c r="AE373" s="133">
        <f t="shared" si="828"/>
        <v>32825</v>
      </c>
      <c r="AF373" s="133">
        <f t="shared" si="828"/>
        <v>1662</v>
      </c>
      <c r="AG373" s="133">
        <f t="shared" si="828"/>
        <v>0</v>
      </c>
      <c r="AH373" s="133">
        <f t="shared" si="828"/>
        <v>0</v>
      </c>
      <c r="AI373" s="133">
        <f t="shared" si="828"/>
        <v>0</v>
      </c>
      <c r="AJ373" s="133">
        <f t="shared" si="828"/>
        <v>0</v>
      </c>
      <c r="AK373" s="133">
        <f t="shared" si="828"/>
        <v>131603</v>
      </c>
      <c r="AL373" s="134">
        <f t="shared" si="828"/>
        <v>0</v>
      </c>
      <c r="AM373" s="134">
        <f t="shared" si="828"/>
        <v>-0.06</v>
      </c>
      <c r="AN373" s="134">
        <f t="shared" si="828"/>
        <v>0</v>
      </c>
      <c r="AO373" s="134">
        <f t="shared" si="828"/>
        <v>0</v>
      </c>
      <c r="AP373" s="134">
        <f t="shared" si="828"/>
        <v>0</v>
      </c>
      <c r="AQ373" s="134">
        <f t="shared" ref="AQ373" si="831">SUM(AQ372)</f>
        <v>0</v>
      </c>
      <c r="AR373" s="134">
        <f t="shared" si="828"/>
        <v>0</v>
      </c>
      <c r="AS373" s="134">
        <f t="shared" si="828"/>
        <v>0</v>
      </c>
      <c r="AT373" s="950">
        <f t="shared" si="828"/>
        <v>0</v>
      </c>
      <c r="AU373" s="134">
        <f t="shared" si="828"/>
        <v>-0.06</v>
      </c>
      <c r="AV373" s="135">
        <f t="shared" si="828"/>
        <v>-0.06</v>
      </c>
      <c r="AW373" s="844">
        <f t="shared" si="828"/>
        <v>4542023</v>
      </c>
      <c r="AX373" s="133">
        <f t="shared" si="828"/>
        <v>3275381</v>
      </c>
      <c r="AY373" s="133">
        <f t="shared" ref="AY373" si="832">SUM(AY372)</f>
        <v>0</v>
      </c>
      <c r="AZ373" s="133">
        <f t="shared" si="828"/>
        <v>42000</v>
      </c>
      <c r="BA373" s="133">
        <f t="shared" si="828"/>
        <v>1121275</v>
      </c>
      <c r="BB373" s="133">
        <f t="shared" si="828"/>
        <v>65507</v>
      </c>
      <c r="BC373" s="133">
        <f t="shared" si="828"/>
        <v>37860</v>
      </c>
      <c r="BD373" s="134">
        <f t="shared" si="828"/>
        <v>10.78</v>
      </c>
      <c r="BE373" s="134">
        <f t="shared" si="828"/>
        <v>0</v>
      </c>
      <c r="BF373" s="134">
        <f t="shared" si="828"/>
        <v>0</v>
      </c>
      <c r="BG373" s="135">
        <f t="shared" si="828"/>
        <v>10.78</v>
      </c>
    </row>
    <row r="374" spans="1:59" ht="14.1" customHeight="1" x14ac:dyDescent="0.2">
      <c r="A374" s="108">
        <v>76</v>
      </c>
      <c r="B374" s="105">
        <v>2461</v>
      </c>
      <c r="C374" s="106">
        <v>600079805</v>
      </c>
      <c r="D374" s="105">
        <v>72741724</v>
      </c>
      <c r="E374" s="107" t="s">
        <v>723</v>
      </c>
      <c r="F374" s="108">
        <v>3111</v>
      </c>
      <c r="G374" s="107" t="s">
        <v>315</v>
      </c>
      <c r="H374" s="109" t="s">
        <v>281</v>
      </c>
      <c r="I374" s="110">
        <v>1441431</v>
      </c>
      <c r="J374" s="111">
        <v>1040030</v>
      </c>
      <c r="K374" s="111">
        <v>15000</v>
      </c>
      <c r="L374" s="111">
        <v>356600</v>
      </c>
      <c r="M374" s="111">
        <v>20801</v>
      </c>
      <c r="N374" s="111">
        <v>9000</v>
      </c>
      <c r="O374" s="288">
        <v>2.4370000000000003</v>
      </c>
      <c r="P374" s="288">
        <v>1.9760999999999997</v>
      </c>
      <c r="Q374" s="406">
        <v>0.46089999999999998</v>
      </c>
      <c r="R374" s="112">
        <v>-15000</v>
      </c>
      <c r="S374" s="113">
        <v>0</v>
      </c>
      <c r="T374" s="113">
        <v>0</v>
      </c>
      <c r="U374" s="113">
        <v>0</v>
      </c>
      <c r="V374" s="113">
        <v>0</v>
      </c>
      <c r="W374" s="113">
        <v>0</v>
      </c>
      <c r="X374" s="113">
        <v>0</v>
      </c>
      <c r="Y374" s="113">
        <f t="shared" si="752"/>
        <v>-15000</v>
      </c>
      <c r="Z374" s="113">
        <v>15000</v>
      </c>
      <c r="AA374" s="113">
        <v>0</v>
      </c>
      <c r="AB374" s="113">
        <v>0</v>
      </c>
      <c r="AC374" s="113">
        <f t="shared" si="753"/>
        <v>15000</v>
      </c>
      <c r="AD374" s="113">
        <f t="shared" si="754"/>
        <v>0</v>
      </c>
      <c r="AE374" s="114">
        <f t="shared" si="755"/>
        <v>0</v>
      </c>
      <c r="AF374" s="114">
        <f t="shared" si="756"/>
        <v>-300</v>
      </c>
      <c r="AG374" s="113">
        <v>0</v>
      </c>
      <c r="AH374" s="113">
        <v>0</v>
      </c>
      <c r="AI374" s="113">
        <v>0</v>
      </c>
      <c r="AJ374" s="113">
        <f t="shared" ref="AJ374:AJ379" si="833">SUM(AG374:AI374)</f>
        <v>0</v>
      </c>
      <c r="AK374" s="113">
        <f t="shared" ref="AK374:AK379" si="834">AD374+AE374+AF374+AJ374</f>
        <v>-300</v>
      </c>
      <c r="AL374" s="115">
        <v>-0.04</v>
      </c>
      <c r="AM374" s="115">
        <v>0</v>
      </c>
      <c r="AN374" s="115">
        <v>0</v>
      </c>
      <c r="AO374" s="115">
        <v>0</v>
      </c>
      <c r="AP374" s="115">
        <v>0</v>
      </c>
      <c r="AQ374" s="115">
        <v>0</v>
      </c>
      <c r="AR374" s="115">
        <v>0</v>
      </c>
      <c r="AS374" s="115">
        <v>0</v>
      </c>
      <c r="AT374" s="115">
        <f t="shared" ref="AT374:AT379" si="835">AL374+AN374+AO374+AR374+AQ374</f>
        <v>-0.04</v>
      </c>
      <c r="AU374" s="115">
        <f t="shared" si="728"/>
        <v>0</v>
      </c>
      <c r="AV374" s="116">
        <f t="shared" si="729"/>
        <v>-0.04</v>
      </c>
      <c r="AW374" s="346">
        <f t="shared" ref="AW374:AW379" si="836">I374+AK374</f>
        <v>1441131</v>
      </c>
      <c r="AX374" s="113">
        <f t="shared" ref="AX374:AX379" si="837">J374+Y374</f>
        <v>1025030</v>
      </c>
      <c r="AY374" s="113">
        <f t="shared" ref="AY374:AY379" si="838">W374</f>
        <v>0</v>
      </c>
      <c r="AZ374" s="113">
        <f t="shared" ref="AZ374:AZ379" si="839">K374+AC374</f>
        <v>30000</v>
      </c>
      <c r="BA374" s="113">
        <f t="shared" ref="BA374:BB379" si="840">L374+AE374</f>
        <v>356600</v>
      </c>
      <c r="BB374" s="113">
        <f t="shared" si="840"/>
        <v>20501</v>
      </c>
      <c r="BC374" s="113">
        <f t="shared" ref="BC374:BC379" si="841">N374+AJ374</f>
        <v>9000</v>
      </c>
      <c r="BD374" s="115">
        <f t="shared" ref="BD374:BD379" si="842">O374+AV374</f>
        <v>2.3970000000000002</v>
      </c>
      <c r="BE374" s="115">
        <f t="shared" ref="BE374:BE379" si="843">P374+AT374</f>
        <v>1.9360999999999997</v>
      </c>
      <c r="BF374" s="372">
        <f t="shared" ref="BF374:BF379" si="844">AQ374</f>
        <v>0</v>
      </c>
      <c r="BG374" s="116">
        <f t="shared" ref="BG374:BG379" si="845">Q374+AU374</f>
        <v>0.46089999999999998</v>
      </c>
    </row>
    <row r="375" spans="1:59" ht="14.1" customHeight="1" x14ac:dyDescent="0.2">
      <c r="A375" s="108">
        <v>76</v>
      </c>
      <c r="B375" s="105">
        <v>2461</v>
      </c>
      <c r="C375" s="106">
        <v>600079805</v>
      </c>
      <c r="D375" s="105">
        <v>72741724</v>
      </c>
      <c r="E375" s="107" t="s">
        <v>723</v>
      </c>
      <c r="F375" s="108">
        <v>3117</v>
      </c>
      <c r="G375" s="107" t="s">
        <v>318</v>
      </c>
      <c r="H375" s="109" t="s">
        <v>281</v>
      </c>
      <c r="I375" s="110">
        <v>2513569</v>
      </c>
      <c r="J375" s="111">
        <v>1814749</v>
      </c>
      <c r="K375" s="111">
        <v>15000</v>
      </c>
      <c r="L375" s="111">
        <v>618455</v>
      </c>
      <c r="M375" s="111">
        <v>36295</v>
      </c>
      <c r="N375" s="111">
        <v>29070</v>
      </c>
      <c r="O375" s="288">
        <v>3.5506000000000002</v>
      </c>
      <c r="P375" s="288">
        <v>2.5155000000000003</v>
      </c>
      <c r="Q375" s="406">
        <v>1.0350999999999999</v>
      </c>
      <c r="R375" s="112">
        <v>-74000</v>
      </c>
      <c r="S375" s="113">
        <v>0</v>
      </c>
      <c r="T375" s="113">
        <v>0</v>
      </c>
      <c r="U375" s="113">
        <v>22128</v>
      </c>
      <c r="V375" s="113">
        <v>0</v>
      </c>
      <c r="W375" s="113">
        <v>0</v>
      </c>
      <c r="X375" s="113">
        <v>0</v>
      </c>
      <c r="Y375" s="113">
        <f t="shared" si="752"/>
        <v>-51872</v>
      </c>
      <c r="Z375" s="113">
        <v>74000</v>
      </c>
      <c r="AA375" s="113">
        <v>0</v>
      </c>
      <c r="AB375" s="113">
        <v>0</v>
      </c>
      <c r="AC375" s="113">
        <f t="shared" si="753"/>
        <v>74000</v>
      </c>
      <c r="AD375" s="113">
        <f t="shared" si="754"/>
        <v>22128</v>
      </c>
      <c r="AE375" s="114">
        <f t="shared" si="755"/>
        <v>7479</v>
      </c>
      <c r="AF375" s="114">
        <f t="shared" si="756"/>
        <v>-1037</v>
      </c>
      <c r="AG375" s="113">
        <v>0</v>
      </c>
      <c r="AH375" s="113">
        <v>0</v>
      </c>
      <c r="AI375" s="113">
        <v>0</v>
      </c>
      <c r="AJ375" s="113">
        <f t="shared" si="833"/>
        <v>0</v>
      </c>
      <c r="AK375" s="113">
        <f t="shared" si="834"/>
        <v>28570</v>
      </c>
      <c r="AL375" s="115">
        <v>-0.15</v>
      </c>
      <c r="AM375" s="115">
        <v>0</v>
      </c>
      <c r="AN375" s="115">
        <v>0</v>
      </c>
      <c r="AO375" s="115">
        <v>0</v>
      </c>
      <c r="AP375" s="115">
        <v>0</v>
      </c>
      <c r="AQ375" s="115">
        <v>0</v>
      </c>
      <c r="AR375" s="115">
        <v>0</v>
      </c>
      <c r="AS375" s="115">
        <v>0</v>
      </c>
      <c r="AT375" s="115">
        <f t="shared" si="835"/>
        <v>-0.15</v>
      </c>
      <c r="AU375" s="115">
        <f t="shared" si="728"/>
        <v>0</v>
      </c>
      <c r="AV375" s="116">
        <f t="shared" si="729"/>
        <v>-0.15</v>
      </c>
      <c r="AW375" s="346">
        <f t="shared" si="836"/>
        <v>2542139</v>
      </c>
      <c r="AX375" s="113">
        <f t="shared" si="837"/>
        <v>1762877</v>
      </c>
      <c r="AY375" s="113">
        <f t="shared" si="838"/>
        <v>0</v>
      </c>
      <c r="AZ375" s="113">
        <f t="shared" si="839"/>
        <v>89000</v>
      </c>
      <c r="BA375" s="113">
        <f t="shared" si="840"/>
        <v>625934</v>
      </c>
      <c r="BB375" s="113">
        <f t="shared" si="840"/>
        <v>35258</v>
      </c>
      <c r="BC375" s="113">
        <f t="shared" si="841"/>
        <v>29070</v>
      </c>
      <c r="BD375" s="115">
        <f t="shared" si="842"/>
        <v>3.4006000000000003</v>
      </c>
      <c r="BE375" s="115">
        <f t="shared" si="843"/>
        <v>2.3655000000000004</v>
      </c>
      <c r="BF375" s="372">
        <f t="shared" si="844"/>
        <v>0</v>
      </c>
      <c r="BG375" s="116">
        <f t="shared" si="845"/>
        <v>1.0350999999999999</v>
      </c>
    </row>
    <row r="376" spans="1:59" ht="14.1" customHeight="1" x14ac:dyDescent="0.2">
      <c r="A376" s="108">
        <v>76</v>
      </c>
      <c r="B376" s="105">
        <v>2461</v>
      </c>
      <c r="C376" s="106">
        <v>600079805</v>
      </c>
      <c r="D376" s="105">
        <v>72741724</v>
      </c>
      <c r="E376" s="107" t="s">
        <v>723</v>
      </c>
      <c r="F376" s="108">
        <v>3117</v>
      </c>
      <c r="G376" s="126" t="s">
        <v>316</v>
      </c>
      <c r="H376" s="109" t="s">
        <v>282</v>
      </c>
      <c r="I376" s="110">
        <v>348413</v>
      </c>
      <c r="J376" s="28">
        <v>249420</v>
      </c>
      <c r="K376" s="28">
        <v>0</v>
      </c>
      <c r="L376" s="111">
        <v>84304</v>
      </c>
      <c r="M376" s="111">
        <v>4989</v>
      </c>
      <c r="N376" s="28">
        <v>9700</v>
      </c>
      <c r="O376" s="288">
        <v>0.65</v>
      </c>
      <c r="P376" s="275">
        <v>0.65</v>
      </c>
      <c r="Q376" s="905">
        <v>0</v>
      </c>
      <c r="R376" s="112">
        <v>0</v>
      </c>
      <c r="S376" s="113">
        <v>0</v>
      </c>
      <c r="T376" s="113">
        <v>0</v>
      </c>
      <c r="U376" s="113">
        <v>0</v>
      </c>
      <c r="V376" s="113">
        <v>0</v>
      </c>
      <c r="W376" s="113">
        <v>0</v>
      </c>
      <c r="X376" s="113">
        <v>0</v>
      </c>
      <c r="Y376" s="113">
        <f t="shared" si="752"/>
        <v>0</v>
      </c>
      <c r="Z376" s="113">
        <v>0</v>
      </c>
      <c r="AA376" s="113">
        <v>0</v>
      </c>
      <c r="AB376" s="113">
        <v>0</v>
      </c>
      <c r="AC376" s="113">
        <f t="shared" si="753"/>
        <v>0</v>
      </c>
      <c r="AD376" s="113">
        <f t="shared" si="754"/>
        <v>0</v>
      </c>
      <c r="AE376" s="114">
        <f t="shared" si="755"/>
        <v>0</v>
      </c>
      <c r="AF376" s="114">
        <f t="shared" si="756"/>
        <v>0</v>
      </c>
      <c r="AG376" s="113">
        <v>0</v>
      </c>
      <c r="AH376" s="113">
        <v>0</v>
      </c>
      <c r="AI376" s="113">
        <v>0</v>
      </c>
      <c r="AJ376" s="113">
        <f t="shared" si="833"/>
        <v>0</v>
      </c>
      <c r="AK376" s="113">
        <f t="shared" si="834"/>
        <v>0</v>
      </c>
      <c r="AL376" s="115">
        <v>0</v>
      </c>
      <c r="AM376" s="115">
        <v>0</v>
      </c>
      <c r="AN376" s="115">
        <v>0</v>
      </c>
      <c r="AO376" s="115">
        <v>0</v>
      </c>
      <c r="AP376" s="115">
        <v>0</v>
      </c>
      <c r="AQ376" s="115">
        <v>0</v>
      </c>
      <c r="AR376" s="115">
        <v>0</v>
      </c>
      <c r="AS376" s="115">
        <v>0</v>
      </c>
      <c r="AT376" s="115">
        <f t="shared" si="835"/>
        <v>0</v>
      </c>
      <c r="AU376" s="115">
        <f t="shared" si="728"/>
        <v>0</v>
      </c>
      <c r="AV376" s="116">
        <f t="shared" si="729"/>
        <v>0</v>
      </c>
      <c r="AW376" s="346">
        <f t="shared" si="836"/>
        <v>348413</v>
      </c>
      <c r="AX376" s="113">
        <f t="shared" si="837"/>
        <v>249420</v>
      </c>
      <c r="AY376" s="113">
        <f t="shared" si="838"/>
        <v>0</v>
      </c>
      <c r="AZ376" s="113">
        <f t="shared" si="839"/>
        <v>0</v>
      </c>
      <c r="BA376" s="113">
        <f t="shared" si="840"/>
        <v>84304</v>
      </c>
      <c r="BB376" s="113">
        <f t="shared" si="840"/>
        <v>4989</v>
      </c>
      <c r="BC376" s="113">
        <f t="shared" si="841"/>
        <v>9700</v>
      </c>
      <c r="BD376" s="115">
        <f t="shared" si="842"/>
        <v>0.65</v>
      </c>
      <c r="BE376" s="115">
        <f t="shared" si="843"/>
        <v>0.65</v>
      </c>
      <c r="BF376" s="372">
        <f t="shared" si="844"/>
        <v>0</v>
      </c>
      <c r="BG376" s="116">
        <f t="shared" si="845"/>
        <v>0</v>
      </c>
    </row>
    <row r="377" spans="1:59" ht="14.1" customHeight="1" x14ac:dyDescent="0.2">
      <c r="A377" s="108">
        <v>76</v>
      </c>
      <c r="B377" s="105">
        <v>2461</v>
      </c>
      <c r="C377" s="106">
        <v>600079805</v>
      </c>
      <c r="D377" s="105">
        <v>72741724</v>
      </c>
      <c r="E377" s="107" t="s">
        <v>723</v>
      </c>
      <c r="F377" s="108">
        <v>3141</v>
      </c>
      <c r="G377" s="107" t="s">
        <v>319</v>
      </c>
      <c r="H377" s="109" t="s">
        <v>282</v>
      </c>
      <c r="I377" s="110">
        <v>538081</v>
      </c>
      <c r="J377" s="30">
        <v>394650</v>
      </c>
      <c r="K377" s="30">
        <v>0</v>
      </c>
      <c r="L377" s="111">
        <v>133392</v>
      </c>
      <c r="M377" s="111">
        <v>7893</v>
      </c>
      <c r="N377" s="30">
        <v>2146</v>
      </c>
      <c r="O377" s="288">
        <v>1.34</v>
      </c>
      <c r="P377" s="441">
        <v>0</v>
      </c>
      <c r="Q377" s="906">
        <v>1.34</v>
      </c>
      <c r="R377" s="112">
        <v>0</v>
      </c>
      <c r="S377" s="113">
        <v>0</v>
      </c>
      <c r="T377" s="113">
        <v>0</v>
      </c>
      <c r="U377" s="113">
        <v>0</v>
      </c>
      <c r="V377" s="113">
        <v>0</v>
      </c>
      <c r="W377" s="113">
        <v>0</v>
      </c>
      <c r="X377" s="113">
        <v>0</v>
      </c>
      <c r="Y377" s="113">
        <f t="shared" si="752"/>
        <v>0</v>
      </c>
      <c r="Z377" s="113">
        <v>0</v>
      </c>
      <c r="AA377" s="113">
        <v>0</v>
      </c>
      <c r="AB377" s="113">
        <v>0</v>
      </c>
      <c r="AC377" s="113">
        <f t="shared" si="753"/>
        <v>0</v>
      </c>
      <c r="AD377" s="113">
        <f t="shared" si="754"/>
        <v>0</v>
      </c>
      <c r="AE377" s="114">
        <f t="shared" si="755"/>
        <v>0</v>
      </c>
      <c r="AF377" s="114">
        <f t="shared" si="756"/>
        <v>0</v>
      </c>
      <c r="AG377" s="113">
        <v>0</v>
      </c>
      <c r="AH377" s="113">
        <v>0</v>
      </c>
      <c r="AI377" s="113">
        <v>0</v>
      </c>
      <c r="AJ377" s="113">
        <f t="shared" si="833"/>
        <v>0</v>
      </c>
      <c r="AK377" s="113">
        <f t="shared" si="834"/>
        <v>0</v>
      </c>
      <c r="AL377" s="115">
        <v>0</v>
      </c>
      <c r="AM377" s="115">
        <v>0</v>
      </c>
      <c r="AN377" s="115">
        <v>0</v>
      </c>
      <c r="AO377" s="115">
        <v>0</v>
      </c>
      <c r="AP377" s="115">
        <v>0</v>
      </c>
      <c r="AQ377" s="115">
        <v>0</v>
      </c>
      <c r="AR377" s="115">
        <v>0</v>
      </c>
      <c r="AS377" s="115">
        <v>0</v>
      </c>
      <c r="AT377" s="115">
        <f t="shared" si="835"/>
        <v>0</v>
      </c>
      <c r="AU377" s="115">
        <f t="shared" si="728"/>
        <v>0</v>
      </c>
      <c r="AV377" s="116">
        <f t="shared" si="729"/>
        <v>0</v>
      </c>
      <c r="AW377" s="346">
        <f t="shared" si="836"/>
        <v>538081</v>
      </c>
      <c r="AX377" s="113">
        <f t="shared" si="837"/>
        <v>394650</v>
      </c>
      <c r="AY377" s="113">
        <f t="shared" si="838"/>
        <v>0</v>
      </c>
      <c r="AZ377" s="113">
        <f t="shared" si="839"/>
        <v>0</v>
      </c>
      <c r="BA377" s="113">
        <f t="shared" si="840"/>
        <v>133392</v>
      </c>
      <c r="BB377" s="113">
        <f t="shared" si="840"/>
        <v>7893</v>
      </c>
      <c r="BC377" s="113">
        <f t="shared" si="841"/>
        <v>2146</v>
      </c>
      <c r="BD377" s="115">
        <f t="shared" si="842"/>
        <v>1.34</v>
      </c>
      <c r="BE377" s="115">
        <f t="shared" si="843"/>
        <v>0</v>
      </c>
      <c r="BF377" s="372">
        <f t="shared" si="844"/>
        <v>0</v>
      </c>
      <c r="BG377" s="116">
        <f t="shared" si="845"/>
        <v>1.34</v>
      </c>
    </row>
    <row r="378" spans="1:59" ht="14.1" customHeight="1" x14ac:dyDescent="0.2">
      <c r="A378" s="108">
        <v>76</v>
      </c>
      <c r="B378" s="105">
        <v>2461</v>
      </c>
      <c r="C378" s="106">
        <v>600079805</v>
      </c>
      <c r="D378" s="105">
        <v>72741724</v>
      </c>
      <c r="E378" s="107" t="s">
        <v>723</v>
      </c>
      <c r="F378" s="108">
        <v>3143</v>
      </c>
      <c r="G378" s="126" t="s">
        <v>633</v>
      </c>
      <c r="H378" s="109" t="s">
        <v>281</v>
      </c>
      <c r="I378" s="110">
        <v>571670</v>
      </c>
      <c r="J378" s="427">
        <v>420965</v>
      </c>
      <c r="K378" s="427">
        <v>0</v>
      </c>
      <c r="L378" s="111">
        <v>142286</v>
      </c>
      <c r="M378" s="111">
        <v>8419</v>
      </c>
      <c r="N378" s="338">
        <v>0</v>
      </c>
      <c r="O378" s="288">
        <v>1</v>
      </c>
      <c r="P378" s="430">
        <v>1</v>
      </c>
      <c r="Q378" s="905">
        <v>0</v>
      </c>
      <c r="R378" s="112">
        <v>0</v>
      </c>
      <c r="S378" s="113">
        <v>0</v>
      </c>
      <c r="T378" s="113">
        <v>0</v>
      </c>
      <c r="U378" s="113">
        <v>0</v>
      </c>
      <c r="V378" s="113">
        <v>0</v>
      </c>
      <c r="W378" s="113">
        <v>0</v>
      </c>
      <c r="X378" s="113">
        <v>0</v>
      </c>
      <c r="Y378" s="113">
        <f t="shared" si="752"/>
        <v>0</v>
      </c>
      <c r="Z378" s="113">
        <v>0</v>
      </c>
      <c r="AA378" s="113">
        <v>0</v>
      </c>
      <c r="AB378" s="113">
        <v>0</v>
      </c>
      <c r="AC378" s="113">
        <f t="shared" si="753"/>
        <v>0</v>
      </c>
      <c r="AD378" s="113">
        <f t="shared" si="754"/>
        <v>0</v>
      </c>
      <c r="AE378" s="114">
        <f t="shared" si="755"/>
        <v>0</v>
      </c>
      <c r="AF378" s="114">
        <f t="shared" si="756"/>
        <v>0</v>
      </c>
      <c r="AG378" s="113">
        <v>0</v>
      </c>
      <c r="AH378" s="113">
        <v>0</v>
      </c>
      <c r="AI378" s="113">
        <v>0</v>
      </c>
      <c r="AJ378" s="113">
        <f t="shared" si="833"/>
        <v>0</v>
      </c>
      <c r="AK378" s="113">
        <f t="shared" si="834"/>
        <v>0</v>
      </c>
      <c r="AL378" s="115">
        <v>0</v>
      </c>
      <c r="AM378" s="115">
        <v>0</v>
      </c>
      <c r="AN378" s="115">
        <v>0</v>
      </c>
      <c r="AO378" s="115">
        <v>0</v>
      </c>
      <c r="AP378" s="115">
        <v>0</v>
      </c>
      <c r="AQ378" s="115">
        <v>0</v>
      </c>
      <c r="AR378" s="115">
        <v>0</v>
      </c>
      <c r="AS378" s="115">
        <v>0</v>
      </c>
      <c r="AT378" s="115">
        <f t="shared" si="835"/>
        <v>0</v>
      </c>
      <c r="AU378" s="115">
        <f t="shared" si="728"/>
        <v>0</v>
      </c>
      <c r="AV378" s="116">
        <f t="shared" si="729"/>
        <v>0</v>
      </c>
      <c r="AW378" s="346">
        <f t="shared" si="836"/>
        <v>571670</v>
      </c>
      <c r="AX378" s="113">
        <f t="shared" si="837"/>
        <v>420965</v>
      </c>
      <c r="AY378" s="113">
        <f t="shared" si="838"/>
        <v>0</v>
      </c>
      <c r="AZ378" s="113">
        <f t="shared" si="839"/>
        <v>0</v>
      </c>
      <c r="BA378" s="113">
        <f t="shared" si="840"/>
        <v>142286</v>
      </c>
      <c r="BB378" s="113">
        <f t="shared" si="840"/>
        <v>8419</v>
      </c>
      <c r="BC378" s="113">
        <f t="shared" si="841"/>
        <v>0</v>
      </c>
      <c r="BD378" s="115">
        <f t="shared" si="842"/>
        <v>1</v>
      </c>
      <c r="BE378" s="115">
        <f t="shared" si="843"/>
        <v>1</v>
      </c>
      <c r="BF378" s="372">
        <f t="shared" si="844"/>
        <v>0</v>
      </c>
      <c r="BG378" s="116">
        <f t="shared" si="845"/>
        <v>0</v>
      </c>
    </row>
    <row r="379" spans="1:59" ht="14.1" customHeight="1" x14ac:dyDescent="0.2">
      <c r="A379" s="108">
        <v>76</v>
      </c>
      <c r="B379" s="105">
        <v>2461</v>
      </c>
      <c r="C379" s="106">
        <v>600079805</v>
      </c>
      <c r="D379" s="105">
        <v>72741724</v>
      </c>
      <c r="E379" s="107" t="s">
        <v>723</v>
      </c>
      <c r="F379" s="108">
        <v>3143</v>
      </c>
      <c r="G379" s="126" t="s">
        <v>634</v>
      </c>
      <c r="H379" s="109" t="s">
        <v>282</v>
      </c>
      <c r="I379" s="110">
        <v>12640</v>
      </c>
      <c r="J379" s="439">
        <v>8910</v>
      </c>
      <c r="K379" s="439">
        <v>0</v>
      </c>
      <c r="L379" s="111">
        <v>3012</v>
      </c>
      <c r="M379" s="111">
        <v>178</v>
      </c>
      <c r="N379" s="439">
        <v>540</v>
      </c>
      <c r="O379" s="288">
        <v>0.04</v>
      </c>
      <c r="P379" s="440">
        <v>0</v>
      </c>
      <c r="Q379" s="906">
        <v>0.04</v>
      </c>
      <c r="R379" s="112">
        <v>0</v>
      </c>
      <c r="S379" s="113">
        <v>0</v>
      </c>
      <c r="T379" s="113">
        <v>0</v>
      </c>
      <c r="U379" s="113">
        <v>0</v>
      </c>
      <c r="V379" s="113">
        <v>0</v>
      </c>
      <c r="W379" s="113">
        <v>0</v>
      </c>
      <c r="X379" s="113">
        <v>0</v>
      </c>
      <c r="Y379" s="113">
        <f t="shared" si="752"/>
        <v>0</v>
      </c>
      <c r="Z379" s="113">
        <v>0</v>
      </c>
      <c r="AA379" s="113">
        <v>0</v>
      </c>
      <c r="AB379" s="113">
        <v>0</v>
      </c>
      <c r="AC379" s="113">
        <f t="shared" si="753"/>
        <v>0</v>
      </c>
      <c r="AD379" s="113">
        <f t="shared" si="754"/>
        <v>0</v>
      </c>
      <c r="AE379" s="114">
        <f t="shared" si="755"/>
        <v>0</v>
      </c>
      <c r="AF379" s="114">
        <f t="shared" si="756"/>
        <v>0</v>
      </c>
      <c r="AG379" s="113">
        <v>0</v>
      </c>
      <c r="AH379" s="113">
        <v>0</v>
      </c>
      <c r="AI379" s="113">
        <v>0</v>
      </c>
      <c r="AJ379" s="113">
        <f t="shared" si="833"/>
        <v>0</v>
      </c>
      <c r="AK379" s="113">
        <f t="shared" si="834"/>
        <v>0</v>
      </c>
      <c r="AL379" s="115">
        <v>0</v>
      </c>
      <c r="AM379" s="115">
        <v>0</v>
      </c>
      <c r="AN379" s="115">
        <v>0</v>
      </c>
      <c r="AO379" s="115">
        <v>0</v>
      </c>
      <c r="AP379" s="115">
        <v>0</v>
      </c>
      <c r="AQ379" s="115">
        <v>0</v>
      </c>
      <c r="AR379" s="115">
        <v>0</v>
      </c>
      <c r="AS379" s="115">
        <v>0</v>
      </c>
      <c r="AT379" s="115">
        <f t="shared" si="835"/>
        <v>0</v>
      </c>
      <c r="AU379" s="115">
        <f t="shared" si="728"/>
        <v>0</v>
      </c>
      <c r="AV379" s="116">
        <f t="shared" si="729"/>
        <v>0</v>
      </c>
      <c r="AW379" s="346">
        <f t="shared" si="836"/>
        <v>12640</v>
      </c>
      <c r="AX379" s="113">
        <f t="shared" si="837"/>
        <v>8910</v>
      </c>
      <c r="AY379" s="113">
        <f t="shared" si="838"/>
        <v>0</v>
      </c>
      <c r="AZ379" s="113">
        <f t="shared" si="839"/>
        <v>0</v>
      </c>
      <c r="BA379" s="113">
        <f t="shared" si="840"/>
        <v>3012</v>
      </c>
      <c r="BB379" s="113">
        <f t="shared" si="840"/>
        <v>178</v>
      </c>
      <c r="BC379" s="113">
        <f t="shared" si="841"/>
        <v>540</v>
      </c>
      <c r="BD379" s="115">
        <f t="shared" si="842"/>
        <v>0.04</v>
      </c>
      <c r="BE379" s="115">
        <f t="shared" si="843"/>
        <v>0</v>
      </c>
      <c r="BF379" s="372">
        <f t="shared" si="844"/>
        <v>0</v>
      </c>
      <c r="BG379" s="116">
        <f t="shared" si="845"/>
        <v>0.04</v>
      </c>
    </row>
    <row r="380" spans="1:59" ht="14.1" customHeight="1" x14ac:dyDescent="0.2">
      <c r="A380" s="120">
        <v>76</v>
      </c>
      <c r="B380" s="117">
        <v>2461</v>
      </c>
      <c r="C380" s="118">
        <v>600079805</v>
      </c>
      <c r="D380" s="117">
        <v>72741724</v>
      </c>
      <c r="E380" s="119" t="s">
        <v>724</v>
      </c>
      <c r="F380" s="120"/>
      <c r="G380" s="119"/>
      <c r="H380" s="121"/>
      <c r="I380" s="122">
        <v>5425804</v>
      </c>
      <c r="J380" s="123">
        <v>3928724</v>
      </c>
      <c r="K380" s="123">
        <v>30000</v>
      </c>
      <c r="L380" s="123">
        <v>1338049</v>
      </c>
      <c r="M380" s="123">
        <v>78575</v>
      </c>
      <c r="N380" s="123">
        <v>50456</v>
      </c>
      <c r="O380" s="124">
        <v>9.0175999999999998</v>
      </c>
      <c r="P380" s="124">
        <v>6.1416000000000004</v>
      </c>
      <c r="Q380" s="904">
        <v>2.8760000000000003</v>
      </c>
      <c r="R380" s="122">
        <f t="shared" ref="R380:BG380" si="846">SUM(R374:R379)</f>
        <v>-89000</v>
      </c>
      <c r="S380" s="123">
        <f t="shared" si="846"/>
        <v>0</v>
      </c>
      <c r="T380" s="123">
        <f t="shared" si="846"/>
        <v>0</v>
      </c>
      <c r="U380" s="123">
        <f t="shared" ref="U380" si="847">SUM(U374:U379)</f>
        <v>22128</v>
      </c>
      <c r="V380" s="123">
        <f t="shared" si="846"/>
        <v>0</v>
      </c>
      <c r="W380" s="123">
        <f t="shared" ref="W380" si="848">SUM(W374:W379)</f>
        <v>0</v>
      </c>
      <c r="X380" s="123">
        <f t="shared" si="846"/>
        <v>0</v>
      </c>
      <c r="Y380" s="123">
        <f t="shared" si="846"/>
        <v>-66872</v>
      </c>
      <c r="Z380" s="123">
        <f t="shared" si="846"/>
        <v>89000</v>
      </c>
      <c r="AA380" s="123">
        <f t="shared" si="846"/>
        <v>0</v>
      </c>
      <c r="AB380" s="123">
        <f t="shared" si="846"/>
        <v>0</v>
      </c>
      <c r="AC380" s="123">
        <f t="shared" si="846"/>
        <v>89000</v>
      </c>
      <c r="AD380" s="123">
        <f t="shared" si="846"/>
        <v>22128</v>
      </c>
      <c r="AE380" s="123">
        <f t="shared" si="846"/>
        <v>7479</v>
      </c>
      <c r="AF380" s="123">
        <f t="shared" si="846"/>
        <v>-1337</v>
      </c>
      <c r="AG380" s="123">
        <f t="shared" si="846"/>
        <v>0</v>
      </c>
      <c r="AH380" s="123">
        <f t="shared" si="846"/>
        <v>0</v>
      </c>
      <c r="AI380" s="123">
        <f t="shared" si="846"/>
        <v>0</v>
      </c>
      <c r="AJ380" s="123">
        <f t="shared" si="846"/>
        <v>0</v>
      </c>
      <c r="AK380" s="123">
        <f t="shared" si="846"/>
        <v>28270</v>
      </c>
      <c r="AL380" s="124">
        <f t="shared" si="846"/>
        <v>-0.19</v>
      </c>
      <c r="AM380" s="124">
        <f t="shared" si="846"/>
        <v>0</v>
      </c>
      <c r="AN380" s="124">
        <f t="shared" si="846"/>
        <v>0</v>
      </c>
      <c r="AO380" s="124">
        <f t="shared" si="846"/>
        <v>0</v>
      </c>
      <c r="AP380" s="124">
        <f t="shared" si="846"/>
        <v>0</v>
      </c>
      <c r="AQ380" s="124">
        <f t="shared" ref="AQ380" si="849">SUM(AQ374:AQ379)</f>
        <v>0</v>
      </c>
      <c r="AR380" s="124">
        <f t="shared" si="846"/>
        <v>0</v>
      </c>
      <c r="AS380" s="124">
        <f t="shared" si="846"/>
        <v>0</v>
      </c>
      <c r="AT380" s="449">
        <f t="shared" si="846"/>
        <v>-0.19</v>
      </c>
      <c r="AU380" s="124">
        <f t="shared" si="846"/>
        <v>0</v>
      </c>
      <c r="AV380" s="125">
        <f t="shared" si="846"/>
        <v>-0.19</v>
      </c>
      <c r="AW380" s="842">
        <f t="shared" si="846"/>
        <v>5454074</v>
      </c>
      <c r="AX380" s="123">
        <f t="shared" si="846"/>
        <v>3861852</v>
      </c>
      <c r="AY380" s="123">
        <f t="shared" ref="AY380" si="850">SUM(AY374:AY379)</f>
        <v>0</v>
      </c>
      <c r="AZ380" s="123">
        <f t="shared" si="846"/>
        <v>119000</v>
      </c>
      <c r="BA380" s="123">
        <f t="shared" si="846"/>
        <v>1345528</v>
      </c>
      <c r="BB380" s="123">
        <f t="shared" si="846"/>
        <v>77238</v>
      </c>
      <c r="BC380" s="123">
        <f t="shared" si="846"/>
        <v>50456</v>
      </c>
      <c r="BD380" s="124">
        <f t="shared" si="846"/>
        <v>8.8276000000000003</v>
      </c>
      <c r="BE380" s="124">
        <f t="shared" si="846"/>
        <v>5.9516000000000009</v>
      </c>
      <c r="BF380" s="124">
        <f t="shared" si="846"/>
        <v>0</v>
      </c>
      <c r="BG380" s="125">
        <f t="shared" si="846"/>
        <v>2.8760000000000003</v>
      </c>
    </row>
    <row r="381" spans="1:59" ht="14.1" customHeight="1" x14ac:dyDescent="0.2">
      <c r="A381" s="108">
        <v>77</v>
      </c>
      <c r="B381" s="105">
        <v>2460</v>
      </c>
      <c r="C381" s="106">
        <v>600079783</v>
      </c>
      <c r="D381" s="105">
        <v>72741643</v>
      </c>
      <c r="E381" s="107" t="s">
        <v>725</v>
      </c>
      <c r="F381" s="108">
        <v>3113</v>
      </c>
      <c r="G381" s="107" t="s">
        <v>318</v>
      </c>
      <c r="H381" s="109" t="s">
        <v>281</v>
      </c>
      <c r="I381" s="110">
        <v>40550254</v>
      </c>
      <c r="J381" s="111">
        <v>29153412</v>
      </c>
      <c r="K381" s="111">
        <v>0</v>
      </c>
      <c r="L381" s="111">
        <v>9853854</v>
      </c>
      <c r="M381" s="111">
        <v>583068</v>
      </c>
      <c r="N381" s="111">
        <v>959920</v>
      </c>
      <c r="O381" s="288">
        <v>54.6389</v>
      </c>
      <c r="P381" s="288">
        <v>42.454000000000001</v>
      </c>
      <c r="Q381" s="406">
        <v>12.184899999999999</v>
      </c>
      <c r="R381" s="112">
        <v>0</v>
      </c>
      <c r="S381" s="113">
        <v>0</v>
      </c>
      <c r="T381" s="113">
        <v>0</v>
      </c>
      <c r="U381" s="113">
        <v>87680</v>
      </c>
      <c r="V381" s="113">
        <v>-265096</v>
      </c>
      <c r="W381" s="113">
        <v>0</v>
      </c>
      <c r="X381" s="113">
        <v>0</v>
      </c>
      <c r="Y381" s="113">
        <f t="shared" si="752"/>
        <v>-177416</v>
      </c>
      <c r="Z381" s="113">
        <v>0</v>
      </c>
      <c r="AA381" s="113">
        <v>0</v>
      </c>
      <c r="AB381" s="113">
        <v>0</v>
      </c>
      <c r="AC381" s="113">
        <f t="shared" si="753"/>
        <v>0</v>
      </c>
      <c r="AD381" s="113">
        <f t="shared" si="754"/>
        <v>-177416</v>
      </c>
      <c r="AE381" s="114">
        <f t="shared" si="755"/>
        <v>-59967</v>
      </c>
      <c r="AF381" s="114">
        <f t="shared" si="756"/>
        <v>-3548</v>
      </c>
      <c r="AG381" s="113">
        <v>0</v>
      </c>
      <c r="AH381" s="113">
        <v>360000</v>
      </c>
      <c r="AI381" s="113">
        <v>0</v>
      </c>
      <c r="AJ381" s="113">
        <f>SUM(AG381:AI381)</f>
        <v>360000</v>
      </c>
      <c r="AK381" s="113">
        <f>AD381+AE381+AF381+AJ381</f>
        <v>119069</v>
      </c>
      <c r="AL381" s="115">
        <v>0</v>
      </c>
      <c r="AM381" s="115">
        <v>0</v>
      </c>
      <c r="AN381" s="115">
        <v>0</v>
      </c>
      <c r="AO381" s="115">
        <v>0</v>
      </c>
      <c r="AP381" s="115">
        <v>0</v>
      </c>
      <c r="AQ381" s="115">
        <v>0</v>
      </c>
      <c r="AR381" s="115">
        <v>0</v>
      </c>
      <c r="AS381" s="115">
        <v>0</v>
      </c>
      <c r="AT381" s="115">
        <f t="shared" ref="AT381:AT385" si="851">AL381+AN381+AO381+AR381+AQ381</f>
        <v>0</v>
      </c>
      <c r="AU381" s="115">
        <f t="shared" si="728"/>
        <v>0</v>
      </c>
      <c r="AV381" s="116">
        <f t="shared" si="729"/>
        <v>0</v>
      </c>
      <c r="AW381" s="346">
        <f>I381+AK381</f>
        <v>40669323</v>
      </c>
      <c r="AX381" s="113">
        <f>J381+Y381</f>
        <v>28975996</v>
      </c>
      <c r="AY381" s="113">
        <f t="shared" ref="AY381:AY385" si="852">W381</f>
        <v>0</v>
      </c>
      <c r="AZ381" s="113">
        <f>K381+AC381</f>
        <v>0</v>
      </c>
      <c r="BA381" s="113">
        <f t="shared" ref="BA381:BB385" si="853">L381+AE381</f>
        <v>9793887</v>
      </c>
      <c r="BB381" s="113">
        <f t="shared" si="853"/>
        <v>579520</v>
      </c>
      <c r="BC381" s="113">
        <f>N381+AJ381</f>
        <v>1319920</v>
      </c>
      <c r="BD381" s="115">
        <f>O381+AV381</f>
        <v>54.6389</v>
      </c>
      <c r="BE381" s="115">
        <f>P381+AT381</f>
        <v>42.454000000000001</v>
      </c>
      <c r="BF381" s="372">
        <f t="shared" ref="BF381:BF385" si="854">AQ381</f>
        <v>0</v>
      </c>
      <c r="BG381" s="116">
        <f>Q381+AU381</f>
        <v>12.184899999999999</v>
      </c>
    </row>
    <row r="382" spans="1:59" ht="14.1" customHeight="1" x14ac:dyDescent="0.2">
      <c r="A382" s="108">
        <v>77</v>
      </c>
      <c r="B382" s="105">
        <v>2460</v>
      </c>
      <c r="C382" s="106">
        <v>600079783</v>
      </c>
      <c r="D382" s="105">
        <v>72741643</v>
      </c>
      <c r="E382" s="107" t="s">
        <v>725</v>
      </c>
      <c r="F382" s="108">
        <v>3113</v>
      </c>
      <c r="G382" s="82" t="s">
        <v>317</v>
      </c>
      <c r="H382" s="109" t="s">
        <v>281</v>
      </c>
      <c r="I382" s="110">
        <v>248595</v>
      </c>
      <c r="J382" s="427">
        <v>183060</v>
      </c>
      <c r="K382" s="427">
        <v>0</v>
      </c>
      <c r="L382" s="111">
        <v>61874</v>
      </c>
      <c r="M382" s="111">
        <v>3661</v>
      </c>
      <c r="N382" s="338">
        <v>0</v>
      </c>
      <c r="O382" s="288">
        <v>0.5</v>
      </c>
      <c r="P382" s="430">
        <v>0.5</v>
      </c>
      <c r="Q382" s="905">
        <v>0</v>
      </c>
      <c r="R382" s="112">
        <v>0</v>
      </c>
      <c r="S382" s="113">
        <v>0</v>
      </c>
      <c r="T382" s="113">
        <v>0</v>
      </c>
      <c r="U382" s="113">
        <v>0</v>
      </c>
      <c r="V382" s="113">
        <v>0</v>
      </c>
      <c r="W382" s="113">
        <v>0</v>
      </c>
      <c r="X382" s="113">
        <v>0</v>
      </c>
      <c r="Y382" s="113">
        <f t="shared" si="752"/>
        <v>0</v>
      </c>
      <c r="Z382" s="113">
        <v>0</v>
      </c>
      <c r="AA382" s="113">
        <v>0</v>
      </c>
      <c r="AB382" s="113">
        <v>0</v>
      </c>
      <c r="AC382" s="113">
        <f t="shared" si="753"/>
        <v>0</v>
      </c>
      <c r="AD382" s="113">
        <f t="shared" si="754"/>
        <v>0</v>
      </c>
      <c r="AE382" s="114">
        <f t="shared" si="755"/>
        <v>0</v>
      </c>
      <c r="AF382" s="114">
        <f t="shared" si="756"/>
        <v>0</v>
      </c>
      <c r="AG382" s="113">
        <v>0</v>
      </c>
      <c r="AH382" s="113">
        <v>0</v>
      </c>
      <c r="AI382" s="113">
        <v>0</v>
      </c>
      <c r="AJ382" s="113">
        <f>SUM(AG382:AI382)</f>
        <v>0</v>
      </c>
      <c r="AK382" s="113">
        <f>AD382+AE382+AF382+AJ382</f>
        <v>0</v>
      </c>
      <c r="AL382" s="115">
        <v>0</v>
      </c>
      <c r="AM382" s="115">
        <v>0</v>
      </c>
      <c r="AN382" s="115">
        <v>0</v>
      </c>
      <c r="AO382" s="115">
        <v>0</v>
      </c>
      <c r="AP382" s="115">
        <v>0</v>
      </c>
      <c r="AQ382" s="115">
        <v>0</v>
      </c>
      <c r="AR382" s="115">
        <v>0</v>
      </c>
      <c r="AS382" s="115">
        <v>0</v>
      </c>
      <c r="AT382" s="115">
        <f t="shared" si="851"/>
        <v>0</v>
      </c>
      <c r="AU382" s="115">
        <f t="shared" si="728"/>
        <v>0</v>
      </c>
      <c r="AV382" s="116">
        <f t="shared" si="729"/>
        <v>0</v>
      </c>
      <c r="AW382" s="346">
        <f>I382+AK382</f>
        <v>248595</v>
      </c>
      <c r="AX382" s="113">
        <f>J382+Y382</f>
        <v>183060</v>
      </c>
      <c r="AY382" s="113">
        <f t="shared" si="852"/>
        <v>0</v>
      </c>
      <c r="AZ382" s="113">
        <f>K382+AC382</f>
        <v>0</v>
      </c>
      <c r="BA382" s="113">
        <f t="shared" si="853"/>
        <v>61874</v>
      </c>
      <c r="BB382" s="113">
        <f t="shared" si="853"/>
        <v>3661</v>
      </c>
      <c r="BC382" s="113">
        <f>N382+AJ382</f>
        <v>0</v>
      </c>
      <c r="BD382" s="115">
        <f>O382+AV382</f>
        <v>0.5</v>
      </c>
      <c r="BE382" s="115">
        <f>P382+AT382</f>
        <v>0.5</v>
      </c>
      <c r="BF382" s="372">
        <f t="shared" si="854"/>
        <v>0</v>
      </c>
      <c r="BG382" s="116">
        <f>Q382+AU382</f>
        <v>0</v>
      </c>
    </row>
    <row r="383" spans="1:59" ht="14.1" customHeight="1" x14ac:dyDescent="0.2">
      <c r="A383" s="108">
        <v>77</v>
      </c>
      <c r="B383" s="105">
        <v>2460</v>
      </c>
      <c r="C383" s="106">
        <v>600079783</v>
      </c>
      <c r="D383" s="105">
        <v>72741643</v>
      </c>
      <c r="E383" s="107" t="s">
        <v>725</v>
      </c>
      <c r="F383" s="108">
        <v>3113</v>
      </c>
      <c r="G383" s="126" t="s">
        <v>316</v>
      </c>
      <c r="H383" s="109" t="s">
        <v>282</v>
      </c>
      <c r="I383" s="110">
        <v>716382</v>
      </c>
      <c r="J383" s="28">
        <v>527527</v>
      </c>
      <c r="K383" s="28">
        <v>0</v>
      </c>
      <c r="L383" s="111">
        <v>178304</v>
      </c>
      <c r="M383" s="111">
        <v>10551</v>
      </c>
      <c r="N383" s="28">
        <v>0</v>
      </c>
      <c r="O383" s="288">
        <v>1.46</v>
      </c>
      <c r="P383" s="275">
        <v>1.46</v>
      </c>
      <c r="Q383" s="905">
        <v>0</v>
      </c>
      <c r="R383" s="112">
        <v>0</v>
      </c>
      <c r="S383" s="113">
        <v>0</v>
      </c>
      <c r="T383" s="113">
        <v>0</v>
      </c>
      <c r="U383" s="113">
        <v>0</v>
      </c>
      <c r="V383" s="113">
        <v>0</v>
      </c>
      <c r="W383" s="113">
        <v>0</v>
      </c>
      <c r="X383" s="113">
        <v>0</v>
      </c>
      <c r="Y383" s="113">
        <f t="shared" si="752"/>
        <v>0</v>
      </c>
      <c r="Z383" s="113">
        <v>0</v>
      </c>
      <c r="AA383" s="113">
        <v>0</v>
      </c>
      <c r="AB383" s="113">
        <v>0</v>
      </c>
      <c r="AC383" s="113">
        <f t="shared" si="753"/>
        <v>0</v>
      </c>
      <c r="AD383" s="113">
        <f t="shared" si="754"/>
        <v>0</v>
      </c>
      <c r="AE383" s="114">
        <f t="shared" si="755"/>
        <v>0</v>
      </c>
      <c r="AF383" s="114">
        <f t="shared" si="756"/>
        <v>0</v>
      </c>
      <c r="AG383" s="113">
        <v>0</v>
      </c>
      <c r="AH383" s="113">
        <v>0</v>
      </c>
      <c r="AI383" s="113">
        <v>0</v>
      </c>
      <c r="AJ383" s="113">
        <f>SUM(AG383:AI383)</f>
        <v>0</v>
      </c>
      <c r="AK383" s="113">
        <f>AD383+AE383+AF383+AJ383</f>
        <v>0</v>
      </c>
      <c r="AL383" s="115">
        <v>0</v>
      </c>
      <c r="AM383" s="115">
        <v>0</v>
      </c>
      <c r="AN383" s="115">
        <v>0</v>
      </c>
      <c r="AO383" s="115">
        <v>0</v>
      </c>
      <c r="AP383" s="115">
        <v>0</v>
      </c>
      <c r="AQ383" s="115">
        <v>0</v>
      </c>
      <c r="AR383" s="115">
        <v>0</v>
      </c>
      <c r="AS383" s="115">
        <v>0</v>
      </c>
      <c r="AT383" s="115">
        <f t="shared" si="851"/>
        <v>0</v>
      </c>
      <c r="AU383" s="115">
        <f t="shared" si="728"/>
        <v>0</v>
      </c>
      <c r="AV383" s="116">
        <f t="shared" si="729"/>
        <v>0</v>
      </c>
      <c r="AW383" s="346">
        <f>I383+AK383</f>
        <v>716382</v>
      </c>
      <c r="AX383" s="113">
        <f>J383+Y383</f>
        <v>527527</v>
      </c>
      <c r="AY383" s="113">
        <f t="shared" si="852"/>
        <v>0</v>
      </c>
      <c r="AZ383" s="113">
        <f>K383+AC383</f>
        <v>0</v>
      </c>
      <c r="BA383" s="113">
        <f t="shared" si="853"/>
        <v>178304</v>
      </c>
      <c r="BB383" s="113">
        <f t="shared" si="853"/>
        <v>10551</v>
      </c>
      <c r="BC383" s="113">
        <f>N383+AJ383</f>
        <v>0</v>
      </c>
      <c r="BD383" s="115">
        <f>O383+AV383</f>
        <v>1.46</v>
      </c>
      <c r="BE383" s="115">
        <f>P383+AT383</f>
        <v>1.46</v>
      </c>
      <c r="BF383" s="372">
        <f t="shared" si="854"/>
        <v>0</v>
      </c>
      <c r="BG383" s="116">
        <f>Q383+AU383</f>
        <v>0</v>
      </c>
    </row>
    <row r="384" spans="1:59" ht="14.1" customHeight="1" x14ac:dyDescent="0.2">
      <c r="A384" s="108">
        <v>77</v>
      </c>
      <c r="B384" s="105">
        <v>2460</v>
      </c>
      <c r="C384" s="106">
        <v>600079783</v>
      </c>
      <c r="D384" s="105">
        <v>72741643</v>
      </c>
      <c r="E384" s="107" t="s">
        <v>725</v>
      </c>
      <c r="F384" s="108">
        <v>3143</v>
      </c>
      <c r="G384" s="126" t="s">
        <v>633</v>
      </c>
      <c r="H384" s="109" t="s">
        <v>281</v>
      </c>
      <c r="I384" s="110">
        <v>2840395</v>
      </c>
      <c r="J384" s="427">
        <v>2091602</v>
      </c>
      <c r="K384" s="427">
        <v>0</v>
      </c>
      <c r="L384" s="111">
        <v>706961</v>
      </c>
      <c r="M384" s="111">
        <v>41832</v>
      </c>
      <c r="N384" s="338">
        <v>0</v>
      </c>
      <c r="O384" s="288">
        <v>4.3213999999999997</v>
      </c>
      <c r="P384" s="430">
        <v>4.3213999999999997</v>
      </c>
      <c r="Q384" s="905">
        <v>0</v>
      </c>
      <c r="R384" s="112">
        <v>0</v>
      </c>
      <c r="S384" s="113">
        <v>0</v>
      </c>
      <c r="T384" s="113">
        <v>0</v>
      </c>
      <c r="U384" s="113">
        <v>0</v>
      </c>
      <c r="V384" s="113">
        <v>0</v>
      </c>
      <c r="W384" s="113">
        <v>0</v>
      </c>
      <c r="X384" s="113">
        <v>0</v>
      </c>
      <c r="Y384" s="113">
        <f t="shared" si="752"/>
        <v>0</v>
      </c>
      <c r="Z384" s="113">
        <v>0</v>
      </c>
      <c r="AA384" s="113">
        <v>0</v>
      </c>
      <c r="AB384" s="113">
        <v>0</v>
      </c>
      <c r="AC384" s="113">
        <f t="shared" si="753"/>
        <v>0</v>
      </c>
      <c r="AD384" s="113">
        <f t="shared" si="754"/>
        <v>0</v>
      </c>
      <c r="AE384" s="114">
        <f t="shared" si="755"/>
        <v>0</v>
      </c>
      <c r="AF384" s="114">
        <f t="shared" si="756"/>
        <v>0</v>
      </c>
      <c r="AG384" s="113">
        <v>0</v>
      </c>
      <c r="AH384" s="113">
        <v>0</v>
      </c>
      <c r="AI384" s="113">
        <v>0</v>
      </c>
      <c r="AJ384" s="113">
        <f>SUM(AG384:AI384)</f>
        <v>0</v>
      </c>
      <c r="AK384" s="113">
        <f>AD384+AE384+AF384+AJ384</f>
        <v>0</v>
      </c>
      <c r="AL384" s="115">
        <v>0</v>
      </c>
      <c r="AM384" s="115">
        <v>0</v>
      </c>
      <c r="AN384" s="115">
        <v>0</v>
      </c>
      <c r="AO384" s="115">
        <v>0</v>
      </c>
      <c r="AP384" s="115">
        <v>0</v>
      </c>
      <c r="AQ384" s="115">
        <v>0</v>
      </c>
      <c r="AR384" s="115">
        <v>0</v>
      </c>
      <c r="AS384" s="115">
        <v>0</v>
      </c>
      <c r="AT384" s="115">
        <f t="shared" si="851"/>
        <v>0</v>
      </c>
      <c r="AU384" s="115">
        <f t="shared" si="728"/>
        <v>0</v>
      </c>
      <c r="AV384" s="116">
        <f t="shared" si="729"/>
        <v>0</v>
      </c>
      <c r="AW384" s="346">
        <f>I384+AK384</f>
        <v>2840395</v>
      </c>
      <c r="AX384" s="113">
        <f>J384+Y384</f>
        <v>2091602</v>
      </c>
      <c r="AY384" s="113">
        <f t="shared" si="852"/>
        <v>0</v>
      </c>
      <c r="AZ384" s="113">
        <f>K384+AC384</f>
        <v>0</v>
      </c>
      <c r="BA384" s="113">
        <f t="shared" si="853"/>
        <v>706961</v>
      </c>
      <c r="BB384" s="113">
        <f t="shared" si="853"/>
        <v>41832</v>
      </c>
      <c r="BC384" s="113">
        <f>N384+AJ384</f>
        <v>0</v>
      </c>
      <c r="BD384" s="115">
        <f>O384+AV384</f>
        <v>4.3213999999999997</v>
      </c>
      <c r="BE384" s="115">
        <f>P384+AT384</f>
        <v>4.3213999999999997</v>
      </c>
      <c r="BF384" s="372">
        <f t="shared" si="854"/>
        <v>0</v>
      </c>
      <c r="BG384" s="116">
        <f>Q384+AU384</f>
        <v>0</v>
      </c>
    </row>
    <row r="385" spans="1:59" ht="14.1" customHeight="1" x14ac:dyDescent="0.2">
      <c r="A385" s="108">
        <v>77</v>
      </c>
      <c r="B385" s="105">
        <v>2460</v>
      </c>
      <c r="C385" s="106">
        <v>600079783</v>
      </c>
      <c r="D385" s="105">
        <v>72741643</v>
      </c>
      <c r="E385" s="107" t="s">
        <v>725</v>
      </c>
      <c r="F385" s="108">
        <v>3143</v>
      </c>
      <c r="G385" s="126" t="s">
        <v>634</v>
      </c>
      <c r="H385" s="109" t="s">
        <v>282</v>
      </c>
      <c r="I385" s="110">
        <v>94097</v>
      </c>
      <c r="J385" s="439">
        <v>66330</v>
      </c>
      <c r="K385" s="439">
        <v>0</v>
      </c>
      <c r="L385" s="111">
        <v>22420</v>
      </c>
      <c r="M385" s="111">
        <v>1327</v>
      </c>
      <c r="N385" s="439">
        <v>4020</v>
      </c>
      <c r="O385" s="288">
        <v>0.28000000000000003</v>
      </c>
      <c r="P385" s="440">
        <v>0</v>
      </c>
      <c r="Q385" s="906">
        <v>0.28000000000000003</v>
      </c>
      <c r="R385" s="112">
        <v>0</v>
      </c>
      <c r="S385" s="113">
        <v>0</v>
      </c>
      <c r="T385" s="113">
        <v>0</v>
      </c>
      <c r="U385" s="113">
        <v>0</v>
      </c>
      <c r="V385" s="113">
        <v>0</v>
      </c>
      <c r="W385" s="113">
        <v>0</v>
      </c>
      <c r="X385" s="113">
        <v>0</v>
      </c>
      <c r="Y385" s="113">
        <f t="shared" si="752"/>
        <v>0</v>
      </c>
      <c r="Z385" s="113">
        <v>0</v>
      </c>
      <c r="AA385" s="113">
        <v>0</v>
      </c>
      <c r="AB385" s="113">
        <v>0</v>
      </c>
      <c r="AC385" s="113">
        <f t="shared" si="753"/>
        <v>0</v>
      </c>
      <c r="AD385" s="113">
        <f t="shared" si="754"/>
        <v>0</v>
      </c>
      <c r="AE385" s="114">
        <f t="shared" si="755"/>
        <v>0</v>
      </c>
      <c r="AF385" s="114">
        <f t="shared" si="756"/>
        <v>0</v>
      </c>
      <c r="AG385" s="113">
        <v>0</v>
      </c>
      <c r="AH385" s="113">
        <v>0</v>
      </c>
      <c r="AI385" s="113">
        <v>0</v>
      </c>
      <c r="AJ385" s="113">
        <f>SUM(AG385:AI385)</f>
        <v>0</v>
      </c>
      <c r="AK385" s="113">
        <f>AD385+AE385+AF385+AJ385</f>
        <v>0</v>
      </c>
      <c r="AL385" s="115">
        <v>0</v>
      </c>
      <c r="AM385" s="115">
        <v>0</v>
      </c>
      <c r="AN385" s="115">
        <v>0</v>
      </c>
      <c r="AO385" s="115">
        <v>0</v>
      </c>
      <c r="AP385" s="115">
        <v>0</v>
      </c>
      <c r="AQ385" s="115">
        <v>0</v>
      </c>
      <c r="AR385" s="115">
        <v>0</v>
      </c>
      <c r="AS385" s="115">
        <v>0</v>
      </c>
      <c r="AT385" s="115">
        <f t="shared" si="851"/>
        <v>0</v>
      </c>
      <c r="AU385" s="115">
        <f t="shared" si="728"/>
        <v>0</v>
      </c>
      <c r="AV385" s="116">
        <f t="shared" si="729"/>
        <v>0</v>
      </c>
      <c r="AW385" s="346">
        <f>I385+AK385</f>
        <v>94097</v>
      </c>
      <c r="AX385" s="113">
        <f>J385+Y385</f>
        <v>66330</v>
      </c>
      <c r="AY385" s="113">
        <f t="shared" si="852"/>
        <v>0</v>
      </c>
      <c r="AZ385" s="113">
        <f>K385+AC385</f>
        <v>0</v>
      </c>
      <c r="BA385" s="113">
        <f t="shared" si="853"/>
        <v>22420</v>
      </c>
      <c r="BB385" s="113">
        <f t="shared" si="853"/>
        <v>1327</v>
      </c>
      <c r="BC385" s="113">
        <f>N385+AJ385</f>
        <v>4020</v>
      </c>
      <c r="BD385" s="115">
        <f>O385+AV385</f>
        <v>0.28000000000000003</v>
      </c>
      <c r="BE385" s="115">
        <f>P385+AT385</f>
        <v>0</v>
      </c>
      <c r="BF385" s="372">
        <f t="shared" si="854"/>
        <v>0</v>
      </c>
      <c r="BG385" s="116">
        <f>Q385+AU385</f>
        <v>0.28000000000000003</v>
      </c>
    </row>
    <row r="386" spans="1:59" ht="14.1" customHeight="1" x14ac:dyDescent="0.2">
      <c r="A386" s="120">
        <v>77</v>
      </c>
      <c r="B386" s="117">
        <v>2460</v>
      </c>
      <c r="C386" s="118">
        <v>600079783</v>
      </c>
      <c r="D386" s="117">
        <v>72741643</v>
      </c>
      <c r="E386" s="119" t="s">
        <v>726</v>
      </c>
      <c r="F386" s="120"/>
      <c r="G386" s="119"/>
      <c r="H386" s="121"/>
      <c r="I386" s="122">
        <v>44449723</v>
      </c>
      <c r="J386" s="123">
        <v>32021931</v>
      </c>
      <c r="K386" s="123">
        <v>0</v>
      </c>
      <c r="L386" s="123">
        <v>10823413</v>
      </c>
      <c r="M386" s="123">
        <v>640439</v>
      </c>
      <c r="N386" s="123">
        <v>963940</v>
      </c>
      <c r="O386" s="124">
        <v>61.200299999999999</v>
      </c>
      <c r="P386" s="124">
        <v>48.735399999999998</v>
      </c>
      <c r="Q386" s="904">
        <v>12.464899999999998</v>
      </c>
      <c r="R386" s="122">
        <f t="shared" ref="R386:BG386" si="855">SUM(R381:R385)</f>
        <v>0</v>
      </c>
      <c r="S386" s="123">
        <f t="shared" si="855"/>
        <v>0</v>
      </c>
      <c r="T386" s="123">
        <f t="shared" si="855"/>
        <v>0</v>
      </c>
      <c r="U386" s="123">
        <f t="shared" ref="U386" si="856">SUM(U381:U385)</f>
        <v>87680</v>
      </c>
      <c r="V386" s="123">
        <f t="shared" si="855"/>
        <v>-265096</v>
      </c>
      <c r="W386" s="123">
        <f t="shared" ref="W386" si="857">SUM(W381:W385)</f>
        <v>0</v>
      </c>
      <c r="X386" s="123">
        <f t="shared" si="855"/>
        <v>0</v>
      </c>
      <c r="Y386" s="123">
        <f t="shared" si="855"/>
        <v>-177416</v>
      </c>
      <c r="Z386" s="123">
        <f t="shared" si="855"/>
        <v>0</v>
      </c>
      <c r="AA386" s="123">
        <f t="shared" si="855"/>
        <v>0</v>
      </c>
      <c r="AB386" s="123">
        <f t="shared" si="855"/>
        <v>0</v>
      </c>
      <c r="AC386" s="123">
        <f t="shared" si="855"/>
        <v>0</v>
      </c>
      <c r="AD386" s="123">
        <f t="shared" si="855"/>
        <v>-177416</v>
      </c>
      <c r="AE386" s="123">
        <f t="shared" si="855"/>
        <v>-59967</v>
      </c>
      <c r="AF386" s="123">
        <f t="shared" si="855"/>
        <v>-3548</v>
      </c>
      <c r="AG386" s="123">
        <f t="shared" si="855"/>
        <v>0</v>
      </c>
      <c r="AH386" s="123">
        <f t="shared" si="855"/>
        <v>360000</v>
      </c>
      <c r="AI386" s="123">
        <f t="shared" si="855"/>
        <v>0</v>
      </c>
      <c r="AJ386" s="123">
        <f t="shared" si="855"/>
        <v>360000</v>
      </c>
      <c r="AK386" s="123">
        <f t="shared" si="855"/>
        <v>119069</v>
      </c>
      <c r="AL386" s="124">
        <f t="shared" si="855"/>
        <v>0</v>
      </c>
      <c r="AM386" s="124">
        <f t="shared" si="855"/>
        <v>0</v>
      </c>
      <c r="AN386" s="124">
        <f t="shared" si="855"/>
        <v>0</v>
      </c>
      <c r="AO386" s="124">
        <f t="shared" si="855"/>
        <v>0</v>
      </c>
      <c r="AP386" s="124">
        <f t="shared" si="855"/>
        <v>0</v>
      </c>
      <c r="AQ386" s="124">
        <f t="shared" ref="AQ386" si="858">SUM(AQ381:AQ385)</f>
        <v>0</v>
      </c>
      <c r="AR386" s="124">
        <f t="shared" si="855"/>
        <v>0</v>
      </c>
      <c r="AS386" s="124">
        <f t="shared" si="855"/>
        <v>0</v>
      </c>
      <c r="AT386" s="449">
        <f t="shared" si="855"/>
        <v>0</v>
      </c>
      <c r="AU386" s="124">
        <f t="shared" si="855"/>
        <v>0</v>
      </c>
      <c r="AV386" s="125">
        <f t="shared" si="855"/>
        <v>0</v>
      </c>
      <c r="AW386" s="842">
        <f t="shared" si="855"/>
        <v>44568792</v>
      </c>
      <c r="AX386" s="123">
        <f t="shared" si="855"/>
        <v>31844515</v>
      </c>
      <c r="AY386" s="123">
        <f t="shared" ref="AY386" si="859">SUM(AY381:AY385)</f>
        <v>0</v>
      </c>
      <c r="AZ386" s="123">
        <f t="shared" si="855"/>
        <v>0</v>
      </c>
      <c r="BA386" s="123">
        <f t="shared" si="855"/>
        <v>10763446</v>
      </c>
      <c r="BB386" s="123">
        <f t="shared" si="855"/>
        <v>636891</v>
      </c>
      <c r="BC386" s="123">
        <f t="shared" si="855"/>
        <v>1323940</v>
      </c>
      <c r="BD386" s="124">
        <f t="shared" si="855"/>
        <v>61.200299999999999</v>
      </c>
      <c r="BE386" s="124">
        <f t="shared" si="855"/>
        <v>48.735399999999998</v>
      </c>
      <c r="BF386" s="124">
        <f t="shared" si="855"/>
        <v>0</v>
      </c>
      <c r="BG386" s="125">
        <f t="shared" si="855"/>
        <v>12.464899999999998</v>
      </c>
    </row>
    <row r="387" spans="1:59" ht="14.1" customHeight="1" x14ac:dyDescent="0.2">
      <c r="A387" s="108">
        <v>78</v>
      </c>
      <c r="B387" s="105">
        <v>2324</v>
      </c>
      <c r="C387" s="106">
        <v>600074030</v>
      </c>
      <c r="D387" s="105">
        <v>71013083</v>
      </c>
      <c r="E387" s="107" t="s">
        <v>727</v>
      </c>
      <c r="F387" s="108">
        <v>3111</v>
      </c>
      <c r="G387" s="107" t="s">
        <v>315</v>
      </c>
      <c r="H387" s="109" t="s">
        <v>281</v>
      </c>
      <c r="I387" s="110">
        <v>11295115</v>
      </c>
      <c r="J387" s="111">
        <v>8244273</v>
      </c>
      <c r="K387" s="111">
        <v>23500</v>
      </c>
      <c r="L387" s="111">
        <v>2794507</v>
      </c>
      <c r="M387" s="111">
        <v>164885</v>
      </c>
      <c r="N387" s="111">
        <v>67950</v>
      </c>
      <c r="O387" s="288">
        <v>19.234999999999999</v>
      </c>
      <c r="P387" s="288">
        <v>14</v>
      </c>
      <c r="Q387" s="406">
        <v>5.2349999999999994</v>
      </c>
      <c r="R387" s="112">
        <v>0</v>
      </c>
      <c r="S387" s="113">
        <v>0</v>
      </c>
      <c r="T387" s="113">
        <v>0</v>
      </c>
      <c r="U387" s="113">
        <v>63012</v>
      </c>
      <c r="V387" s="113">
        <v>-80265</v>
      </c>
      <c r="W387" s="113">
        <v>0</v>
      </c>
      <c r="X387" s="113">
        <v>0</v>
      </c>
      <c r="Y387" s="113">
        <f t="shared" si="752"/>
        <v>-17253</v>
      </c>
      <c r="Z387" s="113">
        <v>0</v>
      </c>
      <c r="AA387" s="113">
        <v>0</v>
      </c>
      <c r="AB387" s="113">
        <v>0</v>
      </c>
      <c r="AC387" s="113">
        <f t="shared" si="753"/>
        <v>0</v>
      </c>
      <c r="AD387" s="113">
        <f t="shared" si="754"/>
        <v>-17253</v>
      </c>
      <c r="AE387" s="114">
        <f t="shared" si="755"/>
        <v>-5832</v>
      </c>
      <c r="AF387" s="114">
        <f t="shared" si="756"/>
        <v>-345</v>
      </c>
      <c r="AG387" s="113">
        <v>0</v>
      </c>
      <c r="AH387" s="113">
        <v>109000</v>
      </c>
      <c r="AI387" s="113">
        <v>0</v>
      </c>
      <c r="AJ387" s="113">
        <f>SUM(AG387:AI387)</f>
        <v>109000</v>
      </c>
      <c r="AK387" s="113">
        <f>AD387+AE387+AF387+AJ387</f>
        <v>85570</v>
      </c>
      <c r="AL387" s="115">
        <v>0</v>
      </c>
      <c r="AM387" s="115">
        <v>0</v>
      </c>
      <c r="AN387" s="115">
        <v>0</v>
      </c>
      <c r="AO387" s="115">
        <v>0</v>
      </c>
      <c r="AP387" s="115">
        <v>0</v>
      </c>
      <c r="AQ387" s="115">
        <v>0</v>
      </c>
      <c r="AR387" s="115">
        <v>0</v>
      </c>
      <c r="AS387" s="115">
        <v>0</v>
      </c>
      <c r="AT387" s="115">
        <f t="shared" ref="AT387:AT389" si="860">AL387+AN387+AO387+AR387+AQ387</f>
        <v>0</v>
      </c>
      <c r="AU387" s="115">
        <f t="shared" si="728"/>
        <v>0</v>
      </c>
      <c r="AV387" s="116">
        <f t="shared" si="729"/>
        <v>0</v>
      </c>
      <c r="AW387" s="346">
        <f>I387+AK387</f>
        <v>11380685</v>
      </c>
      <c r="AX387" s="113">
        <f>J387+Y387</f>
        <v>8227020</v>
      </c>
      <c r="AY387" s="113">
        <f t="shared" ref="AY387:AY389" si="861">W387</f>
        <v>0</v>
      </c>
      <c r="AZ387" s="113">
        <f>K387+AC387</f>
        <v>23500</v>
      </c>
      <c r="BA387" s="113">
        <f t="shared" ref="BA387:BB389" si="862">L387+AE387</f>
        <v>2788675</v>
      </c>
      <c r="BB387" s="113">
        <f t="shared" si="862"/>
        <v>164540</v>
      </c>
      <c r="BC387" s="113">
        <f>N387+AJ387</f>
        <v>176950</v>
      </c>
      <c r="BD387" s="115">
        <f>O387+AV387</f>
        <v>19.234999999999999</v>
      </c>
      <c r="BE387" s="115">
        <f>P387+AT387</f>
        <v>14</v>
      </c>
      <c r="BF387" s="372">
        <f t="shared" ref="BF387:BF389" si="863">AQ387</f>
        <v>0</v>
      </c>
      <c r="BG387" s="116">
        <f>Q387+AU387</f>
        <v>5.2349999999999994</v>
      </c>
    </row>
    <row r="388" spans="1:59" ht="14.1" customHeight="1" x14ac:dyDescent="0.2">
      <c r="A388" s="108">
        <v>78</v>
      </c>
      <c r="B388" s="105">
        <v>2324</v>
      </c>
      <c r="C388" s="106">
        <v>600074030</v>
      </c>
      <c r="D388" s="105">
        <v>71013083</v>
      </c>
      <c r="E388" s="107" t="s">
        <v>727</v>
      </c>
      <c r="F388" s="108">
        <v>3111</v>
      </c>
      <c r="G388" s="126" t="s">
        <v>316</v>
      </c>
      <c r="H388" s="109" t="s">
        <v>282</v>
      </c>
      <c r="I388" s="110">
        <v>966951</v>
      </c>
      <c r="J388" s="28">
        <v>711672</v>
      </c>
      <c r="K388" s="28">
        <v>0</v>
      </c>
      <c r="L388" s="111">
        <v>240545</v>
      </c>
      <c r="M388" s="111">
        <v>14234</v>
      </c>
      <c r="N388" s="28">
        <v>500</v>
      </c>
      <c r="O388" s="288">
        <v>2.0500000000000003</v>
      </c>
      <c r="P388" s="275">
        <v>2.0500000000000003</v>
      </c>
      <c r="Q388" s="905">
        <v>0</v>
      </c>
      <c r="R388" s="112">
        <v>0</v>
      </c>
      <c r="S388" s="113">
        <v>0</v>
      </c>
      <c r="T388" s="113">
        <v>0</v>
      </c>
      <c r="U388" s="113">
        <v>0</v>
      </c>
      <c r="V388" s="113">
        <v>0</v>
      </c>
      <c r="W388" s="113">
        <v>0</v>
      </c>
      <c r="X388" s="113">
        <v>0</v>
      </c>
      <c r="Y388" s="113">
        <f t="shared" si="752"/>
        <v>0</v>
      </c>
      <c r="Z388" s="113">
        <v>0</v>
      </c>
      <c r="AA388" s="113">
        <v>0</v>
      </c>
      <c r="AB388" s="113">
        <v>0</v>
      </c>
      <c r="AC388" s="113">
        <f t="shared" si="753"/>
        <v>0</v>
      </c>
      <c r="AD388" s="113">
        <f t="shared" si="754"/>
        <v>0</v>
      </c>
      <c r="AE388" s="114">
        <f t="shared" si="755"/>
        <v>0</v>
      </c>
      <c r="AF388" s="114">
        <f t="shared" si="756"/>
        <v>0</v>
      </c>
      <c r="AG388" s="113">
        <v>0</v>
      </c>
      <c r="AH388" s="113">
        <v>0</v>
      </c>
      <c r="AI388" s="113">
        <v>0</v>
      </c>
      <c r="AJ388" s="113">
        <f>SUM(AG388:AI388)</f>
        <v>0</v>
      </c>
      <c r="AK388" s="113">
        <f>AD388+AE388+AF388+AJ388</f>
        <v>0</v>
      </c>
      <c r="AL388" s="115">
        <v>0</v>
      </c>
      <c r="AM388" s="115">
        <v>0</v>
      </c>
      <c r="AN388" s="115">
        <v>0</v>
      </c>
      <c r="AO388" s="115">
        <v>0</v>
      </c>
      <c r="AP388" s="115">
        <v>0</v>
      </c>
      <c r="AQ388" s="115">
        <v>0</v>
      </c>
      <c r="AR388" s="115">
        <v>0</v>
      </c>
      <c r="AS388" s="115">
        <v>0</v>
      </c>
      <c r="AT388" s="115">
        <f t="shared" si="860"/>
        <v>0</v>
      </c>
      <c r="AU388" s="115">
        <f t="shared" si="728"/>
        <v>0</v>
      </c>
      <c r="AV388" s="116">
        <f t="shared" si="729"/>
        <v>0</v>
      </c>
      <c r="AW388" s="346">
        <f>I388+AK388</f>
        <v>966951</v>
      </c>
      <c r="AX388" s="113">
        <f>J388+Y388</f>
        <v>711672</v>
      </c>
      <c r="AY388" s="113">
        <f t="shared" si="861"/>
        <v>0</v>
      </c>
      <c r="AZ388" s="113">
        <f>K388+AC388</f>
        <v>0</v>
      </c>
      <c r="BA388" s="113">
        <f t="shared" si="862"/>
        <v>240545</v>
      </c>
      <c r="BB388" s="113">
        <f t="shared" si="862"/>
        <v>14234</v>
      </c>
      <c r="BC388" s="113">
        <f>N388+AJ388</f>
        <v>500</v>
      </c>
      <c r="BD388" s="115">
        <f>O388+AV388</f>
        <v>2.0500000000000003</v>
      </c>
      <c r="BE388" s="115">
        <f>P388+AT388</f>
        <v>2.0500000000000003</v>
      </c>
      <c r="BF388" s="372">
        <f t="shared" si="863"/>
        <v>0</v>
      </c>
      <c r="BG388" s="116">
        <f>Q388+AU388</f>
        <v>0</v>
      </c>
    </row>
    <row r="389" spans="1:59" ht="14.1" customHeight="1" x14ac:dyDescent="0.2">
      <c r="A389" s="108">
        <v>78</v>
      </c>
      <c r="B389" s="105">
        <v>2324</v>
      </c>
      <c r="C389" s="106">
        <v>600074030</v>
      </c>
      <c r="D389" s="105">
        <v>71013083</v>
      </c>
      <c r="E389" s="107" t="s">
        <v>727</v>
      </c>
      <c r="F389" s="108">
        <v>3141</v>
      </c>
      <c r="G389" s="107" t="s">
        <v>319</v>
      </c>
      <c r="H389" s="109" t="s">
        <v>282</v>
      </c>
      <c r="I389" s="110">
        <v>1104938</v>
      </c>
      <c r="J389" s="30">
        <v>808571</v>
      </c>
      <c r="K389" s="30">
        <v>0</v>
      </c>
      <c r="L389" s="111">
        <v>273297</v>
      </c>
      <c r="M389" s="111">
        <v>16172</v>
      </c>
      <c r="N389" s="30">
        <v>6898</v>
      </c>
      <c r="O389" s="288">
        <v>2.76</v>
      </c>
      <c r="P389" s="441">
        <v>0</v>
      </c>
      <c r="Q389" s="33">
        <v>2.76</v>
      </c>
      <c r="R389" s="112">
        <v>0</v>
      </c>
      <c r="S389" s="113">
        <v>0</v>
      </c>
      <c r="T389" s="113">
        <v>0</v>
      </c>
      <c r="U389" s="113">
        <v>0</v>
      </c>
      <c r="V389" s="113">
        <v>0</v>
      </c>
      <c r="W389" s="113">
        <v>0</v>
      </c>
      <c r="X389" s="113">
        <v>0</v>
      </c>
      <c r="Y389" s="113">
        <f t="shared" si="752"/>
        <v>0</v>
      </c>
      <c r="Z389" s="113">
        <v>0</v>
      </c>
      <c r="AA389" s="113">
        <v>0</v>
      </c>
      <c r="AB389" s="113">
        <v>0</v>
      </c>
      <c r="AC389" s="113">
        <f t="shared" si="753"/>
        <v>0</v>
      </c>
      <c r="AD389" s="113">
        <f t="shared" si="754"/>
        <v>0</v>
      </c>
      <c r="AE389" s="114">
        <f t="shared" si="755"/>
        <v>0</v>
      </c>
      <c r="AF389" s="114">
        <f t="shared" si="756"/>
        <v>0</v>
      </c>
      <c r="AG389" s="113">
        <v>0</v>
      </c>
      <c r="AH389" s="113">
        <v>0</v>
      </c>
      <c r="AI389" s="113">
        <v>0</v>
      </c>
      <c r="AJ389" s="113">
        <f>SUM(AG389:AI389)</f>
        <v>0</v>
      </c>
      <c r="AK389" s="113">
        <f>AD389+AE389+AF389+AJ389</f>
        <v>0</v>
      </c>
      <c r="AL389" s="115">
        <v>0</v>
      </c>
      <c r="AM389" s="115">
        <v>0</v>
      </c>
      <c r="AN389" s="115">
        <v>0</v>
      </c>
      <c r="AO389" s="115">
        <v>0</v>
      </c>
      <c r="AP389" s="115">
        <v>0</v>
      </c>
      <c r="AQ389" s="115">
        <v>0</v>
      </c>
      <c r="AR389" s="115">
        <v>0</v>
      </c>
      <c r="AS389" s="115">
        <v>0</v>
      </c>
      <c r="AT389" s="115">
        <f t="shared" si="860"/>
        <v>0</v>
      </c>
      <c r="AU389" s="115">
        <f t="shared" si="728"/>
        <v>0</v>
      </c>
      <c r="AV389" s="116">
        <f t="shared" si="729"/>
        <v>0</v>
      </c>
      <c r="AW389" s="346">
        <f>I389+AK389</f>
        <v>1104938</v>
      </c>
      <c r="AX389" s="113">
        <f>J389+Y389</f>
        <v>808571</v>
      </c>
      <c r="AY389" s="113">
        <f t="shared" si="861"/>
        <v>0</v>
      </c>
      <c r="AZ389" s="113">
        <f>K389+AC389</f>
        <v>0</v>
      </c>
      <c r="BA389" s="113">
        <f t="shared" si="862"/>
        <v>273297</v>
      </c>
      <c r="BB389" s="113">
        <f t="shared" si="862"/>
        <v>16172</v>
      </c>
      <c r="BC389" s="113">
        <f>N389+AJ389</f>
        <v>6898</v>
      </c>
      <c r="BD389" s="115">
        <f>O389+AV389</f>
        <v>2.76</v>
      </c>
      <c r="BE389" s="115">
        <f>P389+AT389</f>
        <v>0</v>
      </c>
      <c r="BF389" s="372">
        <f t="shared" si="863"/>
        <v>0</v>
      </c>
      <c r="BG389" s="116">
        <f>Q389+AU389</f>
        <v>2.76</v>
      </c>
    </row>
    <row r="390" spans="1:59" ht="14.1" customHeight="1" x14ac:dyDescent="0.2">
      <c r="A390" s="120">
        <v>78</v>
      </c>
      <c r="B390" s="117">
        <v>2324</v>
      </c>
      <c r="C390" s="118">
        <v>600074030</v>
      </c>
      <c r="D390" s="117">
        <v>71013083</v>
      </c>
      <c r="E390" s="119" t="s">
        <v>728</v>
      </c>
      <c r="F390" s="120"/>
      <c r="G390" s="119"/>
      <c r="H390" s="121"/>
      <c r="I390" s="122">
        <v>13367004</v>
      </c>
      <c r="J390" s="123">
        <v>9764516</v>
      </c>
      <c r="K390" s="123">
        <v>23500</v>
      </c>
      <c r="L390" s="123">
        <v>3308349</v>
      </c>
      <c r="M390" s="123">
        <v>195291</v>
      </c>
      <c r="N390" s="123">
        <v>75348</v>
      </c>
      <c r="O390" s="124">
        <v>24.045000000000002</v>
      </c>
      <c r="P390" s="124">
        <v>16.05</v>
      </c>
      <c r="Q390" s="904">
        <v>7.9949999999999992</v>
      </c>
      <c r="R390" s="122">
        <f t="shared" ref="R390:BG390" si="864">SUM(R387:R389)</f>
        <v>0</v>
      </c>
      <c r="S390" s="123">
        <f t="shared" si="864"/>
        <v>0</v>
      </c>
      <c r="T390" s="123">
        <f t="shared" si="864"/>
        <v>0</v>
      </c>
      <c r="U390" s="123">
        <f t="shared" ref="U390" si="865">SUM(U387:U389)</f>
        <v>63012</v>
      </c>
      <c r="V390" s="123">
        <f t="shared" si="864"/>
        <v>-80265</v>
      </c>
      <c r="W390" s="123">
        <f t="shared" ref="W390" si="866">SUM(W387:W389)</f>
        <v>0</v>
      </c>
      <c r="X390" s="123">
        <f t="shared" si="864"/>
        <v>0</v>
      </c>
      <c r="Y390" s="123">
        <f t="shared" si="864"/>
        <v>-17253</v>
      </c>
      <c r="Z390" s="123">
        <f t="shared" si="864"/>
        <v>0</v>
      </c>
      <c r="AA390" s="123">
        <f t="shared" si="864"/>
        <v>0</v>
      </c>
      <c r="AB390" s="123">
        <f t="shared" si="864"/>
        <v>0</v>
      </c>
      <c r="AC390" s="123">
        <f t="shared" si="864"/>
        <v>0</v>
      </c>
      <c r="AD390" s="123">
        <f t="shared" si="864"/>
        <v>-17253</v>
      </c>
      <c r="AE390" s="123">
        <f t="shared" si="864"/>
        <v>-5832</v>
      </c>
      <c r="AF390" s="123">
        <f t="shared" si="864"/>
        <v>-345</v>
      </c>
      <c r="AG390" s="123">
        <f t="shared" si="864"/>
        <v>0</v>
      </c>
      <c r="AH390" s="123">
        <f t="shared" si="864"/>
        <v>109000</v>
      </c>
      <c r="AI390" s="123">
        <f t="shared" si="864"/>
        <v>0</v>
      </c>
      <c r="AJ390" s="123">
        <f t="shared" si="864"/>
        <v>109000</v>
      </c>
      <c r="AK390" s="123">
        <f t="shared" si="864"/>
        <v>85570</v>
      </c>
      <c r="AL390" s="124">
        <f t="shared" si="864"/>
        <v>0</v>
      </c>
      <c r="AM390" s="124">
        <f t="shared" si="864"/>
        <v>0</v>
      </c>
      <c r="AN390" s="124">
        <f t="shared" si="864"/>
        <v>0</v>
      </c>
      <c r="AO390" s="124">
        <f t="shared" si="864"/>
        <v>0</v>
      </c>
      <c r="AP390" s="124">
        <f t="shared" si="864"/>
        <v>0</v>
      </c>
      <c r="AQ390" s="124">
        <f t="shared" ref="AQ390" si="867">SUM(AQ387:AQ389)</f>
        <v>0</v>
      </c>
      <c r="AR390" s="124">
        <f t="shared" si="864"/>
        <v>0</v>
      </c>
      <c r="AS390" s="124">
        <f t="shared" si="864"/>
        <v>0</v>
      </c>
      <c r="AT390" s="449">
        <f t="shared" si="864"/>
        <v>0</v>
      </c>
      <c r="AU390" s="124">
        <f t="shared" si="864"/>
        <v>0</v>
      </c>
      <c r="AV390" s="125">
        <f t="shared" si="864"/>
        <v>0</v>
      </c>
      <c r="AW390" s="842">
        <f t="shared" si="864"/>
        <v>13452574</v>
      </c>
      <c r="AX390" s="123">
        <f t="shared" si="864"/>
        <v>9747263</v>
      </c>
      <c r="AY390" s="123">
        <f t="shared" ref="AY390" si="868">SUM(AY387:AY389)</f>
        <v>0</v>
      </c>
      <c r="AZ390" s="123">
        <f t="shared" si="864"/>
        <v>23500</v>
      </c>
      <c r="BA390" s="123">
        <f t="shared" si="864"/>
        <v>3302517</v>
      </c>
      <c r="BB390" s="123">
        <f t="shared" si="864"/>
        <v>194946</v>
      </c>
      <c r="BC390" s="123">
        <f t="shared" si="864"/>
        <v>184348</v>
      </c>
      <c r="BD390" s="124">
        <f t="shared" si="864"/>
        <v>24.045000000000002</v>
      </c>
      <c r="BE390" s="124">
        <f t="shared" si="864"/>
        <v>16.05</v>
      </c>
      <c r="BF390" s="124">
        <f t="shared" si="864"/>
        <v>0</v>
      </c>
      <c r="BG390" s="125">
        <f t="shared" si="864"/>
        <v>7.9949999999999992</v>
      </c>
    </row>
    <row r="391" spans="1:59" ht="14.1" customHeight="1" x14ac:dyDescent="0.2">
      <c r="A391" s="108">
        <v>79</v>
      </c>
      <c r="B391" s="105">
        <v>2325</v>
      </c>
      <c r="C391" s="106">
        <v>600074561</v>
      </c>
      <c r="D391" s="105">
        <v>46750321</v>
      </c>
      <c r="E391" s="107" t="s">
        <v>729</v>
      </c>
      <c r="F391" s="108">
        <v>3113</v>
      </c>
      <c r="G391" s="107" t="s">
        <v>318</v>
      </c>
      <c r="H391" s="109" t="s">
        <v>281</v>
      </c>
      <c r="I391" s="110">
        <v>27437446</v>
      </c>
      <c r="J391" s="111">
        <v>19731639</v>
      </c>
      <c r="K391" s="111">
        <v>50000</v>
      </c>
      <c r="L391" s="111">
        <v>6686194</v>
      </c>
      <c r="M391" s="111">
        <v>394633</v>
      </c>
      <c r="N391" s="111">
        <v>574980</v>
      </c>
      <c r="O391" s="288">
        <v>35.910800000000002</v>
      </c>
      <c r="P391" s="288">
        <v>28.328200000000002</v>
      </c>
      <c r="Q391" s="406">
        <v>7.5826000000000002</v>
      </c>
      <c r="R391" s="112">
        <v>22000</v>
      </c>
      <c r="S391" s="113">
        <v>0</v>
      </c>
      <c r="T391" s="113">
        <v>151812</v>
      </c>
      <c r="U391" s="113">
        <v>98168</v>
      </c>
      <c r="V391" s="113">
        <v>0</v>
      </c>
      <c r="W391" s="113">
        <v>0</v>
      </c>
      <c r="X391" s="113">
        <v>0</v>
      </c>
      <c r="Y391" s="113">
        <f t="shared" si="752"/>
        <v>271980</v>
      </c>
      <c r="Z391" s="113">
        <v>-22000</v>
      </c>
      <c r="AA391" s="113">
        <v>0</v>
      </c>
      <c r="AB391" s="113">
        <v>0</v>
      </c>
      <c r="AC391" s="113">
        <f t="shared" si="753"/>
        <v>-22000</v>
      </c>
      <c r="AD391" s="113">
        <f t="shared" si="754"/>
        <v>249980</v>
      </c>
      <c r="AE391" s="114">
        <f t="shared" si="755"/>
        <v>84493</v>
      </c>
      <c r="AF391" s="114">
        <f t="shared" si="756"/>
        <v>5440</v>
      </c>
      <c r="AG391" s="113">
        <v>0</v>
      </c>
      <c r="AH391" s="113">
        <v>0</v>
      </c>
      <c r="AI391" s="113">
        <v>0</v>
      </c>
      <c r="AJ391" s="113">
        <f t="shared" ref="AJ391:AJ396" si="869">SUM(AG391:AI391)</f>
        <v>0</v>
      </c>
      <c r="AK391" s="113">
        <f t="shared" ref="AK391:AK396" si="870">AD391+AE391+AF391+AJ391</f>
        <v>339913</v>
      </c>
      <c r="AL391" s="115">
        <v>0.1</v>
      </c>
      <c r="AM391" s="115">
        <v>0</v>
      </c>
      <c r="AN391" s="115">
        <v>0</v>
      </c>
      <c r="AO391" s="115">
        <v>0.24</v>
      </c>
      <c r="AP391" s="115">
        <v>0</v>
      </c>
      <c r="AQ391" s="115">
        <v>0</v>
      </c>
      <c r="AR391" s="115">
        <v>0</v>
      </c>
      <c r="AS391" s="115">
        <v>0</v>
      </c>
      <c r="AT391" s="115">
        <f t="shared" ref="AT391:AT396" si="871">AL391+AN391+AO391+AR391+AQ391</f>
        <v>0.33999999999999997</v>
      </c>
      <c r="AU391" s="115">
        <f t="shared" si="728"/>
        <v>0</v>
      </c>
      <c r="AV391" s="116">
        <f t="shared" si="729"/>
        <v>0.33999999999999997</v>
      </c>
      <c r="AW391" s="346">
        <f t="shared" ref="AW391:AW396" si="872">I391+AK391</f>
        <v>27777359</v>
      </c>
      <c r="AX391" s="113">
        <f t="shared" ref="AX391:AX396" si="873">J391+Y391</f>
        <v>20003619</v>
      </c>
      <c r="AY391" s="113">
        <f t="shared" ref="AY391:AY396" si="874">W391</f>
        <v>0</v>
      </c>
      <c r="AZ391" s="113">
        <f t="shared" ref="AZ391:AZ396" si="875">K391+AC391</f>
        <v>28000</v>
      </c>
      <c r="BA391" s="113">
        <f t="shared" ref="BA391:BB396" si="876">L391+AE391</f>
        <v>6770687</v>
      </c>
      <c r="BB391" s="113">
        <f t="shared" si="876"/>
        <v>400073</v>
      </c>
      <c r="BC391" s="113">
        <f t="shared" ref="BC391:BC396" si="877">N391+AJ391</f>
        <v>574980</v>
      </c>
      <c r="BD391" s="115">
        <f t="shared" ref="BD391:BD396" si="878">O391+AV391</f>
        <v>36.250800000000005</v>
      </c>
      <c r="BE391" s="115">
        <f t="shared" ref="BE391:BE396" si="879">P391+AT391</f>
        <v>28.668200000000002</v>
      </c>
      <c r="BF391" s="372">
        <f t="shared" ref="BF391:BF396" si="880">AQ391</f>
        <v>0</v>
      </c>
      <c r="BG391" s="116">
        <f t="shared" ref="BG391:BG396" si="881">Q391+AU391</f>
        <v>7.5826000000000002</v>
      </c>
    </row>
    <row r="392" spans="1:59" ht="14.1" customHeight="1" x14ac:dyDescent="0.2">
      <c r="A392" s="108">
        <v>79</v>
      </c>
      <c r="B392" s="105">
        <v>2325</v>
      </c>
      <c r="C392" s="106">
        <v>600074561</v>
      </c>
      <c r="D392" s="105">
        <v>46750321</v>
      </c>
      <c r="E392" s="107" t="s">
        <v>729</v>
      </c>
      <c r="F392" s="108">
        <v>3113</v>
      </c>
      <c r="G392" s="126" t="s">
        <v>316</v>
      </c>
      <c r="H392" s="109" t="s">
        <v>282</v>
      </c>
      <c r="I392" s="110">
        <v>3008837</v>
      </c>
      <c r="J392" s="28">
        <v>2194283</v>
      </c>
      <c r="K392" s="28">
        <v>0</v>
      </c>
      <c r="L392" s="111">
        <v>741668</v>
      </c>
      <c r="M392" s="111">
        <v>43886</v>
      </c>
      <c r="N392" s="28">
        <v>29000</v>
      </c>
      <c r="O392" s="288">
        <v>6.2799999999999994</v>
      </c>
      <c r="P392" s="275">
        <v>6.2799999999999994</v>
      </c>
      <c r="Q392" s="905">
        <v>0</v>
      </c>
      <c r="R392" s="112">
        <v>0</v>
      </c>
      <c r="S392" s="113">
        <v>43306</v>
      </c>
      <c r="T392" s="113">
        <v>0</v>
      </c>
      <c r="U392" s="113">
        <v>0</v>
      </c>
      <c r="V392" s="113">
        <v>0</v>
      </c>
      <c r="W392" s="113">
        <v>0</v>
      </c>
      <c r="X392" s="113">
        <v>0</v>
      </c>
      <c r="Y392" s="113">
        <f t="shared" si="752"/>
        <v>43306</v>
      </c>
      <c r="Z392" s="113">
        <v>0</v>
      </c>
      <c r="AA392" s="113">
        <v>0</v>
      </c>
      <c r="AB392" s="113">
        <v>0</v>
      </c>
      <c r="AC392" s="113">
        <f t="shared" si="753"/>
        <v>0</v>
      </c>
      <c r="AD392" s="113">
        <f t="shared" si="754"/>
        <v>43306</v>
      </c>
      <c r="AE392" s="114">
        <f t="shared" si="755"/>
        <v>14637</v>
      </c>
      <c r="AF392" s="114">
        <f t="shared" si="756"/>
        <v>866</v>
      </c>
      <c r="AG392" s="113">
        <v>2500</v>
      </c>
      <c r="AH392" s="113">
        <v>0</v>
      </c>
      <c r="AI392" s="113">
        <v>0</v>
      </c>
      <c r="AJ392" s="113">
        <f t="shared" si="869"/>
        <v>2500</v>
      </c>
      <c r="AK392" s="113">
        <f t="shared" si="870"/>
        <v>61309</v>
      </c>
      <c r="AL392" s="115">
        <v>0</v>
      </c>
      <c r="AM392" s="115">
        <v>0</v>
      </c>
      <c r="AN392" s="115">
        <v>0.13</v>
      </c>
      <c r="AO392" s="115">
        <v>0</v>
      </c>
      <c r="AP392" s="115">
        <v>0</v>
      </c>
      <c r="AQ392" s="115">
        <v>0</v>
      </c>
      <c r="AR392" s="115">
        <v>0</v>
      </c>
      <c r="AS392" s="115">
        <v>0</v>
      </c>
      <c r="AT392" s="115">
        <f t="shared" si="871"/>
        <v>0.13</v>
      </c>
      <c r="AU392" s="115">
        <f t="shared" si="728"/>
        <v>0</v>
      </c>
      <c r="AV392" s="116">
        <f t="shared" si="729"/>
        <v>0.13</v>
      </c>
      <c r="AW392" s="346">
        <f t="shared" si="872"/>
        <v>3070146</v>
      </c>
      <c r="AX392" s="113">
        <f t="shared" si="873"/>
        <v>2237589</v>
      </c>
      <c r="AY392" s="113">
        <f t="shared" si="874"/>
        <v>0</v>
      </c>
      <c r="AZ392" s="113">
        <f t="shared" si="875"/>
        <v>0</v>
      </c>
      <c r="BA392" s="113">
        <f t="shared" si="876"/>
        <v>756305</v>
      </c>
      <c r="BB392" s="113">
        <f t="shared" si="876"/>
        <v>44752</v>
      </c>
      <c r="BC392" s="113">
        <f t="shared" si="877"/>
        <v>31500</v>
      </c>
      <c r="BD392" s="115">
        <f t="shared" si="878"/>
        <v>6.4099999999999993</v>
      </c>
      <c r="BE392" s="115">
        <f t="shared" si="879"/>
        <v>6.4099999999999993</v>
      </c>
      <c r="BF392" s="372">
        <f t="shared" si="880"/>
        <v>0</v>
      </c>
      <c r="BG392" s="116">
        <f t="shared" si="881"/>
        <v>0</v>
      </c>
    </row>
    <row r="393" spans="1:59" ht="14.1" customHeight="1" x14ac:dyDescent="0.2">
      <c r="A393" s="108">
        <v>79</v>
      </c>
      <c r="B393" s="105">
        <v>2325</v>
      </c>
      <c r="C393" s="106">
        <v>600074561</v>
      </c>
      <c r="D393" s="105">
        <v>46750321</v>
      </c>
      <c r="E393" s="107" t="s">
        <v>729</v>
      </c>
      <c r="F393" s="108">
        <v>3141</v>
      </c>
      <c r="G393" s="107" t="s">
        <v>319</v>
      </c>
      <c r="H393" s="109" t="s">
        <v>282</v>
      </c>
      <c r="I393" s="110">
        <v>2582479</v>
      </c>
      <c r="J393" s="30">
        <v>1885494</v>
      </c>
      <c r="K393" s="30">
        <v>0</v>
      </c>
      <c r="L393" s="111">
        <v>637297</v>
      </c>
      <c r="M393" s="111">
        <v>37710</v>
      </c>
      <c r="N393" s="30">
        <v>21978</v>
      </c>
      <c r="O393" s="288">
        <v>6.42</v>
      </c>
      <c r="P393" s="441">
        <v>0</v>
      </c>
      <c r="Q393" s="906">
        <v>6.42</v>
      </c>
      <c r="R393" s="112">
        <v>0</v>
      </c>
      <c r="S393" s="113">
        <v>0</v>
      </c>
      <c r="T393" s="113">
        <v>0</v>
      </c>
      <c r="U393" s="113">
        <v>0</v>
      </c>
      <c r="V393" s="113">
        <v>0</v>
      </c>
      <c r="W393" s="113">
        <v>0</v>
      </c>
      <c r="X393" s="113">
        <v>0</v>
      </c>
      <c r="Y393" s="113">
        <f t="shared" si="752"/>
        <v>0</v>
      </c>
      <c r="Z393" s="113">
        <v>0</v>
      </c>
      <c r="AA393" s="113">
        <v>0</v>
      </c>
      <c r="AB393" s="113">
        <v>0</v>
      </c>
      <c r="AC393" s="113">
        <f t="shared" si="753"/>
        <v>0</v>
      </c>
      <c r="AD393" s="113">
        <f t="shared" si="754"/>
        <v>0</v>
      </c>
      <c r="AE393" s="114">
        <f t="shared" si="755"/>
        <v>0</v>
      </c>
      <c r="AF393" s="114">
        <f t="shared" si="756"/>
        <v>0</v>
      </c>
      <c r="AG393" s="113">
        <v>0</v>
      </c>
      <c r="AH393" s="113">
        <v>0</v>
      </c>
      <c r="AI393" s="113">
        <v>0</v>
      </c>
      <c r="AJ393" s="113">
        <f t="shared" si="869"/>
        <v>0</v>
      </c>
      <c r="AK393" s="113">
        <f t="shared" si="870"/>
        <v>0</v>
      </c>
      <c r="AL393" s="115">
        <v>0</v>
      </c>
      <c r="AM393" s="115">
        <v>0</v>
      </c>
      <c r="AN393" s="115">
        <v>0</v>
      </c>
      <c r="AO393" s="115">
        <v>0</v>
      </c>
      <c r="AP393" s="115">
        <v>0</v>
      </c>
      <c r="AQ393" s="115">
        <v>0</v>
      </c>
      <c r="AR393" s="115">
        <v>0</v>
      </c>
      <c r="AS393" s="115">
        <v>0</v>
      </c>
      <c r="AT393" s="115">
        <f t="shared" si="871"/>
        <v>0</v>
      </c>
      <c r="AU393" s="115">
        <f t="shared" si="728"/>
        <v>0</v>
      </c>
      <c r="AV393" s="116">
        <f t="shared" si="729"/>
        <v>0</v>
      </c>
      <c r="AW393" s="346">
        <f t="shared" si="872"/>
        <v>2582479</v>
      </c>
      <c r="AX393" s="113">
        <f t="shared" si="873"/>
        <v>1885494</v>
      </c>
      <c r="AY393" s="113">
        <f t="shared" si="874"/>
        <v>0</v>
      </c>
      <c r="AZ393" s="113">
        <f t="shared" si="875"/>
        <v>0</v>
      </c>
      <c r="BA393" s="113">
        <f t="shared" si="876"/>
        <v>637297</v>
      </c>
      <c r="BB393" s="113">
        <f t="shared" si="876"/>
        <v>37710</v>
      </c>
      <c r="BC393" s="113">
        <f t="shared" si="877"/>
        <v>21978</v>
      </c>
      <c r="BD393" s="115">
        <f t="shared" si="878"/>
        <v>6.42</v>
      </c>
      <c r="BE393" s="115">
        <f t="shared" si="879"/>
        <v>0</v>
      </c>
      <c r="BF393" s="372">
        <f t="shared" si="880"/>
        <v>0</v>
      </c>
      <c r="BG393" s="116">
        <f t="shared" si="881"/>
        <v>6.42</v>
      </c>
    </row>
    <row r="394" spans="1:59" ht="14.1" customHeight="1" x14ac:dyDescent="0.2">
      <c r="A394" s="108">
        <v>79</v>
      </c>
      <c r="B394" s="105">
        <v>2325</v>
      </c>
      <c r="C394" s="106">
        <v>600074561</v>
      </c>
      <c r="D394" s="105">
        <v>46750321</v>
      </c>
      <c r="E394" s="107" t="s">
        <v>729</v>
      </c>
      <c r="F394" s="108">
        <v>3143</v>
      </c>
      <c r="G394" s="126" t="s">
        <v>633</v>
      </c>
      <c r="H394" s="109" t="s">
        <v>281</v>
      </c>
      <c r="I394" s="110">
        <v>2067357</v>
      </c>
      <c r="J394" s="427">
        <v>1502649</v>
      </c>
      <c r="K394" s="427">
        <v>20000</v>
      </c>
      <c r="L394" s="111">
        <v>514655</v>
      </c>
      <c r="M394" s="111">
        <v>30053</v>
      </c>
      <c r="N394" s="338">
        <v>0</v>
      </c>
      <c r="O394" s="288">
        <v>3.5</v>
      </c>
      <c r="P394" s="430">
        <v>3.5</v>
      </c>
      <c r="Q394" s="905">
        <v>0</v>
      </c>
      <c r="R394" s="112">
        <v>8000</v>
      </c>
      <c r="S394" s="113">
        <v>0</v>
      </c>
      <c r="T394" s="113">
        <v>0</v>
      </c>
      <c r="U394" s="113">
        <v>0</v>
      </c>
      <c r="V394" s="113">
        <v>0</v>
      </c>
      <c r="W394" s="113">
        <v>0</v>
      </c>
      <c r="X394" s="113">
        <v>0</v>
      </c>
      <c r="Y394" s="113">
        <f t="shared" si="752"/>
        <v>8000</v>
      </c>
      <c r="Z394" s="113">
        <v>-8000</v>
      </c>
      <c r="AA394" s="113">
        <v>0</v>
      </c>
      <c r="AB394" s="113">
        <v>0</v>
      </c>
      <c r="AC394" s="113">
        <f t="shared" si="753"/>
        <v>-8000</v>
      </c>
      <c r="AD394" s="113">
        <f t="shared" si="754"/>
        <v>0</v>
      </c>
      <c r="AE394" s="114">
        <f t="shared" si="755"/>
        <v>0</v>
      </c>
      <c r="AF394" s="114">
        <f t="shared" si="756"/>
        <v>160</v>
      </c>
      <c r="AG394" s="113">
        <v>0</v>
      </c>
      <c r="AH394" s="113">
        <v>0</v>
      </c>
      <c r="AI394" s="113">
        <v>0</v>
      </c>
      <c r="AJ394" s="113">
        <f t="shared" si="869"/>
        <v>0</v>
      </c>
      <c r="AK394" s="113">
        <f t="shared" si="870"/>
        <v>160</v>
      </c>
      <c r="AL394" s="115">
        <v>0</v>
      </c>
      <c r="AM394" s="115">
        <v>0</v>
      </c>
      <c r="AN394" s="115">
        <v>0</v>
      </c>
      <c r="AO394" s="115">
        <v>0</v>
      </c>
      <c r="AP394" s="115">
        <v>0</v>
      </c>
      <c r="AQ394" s="115">
        <v>0</v>
      </c>
      <c r="AR394" s="115">
        <v>0</v>
      </c>
      <c r="AS394" s="115">
        <v>0</v>
      </c>
      <c r="AT394" s="115">
        <f t="shared" si="871"/>
        <v>0</v>
      </c>
      <c r="AU394" s="115">
        <f t="shared" si="728"/>
        <v>0</v>
      </c>
      <c r="AV394" s="116">
        <f t="shared" si="729"/>
        <v>0</v>
      </c>
      <c r="AW394" s="346">
        <f t="shared" si="872"/>
        <v>2067517</v>
      </c>
      <c r="AX394" s="113">
        <f t="shared" si="873"/>
        <v>1510649</v>
      </c>
      <c r="AY394" s="113">
        <f t="shared" si="874"/>
        <v>0</v>
      </c>
      <c r="AZ394" s="113">
        <f t="shared" si="875"/>
        <v>12000</v>
      </c>
      <c r="BA394" s="113">
        <f t="shared" si="876"/>
        <v>514655</v>
      </c>
      <c r="BB394" s="113">
        <f t="shared" si="876"/>
        <v>30213</v>
      </c>
      <c r="BC394" s="113">
        <f t="shared" si="877"/>
        <v>0</v>
      </c>
      <c r="BD394" s="115">
        <f t="shared" si="878"/>
        <v>3.5</v>
      </c>
      <c r="BE394" s="115">
        <f t="shared" si="879"/>
        <v>3.5</v>
      </c>
      <c r="BF394" s="372">
        <f t="shared" si="880"/>
        <v>0</v>
      </c>
      <c r="BG394" s="116">
        <f t="shared" si="881"/>
        <v>0</v>
      </c>
    </row>
    <row r="395" spans="1:59" ht="14.1" customHeight="1" x14ac:dyDescent="0.2">
      <c r="A395" s="108">
        <v>79</v>
      </c>
      <c r="B395" s="105">
        <v>2325</v>
      </c>
      <c r="C395" s="106">
        <v>600074561</v>
      </c>
      <c r="D395" s="105">
        <v>46750321</v>
      </c>
      <c r="E395" s="107" t="s">
        <v>729</v>
      </c>
      <c r="F395" s="108">
        <v>3143</v>
      </c>
      <c r="G395" s="126" t="s">
        <v>634</v>
      </c>
      <c r="H395" s="109" t="s">
        <v>282</v>
      </c>
      <c r="I395" s="110">
        <v>80755</v>
      </c>
      <c r="J395" s="439">
        <v>56925</v>
      </c>
      <c r="K395" s="439">
        <v>0</v>
      </c>
      <c r="L395" s="111">
        <v>19241</v>
      </c>
      <c r="M395" s="111">
        <v>1139</v>
      </c>
      <c r="N395" s="439">
        <v>3450</v>
      </c>
      <c r="O395" s="288">
        <v>0.24</v>
      </c>
      <c r="P395" s="440">
        <v>0</v>
      </c>
      <c r="Q395" s="906">
        <v>0.24</v>
      </c>
      <c r="R395" s="112">
        <v>0</v>
      </c>
      <c r="S395" s="113">
        <v>0</v>
      </c>
      <c r="T395" s="113">
        <v>0</v>
      </c>
      <c r="U395" s="113">
        <v>0</v>
      </c>
      <c r="V395" s="113">
        <v>0</v>
      </c>
      <c r="W395" s="113">
        <v>0</v>
      </c>
      <c r="X395" s="113">
        <v>0</v>
      </c>
      <c r="Y395" s="113">
        <f t="shared" si="752"/>
        <v>0</v>
      </c>
      <c r="Z395" s="113">
        <v>0</v>
      </c>
      <c r="AA395" s="113">
        <v>0</v>
      </c>
      <c r="AB395" s="113">
        <v>0</v>
      </c>
      <c r="AC395" s="113">
        <f t="shared" si="753"/>
        <v>0</v>
      </c>
      <c r="AD395" s="113">
        <f t="shared" si="754"/>
        <v>0</v>
      </c>
      <c r="AE395" s="114">
        <f t="shared" si="755"/>
        <v>0</v>
      </c>
      <c r="AF395" s="114">
        <f t="shared" si="756"/>
        <v>0</v>
      </c>
      <c r="AG395" s="113">
        <v>0</v>
      </c>
      <c r="AH395" s="113">
        <v>0</v>
      </c>
      <c r="AI395" s="113">
        <v>0</v>
      </c>
      <c r="AJ395" s="113">
        <f t="shared" si="869"/>
        <v>0</v>
      </c>
      <c r="AK395" s="113">
        <f t="shared" si="870"/>
        <v>0</v>
      </c>
      <c r="AL395" s="115">
        <v>0</v>
      </c>
      <c r="AM395" s="115">
        <v>0</v>
      </c>
      <c r="AN395" s="115">
        <v>0</v>
      </c>
      <c r="AO395" s="115">
        <v>0</v>
      </c>
      <c r="AP395" s="115">
        <v>0</v>
      </c>
      <c r="AQ395" s="115">
        <v>0</v>
      </c>
      <c r="AR395" s="115">
        <v>0</v>
      </c>
      <c r="AS395" s="115">
        <v>0</v>
      </c>
      <c r="AT395" s="115">
        <f t="shared" si="871"/>
        <v>0</v>
      </c>
      <c r="AU395" s="115">
        <f t="shared" si="728"/>
        <v>0</v>
      </c>
      <c r="AV395" s="116">
        <f t="shared" si="729"/>
        <v>0</v>
      </c>
      <c r="AW395" s="346">
        <f t="shared" si="872"/>
        <v>80755</v>
      </c>
      <c r="AX395" s="113">
        <f t="shared" si="873"/>
        <v>56925</v>
      </c>
      <c r="AY395" s="113">
        <f t="shared" si="874"/>
        <v>0</v>
      </c>
      <c r="AZ395" s="113">
        <f t="shared" si="875"/>
        <v>0</v>
      </c>
      <c r="BA395" s="113">
        <f t="shared" si="876"/>
        <v>19241</v>
      </c>
      <c r="BB395" s="113">
        <f t="shared" si="876"/>
        <v>1139</v>
      </c>
      <c r="BC395" s="113">
        <f t="shared" si="877"/>
        <v>3450</v>
      </c>
      <c r="BD395" s="115">
        <f t="shared" si="878"/>
        <v>0.24</v>
      </c>
      <c r="BE395" s="115">
        <f t="shared" si="879"/>
        <v>0</v>
      </c>
      <c r="BF395" s="372">
        <f t="shared" si="880"/>
        <v>0</v>
      </c>
      <c r="BG395" s="116">
        <f t="shared" si="881"/>
        <v>0.24</v>
      </c>
    </row>
    <row r="396" spans="1:59" ht="14.1" customHeight="1" x14ac:dyDescent="0.2">
      <c r="A396" s="108">
        <v>79</v>
      </c>
      <c r="B396" s="105">
        <v>2325</v>
      </c>
      <c r="C396" s="106">
        <v>600074561</v>
      </c>
      <c r="D396" s="105">
        <v>46750321</v>
      </c>
      <c r="E396" s="107" t="s">
        <v>729</v>
      </c>
      <c r="F396" s="108">
        <v>3231</v>
      </c>
      <c r="G396" s="107" t="s">
        <v>320</v>
      </c>
      <c r="H396" s="109" t="s">
        <v>281</v>
      </c>
      <c r="I396" s="110">
        <v>3342495</v>
      </c>
      <c r="J396" s="338">
        <v>2453192</v>
      </c>
      <c r="K396" s="338">
        <v>0</v>
      </c>
      <c r="L396" s="111">
        <v>829179</v>
      </c>
      <c r="M396" s="111">
        <v>49064</v>
      </c>
      <c r="N396" s="338">
        <v>11060</v>
      </c>
      <c r="O396" s="288">
        <v>4.7482000000000006</v>
      </c>
      <c r="P396" s="275">
        <v>4.2259000000000002</v>
      </c>
      <c r="Q396" s="905">
        <v>0.52229999999999999</v>
      </c>
      <c r="R396" s="112">
        <v>0</v>
      </c>
      <c r="S396" s="113">
        <v>0</v>
      </c>
      <c r="T396" s="113">
        <v>0</v>
      </c>
      <c r="U396" s="113">
        <v>0</v>
      </c>
      <c r="V396" s="113">
        <v>0</v>
      </c>
      <c r="W396" s="113">
        <v>0</v>
      </c>
      <c r="X396" s="113">
        <v>0</v>
      </c>
      <c r="Y396" s="113">
        <f t="shared" si="752"/>
        <v>0</v>
      </c>
      <c r="Z396" s="113">
        <v>0</v>
      </c>
      <c r="AA396" s="113">
        <v>0</v>
      </c>
      <c r="AB396" s="113">
        <v>0</v>
      </c>
      <c r="AC396" s="113">
        <f t="shared" si="753"/>
        <v>0</v>
      </c>
      <c r="AD396" s="113">
        <f t="shared" si="754"/>
        <v>0</v>
      </c>
      <c r="AE396" s="114">
        <f t="shared" si="755"/>
        <v>0</v>
      </c>
      <c r="AF396" s="114">
        <f t="shared" si="756"/>
        <v>0</v>
      </c>
      <c r="AG396" s="113">
        <v>0</v>
      </c>
      <c r="AH396" s="113">
        <v>0</v>
      </c>
      <c r="AI396" s="113">
        <v>0</v>
      </c>
      <c r="AJ396" s="113">
        <f t="shared" si="869"/>
        <v>0</v>
      </c>
      <c r="AK396" s="113">
        <f t="shared" si="870"/>
        <v>0</v>
      </c>
      <c r="AL396" s="115">
        <v>0</v>
      </c>
      <c r="AM396" s="115">
        <v>0</v>
      </c>
      <c r="AN396" s="115">
        <v>0</v>
      </c>
      <c r="AO396" s="115">
        <v>0</v>
      </c>
      <c r="AP396" s="115">
        <v>0</v>
      </c>
      <c r="AQ396" s="115">
        <v>0</v>
      </c>
      <c r="AR396" s="115">
        <v>0</v>
      </c>
      <c r="AS396" s="115">
        <v>0</v>
      </c>
      <c r="AT396" s="115">
        <f t="shared" si="871"/>
        <v>0</v>
      </c>
      <c r="AU396" s="115">
        <f t="shared" si="728"/>
        <v>0</v>
      </c>
      <c r="AV396" s="116">
        <f t="shared" si="729"/>
        <v>0</v>
      </c>
      <c r="AW396" s="346">
        <f t="shared" si="872"/>
        <v>3342495</v>
      </c>
      <c r="AX396" s="113">
        <f t="shared" si="873"/>
        <v>2453192</v>
      </c>
      <c r="AY396" s="113">
        <f t="shared" si="874"/>
        <v>0</v>
      </c>
      <c r="AZ396" s="113">
        <f t="shared" si="875"/>
        <v>0</v>
      </c>
      <c r="BA396" s="113">
        <f t="shared" si="876"/>
        <v>829179</v>
      </c>
      <c r="BB396" s="113">
        <f t="shared" si="876"/>
        <v>49064</v>
      </c>
      <c r="BC396" s="113">
        <f t="shared" si="877"/>
        <v>11060</v>
      </c>
      <c r="BD396" s="115">
        <f t="shared" si="878"/>
        <v>4.7482000000000006</v>
      </c>
      <c r="BE396" s="115">
        <f t="shared" si="879"/>
        <v>4.2259000000000002</v>
      </c>
      <c r="BF396" s="372">
        <f t="shared" si="880"/>
        <v>0</v>
      </c>
      <c r="BG396" s="116">
        <f t="shared" si="881"/>
        <v>0.52229999999999999</v>
      </c>
    </row>
    <row r="397" spans="1:59" ht="14.1" customHeight="1" x14ac:dyDescent="0.2">
      <c r="A397" s="120">
        <v>79</v>
      </c>
      <c r="B397" s="117">
        <v>2325</v>
      </c>
      <c r="C397" s="118">
        <v>600074561</v>
      </c>
      <c r="D397" s="117">
        <v>46750321</v>
      </c>
      <c r="E397" s="119" t="s">
        <v>730</v>
      </c>
      <c r="F397" s="120"/>
      <c r="G397" s="119"/>
      <c r="H397" s="121"/>
      <c r="I397" s="127">
        <v>38519369</v>
      </c>
      <c r="J397" s="128">
        <v>27824182</v>
      </c>
      <c r="K397" s="128">
        <v>70000</v>
      </c>
      <c r="L397" s="128">
        <v>9428234</v>
      </c>
      <c r="M397" s="128">
        <v>556485</v>
      </c>
      <c r="N397" s="128">
        <v>640468</v>
      </c>
      <c r="O397" s="129">
        <v>57.099000000000004</v>
      </c>
      <c r="P397" s="129">
        <v>42.334100000000007</v>
      </c>
      <c r="Q397" s="907">
        <v>14.764900000000001</v>
      </c>
      <c r="R397" s="127">
        <f t="shared" ref="R397:BG397" si="882">SUM(R391:R396)</f>
        <v>30000</v>
      </c>
      <c r="S397" s="128">
        <f t="shared" si="882"/>
        <v>43306</v>
      </c>
      <c r="T397" s="128">
        <f t="shared" si="882"/>
        <v>151812</v>
      </c>
      <c r="U397" s="128">
        <f t="shared" ref="U397" si="883">SUM(U391:U396)</f>
        <v>98168</v>
      </c>
      <c r="V397" s="128">
        <f t="shared" si="882"/>
        <v>0</v>
      </c>
      <c r="W397" s="128">
        <f t="shared" ref="W397" si="884">SUM(W391:W396)</f>
        <v>0</v>
      </c>
      <c r="X397" s="128">
        <f t="shared" si="882"/>
        <v>0</v>
      </c>
      <c r="Y397" s="128">
        <f t="shared" si="882"/>
        <v>323286</v>
      </c>
      <c r="Z397" s="128">
        <f t="shared" si="882"/>
        <v>-30000</v>
      </c>
      <c r="AA397" s="128">
        <f t="shared" si="882"/>
        <v>0</v>
      </c>
      <c r="AB397" s="128">
        <f t="shared" si="882"/>
        <v>0</v>
      </c>
      <c r="AC397" s="128">
        <f t="shared" si="882"/>
        <v>-30000</v>
      </c>
      <c r="AD397" s="128">
        <f t="shared" si="882"/>
        <v>293286</v>
      </c>
      <c r="AE397" s="128">
        <f t="shared" si="882"/>
        <v>99130</v>
      </c>
      <c r="AF397" s="128">
        <f t="shared" si="882"/>
        <v>6466</v>
      </c>
      <c r="AG397" s="128">
        <f t="shared" si="882"/>
        <v>2500</v>
      </c>
      <c r="AH397" s="128">
        <f t="shared" si="882"/>
        <v>0</v>
      </c>
      <c r="AI397" s="128">
        <f t="shared" si="882"/>
        <v>0</v>
      </c>
      <c r="AJ397" s="128">
        <f t="shared" si="882"/>
        <v>2500</v>
      </c>
      <c r="AK397" s="128">
        <f t="shared" si="882"/>
        <v>401382</v>
      </c>
      <c r="AL397" s="129">
        <f t="shared" si="882"/>
        <v>0.1</v>
      </c>
      <c r="AM397" s="129">
        <f t="shared" si="882"/>
        <v>0</v>
      </c>
      <c r="AN397" s="129">
        <f t="shared" si="882"/>
        <v>0.13</v>
      </c>
      <c r="AO397" s="129">
        <f t="shared" si="882"/>
        <v>0.24</v>
      </c>
      <c r="AP397" s="129">
        <f t="shared" si="882"/>
        <v>0</v>
      </c>
      <c r="AQ397" s="129">
        <f t="shared" ref="AQ397" si="885">SUM(AQ391:AQ396)</f>
        <v>0</v>
      </c>
      <c r="AR397" s="129">
        <f t="shared" si="882"/>
        <v>0</v>
      </c>
      <c r="AS397" s="129">
        <f t="shared" si="882"/>
        <v>0</v>
      </c>
      <c r="AT397" s="949">
        <f t="shared" si="882"/>
        <v>0.47</v>
      </c>
      <c r="AU397" s="129">
        <f t="shared" si="882"/>
        <v>0</v>
      </c>
      <c r="AV397" s="130">
        <f t="shared" si="882"/>
        <v>0.47</v>
      </c>
      <c r="AW397" s="843">
        <f t="shared" si="882"/>
        <v>38920751</v>
      </c>
      <c r="AX397" s="128">
        <f t="shared" si="882"/>
        <v>28147468</v>
      </c>
      <c r="AY397" s="128">
        <f t="shared" ref="AY397" si="886">SUM(AY391:AY396)</f>
        <v>0</v>
      </c>
      <c r="AZ397" s="128">
        <f t="shared" si="882"/>
        <v>40000</v>
      </c>
      <c r="BA397" s="128">
        <f t="shared" si="882"/>
        <v>9527364</v>
      </c>
      <c r="BB397" s="128">
        <f t="shared" si="882"/>
        <v>562951</v>
      </c>
      <c r="BC397" s="128">
        <f t="shared" si="882"/>
        <v>642968</v>
      </c>
      <c r="BD397" s="129">
        <f t="shared" si="882"/>
        <v>57.569000000000003</v>
      </c>
      <c r="BE397" s="129">
        <f t="shared" si="882"/>
        <v>42.804100000000005</v>
      </c>
      <c r="BF397" s="129">
        <f t="shared" si="882"/>
        <v>0</v>
      </c>
      <c r="BG397" s="130">
        <f t="shared" si="882"/>
        <v>14.764900000000001</v>
      </c>
    </row>
    <row r="398" spans="1:59" ht="14.1" customHeight="1" x14ac:dyDescent="0.2">
      <c r="A398" s="108">
        <v>80</v>
      </c>
      <c r="B398" s="105">
        <v>2329</v>
      </c>
      <c r="C398" s="106">
        <v>691007331</v>
      </c>
      <c r="D398" s="105">
        <v>71294171</v>
      </c>
      <c r="E398" s="107" t="s">
        <v>805</v>
      </c>
      <c r="F398" s="108">
        <v>3114</v>
      </c>
      <c r="G398" s="247" t="s">
        <v>563</v>
      </c>
      <c r="H398" s="109" t="s">
        <v>281</v>
      </c>
      <c r="I398" s="110">
        <v>7342105</v>
      </c>
      <c r="J398" s="111">
        <v>5216759</v>
      </c>
      <c r="K398" s="111">
        <v>133360</v>
      </c>
      <c r="L398" s="111">
        <v>1808341</v>
      </c>
      <c r="M398" s="111">
        <v>104335</v>
      </c>
      <c r="N398" s="111">
        <v>79310</v>
      </c>
      <c r="O398" s="288">
        <v>9.7066999999999997</v>
      </c>
      <c r="P398" s="288">
        <v>6.8289999999999997</v>
      </c>
      <c r="Q398" s="406">
        <v>2.8776999999999999</v>
      </c>
      <c r="R398" s="112">
        <v>95760</v>
      </c>
      <c r="S398" s="113">
        <v>0</v>
      </c>
      <c r="T398" s="113">
        <v>0</v>
      </c>
      <c r="U398" s="113">
        <v>19316</v>
      </c>
      <c r="V398" s="113">
        <v>-25773</v>
      </c>
      <c r="W398" s="113">
        <v>0</v>
      </c>
      <c r="X398" s="113">
        <v>0</v>
      </c>
      <c r="Y398" s="113">
        <f t="shared" si="752"/>
        <v>89303</v>
      </c>
      <c r="Z398" s="113">
        <v>-95760</v>
      </c>
      <c r="AA398" s="113">
        <v>0</v>
      </c>
      <c r="AB398" s="113">
        <v>0</v>
      </c>
      <c r="AC398" s="113">
        <f t="shared" si="753"/>
        <v>-95760</v>
      </c>
      <c r="AD398" s="113">
        <f t="shared" si="754"/>
        <v>-6457</v>
      </c>
      <c r="AE398" s="114">
        <f t="shared" si="755"/>
        <v>-2182</v>
      </c>
      <c r="AF398" s="114">
        <f t="shared" si="756"/>
        <v>1786</v>
      </c>
      <c r="AG398" s="113">
        <v>0</v>
      </c>
      <c r="AH398" s="113">
        <v>35000</v>
      </c>
      <c r="AI398" s="113">
        <v>0</v>
      </c>
      <c r="AJ398" s="113">
        <f t="shared" ref="AJ398:AJ403" si="887">SUM(AG398:AI398)</f>
        <v>35000</v>
      </c>
      <c r="AK398" s="113">
        <f t="shared" ref="AK398:AK403" si="888">AD398+AE398+AF398+AJ398</f>
        <v>28147</v>
      </c>
      <c r="AL398" s="115">
        <v>0.01</v>
      </c>
      <c r="AM398" s="115">
        <v>0</v>
      </c>
      <c r="AN398" s="115">
        <v>0</v>
      </c>
      <c r="AO398" s="115">
        <v>0</v>
      </c>
      <c r="AP398" s="115">
        <v>0</v>
      </c>
      <c r="AQ398" s="115">
        <v>0</v>
      </c>
      <c r="AR398" s="115">
        <v>0</v>
      </c>
      <c r="AS398" s="115">
        <v>0</v>
      </c>
      <c r="AT398" s="115">
        <f t="shared" ref="AT398:AT403" si="889">AL398+AN398+AO398+AR398+AQ398</f>
        <v>0.01</v>
      </c>
      <c r="AU398" s="115">
        <f t="shared" ref="AU398:AU461" si="890">AM398+AP398+AS398</f>
        <v>0</v>
      </c>
      <c r="AV398" s="116">
        <f t="shared" ref="AV398:AV461" si="891">SUM(AT398:AU398)</f>
        <v>0.01</v>
      </c>
      <c r="AW398" s="346">
        <f t="shared" ref="AW398:AW403" si="892">I398+AK398</f>
        <v>7370252</v>
      </c>
      <c r="AX398" s="113">
        <f t="shared" ref="AX398:AX403" si="893">J398+Y398</f>
        <v>5306062</v>
      </c>
      <c r="AY398" s="113">
        <f t="shared" ref="AY398:AY403" si="894">W398</f>
        <v>0</v>
      </c>
      <c r="AZ398" s="113">
        <f t="shared" ref="AZ398:AZ403" si="895">K398+AC398</f>
        <v>37600</v>
      </c>
      <c r="BA398" s="113">
        <f t="shared" ref="BA398:BB403" si="896">L398+AE398</f>
        <v>1806159</v>
      </c>
      <c r="BB398" s="113">
        <f t="shared" si="896"/>
        <v>106121</v>
      </c>
      <c r="BC398" s="113">
        <f t="shared" ref="BC398:BC403" si="897">N398+AJ398</f>
        <v>114310</v>
      </c>
      <c r="BD398" s="115">
        <f t="shared" ref="BD398:BD403" si="898">O398+AV398</f>
        <v>9.7166999999999994</v>
      </c>
      <c r="BE398" s="115">
        <f t="shared" ref="BE398:BE403" si="899">P398+AT398</f>
        <v>6.8389999999999995</v>
      </c>
      <c r="BF398" s="372">
        <f t="shared" ref="BF398:BF403" si="900">AQ398</f>
        <v>0</v>
      </c>
      <c r="BG398" s="116">
        <f t="shared" ref="BG398:BG403" si="901">Q398+AU398</f>
        <v>2.8776999999999999</v>
      </c>
    </row>
    <row r="399" spans="1:59" ht="14.1" customHeight="1" x14ac:dyDescent="0.2">
      <c r="A399" s="108">
        <v>80</v>
      </c>
      <c r="B399" s="105">
        <v>2329</v>
      </c>
      <c r="C399" s="106">
        <v>691007331</v>
      </c>
      <c r="D399" s="105">
        <v>71294171</v>
      </c>
      <c r="E399" s="107" t="s">
        <v>805</v>
      </c>
      <c r="F399" s="108">
        <v>3114</v>
      </c>
      <c r="G399" s="82" t="s">
        <v>317</v>
      </c>
      <c r="H399" s="109" t="s">
        <v>281</v>
      </c>
      <c r="I399" s="110">
        <v>1504448</v>
      </c>
      <c r="J399" s="427">
        <v>1107841</v>
      </c>
      <c r="K399" s="427">
        <v>0</v>
      </c>
      <c r="L399" s="111">
        <v>374450</v>
      </c>
      <c r="M399" s="111">
        <v>22157</v>
      </c>
      <c r="N399" s="338">
        <v>0</v>
      </c>
      <c r="O399" s="288">
        <v>3.0278</v>
      </c>
      <c r="P399" s="430">
        <v>3.0278</v>
      </c>
      <c r="Q399" s="905">
        <v>0</v>
      </c>
      <c r="R399" s="112">
        <v>0</v>
      </c>
      <c r="S399" s="113">
        <v>0</v>
      </c>
      <c r="T399" s="113">
        <v>0</v>
      </c>
      <c r="U399" s="113">
        <v>0</v>
      </c>
      <c r="V399" s="113">
        <v>0</v>
      </c>
      <c r="W399" s="113">
        <v>0</v>
      </c>
      <c r="X399" s="113">
        <v>0</v>
      </c>
      <c r="Y399" s="113">
        <f t="shared" si="752"/>
        <v>0</v>
      </c>
      <c r="Z399" s="113">
        <v>0</v>
      </c>
      <c r="AA399" s="113">
        <v>0</v>
      </c>
      <c r="AB399" s="113">
        <v>0</v>
      </c>
      <c r="AC399" s="113">
        <f t="shared" si="753"/>
        <v>0</v>
      </c>
      <c r="AD399" s="113">
        <f t="shared" si="754"/>
        <v>0</v>
      </c>
      <c r="AE399" s="114">
        <f t="shared" si="755"/>
        <v>0</v>
      </c>
      <c r="AF399" s="114">
        <f t="shared" si="756"/>
        <v>0</v>
      </c>
      <c r="AG399" s="113">
        <v>0</v>
      </c>
      <c r="AH399" s="113">
        <v>0</v>
      </c>
      <c r="AI399" s="113">
        <v>0</v>
      </c>
      <c r="AJ399" s="113">
        <f t="shared" si="887"/>
        <v>0</v>
      </c>
      <c r="AK399" s="113">
        <f t="shared" si="888"/>
        <v>0</v>
      </c>
      <c r="AL399" s="115">
        <v>0</v>
      </c>
      <c r="AM399" s="115">
        <v>0</v>
      </c>
      <c r="AN399" s="115">
        <v>0</v>
      </c>
      <c r="AO399" s="115">
        <v>0</v>
      </c>
      <c r="AP399" s="115">
        <v>0</v>
      </c>
      <c r="AQ399" s="115">
        <v>0</v>
      </c>
      <c r="AR399" s="115">
        <v>0</v>
      </c>
      <c r="AS399" s="115">
        <v>0</v>
      </c>
      <c r="AT399" s="115">
        <f t="shared" si="889"/>
        <v>0</v>
      </c>
      <c r="AU399" s="115">
        <f t="shared" si="890"/>
        <v>0</v>
      </c>
      <c r="AV399" s="116">
        <f t="shared" si="891"/>
        <v>0</v>
      </c>
      <c r="AW399" s="346">
        <f t="shared" si="892"/>
        <v>1504448</v>
      </c>
      <c r="AX399" s="113">
        <f t="shared" si="893"/>
        <v>1107841</v>
      </c>
      <c r="AY399" s="113">
        <f t="shared" si="894"/>
        <v>0</v>
      </c>
      <c r="AZ399" s="113">
        <f t="shared" si="895"/>
        <v>0</v>
      </c>
      <c r="BA399" s="113">
        <f t="shared" si="896"/>
        <v>374450</v>
      </c>
      <c r="BB399" s="113">
        <f t="shared" si="896"/>
        <v>22157</v>
      </c>
      <c r="BC399" s="113">
        <f t="shared" si="897"/>
        <v>0</v>
      </c>
      <c r="BD399" s="115">
        <f t="shared" si="898"/>
        <v>3.0278</v>
      </c>
      <c r="BE399" s="115">
        <f t="shared" si="899"/>
        <v>3.0278</v>
      </c>
      <c r="BF399" s="372">
        <f t="shared" si="900"/>
        <v>0</v>
      </c>
      <c r="BG399" s="116">
        <f t="shared" si="901"/>
        <v>0</v>
      </c>
    </row>
    <row r="400" spans="1:59" ht="14.1" customHeight="1" x14ac:dyDescent="0.2">
      <c r="A400" s="108">
        <v>80</v>
      </c>
      <c r="B400" s="105">
        <v>2329</v>
      </c>
      <c r="C400" s="106">
        <v>691007331</v>
      </c>
      <c r="D400" s="105">
        <v>71294171</v>
      </c>
      <c r="E400" s="107" t="s">
        <v>805</v>
      </c>
      <c r="F400" s="108">
        <v>3114</v>
      </c>
      <c r="G400" s="126" t="s">
        <v>316</v>
      </c>
      <c r="H400" s="109" t="s">
        <v>282</v>
      </c>
      <c r="I400" s="110">
        <v>2500</v>
      </c>
      <c r="J400" s="28">
        <v>0</v>
      </c>
      <c r="K400" s="28">
        <v>0</v>
      </c>
      <c r="L400" s="111">
        <v>0</v>
      </c>
      <c r="M400" s="111">
        <v>0</v>
      </c>
      <c r="N400" s="28">
        <v>2500</v>
      </c>
      <c r="O400" s="288">
        <v>0</v>
      </c>
      <c r="P400" s="275">
        <v>0</v>
      </c>
      <c r="Q400" s="905">
        <v>0</v>
      </c>
      <c r="R400" s="112">
        <v>0</v>
      </c>
      <c r="S400" s="113">
        <v>0</v>
      </c>
      <c r="T400" s="113">
        <v>0</v>
      </c>
      <c r="U400" s="113">
        <v>0</v>
      </c>
      <c r="V400" s="113">
        <v>0</v>
      </c>
      <c r="W400" s="113">
        <v>0</v>
      </c>
      <c r="X400" s="113">
        <v>0</v>
      </c>
      <c r="Y400" s="113">
        <f t="shared" ref="Y400:Y461" si="902">SUM(R400:X400)</f>
        <v>0</v>
      </c>
      <c r="Z400" s="113">
        <v>0</v>
      </c>
      <c r="AA400" s="113">
        <v>0</v>
      </c>
      <c r="AB400" s="113">
        <v>0</v>
      </c>
      <c r="AC400" s="113">
        <f t="shared" ref="AC400:AC461" si="903">SUM(Z400:AB400)</f>
        <v>0</v>
      </c>
      <c r="AD400" s="113">
        <f t="shared" ref="AD400:AD461" si="904">Y400+AC400</f>
        <v>0</v>
      </c>
      <c r="AE400" s="114">
        <f t="shared" ref="AE400:AE461" si="905">ROUND((Y400+Z400+AA400)*33.8%,0)</f>
        <v>0</v>
      </c>
      <c r="AF400" s="114">
        <f t="shared" ref="AF400:AF461" si="906">ROUND(Y400*2%,0)</f>
        <v>0</v>
      </c>
      <c r="AG400" s="113">
        <v>-2500</v>
      </c>
      <c r="AH400" s="113">
        <v>0</v>
      </c>
      <c r="AI400" s="113">
        <v>0</v>
      </c>
      <c r="AJ400" s="113">
        <f t="shared" si="887"/>
        <v>-2500</v>
      </c>
      <c r="AK400" s="113">
        <f t="shared" si="888"/>
        <v>-2500</v>
      </c>
      <c r="AL400" s="115">
        <v>0</v>
      </c>
      <c r="AM400" s="115">
        <v>0</v>
      </c>
      <c r="AN400" s="115">
        <v>0</v>
      </c>
      <c r="AO400" s="115">
        <v>0</v>
      </c>
      <c r="AP400" s="115">
        <v>0</v>
      </c>
      <c r="AQ400" s="115">
        <v>0</v>
      </c>
      <c r="AR400" s="115">
        <v>0</v>
      </c>
      <c r="AS400" s="115">
        <v>0</v>
      </c>
      <c r="AT400" s="115">
        <f t="shared" si="889"/>
        <v>0</v>
      </c>
      <c r="AU400" s="115">
        <f t="shared" si="890"/>
        <v>0</v>
      </c>
      <c r="AV400" s="116">
        <f t="shared" si="891"/>
        <v>0</v>
      </c>
      <c r="AW400" s="346">
        <f t="shared" si="892"/>
        <v>0</v>
      </c>
      <c r="AX400" s="113">
        <f t="shared" si="893"/>
        <v>0</v>
      </c>
      <c r="AY400" s="113">
        <f t="shared" si="894"/>
        <v>0</v>
      </c>
      <c r="AZ400" s="113">
        <f t="shared" si="895"/>
        <v>0</v>
      </c>
      <c r="BA400" s="113">
        <f t="shared" si="896"/>
        <v>0</v>
      </c>
      <c r="BB400" s="113">
        <f t="shared" si="896"/>
        <v>0</v>
      </c>
      <c r="BC400" s="113">
        <f t="shared" si="897"/>
        <v>0</v>
      </c>
      <c r="BD400" s="115">
        <f t="shared" si="898"/>
        <v>0</v>
      </c>
      <c r="BE400" s="115">
        <f t="shared" si="899"/>
        <v>0</v>
      </c>
      <c r="BF400" s="372">
        <f t="shared" si="900"/>
        <v>0</v>
      </c>
      <c r="BG400" s="116">
        <f t="shared" si="901"/>
        <v>0</v>
      </c>
    </row>
    <row r="401" spans="1:59" ht="14.1" customHeight="1" x14ac:dyDescent="0.2">
      <c r="A401" s="108">
        <v>80</v>
      </c>
      <c r="B401" s="105">
        <v>2329</v>
      </c>
      <c r="C401" s="106">
        <v>691007331</v>
      </c>
      <c r="D401" s="105">
        <v>71294171</v>
      </c>
      <c r="E401" s="107" t="s">
        <v>805</v>
      </c>
      <c r="F401" s="108">
        <v>3141</v>
      </c>
      <c r="G401" s="107" t="s">
        <v>319</v>
      </c>
      <c r="H401" s="109" t="s">
        <v>282</v>
      </c>
      <c r="I401" s="110">
        <v>70451</v>
      </c>
      <c r="J401" s="30">
        <v>51487</v>
      </c>
      <c r="K401" s="30">
        <v>0</v>
      </c>
      <c r="L401" s="111">
        <v>17402</v>
      </c>
      <c r="M401" s="111">
        <v>1030</v>
      </c>
      <c r="N401" s="30">
        <v>532</v>
      </c>
      <c r="O401" s="288">
        <v>0.18</v>
      </c>
      <c r="P401" s="441">
        <v>0</v>
      </c>
      <c r="Q401" s="906">
        <v>0.18</v>
      </c>
      <c r="R401" s="112">
        <v>0</v>
      </c>
      <c r="S401" s="113">
        <v>0</v>
      </c>
      <c r="T401" s="113">
        <v>0</v>
      </c>
      <c r="U401" s="113">
        <v>0</v>
      </c>
      <c r="V401" s="113">
        <v>0</v>
      </c>
      <c r="W401" s="113">
        <v>0</v>
      </c>
      <c r="X401" s="113">
        <v>0</v>
      </c>
      <c r="Y401" s="113">
        <f t="shared" si="902"/>
        <v>0</v>
      </c>
      <c r="Z401" s="113">
        <v>0</v>
      </c>
      <c r="AA401" s="113">
        <v>0</v>
      </c>
      <c r="AB401" s="113">
        <v>0</v>
      </c>
      <c r="AC401" s="113">
        <f t="shared" si="903"/>
        <v>0</v>
      </c>
      <c r="AD401" s="113">
        <f t="shared" si="904"/>
        <v>0</v>
      </c>
      <c r="AE401" s="114">
        <f t="shared" si="905"/>
        <v>0</v>
      </c>
      <c r="AF401" s="114">
        <f t="shared" si="906"/>
        <v>0</v>
      </c>
      <c r="AG401" s="113">
        <v>0</v>
      </c>
      <c r="AH401" s="113">
        <v>0</v>
      </c>
      <c r="AI401" s="113">
        <v>0</v>
      </c>
      <c r="AJ401" s="113">
        <f t="shared" si="887"/>
        <v>0</v>
      </c>
      <c r="AK401" s="113">
        <f t="shared" si="888"/>
        <v>0</v>
      </c>
      <c r="AL401" s="115">
        <v>0</v>
      </c>
      <c r="AM401" s="115">
        <v>0</v>
      </c>
      <c r="AN401" s="115">
        <v>0</v>
      </c>
      <c r="AO401" s="115">
        <v>0</v>
      </c>
      <c r="AP401" s="115">
        <v>0</v>
      </c>
      <c r="AQ401" s="115">
        <v>0</v>
      </c>
      <c r="AR401" s="115">
        <v>0</v>
      </c>
      <c r="AS401" s="115">
        <v>0</v>
      </c>
      <c r="AT401" s="115">
        <f t="shared" si="889"/>
        <v>0</v>
      </c>
      <c r="AU401" s="115">
        <f t="shared" si="890"/>
        <v>0</v>
      </c>
      <c r="AV401" s="116">
        <f t="shared" si="891"/>
        <v>0</v>
      </c>
      <c r="AW401" s="346">
        <f t="shared" si="892"/>
        <v>70451</v>
      </c>
      <c r="AX401" s="113">
        <f t="shared" si="893"/>
        <v>51487</v>
      </c>
      <c r="AY401" s="113">
        <f t="shared" si="894"/>
        <v>0</v>
      </c>
      <c r="AZ401" s="113">
        <f t="shared" si="895"/>
        <v>0</v>
      </c>
      <c r="BA401" s="113">
        <f t="shared" si="896"/>
        <v>17402</v>
      </c>
      <c r="BB401" s="113">
        <f t="shared" si="896"/>
        <v>1030</v>
      </c>
      <c r="BC401" s="113">
        <f t="shared" si="897"/>
        <v>532</v>
      </c>
      <c r="BD401" s="115">
        <f t="shared" si="898"/>
        <v>0.18</v>
      </c>
      <c r="BE401" s="115">
        <f t="shared" si="899"/>
        <v>0</v>
      </c>
      <c r="BF401" s="372">
        <f t="shared" si="900"/>
        <v>0</v>
      </c>
      <c r="BG401" s="116">
        <f t="shared" si="901"/>
        <v>0.18</v>
      </c>
    </row>
    <row r="402" spans="1:59" ht="14.1" customHeight="1" x14ac:dyDescent="0.2">
      <c r="A402" s="108">
        <v>80</v>
      </c>
      <c r="B402" s="105">
        <v>2329</v>
      </c>
      <c r="C402" s="106">
        <v>691007331</v>
      </c>
      <c r="D402" s="105">
        <v>71294171</v>
      </c>
      <c r="E402" s="107" t="s">
        <v>805</v>
      </c>
      <c r="F402" s="108">
        <v>3143</v>
      </c>
      <c r="G402" s="126" t="s">
        <v>633</v>
      </c>
      <c r="H402" s="109" t="s">
        <v>281</v>
      </c>
      <c r="I402" s="110">
        <v>517479</v>
      </c>
      <c r="J402" s="427">
        <v>381060</v>
      </c>
      <c r="K402" s="427">
        <v>0</v>
      </c>
      <c r="L402" s="111">
        <v>128798</v>
      </c>
      <c r="M402" s="111">
        <v>7621</v>
      </c>
      <c r="N402" s="338">
        <v>0</v>
      </c>
      <c r="O402" s="288">
        <v>0.75</v>
      </c>
      <c r="P402" s="430">
        <v>0.75</v>
      </c>
      <c r="Q402" s="905">
        <v>0</v>
      </c>
      <c r="R402" s="112">
        <v>0</v>
      </c>
      <c r="S402" s="113">
        <v>0</v>
      </c>
      <c r="T402" s="113">
        <v>0</v>
      </c>
      <c r="U402" s="113">
        <v>0</v>
      </c>
      <c r="V402" s="113">
        <v>0</v>
      </c>
      <c r="W402" s="113">
        <v>0</v>
      </c>
      <c r="X402" s="113">
        <v>0</v>
      </c>
      <c r="Y402" s="113">
        <f t="shared" si="902"/>
        <v>0</v>
      </c>
      <c r="Z402" s="113">
        <v>0</v>
      </c>
      <c r="AA402" s="113">
        <v>0</v>
      </c>
      <c r="AB402" s="113">
        <v>0</v>
      </c>
      <c r="AC402" s="113">
        <f t="shared" si="903"/>
        <v>0</v>
      </c>
      <c r="AD402" s="113">
        <f t="shared" si="904"/>
        <v>0</v>
      </c>
      <c r="AE402" s="114">
        <f t="shared" si="905"/>
        <v>0</v>
      </c>
      <c r="AF402" s="114">
        <f t="shared" si="906"/>
        <v>0</v>
      </c>
      <c r="AG402" s="113">
        <v>0</v>
      </c>
      <c r="AH402" s="113">
        <v>0</v>
      </c>
      <c r="AI402" s="113">
        <v>0</v>
      </c>
      <c r="AJ402" s="113">
        <f t="shared" si="887"/>
        <v>0</v>
      </c>
      <c r="AK402" s="113">
        <f t="shared" si="888"/>
        <v>0</v>
      </c>
      <c r="AL402" s="115">
        <v>0</v>
      </c>
      <c r="AM402" s="115">
        <v>0</v>
      </c>
      <c r="AN402" s="115">
        <v>0</v>
      </c>
      <c r="AO402" s="115">
        <v>0</v>
      </c>
      <c r="AP402" s="115">
        <v>0</v>
      </c>
      <c r="AQ402" s="115">
        <v>0</v>
      </c>
      <c r="AR402" s="115">
        <v>0</v>
      </c>
      <c r="AS402" s="115">
        <v>0</v>
      </c>
      <c r="AT402" s="115">
        <f t="shared" si="889"/>
        <v>0</v>
      </c>
      <c r="AU402" s="115">
        <f t="shared" si="890"/>
        <v>0</v>
      </c>
      <c r="AV402" s="116">
        <f t="shared" si="891"/>
        <v>0</v>
      </c>
      <c r="AW402" s="346">
        <f t="shared" si="892"/>
        <v>517479</v>
      </c>
      <c r="AX402" s="113">
        <f t="shared" si="893"/>
        <v>381060</v>
      </c>
      <c r="AY402" s="113">
        <f t="shared" si="894"/>
        <v>0</v>
      </c>
      <c r="AZ402" s="113">
        <f t="shared" si="895"/>
        <v>0</v>
      </c>
      <c r="BA402" s="113">
        <f t="shared" si="896"/>
        <v>128798</v>
      </c>
      <c r="BB402" s="113">
        <f t="shared" si="896"/>
        <v>7621</v>
      </c>
      <c r="BC402" s="113">
        <f t="shared" si="897"/>
        <v>0</v>
      </c>
      <c r="BD402" s="115">
        <f t="shared" si="898"/>
        <v>0.75</v>
      </c>
      <c r="BE402" s="115">
        <f t="shared" si="899"/>
        <v>0.75</v>
      </c>
      <c r="BF402" s="372">
        <f t="shared" si="900"/>
        <v>0</v>
      </c>
      <c r="BG402" s="116">
        <f t="shared" si="901"/>
        <v>0</v>
      </c>
    </row>
    <row r="403" spans="1:59" ht="14.1" customHeight="1" x14ac:dyDescent="0.2">
      <c r="A403" s="108">
        <v>80</v>
      </c>
      <c r="B403" s="105">
        <v>2329</v>
      </c>
      <c r="C403" s="106">
        <v>691007331</v>
      </c>
      <c r="D403" s="105">
        <v>71294171</v>
      </c>
      <c r="E403" s="107" t="s">
        <v>805</v>
      </c>
      <c r="F403" s="108">
        <v>3143</v>
      </c>
      <c r="G403" s="126" t="s">
        <v>634</v>
      </c>
      <c r="H403" s="109" t="s">
        <v>282</v>
      </c>
      <c r="I403" s="110">
        <v>9831</v>
      </c>
      <c r="J403" s="439">
        <v>6930</v>
      </c>
      <c r="K403" s="439">
        <v>0</v>
      </c>
      <c r="L403" s="111">
        <v>2342</v>
      </c>
      <c r="M403" s="111">
        <v>139</v>
      </c>
      <c r="N403" s="439">
        <v>420</v>
      </c>
      <c r="O403" s="288">
        <v>0.03</v>
      </c>
      <c r="P403" s="440">
        <v>0</v>
      </c>
      <c r="Q403" s="906">
        <v>0.03</v>
      </c>
      <c r="R403" s="112">
        <v>0</v>
      </c>
      <c r="S403" s="113">
        <v>0</v>
      </c>
      <c r="T403" s="113">
        <v>0</v>
      </c>
      <c r="U403" s="113">
        <v>0</v>
      </c>
      <c r="V403" s="113">
        <v>0</v>
      </c>
      <c r="W403" s="113">
        <v>0</v>
      </c>
      <c r="X403" s="113">
        <v>0</v>
      </c>
      <c r="Y403" s="113">
        <f t="shared" si="902"/>
        <v>0</v>
      </c>
      <c r="Z403" s="113">
        <v>0</v>
      </c>
      <c r="AA403" s="113">
        <v>0</v>
      </c>
      <c r="AB403" s="113">
        <v>0</v>
      </c>
      <c r="AC403" s="113">
        <f t="shared" si="903"/>
        <v>0</v>
      </c>
      <c r="AD403" s="113">
        <f t="shared" si="904"/>
        <v>0</v>
      </c>
      <c r="AE403" s="114">
        <f t="shared" si="905"/>
        <v>0</v>
      </c>
      <c r="AF403" s="114">
        <f t="shared" si="906"/>
        <v>0</v>
      </c>
      <c r="AG403" s="113">
        <v>0</v>
      </c>
      <c r="AH403" s="113">
        <v>0</v>
      </c>
      <c r="AI403" s="113">
        <v>0</v>
      </c>
      <c r="AJ403" s="113">
        <f t="shared" si="887"/>
        <v>0</v>
      </c>
      <c r="AK403" s="113">
        <f t="shared" si="888"/>
        <v>0</v>
      </c>
      <c r="AL403" s="115">
        <v>0</v>
      </c>
      <c r="AM403" s="115">
        <v>0</v>
      </c>
      <c r="AN403" s="115">
        <v>0</v>
      </c>
      <c r="AO403" s="115">
        <v>0</v>
      </c>
      <c r="AP403" s="115">
        <v>0</v>
      </c>
      <c r="AQ403" s="115">
        <v>0</v>
      </c>
      <c r="AR403" s="115">
        <v>0</v>
      </c>
      <c r="AS403" s="115">
        <v>0</v>
      </c>
      <c r="AT403" s="115">
        <f t="shared" si="889"/>
        <v>0</v>
      </c>
      <c r="AU403" s="115">
        <f t="shared" si="890"/>
        <v>0</v>
      </c>
      <c r="AV403" s="116">
        <f t="shared" si="891"/>
        <v>0</v>
      </c>
      <c r="AW403" s="346">
        <f t="shared" si="892"/>
        <v>9831</v>
      </c>
      <c r="AX403" s="113">
        <f t="shared" si="893"/>
        <v>6930</v>
      </c>
      <c r="AY403" s="113">
        <f t="shared" si="894"/>
        <v>0</v>
      </c>
      <c r="AZ403" s="113">
        <f t="shared" si="895"/>
        <v>0</v>
      </c>
      <c r="BA403" s="113">
        <f t="shared" si="896"/>
        <v>2342</v>
      </c>
      <c r="BB403" s="113">
        <f t="shared" si="896"/>
        <v>139</v>
      </c>
      <c r="BC403" s="113">
        <f t="shared" si="897"/>
        <v>420</v>
      </c>
      <c r="BD403" s="115">
        <f t="shared" si="898"/>
        <v>0.03</v>
      </c>
      <c r="BE403" s="115">
        <f t="shared" si="899"/>
        <v>0</v>
      </c>
      <c r="BF403" s="372">
        <f t="shared" si="900"/>
        <v>0</v>
      </c>
      <c r="BG403" s="116">
        <f t="shared" si="901"/>
        <v>0.03</v>
      </c>
    </row>
    <row r="404" spans="1:59" ht="14.1" customHeight="1" x14ac:dyDescent="0.2">
      <c r="A404" s="120">
        <v>80</v>
      </c>
      <c r="B404" s="117">
        <v>2329</v>
      </c>
      <c r="C404" s="118">
        <v>691007331</v>
      </c>
      <c r="D404" s="117">
        <v>71294171</v>
      </c>
      <c r="E404" s="119" t="s">
        <v>829</v>
      </c>
      <c r="F404" s="120"/>
      <c r="G404" s="119"/>
      <c r="H404" s="121"/>
      <c r="I404" s="132">
        <v>9446814</v>
      </c>
      <c r="J404" s="133">
        <v>6764077</v>
      </c>
      <c r="K404" s="133">
        <v>133360</v>
      </c>
      <c r="L404" s="133">
        <v>2331333</v>
      </c>
      <c r="M404" s="133">
        <v>135282</v>
      </c>
      <c r="N404" s="133">
        <v>82762</v>
      </c>
      <c r="O404" s="134">
        <v>13.6945</v>
      </c>
      <c r="P404" s="134">
        <v>10.6068</v>
      </c>
      <c r="Q404" s="908">
        <v>3.0876999999999999</v>
      </c>
      <c r="R404" s="132">
        <f t="shared" ref="R404:BG404" si="907">SUM(R398:R403)</f>
        <v>95760</v>
      </c>
      <c r="S404" s="133">
        <f t="shared" si="907"/>
        <v>0</v>
      </c>
      <c r="T404" s="133">
        <f t="shared" si="907"/>
        <v>0</v>
      </c>
      <c r="U404" s="133">
        <f t="shared" ref="U404" si="908">SUM(U398:U403)</f>
        <v>19316</v>
      </c>
      <c r="V404" s="133">
        <f t="shared" si="907"/>
        <v>-25773</v>
      </c>
      <c r="W404" s="133">
        <f t="shared" ref="W404" si="909">SUM(W398:W403)</f>
        <v>0</v>
      </c>
      <c r="X404" s="133">
        <f t="shared" si="907"/>
        <v>0</v>
      </c>
      <c r="Y404" s="133">
        <f t="shared" si="907"/>
        <v>89303</v>
      </c>
      <c r="Z404" s="133">
        <f t="shared" si="907"/>
        <v>-95760</v>
      </c>
      <c r="AA404" s="133">
        <f t="shared" si="907"/>
        <v>0</v>
      </c>
      <c r="AB404" s="133">
        <f t="shared" si="907"/>
        <v>0</v>
      </c>
      <c r="AC404" s="133">
        <f t="shared" si="907"/>
        <v>-95760</v>
      </c>
      <c r="AD404" s="133">
        <f t="shared" si="907"/>
        <v>-6457</v>
      </c>
      <c r="AE404" s="133">
        <f t="shared" si="907"/>
        <v>-2182</v>
      </c>
      <c r="AF404" s="133">
        <f t="shared" si="907"/>
        <v>1786</v>
      </c>
      <c r="AG404" s="133">
        <f t="shared" si="907"/>
        <v>-2500</v>
      </c>
      <c r="AH404" s="133">
        <f t="shared" si="907"/>
        <v>35000</v>
      </c>
      <c r="AI404" s="133">
        <f t="shared" si="907"/>
        <v>0</v>
      </c>
      <c r="AJ404" s="133">
        <f t="shared" si="907"/>
        <v>32500</v>
      </c>
      <c r="AK404" s="133">
        <f t="shared" si="907"/>
        <v>25647</v>
      </c>
      <c r="AL404" s="134">
        <f t="shared" si="907"/>
        <v>0.01</v>
      </c>
      <c r="AM404" s="134">
        <f t="shared" si="907"/>
        <v>0</v>
      </c>
      <c r="AN404" s="134">
        <f t="shared" si="907"/>
        <v>0</v>
      </c>
      <c r="AO404" s="134">
        <f t="shared" si="907"/>
        <v>0</v>
      </c>
      <c r="AP404" s="134">
        <f t="shared" si="907"/>
        <v>0</v>
      </c>
      <c r="AQ404" s="134">
        <f t="shared" ref="AQ404" si="910">SUM(AQ398:AQ403)</f>
        <v>0</v>
      </c>
      <c r="AR404" s="134">
        <f t="shared" si="907"/>
        <v>0</v>
      </c>
      <c r="AS404" s="134">
        <f t="shared" si="907"/>
        <v>0</v>
      </c>
      <c r="AT404" s="950">
        <f t="shared" si="907"/>
        <v>0.01</v>
      </c>
      <c r="AU404" s="134">
        <f t="shared" si="907"/>
        <v>0</v>
      </c>
      <c r="AV404" s="135">
        <f t="shared" si="907"/>
        <v>0.01</v>
      </c>
      <c r="AW404" s="844">
        <f t="shared" si="907"/>
        <v>9472461</v>
      </c>
      <c r="AX404" s="133">
        <f t="shared" si="907"/>
        <v>6853380</v>
      </c>
      <c r="AY404" s="133">
        <f t="shared" ref="AY404" si="911">SUM(AY398:AY403)</f>
        <v>0</v>
      </c>
      <c r="AZ404" s="133">
        <f t="shared" si="907"/>
        <v>37600</v>
      </c>
      <c r="BA404" s="133">
        <f t="shared" si="907"/>
        <v>2329151</v>
      </c>
      <c r="BB404" s="133">
        <f t="shared" si="907"/>
        <v>137068</v>
      </c>
      <c r="BC404" s="133">
        <f t="shared" si="907"/>
        <v>115262</v>
      </c>
      <c r="BD404" s="134">
        <f t="shared" si="907"/>
        <v>13.704499999999998</v>
      </c>
      <c r="BE404" s="134">
        <f t="shared" si="907"/>
        <v>10.6168</v>
      </c>
      <c r="BF404" s="134">
        <f t="shared" si="907"/>
        <v>0</v>
      </c>
      <c r="BG404" s="135">
        <f t="shared" si="907"/>
        <v>3.0876999999999999</v>
      </c>
    </row>
    <row r="405" spans="1:59" ht="14.1" customHeight="1" x14ac:dyDescent="0.2">
      <c r="A405" s="108">
        <v>81</v>
      </c>
      <c r="B405" s="105">
        <v>2406</v>
      </c>
      <c r="C405" s="106">
        <v>600079031</v>
      </c>
      <c r="D405" s="105">
        <v>70695091</v>
      </c>
      <c r="E405" s="107" t="s">
        <v>731</v>
      </c>
      <c r="F405" s="108">
        <v>3111</v>
      </c>
      <c r="G405" s="107" t="s">
        <v>315</v>
      </c>
      <c r="H405" s="109" t="s">
        <v>281</v>
      </c>
      <c r="I405" s="110">
        <v>3387697</v>
      </c>
      <c r="J405" s="111">
        <v>2479711</v>
      </c>
      <c r="K405" s="111">
        <v>0</v>
      </c>
      <c r="L405" s="111">
        <v>838142</v>
      </c>
      <c r="M405" s="111">
        <v>49594</v>
      </c>
      <c r="N405" s="111">
        <v>20250</v>
      </c>
      <c r="O405" s="288">
        <v>5.8898000000000001</v>
      </c>
      <c r="P405" s="288">
        <v>4</v>
      </c>
      <c r="Q405" s="406">
        <v>1.8898000000000001</v>
      </c>
      <c r="R405" s="112">
        <v>0</v>
      </c>
      <c r="S405" s="113">
        <v>0</v>
      </c>
      <c r="T405" s="113">
        <v>0</v>
      </c>
      <c r="U405" s="113">
        <v>31304</v>
      </c>
      <c r="V405" s="113">
        <v>0</v>
      </c>
      <c r="W405" s="113">
        <v>0</v>
      </c>
      <c r="X405" s="113">
        <v>0</v>
      </c>
      <c r="Y405" s="113">
        <f t="shared" si="902"/>
        <v>31304</v>
      </c>
      <c r="Z405" s="113">
        <v>0</v>
      </c>
      <c r="AA405" s="113">
        <v>0</v>
      </c>
      <c r="AB405" s="113">
        <v>0</v>
      </c>
      <c r="AC405" s="113">
        <f t="shared" si="903"/>
        <v>0</v>
      </c>
      <c r="AD405" s="113">
        <f t="shared" si="904"/>
        <v>31304</v>
      </c>
      <c r="AE405" s="114">
        <f t="shared" si="905"/>
        <v>10581</v>
      </c>
      <c r="AF405" s="114">
        <f t="shared" si="906"/>
        <v>626</v>
      </c>
      <c r="AG405" s="113">
        <v>0</v>
      </c>
      <c r="AH405" s="113">
        <v>0</v>
      </c>
      <c r="AI405" s="113">
        <v>0</v>
      </c>
      <c r="AJ405" s="113">
        <f>SUM(AG405:AI405)</f>
        <v>0</v>
      </c>
      <c r="AK405" s="113">
        <f>AD405+AE405+AF405+AJ405</f>
        <v>42511</v>
      </c>
      <c r="AL405" s="115">
        <v>0</v>
      </c>
      <c r="AM405" s="115">
        <v>0</v>
      </c>
      <c r="AN405" s="115">
        <v>0</v>
      </c>
      <c r="AO405" s="115">
        <v>0</v>
      </c>
      <c r="AP405" s="115">
        <v>0</v>
      </c>
      <c r="AQ405" s="115">
        <v>0</v>
      </c>
      <c r="AR405" s="115">
        <v>0</v>
      </c>
      <c r="AS405" s="115">
        <v>0</v>
      </c>
      <c r="AT405" s="115">
        <f t="shared" ref="AT405:AT406" si="912">AL405+AN405+AO405+AR405+AQ405</f>
        <v>0</v>
      </c>
      <c r="AU405" s="115">
        <f t="shared" si="890"/>
        <v>0</v>
      </c>
      <c r="AV405" s="116">
        <f t="shared" si="891"/>
        <v>0</v>
      </c>
      <c r="AW405" s="346">
        <f>I405+AK405</f>
        <v>3430208</v>
      </c>
      <c r="AX405" s="113">
        <f>J405+Y405</f>
        <v>2511015</v>
      </c>
      <c r="AY405" s="113">
        <f t="shared" ref="AY405:AY406" si="913">W405</f>
        <v>0</v>
      </c>
      <c r="AZ405" s="113">
        <f>K405+AC405</f>
        <v>0</v>
      </c>
      <c r="BA405" s="113">
        <f>L405+AE405</f>
        <v>848723</v>
      </c>
      <c r="BB405" s="113">
        <f>M405+AF405</f>
        <v>50220</v>
      </c>
      <c r="BC405" s="113">
        <f>N405+AJ405</f>
        <v>20250</v>
      </c>
      <c r="BD405" s="115">
        <f>O405+AV405</f>
        <v>5.8898000000000001</v>
      </c>
      <c r="BE405" s="115">
        <f>P405+AT405</f>
        <v>4</v>
      </c>
      <c r="BF405" s="372">
        <f t="shared" ref="BF405:BF406" si="914">AQ405</f>
        <v>0</v>
      </c>
      <c r="BG405" s="116">
        <f>Q405+AU405</f>
        <v>1.8898000000000001</v>
      </c>
    </row>
    <row r="406" spans="1:59" ht="14.1" customHeight="1" x14ac:dyDescent="0.2">
      <c r="A406" s="108">
        <v>81</v>
      </c>
      <c r="B406" s="105">
        <v>2406</v>
      </c>
      <c r="C406" s="106">
        <v>600079031</v>
      </c>
      <c r="D406" s="105">
        <v>70695091</v>
      </c>
      <c r="E406" s="107" t="s">
        <v>731</v>
      </c>
      <c r="F406" s="108">
        <v>3141</v>
      </c>
      <c r="G406" s="107" t="s">
        <v>319</v>
      </c>
      <c r="H406" s="109" t="s">
        <v>282</v>
      </c>
      <c r="I406" s="110">
        <v>405948</v>
      </c>
      <c r="J406" s="30">
        <v>297735</v>
      </c>
      <c r="K406" s="30">
        <v>0</v>
      </c>
      <c r="L406" s="111">
        <v>100634</v>
      </c>
      <c r="M406" s="111">
        <v>5955</v>
      </c>
      <c r="N406" s="30">
        <v>1624</v>
      </c>
      <c r="O406" s="288">
        <v>1.01</v>
      </c>
      <c r="P406" s="441">
        <v>0</v>
      </c>
      <c r="Q406" s="906">
        <v>1.01</v>
      </c>
      <c r="R406" s="112">
        <v>0</v>
      </c>
      <c r="S406" s="113">
        <v>0</v>
      </c>
      <c r="T406" s="113">
        <v>0</v>
      </c>
      <c r="U406" s="113">
        <v>0</v>
      </c>
      <c r="V406" s="113">
        <v>0</v>
      </c>
      <c r="W406" s="113">
        <v>0</v>
      </c>
      <c r="X406" s="113">
        <v>0</v>
      </c>
      <c r="Y406" s="113">
        <f t="shared" si="902"/>
        <v>0</v>
      </c>
      <c r="Z406" s="113">
        <v>0</v>
      </c>
      <c r="AA406" s="113">
        <v>0</v>
      </c>
      <c r="AB406" s="113">
        <v>0</v>
      </c>
      <c r="AC406" s="113">
        <f t="shared" si="903"/>
        <v>0</v>
      </c>
      <c r="AD406" s="113">
        <f t="shared" si="904"/>
        <v>0</v>
      </c>
      <c r="AE406" s="114">
        <f t="shared" si="905"/>
        <v>0</v>
      </c>
      <c r="AF406" s="114">
        <f t="shared" si="906"/>
        <v>0</v>
      </c>
      <c r="AG406" s="113">
        <v>0</v>
      </c>
      <c r="AH406" s="113">
        <v>0</v>
      </c>
      <c r="AI406" s="113">
        <v>0</v>
      </c>
      <c r="AJ406" s="113">
        <f>SUM(AG406:AI406)</f>
        <v>0</v>
      </c>
      <c r="AK406" s="113">
        <f>AD406+AE406+AF406+AJ406</f>
        <v>0</v>
      </c>
      <c r="AL406" s="115">
        <v>0</v>
      </c>
      <c r="AM406" s="115">
        <v>0</v>
      </c>
      <c r="AN406" s="115">
        <v>0</v>
      </c>
      <c r="AO406" s="115">
        <v>0</v>
      </c>
      <c r="AP406" s="115">
        <v>0</v>
      </c>
      <c r="AQ406" s="115">
        <v>0</v>
      </c>
      <c r="AR406" s="115">
        <v>0</v>
      </c>
      <c r="AS406" s="115">
        <v>0</v>
      </c>
      <c r="AT406" s="115">
        <f t="shared" si="912"/>
        <v>0</v>
      </c>
      <c r="AU406" s="115">
        <f t="shared" si="890"/>
        <v>0</v>
      </c>
      <c r="AV406" s="116">
        <f t="shared" si="891"/>
        <v>0</v>
      </c>
      <c r="AW406" s="346">
        <f>I406+AK406</f>
        <v>405948</v>
      </c>
      <c r="AX406" s="113">
        <f>J406+Y406</f>
        <v>297735</v>
      </c>
      <c r="AY406" s="113">
        <f t="shared" si="913"/>
        <v>0</v>
      </c>
      <c r="AZ406" s="113">
        <f>K406+AC406</f>
        <v>0</v>
      </c>
      <c r="BA406" s="113">
        <f>L406+AE406</f>
        <v>100634</v>
      </c>
      <c r="BB406" s="113">
        <f>M406+AF406</f>
        <v>5955</v>
      </c>
      <c r="BC406" s="113">
        <f>N406+AJ406</f>
        <v>1624</v>
      </c>
      <c r="BD406" s="115">
        <f>O406+AV406</f>
        <v>1.01</v>
      </c>
      <c r="BE406" s="115">
        <f>P406+AT406</f>
        <v>0</v>
      </c>
      <c r="BF406" s="372">
        <f t="shared" si="914"/>
        <v>0</v>
      </c>
      <c r="BG406" s="116">
        <f>Q406+AU406</f>
        <v>1.01</v>
      </c>
    </row>
    <row r="407" spans="1:59" ht="14.1" customHeight="1" x14ac:dyDescent="0.2">
      <c r="A407" s="120">
        <v>81</v>
      </c>
      <c r="B407" s="117">
        <v>2406</v>
      </c>
      <c r="C407" s="118">
        <v>600079031</v>
      </c>
      <c r="D407" s="117">
        <v>70695091</v>
      </c>
      <c r="E407" s="119" t="s">
        <v>732</v>
      </c>
      <c r="F407" s="120"/>
      <c r="G407" s="119"/>
      <c r="H407" s="121"/>
      <c r="I407" s="122">
        <v>3793645</v>
      </c>
      <c r="J407" s="123">
        <v>2777446</v>
      </c>
      <c r="K407" s="123">
        <v>0</v>
      </c>
      <c r="L407" s="123">
        <v>938776</v>
      </c>
      <c r="M407" s="123">
        <v>55549</v>
      </c>
      <c r="N407" s="123">
        <v>21874</v>
      </c>
      <c r="O407" s="124">
        <v>6.8997999999999999</v>
      </c>
      <c r="P407" s="124">
        <v>4</v>
      </c>
      <c r="Q407" s="904">
        <v>2.8997999999999999</v>
      </c>
      <c r="R407" s="122">
        <f t="shared" ref="R407:BG407" si="915">SUM(R405:R406)</f>
        <v>0</v>
      </c>
      <c r="S407" s="123">
        <f t="shared" si="915"/>
        <v>0</v>
      </c>
      <c r="T407" s="123">
        <f t="shared" si="915"/>
        <v>0</v>
      </c>
      <c r="U407" s="123">
        <f t="shared" ref="U407" si="916">SUM(U405:U406)</f>
        <v>31304</v>
      </c>
      <c r="V407" s="123">
        <f t="shared" si="915"/>
        <v>0</v>
      </c>
      <c r="W407" s="123">
        <f t="shared" ref="W407" si="917">SUM(W405:W406)</f>
        <v>0</v>
      </c>
      <c r="X407" s="123">
        <f t="shared" si="915"/>
        <v>0</v>
      </c>
      <c r="Y407" s="123">
        <f t="shared" si="915"/>
        <v>31304</v>
      </c>
      <c r="Z407" s="123">
        <f t="shared" si="915"/>
        <v>0</v>
      </c>
      <c r="AA407" s="123">
        <f t="shared" si="915"/>
        <v>0</v>
      </c>
      <c r="AB407" s="123">
        <f t="shared" si="915"/>
        <v>0</v>
      </c>
      <c r="AC407" s="123">
        <f t="shared" si="915"/>
        <v>0</v>
      </c>
      <c r="AD407" s="123">
        <f t="shared" si="915"/>
        <v>31304</v>
      </c>
      <c r="AE407" s="123">
        <f t="shared" si="915"/>
        <v>10581</v>
      </c>
      <c r="AF407" s="123">
        <f t="shared" si="915"/>
        <v>626</v>
      </c>
      <c r="AG407" s="123">
        <f t="shared" si="915"/>
        <v>0</v>
      </c>
      <c r="AH407" s="123">
        <f t="shared" si="915"/>
        <v>0</v>
      </c>
      <c r="AI407" s="123">
        <f t="shared" si="915"/>
        <v>0</v>
      </c>
      <c r="AJ407" s="123">
        <f t="shared" si="915"/>
        <v>0</v>
      </c>
      <c r="AK407" s="123">
        <f t="shared" si="915"/>
        <v>42511</v>
      </c>
      <c r="AL407" s="124">
        <f t="shared" si="915"/>
        <v>0</v>
      </c>
      <c r="AM407" s="124">
        <f t="shared" si="915"/>
        <v>0</v>
      </c>
      <c r="AN407" s="124">
        <f t="shared" si="915"/>
        <v>0</v>
      </c>
      <c r="AO407" s="124">
        <f t="shared" si="915"/>
        <v>0</v>
      </c>
      <c r="AP407" s="124">
        <f t="shared" si="915"/>
        <v>0</v>
      </c>
      <c r="AQ407" s="124">
        <f t="shared" ref="AQ407" si="918">SUM(AQ405:AQ406)</f>
        <v>0</v>
      </c>
      <c r="AR407" s="124">
        <f t="shared" si="915"/>
        <v>0</v>
      </c>
      <c r="AS407" s="124">
        <f t="shared" si="915"/>
        <v>0</v>
      </c>
      <c r="AT407" s="449">
        <f t="shared" si="915"/>
        <v>0</v>
      </c>
      <c r="AU407" s="124">
        <f t="shared" si="915"/>
        <v>0</v>
      </c>
      <c r="AV407" s="125">
        <f t="shared" si="915"/>
        <v>0</v>
      </c>
      <c r="AW407" s="842">
        <f t="shared" si="915"/>
        <v>3836156</v>
      </c>
      <c r="AX407" s="123">
        <f t="shared" si="915"/>
        <v>2808750</v>
      </c>
      <c r="AY407" s="123">
        <f t="shared" ref="AY407" si="919">SUM(AY405:AY406)</f>
        <v>0</v>
      </c>
      <c r="AZ407" s="123">
        <f t="shared" si="915"/>
        <v>0</v>
      </c>
      <c r="BA407" s="123">
        <f t="shared" si="915"/>
        <v>949357</v>
      </c>
      <c r="BB407" s="123">
        <f t="shared" si="915"/>
        <v>56175</v>
      </c>
      <c r="BC407" s="123">
        <f t="shared" si="915"/>
        <v>21874</v>
      </c>
      <c r="BD407" s="124">
        <f t="shared" si="915"/>
        <v>6.8997999999999999</v>
      </c>
      <c r="BE407" s="124">
        <f t="shared" si="915"/>
        <v>4</v>
      </c>
      <c r="BF407" s="124">
        <f t="shared" si="915"/>
        <v>0</v>
      </c>
      <c r="BG407" s="125">
        <f t="shared" si="915"/>
        <v>2.8997999999999999</v>
      </c>
    </row>
    <row r="408" spans="1:59" ht="14.1" customHeight="1" x14ac:dyDescent="0.2">
      <c r="A408" s="108">
        <v>82</v>
      </c>
      <c r="B408" s="105">
        <v>2466</v>
      </c>
      <c r="C408" s="106">
        <v>600079821</v>
      </c>
      <c r="D408" s="105">
        <v>70695083</v>
      </c>
      <c r="E408" s="107" t="s">
        <v>733</v>
      </c>
      <c r="F408" s="108">
        <v>3113</v>
      </c>
      <c r="G408" s="107" t="s">
        <v>318</v>
      </c>
      <c r="H408" s="109" t="s">
        <v>281</v>
      </c>
      <c r="I408" s="110">
        <v>7818461</v>
      </c>
      <c r="J408" s="111">
        <v>5624647</v>
      </c>
      <c r="K408" s="111">
        <v>50000</v>
      </c>
      <c r="L408" s="111">
        <v>1918031</v>
      </c>
      <c r="M408" s="111">
        <v>112493</v>
      </c>
      <c r="N408" s="111">
        <v>113290</v>
      </c>
      <c r="O408" s="288">
        <v>11.979500000000002</v>
      </c>
      <c r="P408" s="288">
        <v>9.4090000000000007</v>
      </c>
      <c r="Q408" s="406">
        <v>2.5705</v>
      </c>
      <c r="R408" s="112">
        <v>0</v>
      </c>
      <c r="S408" s="113">
        <v>0</v>
      </c>
      <c r="T408" s="113">
        <v>0</v>
      </c>
      <c r="U408" s="113">
        <v>37320</v>
      </c>
      <c r="V408" s="113">
        <v>0</v>
      </c>
      <c r="W408" s="113">
        <v>0</v>
      </c>
      <c r="X408" s="113">
        <v>0</v>
      </c>
      <c r="Y408" s="113">
        <f t="shared" si="902"/>
        <v>37320</v>
      </c>
      <c r="Z408" s="113">
        <v>0</v>
      </c>
      <c r="AA408" s="113">
        <v>0</v>
      </c>
      <c r="AB408" s="113">
        <v>0</v>
      </c>
      <c r="AC408" s="113">
        <f t="shared" si="903"/>
        <v>0</v>
      </c>
      <c r="AD408" s="113">
        <f t="shared" si="904"/>
        <v>37320</v>
      </c>
      <c r="AE408" s="114">
        <f t="shared" si="905"/>
        <v>12614</v>
      </c>
      <c r="AF408" s="114">
        <f t="shared" si="906"/>
        <v>746</v>
      </c>
      <c r="AG408" s="113">
        <v>0</v>
      </c>
      <c r="AH408" s="113">
        <v>0</v>
      </c>
      <c r="AI408" s="113">
        <v>0</v>
      </c>
      <c r="AJ408" s="113">
        <f>SUM(AG408:AI408)</f>
        <v>0</v>
      </c>
      <c r="AK408" s="113">
        <f>AD408+AE408+AF408+AJ408</f>
        <v>50680</v>
      </c>
      <c r="AL408" s="115">
        <v>0</v>
      </c>
      <c r="AM408" s="115">
        <v>0</v>
      </c>
      <c r="AN408" s="115">
        <v>0</v>
      </c>
      <c r="AO408" s="115">
        <v>0</v>
      </c>
      <c r="AP408" s="115">
        <v>0</v>
      </c>
      <c r="AQ408" s="115">
        <v>0</v>
      </c>
      <c r="AR408" s="115">
        <v>0</v>
      </c>
      <c r="AS408" s="115">
        <v>0</v>
      </c>
      <c r="AT408" s="115">
        <f t="shared" ref="AT408:AT412" si="920">AL408+AN408+AO408+AR408+AQ408</f>
        <v>0</v>
      </c>
      <c r="AU408" s="115">
        <f t="shared" si="890"/>
        <v>0</v>
      </c>
      <c r="AV408" s="116">
        <f t="shared" si="891"/>
        <v>0</v>
      </c>
      <c r="AW408" s="346">
        <f>I408+AK408</f>
        <v>7869141</v>
      </c>
      <c r="AX408" s="113">
        <f>J408+Y408</f>
        <v>5661967</v>
      </c>
      <c r="AY408" s="113">
        <f t="shared" ref="AY408:AY412" si="921">W408</f>
        <v>0</v>
      </c>
      <c r="AZ408" s="113">
        <f>K408+AC408</f>
        <v>50000</v>
      </c>
      <c r="BA408" s="113">
        <f t="shared" ref="BA408:BB412" si="922">L408+AE408</f>
        <v>1930645</v>
      </c>
      <c r="BB408" s="113">
        <f t="shared" si="922"/>
        <v>113239</v>
      </c>
      <c r="BC408" s="113">
        <f>N408+AJ408</f>
        <v>113290</v>
      </c>
      <c r="BD408" s="115">
        <f>O408+AV408</f>
        <v>11.979500000000002</v>
      </c>
      <c r="BE408" s="115">
        <f>P408+AT408</f>
        <v>9.4090000000000007</v>
      </c>
      <c r="BF408" s="372">
        <f t="shared" ref="BF408:BF412" si="923">AQ408</f>
        <v>0</v>
      </c>
      <c r="BG408" s="116">
        <f>Q408+AU408</f>
        <v>2.5705</v>
      </c>
    </row>
    <row r="409" spans="1:59" ht="14.1" customHeight="1" x14ac:dyDescent="0.2">
      <c r="A409" s="108">
        <v>82</v>
      </c>
      <c r="B409" s="105">
        <v>2466</v>
      </c>
      <c r="C409" s="106">
        <v>600079821</v>
      </c>
      <c r="D409" s="105">
        <v>70695083</v>
      </c>
      <c r="E409" s="107" t="s">
        <v>733</v>
      </c>
      <c r="F409" s="108">
        <v>3113</v>
      </c>
      <c r="G409" s="126" t="s">
        <v>316</v>
      </c>
      <c r="H409" s="109" t="s">
        <v>282</v>
      </c>
      <c r="I409" s="110">
        <v>1370393</v>
      </c>
      <c r="J409" s="28">
        <v>1009126</v>
      </c>
      <c r="K409" s="28">
        <v>0</v>
      </c>
      <c r="L409" s="111">
        <v>341085</v>
      </c>
      <c r="M409" s="111">
        <v>20182</v>
      </c>
      <c r="N409" s="28">
        <v>0</v>
      </c>
      <c r="O409" s="288">
        <v>3.04</v>
      </c>
      <c r="P409" s="275">
        <v>3.04</v>
      </c>
      <c r="Q409" s="905">
        <v>0</v>
      </c>
      <c r="R409" s="112">
        <v>0</v>
      </c>
      <c r="S409" s="113">
        <v>0</v>
      </c>
      <c r="T409" s="113">
        <v>0</v>
      </c>
      <c r="U409" s="113">
        <v>0</v>
      </c>
      <c r="V409" s="113">
        <v>0</v>
      </c>
      <c r="W409" s="113">
        <v>0</v>
      </c>
      <c r="X409" s="113">
        <v>0</v>
      </c>
      <c r="Y409" s="113">
        <f t="shared" si="902"/>
        <v>0</v>
      </c>
      <c r="Z409" s="113">
        <v>0</v>
      </c>
      <c r="AA409" s="113">
        <v>0</v>
      </c>
      <c r="AB409" s="113">
        <v>0</v>
      </c>
      <c r="AC409" s="113">
        <f t="shared" si="903"/>
        <v>0</v>
      </c>
      <c r="AD409" s="113">
        <f t="shared" si="904"/>
        <v>0</v>
      </c>
      <c r="AE409" s="114">
        <f t="shared" si="905"/>
        <v>0</v>
      </c>
      <c r="AF409" s="114">
        <f t="shared" si="906"/>
        <v>0</v>
      </c>
      <c r="AG409" s="113">
        <v>0</v>
      </c>
      <c r="AH409" s="113">
        <v>0</v>
      </c>
      <c r="AI409" s="113">
        <v>0</v>
      </c>
      <c r="AJ409" s="113">
        <f>SUM(AG409:AI409)</f>
        <v>0</v>
      </c>
      <c r="AK409" s="113">
        <f>AD409+AE409+AF409+AJ409</f>
        <v>0</v>
      </c>
      <c r="AL409" s="115">
        <v>0</v>
      </c>
      <c r="AM409" s="115">
        <v>0</v>
      </c>
      <c r="AN409" s="115">
        <v>0</v>
      </c>
      <c r="AO409" s="115">
        <v>0</v>
      </c>
      <c r="AP409" s="115">
        <v>0</v>
      </c>
      <c r="AQ409" s="115">
        <v>0</v>
      </c>
      <c r="AR409" s="115">
        <v>0</v>
      </c>
      <c r="AS409" s="115">
        <v>0</v>
      </c>
      <c r="AT409" s="115">
        <f t="shared" si="920"/>
        <v>0</v>
      </c>
      <c r="AU409" s="115">
        <f t="shared" si="890"/>
        <v>0</v>
      </c>
      <c r="AV409" s="116">
        <f t="shared" si="891"/>
        <v>0</v>
      </c>
      <c r="AW409" s="346">
        <f>I409+AK409</f>
        <v>1370393</v>
      </c>
      <c r="AX409" s="113">
        <f>J409+Y409</f>
        <v>1009126</v>
      </c>
      <c r="AY409" s="113">
        <f t="shared" si="921"/>
        <v>0</v>
      </c>
      <c r="AZ409" s="113">
        <f>K409+AC409</f>
        <v>0</v>
      </c>
      <c r="BA409" s="113">
        <f t="shared" si="922"/>
        <v>341085</v>
      </c>
      <c r="BB409" s="113">
        <f t="shared" si="922"/>
        <v>20182</v>
      </c>
      <c r="BC409" s="113">
        <f>N409+AJ409</f>
        <v>0</v>
      </c>
      <c r="BD409" s="115">
        <f>O409+AV409</f>
        <v>3.04</v>
      </c>
      <c r="BE409" s="115">
        <f>P409+AT409</f>
        <v>3.04</v>
      </c>
      <c r="BF409" s="372">
        <f t="shared" si="923"/>
        <v>0</v>
      </c>
      <c r="BG409" s="116">
        <f>Q409+AU409</f>
        <v>0</v>
      </c>
    </row>
    <row r="410" spans="1:59" ht="14.1" customHeight="1" x14ac:dyDescent="0.2">
      <c r="A410" s="108">
        <v>82</v>
      </c>
      <c r="B410" s="105">
        <v>2466</v>
      </c>
      <c r="C410" s="106">
        <v>600079821</v>
      </c>
      <c r="D410" s="105">
        <v>70695083</v>
      </c>
      <c r="E410" s="107" t="s">
        <v>733</v>
      </c>
      <c r="F410" s="108">
        <v>3141</v>
      </c>
      <c r="G410" s="107" t="s">
        <v>319</v>
      </c>
      <c r="H410" s="109" t="s">
        <v>282</v>
      </c>
      <c r="I410" s="110">
        <v>860377</v>
      </c>
      <c r="J410" s="30">
        <v>630230</v>
      </c>
      <c r="K410" s="30">
        <v>0</v>
      </c>
      <c r="L410" s="111">
        <v>213018</v>
      </c>
      <c r="M410" s="111">
        <v>12605</v>
      </c>
      <c r="N410" s="30">
        <v>4524</v>
      </c>
      <c r="O410" s="288">
        <v>2.14</v>
      </c>
      <c r="P410" s="441">
        <v>0</v>
      </c>
      <c r="Q410" s="906">
        <v>2.14</v>
      </c>
      <c r="R410" s="112">
        <v>0</v>
      </c>
      <c r="S410" s="113">
        <v>0</v>
      </c>
      <c r="T410" s="113">
        <v>0</v>
      </c>
      <c r="U410" s="113">
        <v>0</v>
      </c>
      <c r="V410" s="113">
        <v>0</v>
      </c>
      <c r="W410" s="113">
        <v>0</v>
      </c>
      <c r="X410" s="113">
        <v>0</v>
      </c>
      <c r="Y410" s="113">
        <f t="shared" si="902"/>
        <v>0</v>
      </c>
      <c r="Z410" s="113">
        <v>0</v>
      </c>
      <c r="AA410" s="113">
        <v>0</v>
      </c>
      <c r="AB410" s="113">
        <v>0</v>
      </c>
      <c r="AC410" s="113">
        <f t="shared" si="903"/>
        <v>0</v>
      </c>
      <c r="AD410" s="113">
        <f t="shared" si="904"/>
        <v>0</v>
      </c>
      <c r="AE410" s="114">
        <f t="shared" si="905"/>
        <v>0</v>
      </c>
      <c r="AF410" s="114">
        <f t="shared" si="906"/>
        <v>0</v>
      </c>
      <c r="AG410" s="113">
        <v>0</v>
      </c>
      <c r="AH410" s="113">
        <v>0</v>
      </c>
      <c r="AI410" s="113">
        <v>0</v>
      </c>
      <c r="AJ410" s="113">
        <f>SUM(AG410:AI410)</f>
        <v>0</v>
      </c>
      <c r="AK410" s="113">
        <f>AD410+AE410+AF410+AJ410</f>
        <v>0</v>
      </c>
      <c r="AL410" s="115">
        <v>0</v>
      </c>
      <c r="AM410" s="115">
        <v>0</v>
      </c>
      <c r="AN410" s="115">
        <v>0</v>
      </c>
      <c r="AO410" s="115">
        <v>0</v>
      </c>
      <c r="AP410" s="115">
        <v>0</v>
      </c>
      <c r="AQ410" s="115">
        <v>0</v>
      </c>
      <c r="AR410" s="115">
        <v>0</v>
      </c>
      <c r="AS410" s="115">
        <v>0</v>
      </c>
      <c r="AT410" s="115">
        <f t="shared" si="920"/>
        <v>0</v>
      </c>
      <c r="AU410" s="115">
        <f t="shared" si="890"/>
        <v>0</v>
      </c>
      <c r="AV410" s="116">
        <f t="shared" si="891"/>
        <v>0</v>
      </c>
      <c r="AW410" s="346">
        <f>I410+AK410</f>
        <v>860377</v>
      </c>
      <c r="AX410" s="113">
        <f>J410+Y410</f>
        <v>630230</v>
      </c>
      <c r="AY410" s="113">
        <f t="shared" si="921"/>
        <v>0</v>
      </c>
      <c r="AZ410" s="113">
        <f>K410+AC410</f>
        <v>0</v>
      </c>
      <c r="BA410" s="113">
        <f t="shared" si="922"/>
        <v>213018</v>
      </c>
      <c r="BB410" s="113">
        <f t="shared" si="922"/>
        <v>12605</v>
      </c>
      <c r="BC410" s="113">
        <f>N410+AJ410</f>
        <v>4524</v>
      </c>
      <c r="BD410" s="115">
        <f>O410+AV410</f>
        <v>2.14</v>
      </c>
      <c r="BE410" s="115">
        <f>P410+AT410</f>
        <v>0</v>
      </c>
      <c r="BF410" s="372">
        <f t="shared" si="923"/>
        <v>0</v>
      </c>
      <c r="BG410" s="116">
        <f>Q410+AU410</f>
        <v>2.14</v>
      </c>
    </row>
    <row r="411" spans="1:59" ht="14.1" customHeight="1" x14ac:dyDescent="0.2">
      <c r="A411" s="108">
        <v>82</v>
      </c>
      <c r="B411" s="105">
        <v>2466</v>
      </c>
      <c r="C411" s="106">
        <v>600079821</v>
      </c>
      <c r="D411" s="105">
        <v>70695083</v>
      </c>
      <c r="E411" s="107" t="s">
        <v>733</v>
      </c>
      <c r="F411" s="108">
        <v>3143</v>
      </c>
      <c r="G411" s="126" t="s">
        <v>633</v>
      </c>
      <c r="H411" s="109" t="s">
        <v>281</v>
      </c>
      <c r="I411" s="110">
        <v>741051</v>
      </c>
      <c r="J411" s="427">
        <v>545693</v>
      </c>
      <c r="K411" s="427">
        <v>0</v>
      </c>
      <c r="L411" s="111">
        <v>184444</v>
      </c>
      <c r="M411" s="111">
        <v>10914</v>
      </c>
      <c r="N411" s="338">
        <v>0</v>
      </c>
      <c r="O411" s="288">
        <v>1.1606000000000001</v>
      </c>
      <c r="P411" s="430">
        <v>1.1606000000000001</v>
      </c>
      <c r="Q411" s="905">
        <v>0</v>
      </c>
      <c r="R411" s="112">
        <v>0</v>
      </c>
      <c r="S411" s="113">
        <v>0</v>
      </c>
      <c r="T411" s="113">
        <v>0</v>
      </c>
      <c r="U411" s="113">
        <v>0</v>
      </c>
      <c r="V411" s="113">
        <v>0</v>
      </c>
      <c r="W411" s="113">
        <v>0</v>
      </c>
      <c r="X411" s="113">
        <v>0</v>
      </c>
      <c r="Y411" s="113">
        <f t="shared" si="902"/>
        <v>0</v>
      </c>
      <c r="Z411" s="113">
        <v>0</v>
      </c>
      <c r="AA411" s="113">
        <v>0</v>
      </c>
      <c r="AB411" s="113">
        <v>0</v>
      </c>
      <c r="AC411" s="113">
        <f t="shared" si="903"/>
        <v>0</v>
      </c>
      <c r="AD411" s="113">
        <f t="shared" si="904"/>
        <v>0</v>
      </c>
      <c r="AE411" s="114">
        <f t="shared" si="905"/>
        <v>0</v>
      </c>
      <c r="AF411" s="114">
        <f t="shared" si="906"/>
        <v>0</v>
      </c>
      <c r="AG411" s="113">
        <v>0</v>
      </c>
      <c r="AH411" s="113">
        <v>0</v>
      </c>
      <c r="AI411" s="113">
        <v>0</v>
      </c>
      <c r="AJ411" s="113">
        <f>SUM(AG411:AI411)</f>
        <v>0</v>
      </c>
      <c r="AK411" s="113">
        <f>AD411+AE411+AF411+AJ411</f>
        <v>0</v>
      </c>
      <c r="AL411" s="115">
        <v>0</v>
      </c>
      <c r="AM411" s="115">
        <v>0</v>
      </c>
      <c r="AN411" s="115">
        <v>0</v>
      </c>
      <c r="AO411" s="115">
        <v>0</v>
      </c>
      <c r="AP411" s="115">
        <v>0</v>
      </c>
      <c r="AQ411" s="115">
        <v>0</v>
      </c>
      <c r="AR411" s="115">
        <v>0</v>
      </c>
      <c r="AS411" s="115">
        <v>0</v>
      </c>
      <c r="AT411" s="115">
        <f t="shared" si="920"/>
        <v>0</v>
      </c>
      <c r="AU411" s="115">
        <f t="shared" si="890"/>
        <v>0</v>
      </c>
      <c r="AV411" s="116">
        <f t="shared" si="891"/>
        <v>0</v>
      </c>
      <c r="AW411" s="346">
        <f>I411+AK411</f>
        <v>741051</v>
      </c>
      <c r="AX411" s="113">
        <f>J411+Y411</f>
        <v>545693</v>
      </c>
      <c r="AY411" s="113">
        <f t="shared" si="921"/>
        <v>0</v>
      </c>
      <c r="AZ411" s="113">
        <f>K411+AC411</f>
        <v>0</v>
      </c>
      <c r="BA411" s="113">
        <f t="shared" si="922"/>
        <v>184444</v>
      </c>
      <c r="BB411" s="113">
        <f t="shared" si="922"/>
        <v>10914</v>
      </c>
      <c r="BC411" s="113">
        <f>N411+AJ411</f>
        <v>0</v>
      </c>
      <c r="BD411" s="115">
        <f>O411+AV411</f>
        <v>1.1606000000000001</v>
      </c>
      <c r="BE411" s="115">
        <f>P411+AT411</f>
        <v>1.1606000000000001</v>
      </c>
      <c r="BF411" s="372">
        <f t="shared" si="923"/>
        <v>0</v>
      </c>
      <c r="BG411" s="116">
        <f>Q411+AU411</f>
        <v>0</v>
      </c>
    </row>
    <row r="412" spans="1:59" ht="14.1" customHeight="1" x14ac:dyDescent="0.2">
      <c r="A412" s="108">
        <v>82</v>
      </c>
      <c r="B412" s="105">
        <v>2466</v>
      </c>
      <c r="C412" s="106">
        <v>600079821</v>
      </c>
      <c r="D412" s="105">
        <v>70695083</v>
      </c>
      <c r="E412" s="107" t="s">
        <v>733</v>
      </c>
      <c r="F412" s="108">
        <v>3143</v>
      </c>
      <c r="G412" s="126" t="s">
        <v>634</v>
      </c>
      <c r="H412" s="109" t="s">
        <v>282</v>
      </c>
      <c r="I412" s="110">
        <v>22471</v>
      </c>
      <c r="J412" s="439">
        <v>15840</v>
      </c>
      <c r="K412" s="439">
        <v>0</v>
      </c>
      <c r="L412" s="111">
        <v>5354</v>
      </c>
      <c r="M412" s="111">
        <v>317</v>
      </c>
      <c r="N412" s="439">
        <v>960</v>
      </c>
      <c r="O412" s="288">
        <v>7.0000000000000007E-2</v>
      </c>
      <c r="P412" s="440">
        <v>0</v>
      </c>
      <c r="Q412" s="906">
        <v>7.0000000000000007E-2</v>
      </c>
      <c r="R412" s="112">
        <v>0</v>
      </c>
      <c r="S412" s="113">
        <v>0</v>
      </c>
      <c r="T412" s="113">
        <v>0</v>
      </c>
      <c r="U412" s="113">
        <v>0</v>
      </c>
      <c r="V412" s="113">
        <v>0</v>
      </c>
      <c r="W412" s="113">
        <v>0</v>
      </c>
      <c r="X412" s="113">
        <v>0</v>
      </c>
      <c r="Y412" s="113">
        <f t="shared" si="902"/>
        <v>0</v>
      </c>
      <c r="Z412" s="113">
        <v>0</v>
      </c>
      <c r="AA412" s="113">
        <v>0</v>
      </c>
      <c r="AB412" s="113">
        <v>0</v>
      </c>
      <c r="AC412" s="113">
        <f t="shared" si="903"/>
        <v>0</v>
      </c>
      <c r="AD412" s="113">
        <f t="shared" si="904"/>
        <v>0</v>
      </c>
      <c r="AE412" s="114">
        <f t="shared" si="905"/>
        <v>0</v>
      </c>
      <c r="AF412" s="114">
        <f t="shared" si="906"/>
        <v>0</v>
      </c>
      <c r="AG412" s="113">
        <v>0</v>
      </c>
      <c r="AH412" s="113">
        <v>0</v>
      </c>
      <c r="AI412" s="113">
        <v>0</v>
      </c>
      <c r="AJ412" s="113">
        <f>SUM(AG412:AI412)</f>
        <v>0</v>
      </c>
      <c r="AK412" s="113">
        <f>AD412+AE412+AF412+AJ412</f>
        <v>0</v>
      </c>
      <c r="AL412" s="115">
        <v>0</v>
      </c>
      <c r="AM412" s="115">
        <v>0</v>
      </c>
      <c r="AN412" s="115">
        <v>0</v>
      </c>
      <c r="AO412" s="115">
        <v>0</v>
      </c>
      <c r="AP412" s="115">
        <v>0</v>
      </c>
      <c r="AQ412" s="115">
        <v>0</v>
      </c>
      <c r="AR412" s="115">
        <v>0</v>
      </c>
      <c r="AS412" s="115">
        <v>0</v>
      </c>
      <c r="AT412" s="115">
        <f t="shared" si="920"/>
        <v>0</v>
      </c>
      <c r="AU412" s="115">
        <f t="shared" si="890"/>
        <v>0</v>
      </c>
      <c r="AV412" s="116">
        <f t="shared" si="891"/>
        <v>0</v>
      </c>
      <c r="AW412" s="346">
        <f>I412+AK412</f>
        <v>22471</v>
      </c>
      <c r="AX412" s="113">
        <f>J412+Y412</f>
        <v>15840</v>
      </c>
      <c r="AY412" s="113">
        <f t="shared" si="921"/>
        <v>0</v>
      </c>
      <c r="AZ412" s="113">
        <f>K412+AC412</f>
        <v>0</v>
      </c>
      <c r="BA412" s="113">
        <f t="shared" si="922"/>
        <v>5354</v>
      </c>
      <c r="BB412" s="113">
        <f t="shared" si="922"/>
        <v>317</v>
      </c>
      <c r="BC412" s="113">
        <f>N412+AJ412</f>
        <v>960</v>
      </c>
      <c r="BD412" s="115">
        <f>O412+AV412</f>
        <v>7.0000000000000007E-2</v>
      </c>
      <c r="BE412" s="115">
        <f>P412+AT412</f>
        <v>0</v>
      </c>
      <c r="BF412" s="372">
        <f t="shared" si="923"/>
        <v>0</v>
      </c>
      <c r="BG412" s="116">
        <f>Q412+AU412</f>
        <v>7.0000000000000007E-2</v>
      </c>
    </row>
    <row r="413" spans="1:59" ht="14.1" customHeight="1" x14ac:dyDescent="0.2">
      <c r="A413" s="120">
        <v>82</v>
      </c>
      <c r="B413" s="117">
        <v>2466</v>
      </c>
      <c r="C413" s="118">
        <v>600079821</v>
      </c>
      <c r="D413" s="117">
        <v>70695083</v>
      </c>
      <c r="E413" s="119" t="s">
        <v>734</v>
      </c>
      <c r="F413" s="120"/>
      <c r="G413" s="119"/>
      <c r="H413" s="121"/>
      <c r="I413" s="122">
        <v>10812753</v>
      </c>
      <c r="J413" s="123">
        <v>7825536</v>
      </c>
      <c r="K413" s="123">
        <v>50000</v>
      </c>
      <c r="L413" s="123">
        <v>2661932</v>
      </c>
      <c r="M413" s="123">
        <v>156511</v>
      </c>
      <c r="N413" s="123">
        <v>118774</v>
      </c>
      <c r="O413" s="124">
        <v>18.3901</v>
      </c>
      <c r="P413" s="124">
        <v>13.609600000000002</v>
      </c>
      <c r="Q413" s="904">
        <v>4.7805</v>
      </c>
      <c r="R413" s="122">
        <f t="shared" ref="R413:BG413" si="924">SUM(R408:R412)</f>
        <v>0</v>
      </c>
      <c r="S413" s="123">
        <f t="shared" si="924"/>
        <v>0</v>
      </c>
      <c r="T413" s="123">
        <f t="shared" si="924"/>
        <v>0</v>
      </c>
      <c r="U413" s="123">
        <f t="shared" ref="U413" si="925">SUM(U408:U412)</f>
        <v>37320</v>
      </c>
      <c r="V413" s="123">
        <f t="shared" si="924"/>
        <v>0</v>
      </c>
      <c r="W413" s="123">
        <f t="shared" ref="W413" si="926">SUM(W408:W412)</f>
        <v>0</v>
      </c>
      <c r="X413" s="123">
        <f t="shared" si="924"/>
        <v>0</v>
      </c>
      <c r="Y413" s="123">
        <f t="shared" si="924"/>
        <v>37320</v>
      </c>
      <c r="Z413" s="123">
        <f t="shared" si="924"/>
        <v>0</v>
      </c>
      <c r="AA413" s="123">
        <f t="shared" si="924"/>
        <v>0</v>
      </c>
      <c r="AB413" s="123">
        <f t="shared" si="924"/>
        <v>0</v>
      </c>
      <c r="AC413" s="123">
        <f t="shared" si="924"/>
        <v>0</v>
      </c>
      <c r="AD413" s="123">
        <f t="shared" si="924"/>
        <v>37320</v>
      </c>
      <c r="AE413" s="123">
        <f t="shared" si="924"/>
        <v>12614</v>
      </c>
      <c r="AF413" s="123">
        <f t="shared" si="924"/>
        <v>746</v>
      </c>
      <c r="AG413" s="123">
        <f t="shared" si="924"/>
        <v>0</v>
      </c>
      <c r="AH413" s="123">
        <f t="shared" si="924"/>
        <v>0</v>
      </c>
      <c r="AI413" s="123">
        <f t="shared" si="924"/>
        <v>0</v>
      </c>
      <c r="AJ413" s="123">
        <f t="shared" si="924"/>
        <v>0</v>
      </c>
      <c r="AK413" s="123">
        <f t="shared" si="924"/>
        <v>50680</v>
      </c>
      <c r="AL413" s="124">
        <f t="shared" si="924"/>
        <v>0</v>
      </c>
      <c r="AM413" s="124">
        <f t="shared" si="924"/>
        <v>0</v>
      </c>
      <c r="AN413" s="124">
        <f t="shared" si="924"/>
        <v>0</v>
      </c>
      <c r="AO413" s="124">
        <f t="shared" si="924"/>
        <v>0</v>
      </c>
      <c r="AP413" s="124">
        <f t="shared" si="924"/>
        <v>0</v>
      </c>
      <c r="AQ413" s="124">
        <f t="shared" ref="AQ413" si="927">SUM(AQ408:AQ412)</f>
        <v>0</v>
      </c>
      <c r="AR413" s="124">
        <f t="shared" si="924"/>
        <v>0</v>
      </c>
      <c r="AS413" s="124">
        <f t="shared" si="924"/>
        <v>0</v>
      </c>
      <c r="AT413" s="449">
        <f t="shared" si="924"/>
        <v>0</v>
      </c>
      <c r="AU413" s="124">
        <f t="shared" si="924"/>
        <v>0</v>
      </c>
      <c r="AV413" s="125">
        <f t="shared" si="924"/>
        <v>0</v>
      </c>
      <c r="AW413" s="842">
        <f t="shared" si="924"/>
        <v>10863433</v>
      </c>
      <c r="AX413" s="123">
        <f t="shared" si="924"/>
        <v>7862856</v>
      </c>
      <c r="AY413" s="123">
        <f t="shared" ref="AY413" si="928">SUM(AY408:AY412)</f>
        <v>0</v>
      </c>
      <c r="AZ413" s="123">
        <f t="shared" si="924"/>
        <v>50000</v>
      </c>
      <c r="BA413" s="123">
        <f t="shared" si="924"/>
        <v>2674546</v>
      </c>
      <c r="BB413" s="123">
        <f t="shared" si="924"/>
        <v>157257</v>
      </c>
      <c r="BC413" s="123">
        <f t="shared" si="924"/>
        <v>118774</v>
      </c>
      <c r="BD413" s="124">
        <f t="shared" si="924"/>
        <v>18.3901</v>
      </c>
      <c r="BE413" s="124">
        <f t="shared" si="924"/>
        <v>13.609600000000002</v>
      </c>
      <c r="BF413" s="124">
        <f t="shared" si="924"/>
        <v>0</v>
      </c>
      <c r="BG413" s="125">
        <f t="shared" si="924"/>
        <v>4.7805</v>
      </c>
    </row>
    <row r="414" spans="1:59" ht="14.1" customHeight="1" x14ac:dyDescent="0.2">
      <c r="A414" s="108">
        <v>83</v>
      </c>
      <c r="B414" s="105">
        <v>2493</v>
      </c>
      <c r="C414" s="106">
        <v>600080021</v>
      </c>
      <c r="D414" s="105">
        <v>72742399</v>
      </c>
      <c r="E414" s="107" t="s">
        <v>735</v>
      </c>
      <c r="F414" s="108">
        <v>3111</v>
      </c>
      <c r="G414" s="107" t="s">
        <v>315</v>
      </c>
      <c r="H414" s="109" t="s">
        <v>281</v>
      </c>
      <c r="I414" s="110">
        <v>5829378</v>
      </c>
      <c r="J414" s="111">
        <v>4180208</v>
      </c>
      <c r="K414" s="111">
        <v>90976</v>
      </c>
      <c r="L414" s="111">
        <v>1433190</v>
      </c>
      <c r="M414" s="111">
        <v>83604</v>
      </c>
      <c r="N414" s="111">
        <v>41400</v>
      </c>
      <c r="O414" s="288">
        <v>10.264900000000001</v>
      </c>
      <c r="P414" s="288">
        <v>7.9603000000000002</v>
      </c>
      <c r="Q414" s="406">
        <v>2.3046000000000002</v>
      </c>
      <c r="R414" s="112">
        <v>60000</v>
      </c>
      <c r="S414" s="113">
        <v>0</v>
      </c>
      <c r="T414" s="113">
        <v>283205</v>
      </c>
      <c r="U414" s="113">
        <v>0</v>
      </c>
      <c r="V414" s="113">
        <v>0</v>
      </c>
      <c r="W414" s="113">
        <v>0</v>
      </c>
      <c r="X414" s="113">
        <v>0</v>
      </c>
      <c r="Y414" s="113">
        <f t="shared" si="902"/>
        <v>343205</v>
      </c>
      <c r="Z414" s="113">
        <v>-60000</v>
      </c>
      <c r="AA414" s="113">
        <v>0</v>
      </c>
      <c r="AB414" s="113">
        <v>61952</v>
      </c>
      <c r="AC414" s="113">
        <f t="shared" si="903"/>
        <v>1952</v>
      </c>
      <c r="AD414" s="113">
        <f t="shared" si="904"/>
        <v>345157</v>
      </c>
      <c r="AE414" s="114">
        <f t="shared" si="905"/>
        <v>95723</v>
      </c>
      <c r="AF414" s="114">
        <f t="shared" si="906"/>
        <v>6864</v>
      </c>
      <c r="AG414" s="113">
        <v>0</v>
      </c>
      <c r="AH414" s="113">
        <v>0</v>
      </c>
      <c r="AI414" s="113">
        <v>0</v>
      </c>
      <c r="AJ414" s="113">
        <f t="shared" ref="AJ414:AJ419" si="929">SUM(AG414:AI414)</f>
        <v>0</v>
      </c>
      <c r="AK414" s="113">
        <f t="shared" ref="AK414:AK419" si="930">AD414+AE414+AF414+AJ414</f>
        <v>447744</v>
      </c>
      <c r="AL414" s="115">
        <v>0</v>
      </c>
      <c r="AM414" s="115">
        <v>0</v>
      </c>
      <c r="AN414" s="115">
        <v>0</v>
      </c>
      <c r="AO414" s="115">
        <v>0.63</v>
      </c>
      <c r="AP414" s="115">
        <v>0</v>
      </c>
      <c r="AQ414" s="115">
        <v>0</v>
      </c>
      <c r="AR414" s="115">
        <v>0</v>
      </c>
      <c r="AS414" s="115">
        <v>0</v>
      </c>
      <c r="AT414" s="115">
        <f t="shared" ref="AT414:AT419" si="931">AL414+AN414+AO414+AR414+AQ414</f>
        <v>0.63</v>
      </c>
      <c r="AU414" s="115">
        <f t="shared" si="890"/>
        <v>0</v>
      </c>
      <c r="AV414" s="116">
        <f t="shared" si="891"/>
        <v>0.63</v>
      </c>
      <c r="AW414" s="346">
        <f t="shared" ref="AW414:AW419" si="932">I414+AK414</f>
        <v>6277122</v>
      </c>
      <c r="AX414" s="113">
        <f t="shared" ref="AX414:AX419" si="933">J414+Y414</f>
        <v>4523413</v>
      </c>
      <c r="AY414" s="113">
        <f t="shared" ref="AY414:AY419" si="934">W414</f>
        <v>0</v>
      </c>
      <c r="AZ414" s="113">
        <f t="shared" ref="AZ414:AZ419" si="935">K414+AC414</f>
        <v>92928</v>
      </c>
      <c r="BA414" s="113">
        <f t="shared" ref="BA414:BB419" si="936">L414+AE414</f>
        <v>1528913</v>
      </c>
      <c r="BB414" s="113">
        <f t="shared" si="936"/>
        <v>90468</v>
      </c>
      <c r="BC414" s="113">
        <f t="shared" ref="BC414:BC419" si="937">N414+AJ414</f>
        <v>41400</v>
      </c>
      <c r="BD414" s="115">
        <f t="shared" ref="BD414:BD419" si="938">O414+AV414</f>
        <v>10.894900000000002</v>
      </c>
      <c r="BE414" s="115">
        <f t="shared" ref="BE414:BE419" si="939">P414+AT414</f>
        <v>8.5903000000000009</v>
      </c>
      <c r="BF414" s="372">
        <f t="shared" ref="BF414:BF419" si="940">AQ414</f>
        <v>0</v>
      </c>
      <c r="BG414" s="116">
        <f t="shared" ref="BG414:BG419" si="941">Q414+AU414</f>
        <v>2.3046000000000002</v>
      </c>
    </row>
    <row r="415" spans="1:59" ht="14.1" customHeight="1" x14ac:dyDescent="0.2">
      <c r="A415" s="108">
        <v>83</v>
      </c>
      <c r="B415" s="105">
        <v>2493</v>
      </c>
      <c r="C415" s="106">
        <v>600080021</v>
      </c>
      <c r="D415" s="105">
        <v>72742399</v>
      </c>
      <c r="E415" s="107" t="s">
        <v>735</v>
      </c>
      <c r="F415" s="108">
        <v>3113</v>
      </c>
      <c r="G415" s="107" t="s">
        <v>318</v>
      </c>
      <c r="H415" s="109" t="s">
        <v>281</v>
      </c>
      <c r="I415" s="110">
        <v>15945658</v>
      </c>
      <c r="J415" s="111">
        <v>11382468</v>
      </c>
      <c r="K415" s="111">
        <v>97000</v>
      </c>
      <c r="L415" s="111">
        <v>3880060</v>
      </c>
      <c r="M415" s="111">
        <v>227650</v>
      </c>
      <c r="N415" s="111">
        <v>358480</v>
      </c>
      <c r="O415" s="288">
        <v>21.062199999999997</v>
      </c>
      <c r="P415" s="288">
        <v>14.979999999999999</v>
      </c>
      <c r="Q415" s="406">
        <v>6.0822000000000003</v>
      </c>
      <c r="R415" s="112">
        <v>1952</v>
      </c>
      <c r="S415" s="113">
        <v>0</v>
      </c>
      <c r="T415" s="113">
        <v>213176</v>
      </c>
      <c r="U415" s="113">
        <v>116812</v>
      </c>
      <c r="V415" s="113">
        <v>0</v>
      </c>
      <c r="W415" s="113">
        <v>0</v>
      </c>
      <c r="X415" s="113">
        <v>0</v>
      </c>
      <c r="Y415" s="113">
        <f t="shared" si="902"/>
        <v>331940</v>
      </c>
      <c r="Z415" s="113">
        <v>-1952</v>
      </c>
      <c r="AA415" s="113">
        <v>0</v>
      </c>
      <c r="AB415" s="113">
        <v>0</v>
      </c>
      <c r="AC415" s="113">
        <f t="shared" si="903"/>
        <v>-1952</v>
      </c>
      <c r="AD415" s="113">
        <f t="shared" si="904"/>
        <v>329988</v>
      </c>
      <c r="AE415" s="114">
        <f t="shared" si="905"/>
        <v>111536</v>
      </c>
      <c r="AF415" s="114">
        <f t="shared" si="906"/>
        <v>6639</v>
      </c>
      <c r="AG415" s="113">
        <v>0</v>
      </c>
      <c r="AH415" s="113">
        <v>0</v>
      </c>
      <c r="AI415" s="113">
        <v>0</v>
      </c>
      <c r="AJ415" s="113">
        <f t="shared" si="929"/>
        <v>0</v>
      </c>
      <c r="AK415" s="113">
        <f t="shared" si="930"/>
        <v>448163</v>
      </c>
      <c r="AL415" s="115">
        <v>0</v>
      </c>
      <c r="AM415" s="115">
        <v>0.01</v>
      </c>
      <c r="AN415" s="115">
        <v>0</v>
      </c>
      <c r="AO415" s="115">
        <v>0.33</v>
      </c>
      <c r="AP415" s="115">
        <v>0</v>
      </c>
      <c r="AQ415" s="115">
        <v>0</v>
      </c>
      <c r="AR415" s="115">
        <v>0</v>
      </c>
      <c r="AS415" s="115">
        <v>0</v>
      </c>
      <c r="AT415" s="115">
        <f t="shared" si="931"/>
        <v>0.33</v>
      </c>
      <c r="AU415" s="115">
        <f t="shared" si="890"/>
        <v>0.01</v>
      </c>
      <c r="AV415" s="116">
        <f t="shared" si="891"/>
        <v>0.34</v>
      </c>
      <c r="AW415" s="346">
        <f t="shared" si="932"/>
        <v>16393821</v>
      </c>
      <c r="AX415" s="113">
        <f t="shared" si="933"/>
        <v>11714408</v>
      </c>
      <c r="AY415" s="113">
        <f t="shared" si="934"/>
        <v>0</v>
      </c>
      <c r="AZ415" s="113">
        <f t="shared" si="935"/>
        <v>95048</v>
      </c>
      <c r="BA415" s="113">
        <f t="shared" si="936"/>
        <v>3991596</v>
      </c>
      <c r="BB415" s="113">
        <f t="shared" si="936"/>
        <v>234289</v>
      </c>
      <c r="BC415" s="113">
        <f t="shared" si="937"/>
        <v>358480</v>
      </c>
      <c r="BD415" s="115">
        <f t="shared" si="938"/>
        <v>21.402199999999997</v>
      </c>
      <c r="BE415" s="115">
        <f t="shared" si="939"/>
        <v>15.309999999999999</v>
      </c>
      <c r="BF415" s="372">
        <f t="shared" si="940"/>
        <v>0</v>
      </c>
      <c r="BG415" s="116">
        <f t="shared" si="941"/>
        <v>6.0922000000000001</v>
      </c>
    </row>
    <row r="416" spans="1:59" ht="14.1" customHeight="1" x14ac:dyDescent="0.2">
      <c r="A416" s="108">
        <v>83</v>
      </c>
      <c r="B416" s="105">
        <v>2493</v>
      </c>
      <c r="C416" s="106">
        <v>600080021</v>
      </c>
      <c r="D416" s="105">
        <v>72742399</v>
      </c>
      <c r="E416" s="107" t="s">
        <v>735</v>
      </c>
      <c r="F416" s="108">
        <v>3113</v>
      </c>
      <c r="G416" s="126" t="s">
        <v>316</v>
      </c>
      <c r="H416" s="109" t="s">
        <v>282</v>
      </c>
      <c r="I416" s="110">
        <v>3060702</v>
      </c>
      <c r="J416" s="28">
        <v>2244626</v>
      </c>
      <c r="K416" s="28">
        <v>0</v>
      </c>
      <c r="L416" s="111">
        <v>758684</v>
      </c>
      <c r="M416" s="111">
        <v>44892</v>
      </c>
      <c r="N416" s="28">
        <v>12500</v>
      </c>
      <c r="O416" s="288">
        <v>7.1499999999999995</v>
      </c>
      <c r="P416" s="275">
        <v>7.1499999999999995</v>
      </c>
      <c r="Q416" s="905">
        <v>0</v>
      </c>
      <c r="R416" s="112">
        <v>0</v>
      </c>
      <c r="S416" s="113">
        <v>0</v>
      </c>
      <c r="T416" s="113">
        <v>0</v>
      </c>
      <c r="U416" s="113">
        <v>0</v>
      </c>
      <c r="V416" s="113">
        <v>0</v>
      </c>
      <c r="W416" s="113">
        <v>0</v>
      </c>
      <c r="X416" s="113">
        <v>0</v>
      </c>
      <c r="Y416" s="113">
        <f t="shared" si="902"/>
        <v>0</v>
      </c>
      <c r="Z416" s="113">
        <v>0</v>
      </c>
      <c r="AA416" s="113">
        <v>0</v>
      </c>
      <c r="AB416" s="113">
        <v>0</v>
      </c>
      <c r="AC416" s="113">
        <f t="shared" si="903"/>
        <v>0</v>
      </c>
      <c r="AD416" s="113">
        <f t="shared" si="904"/>
        <v>0</v>
      </c>
      <c r="AE416" s="114">
        <f t="shared" si="905"/>
        <v>0</v>
      </c>
      <c r="AF416" s="114">
        <f t="shared" si="906"/>
        <v>0</v>
      </c>
      <c r="AG416" s="113">
        <v>0</v>
      </c>
      <c r="AH416" s="113">
        <v>0</v>
      </c>
      <c r="AI416" s="113">
        <v>0</v>
      </c>
      <c r="AJ416" s="113">
        <f t="shared" si="929"/>
        <v>0</v>
      </c>
      <c r="AK416" s="113">
        <f t="shared" si="930"/>
        <v>0</v>
      </c>
      <c r="AL416" s="115">
        <v>0</v>
      </c>
      <c r="AM416" s="115">
        <v>0</v>
      </c>
      <c r="AN416" s="115">
        <v>0</v>
      </c>
      <c r="AO416" s="115">
        <v>0</v>
      </c>
      <c r="AP416" s="115">
        <v>0</v>
      </c>
      <c r="AQ416" s="115">
        <v>0</v>
      </c>
      <c r="AR416" s="115">
        <v>0</v>
      </c>
      <c r="AS416" s="115">
        <v>0</v>
      </c>
      <c r="AT416" s="115">
        <f t="shared" si="931"/>
        <v>0</v>
      </c>
      <c r="AU416" s="115">
        <f t="shared" si="890"/>
        <v>0</v>
      </c>
      <c r="AV416" s="116">
        <f t="shared" si="891"/>
        <v>0</v>
      </c>
      <c r="AW416" s="346">
        <f t="shared" si="932"/>
        <v>3060702</v>
      </c>
      <c r="AX416" s="113">
        <f t="shared" si="933"/>
        <v>2244626</v>
      </c>
      <c r="AY416" s="113">
        <f t="shared" si="934"/>
        <v>0</v>
      </c>
      <c r="AZ416" s="113">
        <f t="shared" si="935"/>
        <v>0</v>
      </c>
      <c r="BA416" s="113">
        <f t="shared" si="936"/>
        <v>758684</v>
      </c>
      <c r="BB416" s="113">
        <f t="shared" si="936"/>
        <v>44892</v>
      </c>
      <c r="BC416" s="113">
        <f t="shared" si="937"/>
        <v>12500</v>
      </c>
      <c r="BD416" s="115">
        <f t="shared" si="938"/>
        <v>7.1499999999999995</v>
      </c>
      <c r="BE416" s="115">
        <f t="shared" si="939"/>
        <v>7.1499999999999995</v>
      </c>
      <c r="BF416" s="372">
        <f t="shared" si="940"/>
        <v>0</v>
      </c>
      <c r="BG416" s="116">
        <f t="shared" si="941"/>
        <v>0</v>
      </c>
    </row>
    <row r="417" spans="1:59" ht="14.1" customHeight="1" x14ac:dyDescent="0.2">
      <c r="A417" s="108">
        <v>83</v>
      </c>
      <c r="B417" s="105">
        <v>2493</v>
      </c>
      <c r="C417" s="106">
        <v>600080021</v>
      </c>
      <c r="D417" s="105">
        <v>72742399</v>
      </c>
      <c r="E417" s="107" t="s">
        <v>735</v>
      </c>
      <c r="F417" s="108">
        <v>3141</v>
      </c>
      <c r="G417" s="107" t="s">
        <v>319</v>
      </c>
      <c r="H417" s="109" t="s">
        <v>282</v>
      </c>
      <c r="I417" s="110">
        <v>2542907</v>
      </c>
      <c r="J417" s="30">
        <v>1859085</v>
      </c>
      <c r="K417" s="30">
        <v>0</v>
      </c>
      <c r="L417" s="111">
        <v>628370</v>
      </c>
      <c r="M417" s="111">
        <v>37182</v>
      </c>
      <c r="N417" s="30">
        <v>18270</v>
      </c>
      <c r="O417" s="288">
        <v>6.3199999999999994</v>
      </c>
      <c r="P417" s="441">
        <v>0</v>
      </c>
      <c r="Q417" s="33">
        <v>6.3199999999999994</v>
      </c>
      <c r="R417" s="112">
        <v>0</v>
      </c>
      <c r="S417" s="113">
        <v>0</v>
      </c>
      <c r="T417" s="113">
        <v>0</v>
      </c>
      <c r="U417" s="113">
        <v>0</v>
      </c>
      <c r="V417" s="113">
        <v>0</v>
      </c>
      <c r="W417" s="113">
        <v>0</v>
      </c>
      <c r="X417" s="113">
        <v>0</v>
      </c>
      <c r="Y417" s="113">
        <f t="shared" si="902"/>
        <v>0</v>
      </c>
      <c r="Z417" s="113">
        <v>0</v>
      </c>
      <c r="AA417" s="113">
        <v>0</v>
      </c>
      <c r="AB417" s="113">
        <v>0</v>
      </c>
      <c r="AC417" s="113">
        <f t="shared" si="903"/>
        <v>0</v>
      </c>
      <c r="AD417" s="113">
        <f t="shared" si="904"/>
        <v>0</v>
      </c>
      <c r="AE417" s="114">
        <f t="shared" si="905"/>
        <v>0</v>
      </c>
      <c r="AF417" s="114">
        <f t="shared" si="906"/>
        <v>0</v>
      </c>
      <c r="AG417" s="113">
        <v>0</v>
      </c>
      <c r="AH417" s="113">
        <v>0</v>
      </c>
      <c r="AI417" s="113">
        <v>0</v>
      </c>
      <c r="AJ417" s="113">
        <f t="shared" si="929"/>
        <v>0</v>
      </c>
      <c r="AK417" s="113">
        <f t="shared" si="930"/>
        <v>0</v>
      </c>
      <c r="AL417" s="115">
        <v>0</v>
      </c>
      <c r="AM417" s="115">
        <v>0</v>
      </c>
      <c r="AN417" s="115">
        <v>0</v>
      </c>
      <c r="AO417" s="115">
        <v>0</v>
      </c>
      <c r="AP417" s="115">
        <v>0</v>
      </c>
      <c r="AQ417" s="115">
        <v>0</v>
      </c>
      <c r="AR417" s="115">
        <v>0</v>
      </c>
      <c r="AS417" s="115">
        <v>0</v>
      </c>
      <c r="AT417" s="115">
        <f t="shared" si="931"/>
        <v>0</v>
      </c>
      <c r="AU417" s="115">
        <f t="shared" si="890"/>
        <v>0</v>
      </c>
      <c r="AV417" s="116">
        <f t="shared" si="891"/>
        <v>0</v>
      </c>
      <c r="AW417" s="346">
        <f t="shared" si="932"/>
        <v>2542907</v>
      </c>
      <c r="AX417" s="113">
        <f t="shared" si="933"/>
        <v>1859085</v>
      </c>
      <c r="AY417" s="113">
        <f t="shared" si="934"/>
        <v>0</v>
      </c>
      <c r="AZ417" s="113">
        <f t="shared" si="935"/>
        <v>0</v>
      </c>
      <c r="BA417" s="113">
        <f t="shared" si="936"/>
        <v>628370</v>
      </c>
      <c r="BB417" s="113">
        <f t="shared" si="936"/>
        <v>37182</v>
      </c>
      <c r="BC417" s="113">
        <f t="shared" si="937"/>
        <v>18270</v>
      </c>
      <c r="BD417" s="115">
        <f t="shared" si="938"/>
        <v>6.3199999999999994</v>
      </c>
      <c r="BE417" s="115">
        <f t="shared" si="939"/>
        <v>0</v>
      </c>
      <c r="BF417" s="372">
        <f t="shared" si="940"/>
        <v>0</v>
      </c>
      <c r="BG417" s="116">
        <f t="shared" si="941"/>
        <v>6.3199999999999994</v>
      </c>
    </row>
    <row r="418" spans="1:59" ht="14.1" customHeight="1" x14ac:dyDescent="0.2">
      <c r="A418" s="108">
        <v>83</v>
      </c>
      <c r="B418" s="105">
        <v>2493</v>
      </c>
      <c r="C418" s="106">
        <v>600080021</v>
      </c>
      <c r="D418" s="105">
        <v>72742399</v>
      </c>
      <c r="E418" s="107" t="s">
        <v>735</v>
      </c>
      <c r="F418" s="108">
        <v>3143</v>
      </c>
      <c r="G418" s="126" t="s">
        <v>633</v>
      </c>
      <c r="H418" s="109" t="s">
        <v>281</v>
      </c>
      <c r="I418" s="110">
        <v>1917516</v>
      </c>
      <c r="J418" s="427">
        <v>1412015</v>
      </c>
      <c r="K418" s="427">
        <v>0</v>
      </c>
      <c r="L418" s="111">
        <v>477261</v>
      </c>
      <c r="M418" s="111">
        <v>28240</v>
      </c>
      <c r="N418" s="338">
        <v>0</v>
      </c>
      <c r="O418" s="288">
        <v>2.9641999999999999</v>
      </c>
      <c r="P418" s="430">
        <v>2.9641999999999999</v>
      </c>
      <c r="Q418" s="905">
        <v>0</v>
      </c>
      <c r="R418" s="112">
        <v>0</v>
      </c>
      <c r="S418" s="113">
        <v>0</v>
      </c>
      <c r="T418" s="113">
        <v>0</v>
      </c>
      <c r="U418" s="113">
        <v>0</v>
      </c>
      <c r="V418" s="113">
        <v>0</v>
      </c>
      <c r="W418" s="113">
        <v>0</v>
      </c>
      <c r="X418" s="113">
        <v>0</v>
      </c>
      <c r="Y418" s="113">
        <f t="shared" si="902"/>
        <v>0</v>
      </c>
      <c r="Z418" s="113">
        <v>0</v>
      </c>
      <c r="AA418" s="113">
        <v>0</v>
      </c>
      <c r="AB418" s="113">
        <v>0</v>
      </c>
      <c r="AC418" s="113">
        <f t="shared" si="903"/>
        <v>0</v>
      </c>
      <c r="AD418" s="113">
        <f t="shared" si="904"/>
        <v>0</v>
      </c>
      <c r="AE418" s="114">
        <f t="shared" si="905"/>
        <v>0</v>
      </c>
      <c r="AF418" s="114">
        <f t="shared" si="906"/>
        <v>0</v>
      </c>
      <c r="AG418" s="113">
        <v>0</v>
      </c>
      <c r="AH418" s="113">
        <v>0</v>
      </c>
      <c r="AI418" s="113">
        <v>0</v>
      </c>
      <c r="AJ418" s="113">
        <f t="shared" si="929"/>
        <v>0</v>
      </c>
      <c r="AK418" s="113">
        <f t="shared" si="930"/>
        <v>0</v>
      </c>
      <c r="AL418" s="115">
        <v>0</v>
      </c>
      <c r="AM418" s="115">
        <v>0</v>
      </c>
      <c r="AN418" s="115">
        <v>0</v>
      </c>
      <c r="AO418" s="115">
        <v>0</v>
      </c>
      <c r="AP418" s="115">
        <v>0</v>
      </c>
      <c r="AQ418" s="115">
        <v>0</v>
      </c>
      <c r="AR418" s="115">
        <v>0</v>
      </c>
      <c r="AS418" s="115">
        <v>0</v>
      </c>
      <c r="AT418" s="115">
        <f t="shared" si="931"/>
        <v>0</v>
      </c>
      <c r="AU418" s="115">
        <f t="shared" si="890"/>
        <v>0</v>
      </c>
      <c r="AV418" s="116">
        <f t="shared" si="891"/>
        <v>0</v>
      </c>
      <c r="AW418" s="346">
        <f t="shared" si="932"/>
        <v>1917516</v>
      </c>
      <c r="AX418" s="113">
        <f t="shared" si="933"/>
        <v>1412015</v>
      </c>
      <c r="AY418" s="113">
        <f t="shared" si="934"/>
        <v>0</v>
      </c>
      <c r="AZ418" s="113">
        <f t="shared" si="935"/>
        <v>0</v>
      </c>
      <c r="BA418" s="113">
        <f t="shared" si="936"/>
        <v>477261</v>
      </c>
      <c r="BB418" s="113">
        <f t="shared" si="936"/>
        <v>28240</v>
      </c>
      <c r="BC418" s="113">
        <f t="shared" si="937"/>
        <v>0</v>
      </c>
      <c r="BD418" s="115">
        <f t="shared" si="938"/>
        <v>2.9641999999999999</v>
      </c>
      <c r="BE418" s="115">
        <f t="shared" si="939"/>
        <v>2.9641999999999999</v>
      </c>
      <c r="BF418" s="372">
        <f t="shared" si="940"/>
        <v>0</v>
      </c>
      <c r="BG418" s="116">
        <f t="shared" si="941"/>
        <v>0</v>
      </c>
    </row>
    <row r="419" spans="1:59" ht="14.1" customHeight="1" x14ac:dyDescent="0.2">
      <c r="A419" s="108">
        <v>83</v>
      </c>
      <c r="B419" s="105">
        <v>2493</v>
      </c>
      <c r="C419" s="106">
        <v>600080021</v>
      </c>
      <c r="D419" s="105">
        <v>72742399</v>
      </c>
      <c r="E419" s="107" t="s">
        <v>735</v>
      </c>
      <c r="F419" s="108">
        <v>3143</v>
      </c>
      <c r="G419" s="126" t="s">
        <v>634</v>
      </c>
      <c r="H419" s="109" t="s">
        <v>282</v>
      </c>
      <c r="I419" s="110">
        <v>49155</v>
      </c>
      <c r="J419" s="439">
        <v>34650</v>
      </c>
      <c r="K419" s="439">
        <v>0</v>
      </c>
      <c r="L419" s="111">
        <v>11712</v>
      </c>
      <c r="M419" s="111">
        <v>693</v>
      </c>
      <c r="N419" s="439">
        <v>2100</v>
      </c>
      <c r="O419" s="288">
        <v>0.15</v>
      </c>
      <c r="P419" s="440">
        <v>0</v>
      </c>
      <c r="Q419" s="906">
        <v>0.15</v>
      </c>
      <c r="R419" s="112">
        <v>0</v>
      </c>
      <c r="S419" s="113">
        <v>0</v>
      </c>
      <c r="T419" s="113">
        <v>0</v>
      </c>
      <c r="U419" s="113">
        <v>0</v>
      </c>
      <c r="V419" s="113">
        <v>0</v>
      </c>
      <c r="W419" s="113">
        <v>0</v>
      </c>
      <c r="X419" s="113">
        <v>0</v>
      </c>
      <c r="Y419" s="113">
        <f t="shared" si="902"/>
        <v>0</v>
      </c>
      <c r="Z419" s="113">
        <v>0</v>
      </c>
      <c r="AA419" s="113">
        <v>0</v>
      </c>
      <c r="AB419" s="113">
        <v>0</v>
      </c>
      <c r="AC419" s="113">
        <f t="shared" si="903"/>
        <v>0</v>
      </c>
      <c r="AD419" s="113">
        <f t="shared" si="904"/>
        <v>0</v>
      </c>
      <c r="AE419" s="114">
        <f t="shared" si="905"/>
        <v>0</v>
      </c>
      <c r="AF419" s="114">
        <f t="shared" si="906"/>
        <v>0</v>
      </c>
      <c r="AG419" s="113">
        <v>0</v>
      </c>
      <c r="AH419" s="113">
        <v>0</v>
      </c>
      <c r="AI419" s="113">
        <v>0</v>
      </c>
      <c r="AJ419" s="113">
        <f t="shared" si="929"/>
        <v>0</v>
      </c>
      <c r="AK419" s="113">
        <f t="shared" si="930"/>
        <v>0</v>
      </c>
      <c r="AL419" s="115">
        <v>0</v>
      </c>
      <c r="AM419" s="115">
        <v>0</v>
      </c>
      <c r="AN419" s="115">
        <v>0</v>
      </c>
      <c r="AO419" s="115">
        <v>0</v>
      </c>
      <c r="AP419" s="115">
        <v>0</v>
      </c>
      <c r="AQ419" s="115">
        <v>0</v>
      </c>
      <c r="AR419" s="115">
        <v>0</v>
      </c>
      <c r="AS419" s="115">
        <v>0</v>
      </c>
      <c r="AT419" s="115">
        <f t="shared" si="931"/>
        <v>0</v>
      </c>
      <c r="AU419" s="115">
        <f t="shared" si="890"/>
        <v>0</v>
      </c>
      <c r="AV419" s="116">
        <f t="shared" si="891"/>
        <v>0</v>
      </c>
      <c r="AW419" s="346">
        <f t="shared" si="932"/>
        <v>49155</v>
      </c>
      <c r="AX419" s="113">
        <f t="shared" si="933"/>
        <v>34650</v>
      </c>
      <c r="AY419" s="113">
        <f t="shared" si="934"/>
        <v>0</v>
      </c>
      <c r="AZ419" s="113">
        <f t="shared" si="935"/>
        <v>0</v>
      </c>
      <c r="BA419" s="113">
        <f t="shared" si="936"/>
        <v>11712</v>
      </c>
      <c r="BB419" s="113">
        <f t="shared" si="936"/>
        <v>693</v>
      </c>
      <c r="BC419" s="113">
        <f t="shared" si="937"/>
        <v>2100</v>
      </c>
      <c r="BD419" s="115">
        <f t="shared" si="938"/>
        <v>0.15</v>
      </c>
      <c r="BE419" s="115">
        <f t="shared" si="939"/>
        <v>0</v>
      </c>
      <c r="BF419" s="372">
        <f t="shared" si="940"/>
        <v>0</v>
      </c>
      <c r="BG419" s="116">
        <f t="shared" si="941"/>
        <v>0.15</v>
      </c>
    </row>
    <row r="420" spans="1:59" ht="14.1" customHeight="1" x14ac:dyDescent="0.2">
      <c r="A420" s="120">
        <v>83</v>
      </c>
      <c r="B420" s="117">
        <v>2493</v>
      </c>
      <c r="C420" s="118">
        <v>600080021</v>
      </c>
      <c r="D420" s="117">
        <v>72742399</v>
      </c>
      <c r="E420" s="119" t="s">
        <v>736</v>
      </c>
      <c r="F420" s="120"/>
      <c r="G420" s="119"/>
      <c r="H420" s="121"/>
      <c r="I420" s="122">
        <v>29345316</v>
      </c>
      <c r="J420" s="123">
        <v>21113052</v>
      </c>
      <c r="K420" s="123">
        <v>187976</v>
      </c>
      <c r="L420" s="123">
        <v>7189277</v>
      </c>
      <c r="M420" s="123">
        <v>422261</v>
      </c>
      <c r="N420" s="123">
        <v>432750</v>
      </c>
      <c r="O420" s="124">
        <v>47.911299999999997</v>
      </c>
      <c r="P420" s="124">
        <v>33.054499999999997</v>
      </c>
      <c r="Q420" s="904">
        <v>14.856800000000002</v>
      </c>
      <c r="R420" s="122">
        <f t="shared" ref="R420:BG420" si="942">SUM(R414:R419)</f>
        <v>61952</v>
      </c>
      <c r="S420" s="123">
        <f t="shared" si="942"/>
        <v>0</v>
      </c>
      <c r="T420" s="123">
        <f t="shared" si="942"/>
        <v>496381</v>
      </c>
      <c r="U420" s="123">
        <f t="shared" ref="U420" si="943">SUM(U414:U419)</f>
        <v>116812</v>
      </c>
      <c r="V420" s="123">
        <f t="shared" si="942"/>
        <v>0</v>
      </c>
      <c r="W420" s="123">
        <f t="shared" ref="W420" si="944">SUM(W414:W419)</f>
        <v>0</v>
      </c>
      <c r="X420" s="123">
        <f t="shared" si="942"/>
        <v>0</v>
      </c>
      <c r="Y420" s="123">
        <f t="shared" si="942"/>
        <v>675145</v>
      </c>
      <c r="Z420" s="123">
        <f t="shared" si="942"/>
        <v>-61952</v>
      </c>
      <c r="AA420" s="123">
        <f t="shared" si="942"/>
        <v>0</v>
      </c>
      <c r="AB420" s="123">
        <f t="shared" si="942"/>
        <v>61952</v>
      </c>
      <c r="AC420" s="123">
        <f t="shared" si="942"/>
        <v>0</v>
      </c>
      <c r="AD420" s="123">
        <f t="shared" si="942"/>
        <v>675145</v>
      </c>
      <c r="AE420" s="123">
        <f t="shared" si="942"/>
        <v>207259</v>
      </c>
      <c r="AF420" s="123">
        <f t="shared" si="942"/>
        <v>13503</v>
      </c>
      <c r="AG420" s="123">
        <f t="shared" si="942"/>
        <v>0</v>
      </c>
      <c r="AH420" s="123">
        <f t="shared" si="942"/>
        <v>0</v>
      </c>
      <c r="AI420" s="123">
        <f t="shared" si="942"/>
        <v>0</v>
      </c>
      <c r="AJ420" s="123">
        <f t="shared" si="942"/>
        <v>0</v>
      </c>
      <c r="AK420" s="123">
        <f t="shared" si="942"/>
        <v>895907</v>
      </c>
      <c r="AL420" s="124">
        <f t="shared" si="942"/>
        <v>0</v>
      </c>
      <c r="AM420" s="124">
        <f t="shared" si="942"/>
        <v>0.01</v>
      </c>
      <c r="AN420" s="124">
        <f t="shared" si="942"/>
        <v>0</v>
      </c>
      <c r="AO420" s="124">
        <f t="shared" si="942"/>
        <v>0.96</v>
      </c>
      <c r="AP420" s="124">
        <f t="shared" si="942"/>
        <v>0</v>
      </c>
      <c r="AQ420" s="124">
        <f t="shared" ref="AQ420" si="945">SUM(AQ414:AQ419)</f>
        <v>0</v>
      </c>
      <c r="AR420" s="124">
        <f t="shared" si="942"/>
        <v>0</v>
      </c>
      <c r="AS420" s="124">
        <f t="shared" si="942"/>
        <v>0</v>
      </c>
      <c r="AT420" s="449">
        <f t="shared" si="942"/>
        <v>0.96</v>
      </c>
      <c r="AU420" s="124">
        <f t="shared" si="942"/>
        <v>0.01</v>
      </c>
      <c r="AV420" s="125">
        <f t="shared" si="942"/>
        <v>0.97</v>
      </c>
      <c r="AW420" s="842">
        <f t="shared" si="942"/>
        <v>30241223</v>
      </c>
      <c r="AX420" s="123">
        <f t="shared" si="942"/>
        <v>21788197</v>
      </c>
      <c r="AY420" s="123">
        <f t="shared" ref="AY420" si="946">SUM(AY414:AY419)</f>
        <v>0</v>
      </c>
      <c r="AZ420" s="123">
        <f t="shared" si="942"/>
        <v>187976</v>
      </c>
      <c r="BA420" s="123">
        <f t="shared" si="942"/>
        <v>7396536</v>
      </c>
      <c r="BB420" s="123">
        <f t="shared" si="942"/>
        <v>435764</v>
      </c>
      <c r="BC420" s="123">
        <f t="shared" si="942"/>
        <v>432750</v>
      </c>
      <c r="BD420" s="124">
        <f t="shared" si="942"/>
        <v>48.881299999999996</v>
      </c>
      <c r="BE420" s="124">
        <f t="shared" si="942"/>
        <v>34.014499999999998</v>
      </c>
      <c r="BF420" s="124">
        <f t="shared" si="942"/>
        <v>0</v>
      </c>
      <c r="BG420" s="125">
        <f t="shared" si="942"/>
        <v>14.8668</v>
      </c>
    </row>
    <row r="421" spans="1:59" ht="14.1" customHeight="1" x14ac:dyDescent="0.2">
      <c r="A421" s="108">
        <v>84</v>
      </c>
      <c r="B421" s="105">
        <v>2445</v>
      </c>
      <c r="C421" s="106">
        <v>600080030</v>
      </c>
      <c r="D421" s="105">
        <v>70695997</v>
      </c>
      <c r="E421" s="107" t="s">
        <v>737</v>
      </c>
      <c r="F421" s="108">
        <v>3111</v>
      </c>
      <c r="G421" s="107" t="s">
        <v>315</v>
      </c>
      <c r="H421" s="109" t="s">
        <v>281</v>
      </c>
      <c r="I421" s="110">
        <v>2935592</v>
      </c>
      <c r="J421" s="111">
        <v>2147454</v>
      </c>
      <c r="K421" s="111">
        <v>0</v>
      </c>
      <c r="L421" s="111">
        <v>725839</v>
      </c>
      <c r="M421" s="111">
        <v>42949</v>
      </c>
      <c r="N421" s="111">
        <v>19350</v>
      </c>
      <c r="O421" s="288">
        <v>5.0217999999999998</v>
      </c>
      <c r="P421" s="288">
        <v>4</v>
      </c>
      <c r="Q421" s="406">
        <v>1.0218</v>
      </c>
      <c r="R421" s="112">
        <v>0</v>
      </c>
      <c r="S421" s="113">
        <v>0</v>
      </c>
      <c r="T421" s="113">
        <v>0</v>
      </c>
      <c r="U421" s="113">
        <v>0</v>
      </c>
      <c r="V421" s="113">
        <v>0</v>
      </c>
      <c r="W421" s="113">
        <v>0</v>
      </c>
      <c r="X421" s="113">
        <v>0</v>
      </c>
      <c r="Y421" s="113">
        <f t="shared" si="902"/>
        <v>0</v>
      </c>
      <c r="Z421" s="113">
        <v>0</v>
      </c>
      <c r="AA421" s="113">
        <v>0</v>
      </c>
      <c r="AB421" s="113">
        <v>0</v>
      </c>
      <c r="AC421" s="113">
        <f t="shared" si="903"/>
        <v>0</v>
      </c>
      <c r="AD421" s="113">
        <f t="shared" si="904"/>
        <v>0</v>
      </c>
      <c r="AE421" s="114">
        <f t="shared" si="905"/>
        <v>0</v>
      </c>
      <c r="AF421" s="114">
        <f t="shared" si="906"/>
        <v>0</v>
      </c>
      <c r="AG421" s="113">
        <v>0</v>
      </c>
      <c r="AH421" s="113">
        <v>0</v>
      </c>
      <c r="AI421" s="113">
        <v>0</v>
      </c>
      <c r="AJ421" s="113">
        <f t="shared" ref="AJ421:AJ426" si="947">SUM(AG421:AI421)</f>
        <v>0</v>
      </c>
      <c r="AK421" s="113">
        <f t="shared" ref="AK421:AK426" si="948">AD421+AE421+AF421+AJ421</f>
        <v>0</v>
      </c>
      <c r="AL421" s="115">
        <v>0</v>
      </c>
      <c r="AM421" s="115">
        <v>0</v>
      </c>
      <c r="AN421" s="115">
        <v>0</v>
      </c>
      <c r="AO421" s="115">
        <v>0</v>
      </c>
      <c r="AP421" s="115">
        <v>0</v>
      </c>
      <c r="AQ421" s="115">
        <v>0</v>
      </c>
      <c r="AR421" s="115">
        <v>0</v>
      </c>
      <c r="AS421" s="115">
        <v>0</v>
      </c>
      <c r="AT421" s="115">
        <f t="shared" ref="AT421:AT426" si="949">AL421+AN421+AO421+AR421+AQ421</f>
        <v>0</v>
      </c>
      <c r="AU421" s="115">
        <f t="shared" si="890"/>
        <v>0</v>
      </c>
      <c r="AV421" s="116">
        <f t="shared" si="891"/>
        <v>0</v>
      </c>
      <c r="AW421" s="346">
        <f t="shared" ref="AW421:AW426" si="950">I421+AK421</f>
        <v>2935592</v>
      </c>
      <c r="AX421" s="113">
        <f t="shared" ref="AX421:AX426" si="951">J421+Y421</f>
        <v>2147454</v>
      </c>
      <c r="AY421" s="113">
        <f t="shared" ref="AY421:AY426" si="952">W421</f>
        <v>0</v>
      </c>
      <c r="AZ421" s="113">
        <f t="shared" ref="AZ421:AZ426" si="953">K421+AC421</f>
        <v>0</v>
      </c>
      <c r="BA421" s="113">
        <f t="shared" ref="BA421:BB426" si="954">L421+AE421</f>
        <v>725839</v>
      </c>
      <c r="BB421" s="113">
        <f t="shared" si="954"/>
        <v>42949</v>
      </c>
      <c r="BC421" s="113">
        <f t="shared" ref="BC421:BC426" si="955">N421+AJ421</f>
        <v>19350</v>
      </c>
      <c r="BD421" s="115">
        <f t="shared" ref="BD421:BD426" si="956">O421+AV421</f>
        <v>5.0217999999999998</v>
      </c>
      <c r="BE421" s="115">
        <f t="shared" ref="BE421:BE426" si="957">P421+AT421</f>
        <v>4</v>
      </c>
      <c r="BF421" s="372">
        <f t="shared" ref="BF421:BF426" si="958">AQ421</f>
        <v>0</v>
      </c>
      <c r="BG421" s="116">
        <f t="shared" ref="BG421:BG426" si="959">Q421+AU421</f>
        <v>1.0218</v>
      </c>
    </row>
    <row r="422" spans="1:59" ht="14.1" customHeight="1" x14ac:dyDescent="0.2">
      <c r="A422" s="108">
        <v>84</v>
      </c>
      <c r="B422" s="105">
        <v>2445</v>
      </c>
      <c r="C422" s="106">
        <v>600080030</v>
      </c>
      <c r="D422" s="105">
        <v>70695997</v>
      </c>
      <c r="E422" s="107" t="s">
        <v>737</v>
      </c>
      <c r="F422" s="108">
        <v>3117</v>
      </c>
      <c r="G422" s="107" t="s">
        <v>318</v>
      </c>
      <c r="H422" s="109" t="s">
        <v>281</v>
      </c>
      <c r="I422" s="110">
        <v>3810263</v>
      </c>
      <c r="J422" s="111">
        <v>2591718</v>
      </c>
      <c r="K422" s="111">
        <v>110000</v>
      </c>
      <c r="L422" s="111">
        <v>913181</v>
      </c>
      <c r="M422" s="111">
        <v>51834</v>
      </c>
      <c r="N422" s="111">
        <v>143530</v>
      </c>
      <c r="O422" s="288">
        <v>5.8304999999999998</v>
      </c>
      <c r="P422" s="288">
        <v>4</v>
      </c>
      <c r="Q422" s="406">
        <v>1.8304999999999998</v>
      </c>
      <c r="R422" s="112">
        <v>70000</v>
      </c>
      <c r="S422" s="113">
        <v>0</v>
      </c>
      <c r="T422" s="113">
        <v>106901</v>
      </c>
      <c r="U422" s="113">
        <v>48556</v>
      </c>
      <c r="V422" s="113">
        <v>0</v>
      </c>
      <c r="W422" s="113">
        <v>0</v>
      </c>
      <c r="X422" s="113">
        <v>0</v>
      </c>
      <c r="Y422" s="113">
        <f t="shared" si="902"/>
        <v>225457</v>
      </c>
      <c r="Z422" s="113">
        <v>-70000</v>
      </c>
      <c r="AA422" s="113">
        <v>0</v>
      </c>
      <c r="AB422" s="113">
        <v>0</v>
      </c>
      <c r="AC422" s="113">
        <f t="shared" si="903"/>
        <v>-70000</v>
      </c>
      <c r="AD422" s="113">
        <f t="shared" si="904"/>
        <v>155457</v>
      </c>
      <c r="AE422" s="114">
        <f t="shared" si="905"/>
        <v>52544</v>
      </c>
      <c r="AF422" s="114">
        <f t="shared" si="906"/>
        <v>4509</v>
      </c>
      <c r="AG422" s="113">
        <v>0</v>
      </c>
      <c r="AH422" s="113">
        <v>0</v>
      </c>
      <c r="AI422" s="113">
        <v>0</v>
      </c>
      <c r="AJ422" s="113">
        <f t="shared" si="947"/>
        <v>0</v>
      </c>
      <c r="AK422" s="113">
        <f t="shared" si="948"/>
        <v>212510</v>
      </c>
      <c r="AL422" s="115">
        <v>0</v>
      </c>
      <c r="AM422" s="115">
        <v>0</v>
      </c>
      <c r="AN422" s="115">
        <v>0</v>
      </c>
      <c r="AO422" s="115">
        <v>0.2</v>
      </c>
      <c r="AP422" s="115">
        <v>0</v>
      </c>
      <c r="AQ422" s="115">
        <v>0</v>
      </c>
      <c r="AR422" s="115">
        <v>0</v>
      </c>
      <c r="AS422" s="115">
        <v>0</v>
      </c>
      <c r="AT422" s="115">
        <f t="shared" si="949"/>
        <v>0.2</v>
      </c>
      <c r="AU422" s="115">
        <f t="shared" si="890"/>
        <v>0</v>
      </c>
      <c r="AV422" s="116">
        <f t="shared" si="891"/>
        <v>0.2</v>
      </c>
      <c r="AW422" s="346">
        <f t="shared" si="950"/>
        <v>4022773</v>
      </c>
      <c r="AX422" s="113">
        <f t="shared" si="951"/>
        <v>2817175</v>
      </c>
      <c r="AY422" s="113">
        <f t="shared" si="952"/>
        <v>0</v>
      </c>
      <c r="AZ422" s="113">
        <f t="shared" si="953"/>
        <v>40000</v>
      </c>
      <c r="BA422" s="113">
        <f t="shared" si="954"/>
        <v>965725</v>
      </c>
      <c r="BB422" s="113">
        <f t="shared" si="954"/>
        <v>56343</v>
      </c>
      <c r="BC422" s="113">
        <f t="shared" si="955"/>
        <v>143530</v>
      </c>
      <c r="BD422" s="115">
        <f t="shared" si="956"/>
        <v>6.0305</v>
      </c>
      <c r="BE422" s="115">
        <f t="shared" si="957"/>
        <v>4.2</v>
      </c>
      <c r="BF422" s="372">
        <f t="shared" si="958"/>
        <v>0</v>
      </c>
      <c r="BG422" s="116">
        <f t="shared" si="959"/>
        <v>1.8304999999999998</v>
      </c>
    </row>
    <row r="423" spans="1:59" ht="14.1" customHeight="1" x14ac:dyDescent="0.2">
      <c r="A423" s="108">
        <v>84</v>
      </c>
      <c r="B423" s="105">
        <v>2445</v>
      </c>
      <c r="C423" s="106">
        <v>600080030</v>
      </c>
      <c r="D423" s="105">
        <v>70695997</v>
      </c>
      <c r="E423" s="107" t="s">
        <v>737</v>
      </c>
      <c r="F423" s="108">
        <v>3117</v>
      </c>
      <c r="G423" s="126" t="s">
        <v>316</v>
      </c>
      <c r="H423" s="109" t="s">
        <v>282</v>
      </c>
      <c r="I423" s="110">
        <v>1275309</v>
      </c>
      <c r="J423" s="28">
        <v>937635</v>
      </c>
      <c r="K423" s="28">
        <v>0</v>
      </c>
      <c r="L423" s="111">
        <v>316921</v>
      </c>
      <c r="M423" s="111">
        <v>18753</v>
      </c>
      <c r="N423" s="28">
        <v>2000</v>
      </c>
      <c r="O423" s="288">
        <v>2.9</v>
      </c>
      <c r="P423" s="275">
        <v>2.9</v>
      </c>
      <c r="Q423" s="905">
        <v>0</v>
      </c>
      <c r="R423" s="112">
        <v>0</v>
      </c>
      <c r="S423" s="113">
        <v>0</v>
      </c>
      <c r="T423" s="113">
        <v>0</v>
      </c>
      <c r="U423" s="113">
        <v>0</v>
      </c>
      <c r="V423" s="113">
        <v>0</v>
      </c>
      <c r="W423" s="113">
        <v>0</v>
      </c>
      <c r="X423" s="113">
        <v>0</v>
      </c>
      <c r="Y423" s="113">
        <f t="shared" si="902"/>
        <v>0</v>
      </c>
      <c r="Z423" s="113">
        <v>0</v>
      </c>
      <c r="AA423" s="113">
        <v>0</v>
      </c>
      <c r="AB423" s="113">
        <v>0</v>
      </c>
      <c r="AC423" s="113">
        <f t="shared" si="903"/>
        <v>0</v>
      </c>
      <c r="AD423" s="113">
        <f t="shared" si="904"/>
        <v>0</v>
      </c>
      <c r="AE423" s="114">
        <f t="shared" si="905"/>
        <v>0</v>
      </c>
      <c r="AF423" s="114">
        <f t="shared" si="906"/>
        <v>0</v>
      </c>
      <c r="AG423" s="113">
        <v>0</v>
      </c>
      <c r="AH423" s="113">
        <v>0</v>
      </c>
      <c r="AI423" s="113">
        <v>0</v>
      </c>
      <c r="AJ423" s="113">
        <f t="shared" si="947"/>
        <v>0</v>
      </c>
      <c r="AK423" s="113">
        <f t="shared" si="948"/>
        <v>0</v>
      </c>
      <c r="AL423" s="115">
        <v>0</v>
      </c>
      <c r="AM423" s="115">
        <v>0</v>
      </c>
      <c r="AN423" s="115">
        <v>0</v>
      </c>
      <c r="AO423" s="115">
        <v>0</v>
      </c>
      <c r="AP423" s="115">
        <v>0</v>
      </c>
      <c r="AQ423" s="115">
        <v>0</v>
      </c>
      <c r="AR423" s="115">
        <v>0</v>
      </c>
      <c r="AS423" s="115">
        <v>0</v>
      </c>
      <c r="AT423" s="115">
        <f t="shared" si="949"/>
        <v>0</v>
      </c>
      <c r="AU423" s="115">
        <f t="shared" si="890"/>
        <v>0</v>
      </c>
      <c r="AV423" s="116">
        <f t="shared" si="891"/>
        <v>0</v>
      </c>
      <c r="AW423" s="346">
        <f t="shared" si="950"/>
        <v>1275309</v>
      </c>
      <c r="AX423" s="113">
        <f t="shared" si="951"/>
        <v>937635</v>
      </c>
      <c r="AY423" s="113">
        <f t="shared" si="952"/>
        <v>0</v>
      </c>
      <c r="AZ423" s="113">
        <f t="shared" si="953"/>
        <v>0</v>
      </c>
      <c r="BA423" s="113">
        <f t="shared" si="954"/>
        <v>316921</v>
      </c>
      <c r="BB423" s="113">
        <f t="shared" si="954"/>
        <v>18753</v>
      </c>
      <c r="BC423" s="113">
        <f t="shared" si="955"/>
        <v>2000</v>
      </c>
      <c r="BD423" s="115">
        <f t="shared" si="956"/>
        <v>2.9</v>
      </c>
      <c r="BE423" s="115">
        <f t="shared" si="957"/>
        <v>2.9</v>
      </c>
      <c r="BF423" s="372">
        <f t="shared" si="958"/>
        <v>0</v>
      </c>
      <c r="BG423" s="116">
        <f t="shared" si="959"/>
        <v>0</v>
      </c>
    </row>
    <row r="424" spans="1:59" ht="14.1" customHeight="1" x14ac:dyDescent="0.2">
      <c r="A424" s="108">
        <v>84</v>
      </c>
      <c r="B424" s="105">
        <v>2445</v>
      </c>
      <c r="C424" s="106">
        <v>600080030</v>
      </c>
      <c r="D424" s="105">
        <v>70695997</v>
      </c>
      <c r="E424" s="107" t="s">
        <v>737</v>
      </c>
      <c r="F424" s="108">
        <v>3141</v>
      </c>
      <c r="G424" s="107" t="s">
        <v>319</v>
      </c>
      <c r="H424" s="109" t="s">
        <v>282</v>
      </c>
      <c r="I424" s="110">
        <v>1004400</v>
      </c>
      <c r="J424" s="30">
        <v>735944</v>
      </c>
      <c r="K424" s="30">
        <v>0</v>
      </c>
      <c r="L424" s="111">
        <v>248749</v>
      </c>
      <c r="M424" s="111">
        <v>14719</v>
      </c>
      <c r="N424" s="30">
        <v>4988</v>
      </c>
      <c r="O424" s="288">
        <v>2.5</v>
      </c>
      <c r="P424" s="441">
        <v>0</v>
      </c>
      <c r="Q424" s="906">
        <v>2.5</v>
      </c>
      <c r="R424" s="112">
        <v>0</v>
      </c>
      <c r="S424" s="113">
        <v>0</v>
      </c>
      <c r="T424" s="113">
        <v>0</v>
      </c>
      <c r="U424" s="113">
        <v>0</v>
      </c>
      <c r="V424" s="113">
        <v>0</v>
      </c>
      <c r="W424" s="113">
        <v>0</v>
      </c>
      <c r="X424" s="113">
        <v>0</v>
      </c>
      <c r="Y424" s="113">
        <f t="shared" si="902"/>
        <v>0</v>
      </c>
      <c r="Z424" s="113">
        <v>0</v>
      </c>
      <c r="AA424" s="113">
        <v>0</v>
      </c>
      <c r="AB424" s="113">
        <v>0</v>
      </c>
      <c r="AC424" s="113">
        <f t="shared" si="903"/>
        <v>0</v>
      </c>
      <c r="AD424" s="113">
        <f t="shared" si="904"/>
        <v>0</v>
      </c>
      <c r="AE424" s="114">
        <f t="shared" si="905"/>
        <v>0</v>
      </c>
      <c r="AF424" s="114">
        <f t="shared" si="906"/>
        <v>0</v>
      </c>
      <c r="AG424" s="113">
        <v>0</v>
      </c>
      <c r="AH424" s="113">
        <v>0</v>
      </c>
      <c r="AI424" s="113">
        <v>0</v>
      </c>
      <c r="AJ424" s="113">
        <f t="shared" si="947"/>
        <v>0</v>
      </c>
      <c r="AK424" s="113">
        <f t="shared" si="948"/>
        <v>0</v>
      </c>
      <c r="AL424" s="115">
        <v>0</v>
      </c>
      <c r="AM424" s="115">
        <v>0</v>
      </c>
      <c r="AN424" s="115">
        <v>0</v>
      </c>
      <c r="AO424" s="115">
        <v>0</v>
      </c>
      <c r="AP424" s="115">
        <v>0</v>
      </c>
      <c r="AQ424" s="115">
        <v>0</v>
      </c>
      <c r="AR424" s="115">
        <v>0</v>
      </c>
      <c r="AS424" s="115">
        <v>0</v>
      </c>
      <c r="AT424" s="115">
        <f t="shared" si="949"/>
        <v>0</v>
      </c>
      <c r="AU424" s="115">
        <f t="shared" si="890"/>
        <v>0</v>
      </c>
      <c r="AV424" s="116">
        <f t="shared" si="891"/>
        <v>0</v>
      </c>
      <c r="AW424" s="346">
        <f t="shared" si="950"/>
        <v>1004400</v>
      </c>
      <c r="AX424" s="113">
        <f t="shared" si="951"/>
        <v>735944</v>
      </c>
      <c r="AY424" s="113">
        <f t="shared" si="952"/>
        <v>0</v>
      </c>
      <c r="AZ424" s="113">
        <f t="shared" si="953"/>
        <v>0</v>
      </c>
      <c r="BA424" s="113">
        <f t="shared" si="954"/>
        <v>248749</v>
      </c>
      <c r="BB424" s="113">
        <f t="shared" si="954"/>
        <v>14719</v>
      </c>
      <c r="BC424" s="113">
        <f t="shared" si="955"/>
        <v>4988</v>
      </c>
      <c r="BD424" s="115">
        <f t="shared" si="956"/>
        <v>2.5</v>
      </c>
      <c r="BE424" s="115">
        <f t="shared" si="957"/>
        <v>0</v>
      </c>
      <c r="BF424" s="372">
        <f t="shared" si="958"/>
        <v>0</v>
      </c>
      <c r="BG424" s="116">
        <f t="shared" si="959"/>
        <v>2.5</v>
      </c>
    </row>
    <row r="425" spans="1:59" ht="14.1" customHeight="1" x14ac:dyDescent="0.2">
      <c r="A425" s="108">
        <v>84</v>
      </c>
      <c r="B425" s="105">
        <v>2445</v>
      </c>
      <c r="C425" s="106">
        <v>600080030</v>
      </c>
      <c r="D425" s="105">
        <v>70695997</v>
      </c>
      <c r="E425" s="107" t="s">
        <v>737</v>
      </c>
      <c r="F425" s="108">
        <v>3143</v>
      </c>
      <c r="G425" s="126" t="s">
        <v>633</v>
      </c>
      <c r="H425" s="109" t="s">
        <v>281</v>
      </c>
      <c r="I425" s="110">
        <v>704662</v>
      </c>
      <c r="J425" s="427">
        <v>518897</v>
      </c>
      <c r="K425" s="427">
        <v>0</v>
      </c>
      <c r="L425" s="111">
        <v>175387</v>
      </c>
      <c r="M425" s="111">
        <v>10378</v>
      </c>
      <c r="N425" s="338">
        <v>0</v>
      </c>
      <c r="O425" s="288">
        <v>1.1432</v>
      </c>
      <c r="P425" s="430">
        <v>1.1432</v>
      </c>
      <c r="Q425" s="905">
        <v>0</v>
      </c>
      <c r="R425" s="112">
        <v>0</v>
      </c>
      <c r="S425" s="113">
        <v>0</v>
      </c>
      <c r="T425" s="113">
        <v>0</v>
      </c>
      <c r="U425" s="113">
        <v>0</v>
      </c>
      <c r="V425" s="113">
        <v>0</v>
      </c>
      <c r="W425" s="113">
        <v>0</v>
      </c>
      <c r="X425" s="113">
        <v>0</v>
      </c>
      <c r="Y425" s="113">
        <f t="shared" si="902"/>
        <v>0</v>
      </c>
      <c r="Z425" s="113">
        <v>0</v>
      </c>
      <c r="AA425" s="113">
        <v>0</v>
      </c>
      <c r="AB425" s="113">
        <v>0</v>
      </c>
      <c r="AC425" s="113">
        <f t="shared" si="903"/>
        <v>0</v>
      </c>
      <c r="AD425" s="113">
        <f t="shared" si="904"/>
        <v>0</v>
      </c>
      <c r="AE425" s="114">
        <f t="shared" si="905"/>
        <v>0</v>
      </c>
      <c r="AF425" s="114">
        <f t="shared" si="906"/>
        <v>0</v>
      </c>
      <c r="AG425" s="113">
        <v>0</v>
      </c>
      <c r="AH425" s="113">
        <v>0</v>
      </c>
      <c r="AI425" s="113">
        <v>0</v>
      </c>
      <c r="AJ425" s="113">
        <f t="shared" si="947"/>
        <v>0</v>
      </c>
      <c r="AK425" s="113">
        <f t="shared" si="948"/>
        <v>0</v>
      </c>
      <c r="AL425" s="115">
        <v>0</v>
      </c>
      <c r="AM425" s="115">
        <v>0</v>
      </c>
      <c r="AN425" s="115">
        <v>0</v>
      </c>
      <c r="AO425" s="115">
        <v>0</v>
      </c>
      <c r="AP425" s="115">
        <v>0</v>
      </c>
      <c r="AQ425" s="115">
        <v>0</v>
      </c>
      <c r="AR425" s="115">
        <v>0</v>
      </c>
      <c r="AS425" s="115">
        <v>0</v>
      </c>
      <c r="AT425" s="115">
        <f t="shared" si="949"/>
        <v>0</v>
      </c>
      <c r="AU425" s="115">
        <f t="shared" si="890"/>
        <v>0</v>
      </c>
      <c r="AV425" s="116">
        <f t="shared" si="891"/>
        <v>0</v>
      </c>
      <c r="AW425" s="346">
        <f t="shared" si="950"/>
        <v>704662</v>
      </c>
      <c r="AX425" s="113">
        <f t="shared" si="951"/>
        <v>518897</v>
      </c>
      <c r="AY425" s="113">
        <f t="shared" si="952"/>
        <v>0</v>
      </c>
      <c r="AZ425" s="113">
        <f t="shared" si="953"/>
        <v>0</v>
      </c>
      <c r="BA425" s="113">
        <f t="shared" si="954"/>
        <v>175387</v>
      </c>
      <c r="BB425" s="113">
        <f t="shared" si="954"/>
        <v>10378</v>
      </c>
      <c r="BC425" s="113">
        <f t="shared" si="955"/>
        <v>0</v>
      </c>
      <c r="BD425" s="115">
        <f t="shared" si="956"/>
        <v>1.1432</v>
      </c>
      <c r="BE425" s="115">
        <f t="shared" si="957"/>
        <v>1.1432</v>
      </c>
      <c r="BF425" s="372">
        <f t="shared" si="958"/>
        <v>0</v>
      </c>
      <c r="BG425" s="116">
        <f t="shared" si="959"/>
        <v>0</v>
      </c>
    </row>
    <row r="426" spans="1:59" ht="14.1" customHeight="1" x14ac:dyDescent="0.2">
      <c r="A426" s="108">
        <v>84</v>
      </c>
      <c r="B426" s="105">
        <v>2445</v>
      </c>
      <c r="C426" s="106">
        <v>600080030</v>
      </c>
      <c r="D426" s="105">
        <v>70695997</v>
      </c>
      <c r="E426" s="107" t="s">
        <v>737</v>
      </c>
      <c r="F426" s="108">
        <v>3143</v>
      </c>
      <c r="G426" s="126" t="s">
        <v>634</v>
      </c>
      <c r="H426" s="109" t="s">
        <v>282</v>
      </c>
      <c r="I426" s="110">
        <v>16853</v>
      </c>
      <c r="J426" s="439">
        <v>11880</v>
      </c>
      <c r="K426" s="439">
        <v>0</v>
      </c>
      <c r="L426" s="111">
        <v>4015</v>
      </c>
      <c r="M426" s="111">
        <v>238</v>
      </c>
      <c r="N426" s="439">
        <v>720</v>
      </c>
      <c r="O426" s="288">
        <v>0.05</v>
      </c>
      <c r="P426" s="440">
        <v>0</v>
      </c>
      <c r="Q426" s="906">
        <v>0.05</v>
      </c>
      <c r="R426" s="112">
        <v>0</v>
      </c>
      <c r="S426" s="113">
        <v>0</v>
      </c>
      <c r="T426" s="113">
        <v>0</v>
      </c>
      <c r="U426" s="113">
        <v>0</v>
      </c>
      <c r="V426" s="113">
        <v>0</v>
      </c>
      <c r="W426" s="113">
        <v>0</v>
      </c>
      <c r="X426" s="113">
        <v>0</v>
      </c>
      <c r="Y426" s="113">
        <f t="shared" si="902"/>
        <v>0</v>
      </c>
      <c r="Z426" s="113">
        <v>0</v>
      </c>
      <c r="AA426" s="113">
        <v>0</v>
      </c>
      <c r="AB426" s="113">
        <v>0</v>
      </c>
      <c r="AC426" s="113">
        <f t="shared" si="903"/>
        <v>0</v>
      </c>
      <c r="AD426" s="113">
        <f t="shared" si="904"/>
        <v>0</v>
      </c>
      <c r="AE426" s="114">
        <f t="shared" si="905"/>
        <v>0</v>
      </c>
      <c r="AF426" s="114">
        <f t="shared" si="906"/>
        <v>0</v>
      </c>
      <c r="AG426" s="113">
        <v>0</v>
      </c>
      <c r="AH426" s="113">
        <v>0</v>
      </c>
      <c r="AI426" s="113">
        <v>0</v>
      </c>
      <c r="AJ426" s="113">
        <f t="shared" si="947"/>
        <v>0</v>
      </c>
      <c r="AK426" s="113">
        <f t="shared" si="948"/>
        <v>0</v>
      </c>
      <c r="AL426" s="115">
        <v>0</v>
      </c>
      <c r="AM426" s="115">
        <v>0</v>
      </c>
      <c r="AN426" s="115">
        <v>0</v>
      </c>
      <c r="AO426" s="115">
        <v>0</v>
      </c>
      <c r="AP426" s="115">
        <v>0</v>
      </c>
      <c r="AQ426" s="115">
        <v>0</v>
      </c>
      <c r="AR426" s="115">
        <v>0</v>
      </c>
      <c r="AS426" s="115">
        <v>0</v>
      </c>
      <c r="AT426" s="115">
        <f t="shared" si="949"/>
        <v>0</v>
      </c>
      <c r="AU426" s="115">
        <f t="shared" si="890"/>
        <v>0</v>
      </c>
      <c r="AV426" s="116">
        <f t="shared" si="891"/>
        <v>0</v>
      </c>
      <c r="AW426" s="346">
        <f t="shared" si="950"/>
        <v>16853</v>
      </c>
      <c r="AX426" s="113">
        <f t="shared" si="951"/>
        <v>11880</v>
      </c>
      <c r="AY426" s="113">
        <f t="shared" si="952"/>
        <v>0</v>
      </c>
      <c r="AZ426" s="113">
        <f t="shared" si="953"/>
        <v>0</v>
      </c>
      <c r="BA426" s="113">
        <f t="shared" si="954"/>
        <v>4015</v>
      </c>
      <c r="BB426" s="113">
        <f t="shared" si="954"/>
        <v>238</v>
      </c>
      <c r="BC426" s="113">
        <f t="shared" si="955"/>
        <v>720</v>
      </c>
      <c r="BD426" s="115">
        <f t="shared" si="956"/>
        <v>0.05</v>
      </c>
      <c r="BE426" s="115">
        <f t="shared" si="957"/>
        <v>0</v>
      </c>
      <c r="BF426" s="372">
        <f t="shared" si="958"/>
        <v>0</v>
      </c>
      <c r="BG426" s="116">
        <f t="shared" si="959"/>
        <v>0.05</v>
      </c>
    </row>
    <row r="427" spans="1:59" ht="14.1" customHeight="1" x14ac:dyDescent="0.2">
      <c r="A427" s="120">
        <v>84</v>
      </c>
      <c r="B427" s="117">
        <v>2445</v>
      </c>
      <c r="C427" s="118">
        <v>600080030</v>
      </c>
      <c r="D427" s="117">
        <v>70695997</v>
      </c>
      <c r="E427" s="119" t="s">
        <v>738</v>
      </c>
      <c r="F427" s="120"/>
      <c r="G427" s="119"/>
      <c r="H427" s="121"/>
      <c r="I427" s="122">
        <v>9747079</v>
      </c>
      <c r="J427" s="123">
        <v>6943528</v>
      </c>
      <c r="K427" s="123">
        <v>110000</v>
      </c>
      <c r="L427" s="123">
        <v>2384092</v>
      </c>
      <c r="M427" s="123">
        <v>138871</v>
      </c>
      <c r="N427" s="123">
        <v>170588</v>
      </c>
      <c r="O427" s="124">
        <v>17.445499999999999</v>
      </c>
      <c r="P427" s="124">
        <v>12.043200000000001</v>
      </c>
      <c r="Q427" s="904">
        <v>5.4022999999999994</v>
      </c>
      <c r="R427" s="122">
        <f t="shared" ref="R427:BG427" si="960">SUM(R421:R426)</f>
        <v>70000</v>
      </c>
      <c r="S427" s="123">
        <f t="shared" si="960"/>
        <v>0</v>
      </c>
      <c r="T427" s="123">
        <f t="shared" si="960"/>
        <v>106901</v>
      </c>
      <c r="U427" s="123">
        <f t="shared" ref="U427" si="961">SUM(U421:U426)</f>
        <v>48556</v>
      </c>
      <c r="V427" s="123">
        <f t="shared" si="960"/>
        <v>0</v>
      </c>
      <c r="W427" s="123">
        <f t="shared" ref="W427" si="962">SUM(W421:W426)</f>
        <v>0</v>
      </c>
      <c r="X427" s="123">
        <f t="shared" si="960"/>
        <v>0</v>
      </c>
      <c r="Y427" s="123">
        <f t="shared" si="960"/>
        <v>225457</v>
      </c>
      <c r="Z427" s="123">
        <f t="shared" si="960"/>
        <v>-70000</v>
      </c>
      <c r="AA427" s="123">
        <f t="shared" si="960"/>
        <v>0</v>
      </c>
      <c r="AB427" s="123">
        <f t="shared" si="960"/>
        <v>0</v>
      </c>
      <c r="AC427" s="123">
        <f t="shared" si="960"/>
        <v>-70000</v>
      </c>
      <c r="AD427" s="123">
        <f t="shared" si="960"/>
        <v>155457</v>
      </c>
      <c r="AE427" s="123">
        <f t="shared" si="960"/>
        <v>52544</v>
      </c>
      <c r="AF427" s="123">
        <f t="shared" si="960"/>
        <v>4509</v>
      </c>
      <c r="AG427" s="123">
        <f t="shared" si="960"/>
        <v>0</v>
      </c>
      <c r="AH427" s="123">
        <f t="shared" si="960"/>
        <v>0</v>
      </c>
      <c r="AI427" s="123">
        <f t="shared" si="960"/>
        <v>0</v>
      </c>
      <c r="AJ427" s="123">
        <f t="shared" si="960"/>
        <v>0</v>
      </c>
      <c r="AK427" s="123">
        <f t="shared" si="960"/>
        <v>212510</v>
      </c>
      <c r="AL427" s="124">
        <f t="shared" si="960"/>
        <v>0</v>
      </c>
      <c r="AM427" s="124">
        <f t="shared" si="960"/>
        <v>0</v>
      </c>
      <c r="AN427" s="124">
        <f t="shared" si="960"/>
        <v>0</v>
      </c>
      <c r="AO427" s="124">
        <f t="shared" si="960"/>
        <v>0.2</v>
      </c>
      <c r="AP427" s="124">
        <f t="shared" si="960"/>
        <v>0</v>
      </c>
      <c r="AQ427" s="124">
        <f t="shared" ref="AQ427" si="963">SUM(AQ421:AQ426)</f>
        <v>0</v>
      </c>
      <c r="AR427" s="124">
        <f t="shared" si="960"/>
        <v>0</v>
      </c>
      <c r="AS427" s="124">
        <f t="shared" si="960"/>
        <v>0</v>
      </c>
      <c r="AT427" s="449">
        <f t="shared" si="960"/>
        <v>0.2</v>
      </c>
      <c r="AU427" s="124">
        <f t="shared" si="960"/>
        <v>0</v>
      </c>
      <c r="AV427" s="125">
        <f t="shared" si="960"/>
        <v>0.2</v>
      </c>
      <c r="AW427" s="842">
        <f t="shared" si="960"/>
        <v>9959589</v>
      </c>
      <c r="AX427" s="123">
        <f t="shared" si="960"/>
        <v>7168985</v>
      </c>
      <c r="AY427" s="123">
        <f t="shared" ref="AY427" si="964">SUM(AY421:AY426)</f>
        <v>0</v>
      </c>
      <c r="AZ427" s="123">
        <f t="shared" si="960"/>
        <v>40000</v>
      </c>
      <c r="BA427" s="123">
        <f t="shared" si="960"/>
        <v>2436636</v>
      </c>
      <c r="BB427" s="123">
        <f t="shared" si="960"/>
        <v>143380</v>
      </c>
      <c r="BC427" s="123">
        <f t="shared" si="960"/>
        <v>170588</v>
      </c>
      <c r="BD427" s="124">
        <f t="shared" si="960"/>
        <v>17.645500000000002</v>
      </c>
      <c r="BE427" s="124">
        <f t="shared" si="960"/>
        <v>12.2432</v>
      </c>
      <c r="BF427" s="124">
        <f t="shared" si="960"/>
        <v>0</v>
      </c>
      <c r="BG427" s="125">
        <f t="shared" si="960"/>
        <v>5.4022999999999994</v>
      </c>
    </row>
    <row r="428" spans="1:59" ht="14.1" customHeight="1" x14ac:dyDescent="0.2">
      <c r="A428" s="108">
        <v>85</v>
      </c>
      <c r="B428" s="105">
        <v>2495</v>
      </c>
      <c r="C428" s="106">
        <v>600080196</v>
      </c>
      <c r="D428" s="105">
        <v>70983810</v>
      </c>
      <c r="E428" s="107" t="s">
        <v>739</v>
      </c>
      <c r="F428" s="108">
        <v>3111</v>
      </c>
      <c r="G428" s="107" t="s">
        <v>315</v>
      </c>
      <c r="H428" s="109" t="s">
        <v>281</v>
      </c>
      <c r="I428" s="110">
        <v>4175613</v>
      </c>
      <c r="J428" s="111">
        <v>3054943</v>
      </c>
      <c r="K428" s="111">
        <v>0</v>
      </c>
      <c r="L428" s="111">
        <v>1032571</v>
      </c>
      <c r="M428" s="111">
        <v>61099</v>
      </c>
      <c r="N428" s="111">
        <v>27000</v>
      </c>
      <c r="O428" s="288">
        <v>7.2127999999999997</v>
      </c>
      <c r="P428" s="288">
        <v>5.83</v>
      </c>
      <c r="Q428" s="406">
        <v>1.3828</v>
      </c>
      <c r="R428" s="112">
        <v>-13000</v>
      </c>
      <c r="S428" s="113">
        <v>0</v>
      </c>
      <c r="T428" s="113">
        <v>0</v>
      </c>
      <c r="U428" s="113">
        <v>0</v>
      </c>
      <c r="V428" s="113">
        <v>0</v>
      </c>
      <c r="W428" s="113">
        <v>0</v>
      </c>
      <c r="X428" s="113">
        <v>0</v>
      </c>
      <c r="Y428" s="113">
        <f t="shared" si="902"/>
        <v>-13000</v>
      </c>
      <c r="Z428" s="113">
        <v>13000</v>
      </c>
      <c r="AA428" s="113">
        <v>0</v>
      </c>
      <c r="AB428" s="113">
        <v>0</v>
      </c>
      <c r="AC428" s="113">
        <f t="shared" si="903"/>
        <v>13000</v>
      </c>
      <c r="AD428" s="113">
        <f t="shared" si="904"/>
        <v>0</v>
      </c>
      <c r="AE428" s="114">
        <f t="shared" si="905"/>
        <v>0</v>
      </c>
      <c r="AF428" s="114">
        <f t="shared" si="906"/>
        <v>-260</v>
      </c>
      <c r="AG428" s="113">
        <v>0</v>
      </c>
      <c r="AH428" s="113">
        <v>0</v>
      </c>
      <c r="AI428" s="113">
        <v>0</v>
      </c>
      <c r="AJ428" s="113">
        <f t="shared" ref="AJ428:AJ433" si="965">SUM(AG428:AI428)</f>
        <v>0</v>
      </c>
      <c r="AK428" s="113">
        <f t="shared" ref="AK428:AK433" si="966">AD428+AE428+AF428+AJ428</f>
        <v>-260</v>
      </c>
      <c r="AL428" s="115">
        <v>-0.03</v>
      </c>
      <c r="AM428" s="115">
        <v>0</v>
      </c>
      <c r="AN428" s="115">
        <v>0</v>
      </c>
      <c r="AO428" s="115">
        <v>0</v>
      </c>
      <c r="AP428" s="115">
        <v>0</v>
      </c>
      <c r="AQ428" s="115">
        <v>0</v>
      </c>
      <c r="AR428" s="115">
        <v>0</v>
      </c>
      <c r="AS428" s="115">
        <v>0</v>
      </c>
      <c r="AT428" s="115">
        <f t="shared" ref="AT428:AT433" si="967">AL428+AN428+AO428+AR428+AQ428</f>
        <v>-0.03</v>
      </c>
      <c r="AU428" s="115">
        <f t="shared" si="890"/>
        <v>0</v>
      </c>
      <c r="AV428" s="116">
        <f t="shared" si="891"/>
        <v>-0.03</v>
      </c>
      <c r="AW428" s="346">
        <f t="shared" ref="AW428:AW433" si="968">I428+AK428</f>
        <v>4175353</v>
      </c>
      <c r="AX428" s="113">
        <f t="shared" ref="AX428:AX433" si="969">J428+Y428</f>
        <v>3041943</v>
      </c>
      <c r="AY428" s="113">
        <f t="shared" ref="AY428:AY433" si="970">W428</f>
        <v>0</v>
      </c>
      <c r="AZ428" s="113">
        <f t="shared" ref="AZ428:AZ433" si="971">K428+AC428</f>
        <v>13000</v>
      </c>
      <c r="BA428" s="113">
        <f t="shared" ref="BA428:BB433" si="972">L428+AE428</f>
        <v>1032571</v>
      </c>
      <c r="BB428" s="113">
        <f t="shared" si="972"/>
        <v>60839</v>
      </c>
      <c r="BC428" s="113">
        <f t="shared" ref="BC428:BC433" si="973">N428+AJ428</f>
        <v>27000</v>
      </c>
      <c r="BD428" s="115">
        <f t="shared" ref="BD428:BD433" si="974">O428+AV428</f>
        <v>7.1827999999999994</v>
      </c>
      <c r="BE428" s="115">
        <f t="shared" ref="BE428:BE433" si="975">P428+AT428</f>
        <v>5.8</v>
      </c>
      <c r="BF428" s="372">
        <f t="shared" ref="BF428:BF433" si="976">AQ428</f>
        <v>0</v>
      </c>
      <c r="BG428" s="116">
        <f t="shared" ref="BG428:BG433" si="977">Q428+AU428</f>
        <v>1.3828</v>
      </c>
    </row>
    <row r="429" spans="1:59" ht="14.1" customHeight="1" x14ac:dyDescent="0.2">
      <c r="A429" s="108">
        <v>85</v>
      </c>
      <c r="B429" s="105">
        <v>2495</v>
      </c>
      <c r="C429" s="106">
        <v>600080196</v>
      </c>
      <c r="D429" s="105">
        <v>70983810</v>
      </c>
      <c r="E429" s="107" t="s">
        <v>739</v>
      </c>
      <c r="F429" s="108">
        <v>3113</v>
      </c>
      <c r="G429" s="107" t="s">
        <v>318</v>
      </c>
      <c r="H429" s="109" t="s">
        <v>281</v>
      </c>
      <c r="I429" s="110">
        <v>14295563</v>
      </c>
      <c r="J429" s="111">
        <v>10309185</v>
      </c>
      <c r="K429" s="111">
        <v>0</v>
      </c>
      <c r="L429" s="111">
        <v>3484505</v>
      </c>
      <c r="M429" s="111">
        <v>206183</v>
      </c>
      <c r="N429" s="111">
        <v>295690</v>
      </c>
      <c r="O429" s="288">
        <v>18.859500000000001</v>
      </c>
      <c r="P429" s="288">
        <v>13.681800000000001</v>
      </c>
      <c r="Q429" s="406">
        <v>5.1776999999999997</v>
      </c>
      <c r="R429" s="112">
        <v>0</v>
      </c>
      <c r="S429" s="113">
        <v>0</v>
      </c>
      <c r="T429" s="113">
        <v>48810</v>
      </c>
      <c r="U429" s="113">
        <v>63956</v>
      </c>
      <c r="V429" s="113">
        <v>-132548</v>
      </c>
      <c r="W429" s="113">
        <v>0</v>
      </c>
      <c r="X429" s="113">
        <v>0</v>
      </c>
      <c r="Y429" s="113">
        <f t="shared" si="902"/>
        <v>-19782</v>
      </c>
      <c r="Z429" s="113">
        <v>0</v>
      </c>
      <c r="AA429" s="113">
        <v>0</v>
      </c>
      <c r="AB429" s="113">
        <v>0</v>
      </c>
      <c r="AC429" s="113">
        <f t="shared" si="903"/>
        <v>0</v>
      </c>
      <c r="AD429" s="113">
        <f t="shared" si="904"/>
        <v>-19782</v>
      </c>
      <c r="AE429" s="114">
        <f t="shared" si="905"/>
        <v>-6686</v>
      </c>
      <c r="AF429" s="114">
        <f t="shared" si="906"/>
        <v>-396</v>
      </c>
      <c r="AG429" s="113">
        <v>0</v>
      </c>
      <c r="AH429" s="113">
        <v>180000</v>
      </c>
      <c r="AI429" s="113">
        <v>0</v>
      </c>
      <c r="AJ429" s="113">
        <f t="shared" si="965"/>
        <v>180000</v>
      </c>
      <c r="AK429" s="113">
        <f t="shared" si="966"/>
        <v>153136</v>
      </c>
      <c r="AL429" s="115">
        <v>0</v>
      </c>
      <c r="AM429" s="115">
        <v>0</v>
      </c>
      <c r="AN429" s="115">
        <v>0</v>
      </c>
      <c r="AO429" s="115">
        <v>0.08</v>
      </c>
      <c r="AP429" s="115">
        <v>0</v>
      </c>
      <c r="AQ429" s="115">
        <v>0</v>
      </c>
      <c r="AR429" s="115">
        <v>0</v>
      </c>
      <c r="AS429" s="115">
        <v>0</v>
      </c>
      <c r="AT429" s="115">
        <f t="shared" si="967"/>
        <v>0.08</v>
      </c>
      <c r="AU429" s="115">
        <f t="shared" si="890"/>
        <v>0</v>
      </c>
      <c r="AV429" s="116">
        <f t="shared" si="891"/>
        <v>0.08</v>
      </c>
      <c r="AW429" s="346">
        <f t="shared" si="968"/>
        <v>14448699</v>
      </c>
      <c r="AX429" s="113">
        <f t="shared" si="969"/>
        <v>10289403</v>
      </c>
      <c r="AY429" s="113">
        <f t="shared" si="970"/>
        <v>0</v>
      </c>
      <c r="AZ429" s="113">
        <f t="shared" si="971"/>
        <v>0</v>
      </c>
      <c r="BA429" s="113">
        <f t="shared" si="972"/>
        <v>3477819</v>
      </c>
      <c r="BB429" s="113">
        <f t="shared" si="972"/>
        <v>205787</v>
      </c>
      <c r="BC429" s="113">
        <f t="shared" si="973"/>
        <v>475690</v>
      </c>
      <c r="BD429" s="115">
        <f t="shared" si="974"/>
        <v>18.939499999999999</v>
      </c>
      <c r="BE429" s="115">
        <f t="shared" si="975"/>
        <v>13.761800000000001</v>
      </c>
      <c r="BF429" s="372">
        <f t="shared" si="976"/>
        <v>0</v>
      </c>
      <c r="BG429" s="116">
        <f t="shared" si="977"/>
        <v>5.1776999999999997</v>
      </c>
    </row>
    <row r="430" spans="1:59" ht="14.1" customHeight="1" x14ac:dyDescent="0.2">
      <c r="A430" s="108">
        <v>85</v>
      </c>
      <c r="B430" s="105">
        <v>2495</v>
      </c>
      <c r="C430" s="106">
        <v>600080196</v>
      </c>
      <c r="D430" s="105">
        <v>70983810</v>
      </c>
      <c r="E430" s="107" t="s">
        <v>739</v>
      </c>
      <c r="F430" s="108">
        <v>3113</v>
      </c>
      <c r="G430" s="126" t="s">
        <v>316</v>
      </c>
      <c r="H430" s="109" t="s">
        <v>282</v>
      </c>
      <c r="I430" s="110">
        <v>2517236</v>
      </c>
      <c r="J430" s="28">
        <v>1853634</v>
      </c>
      <c r="K430" s="28">
        <v>0</v>
      </c>
      <c r="L430" s="111">
        <v>626529</v>
      </c>
      <c r="M430" s="111">
        <v>37073</v>
      </c>
      <c r="N430" s="28">
        <v>0</v>
      </c>
      <c r="O430" s="288">
        <v>5.28</v>
      </c>
      <c r="P430" s="275">
        <v>5.28</v>
      </c>
      <c r="Q430" s="905">
        <v>0</v>
      </c>
      <c r="R430" s="112">
        <v>0</v>
      </c>
      <c r="S430" s="113">
        <v>-7712</v>
      </c>
      <c r="T430" s="113">
        <v>0</v>
      </c>
      <c r="U430" s="113">
        <v>0</v>
      </c>
      <c r="V430" s="113">
        <v>0</v>
      </c>
      <c r="W430" s="113">
        <v>0</v>
      </c>
      <c r="X430" s="113">
        <v>0</v>
      </c>
      <c r="Y430" s="113">
        <f t="shared" si="902"/>
        <v>-7712</v>
      </c>
      <c r="Z430" s="113">
        <v>0</v>
      </c>
      <c r="AA430" s="113">
        <v>0</v>
      </c>
      <c r="AB430" s="113">
        <v>0</v>
      </c>
      <c r="AC430" s="113">
        <f t="shared" si="903"/>
        <v>0</v>
      </c>
      <c r="AD430" s="113">
        <f t="shared" si="904"/>
        <v>-7712</v>
      </c>
      <c r="AE430" s="114">
        <f t="shared" si="905"/>
        <v>-2607</v>
      </c>
      <c r="AF430" s="114">
        <f t="shared" si="906"/>
        <v>-154</v>
      </c>
      <c r="AG430" s="113">
        <v>0</v>
      </c>
      <c r="AH430" s="113">
        <v>0</v>
      </c>
      <c r="AI430" s="113">
        <v>0</v>
      </c>
      <c r="AJ430" s="113">
        <f t="shared" si="965"/>
        <v>0</v>
      </c>
      <c r="AK430" s="113">
        <f t="shared" si="966"/>
        <v>-10473</v>
      </c>
      <c r="AL430" s="115">
        <v>0</v>
      </c>
      <c r="AM430" s="115">
        <v>0</v>
      </c>
      <c r="AN430" s="115">
        <v>-0.02</v>
      </c>
      <c r="AO430" s="115">
        <v>0</v>
      </c>
      <c r="AP430" s="115">
        <v>0</v>
      </c>
      <c r="AQ430" s="115">
        <v>0</v>
      </c>
      <c r="AR430" s="115">
        <v>0</v>
      </c>
      <c r="AS430" s="115">
        <v>0</v>
      </c>
      <c r="AT430" s="115">
        <f t="shared" si="967"/>
        <v>-0.02</v>
      </c>
      <c r="AU430" s="115">
        <f t="shared" si="890"/>
        <v>0</v>
      </c>
      <c r="AV430" s="116">
        <f t="shared" si="891"/>
        <v>-0.02</v>
      </c>
      <c r="AW430" s="346">
        <f t="shared" si="968"/>
        <v>2506763</v>
      </c>
      <c r="AX430" s="113">
        <f t="shared" si="969"/>
        <v>1845922</v>
      </c>
      <c r="AY430" s="113">
        <f t="shared" si="970"/>
        <v>0</v>
      </c>
      <c r="AZ430" s="113">
        <f t="shared" si="971"/>
        <v>0</v>
      </c>
      <c r="BA430" s="113">
        <f t="shared" si="972"/>
        <v>623922</v>
      </c>
      <c r="BB430" s="113">
        <f t="shared" si="972"/>
        <v>36919</v>
      </c>
      <c r="BC430" s="113">
        <f t="shared" si="973"/>
        <v>0</v>
      </c>
      <c r="BD430" s="115">
        <f t="shared" si="974"/>
        <v>5.2600000000000007</v>
      </c>
      <c r="BE430" s="115">
        <f t="shared" si="975"/>
        <v>5.2600000000000007</v>
      </c>
      <c r="BF430" s="372">
        <f t="shared" si="976"/>
        <v>0</v>
      </c>
      <c r="BG430" s="116">
        <f t="shared" si="977"/>
        <v>0</v>
      </c>
    </row>
    <row r="431" spans="1:59" ht="14.1" customHeight="1" x14ac:dyDescent="0.2">
      <c r="A431" s="108">
        <v>85</v>
      </c>
      <c r="B431" s="105">
        <v>2495</v>
      </c>
      <c r="C431" s="106">
        <v>600080196</v>
      </c>
      <c r="D431" s="105">
        <v>70983810</v>
      </c>
      <c r="E431" s="107" t="s">
        <v>739</v>
      </c>
      <c r="F431" s="108">
        <v>3141</v>
      </c>
      <c r="G431" s="107" t="s">
        <v>319</v>
      </c>
      <c r="H431" s="109" t="s">
        <v>282</v>
      </c>
      <c r="I431" s="110">
        <v>2207185</v>
      </c>
      <c r="J431" s="30">
        <v>1614802</v>
      </c>
      <c r="K431" s="30">
        <v>0</v>
      </c>
      <c r="L431" s="111">
        <v>545803</v>
      </c>
      <c r="M431" s="111">
        <v>32296</v>
      </c>
      <c r="N431" s="30">
        <v>14284</v>
      </c>
      <c r="O431" s="288">
        <v>5.49</v>
      </c>
      <c r="P431" s="441">
        <v>0</v>
      </c>
      <c r="Q431" s="33">
        <v>5.49</v>
      </c>
      <c r="R431" s="112">
        <v>0</v>
      </c>
      <c r="S431" s="113">
        <v>0</v>
      </c>
      <c r="T431" s="113">
        <v>0</v>
      </c>
      <c r="U431" s="113">
        <v>0</v>
      </c>
      <c r="V431" s="113">
        <v>0</v>
      </c>
      <c r="W431" s="113">
        <v>0</v>
      </c>
      <c r="X431" s="113">
        <v>0</v>
      </c>
      <c r="Y431" s="113">
        <f t="shared" si="902"/>
        <v>0</v>
      </c>
      <c r="Z431" s="113">
        <v>0</v>
      </c>
      <c r="AA431" s="113">
        <v>0</v>
      </c>
      <c r="AB431" s="113">
        <v>0</v>
      </c>
      <c r="AC431" s="113">
        <f t="shared" si="903"/>
        <v>0</v>
      </c>
      <c r="AD431" s="113">
        <f t="shared" si="904"/>
        <v>0</v>
      </c>
      <c r="AE431" s="114">
        <f t="shared" si="905"/>
        <v>0</v>
      </c>
      <c r="AF431" s="114">
        <f t="shared" si="906"/>
        <v>0</v>
      </c>
      <c r="AG431" s="113">
        <v>0</v>
      </c>
      <c r="AH431" s="113">
        <v>0</v>
      </c>
      <c r="AI431" s="113">
        <v>0</v>
      </c>
      <c r="AJ431" s="113">
        <f t="shared" si="965"/>
        <v>0</v>
      </c>
      <c r="AK431" s="113">
        <f t="shared" si="966"/>
        <v>0</v>
      </c>
      <c r="AL431" s="115">
        <v>0</v>
      </c>
      <c r="AM431" s="115">
        <v>0</v>
      </c>
      <c r="AN431" s="115">
        <v>0</v>
      </c>
      <c r="AO431" s="115">
        <v>0</v>
      </c>
      <c r="AP431" s="115">
        <v>0</v>
      </c>
      <c r="AQ431" s="115">
        <v>0</v>
      </c>
      <c r="AR431" s="115">
        <v>0</v>
      </c>
      <c r="AS431" s="115">
        <v>0</v>
      </c>
      <c r="AT431" s="115">
        <f t="shared" si="967"/>
        <v>0</v>
      </c>
      <c r="AU431" s="115">
        <f t="shared" si="890"/>
        <v>0</v>
      </c>
      <c r="AV431" s="116">
        <f t="shared" si="891"/>
        <v>0</v>
      </c>
      <c r="AW431" s="346">
        <f t="shared" si="968"/>
        <v>2207185</v>
      </c>
      <c r="AX431" s="113">
        <f t="shared" si="969"/>
        <v>1614802</v>
      </c>
      <c r="AY431" s="113">
        <f t="shared" si="970"/>
        <v>0</v>
      </c>
      <c r="AZ431" s="113">
        <f t="shared" si="971"/>
        <v>0</v>
      </c>
      <c r="BA431" s="113">
        <f t="shared" si="972"/>
        <v>545803</v>
      </c>
      <c r="BB431" s="113">
        <f t="shared" si="972"/>
        <v>32296</v>
      </c>
      <c r="BC431" s="113">
        <f t="shared" si="973"/>
        <v>14284</v>
      </c>
      <c r="BD431" s="115">
        <f t="shared" si="974"/>
        <v>5.49</v>
      </c>
      <c r="BE431" s="115">
        <f t="shared" si="975"/>
        <v>0</v>
      </c>
      <c r="BF431" s="372">
        <f t="shared" si="976"/>
        <v>0</v>
      </c>
      <c r="BG431" s="116">
        <f t="shared" si="977"/>
        <v>5.49</v>
      </c>
    </row>
    <row r="432" spans="1:59" ht="14.1" customHeight="1" x14ac:dyDescent="0.2">
      <c r="A432" s="108">
        <v>85</v>
      </c>
      <c r="B432" s="105">
        <v>2495</v>
      </c>
      <c r="C432" s="106">
        <v>600080196</v>
      </c>
      <c r="D432" s="105">
        <v>70983810</v>
      </c>
      <c r="E432" s="107" t="s">
        <v>739</v>
      </c>
      <c r="F432" s="108">
        <v>3143</v>
      </c>
      <c r="G432" s="126" t="s">
        <v>633</v>
      </c>
      <c r="H432" s="109" t="s">
        <v>281</v>
      </c>
      <c r="I432" s="110">
        <v>2029468</v>
      </c>
      <c r="J432" s="427">
        <v>1494454</v>
      </c>
      <c r="K432" s="427">
        <v>0</v>
      </c>
      <c r="L432" s="111">
        <v>505125</v>
      </c>
      <c r="M432" s="111">
        <v>29889</v>
      </c>
      <c r="N432" s="338">
        <v>0</v>
      </c>
      <c r="O432" s="288">
        <v>2.9630000000000001</v>
      </c>
      <c r="P432" s="430">
        <v>2.9630000000000001</v>
      </c>
      <c r="Q432" s="905">
        <v>0</v>
      </c>
      <c r="R432" s="112">
        <v>0</v>
      </c>
      <c r="S432" s="113">
        <v>0</v>
      </c>
      <c r="T432" s="113">
        <v>0</v>
      </c>
      <c r="U432" s="113">
        <v>0</v>
      </c>
      <c r="V432" s="113">
        <v>0</v>
      </c>
      <c r="W432" s="113">
        <v>0</v>
      </c>
      <c r="X432" s="113">
        <v>0</v>
      </c>
      <c r="Y432" s="113">
        <f t="shared" si="902"/>
        <v>0</v>
      </c>
      <c r="Z432" s="113">
        <v>0</v>
      </c>
      <c r="AA432" s="113">
        <v>0</v>
      </c>
      <c r="AB432" s="113">
        <v>0</v>
      </c>
      <c r="AC432" s="113">
        <f t="shared" si="903"/>
        <v>0</v>
      </c>
      <c r="AD432" s="113">
        <f t="shared" si="904"/>
        <v>0</v>
      </c>
      <c r="AE432" s="114">
        <f t="shared" si="905"/>
        <v>0</v>
      </c>
      <c r="AF432" s="114">
        <f t="shared" si="906"/>
        <v>0</v>
      </c>
      <c r="AG432" s="113">
        <v>0</v>
      </c>
      <c r="AH432" s="113">
        <v>0</v>
      </c>
      <c r="AI432" s="113">
        <v>0</v>
      </c>
      <c r="AJ432" s="113">
        <f t="shared" si="965"/>
        <v>0</v>
      </c>
      <c r="AK432" s="113">
        <f t="shared" si="966"/>
        <v>0</v>
      </c>
      <c r="AL432" s="115">
        <v>0</v>
      </c>
      <c r="AM432" s="115">
        <v>0</v>
      </c>
      <c r="AN432" s="115">
        <v>0</v>
      </c>
      <c r="AO432" s="115">
        <v>0</v>
      </c>
      <c r="AP432" s="115">
        <v>0</v>
      </c>
      <c r="AQ432" s="115">
        <v>0</v>
      </c>
      <c r="AR432" s="115">
        <v>0</v>
      </c>
      <c r="AS432" s="115">
        <v>0</v>
      </c>
      <c r="AT432" s="115">
        <f t="shared" si="967"/>
        <v>0</v>
      </c>
      <c r="AU432" s="115">
        <f t="shared" si="890"/>
        <v>0</v>
      </c>
      <c r="AV432" s="116">
        <f t="shared" si="891"/>
        <v>0</v>
      </c>
      <c r="AW432" s="346">
        <f t="shared" si="968"/>
        <v>2029468</v>
      </c>
      <c r="AX432" s="113">
        <f t="shared" si="969"/>
        <v>1494454</v>
      </c>
      <c r="AY432" s="113">
        <f t="shared" si="970"/>
        <v>0</v>
      </c>
      <c r="AZ432" s="113">
        <f t="shared" si="971"/>
        <v>0</v>
      </c>
      <c r="BA432" s="113">
        <f t="shared" si="972"/>
        <v>505125</v>
      </c>
      <c r="BB432" s="113">
        <f t="shared" si="972"/>
        <v>29889</v>
      </c>
      <c r="BC432" s="113">
        <f t="shared" si="973"/>
        <v>0</v>
      </c>
      <c r="BD432" s="115">
        <f t="shared" si="974"/>
        <v>2.9630000000000001</v>
      </c>
      <c r="BE432" s="115">
        <f t="shared" si="975"/>
        <v>2.9630000000000001</v>
      </c>
      <c r="BF432" s="372">
        <f t="shared" si="976"/>
        <v>0</v>
      </c>
      <c r="BG432" s="116">
        <f t="shared" si="977"/>
        <v>0</v>
      </c>
    </row>
    <row r="433" spans="1:59" ht="14.1" customHeight="1" x14ac:dyDescent="0.2">
      <c r="A433" s="108">
        <v>85</v>
      </c>
      <c r="B433" s="105">
        <v>2495</v>
      </c>
      <c r="C433" s="106">
        <v>600080196</v>
      </c>
      <c r="D433" s="105">
        <v>70983810</v>
      </c>
      <c r="E433" s="107" t="s">
        <v>739</v>
      </c>
      <c r="F433" s="108">
        <v>3143</v>
      </c>
      <c r="G433" s="126" t="s">
        <v>634</v>
      </c>
      <c r="H433" s="109" t="s">
        <v>282</v>
      </c>
      <c r="I433" s="110">
        <v>64604</v>
      </c>
      <c r="J433" s="439">
        <v>45540</v>
      </c>
      <c r="K433" s="439">
        <v>0</v>
      </c>
      <c r="L433" s="111">
        <v>15393</v>
      </c>
      <c r="M433" s="111">
        <v>911</v>
      </c>
      <c r="N433" s="439">
        <v>2760</v>
      </c>
      <c r="O433" s="288">
        <v>0.19</v>
      </c>
      <c r="P433" s="440">
        <v>0</v>
      </c>
      <c r="Q433" s="906">
        <v>0.19</v>
      </c>
      <c r="R433" s="112">
        <v>0</v>
      </c>
      <c r="S433" s="113">
        <v>0</v>
      </c>
      <c r="T433" s="113">
        <v>0</v>
      </c>
      <c r="U433" s="113">
        <v>0</v>
      </c>
      <c r="V433" s="113">
        <v>0</v>
      </c>
      <c r="W433" s="113">
        <v>0</v>
      </c>
      <c r="X433" s="113">
        <v>0</v>
      </c>
      <c r="Y433" s="113">
        <f t="shared" si="902"/>
        <v>0</v>
      </c>
      <c r="Z433" s="113">
        <v>0</v>
      </c>
      <c r="AA433" s="113">
        <v>0</v>
      </c>
      <c r="AB433" s="113">
        <v>0</v>
      </c>
      <c r="AC433" s="113">
        <f t="shared" si="903"/>
        <v>0</v>
      </c>
      <c r="AD433" s="113">
        <f t="shared" si="904"/>
        <v>0</v>
      </c>
      <c r="AE433" s="114">
        <f t="shared" si="905"/>
        <v>0</v>
      </c>
      <c r="AF433" s="114">
        <f t="shared" si="906"/>
        <v>0</v>
      </c>
      <c r="AG433" s="113">
        <v>0</v>
      </c>
      <c r="AH433" s="113">
        <v>0</v>
      </c>
      <c r="AI433" s="113">
        <v>0</v>
      </c>
      <c r="AJ433" s="113">
        <f t="shared" si="965"/>
        <v>0</v>
      </c>
      <c r="AK433" s="113">
        <f t="shared" si="966"/>
        <v>0</v>
      </c>
      <c r="AL433" s="115">
        <v>0</v>
      </c>
      <c r="AM433" s="115">
        <v>0</v>
      </c>
      <c r="AN433" s="115">
        <v>0</v>
      </c>
      <c r="AO433" s="115">
        <v>0</v>
      </c>
      <c r="AP433" s="115">
        <v>0</v>
      </c>
      <c r="AQ433" s="115">
        <v>0</v>
      </c>
      <c r="AR433" s="115">
        <v>0</v>
      </c>
      <c r="AS433" s="115">
        <v>0</v>
      </c>
      <c r="AT433" s="115">
        <f t="shared" si="967"/>
        <v>0</v>
      </c>
      <c r="AU433" s="115">
        <f t="shared" si="890"/>
        <v>0</v>
      </c>
      <c r="AV433" s="116">
        <f t="shared" si="891"/>
        <v>0</v>
      </c>
      <c r="AW433" s="346">
        <f t="shared" si="968"/>
        <v>64604</v>
      </c>
      <c r="AX433" s="113">
        <f t="shared" si="969"/>
        <v>45540</v>
      </c>
      <c r="AY433" s="113">
        <f t="shared" si="970"/>
        <v>0</v>
      </c>
      <c r="AZ433" s="113">
        <f t="shared" si="971"/>
        <v>0</v>
      </c>
      <c r="BA433" s="113">
        <f t="shared" si="972"/>
        <v>15393</v>
      </c>
      <c r="BB433" s="113">
        <f t="shared" si="972"/>
        <v>911</v>
      </c>
      <c r="BC433" s="113">
        <f t="shared" si="973"/>
        <v>2760</v>
      </c>
      <c r="BD433" s="115">
        <f t="shared" si="974"/>
        <v>0.19</v>
      </c>
      <c r="BE433" s="115">
        <f t="shared" si="975"/>
        <v>0</v>
      </c>
      <c r="BF433" s="372">
        <f t="shared" si="976"/>
        <v>0</v>
      </c>
      <c r="BG433" s="116">
        <f t="shared" si="977"/>
        <v>0.19</v>
      </c>
    </row>
    <row r="434" spans="1:59" ht="14.1" customHeight="1" x14ac:dyDescent="0.2">
      <c r="A434" s="120">
        <v>85</v>
      </c>
      <c r="B434" s="117">
        <v>2495</v>
      </c>
      <c r="C434" s="118">
        <v>600080196</v>
      </c>
      <c r="D434" s="117">
        <v>70983810</v>
      </c>
      <c r="E434" s="119" t="s">
        <v>740</v>
      </c>
      <c r="F434" s="120"/>
      <c r="G434" s="119"/>
      <c r="H434" s="121"/>
      <c r="I434" s="122">
        <v>25289669</v>
      </c>
      <c r="J434" s="123">
        <v>18372558</v>
      </c>
      <c r="K434" s="123">
        <v>0</v>
      </c>
      <c r="L434" s="123">
        <v>6209926</v>
      </c>
      <c r="M434" s="123">
        <v>367451</v>
      </c>
      <c r="N434" s="123">
        <v>339734</v>
      </c>
      <c r="O434" s="124">
        <v>39.9953</v>
      </c>
      <c r="P434" s="124">
        <v>27.754800000000003</v>
      </c>
      <c r="Q434" s="904">
        <v>12.240499999999999</v>
      </c>
      <c r="R434" s="122">
        <f t="shared" ref="R434:BG434" si="978">SUM(R428:R433)</f>
        <v>-13000</v>
      </c>
      <c r="S434" s="123">
        <f t="shared" si="978"/>
        <v>-7712</v>
      </c>
      <c r="T434" s="123">
        <f t="shared" si="978"/>
        <v>48810</v>
      </c>
      <c r="U434" s="123">
        <f t="shared" ref="U434" si="979">SUM(U428:U433)</f>
        <v>63956</v>
      </c>
      <c r="V434" s="123">
        <f t="shared" si="978"/>
        <v>-132548</v>
      </c>
      <c r="W434" s="123">
        <f t="shared" ref="W434" si="980">SUM(W428:W433)</f>
        <v>0</v>
      </c>
      <c r="X434" s="123">
        <f t="shared" si="978"/>
        <v>0</v>
      </c>
      <c r="Y434" s="123">
        <f t="shared" si="978"/>
        <v>-40494</v>
      </c>
      <c r="Z434" s="123">
        <f t="shared" si="978"/>
        <v>13000</v>
      </c>
      <c r="AA434" s="123">
        <f t="shared" si="978"/>
        <v>0</v>
      </c>
      <c r="AB434" s="123">
        <f t="shared" si="978"/>
        <v>0</v>
      </c>
      <c r="AC434" s="123">
        <f t="shared" si="978"/>
        <v>13000</v>
      </c>
      <c r="AD434" s="123">
        <f t="shared" si="978"/>
        <v>-27494</v>
      </c>
      <c r="AE434" s="123">
        <f t="shared" si="978"/>
        <v>-9293</v>
      </c>
      <c r="AF434" s="123">
        <f t="shared" si="978"/>
        <v>-810</v>
      </c>
      <c r="AG434" s="123">
        <f t="shared" si="978"/>
        <v>0</v>
      </c>
      <c r="AH434" s="123">
        <f t="shared" si="978"/>
        <v>180000</v>
      </c>
      <c r="AI434" s="123">
        <f t="shared" si="978"/>
        <v>0</v>
      </c>
      <c r="AJ434" s="123">
        <f t="shared" si="978"/>
        <v>180000</v>
      </c>
      <c r="AK434" s="123">
        <f t="shared" si="978"/>
        <v>142403</v>
      </c>
      <c r="AL434" s="124">
        <f t="shared" si="978"/>
        <v>-0.03</v>
      </c>
      <c r="AM434" s="124">
        <f t="shared" si="978"/>
        <v>0</v>
      </c>
      <c r="AN434" s="124">
        <f t="shared" si="978"/>
        <v>-0.02</v>
      </c>
      <c r="AO434" s="124">
        <f t="shared" si="978"/>
        <v>0.08</v>
      </c>
      <c r="AP434" s="124">
        <f t="shared" si="978"/>
        <v>0</v>
      </c>
      <c r="AQ434" s="124">
        <f t="shared" ref="AQ434" si="981">SUM(AQ428:AQ433)</f>
        <v>0</v>
      </c>
      <c r="AR434" s="124">
        <f t="shared" si="978"/>
        <v>0</v>
      </c>
      <c r="AS434" s="124">
        <f t="shared" si="978"/>
        <v>0</v>
      </c>
      <c r="AT434" s="449">
        <f t="shared" si="978"/>
        <v>3.0000000000000002E-2</v>
      </c>
      <c r="AU434" s="124">
        <f t="shared" si="978"/>
        <v>0</v>
      </c>
      <c r="AV434" s="125">
        <f t="shared" si="978"/>
        <v>3.0000000000000002E-2</v>
      </c>
      <c r="AW434" s="842">
        <f t="shared" si="978"/>
        <v>25432072</v>
      </c>
      <c r="AX434" s="123">
        <f t="shared" si="978"/>
        <v>18332064</v>
      </c>
      <c r="AY434" s="123">
        <f t="shared" ref="AY434" si="982">SUM(AY428:AY433)</f>
        <v>0</v>
      </c>
      <c r="AZ434" s="123">
        <f t="shared" si="978"/>
        <v>13000</v>
      </c>
      <c r="BA434" s="123">
        <f t="shared" si="978"/>
        <v>6200633</v>
      </c>
      <c r="BB434" s="123">
        <f t="shared" si="978"/>
        <v>366641</v>
      </c>
      <c r="BC434" s="123">
        <f t="shared" si="978"/>
        <v>519734</v>
      </c>
      <c r="BD434" s="124">
        <f t="shared" si="978"/>
        <v>40.025300000000001</v>
      </c>
      <c r="BE434" s="124">
        <f t="shared" si="978"/>
        <v>27.784800000000004</v>
      </c>
      <c r="BF434" s="124">
        <f t="shared" si="978"/>
        <v>0</v>
      </c>
      <c r="BG434" s="125">
        <f t="shared" si="978"/>
        <v>12.240499999999999</v>
      </c>
    </row>
    <row r="435" spans="1:59" ht="14.1" customHeight="1" x14ac:dyDescent="0.2">
      <c r="A435" s="108">
        <v>86</v>
      </c>
      <c r="B435" s="105">
        <v>2305</v>
      </c>
      <c r="C435" s="106">
        <v>650026080</v>
      </c>
      <c r="D435" s="105">
        <v>72741686</v>
      </c>
      <c r="E435" s="107" t="s">
        <v>741</v>
      </c>
      <c r="F435" s="108">
        <v>3111</v>
      </c>
      <c r="G435" s="107" t="s">
        <v>315</v>
      </c>
      <c r="H435" s="109" t="s">
        <v>281</v>
      </c>
      <c r="I435" s="110">
        <v>2722111</v>
      </c>
      <c r="J435" s="111">
        <v>1983712</v>
      </c>
      <c r="K435" s="111">
        <v>10000</v>
      </c>
      <c r="L435" s="111">
        <v>673875</v>
      </c>
      <c r="M435" s="111">
        <v>39674</v>
      </c>
      <c r="N435" s="111">
        <v>14850</v>
      </c>
      <c r="O435" s="288">
        <v>4.7927999999999997</v>
      </c>
      <c r="P435" s="288">
        <v>3.871</v>
      </c>
      <c r="Q435" s="406">
        <v>0.92179999999999995</v>
      </c>
      <c r="R435" s="112">
        <v>0</v>
      </c>
      <c r="S435" s="113">
        <v>0</v>
      </c>
      <c r="T435" s="113">
        <v>0</v>
      </c>
      <c r="U435" s="113">
        <v>0</v>
      </c>
      <c r="V435" s="113">
        <v>0</v>
      </c>
      <c r="W435" s="113">
        <v>0</v>
      </c>
      <c r="X435" s="113">
        <v>0</v>
      </c>
      <c r="Y435" s="113">
        <f t="shared" si="902"/>
        <v>0</v>
      </c>
      <c r="Z435" s="113">
        <v>0</v>
      </c>
      <c r="AA435" s="113">
        <v>0</v>
      </c>
      <c r="AB435" s="113">
        <v>0</v>
      </c>
      <c r="AC435" s="113">
        <f t="shared" si="903"/>
        <v>0</v>
      </c>
      <c r="AD435" s="113">
        <f t="shared" si="904"/>
        <v>0</v>
      </c>
      <c r="AE435" s="114">
        <f t="shared" si="905"/>
        <v>0</v>
      </c>
      <c r="AF435" s="114">
        <f t="shared" si="906"/>
        <v>0</v>
      </c>
      <c r="AG435" s="113">
        <v>0</v>
      </c>
      <c r="AH435" s="113">
        <v>0</v>
      </c>
      <c r="AI435" s="113">
        <v>0</v>
      </c>
      <c r="AJ435" s="113">
        <f t="shared" ref="AJ435:AJ440" si="983">SUM(AG435:AI435)</f>
        <v>0</v>
      </c>
      <c r="AK435" s="113">
        <f t="shared" ref="AK435:AK440" si="984">AD435+AE435+AF435+AJ435</f>
        <v>0</v>
      </c>
      <c r="AL435" s="115">
        <v>0</v>
      </c>
      <c r="AM435" s="115">
        <v>0</v>
      </c>
      <c r="AN435" s="115">
        <v>0</v>
      </c>
      <c r="AO435" s="115">
        <v>0</v>
      </c>
      <c r="AP435" s="115">
        <v>0</v>
      </c>
      <c r="AQ435" s="115">
        <v>0</v>
      </c>
      <c r="AR435" s="115">
        <v>0</v>
      </c>
      <c r="AS435" s="115">
        <v>0</v>
      </c>
      <c r="AT435" s="115">
        <f t="shared" ref="AT435:AT440" si="985">AL435+AN435+AO435+AR435+AQ435</f>
        <v>0</v>
      </c>
      <c r="AU435" s="115">
        <f t="shared" si="890"/>
        <v>0</v>
      </c>
      <c r="AV435" s="116">
        <f t="shared" si="891"/>
        <v>0</v>
      </c>
      <c r="AW435" s="346">
        <f t="shared" ref="AW435:AW440" si="986">I435+AK435</f>
        <v>2722111</v>
      </c>
      <c r="AX435" s="113">
        <f t="shared" ref="AX435:AX440" si="987">J435+Y435</f>
        <v>1983712</v>
      </c>
      <c r="AY435" s="113">
        <f t="shared" ref="AY435:AY440" si="988">W435</f>
        <v>0</v>
      </c>
      <c r="AZ435" s="113">
        <f t="shared" ref="AZ435:AZ440" si="989">K435+AC435</f>
        <v>10000</v>
      </c>
      <c r="BA435" s="113">
        <f t="shared" ref="BA435:BB440" si="990">L435+AE435</f>
        <v>673875</v>
      </c>
      <c r="BB435" s="113">
        <f t="shared" si="990"/>
        <v>39674</v>
      </c>
      <c r="BC435" s="113">
        <f t="shared" ref="BC435:BC440" si="991">N435+AJ435</f>
        <v>14850</v>
      </c>
      <c r="BD435" s="115">
        <f t="shared" ref="BD435:BD440" si="992">O435+AV435</f>
        <v>4.7927999999999997</v>
      </c>
      <c r="BE435" s="115">
        <f t="shared" ref="BE435:BE440" si="993">P435+AT435</f>
        <v>3.871</v>
      </c>
      <c r="BF435" s="372">
        <f t="shared" ref="BF435:BF440" si="994">AQ435</f>
        <v>0</v>
      </c>
      <c r="BG435" s="116">
        <f t="shared" ref="BG435:BG440" si="995">Q435+AU435</f>
        <v>0.92179999999999995</v>
      </c>
    </row>
    <row r="436" spans="1:59" ht="14.1" customHeight="1" x14ac:dyDescent="0.2">
      <c r="A436" s="108">
        <v>86</v>
      </c>
      <c r="B436" s="105">
        <v>2305</v>
      </c>
      <c r="C436" s="106">
        <v>650026080</v>
      </c>
      <c r="D436" s="105">
        <v>72741686</v>
      </c>
      <c r="E436" s="107" t="s">
        <v>741</v>
      </c>
      <c r="F436" s="108">
        <v>3117</v>
      </c>
      <c r="G436" s="107" t="s">
        <v>318</v>
      </c>
      <c r="H436" s="109" t="s">
        <v>281</v>
      </c>
      <c r="I436" s="110">
        <v>4745965</v>
      </c>
      <c r="J436" s="111">
        <v>3413524</v>
      </c>
      <c r="K436" s="111">
        <v>25000</v>
      </c>
      <c r="L436" s="111">
        <v>1162221</v>
      </c>
      <c r="M436" s="111">
        <v>68270</v>
      </c>
      <c r="N436" s="111">
        <v>76950</v>
      </c>
      <c r="O436" s="288">
        <v>6.9744000000000002</v>
      </c>
      <c r="P436" s="288">
        <v>4.6557000000000004</v>
      </c>
      <c r="Q436" s="406">
        <v>2.3187000000000002</v>
      </c>
      <c r="R436" s="112">
        <v>0</v>
      </c>
      <c r="S436" s="113">
        <v>0</v>
      </c>
      <c r="T436" s="113">
        <v>0</v>
      </c>
      <c r="U436" s="113">
        <v>32932</v>
      </c>
      <c r="V436" s="113">
        <v>0</v>
      </c>
      <c r="W436" s="113">
        <v>0</v>
      </c>
      <c r="X436" s="113">
        <v>0</v>
      </c>
      <c r="Y436" s="113">
        <f t="shared" si="902"/>
        <v>32932</v>
      </c>
      <c r="Z436" s="113">
        <v>0</v>
      </c>
      <c r="AA436" s="113">
        <v>0</v>
      </c>
      <c r="AB436" s="113">
        <v>0</v>
      </c>
      <c r="AC436" s="113">
        <f t="shared" si="903"/>
        <v>0</v>
      </c>
      <c r="AD436" s="113">
        <f t="shared" si="904"/>
        <v>32932</v>
      </c>
      <c r="AE436" s="114">
        <f t="shared" si="905"/>
        <v>11131</v>
      </c>
      <c r="AF436" s="114">
        <f t="shared" si="906"/>
        <v>659</v>
      </c>
      <c r="AG436" s="113">
        <v>0</v>
      </c>
      <c r="AH436" s="113">
        <v>0</v>
      </c>
      <c r="AI436" s="113">
        <v>0</v>
      </c>
      <c r="AJ436" s="113">
        <f t="shared" si="983"/>
        <v>0</v>
      </c>
      <c r="AK436" s="113">
        <f t="shared" si="984"/>
        <v>44722</v>
      </c>
      <c r="AL436" s="115">
        <v>0</v>
      </c>
      <c r="AM436" s="115">
        <v>0</v>
      </c>
      <c r="AN436" s="115">
        <v>0</v>
      </c>
      <c r="AO436" s="115">
        <v>0</v>
      </c>
      <c r="AP436" s="115">
        <v>0</v>
      </c>
      <c r="AQ436" s="115">
        <v>0</v>
      </c>
      <c r="AR436" s="115">
        <v>0</v>
      </c>
      <c r="AS436" s="115">
        <v>0</v>
      </c>
      <c r="AT436" s="115">
        <f t="shared" si="985"/>
        <v>0</v>
      </c>
      <c r="AU436" s="115">
        <f t="shared" si="890"/>
        <v>0</v>
      </c>
      <c r="AV436" s="116">
        <f t="shared" si="891"/>
        <v>0</v>
      </c>
      <c r="AW436" s="346">
        <f t="shared" si="986"/>
        <v>4790687</v>
      </c>
      <c r="AX436" s="113">
        <f t="shared" si="987"/>
        <v>3446456</v>
      </c>
      <c r="AY436" s="113">
        <f t="shared" si="988"/>
        <v>0</v>
      </c>
      <c r="AZ436" s="113">
        <f t="shared" si="989"/>
        <v>25000</v>
      </c>
      <c r="BA436" s="113">
        <f t="shared" si="990"/>
        <v>1173352</v>
      </c>
      <c r="BB436" s="113">
        <f t="shared" si="990"/>
        <v>68929</v>
      </c>
      <c r="BC436" s="113">
        <f t="shared" si="991"/>
        <v>76950</v>
      </c>
      <c r="BD436" s="115">
        <f t="shared" si="992"/>
        <v>6.9744000000000002</v>
      </c>
      <c r="BE436" s="115">
        <f t="shared" si="993"/>
        <v>4.6557000000000004</v>
      </c>
      <c r="BF436" s="372">
        <f t="shared" si="994"/>
        <v>0</v>
      </c>
      <c r="BG436" s="116">
        <f t="shared" si="995"/>
        <v>2.3187000000000002</v>
      </c>
    </row>
    <row r="437" spans="1:59" ht="14.1" customHeight="1" x14ac:dyDescent="0.2">
      <c r="A437" s="108">
        <v>86</v>
      </c>
      <c r="B437" s="105">
        <v>2305</v>
      </c>
      <c r="C437" s="106">
        <v>650026080</v>
      </c>
      <c r="D437" s="105">
        <v>72741686</v>
      </c>
      <c r="E437" s="107" t="s">
        <v>741</v>
      </c>
      <c r="F437" s="108">
        <v>3117</v>
      </c>
      <c r="G437" s="126" t="s">
        <v>316</v>
      </c>
      <c r="H437" s="109" t="s">
        <v>282</v>
      </c>
      <c r="I437" s="110">
        <v>866240</v>
      </c>
      <c r="J437" s="28">
        <v>637879</v>
      </c>
      <c r="K437" s="28">
        <v>0</v>
      </c>
      <c r="L437" s="111">
        <v>215603</v>
      </c>
      <c r="M437" s="111">
        <v>12758</v>
      </c>
      <c r="N437" s="28">
        <v>0</v>
      </c>
      <c r="O437" s="288">
        <v>1.78</v>
      </c>
      <c r="P437" s="275">
        <v>1.78</v>
      </c>
      <c r="Q437" s="905">
        <v>0</v>
      </c>
      <c r="R437" s="112">
        <v>0</v>
      </c>
      <c r="S437" s="113">
        <v>0</v>
      </c>
      <c r="T437" s="113">
        <v>0</v>
      </c>
      <c r="U437" s="113">
        <v>0</v>
      </c>
      <c r="V437" s="113">
        <v>0</v>
      </c>
      <c r="W437" s="113">
        <v>0</v>
      </c>
      <c r="X437" s="113">
        <v>0</v>
      </c>
      <c r="Y437" s="113">
        <f t="shared" si="902"/>
        <v>0</v>
      </c>
      <c r="Z437" s="113">
        <v>0</v>
      </c>
      <c r="AA437" s="113">
        <v>0</v>
      </c>
      <c r="AB437" s="113">
        <v>0</v>
      </c>
      <c r="AC437" s="113">
        <f t="shared" si="903"/>
        <v>0</v>
      </c>
      <c r="AD437" s="113">
        <f t="shared" si="904"/>
        <v>0</v>
      </c>
      <c r="AE437" s="114">
        <f t="shared" si="905"/>
        <v>0</v>
      </c>
      <c r="AF437" s="114">
        <f t="shared" si="906"/>
        <v>0</v>
      </c>
      <c r="AG437" s="113">
        <v>0</v>
      </c>
      <c r="AH437" s="113">
        <v>0</v>
      </c>
      <c r="AI437" s="113">
        <v>0</v>
      </c>
      <c r="AJ437" s="113">
        <f t="shared" si="983"/>
        <v>0</v>
      </c>
      <c r="AK437" s="113">
        <f t="shared" si="984"/>
        <v>0</v>
      </c>
      <c r="AL437" s="115">
        <v>0</v>
      </c>
      <c r="AM437" s="115">
        <v>0</v>
      </c>
      <c r="AN437" s="115">
        <v>0</v>
      </c>
      <c r="AO437" s="115">
        <v>0</v>
      </c>
      <c r="AP437" s="115">
        <v>0</v>
      </c>
      <c r="AQ437" s="115">
        <v>0</v>
      </c>
      <c r="AR437" s="115">
        <v>0</v>
      </c>
      <c r="AS437" s="115">
        <v>0</v>
      </c>
      <c r="AT437" s="115">
        <f t="shared" si="985"/>
        <v>0</v>
      </c>
      <c r="AU437" s="115">
        <f t="shared" si="890"/>
        <v>0</v>
      </c>
      <c r="AV437" s="116">
        <f t="shared" si="891"/>
        <v>0</v>
      </c>
      <c r="AW437" s="346">
        <f t="shared" si="986"/>
        <v>866240</v>
      </c>
      <c r="AX437" s="113">
        <f t="shared" si="987"/>
        <v>637879</v>
      </c>
      <c r="AY437" s="113">
        <f t="shared" si="988"/>
        <v>0</v>
      </c>
      <c r="AZ437" s="113">
        <f t="shared" si="989"/>
        <v>0</v>
      </c>
      <c r="BA437" s="113">
        <f t="shared" si="990"/>
        <v>215603</v>
      </c>
      <c r="BB437" s="113">
        <f t="shared" si="990"/>
        <v>12758</v>
      </c>
      <c r="BC437" s="113">
        <f t="shared" si="991"/>
        <v>0</v>
      </c>
      <c r="BD437" s="115">
        <f t="shared" si="992"/>
        <v>1.78</v>
      </c>
      <c r="BE437" s="115">
        <f t="shared" si="993"/>
        <v>1.78</v>
      </c>
      <c r="BF437" s="372">
        <f t="shared" si="994"/>
        <v>0</v>
      </c>
      <c r="BG437" s="116">
        <f t="shared" si="995"/>
        <v>0</v>
      </c>
    </row>
    <row r="438" spans="1:59" ht="14.1" customHeight="1" x14ac:dyDescent="0.2">
      <c r="A438" s="108">
        <v>86</v>
      </c>
      <c r="B438" s="105">
        <v>2305</v>
      </c>
      <c r="C438" s="106">
        <v>650026080</v>
      </c>
      <c r="D438" s="105">
        <v>72741686</v>
      </c>
      <c r="E438" s="107" t="s">
        <v>741</v>
      </c>
      <c r="F438" s="108">
        <v>3141</v>
      </c>
      <c r="G438" s="107" t="s">
        <v>319</v>
      </c>
      <c r="H438" s="109" t="s">
        <v>282</v>
      </c>
      <c r="I438" s="110">
        <v>963666</v>
      </c>
      <c r="J438" s="30">
        <v>696000</v>
      </c>
      <c r="K438" s="30">
        <v>10000</v>
      </c>
      <c r="L438" s="111">
        <v>238628</v>
      </c>
      <c r="M438" s="111">
        <v>13920</v>
      </c>
      <c r="N438" s="30">
        <v>5118</v>
      </c>
      <c r="O438" s="288">
        <v>2.38</v>
      </c>
      <c r="P438" s="441">
        <v>0</v>
      </c>
      <c r="Q438" s="33">
        <v>2.38</v>
      </c>
      <c r="R438" s="112">
        <v>0</v>
      </c>
      <c r="S438" s="113">
        <v>0</v>
      </c>
      <c r="T438" s="113">
        <v>0</v>
      </c>
      <c r="U438" s="113">
        <v>0</v>
      </c>
      <c r="V438" s="113">
        <v>0</v>
      </c>
      <c r="W438" s="113">
        <v>0</v>
      </c>
      <c r="X438" s="113">
        <v>0</v>
      </c>
      <c r="Y438" s="113">
        <f t="shared" si="902"/>
        <v>0</v>
      </c>
      <c r="Z438" s="113">
        <v>0</v>
      </c>
      <c r="AA438" s="113">
        <v>0</v>
      </c>
      <c r="AB438" s="113">
        <v>0</v>
      </c>
      <c r="AC438" s="113">
        <f t="shared" si="903"/>
        <v>0</v>
      </c>
      <c r="AD438" s="113">
        <f t="shared" si="904"/>
        <v>0</v>
      </c>
      <c r="AE438" s="114">
        <f t="shared" si="905"/>
        <v>0</v>
      </c>
      <c r="AF438" s="114">
        <f t="shared" si="906"/>
        <v>0</v>
      </c>
      <c r="AG438" s="113">
        <v>0</v>
      </c>
      <c r="AH438" s="113">
        <v>0</v>
      </c>
      <c r="AI438" s="113">
        <v>0</v>
      </c>
      <c r="AJ438" s="113">
        <f t="shared" si="983"/>
        <v>0</v>
      </c>
      <c r="AK438" s="113">
        <f t="shared" si="984"/>
        <v>0</v>
      </c>
      <c r="AL438" s="115">
        <v>0</v>
      </c>
      <c r="AM438" s="115">
        <v>0</v>
      </c>
      <c r="AN438" s="115">
        <v>0</v>
      </c>
      <c r="AO438" s="115">
        <v>0</v>
      </c>
      <c r="AP438" s="115">
        <v>0</v>
      </c>
      <c r="AQ438" s="115">
        <v>0</v>
      </c>
      <c r="AR438" s="115">
        <v>0</v>
      </c>
      <c r="AS438" s="115">
        <v>0</v>
      </c>
      <c r="AT438" s="115">
        <f t="shared" si="985"/>
        <v>0</v>
      </c>
      <c r="AU438" s="115">
        <f t="shared" si="890"/>
        <v>0</v>
      </c>
      <c r="AV438" s="116">
        <f t="shared" si="891"/>
        <v>0</v>
      </c>
      <c r="AW438" s="346">
        <f t="shared" si="986"/>
        <v>963666</v>
      </c>
      <c r="AX438" s="113">
        <f t="shared" si="987"/>
        <v>696000</v>
      </c>
      <c r="AY438" s="113">
        <f t="shared" si="988"/>
        <v>0</v>
      </c>
      <c r="AZ438" s="113">
        <f t="shared" si="989"/>
        <v>10000</v>
      </c>
      <c r="BA438" s="113">
        <f t="shared" si="990"/>
        <v>238628</v>
      </c>
      <c r="BB438" s="113">
        <f t="shared" si="990"/>
        <v>13920</v>
      </c>
      <c r="BC438" s="113">
        <f t="shared" si="991"/>
        <v>5118</v>
      </c>
      <c r="BD438" s="115">
        <f t="shared" si="992"/>
        <v>2.38</v>
      </c>
      <c r="BE438" s="115">
        <f t="shared" si="993"/>
        <v>0</v>
      </c>
      <c r="BF438" s="372">
        <f t="shared" si="994"/>
        <v>0</v>
      </c>
      <c r="BG438" s="116">
        <f t="shared" si="995"/>
        <v>2.38</v>
      </c>
    </row>
    <row r="439" spans="1:59" ht="14.1" customHeight="1" x14ac:dyDescent="0.2">
      <c r="A439" s="108">
        <v>86</v>
      </c>
      <c r="B439" s="105">
        <v>2305</v>
      </c>
      <c r="C439" s="106">
        <v>650026080</v>
      </c>
      <c r="D439" s="105">
        <v>72741686</v>
      </c>
      <c r="E439" s="107" t="s">
        <v>741</v>
      </c>
      <c r="F439" s="108">
        <v>3143</v>
      </c>
      <c r="G439" s="126" t="s">
        <v>633</v>
      </c>
      <c r="H439" s="109" t="s">
        <v>281</v>
      </c>
      <c r="I439" s="110">
        <v>691375</v>
      </c>
      <c r="J439" s="427">
        <v>504186</v>
      </c>
      <c r="K439" s="427">
        <v>5000</v>
      </c>
      <c r="L439" s="111">
        <v>172105</v>
      </c>
      <c r="M439" s="111">
        <v>10084</v>
      </c>
      <c r="N439" s="338">
        <v>0</v>
      </c>
      <c r="O439" s="288">
        <v>1</v>
      </c>
      <c r="P439" s="430">
        <v>1</v>
      </c>
      <c r="Q439" s="905">
        <v>0</v>
      </c>
      <c r="R439" s="112">
        <v>0</v>
      </c>
      <c r="S439" s="113">
        <v>0</v>
      </c>
      <c r="T439" s="113">
        <v>0</v>
      </c>
      <c r="U439" s="113">
        <v>0</v>
      </c>
      <c r="V439" s="113">
        <v>0</v>
      </c>
      <c r="W439" s="113">
        <v>0</v>
      </c>
      <c r="X439" s="113">
        <v>0</v>
      </c>
      <c r="Y439" s="113">
        <f t="shared" si="902"/>
        <v>0</v>
      </c>
      <c r="Z439" s="113">
        <v>0</v>
      </c>
      <c r="AA439" s="113">
        <v>0</v>
      </c>
      <c r="AB439" s="113">
        <v>0</v>
      </c>
      <c r="AC439" s="113">
        <f t="shared" si="903"/>
        <v>0</v>
      </c>
      <c r="AD439" s="113">
        <f t="shared" si="904"/>
        <v>0</v>
      </c>
      <c r="AE439" s="114">
        <f t="shared" si="905"/>
        <v>0</v>
      </c>
      <c r="AF439" s="114">
        <f t="shared" si="906"/>
        <v>0</v>
      </c>
      <c r="AG439" s="113">
        <v>0</v>
      </c>
      <c r="AH439" s="113">
        <v>0</v>
      </c>
      <c r="AI439" s="113">
        <v>0</v>
      </c>
      <c r="AJ439" s="113">
        <f t="shared" si="983"/>
        <v>0</v>
      </c>
      <c r="AK439" s="113">
        <f t="shared" si="984"/>
        <v>0</v>
      </c>
      <c r="AL439" s="115">
        <v>0</v>
      </c>
      <c r="AM439" s="115">
        <v>0</v>
      </c>
      <c r="AN439" s="115">
        <v>0</v>
      </c>
      <c r="AO439" s="115">
        <v>0</v>
      </c>
      <c r="AP439" s="115">
        <v>0</v>
      </c>
      <c r="AQ439" s="115">
        <v>0</v>
      </c>
      <c r="AR439" s="115">
        <v>0</v>
      </c>
      <c r="AS439" s="115">
        <v>0</v>
      </c>
      <c r="AT439" s="115">
        <f t="shared" si="985"/>
        <v>0</v>
      </c>
      <c r="AU439" s="115">
        <f t="shared" si="890"/>
        <v>0</v>
      </c>
      <c r="AV439" s="116">
        <f t="shared" si="891"/>
        <v>0</v>
      </c>
      <c r="AW439" s="346">
        <f t="shared" si="986"/>
        <v>691375</v>
      </c>
      <c r="AX439" s="113">
        <f t="shared" si="987"/>
        <v>504186</v>
      </c>
      <c r="AY439" s="113">
        <f t="shared" si="988"/>
        <v>0</v>
      </c>
      <c r="AZ439" s="113">
        <f t="shared" si="989"/>
        <v>5000</v>
      </c>
      <c r="BA439" s="113">
        <f t="shared" si="990"/>
        <v>172105</v>
      </c>
      <c r="BB439" s="113">
        <f t="shared" si="990"/>
        <v>10084</v>
      </c>
      <c r="BC439" s="113">
        <f t="shared" si="991"/>
        <v>0</v>
      </c>
      <c r="BD439" s="115">
        <f t="shared" si="992"/>
        <v>1</v>
      </c>
      <c r="BE439" s="115">
        <f t="shared" si="993"/>
        <v>1</v>
      </c>
      <c r="BF439" s="372">
        <f t="shared" si="994"/>
        <v>0</v>
      </c>
      <c r="BG439" s="116">
        <f t="shared" si="995"/>
        <v>0</v>
      </c>
    </row>
    <row r="440" spans="1:59" ht="14.1" customHeight="1" x14ac:dyDescent="0.2">
      <c r="A440" s="108">
        <v>86</v>
      </c>
      <c r="B440" s="105">
        <v>2305</v>
      </c>
      <c r="C440" s="106">
        <v>650026080</v>
      </c>
      <c r="D440" s="105">
        <v>72741686</v>
      </c>
      <c r="E440" s="107" t="s">
        <v>741</v>
      </c>
      <c r="F440" s="108">
        <v>3143</v>
      </c>
      <c r="G440" s="126" t="s">
        <v>634</v>
      </c>
      <c r="H440" s="109" t="s">
        <v>282</v>
      </c>
      <c r="I440" s="110">
        <v>17556</v>
      </c>
      <c r="J440" s="439">
        <v>12375</v>
      </c>
      <c r="K440" s="439">
        <v>0</v>
      </c>
      <c r="L440" s="111">
        <v>4183</v>
      </c>
      <c r="M440" s="111">
        <v>248</v>
      </c>
      <c r="N440" s="439">
        <v>750</v>
      </c>
      <c r="O440" s="288">
        <v>0.05</v>
      </c>
      <c r="P440" s="440">
        <v>0</v>
      </c>
      <c r="Q440" s="906">
        <v>0.05</v>
      </c>
      <c r="R440" s="112">
        <v>0</v>
      </c>
      <c r="S440" s="113">
        <v>0</v>
      </c>
      <c r="T440" s="113">
        <v>0</v>
      </c>
      <c r="U440" s="113">
        <v>0</v>
      </c>
      <c r="V440" s="113">
        <v>0</v>
      </c>
      <c r="W440" s="113">
        <v>0</v>
      </c>
      <c r="X440" s="113">
        <v>0</v>
      </c>
      <c r="Y440" s="113">
        <f t="shared" si="902"/>
        <v>0</v>
      </c>
      <c r="Z440" s="113">
        <v>0</v>
      </c>
      <c r="AA440" s="113">
        <v>0</v>
      </c>
      <c r="AB440" s="113">
        <v>0</v>
      </c>
      <c r="AC440" s="113">
        <f t="shared" si="903"/>
        <v>0</v>
      </c>
      <c r="AD440" s="113">
        <f t="shared" si="904"/>
        <v>0</v>
      </c>
      <c r="AE440" s="114">
        <f t="shared" si="905"/>
        <v>0</v>
      </c>
      <c r="AF440" s="114">
        <f t="shared" si="906"/>
        <v>0</v>
      </c>
      <c r="AG440" s="113">
        <v>0</v>
      </c>
      <c r="AH440" s="113">
        <v>0</v>
      </c>
      <c r="AI440" s="113">
        <v>0</v>
      </c>
      <c r="AJ440" s="113">
        <f t="shared" si="983"/>
        <v>0</v>
      </c>
      <c r="AK440" s="113">
        <f t="shared" si="984"/>
        <v>0</v>
      </c>
      <c r="AL440" s="115">
        <v>0</v>
      </c>
      <c r="AM440" s="115">
        <v>0</v>
      </c>
      <c r="AN440" s="115">
        <v>0</v>
      </c>
      <c r="AO440" s="115">
        <v>0</v>
      </c>
      <c r="AP440" s="115">
        <v>0</v>
      </c>
      <c r="AQ440" s="115">
        <v>0</v>
      </c>
      <c r="AR440" s="115">
        <v>0</v>
      </c>
      <c r="AS440" s="115">
        <v>0</v>
      </c>
      <c r="AT440" s="115">
        <f t="shared" si="985"/>
        <v>0</v>
      </c>
      <c r="AU440" s="115">
        <f t="shared" si="890"/>
        <v>0</v>
      </c>
      <c r="AV440" s="116">
        <f t="shared" si="891"/>
        <v>0</v>
      </c>
      <c r="AW440" s="346">
        <f t="shared" si="986"/>
        <v>17556</v>
      </c>
      <c r="AX440" s="113">
        <f t="shared" si="987"/>
        <v>12375</v>
      </c>
      <c r="AY440" s="113">
        <f t="shared" si="988"/>
        <v>0</v>
      </c>
      <c r="AZ440" s="113">
        <f t="shared" si="989"/>
        <v>0</v>
      </c>
      <c r="BA440" s="113">
        <f t="shared" si="990"/>
        <v>4183</v>
      </c>
      <c r="BB440" s="113">
        <f t="shared" si="990"/>
        <v>248</v>
      </c>
      <c r="BC440" s="113">
        <f t="shared" si="991"/>
        <v>750</v>
      </c>
      <c r="BD440" s="115">
        <f t="shared" si="992"/>
        <v>0.05</v>
      </c>
      <c r="BE440" s="115">
        <f t="shared" si="993"/>
        <v>0</v>
      </c>
      <c r="BF440" s="372">
        <f t="shared" si="994"/>
        <v>0</v>
      </c>
      <c r="BG440" s="116">
        <f t="shared" si="995"/>
        <v>0.05</v>
      </c>
    </row>
    <row r="441" spans="1:59" ht="14.1" customHeight="1" x14ac:dyDescent="0.2">
      <c r="A441" s="120">
        <v>86</v>
      </c>
      <c r="B441" s="117">
        <v>2305</v>
      </c>
      <c r="C441" s="118">
        <v>650026080</v>
      </c>
      <c r="D441" s="117">
        <v>72741686</v>
      </c>
      <c r="E441" s="119" t="s">
        <v>742</v>
      </c>
      <c r="F441" s="120"/>
      <c r="G441" s="119"/>
      <c r="H441" s="121"/>
      <c r="I441" s="122">
        <v>10006913</v>
      </c>
      <c r="J441" s="123">
        <v>7247676</v>
      </c>
      <c r="K441" s="123">
        <v>50000</v>
      </c>
      <c r="L441" s="123">
        <v>2466615</v>
      </c>
      <c r="M441" s="123">
        <v>144954</v>
      </c>
      <c r="N441" s="123">
        <v>97668</v>
      </c>
      <c r="O441" s="124">
        <v>16.9772</v>
      </c>
      <c r="P441" s="124">
        <v>11.306699999999999</v>
      </c>
      <c r="Q441" s="904">
        <v>5.6704999999999997</v>
      </c>
      <c r="R441" s="122">
        <f t="shared" ref="R441:BG441" si="996">SUM(R435:R440)</f>
        <v>0</v>
      </c>
      <c r="S441" s="123">
        <f t="shared" si="996"/>
        <v>0</v>
      </c>
      <c r="T441" s="123">
        <f t="shared" si="996"/>
        <v>0</v>
      </c>
      <c r="U441" s="123">
        <f t="shared" ref="U441" si="997">SUM(U435:U440)</f>
        <v>32932</v>
      </c>
      <c r="V441" s="123">
        <f t="shared" si="996"/>
        <v>0</v>
      </c>
      <c r="W441" s="123">
        <f t="shared" ref="W441" si="998">SUM(W435:W440)</f>
        <v>0</v>
      </c>
      <c r="X441" s="123">
        <f t="shared" si="996"/>
        <v>0</v>
      </c>
      <c r="Y441" s="123">
        <f t="shared" si="996"/>
        <v>32932</v>
      </c>
      <c r="Z441" s="123">
        <f t="shared" si="996"/>
        <v>0</v>
      </c>
      <c r="AA441" s="123">
        <f t="shared" si="996"/>
        <v>0</v>
      </c>
      <c r="AB441" s="123">
        <f t="shared" si="996"/>
        <v>0</v>
      </c>
      <c r="AC441" s="123">
        <f t="shared" si="996"/>
        <v>0</v>
      </c>
      <c r="AD441" s="123">
        <f t="shared" si="996"/>
        <v>32932</v>
      </c>
      <c r="AE441" s="123">
        <f t="shared" si="996"/>
        <v>11131</v>
      </c>
      <c r="AF441" s="123">
        <f t="shared" si="996"/>
        <v>659</v>
      </c>
      <c r="AG441" s="123">
        <f t="shared" si="996"/>
        <v>0</v>
      </c>
      <c r="AH441" s="123">
        <f t="shared" si="996"/>
        <v>0</v>
      </c>
      <c r="AI441" s="123">
        <f t="shared" si="996"/>
        <v>0</v>
      </c>
      <c r="AJ441" s="123">
        <f t="shared" si="996"/>
        <v>0</v>
      </c>
      <c r="AK441" s="123">
        <f t="shared" si="996"/>
        <v>44722</v>
      </c>
      <c r="AL441" s="124">
        <f t="shared" si="996"/>
        <v>0</v>
      </c>
      <c r="AM441" s="124">
        <f t="shared" si="996"/>
        <v>0</v>
      </c>
      <c r="AN441" s="124">
        <f t="shared" si="996"/>
        <v>0</v>
      </c>
      <c r="AO441" s="124">
        <f t="shared" si="996"/>
        <v>0</v>
      </c>
      <c r="AP441" s="124">
        <f t="shared" si="996"/>
        <v>0</v>
      </c>
      <c r="AQ441" s="124">
        <f t="shared" ref="AQ441" si="999">SUM(AQ435:AQ440)</f>
        <v>0</v>
      </c>
      <c r="AR441" s="124">
        <f t="shared" si="996"/>
        <v>0</v>
      </c>
      <c r="AS441" s="124">
        <f t="shared" si="996"/>
        <v>0</v>
      </c>
      <c r="AT441" s="449">
        <f t="shared" si="996"/>
        <v>0</v>
      </c>
      <c r="AU441" s="124">
        <f t="shared" si="996"/>
        <v>0</v>
      </c>
      <c r="AV441" s="125">
        <f t="shared" si="996"/>
        <v>0</v>
      </c>
      <c r="AW441" s="842">
        <f t="shared" si="996"/>
        <v>10051635</v>
      </c>
      <c r="AX441" s="123">
        <f t="shared" si="996"/>
        <v>7280608</v>
      </c>
      <c r="AY441" s="123">
        <f t="shared" ref="AY441" si="1000">SUM(AY435:AY440)</f>
        <v>0</v>
      </c>
      <c r="AZ441" s="123">
        <f t="shared" si="996"/>
        <v>50000</v>
      </c>
      <c r="BA441" s="123">
        <f t="shared" si="996"/>
        <v>2477746</v>
      </c>
      <c r="BB441" s="123">
        <f t="shared" si="996"/>
        <v>145613</v>
      </c>
      <c r="BC441" s="123">
        <f t="shared" si="996"/>
        <v>97668</v>
      </c>
      <c r="BD441" s="124">
        <f t="shared" si="996"/>
        <v>16.9772</v>
      </c>
      <c r="BE441" s="124">
        <f t="shared" si="996"/>
        <v>11.306699999999999</v>
      </c>
      <c r="BF441" s="124">
        <f t="shared" si="996"/>
        <v>0</v>
      </c>
      <c r="BG441" s="125">
        <f t="shared" si="996"/>
        <v>5.6704999999999997</v>
      </c>
    </row>
    <row r="442" spans="1:59" ht="14.1" customHeight="1" x14ac:dyDescent="0.2">
      <c r="A442" s="108">
        <v>87</v>
      </c>
      <c r="B442" s="105">
        <v>2498</v>
      </c>
      <c r="C442" s="106">
        <v>650021576</v>
      </c>
      <c r="D442" s="105">
        <v>70695539</v>
      </c>
      <c r="E442" s="107" t="s">
        <v>743</v>
      </c>
      <c r="F442" s="108">
        <v>3111</v>
      </c>
      <c r="G442" s="107" t="s">
        <v>315</v>
      </c>
      <c r="H442" s="109" t="s">
        <v>281</v>
      </c>
      <c r="I442" s="110">
        <v>4464041</v>
      </c>
      <c r="J442" s="111">
        <v>3255163</v>
      </c>
      <c r="K442" s="111">
        <v>10000</v>
      </c>
      <c r="L442" s="111">
        <v>1103625</v>
      </c>
      <c r="M442" s="111">
        <v>65103</v>
      </c>
      <c r="N442" s="111">
        <v>30150</v>
      </c>
      <c r="O442" s="288">
        <v>7.3327999999999998</v>
      </c>
      <c r="P442" s="288">
        <v>5.8</v>
      </c>
      <c r="Q442" s="406">
        <v>1.5327999999999999</v>
      </c>
      <c r="R442" s="112">
        <v>0</v>
      </c>
      <c r="S442" s="113">
        <v>0</v>
      </c>
      <c r="T442" s="113">
        <v>0</v>
      </c>
      <c r="U442" s="113">
        <v>0</v>
      </c>
      <c r="V442" s="113">
        <v>0</v>
      </c>
      <c r="W442" s="113">
        <v>0</v>
      </c>
      <c r="X442" s="113">
        <v>0</v>
      </c>
      <c r="Y442" s="113">
        <f t="shared" si="902"/>
        <v>0</v>
      </c>
      <c r="Z442" s="113">
        <v>0</v>
      </c>
      <c r="AA442" s="113">
        <v>0</v>
      </c>
      <c r="AB442" s="113">
        <v>0</v>
      </c>
      <c r="AC442" s="113">
        <f t="shared" si="903"/>
        <v>0</v>
      </c>
      <c r="AD442" s="113">
        <f t="shared" si="904"/>
        <v>0</v>
      </c>
      <c r="AE442" s="114">
        <f t="shared" si="905"/>
        <v>0</v>
      </c>
      <c r="AF442" s="114">
        <f t="shared" si="906"/>
        <v>0</v>
      </c>
      <c r="AG442" s="113">
        <v>0</v>
      </c>
      <c r="AH442" s="113">
        <v>0</v>
      </c>
      <c r="AI442" s="113">
        <v>0</v>
      </c>
      <c r="AJ442" s="113">
        <f t="shared" ref="AJ442:AJ447" si="1001">SUM(AG442:AI442)</f>
        <v>0</v>
      </c>
      <c r="AK442" s="113">
        <f t="shared" ref="AK442:AK447" si="1002">AD442+AE442+AF442+AJ442</f>
        <v>0</v>
      </c>
      <c r="AL442" s="115">
        <v>0</v>
      </c>
      <c r="AM442" s="115">
        <v>0</v>
      </c>
      <c r="AN442" s="115">
        <v>0</v>
      </c>
      <c r="AO442" s="115">
        <v>0</v>
      </c>
      <c r="AP442" s="115">
        <v>0</v>
      </c>
      <c r="AQ442" s="115">
        <v>0</v>
      </c>
      <c r="AR442" s="115">
        <v>0</v>
      </c>
      <c r="AS442" s="115">
        <v>0</v>
      </c>
      <c r="AT442" s="115">
        <f t="shared" ref="AT442:AT447" si="1003">AL442+AN442+AO442+AR442+AQ442</f>
        <v>0</v>
      </c>
      <c r="AU442" s="115">
        <f t="shared" si="890"/>
        <v>0</v>
      </c>
      <c r="AV442" s="116">
        <f t="shared" si="891"/>
        <v>0</v>
      </c>
      <c r="AW442" s="346">
        <f t="shared" ref="AW442:AW447" si="1004">I442+AK442</f>
        <v>4464041</v>
      </c>
      <c r="AX442" s="113">
        <f t="shared" ref="AX442:AX447" si="1005">J442+Y442</f>
        <v>3255163</v>
      </c>
      <c r="AY442" s="113">
        <f t="shared" ref="AY442:AY447" si="1006">W442</f>
        <v>0</v>
      </c>
      <c r="AZ442" s="113">
        <f t="shared" ref="AZ442:AZ447" si="1007">K442+AC442</f>
        <v>10000</v>
      </c>
      <c r="BA442" s="113">
        <f t="shared" ref="BA442:BB447" si="1008">L442+AE442</f>
        <v>1103625</v>
      </c>
      <c r="BB442" s="113">
        <f t="shared" si="1008"/>
        <v>65103</v>
      </c>
      <c r="BC442" s="113">
        <f t="shared" ref="BC442:BC447" si="1009">N442+AJ442</f>
        <v>30150</v>
      </c>
      <c r="BD442" s="115">
        <f t="shared" ref="BD442:BD447" si="1010">O442+AV442</f>
        <v>7.3327999999999998</v>
      </c>
      <c r="BE442" s="115">
        <f t="shared" ref="BE442:BE447" si="1011">P442+AT442</f>
        <v>5.8</v>
      </c>
      <c r="BF442" s="372">
        <f t="shared" ref="BF442:BF447" si="1012">AQ442</f>
        <v>0</v>
      </c>
      <c r="BG442" s="116">
        <f t="shared" ref="BG442:BG447" si="1013">Q442+AU442</f>
        <v>1.5327999999999999</v>
      </c>
    </row>
    <row r="443" spans="1:59" ht="14.1" customHeight="1" x14ac:dyDescent="0.2">
      <c r="A443" s="108">
        <v>87</v>
      </c>
      <c r="B443" s="105">
        <v>2498</v>
      </c>
      <c r="C443" s="106">
        <v>650021576</v>
      </c>
      <c r="D443" s="105">
        <v>70695539</v>
      </c>
      <c r="E443" s="107" t="s">
        <v>743</v>
      </c>
      <c r="F443" s="108">
        <v>3113</v>
      </c>
      <c r="G443" s="107" t="s">
        <v>318</v>
      </c>
      <c r="H443" s="109" t="s">
        <v>281</v>
      </c>
      <c r="I443" s="110">
        <v>17118877</v>
      </c>
      <c r="J443" s="111">
        <v>12267030</v>
      </c>
      <c r="K443" s="111">
        <v>60000</v>
      </c>
      <c r="L443" s="111">
        <v>4166536</v>
      </c>
      <c r="M443" s="111">
        <v>245341</v>
      </c>
      <c r="N443" s="111">
        <v>379970</v>
      </c>
      <c r="O443" s="288">
        <v>22.582100000000001</v>
      </c>
      <c r="P443" s="288">
        <v>16.407300000000003</v>
      </c>
      <c r="Q443" s="406">
        <v>6.1748000000000003</v>
      </c>
      <c r="R443" s="112">
        <v>0</v>
      </c>
      <c r="S443" s="113">
        <v>0</v>
      </c>
      <c r="T443" s="113">
        <v>0</v>
      </c>
      <c r="U443" s="113">
        <v>132916</v>
      </c>
      <c r="V443" s="113">
        <v>0</v>
      </c>
      <c r="W443" s="113">
        <v>0</v>
      </c>
      <c r="X443" s="113">
        <v>0</v>
      </c>
      <c r="Y443" s="113">
        <f t="shared" si="902"/>
        <v>132916</v>
      </c>
      <c r="Z443" s="113">
        <v>0</v>
      </c>
      <c r="AA443" s="113">
        <v>0</v>
      </c>
      <c r="AB443" s="113">
        <v>0</v>
      </c>
      <c r="AC443" s="113">
        <f t="shared" si="903"/>
        <v>0</v>
      </c>
      <c r="AD443" s="113">
        <f t="shared" si="904"/>
        <v>132916</v>
      </c>
      <c r="AE443" s="114">
        <f t="shared" si="905"/>
        <v>44926</v>
      </c>
      <c r="AF443" s="114">
        <f t="shared" si="906"/>
        <v>2658</v>
      </c>
      <c r="AG443" s="113">
        <v>0</v>
      </c>
      <c r="AH443" s="113">
        <v>0</v>
      </c>
      <c r="AI443" s="113">
        <v>0</v>
      </c>
      <c r="AJ443" s="113">
        <f t="shared" si="1001"/>
        <v>0</v>
      </c>
      <c r="AK443" s="113">
        <f t="shared" si="1002"/>
        <v>180500</v>
      </c>
      <c r="AL443" s="115">
        <v>0</v>
      </c>
      <c r="AM443" s="115">
        <v>0</v>
      </c>
      <c r="AN443" s="115">
        <v>0</v>
      </c>
      <c r="AO443" s="115">
        <v>0</v>
      </c>
      <c r="AP443" s="115">
        <v>0</v>
      </c>
      <c r="AQ443" s="115">
        <v>0</v>
      </c>
      <c r="AR443" s="115">
        <v>0</v>
      </c>
      <c r="AS443" s="115">
        <v>0</v>
      </c>
      <c r="AT443" s="115">
        <f t="shared" si="1003"/>
        <v>0</v>
      </c>
      <c r="AU443" s="115">
        <f t="shared" si="890"/>
        <v>0</v>
      </c>
      <c r="AV443" s="116">
        <f t="shared" si="891"/>
        <v>0</v>
      </c>
      <c r="AW443" s="346">
        <f t="shared" si="1004"/>
        <v>17299377</v>
      </c>
      <c r="AX443" s="113">
        <f t="shared" si="1005"/>
        <v>12399946</v>
      </c>
      <c r="AY443" s="113">
        <f t="shared" si="1006"/>
        <v>0</v>
      </c>
      <c r="AZ443" s="113">
        <f t="shared" si="1007"/>
        <v>60000</v>
      </c>
      <c r="BA443" s="113">
        <f t="shared" si="1008"/>
        <v>4211462</v>
      </c>
      <c r="BB443" s="113">
        <f t="shared" si="1008"/>
        <v>247999</v>
      </c>
      <c r="BC443" s="113">
        <f t="shared" si="1009"/>
        <v>379970</v>
      </c>
      <c r="BD443" s="115">
        <f t="shared" si="1010"/>
        <v>22.582100000000001</v>
      </c>
      <c r="BE443" s="115">
        <f t="shared" si="1011"/>
        <v>16.407300000000003</v>
      </c>
      <c r="BF443" s="372">
        <f t="shared" si="1012"/>
        <v>0</v>
      </c>
      <c r="BG443" s="116">
        <f t="shared" si="1013"/>
        <v>6.1748000000000003</v>
      </c>
    </row>
    <row r="444" spans="1:59" ht="14.1" customHeight="1" x14ac:dyDescent="0.2">
      <c r="A444" s="108">
        <v>87</v>
      </c>
      <c r="B444" s="105">
        <v>2498</v>
      </c>
      <c r="C444" s="106">
        <v>650021576</v>
      </c>
      <c r="D444" s="105">
        <v>70695539</v>
      </c>
      <c r="E444" s="107" t="s">
        <v>743</v>
      </c>
      <c r="F444" s="108">
        <v>3113</v>
      </c>
      <c r="G444" s="126" t="s">
        <v>316</v>
      </c>
      <c r="H444" s="109" t="s">
        <v>282</v>
      </c>
      <c r="I444" s="110">
        <v>2810328</v>
      </c>
      <c r="J444" s="28">
        <v>2062834</v>
      </c>
      <c r="K444" s="28">
        <v>0</v>
      </c>
      <c r="L444" s="111">
        <v>697238</v>
      </c>
      <c r="M444" s="111">
        <v>41256</v>
      </c>
      <c r="N444" s="28">
        <v>9000</v>
      </c>
      <c r="O444" s="288">
        <v>5.82</v>
      </c>
      <c r="P444" s="275">
        <v>5.82</v>
      </c>
      <c r="Q444" s="905">
        <v>0</v>
      </c>
      <c r="R444" s="112">
        <v>0</v>
      </c>
      <c r="S444" s="113">
        <v>-1928</v>
      </c>
      <c r="T444" s="113">
        <v>0</v>
      </c>
      <c r="U444" s="113">
        <v>0</v>
      </c>
      <c r="V444" s="113">
        <v>0</v>
      </c>
      <c r="W444" s="113">
        <v>0</v>
      </c>
      <c r="X444" s="113">
        <v>0</v>
      </c>
      <c r="Y444" s="113">
        <f t="shared" si="902"/>
        <v>-1928</v>
      </c>
      <c r="Z444" s="113">
        <v>0</v>
      </c>
      <c r="AA444" s="113">
        <v>0</v>
      </c>
      <c r="AB444" s="113">
        <v>0</v>
      </c>
      <c r="AC444" s="113">
        <f t="shared" si="903"/>
        <v>0</v>
      </c>
      <c r="AD444" s="113">
        <f t="shared" si="904"/>
        <v>-1928</v>
      </c>
      <c r="AE444" s="114">
        <f t="shared" si="905"/>
        <v>-652</v>
      </c>
      <c r="AF444" s="114">
        <f t="shared" si="906"/>
        <v>-39</v>
      </c>
      <c r="AG444" s="113">
        <v>0</v>
      </c>
      <c r="AH444" s="113">
        <v>0</v>
      </c>
      <c r="AI444" s="113">
        <v>0</v>
      </c>
      <c r="AJ444" s="113">
        <f t="shared" si="1001"/>
        <v>0</v>
      </c>
      <c r="AK444" s="113">
        <f t="shared" si="1002"/>
        <v>-2619</v>
      </c>
      <c r="AL444" s="115">
        <v>0</v>
      </c>
      <c r="AM444" s="115">
        <v>0</v>
      </c>
      <c r="AN444" s="115">
        <v>0</v>
      </c>
      <c r="AO444" s="115">
        <v>0</v>
      </c>
      <c r="AP444" s="115">
        <v>0</v>
      </c>
      <c r="AQ444" s="115">
        <v>0</v>
      </c>
      <c r="AR444" s="115">
        <v>0</v>
      </c>
      <c r="AS444" s="115">
        <v>0</v>
      </c>
      <c r="AT444" s="115">
        <f t="shared" si="1003"/>
        <v>0</v>
      </c>
      <c r="AU444" s="115">
        <f t="shared" si="890"/>
        <v>0</v>
      </c>
      <c r="AV444" s="116">
        <f t="shared" si="891"/>
        <v>0</v>
      </c>
      <c r="AW444" s="346">
        <f t="shared" si="1004"/>
        <v>2807709</v>
      </c>
      <c r="AX444" s="113">
        <f t="shared" si="1005"/>
        <v>2060906</v>
      </c>
      <c r="AY444" s="113">
        <f t="shared" si="1006"/>
        <v>0</v>
      </c>
      <c r="AZ444" s="113">
        <f t="shared" si="1007"/>
        <v>0</v>
      </c>
      <c r="BA444" s="113">
        <f t="shared" si="1008"/>
        <v>696586</v>
      </c>
      <c r="BB444" s="113">
        <f t="shared" si="1008"/>
        <v>41217</v>
      </c>
      <c r="BC444" s="113">
        <f t="shared" si="1009"/>
        <v>9000</v>
      </c>
      <c r="BD444" s="115">
        <f t="shared" si="1010"/>
        <v>5.82</v>
      </c>
      <c r="BE444" s="115">
        <f t="shared" si="1011"/>
        <v>5.82</v>
      </c>
      <c r="BF444" s="372">
        <f t="shared" si="1012"/>
        <v>0</v>
      </c>
      <c r="BG444" s="116">
        <f t="shared" si="1013"/>
        <v>0</v>
      </c>
    </row>
    <row r="445" spans="1:59" ht="14.1" customHeight="1" x14ac:dyDescent="0.2">
      <c r="A445" s="108">
        <v>87</v>
      </c>
      <c r="B445" s="105">
        <v>2498</v>
      </c>
      <c r="C445" s="106">
        <v>650021576</v>
      </c>
      <c r="D445" s="105">
        <v>70695539</v>
      </c>
      <c r="E445" s="107" t="s">
        <v>743</v>
      </c>
      <c r="F445" s="108">
        <v>3141</v>
      </c>
      <c r="G445" s="107" t="s">
        <v>319</v>
      </c>
      <c r="H445" s="109" t="s">
        <v>282</v>
      </c>
      <c r="I445" s="110">
        <v>2607203</v>
      </c>
      <c r="J445" s="30">
        <v>1906294</v>
      </c>
      <c r="K445" s="30">
        <v>0</v>
      </c>
      <c r="L445" s="111">
        <v>644327</v>
      </c>
      <c r="M445" s="111">
        <v>38126</v>
      </c>
      <c r="N445" s="30">
        <v>18456</v>
      </c>
      <c r="O445" s="288">
        <v>6.4799999999999995</v>
      </c>
      <c r="P445" s="441">
        <v>0</v>
      </c>
      <c r="Q445" s="33">
        <v>6.4799999999999995</v>
      </c>
      <c r="R445" s="112">
        <v>0</v>
      </c>
      <c r="S445" s="113">
        <v>0</v>
      </c>
      <c r="T445" s="113">
        <v>0</v>
      </c>
      <c r="U445" s="113">
        <v>0</v>
      </c>
      <c r="V445" s="113">
        <v>0</v>
      </c>
      <c r="W445" s="113">
        <v>0</v>
      </c>
      <c r="X445" s="113">
        <v>0</v>
      </c>
      <c r="Y445" s="113">
        <f t="shared" si="902"/>
        <v>0</v>
      </c>
      <c r="Z445" s="113">
        <v>0</v>
      </c>
      <c r="AA445" s="113">
        <v>0</v>
      </c>
      <c r="AB445" s="113">
        <v>0</v>
      </c>
      <c r="AC445" s="113">
        <f t="shared" si="903"/>
        <v>0</v>
      </c>
      <c r="AD445" s="113">
        <f t="shared" si="904"/>
        <v>0</v>
      </c>
      <c r="AE445" s="114">
        <f t="shared" si="905"/>
        <v>0</v>
      </c>
      <c r="AF445" s="114">
        <f t="shared" si="906"/>
        <v>0</v>
      </c>
      <c r="AG445" s="113">
        <v>0</v>
      </c>
      <c r="AH445" s="113">
        <v>0</v>
      </c>
      <c r="AI445" s="113">
        <v>0</v>
      </c>
      <c r="AJ445" s="113">
        <f t="shared" si="1001"/>
        <v>0</v>
      </c>
      <c r="AK445" s="113">
        <f t="shared" si="1002"/>
        <v>0</v>
      </c>
      <c r="AL445" s="115">
        <v>0</v>
      </c>
      <c r="AM445" s="115">
        <v>0</v>
      </c>
      <c r="AN445" s="115">
        <v>0</v>
      </c>
      <c r="AO445" s="115">
        <v>0</v>
      </c>
      <c r="AP445" s="115">
        <v>0</v>
      </c>
      <c r="AQ445" s="115">
        <v>0</v>
      </c>
      <c r="AR445" s="115">
        <v>0</v>
      </c>
      <c r="AS445" s="115">
        <v>0</v>
      </c>
      <c r="AT445" s="115">
        <f t="shared" si="1003"/>
        <v>0</v>
      </c>
      <c r="AU445" s="115">
        <f t="shared" si="890"/>
        <v>0</v>
      </c>
      <c r="AV445" s="116">
        <f t="shared" si="891"/>
        <v>0</v>
      </c>
      <c r="AW445" s="346">
        <f t="shared" si="1004"/>
        <v>2607203</v>
      </c>
      <c r="AX445" s="113">
        <f t="shared" si="1005"/>
        <v>1906294</v>
      </c>
      <c r="AY445" s="113">
        <f t="shared" si="1006"/>
        <v>0</v>
      </c>
      <c r="AZ445" s="113">
        <f t="shared" si="1007"/>
        <v>0</v>
      </c>
      <c r="BA445" s="113">
        <f t="shared" si="1008"/>
        <v>644327</v>
      </c>
      <c r="BB445" s="113">
        <f t="shared" si="1008"/>
        <v>38126</v>
      </c>
      <c r="BC445" s="113">
        <f t="shared" si="1009"/>
        <v>18456</v>
      </c>
      <c r="BD445" s="115">
        <f t="shared" si="1010"/>
        <v>6.4799999999999995</v>
      </c>
      <c r="BE445" s="115">
        <f t="shared" si="1011"/>
        <v>0</v>
      </c>
      <c r="BF445" s="372">
        <f t="shared" si="1012"/>
        <v>0</v>
      </c>
      <c r="BG445" s="116">
        <f t="shared" si="1013"/>
        <v>6.4799999999999995</v>
      </c>
    </row>
    <row r="446" spans="1:59" ht="14.1" customHeight="1" x14ac:dyDescent="0.2">
      <c r="A446" s="108">
        <v>87</v>
      </c>
      <c r="B446" s="105">
        <v>2498</v>
      </c>
      <c r="C446" s="106">
        <v>650021576</v>
      </c>
      <c r="D446" s="105">
        <v>70695539</v>
      </c>
      <c r="E446" s="107" t="s">
        <v>743</v>
      </c>
      <c r="F446" s="108">
        <v>3143</v>
      </c>
      <c r="G446" s="126" t="s">
        <v>633</v>
      </c>
      <c r="H446" s="109" t="s">
        <v>281</v>
      </c>
      <c r="I446" s="110">
        <v>1535652</v>
      </c>
      <c r="J446" s="427">
        <v>1130819</v>
      </c>
      <c r="K446" s="427">
        <v>0</v>
      </c>
      <c r="L446" s="111">
        <v>382217</v>
      </c>
      <c r="M446" s="111">
        <v>22616</v>
      </c>
      <c r="N446" s="338">
        <v>0</v>
      </c>
      <c r="O446" s="288">
        <v>2.5</v>
      </c>
      <c r="P446" s="430">
        <v>2.5</v>
      </c>
      <c r="Q446" s="905">
        <v>0</v>
      </c>
      <c r="R446" s="112">
        <v>0</v>
      </c>
      <c r="S446" s="113">
        <v>0</v>
      </c>
      <c r="T446" s="113">
        <v>0</v>
      </c>
      <c r="U446" s="113">
        <v>0</v>
      </c>
      <c r="V446" s="113">
        <v>0</v>
      </c>
      <c r="W446" s="113">
        <v>0</v>
      </c>
      <c r="X446" s="113">
        <v>0</v>
      </c>
      <c r="Y446" s="113">
        <f t="shared" si="902"/>
        <v>0</v>
      </c>
      <c r="Z446" s="113">
        <v>0</v>
      </c>
      <c r="AA446" s="113">
        <v>0</v>
      </c>
      <c r="AB446" s="113">
        <v>0</v>
      </c>
      <c r="AC446" s="113">
        <f t="shared" si="903"/>
        <v>0</v>
      </c>
      <c r="AD446" s="113">
        <f t="shared" si="904"/>
        <v>0</v>
      </c>
      <c r="AE446" s="114">
        <f t="shared" si="905"/>
        <v>0</v>
      </c>
      <c r="AF446" s="114">
        <f t="shared" si="906"/>
        <v>0</v>
      </c>
      <c r="AG446" s="113">
        <v>0</v>
      </c>
      <c r="AH446" s="113">
        <v>0</v>
      </c>
      <c r="AI446" s="113">
        <v>0</v>
      </c>
      <c r="AJ446" s="113">
        <f t="shared" si="1001"/>
        <v>0</v>
      </c>
      <c r="AK446" s="113">
        <f t="shared" si="1002"/>
        <v>0</v>
      </c>
      <c r="AL446" s="115">
        <v>0</v>
      </c>
      <c r="AM446" s="115">
        <v>0</v>
      </c>
      <c r="AN446" s="115">
        <v>0</v>
      </c>
      <c r="AO446" s="115">
        <v>0</v>
      </c>
      <c r="AP446" s="115">
        <v>0</v>
      </c>
      <c r="AQ446" s="115">
        <v>0</v>
      </c>
      <c r="AR446" s="115">
        <v>0</v>
      </c>
      <c r="AS446" s="115">
        <v>0</v>
      </c>
      <c r="AT446" s="115">
        <f t="shared" si="1003"/>
        <v>0</v>
      </c>
      <c r="AU446" s="115">
        <f t="shared" si="890"/>
        <v>0</v>
      </c>
      <c r="AV446" s="116">
        <f t="shared" si="891"/>
        <v>0</v>
      </c>
      <c r="AW446" s="346">
        <f t="shared" si="1004"/>
        <v>1535652</v>
      </c>
      <c r="AX446" s="113">
        <f t="shared" si="1005"/>
        <v>1130819</v>
      </c>
      <c r="AY446" s="113">
        <f t="shared" si="1006"/>
        <v>0</v>
      </c>
      <c r="AZ446" s="113">
        <f t="shared" si="1007"/>
        <v>0</v>
      </c>
      <c r="BA446" s="113">
        <f t="shared" si="1008"/>
        <v>382217</v>
      </c>
      <c r="BB446" s="113">
        <f t="shared" si="1008"/>
        <v>22616</v>
      </c>
      <c r="BC446" s="113">
        <f t="shared" si="1009"/>
        <v>0</v>
      </c>
      <c r="BD446" s="115">
        <f t="shared" si="1010"/>
        <v>2.5</v>
      </c>
      <c r="BE446" s="115">
        <f t="shared" si="1011"/>
        <v>2.5</v>
      </c>
      <c r="BF446" s="372">
        <f t="shared" si="1012"/>
        <v>0</v>
      </c>
      <c r="BG446" s="116">
        <f t="shared" si="1013"/>
        <v>0</v>
      </c>
    </row>
    <row r="447" spans="1:59" ht="14.1" customHeight="1" x14ac:dyDescent="0.2">
      <c r="A447" s="108">
        <v>87</v>
      </c>
      <c r="B447" s="105">
        <v>2498</v>
      </c>
      <c r="C447" s="106">
        <v>650021576</v>
      </c>
      <c r="D447" s="105">
        <v>70695539</v>
      </c>
      <c r="E447" s="107" t="s">
        <v>743</v>
      </c>
      <c r="F447" s="108">
        <v>3143</v>
      </c>
      <c r="G447" s="126" t="s">
        <v>634</v>
      </c>
      <c r="H447" s="109" t="s">
        <v>282</v>
      </c>
      <c r="I447" s="110">
        <v>47750</v>
      </c>
      <c r="J447" s="439">
        <v>33660</v>
      </c>
      <c r="K447" s="439">
        <v>0</v>
      </c>
      <c r="L447" s="111">
        <v>11377</v>
      </c>
      <c r="M447" s="111">
        <v>673</v>
      </c>
      <c r="N447" s="439">
        <v>2040</v>
      </c>
      <c r="O447" s="288">
        <v>0.14000000000000001</v>
      </c>
      <c r="P447" s="440">
        <v>0</v>
      </c>
      <c r="Q447" s="906">
        <v>0.14000000000000001</v>
      </c>
      <c r="R447" s="112">
        <v>0</v>
      </c>
      <c r="S447" s="113">
        <v>0</v>
      </c>
      <c r="T447" s="113">
        <v>0</v>
      </c>
      <c r="U447" s="113">
        <v>0</v>
      </c>
      <c r="V447" s="113">
        <v>0</v>
      </c>
      <c r="W447" s="113">
        <v>0</v>
      </c>
      <c r="X447" s="113">
        <v>0</v>
      </c>
      <c r="Y447" s="113">
        <f t="shared" si="902"/>
        <v>0</v>
      </c>
      <c r="Z447" s="113">
        <v>0</v>
      </c>
      <c r="AA447" s="113">
        <v>0</v>
      </c>
      <c r="AB447" s="113">
        <v>0</v>
      </c>
      <c r="AC447" s="113">
        <f t="shared" si="903"/>
        <v>0</v>
      </c>
      <c r="AD447" s="113">
        <f t="shared" si="904"/>
        <v>0</v>
      </c>
      <c r="AE447" s="114">
        <f t="shared" si="905"/>
        <v>0</v>
      </c>
      <c r="AF447" s="114">
        <f t="shared" si="906"/>
        <v>0</v>
      </c>
      <c r="AG447" s="113">
        <v>0</v>
      </c>
      <c r="AH447" s="113">
        <v>0</v>
      </c>
      <c r="AI447" s="113">
        <v>0</v>
      </c>
      <c r="AJ447" s="113">
        <f t="shared" si="1001"/>
        <v>0</v>
      </c>
      <c r="AK447" s="113">
        <f t="shared" si="1002"/>
        <v>0</v>
      </c>
      <c r="AL447" s="115">
        <v>0</v>
      </c>
      <c r="AM447" s="115">
        <v>0</v>
      </c>
      <c r="AN447" s="115">
        <v>0</v>
      </c>
      <c r="AO447" s="115">
        <v>0</v>
      </c>
      <c r="AP447" s="115">
        <v>0</v>
      </c>
      <c r="AQ447" s="115">
        <v>0</v>
      </c>
      <c r="AR447" s="115">
        <v>0</v>
      </c>
      <c r="AS447" s="115">
        <v>0</v>
      </c>
      <c r="AT447" s="115">
        <f t="shared" si="1003"/>
        <v>0</v>
      </c>
      <c r="AU447" s="115">
        <f t="shared" si="890"/>
        <v>0</v>
      </c>
      <c r="AV447" s="116">
        <f t="shared" si="891"/>
        <v>0</v>
      </c>
      <c r="AW447" s="346">
        <f t="shared" si="1004"/>
        <v>47750</v>
      </c>
      <c r="AX447" s="113">
        <f t="shared" si="1005"/>
        <v>33660</v>
      </c>
      <c r="AY447" s="113">
        <f t="shared" si="1006"/>
        <v>0</v>
      </c>
      <c r="AZ447" s="113">
        <f t="shared" si="1007"/>
        <v>0</v>
      </c>
      <c r="BA447" s="113">
        <f t="shared" si="1008"/>
        <v>11377</v>
      </c>
      <c r="BB447" s="113">
        <f t="shared" si="1008"/>
        <v>673</v>
      </c>
      <c r="BC447" s="113">
        <f t="shared" si="1009"/>
        <v>2040</v>
      </c>
      <c r="BD447" s="115">
        <f t="shared" si="1010"/>
        <v>0.14000000000000001</v>
      </c>
      <c r="BE447" s="115">
        <f t="shared" si="1011"/>
        <v>0</v>
      </c>
      <c r="BF447" s="372">
        <f t="shared" si="1012"/>
        <v>0</v>
      </c>
      <c r="BG447" s="116">
        <f t="shared" si="1013"/>
        <v>0.14000000000000001</v>
      </c>
    </row>
    <row r="448" spans="1:59" ht="14.1" customHeight="1" x14ac:dyDescent="0.2">
      <c r="A448" s="120">
        <v>87</v>
      </c>
      <c r="B448" s="117">
        <v>2498</v>
      </c>
      <c r="C448" s="118">
        <v>650021576</v>
      </c>
      <c r="D448" s="117">
        <v>70695539</v>
      </c>
      <c r="E448" s="119" t="s">
        <v>744</v>
      </c>
      <c r="F448" s="120"/>
      <c r="G448" s="119"/>
      <c r="H448" s="121"/>
      <c r="I448" s="122">
        <v>28583851</v>
      </c>
      <c r="J448" s="123">
        <v>20655800</v>
      </c>
      <c r="K448" s="123">
        <v>70000</v>
      </c>
      <c r="L448" s="123">
        <v>7005320</v>
      </c>
      <c r="M448" s="123">
        <v>413115</v>
      </c>
      <c r="N448" s="123">
        <v>439616</v>
      </c>
      <c r="O448" s="124">
        <v>44.854899999999994</v>
      </c>
      <c r="P448" s="124">
        <v>30.527300000000004</v>
      </c>
      <c r="Q448" s="904">
        <v>14.3276</v>
      </c>
      <c r="R448" s="122">
        <f t="shared" ref="R448:BG448" si="1014">SUM(R442:R447)</f>
        <v>0</v>
      </c>
      <c r="S448" s="123">
        <f t="shared" si="1014"/>
        <v>-1928</v>
      </c>
      <c r="T448" s="123">
        <f t="shared" si="1014"/>
        <v>0</v>
      </c>
      <c r="U448" s="123">
        <f t="shared" ref="U448" si="1015">SUM(U442:U447)</f>
        <v>132916</v>
      </c>
      <c r="V448" s="123">
        <f t="shared" si="1014"/>
        <v>0</v>
      </c>
      <c r="W448" s="123">
        <f t="shared" ref="W448" si="1016">SUM(W442:W447)</f>
        <v>0</v>
      </c>
      <c r="X448" s="123">
        <f t="shared" si="1014"/>
        <v>0</v>
      </c>
      <c r="Y448" s="123">
        <f t="shared" si="1014"/>
        <v>130988</v>
      </c>
      <c r="Z448" s="123">
        <f t="shared" si="1014"/>
        <v>0</v>
      </c>
      <c r="AA448" s="123">
        <f t="shared" si="1014"/>
        <v>0</v>
      </c>
      <c r="AB448" s="123">
        <f t="shared" si="1014"/>
        <v>0</v>
      </c>
      <c r="AC448" s="123">
        <f t="shared" si="1014"/>
        <v>0</v>
      </c>
      <c r="AD448" s="123">
        <f t="shared" si="1014"/>
        <v>130988</v>
      </c>
      <c r="AE448" s="123">
        <f t="shared" si="1014"/>
        <v>44274</v>
      </c>
      <c r="AF448" s="123">
        <f t="shared" si="1014"/>
        <v>2619</v>
      </c>
      <c r="AG448" s="123">
        <f t="shared" si="1014"/>
        <v>0</v>
      </c>
      <c r="AH448" s="123">
        <f t="shared" si="1014"/>
        <v>0</v>
      </c>
      <c r="AI448" s="123">
        <f t="shared" si="1014"/>
        <v>0</v>
      </c>
      <c r="AJ448" s="123">
        <f t="shared" si="1014"/>
        <v>0</v>
      </c>
      <c r="AK448" s="123">
        <f t="shared" si="1014"/>
        <v>177881</v>
      </c>
      <c r="AL448" s="124">
        <f t="shared" si="1014"/>
        <v>0</v>
      </c>
      <c r="AM448" s="124">
        <f t="shared" si="1014"/>
        <v>0</v>
      </c>
      <c r="AN448" s="124">
        <f t="shared" si="1014"/>
        <v>0</v>
      </c>
      <c r="AO448" s="124">
        <f t="shared" si="1014"/>
        <v>0</v>
      </c>
      <c r="AP448" s="124">
        <f t="shared" si="1014"/>
        <v>0</v>
      </c>
      <c r="AQ448" s="124">
        <f t="shared" ref="AQ448" si="1017">SUM(AQ442:AQ447)</f>
        <v>0</v>
      </c>
      <c r="AR448" s="124">
        <f t="shared" si="1014"/>
        <v>0</v>
      </c>
      <c r="AS448" s="124">
        <f t="shared" si="1014"/>
        <v>0</v>
      </c>
      <c r="AT448" s="449">
        <f t="shared" si="1014"/>
        <v>0</v>
      </c>
      <c r="AU448" s="124">
        <f t="shared" si="1014"/>
        <v>0</v>
      </c>
      <c r="AV448" s="125">
        <f t="shared" si="1014"/>
        <v>0</v>
      </c>
      <c r="AW448" s="842">
        <f t="shared" si="1014"/>
        <v>28761732</v>
      </c>
      <c r="AX448" s="123">
        <f t="shared" si="1014"/>
        <v>20786788</v>
      </c>
      <c r="AY448" s="123">
        <f t="shared" ref="AY448" si="1018">SUM(AY442:AY447)</f>
        <v>0</v>
      </c>
      <c r="AZ448" s="123">
        <f t="shared" si="1014"/>
        <v>70000</v>
      </c>
      <c r="BA448" s="123">
        <f t="shared" si="1014"/>
        <v>7049594</v>
      </c>
      <c r="BB448" s="123">
        <f t="shared" si="1014"/>
        <v>415734</v>
      </c>
      <c r="BC448" s="123">
        <f t="shared" si="1014"/>
        <v>439616</v>
      </c>
      <c r="BD448" s="124">
        <f t="shared" si="1014"/>
        <v>44.854899999999994</v>
      </c>
      <c r="BE448" s="124">
        <f t="shared" si="1014"/>
        <v>30.527300000000004</v>
      </c>
      <c r="BF448" s="124">
        <f t="shared" si="1014"/>
        <v>0</v>
      </c>
      <c r="BG448" s="125">
        <f t="shared" si="1014"/>
        <v>14.3276</v>
      </c>
    </row>
    <row r="449" spans="1:59" ht="14.1" customHeight="1" x14ac:dyDescent="0.2">
      <c r="A449" s="108">
        <v>88</v>
      </c>
      <c r="B449" s="105">
        <v>2499</v>
      </c>
      <c r="C449" s="106">
        <v>650025288</v>
      </c>
      <c r="D449" s="105">
        <v>70983283</v>
      </c>
      <c r="E449" s="107" t="s">
        <v>745</v>
      </c>
      <c r="F449" s="108">
        <v>3111</v>
      </c>
      <c r="G449" s="107" t="s">
        <v>315</v>
      </c>
      <c r="H449" s="109" t="s">
        <v>281</v>
      </c>
      <c r="I449" s="110">
        <v>2844473</v>
      </c>
      <c r="J449" s="111">
        <v>2083338</v>
      </c>
      <c r="K449" s="111">
        <v>0</v>
      </c>
      <c r="L449" s="111">
        <v>704168</v>
      </c>
      <c r="M449" s="111">
        <v>41667</v>
      </c>
      <c r="N449" s="111">
        <v>15300</v>
      </c>
      <c r="O449" s="288">
        <v>4.8091999999999997</v>
      </c>
      <c r="P449" s="288">
        <v>3.8874</v>
      </c>
      <c r="Q449" s="406">
        <v>0.92179999999999995</v>
      </c>
      <c r="R449" s="112">
        <v>0</v>
      </c>
      <c r="S449" s="113">
        <v>0</v>
      </c>
      <c r="T449" s="113">
        <v>0</v>
      </c>
      <c r="U449" s="113">
        <v>0</v>
      </c>
      <c r="V449" s="113">
        <v>0</v>
      </c>
      <c r="W449" s="113">
        <v>0</v>
      </c>
      <c r="X449" s="113">
        <v>0</v>
      </c>
      <c r="Y449" s="113">
        <f t="shared" si="902"/>
        <v>0</v>
      </c>
      <c r="Z449" s="113">
        <v>0</v>
      </c>
      <c r="AA449" s="113">
        <v>0</v>
      </c>
      <c r="AB449" s="113">
        <v>0</v>
      </c>
      <c r="AC449" s="113">
        <f t="shared" si="903"/>
        <v>0</v>
      </c>
      <c r="AD449" s="113">
        <f t="shared" si="904"/>
        <v>0</v>
      </c>
      <c r="AE449" s="114">
        <f t="shared" si="905"/>
        <v>0</v>
      </c>
      <c r="AF449" s="114">
        <f t="shared" si="906"/>
        <v>0</v>
      </c>
      <c r="AG449" s="113">
        <v>0</v>
      </c>
      <c r="AH449" s="113">
        <v>0</v>
      </c>
      <c r="AI449" s="113">
        <v>0</v>
      </c>
      <c r="AJ449" s="113">
        <f t="shared" ref="AJ449:AJ454" si="1019">SUM(AG449:AI449)</f>
        <v>0</v>
      </c>
      <c r="AK449" s="113">
        <f t="shared" ref="AK449:AK454" si="1020">AD449+AE449+AF449+AJ449</f>
        <v>0</v>
      </c>
      <c r="AL449" s="115">
        <v>0</v>
      </c>
      <c r="AM449" s="115">
        <v>0</v>
      </c>
      <c r="AN449" s="115">
        <v>0</v>
      </c>
      <c r="AO449" s="115">
        <v>0</v>
      </c>
      <c r="AP449" s="115">
        <v>0</v>
      </c>
      <c r="AQ449" s="115">
        <v>0</v>
      </c>
      <c r="AR449" s="115">
        <v>0</v>
      </c>
      <c r="AS449" s="115">
        <v>0</v>
      </c>
      <c r="AT449" s="115">
        <f t="shared" ref="AT449:AT454" si="1021">AL449+AN449+AO449+AR449+AQ449</f>
        <v>0</v>
      </c>
      <c r="AU449" s="115">
        <f t="shared" si="890"/>
        <v>0</v>
      </c>
      <c r="AV449" s="116">
        <f t="shared" si="891"/>
        <v>0</v>
      </c>
      <c r="AW449" s="346">
        <f t="shared" ref="AW449:AW454" si="1022">I449+AK449</f>
        <v>2844473</v>
      </c>
      <c r="AX449" s="113">
        <f t="shared" ref="AX449:AX454" si="1023">J449+Y449</f>
        <v>2083338</v>
      </c>
      <c r="AY449" s="113">
        <f t="shared" ref="AY449:AY454" si="1024">W449</f>
        <v>0</v>
      </c>
      <c r="AZ449" s="113">
        <f t="shared" ref="AZ449:AZ454" si="1025">K449+AC449</f>
        <v>0</v>
      </c>
      <c r="BA449" s="113">
        <f t="shared" ref="BA449:BB454" si="1026">L449+AE449</f>
        <v>704168</v>
      </c>
      <c r="BB449" s="113">
        <f t="shared" si="1026"/>
        <v>41667</v>
      </c>
      <c r="BC449" s="113">
        <f t="shared" ref="BC449:BC454" si="1027">N449+AJ449</f>
        <v>15300</v>
      </c>
      <c r="BD449" s="115">
        <f t="shared" ref="BD449:BD454" si="1028">O449+AV449</f>
        <v>4.8091999999999997</v>
      </c>
      <c r="BE449" s="115">
        <f t="shared" ref="BE449:BE454" si="1029">P449+AT449</f>
        <v>3.8874</v>
      </c>
      <c r="BF449" s="372">
        <f t="shared" ref="BF449:BF454" si="1030">AQ449</f>
        <v>0</v>
      </c>
      <c r="BG449" s="116">
        <f t="shared" ref="BG449:BG454" si="1031">Q449+AU449</f>
        <v>0.92179999999999995</v>
      </c>
    </row>
    <row r="450" spans="1:59" ht="14.1" customHeight="1" x14ac:dyDescent="0.2">
      <c r="A450" s="108">
        <v>88</v>
      </c>
      <c r="B450" s="105">
        <v>2499</v>
      </c>
      <c r="C450" s="106">
        <v>650025288</v>
      </c>
      <c r="D450" s="105">
        <v>70983283</v>
      </c>
      <c r="E450" s="107" t="s">
        <v>745</v>
      </c>
      <c r="F450" s="108">
        <v>3117</v>
      </c>
      <c r="G450" s="107" t="s">
        <v>318</v>
      </c>
      <c r="H450" s="109" t="s">
        <v>281</v>
      </c>
      <c r="I450" s="110">
        <v>4402650</v>
      </c>
      <c r="J450" s="111">
        <v>3074698</v>
      </c>
      <c r="K450" s="111">
        <v>0</v>
      </c>
      <c r="L450" s="111">
        <v>1039249</v>
      </c>
      <c r="M450" s="111">
        <v>61493</v>
      </c>
      <c r="N450" s="111">
        <v>227210</v>
      </c>
      <c r="O450" s="288">
        <v>6.6282999999999994</v>
      </c>
      <c r="P450" s="288">
        <v>4.1368</v>
      </c>
      <c r="Q450" s="406">
        <v>2.4914999999999998</v>
      </c>
      <c r="R450" s="112">
        <v>0</v>
      </c>
      <c r="S450" s="113">
        <v>0</v>
      </c>
      <c r="T450" s="113">
        <v>0</v>
      </c>
      <c r="U450" s="113">
        <v>32572</v>
      </c>
      <c r="V450" s="113">
        <v>0</v>
      </c>
      <c r="W450" s="113">
        <v>0</v>
      </c>
      <c r="X450" s="113">
        <v>0</v>
      </c>
      <c r="Y450" s="113">
        <f t="shared" si="902"/>
        <v>32572</v>
      </c>
      <c r="Z450" s="113">
        <v>0</v>
      </c>
      <c r="AA450" s="113">
        <v>0</v>
      </c>
      <c r="AB450" s="113">
        <v>0</v>
      </c>
      <c r="AC450" s="113">
        <f t="shared" si="903"/>
        <v>0</v>
      </c>
      <c r="AD450" s="113">
        <f t="shared" si="904"/>
        <v>32572</v>
      </c>
      <c r="AE450" s="114">
        <f t="shared" si="905"/>
        <v>11009</v>
      </c>
      <c r="AF450" s="114">
        <f t="shared" si="906"/>
        <v>651</v>
      </c>
      <c r="AG450" s="113">
        <v>0</v>
      </c>
      <c r="AH450" s="113">
        <v>0</v>
      </c>
      <c r="AI450" s="113">
        <v>0</v>
      </c>
      <c r="AJ450" s="113">
        <f t="shared" si="1019"/>
        <v>0</v>
      </c>
      <c r="AK450" s="113">
        <f t="shared" si="1020"/>
        <v>44232</v>
      </c>
      <c r="AL450" s="115">
        <v>0</v>
      </c>
      <c r="AM450" s="115">
        <v>0</v>
      </c>
      <c r="AN450" s="115">
        <v>0</v>
      </c>
      <c r="AO450" s="115">
        <v>0</v>
      </c>
      <c r="AP450" s="115">
        <v>0</v>
      </c>
      <c r="AQ450" s="115">
        <v>0</v>
      </c>
      <c r="AR450" s="115">
        <v>0</v>
      </c>
      <c r="AS450" s="115">
        <v>0</v>
      </c>
      <c r="AT450" s="115">
        <f t="shared" si="1021"/>
        <v>0</v>
      </c>
      <c r="AU450" s="115">
        <f t="shared" si="890"/>
        <v>0</v>
      </c>
      <c r="AV450" s="116">
        <f t="shared" si="891"/>
        <v>0</v>
      </c>
      <c r="AW450" s="346">
        <f t="shared" si="1022"/>
        <v>4446882</v>
      </c>
      <c r="AX450" s="113">
        <f t="shared" si="1023"/>
        <v>3107270</v>
      </c>
      <c r="AY450" s="113">
        <f t="shared" si="1024"/>
        <v>0</v>
      </c>
      <c r="AZ450" s="113">
        <f t="shared" si="1025"/>
        <v>0</v>
      </c>
      <c r="BA450" s="113">
        <f t="shared" si="1026"/>
        <v>1050258</v>
      </c>
      <c r="BB450" s="113">
        <f t="shared" si="1026"/>
        <v>62144</v>
      </c>
      <c r="BC450" s="113">
        <f t="shared" si="1027"/>
        <v>227210</v>
      </c>
      <c r="BD450" s="115">
        <f t="shared" si="1028"/>
        <v>6.6282999999999994</v>
      </c>
      <c r="BE450" s="115">
        <f t="shared" si="1029"/>
        <v>4.1368</v>
      </c>
      <c r="BF450" s="372">
        <f t="shared" si="1030"/>
        <v>0</v>
      </c>
      <c r="BG450" s="116">
        <f t="shared" si="1031"/>
        <v>2.4914999999999998</v>
      </c>
    </row>
    <row r="451" spans="1:59" ht="14.1" customHeight="1" x14ac:dyDescent="0.2">
      <c r="A451" s="108">
        <v>88</v>
      </c>
      <c r="B451" s="105">
        <v>2499</v>
      </c>
      <c r="C451" s="106">
        <v>650025288</v>
      </c>
      <c r="D451" s="105">
        <v>70983283</v>
      </c>
      <c r="E451" s="107" t="s">
        <v>745</v>
      </c>
      <c r="F451" s="108">
        <v>3117</v>
      </c>
      <c r="G451" s="107" t="s">
        <v>316</v>
      </c>
      <c r="H451" s="109" t="s">
        <v>282</v>
      </c>
      <c r="I451" s="110">
        <v>300583</v>
      </c>
      <c r="J451" s="28">
        <v>221342</v>
      </c>
      <c r="K451" s="28">
        <v>0</v>
      </c>
      <c r="L451" s="111">
        <v>74814</v>
      </c>
      <c r="M451" s="111">
        <v>4427</v>
      </c>
      <c r="N451" s="28">
        <v>0</v>
      </c>
      <c r="O451" s="288">
        <v>0.64</v>
      </c>
      <c r="P451" s="275">
        <v>0.64</v>
      </c>
      <c r="Q451" s="905">
        <v>0</v>
      </c>
      <c r="R451" s="112">
        <v>0</v>
      </c>
      <c r="S451" s="113">
        <v>0</v>
      </c>
      <c r="T451" s="113">
        <v>0</v>
      </c>
      <c r="U451" s="113">
        <v>0</v>
      </c>
      <c r="V451" s="113">
        <v>0</v>
      </c>
      <c r="W451" s="113">
        <v>0</v>
      </c>
      <c r="X451" s="113">
        <v>0</v>
      </c>
      <c r="Y451" s="113">
        <f t="shared" si="902"/>
        <v>0</v>
      </c>
      <c r="Z451" s="113">
        <v>0</v>
      </c>
      <c r="AA451" s="113">
        <v>0</v>
      </c>
      <c r="AB451" s="113">
        <v>0</v>
      </c>
      <c r="AC451" s="113">
        <f t="shared" si="903"/>
        <v>0</v>
      </c>
      <c r="AD451" s="113">
        <f t="shared" si="904"/>
        <v>0</v>
      </c>
      <c r="AE451" s="114">
        <f t="shared" si="905"/>
        <v>0</v>
      </c>
      <c r="AF451" s="114">
        <f t="shared" si="906"/>
        <v>0</v>
      </c>
      <c r="AG451" s="113">
        <v>0</v>
      </c>
      <c r="AH451" s="113">
        <v>0</v>
      </c>
      <c r="AI451" s="113">
        <v>0</v>
      </c>
      <c r="AJ451" s="113">
        <f t="shared" si="1019"/>
        <v>0</v>
      </c>
      <c r="AK451" s="113">
        <f t="shared" si="1020"/>
        <v>0</v>
      </c>
      <c r="AL451" s="115">
        <v>0</v>
      </c>
      <c r="AM451" s="115">
        <v>0</v>
      </c>
      <c r="AN451" s="115">
        <v>0</v>
      </c>
      <c r="AO451" s="115">
        <v>0</v>
      </c>
      <c r="AP451" s="115">
        <v>0</v>
      </c>
      <c r="AQ451" s="115">
        <v>0</v>
      </c>
      <c r="AR451" s="115">
        <v>0</v>
      </c>
      <c r="AS451" s="115">
        <v>0</v>
      </c>
      <c r="AT451" s="115">
        <f t="shared" si="1021"/>
        <v>0</v>
      </c>
      <c r="AU451" s="115">
        <f t="shared" si="890"/>
        <v>0</v>
      </c>
      <c r="AV451" s="116">
        <f t="shared" si="891"/>
        <v>0</v>
      </c>
      <c r="AW451" s="346">
        <f t="shared" si="1022"/>
        <v>300583</v>
      </c>
      <c r="AX451" s="113">
        <f t="shared" si="1023"/>
        <v>221342</v>
      </c>
      <c r="AY451" s="113">
        <f t="shared" si="1024"/>
        <v>0</v>
      </c>
      <c r="AZ451" s="113">
        <f t="shared" si="1025"/>
        <v>0</v>
      </c>
      <c r="BA451" s="113">
        <f t="shared" si="1026"/>
        <v>74814</v>
      </c>
      <c r="BB451" s="113">
        <f t="shared" si="1026"/>
        <v>4427</v>
      </c>
      <c r="BC451" s="113">
        <f t="shared" si="1027"/>
        <v>0</v>
      </c>
      <c r="BD451" s="115">
        <f t="shared" si="1028"/>
        <v>0.64</v>
      </c>
      <c r="BE451" s="115">
        <f t="shared" si="1029"/>
        <v>0.64</v>
      </c>
      <c r="BF451" s="372">
        <f t="shared" si="1030"/>
        <v>0</v>
      </c>
      <c r="BG451" s="116">
        <f t="shared" si="1031"/>
        <v>0</v>
      </c>
    </row>
    <row r="452" spans="1:59" ht="14.1" customHeight="1" x14ac:dyDescent="0.2">
      <c r="A452" s="108">
        <v>88</v>
      </c>
      <c r="B452" s="105">
        <v>2499</v>
      </c>
      <c r="C452" s="106">
        <v>650025288</v>
      </c>
      <c r="D452" s="105">
        <v>70983283</v>
      </c>
      <c r="E452" s="107" t="s">
        <v>745</v>
      </c>
      <c r="F452" s="108">
        <v>3141</v>
      </c>
      <c r="G452" s="107" t="s">
        <v>319</v>
      </c>
      <c r="H452" s="109" t="s">
        <v>282</v>
      </c>
      <c r="I452" s="110">
        <v>971185</v>
      </c>
      <c r="J452" s="30">
        <v>711528</v>
      </c>
      <c r="K452" s="30">
        <v>0</v>
      </c>
      <c r="L452" s="111">
        <v>240496</v>
      </c>
      <c r="M452" s="111">
        <v>14231</v>
      </c>
      <c r="N452" s="30">
        <v>4930</v>
      </c>
      <c r="O452" s="288">
        <v>2.42</v>
      </c>
      <c r="P452" s="441">
        <v>0</v>
      </c>
      <c r="Q452" s="33">
        <v>2.42</v>
      </c>
      <c r="R452" s="112">
        <v>0</v>
      </c>
      <c r="S452" s="113">
        <v>0</v>
      </c>
      <c r="T452" s="113">
        <v>0</v>
      </c>
      <c r="U452" s="113">
        <v>0</v>
      </c>
      <c r="V452" s="113">
        <v>0</v>
      </c>
      <c r="W452" s="113">
        <v>0</v>
      </c>
      <c r="X452" s="113">
        <v>0</v>
      </c>
      <c r="Y452" s="113">
        <f t="shared" si="902"/>
        <v>0</v>
      </c>
      <c r="Z452" s="113">
        <v>0</v>
      </c>
      <c r="AA452" s="113">
        <v>0</v>
      </c>
      <c r="AB452" s="113">
        <v>0</v>
      </c>
      <c r="AC452" s="113">
        <f t="shared" si="903"/>
        <v>0</v>
      </c>
      <c r="AD452" s="113">
        <f t="shared" si="904"/>
        <v>0</v>
      </c>
      <c r="AE452" s="114">
        <f t="shared" si="905"/>
        <v>0</v>
      </c>
      <c r="AF452" s="114">
        <f t="shared" si="906"/>
        <v>0</v>
      </c>
      <c r="AG452" s="113">
        <v>0</v>
      </c>
      <c r="AH452" s="113">
        <v>0</v>
      </c>
      <c r="AI452" s="113">
        <v>0</v>
      </c>
      <c r="AJ452" s="113">
        <f t="shared" si="1019"/>
        <v>0</v>
      </c>
      <c r="AK452" s="113">
        <f t="shared" si="1020"/>
        <v>0</v>
      </c>
      <c r="AL452" s="115">
        <v>0</v>
      </c>
      <c r="AM452" s="115">
        <v>0</v>
      </c>
      <c r="AN452" s="115">
        <v>0</v>
      </c>
      <c r="AO452" s="115">
        <v>0</v>
      </c>
      <c r="AP452" s="115">
        <v>0</v>
      </c>
      <c r="AQ452" s="115">
        <v>0</v>
      </c>
      <c r="AR452" s="115">
        <v>0</v>
      </c>
      <c r="AS452" s="115">
        <v>0</v>
      </c>
      <c r="AT452" s="115">
        <f t="shared" si="1021"/>
        <v>0</v>
      </c>
      <c r="AU452" s="115">
        <f t="shared" si="890"/>
        <v>0</v>
      </c>
      <c r="AV452" s="116">
        <f t="shared" si="891"/>
        <v>0</v>
      </c>
      <c r="AW452" s="346">
        <f t="shared" si="1022"/>
        <v>971185</v>
      </c>
      <c r="AX452" s="113">
        <f t="shared" si="1023"/>
        <v>711528</v>
      </c>
      <c r="AY452" s="113">
        <f t="shared" si="1024"/>
        <v>0</v>
      </c>
      <c r="AZ452" s="113">
        <f t="shared" si="1025"/>
        <v>0</v>
      </c>
      <c r="BA452" s="113">
        <f t="shared" si="1026"/>
        <v>240496</v>
      </c>
      <c r="BB452" s="113">
        <f t="shared" si="1026"/>
        <v>14231</v>
      </c>
      <c r="BC452" s="113">
        <f t="shared" si="1027"/>
        <v>4930</v>
      </c>
      <c r="BD452" s="115">
        <f t="shared" si="1028"/>
        <v>2.42</v>
      </c>
      <c r="BE452" s="115">
        <f t="shared" si="1029"/>
        <v>0</v>
      </c>
      <c r="BF452" s="372">
        <f t="shared" si="1030"/>
        <v>0</v>
      </c>
      <c r="BG452" s="116">
        <f t="shared" si="1031"/>
        <v>2.42</v>
      </c>
    </row>
    <row r="453" spans="1:59" ht="14.1" customHeight="1" x14ac:dyDescent="0.2">
      <c r="A453" s="108">
        <v>88</v>
      </c>
      <c r="B453" s="105">
        <v>2499</v>
      </c>
      <c r="C453" s="106">
        <v>650025288</v>
      </c>
      <c r="D453" s="105">
        <v>70983283</v>
      </c>
      <c r="E453" s="107" t="s">
        <v>745</v>
      </c>
      <c r="F453" s="108">
        <v>3143</v>
      </c>
      <c r="G453" s="126" t="s">
        <v>633</v>
      </c>
      <c r="H453" s="109" t="s">
        <v>281</v>
      </c>
      <c r="I453" s="110">
        <v>1013584</v>
      </c>
      <c r="J453" s="427">
        <v>746380</v>
      </c>
      <c r="K453" s="427">
        <v>0</v>
      </c>
      <c r="L453" s="111">
        <v>252276</v>
      </c>
      <c r="M453" s="111">
        <v>14928</v>
      </c>
      <c r="N453" s="338">
        <v>0</v>
      </c>
      <c r="O453" s="288">
        <v>1.6073999999999999</v>
      </c>
      <c r="P453" s="430">
        <v>1.6073999999999999</v>
      </c>
      <c r="Q453" s="905">
        <v>0</v>
      </c>
      <c r="R453" s="112">
        <v>0</v>
      </c>
      <c r="S453" s="113">
        <v>0</v>
      </c>
      <c r="T453" s="113">
        <v>0</v>
      </c>
      <c r="U453" s="113">
        <v>0</v>
      </c>
      <c r="V453" s="113">
        <v>0</v>
      </c>
      <c r="W453" s="113">
        <v>0</v>
      </c>
      <c r="X453" s="113">
        <v>0</v>
      </c>
      <c r="Y453" s="113">
        <f t="shared" si="902"/>
        <v>0</v>
      </c>
      <c r="Z453" s="113">
        <v>0</v>
      </c>
      <c r="AA453" s="113">
        <v>0</v>
      </c>
      <c r="AB453" s="113">
        <v>0</v>
      </c>
      <c r="AC453" s="113">
        <f t="shared" si="903"/>
        <v>0</v>
      </c>
      <c r="AD453" s="113">
        <f t="shared" si="904"/>
        <v>0</v>
      </c>
      <c r="AE453" s="114">
        <f t="shared" si="905"/>
        <v>0</v>
      </c>
      <c r="AF453" s="114">
        <f t="shared" si="906"/>
        <v>0</v>
      </c>
      <c r="AG453" s="113">
        <v>0</v>
      </c>
      <c r="AH453" s="113">
        <v>0</v>
      </c>
      <c r="AI453" s="113">
        <v>0</v>
      </c>
      <c r="AJ453" s="113">
        <f t="shared" si="1019"/>
        <v>0</v>
      </c>
      <c r="AK453" s="113">
        <f t="shared" si="1020"/>
        <v>0</v>
      </c>
      <c r="AL453" s="115">
        <v>0</v>
      </c>
      <c r="AM453" s="115">
        <v>0</v>
      </c>
      <c r="AN453" s="115">
        <v>0</v>
      </c>
      <c r="AO453" s="115">
        <v>0</v>
      </c>
      <c r="AP453" s="115">
        <v>0</v>
      </c>
      <c r="AQ453" s="115">
        <v>0</v>
      </c>
      <c r="AR453" s="115">
        <v>0</v>
      </c>
      <c r="AS453" s="115">
        <v>0</v>
      </c>
      <c r="AT453" s="115">
        <f t="shared" si="1021"/>
        <v>0</v>
      </c>
      <c r="AU453" s="115">
        <f t="shared" si="890"/>
        <v>0</v>
      </c>
      <c r="AV453" s="116">
        <f t="shared" si="891"/>
        <v>0</v>
      </c>
      <c r="AW453" s="346">
        <f t="shared" si="1022"/>
        <v>1013584</v>
      </c>
      <c r="AX453" s="113">
        <f t="shared" si="1023"/>
        <v>746380</v>
      </c>
      <c r="AY453" s="113">
        <f t="shared" si="1024"/>
        <v>0</v>
      </c>
      <c r="AZ453" s="113">
        <f t="shared" si="1025"/>
        <v>0</v>
      </c>
      <c r="BA453" s="113">
        <f t="shared" si="1026"/>
        <v>252276</v>
      </c>
      <c r="BB453" s="113">
        <f t="shared" si="1026"/>
        <v>14928</v>
      </c>
      <c r="BC453" s="113">
        <f t="shared" si="1027"/>
        <v>0</v>
      </c>
      <c r="BD453" s="115">
        <f t="shared" si="1028"/>
        <v>1.6073999999999999</v>
      </c>
      <c r="BE453" s="115">
        <f t="shared" si="1029"/>
        <v>1.6073999999999999</v>
      </c>
      <c r="BF453" s="372">
        <f t="shared" si="1030"/>
        <v>0</v>
      </c>
      <c r="BG453" s="116">
        <f t="shared" si="1031"/>
        <v>0</v>
      </c>
    </row>
    <row r="454" spans="1:59" ht="14.1" customHeight="1" x14ac:dyDescent="0.2">
      <c r="A454" s="108">
        <v>88</v>
      </c>
      <c r="B454" s="105">
        <v>2499</v>
      </c>
      <c r="C454" s="106">
        <v>650025288</v>
      </c>
      <c r="D454" s="105">
        <v>70983283</v>
      </c>
      <c r="E454" s="107" t="s">
        <v>745</v>
      </c>
      <c r="F454" s="108">
        <v>3143</v>
      </c>
      <c r="G454" s="126" t="s">
        <v>634</v>
      </c>
      <c r="H454" s="109" t="s">
        <v>282</v>
      </c>
      <c r="I454" s="110">
        <v>28088</v>
      </c>
      <c r="J454" s="439">
        <v>19800</v>
      </c>
      <c r="K454" s="439">
        <v>0</v>
      </c>
      <c r="L454" s="111">
        <v>6692</v>
      </c>
      <c r="M454" s="111">
        <v>396</v>
      </c>
      <c r="N454" s="439">
        <v>1200</v>
      </c>
      <c r="O454" s="288">
        <v>0.08</v>
      </c>
      <c r="P454" s="440">
        <v>0</v>
      </c>
      <c r="Q454" s="906">
        <v>0.08</v>
      </c>
      <c r="R454" s="112">
        <v>0</v>
      </c>
      <c r="S454" s="113">
        <v>0</v>
      </c>
      <c r="T454" s="113">
        <v>0</v>
      </c>
      <c r="U454" s="113">
        <v>0</v>
      </c>
      <c r="V454" s="113">
        <v>0</v>
      </c>
      <c r="W454" s="113">
        <v>0</v>
      </c>
      <c r="X454" s="113">
        <v>0</v>
      </c>
      <c r="Y454" s="113">
        <f t="shared" si="902"/>
        <v>0</v>
      </c>
      <c r="Z454" s="113">
        <v>0</v>
      </c>
      <c r="AA454" s="113">
        <v>0</v>
      </c>
      <c r="AB454" s="113">
        <v>0</v>
      </c>
      <c r="AC454" s="113">
        <f t="shared" si="903"/>
        <v>0</v>
      </c>
      <c r="AD454" s="113">
        <f t="shared" si="904"/>
        <v>0</v>
      </c>
      <c r="AE454" s="114">
        <f t="shared" si="905"/>
        <v>0</v>
      </c>
      <c r="AF454" s="114">
        <f t="shared" si="906"/>
        <v>0</v>
      </c>
      <c r="AG454" s="113">
        <v>0</v>
      </c>
      <c r="AH454" s="113">
        <v>0</v>
      </c>
      <c r="AI454" s="113">
        <v>0</v>
      </c>
      <c r="AJ454" s="113">
        <f t="shared" si="1019"/>
        <v>0</v>
      </c>
      <c r="AK454" s="113">
        <f t="shared" si="1020"/>
        <v>0</v>
      </c>
      <c r="AL454" s="115">
        <v>0</v>
      </c>
      <c r="AM454" s="115">
        <v>0</v>
      </c>
      <c r="AN454" s="115">
        <v>0</v>
      </c>
      <c r="AO454" s="115">
        <v>0</v>
      </c>
      <c r="AP454" s="115">
        <v>0</v>
      </c>
      <c r="AQ454" s="115">
        <v>0</v>
      </c>
      <c r="AR454" s="115">
        <v>0</v>
      </c>
      <c r="AS454" s="115">
        <v>0</v>
      </c>
      <c r="AT454" s="115">
        <f t="shared" si="1021"/>
        <v>0</v>
      </c>
      <c r="AU454" s="115">
        <f t="shared" si="890"/>
        <v>0</v>
      </c>
      <c r="AV454" s="116">
        <f t="shared" si="891"/>
        <v>0</v>
      </c>
      <c r="AW454" s="346">
        <f t="shared" si="1022"/>
        <v>28088</v>
      </c>
      <c r="AX454" s="113">
        <f t="shared" si="1023"/>
        <v>19800</v>
      </c>
      <c r="AY454" s="113">
        <f t="shared" si="1024"/>
        <v>0</v>
      </c>
      <c r="AZ454" s="113">
        <f t="shared" si="1025"/>
        <v>0</v>
      </c>
      <c r="BA454" s="113">
        <f t="shared" si="1026"/>
        <v>6692</v>
      </c>
      <c r="BB454" s="113">
        <f t="shared" si="1026"/>
        <v>396</v>
      </c>
      <c r="BC454" s="113">
        <f t="shared" si="1027"/>
        <v>1200</v>
      </c>
      <c r="BD454" s="115">
        <f t="shared" si="1028"/>
        <v>0.08</v>
      </c>
      <c r="BE454" s="115">
        <f t="shared" si="1029"/>
        <v>0</v>
      </c>
      <c r="BF454" s="372">
        <f t="shared" si="1030"/>
        <v>0</v>
      </c>
      <c r="BG454" s="116">
        <f t="shared" si="1031"/>
        <v>0.08</v>
      </c>
    </row>
    <row r="455" spans="1:59" ht="14.1" customHeight="1" x14ac:dyDescent="0.2">
      <c r="A455" s="120">
        <v>88</v>
      </c>
      <c r="B455" s="117">
        <v>2499</v>
      </c>
      <c r="C455" s="118">
        <v>650025288</v>
      </c>
      <c r="D455" s="117">
        <v>70983283</v>
      </c>
      <c r="E455" s="119" t="s">
        <v>746</v>
      </c>
      <c r="F455" s="120"/>
      <c r="G455" s="119"/>
      <c r="H455" s="121"/>
      <c r="I455" s="122">
        <v>9560563</v>
      </c>
      <c r="J455" s="123">
        <v>6857086</v>
      </c>
      <c r="K455" s="123">
        <v>0</v>
      </c>
      <c r="L455" s="123">
        <v>2317695</v>
      </c>
      <c r="M455" s="123">
        <v>137142</v>
      </c>
      <c r="N455" s="123">
        <v>248640</v>
      </c>
      <c r="O455" s="124">
        <v>16.184899999999999</v>
      </c>
      <c r="P455" s="124">
        <v>10.271600000000001</v>
      </c>
      <c r="Q455" s="904">
        <v>5.9132999999999996</v>
      </c>
      <c r="R455" s="122">
        <f t="shared" ref="R455:BG455" si="1032">SUM(R449:R454)</f>
        <v>0</v>
      </c>
      <c r="S455" s="123">
        <f t="shared" si="1032"/>
        <v>0</v>
      </c>
      <c r="T455" s="123">
        <f t="shared" si="1032"/>
        <v>0</v>
      </c>
      <c r="U455" s="123">
        <f t="shared" ref="U455" si="1033">SUM(U449:U454)</f>
        <v>32572</v>
      </c>
      <c r="V455" s="123">
        <f t="shared" si="1032"/>
        <v>0</v>
      </c>
      <c r="W455" s="123">
        <f t="shared" ref="W455" si="1034">SUM(W449:W454)</f>
        <v>0</v>
      </c>
      <c r="X455" s="123">
        <f t="shared" si="1032"/>
        <v>0</v>
      </c>
      <c r="Y455" s="123">
        <f t="shared" si="1032"/>
        <v>32572</v>
      </c>
      <c r="Z455" s="123">
        <f t="shared" si="1032"/>
        <v>0</v>
      </c>
      <c r="AA455" s="123">
        <f t="shared" si="1032"/>
        <v>0</v>
      </c>
      <c r="AB455" s="123">
        <f t="shared" si="1032"/>
        <v>0</v>
      </c>
      <c r="AC455" s="123">
        <f t="shared" si="1032"/>
        <v>0</v>
      </c>
      <c r="AD455" s="123">
        <f t="shared" si="1032"/>
        <v>32572</v>
      </c>
      <c r="AE455" s="123">
        <f t="shared" si="1032"/>
        <v>11009</v>
      </c>
      <c r="AF455" s="123">
        <f t="shared" si="1032"/>
        <v>651</v>
      </c>
      <c r="AG455" s="123">
        <f t="shared" si="1032"/>
        <v>0</v>
      </c>
      <c r="AH455" s="123">
        <f t="shared" si="1032"/>
        <v>0</v>
      </c>
      <c r="AI455" s="123">
        <f t="shared" si="1032"/>
        <v>0</v>
      </c>
      <c r="AJ455" s="123">
        <f t="shared" si="1032"/>
        <v>0</v>
      </c>
      <c r="AK455" s="123">
        <f t="shared" si="1032"/>
        <v>44232</v>
      </c>
      <c r="AL455" s="124">
        <f t="shared" si="1032"/>
        <v>0</v>
      </c>
      <c r="AM455" s="124">
        <f t="shared" si="1032"/>
        <v>0</v>
      </c>
      <c r="AN455" s="124">
        <f t="shared" si="1032"/>
        <v>0</v>
      </c>
      <c r="AO455" s="124">
        <f t="shared" si="1032"/>
        <v>0</v>
      </c>
      <c r="AP455" s="124">
        <f t="shared" si="1032"/>
        <v>0</v>
      </c>
      <c r="AQ455" s="124">
        <f t="shared" ref="AQ455" si="1035">SUM(AQ449:AQ454)</f>
        <v>0</v>
      </c>
      <c r="AR455" s="124">
        <f t="shared" si="1032"/>
        <v>0</v>
      </c>
      <c r="AS455" s="124">
        <f t="shared" si="1032"/>
        <v>0</v>
      </c>
      <c r="AT455" s="449">
        <f t="shared" si="1032"/>
        <v>0</v>
      </c>
      <c r="AU455" s="124">
        <f t="shared" si="1032"/>
        <v>0</v>
      </c>
      <c r="AV455" s="125">
        <f t="shared" si="1032"/>
        <v>0</v>
      </c>
      <c r="AW455" s="842">
        <f t="shared" si="1032"/>
        <v>9604795</v>
      </c>
      <c r="AX455" s="123">
        <f t="shared" si="1032"/>
        <v>6889658</v>
      </c>
      <c r="AY455" s="123">
        <f t="shared" ref="AY455" si="1036">SUM(AY449:AY454)</f>
        <v>0</v>
      </c>
      <c r="AZ455" s="123">
        <f t="shared" si="1032"/>
        <v>0</v>
      </c>
      <c r="BA455" s="123">
        <f t="shared" si="1032"/>
        <v>2328704</v>
      </c>
      <c r="BB455" s="123">
        <f t="shared" si="1032"/>
        <v>137793</v>
      </c>
      <c r="BC455" s="123">
        <f t="shared" si="1032"/>
        <v>248640</v>
      </c>
      <c r="BD455" s="124">
        <f t="shared" si="1032"/>
        <v>16.184899999999999</v>
      </c>
      <c r="BE455" s="124">
        <f t="shared" si="1032"/>
        <v>10.271600000000001</v>
      </c>
      <c r="BF455" s="124">
        <f t="shared" si="1032"/>
        <v>0</v>
      </c>
      <c r="BG455" s="125">
        <f t="shared" si="1032"/>
        <v>5.9132999999999996</v>
      </c>
    </row>
    <row r="456" spans="1:59" ht="14.1" customHeight="1" x14ac:dyDescent="0.2">
      <c r="A456" s="108">
        <v>89</v>
      </c>
      <c r="B456" s="105">
        <v>2331</v>
      </c>
      <c r="C456" s="106">
        <v>691014302</v>
      </c>
      <c r="D456" s="105" t="s">
        <v>806</v>
      </c>
      <c r="E456" s="107" t="s">
        <v>813</v>
      </c>
      <c r="F456" s="108">
        <v>3111</v>
      </c>
      <c r="G456" s="107" t="s">
        <v>315</v>
      </c>
      <c r="H456" s="109" t="s">
        <v>281</v>
      </c>
      <c r="I456" s="110">
        <v>1979196</v>
      </c>
      <c r="J456" s="111">
        <v>1450144</v>
      </c>
      <c r="K456" s="111">
        <v>0</v>
      </c>
      <c r="L456" s="111">
        <v>490149</v>
      </c>
      <c r="M456" s="111">
        <v>29003</v>
      </c>
      <c r="N456" s="111">
        <v>9900</v>
      </c>
      <c r="O456" s="288">
        <v>3.2049000000000003</v>
      </c>
      <c r="P456" s="288">
        <v>2.37</v>
      </c>
      <c r="Q456" s="406">
        <v>0.83489999999999998</v>
      </c>
      <c r="R456" s="112">
        <v>0</v>
      </c>
      <c r="S456" s="113">
        <v>0</v>
      </c>
      <c r="T456" s="113">
        <v>318489</v>
      </c>
      <c r="U456" s="113">
        <v>12204</v>
      </c>
      <c r="V456" s="113">
        <v>0</v>
      </c>
      <c r="W456" s="113">
        <v>0</v>
      </c>
      <c r="X456" s="113">
        <v>0</v>
      </c>
      <c r="Y456" s="113">
        <f t="shared" si="902"/>
        <v>330693</v>
      </c>
      <c r="Z456" s="113">
        <v>0</v>
      </c>
      <c r="AA456" s="113">
        <v>0</v>
      </c>
      <c r="AB456" s="113">
        <v>0</v>
      </c>
      <c r="AC456" s="113">
        <f t="shared" si="903"/>
        <v>0</v>
      </c>
      <c r="AD456" s="113">
        <f t="shared" si="904"/>
        <v>330693</v>
      </c>
      <c r="AE456" s="114">
        <f t="shared" si="905"/>
        <v>111774</v>
      </c>
      <c r="AF456" s="114">
        <f t="shared" si="906"/>
        <v>6614</v>
      </c>
      <c r="AG456" s="113">
        <v>0</v>
      </c>
      <c r="AH456" s="113">
        <v>0</v>
      </c>
      <c r="AI456" s="113">
        <v>0</v>
      </c>
      <c r="AJ456" s="113">
        <f>SUM(AG456:AI456)</f>
        <v>0</v>
      </c>
      <c r="AK456" s="113">
        <f>AD456+AE456+AF456+AJ456</f>
        <v>449081</v>
      </c>
      <c r="AL456" s="115">
        <v>0</v>
      </c>
      <c r="AM456" s="115">
        <v>0</v>
      </c>
      <c r="AN456" s="115">
        <v>0</v>
      </c>
      <c r="AO456" s="115">
        <v>0.62</v>
      </c>
      <c r="AP456" s="115">
        <v>0</v>
      </c>
      <c r="AQ456" s="115">
        <v>0</v>
      </c>
      <c r="AR456" s="115">
        <v>0</v>
      </c>
      <c r="AS456" s="115">
        <v>0</v>
      </c>
      <c r="AT456" s="115">
        <f t="shared" ref="AT456:AT457" si="1037">AL456+AN456+AO456+AR456+AQ456</f>
        <v>0.62</v>
      </c>
      <c r="AU456" s="115">
        <f t="shared" si="890"/>
        <v>0</v>
      </c>
      <c r="AV456" s="116">
        <f t="shared" si="891"/>
        <v>0.62</v>
      </c>
      <c r="AW456" s="346">
        <f>I456+AK456</f>
        <v>2428277</v>
      </c>
      <c r="AX456" s="113">
        <f>J456+Y456</f>
        <v>1780837</v>
      </c>
      <c r="AY456" s="113">
        <f t="shared" ref="AY456:AY457" si="1038">W456</f>
        <v>0</v>
      </c>
      <c r="AZ456" s="113">
        <f>K456+AC456</f>
        <v>0</v>
      </c>
      <c r="BA456" s="113">
        <f>L456+AE456</f>
        <v>601923</v>
      </c>
      <c r="BB456" s="113">
        <f>M456+AF456</f>
        <v>35617</v>
      </c>
      <c r="BC456" s="113">
        <f>N456+AJ456</f>
        <v>9900</v>
      </c>
      <c r="BD456" s="115">
        <f>O456+AV456</f>
        <v>3.8249000000000004</v>
      </c>
      <c r="BE456" s="115">
        <f>P456+AT456</f>
        <v>2.99</v>
      </c>
      <c r="BF456" s="372">
        <f t="shared" ref="BF456:BF457" si="1039">AQ456</f>
        <v>0</v>
      </c>
      <c r="BG456" s="116">
        <f>Q456+AU456</f>
        <v>0.83489999999999998</v>
      </c>
    </row>
    <row r="457" spans="1:59" ht="14.1" customHeight="1" x14ac:dyDescent="0.2">
      <c r="A457" s="108">
        <v>89</v>
      </c>
      <c r="B457" s="105">
        <v>2331</v>
      </c>
      <c r="C457" s="106">
        <v>691014302</v>
      </c>
      <c r="D457" s="105" t="s">
        <v>806</v>
      </c>
      <c r="E457" s="107" t="s">
        <v>813</v>
      </c>
      <c r="F457" s="108">
        <v>3141</v>
      </c>
      <c r="G457" s="107" t="s">
        <v>319</v>
      </c>
      <c r="H457" s="109" t="s">
        <v>282</v>
      </c>
      <c r="I457" s="110">
        <v>373964</v>
      </c>
      <c r="J457" s="30">
        <v>274439</v>
      </c>
      <c r="K457" s="30">
        <v>0</v>
      </c>
      <c r="L457" s="111">
        <v>92760</v>
      </c>
      <c r="M457" s="111">
        <v>5489</v>
      </c>
      <c r="N457" s="30">
        <v>1276</v>
      </c>
      <c r="O457" s="288">
        <v>0.92999999999999994</v>
      </c>
      <c r="P457" s="441">
        <v>0</v>
      </c>
      <c r="Q457" s="906">
        <v>0.92999999999999994</v>
      </c>
      <c r="R457" s="112">
        <v>0</v>
      </c>
      <c r="S457" s="113">
        <v>0</v>
      </c>
      <c r="T457" s="113">
        <v>0</v>
      </c>
      <c r="U457" s="113">
        <v>0</v>
      </c>
      <c r="V457" s="113">
        <v>0</v>
      </c>
      <c r="W457" s="113">
        <v>0</v>
      </c>
      <c r="X457" s="113">
        <v>0</v>
      </c>
      <c r="Y457" s="113">
        <f t="shared" si="902"/>
        <v>0</v>
      </c>
      <c r="Z457" s="113">
        <v>0</v>
      </c>
      <c r="AA457" s="113">
        <v>0</v>
      </c>
      <c r="AB457" s="113">
        <v>0</v>
      </c>
      <c r="AC457" s="113">
        <f t="shared" si="903"/>
        <v>0</v>
      </c>
      <c r="AD457" s="113">
        <f t="shared" si="904"/>
        <v>0</v>
      </c>
      <c r="AE457" s="114">
        <f t="shared" si="905"/>
        <v>0</v>
      </c>
      <c r="AF457" s="114">
        <f t="shared" si="906"/>
        <v>0</v>
      </c>
      <c r="AG457" s="113">
        <v>0</v>
      </c>
      <c r="AH457" s="113">
        <v>0</v>
      </c>
      <c r="AI457" s="113">
        <v>0</v>
      </c>
      <c r="AJ457" s="113">
        <f>SUM(AG457:AI457)</f>
        <v>0</v>
      </c>
      <c r="AK457" s="113">
        <f>AD457+AE457+AF457+AJ457</f>
        <v>0</v>
      </c>
      <c r="AL457" s="115">
        <v>0</v>
      </c>
      <c r="AM457" s="115">
        <v>0</v>
      </c>
      <c r="AN457" s="115">
        <v>0</v>
      </c>
      <c r="AO457" s="115">
        <v>0</v>
      </c>
      <c r="AP457" s="115">
        <v>0</v>
      </c>
      <c r="AQ457" s="115">
        <v>0</v>
      </c>
      <c r="AR457" s="115">
        <v>0</v>
      </c>
      <c r="AS457" s="115">
        <v>0</v>
      </c>
      <c r="AT457" s="115">
        <f t="shared" si="1037"/>
        <v>0</v>
      </c>
      <c r="AU457" s="115">
        <f t="shared" si="890"/>
        <v>0</v>
      </c>
      <c r="AV457" s="116">
        <f t="shared" si="891"/>
        <v>0</v>
      </c>
      <c r="AW457" s="346">
        <f>I457+AK457</f>
        <v>373964</v>
      </c>
      <c r="AX457" s="113">
        <f>J457+Y457</f>
        <v>274439</v>
      </c>
      <c r="AY457" s="113">
        <f t="shared" si="1038"/>
        <v>0</v>
      </c>
      <c r="AZ457" s="113">
        <f>K457+AC457</f>
        <v>0</v>
      </c>
      <c r="BA457" s="113">
        <f>L457+AE457</f>
        <v>92760</v>
      </c>
      <c r="BB457" s="113">
        <f>M457+AF457</f>
        <v>5489</v>
      </c>
      <c r="BC457" s="113">
        <f>N457+AJ457</f>
        <v>1276</v>
      </c>
      <c r="BD457" s="115">
        <f>O457+AV457</f>
        <v>0.92999999999999994</v>
      </c>
      <c r="BE457" s="115">
        <f>P457+AT457</f>
        <v>0</v>
      </c>
      <c r="BF457" s="372">
        <f t="shared" si="1039"/>
        <v>0</v>
      </c>
      <c r="BG457" s="116">
        <f>Q457+AU457</f>
        <v>0.92999999999999994</v>
      </c>
    </row>
    <row r="458" spans="1:59" ht="14.1" customHeight="1" x14ac:dyDescent="0.2">
      <c r="A458" s="120">
        <v>89</v>
      </c>
      <c r="B458" s="117">
        <v>2331</v>
      </c>
      <c r="C458" s="118">
        <v>691014302</v>
      </c>
      <c r="D458" s="117" t="s">
        <v>806</v>
      </c>
      <c r="E458" s="119" t="s">
        <v>814</v>
      </c>
      <c r="F458" s="362"/>
      <c r="G458" s="119"/>
      <c r="H458" s="121"/>
      <c r="I458" s="122">
        <v>2353160</v>
      </c>
      <c r="J458" s="123">
        <v>1724583</v>
      </c>
      <c r="K458" s="123">
        <v>0</v>
      </c>
      <c r="L458" s="123">
        <v>582909</v>
      </c>
      <c r="M458" s="123">
        <v>34492</v>
      </c>
      <c r="N458" s="123">
        <v>11176</v>
      </c>
      <c r="O458" s="124">
        <v>4.1349</v>
      </c>
      <c r="P458" s="124">
        <v>2.37</v>
      </c>
      <c r="Q458" s="904">
        <v>1.7648999999999999</v>
      </c>
      <c r="R458" s="122">
        <f t="shared" ref="R458:BG458" si="1040">SUM(R456:R457)</f>
        <v>0</v>
      </c>
      <c r="S458" s="123">
        <f t="shared" si="1040"/>
        <v>0</v>
      </c>
      <c r="T458" s="123">
        <f t="shared" si="1040"/>
        <v>318489</v>
      </c>
      <c r="U458" s="123">
        <f t="shared" ref="U458" si="1041">SUM(U456:U457)</f>
        <v>12204</v>
      </c>
      <c r="V458" s="123">
        <f t="shared" si="1040"/>
        <v>0</v>
      </c>
      <c r="W458" s="123">
        <f t="shared" ref="W458" si="1042">SUM(W456:W457)</f>
        <v>0</v>
      </c>
      <c r="X458" s="123">
        <f t="shared" si="1040"/>
        <v>0</v>
      </c>
      <c r="Y458" s="123">
        <f t="shared" si="1040"/>
        <v>330693</v>
      </c>
      <c r="Z458" s="123">
        <f t="shared" si="1040"/>
        <v>0</v>
      </c>
      <c r="AA458" s="123">
        <f t="shared" si="1040"/>
        <v>0</v>
      </c>
      <c r="AB458" s="123">
        <f t="shared" si="1040"/>
        <v>0</v>
      </c>
      <c r="AC458" s="123">
        <f t="shared" si="1040"/>
        <v>0</v>
      </c>
      <c r="AD458" s="123">
        <f t="shared" si="1040"/>
        <v>330693</v>
      </c>
      <c r="AE458" s="123">
        <f t="shared" si="1040"/>
        <v>111774</v>
      </c>
      <c r="AF458" s="123">
        <f t="shared" si="1040"/>
        <v>6614</v>
      </c>
      <c r="AG458" s="123">
        <f t="shared" si="1040"/>
        <v>0</v>
      </c>
      <c r="AH458" s="123">
        <f t="shared" si="1040"/>
        <v>0</v>
      </c>
      <c r="AI458" s="123">
        <f t="shared" si="1040"/>
        <v>0</v>
      </c>
      <c r="AJ458" s="123">
        <f t="shared" si="1040"/>
        <v>0</v>
      </c>
      <c r="AK458" s="123">
        <f t="shared" si="1040"/>
        <v>449081</v>
      </c>
      <c r="AL458" s="124">
        <f t="shared" si="1040"/>
        <v>0</v>
      </c>
      <c r="AM458" s="124">
        <f t="shared" si="1040"/>
        <v>0</v>
      </c>
      <c r="AN458" s="124">
        <f t="shared" si="1040"/>
        <v>0</v>
      </c>
      <c r="AO458" s="124">
        <f t="shared" si="1040"/>
        <v>0.62</v>
      </c>
      <c r="AP458" s="124">
        <f t="shared" si="1040"/>
        <v>0</v>
      </c>
      <c r="AQ458" s="124">
        <f t="shared" ref="AQ458" si="1043">SUM(AQ456:AQ457)</f>
        <v>0</v>
      </c>
      <c r="AR458" s="124">
        <f t="shared" si="1040"/>
        <v>0</v>
      </c>
      <c r="AS458" s="124">
        <f t="shared" si="1040"/>
        <v>0</v>
      </c>
      <c r="AT458" s="449">
        <f t="shared" si="1040"/>
        <v>0.62</v>
      </c>
      <c r="AU458" s="124">
        <f t="shared" si="1040"/>
        <v>0</v>
      </c>
      <c r="AV458" s="125">
        <f t="shared" si="1040"/>
        <v>0.62</v>
      </c>
      <c r="AW458" s="842">
        <f t="shared" si="1040"/>
        <v>2802241</v>
      </c>
      <c r="AX458" s="123">
        <f t="shared" si="1040"/>
        <v>2055276</v>
      </c>
      <c r="AY458" s="123">
        <f t="shared" ref="AY458" si="1044">SUM(AY456:AY457)</f>
        <v>0</v>
      </c>
      <c r="AZ458" s="123">
        <f t="shared" si="1040"/>
        <v>0</v>
      </c>
      <c r="BA458" s="123">
        <f t="shared" si="1040"/>
        <v>694683</v>
      </c>
      <c r="BB458" s="123">
        <f t="shared" si="1040"/>
        <v>41106</v>
      </c>
      <c r="BC458" s="123">
        <f t="shared" si="1040"/>
        <v>11176</v>
      </c>
      <c r="BD458" s="124">
        <f t="shared" si="1040"/>
        <v>4.7549000000000001</v>
      </c>
      <c r="BE458" s="124">
        <f t="shared" si="1040"/>
        <v>2.99</v>
      </c>
      <c r="BF458" s="124">
        <f t="shared" si="1040"/>
        <v>0</v>
      </c>
      <c r="BG458" s="125">
        <f t="shared" si="1040"/>
        <v>1.7648999999999999</v>
      </c>
    </row>
    <row r="459" spans="1:59" ht="14.1" customHeight="1" x14ac:dyDescent="0.2">
      <c r="A459" s="108">
        <v>90</v>
      </c>
      <c r="B459" s="349">
        <v>2332</v>
      </c>
      <c r="C459" s="349">
        <v>691015295</v>
      </c>
      <c r="D459" s="350">
        <v>10988122</v>
      </c>
      <c r="E459" s="347" t="s">
        <v>827</v>
      </c>
      <c r="F459" s="363">
        <v>3111</v>
      </c>
      <c r="G459" s="364" t="s">
        <v>315</v>
      </c>
      <c r="H459" s="109" t="s">
        <v>281</v>
      </c>
      <c r="I459" s="110">
        <v>4698712</v>
      </c>
      <c r="J459" s="111">
        <v>3443786</v>
      </c>
      <c r="K459" s="111">
        <v>0</v>
      </c>
      <c r="L459" s="111">
        <v>1164000</v>
      </c>
      <c r="M459" s="111">
        <v>68876</v>
      </c>
      <c r="N459" s="111">
        <v>22050</v>
      </c>
      <c r="O459" s="288">
        <v>8.4680999999999997</v>
      </c>
      <c r="P459" s="288">
        <v>6.4839000000000002</v>
      </c>
      <c r="Q459" s="406">
        <v>1.9842</v>
      </c>
      <c r="R459" s="112">
        <v>0</v>
      </c>
      <c r="S459" s="113">
        <v>0</v>
      </c>
      <c r="T459" s="113">
        <v>0</v>
      </c>
      <c r="U459" s="113">
        <v>20536</v>
      </c>
      <c r="V459" s="113">
        <v>0</v>
      </c>
      <c r="W459" s="113">
        <v>0</v>
      </c>
      <c r="X459" s="113">
        <v>0</v>
      </c>
      <c r="Y459" s="113">
        <f t="shared" si="902"/>
        <v>20536</v>
      </c>
      <c r="Z459" s="113">
        <v>0</v>
      </c>
      <c r="AA459" s="113">
        <v>0</v>
      </c>
      <c r="AB459" s="113">
        <v>0</v>
      </c>
      <c r="AC459" s="113">
        <f t="shared" si="903"/>
        <v>0</v>
      </c>
      <c r="AD459" s="113">
        <f t="shared" si="904"/>
        <v>20536</v>
      </c>
      <c r="AE459" s="114">
        <f t="shared" si="905"/>
        <v>6941</v>
      </c>
      <c r="AF459" s="114">
        <f t="shared" si="906"/>
        <v>411</v>
      </c>
      <c r="AG459" s="113">
        <v>0</v>
      </c>
      <c r="AH459" s="113">
        <v>0</v>
      </c>
      <c r="AI459" s="113">
        <v>0</v>
      </c>
      <c r="AJ459" s="113">
        <f>SUM(AG459:AI459)</f>
        <v>0</v>
      </c>
      <c r="AK459" s="113">
        <f>AD459+AE459+AF459+AJ459</f>
        <v>27888</v>
      </c>
      <c r="AL459" s="115">
        <v>0</v>
      </c>
      <c r="AM459" s="115">
        <v>0</v>
      </c>
      <c r="AN459" s="115">
        <v>0</v>
      </c>
      <c r="AO459" s="115">
        <v>0</v>
      </c>
      <c r="AP459" s="115">
        <v>0</v>
      </c>
      <c r="AQ459" s="115">
        <v>0</v>
      </c>
      <c r="AR459" s="115">
        <v>0</v>
      </c>
      <c r="AS459" s="115">
        <v>0</v>
      </c>
      <c r="AT459" s="115">
        <f t="shared" ref="AT459:AT461" si="1045">AL459+AN459+AO459+AR459+AQ459</f>
        <v>0</v>
      </c>
      <c r="AU459" s="115">
        <f t="shared" si="890"/>
        <v>0</v>
      </c>
      <c r="AV459" s="116">
        <f t="shared" si="891"/>
        <v>0</v>
      </c>
      <c r="AW459" s="346">
        <f>I459+AK459</f>
        <v>4726600</v>
      </c>
      <c r="AX459" s="113">
        <f>J459+Y459</f>
        <v>3464322</v>
      </c>
      <c r="AY459" s="113">
        <f t="shared" ref="AY459:AY461" si="1046">W459</f>
        <v>0</v>
      </c>
      <c r="AZ459" s="113">
        <f>K459+AC459</f>
        <v>0</v>
      </c>
      <c r="BA459" s="113">
        <f t="shared" ref="BA459:BB461" si="1047">L459+AE459</f>
        <v>1170941</v>
      </c>
      <c r="BB459" s="113">
        <f t="shared" si="1047"/>
        <v>69287</v>
      </c>
      <c r="BC459" s="113">
        <f>N459+AJ459</f>
        <v>22050</v>
      </c>
      <c r="BD459" s="115">
        <f>O459+AV459</f>
        <v>8.4680999999999997</v>
      </c>
      <c r="BE459" s="115">
        <f>P459+AT459</f>
        <v>6.4839000000000002</v>
      </c>
      <c r="BF459" s="372">
        <f t="shared" ref="BF459:BF461" si="1048">AQ459</f>
        <v>0</v>
      </c>
      <c r="BG459" s="116">
        <f>Q459+AU459</f>
        <v>1.9842</v>
      </c>
    </row>
    <row r="460" spans="1:59" ht="14.1" customHeight="1" x14ac:dyDescent="0.2">
      <c r="A460" s="108">
        <v>90</v>
      </c>
      <c r="B460" s="349">
        <v>2332</v>
      </c>
      <c r="C460" s="349">
        <v>691015295</v>
      </c>
      <c r="D460" s="350">
        <v>10988122</v>
      </c>
      <c r="E460" s="347" t="s">
        <v>827</v>
      </c>
      <c r="F460" s="363">
        <v>3111</v>
      </c>
      <c r="G460" s="364" t="s">
        <v>316</v>
      </c>
      <c r="H460" s="109" t="s">
        <v>281</v>
      </c>
      <c r="I460" s="110">
        <v>51123</v>
      </c>
      <c r="J460" s="111">
        <v>31755</v>
      </c>
      <c r="K460" s="111">
        <v>0</v>
      </c>
      <c r="L460" s="111">
        <v>10733</v>
      </c>
      <c r="M460" s="111">
        <v>635</v>
      </c>
      <c r="N460" s="111">
        <v>8000</v>
      </c>
      <c r="O460" s="288">
        <v>0.13</v>
      </c>
      <c r="P460" s="288">
        <v>0.13</v>
      </c>
      <c r="Q460" s="406">
        <v>0</v>
      </c>
      <c r="R460" s="112">
        <v>0</v>
      </c>
      <c r="S460" s="113">
        <v>15720</v>
      </c>
      <c r="T460" s="113">
        <v>0</v>
      </c>
      <c r="U460" s="113">
        <v>0</v>
      </c>
      <c r="V460" s="113">
        <v>0</v>
      </c>
      <c r="W460" s="113">
        <v>0</v>
      </c>
      <c r="X460" s="113">
        <v>0</v>
      </c>
      <c r="Y460" s="113">
        <f t="shared" ref="Y460" si="1049">SUM(R460:X460)</f>
        <v>15720</v>
      </c>
      <c r="Z460" s="113">
        <v>0</v>
      </c>
      <c r="AA460" s="113">
        <v>0</v>
      </c>
      <c r="AB460" s="113">
        <v>0</v>
      </c>
      <c r="AC460" s="113">
        <f t="shared" ref="AC460" si="1050">SUM(Z460:AB460)</f>
        <v>0</v>
      </c>
      <c r="AD460" s="113">
        <f t="shared" ref="AD460" si="1051">Y460+AC460</f>
        <v>15720</v>
      </c>
      <c r="AE460" s="114">
        <f t="shared" ref="AE460" si="1052">ROUND((Y460+Z460+AA460)*33.8%,0)</f>
        <v>5313</v>
      </c>
      <c r="AF460" s="114">
        <f t="shared" ref="AF460" si="1053">ROUND(Y460*2%,0)</f>
        <v>314</v>
      </c>
      <c r="AG460" s="113">
        <v>0</v>
      </c>
      <c r="AH460" s="113">
        <v>0</v>
      </c>
      <c r="AI460" s="113">
        <v>0</v>
      </c>
      <c r="AJ460" s="113">
        <f>SUM(AG460:AI460)</f>
        <v>0</v>
      </c>
      <c r="AK460" s="113">
        <f>AD460+AE460+AF460+AJ460</f>
        <v>21347</v>
      </c>
      <c r="AL460" s="115">
        <v>0</v>
      </c>
      <c r="AM460" s="115">
        <v>0</v>
      </c>
      <c r="AN460" s="115">
        <v>0.03</v>
      </c>
      <c r="AO460" s="115">
        <v>0</v>
      </c>
      <c r="AP460" s="115">
        <v>0</v>
      </c>
      <c r="AQ460" s="115">
        <v>0</v>
      </c>
      <c r="AR460" s="115">
        <v>0</v>
      </c>
      <c r="AS460" s="115">
        <v>0</v>
      </c>
      <c r="AT460" s="115">
        <f t="shared" si="1045"/>
        <v>0.03</v>
      </c>
      <c r="AU460" s="115">
        <f t="shared" si="890"/>
        <v>0</v>
      </c>
      <c r="AV460" s="116">
        <f t="shared" si="891"/>
        <v>0.03</v>
      </c>
      <c r="AW460" s="346">
        <f>I460+AK460</f>
        <v>72470</v>
      </c>
      <c r="AX460" s="113">
        <f>J460+Y460</f>
        <v>47475</v>
      </c>
      <c r="AY460" s="113">
        <f t="shared" si="1046"/>
        <v>0</v>
      </c>
      <c r="AZ460" s="113">
        <f>K460+AC460</f>
        <v>0</v>
      </c>
      <c r="BA460" s="113">
        <f t="shared" si="1047"/>
        <v>16046</v>
      </c>
      <c r="BB460" s="113">
        <f t="shared" si="1047"/>
        <v>949</v>
      </c>
      <c r="BC460" s="113">
        <f>N460+AJ460</f>
        <v>8000</v>
      </c>
      <c r="BD460" s="115">
        <f>O460+AV460</f>
        <v>0.16</v>
      </c>
      <c r="BE460" s="115">
        <f>P460+AT460</f>
        <v>0.16</v>
      </c>
      <c r="BF460" s="372">
        <f t="shared" si="1048"/>
        <v>0</v>
      </c>
      <c r="BG460" s="116">
        <f>Q460+AU460</f>
        <v>0</v>
      </c>
    </row>
    <row r="461" spans="1:59" ht="14.1" customHeight="1" x14ac:dyDescent="0.2">
      <c r="A461" s="351">
        <v>90</v>
      </c>
      <c r="B461" s="352">
        <v>2332</v>
      </c>
      <c r="C461" s="349">
        <v>691015295</v>
      </c>
      <c r="D461" s="350">
        <v>10988122</v>
      </c>
      <c r="E461" s="347" t="s">
        <v>827</v>
      </c>
      <c r="F461" s="353">
        <v>3141</v>
      </c>
      <c r="G461" s="354" t="s">
        <v>319</v>
      </c>
      <c r="H461" s="109" t="s">
        <v>282</v>
      </c>
      <c r="I461" s="110">
        <v>267710</v>
      </c>
      <c r="J461" s="30">
        <v>195737</v>
      </c>
      <c r="K461" s="30">
        <v>0</v>
      </c>
      <c r="L461" s="111">
        <v>66159</v>
      </c>
      <c r="M461" s="111">
        <v>3914</v>
      </c>
      <c r="N461" s="30">
        <v>1900</v>
      </c>
      <c r="O461" s="288">
        <v>0.67</v>
      </c>
      <c r="P461" s="441">
        <v>0</v>
      </c>
      <c r="Q461" s="906">
        <v>0.67</v>
      </c>
      <c r="R461" s="112">
        <v>0</v>
      </c>
      <c r="S461" s="113">
        <v>0</v>
      </c>
      <c r="T461" s="113">
        <v>0</v>
      </c>
      <c r="U461" s="113">
        <v>0</v>
      </c>
      <c r="V461" s="113">
        <v>0</v>
      </c>
      <c r="W461" s="113">
        <v>0</v>
      </c>
      <c r="X461" s="113">
        <v>0</v>
      </c>
      <c r="Y461" s="113">
        <f t="shared" si="902"/>
        <v>0</v>
      </c>
      <c r="Z461" s="113">
        <v>0</v>
      </c>
      <c r="AA461" s="113">
        <v>0</v>
      </c>
      <c r="AB461" s="113">
        <v>0</v>
      </c>
      <c r="AC461" s="113">
        <f t="shared" si="903"/>
        <v>0</v>
      </c>
      <c r="AD461" s="113">
        <f t="shared" si="904"/>
        <v>0</v>
      </c>
      <c r="AE461" s="114">
        <f t="shared" si="905"/>
        <v>0</v>
      </c>
      <c r="AF461" s="114">
        <f t="shared" si="906"/>
        <v>0</v>
      </c>
      <c r="AG461" s="113">
        <v>0</v>
      </c>
      <c r="AH461" s="113">
        <v>0</v>
      </c>
      <c r="AI461" s="113">
        <v>0</v>
      </c>
      <c r="AJ461" s="113">
        <f>SUM(AG461:AI461)</f>
        <v>0</v>
      </c>
      <c r="AK461" s="113">
        <f>AD461+AE461+AF461+AJ461</f>
        <v>0</v>
      </c>
      <c r="AL461" s="115">
        <v>0</v>
      </c>
      <c r="AM461" s="115">
        <v>0</v>
      </c>
      <c r="AN461" s="115">
        <v>0</v>
      </c>
      <c r="AO461" s="115">
        <v>0</v>
      </c>
      <c r="AP461" s="115">
        <v>0</v>
      </c>
      <c r="AQ461" s="115">
        <v>0</v>
      </c>
      <c r="AR461" s="115">
        <v>0</v>
      </c>
      <c r="AS461" s="115">
        <v>0</v>
      </c>
      <c r="AT461" s="115">
        <f t="shared" si="1045"/>
        <v>0</v>
      </c>
      <c r="AU461" s="115">
        <f t="shared" si="890"/>
        <v>0</v>
      </c>
      <c r="AV461" s="116">
        <f t="shared" si="891"/>
        <v>0</v>
      </c>
      <c r="AW461" s="346">
        <f>I461+AK461</f>
        <v>267710</v>
      </c>
      <c r="AX461" s="113">
        <f>J461+Y461</f>
        <v>195737</v>
      </c>
      <c r="AY461" s="113">
        <f t="shared" si="1046"/>
        <v>0</v>
      </c>
      <c r="AZ461" s="113">
        <f>K461+AC461</f>
        <v>0</v>
      </c>
      <c r="BA461" s="113">
        <f t="shared" si="1047"/>
        <v>66159</v>
      </c>
      <c r="BB461" s="113">
        <f t="shared" si="1047"/>
        <v>3914</v>
      </c>
      <c r="BC461" s="113">
        <f>N461+AJ461</f>
        <v>1900</v>
      </c>
      <c r="BD461" s="115">
        <f>O461+AV461</f>
        <v>0.67</v>
      </c>
      <c r="BE461" s="115">
        <f>P461+AT461</f>
        <v>0</v>
      </c>
      <c r="BF461" s="372">
        <f t="shared" si="1048"/>
        <v>0</v>
      </c>
      <c r="BG461" s="116">
        <f>Q461+AU461</f>
        <v>0.67</v>
      </c>
    </row>
    <row r="462" spans="1:59" ht="14.1" customHeight="1" thickBot="1" x14ac:dyDescent="0.25">
      <c r="A462" s="355">
        <v>90</v>
      </c>
      <c r="B462" s="356">
        <v>2332</v>
      </c>
      <c r="C462" s="356">
        <v>691015295</v>
      </c>
      <c r="D462" s="357">
        <v>10988122</v>
      </c>
      <c r="E462" s="348" t="s">
        <v>828</v>
      </c>
      <c r="F462" s="358"/>
      <c r="G462" s="359"/>
      <c r="H462" s="359"/>
      <c r="I462" s="447">
        <v>5017545</v>
      </c>
      <c r="J462" s="448">
        <v>3671278</v>
      </c>
      <c r="K462" s="448">
        <v>0</v>
      </c>
      <c r="L462" s="448">
        <v>1240892</v>
      </c>
      <c r="M462" s="448">
        <v>73425</v>
      </c>
      <c r="N462" s="448">
        <v>31950</v>
      </c>
      <c r="O462" s="449">
        <v>9.2681000000000004</v>
      </c>
      <c r="P462" s="449">
        <v>6.6139000000000001</v>
      </c>
      <c r="Q462" s="909">
        <v>2.6541999999999999</v>
      </c>
      <c r="R462" s="903">
        <f t="shared" ref="R462:BG462" si="1054">SUM(R459:R461)</f>
        <v>0</v>
      </c>
      <c r="S462" s="360">
        <f t="shared" si="1054"/>
        <v>15720</v>
      </c>
      <c r="T462" s="360">
        <f t="shared" si="1054"/>
        <v>0</v>
      </c>
      <c r="U462" s="360">
        <f t="shared" ref="U462" si="1055">SUM(U459:U461)</f>
        <v>20536</v>
      </c>
      <c r="V462" s="360">
        <f t="shared" si="1054"/>
        <v>0</v>
      </c>
      <c r="W462" s="360">
        <f t="shared" ref="W462" si="1056">SUM(W459:W461)</f>
        <v>0</v>
      </c>
      <c r="X462" s="360">
        <f t="shared" si="1054"/>
        <v>0</v>
      </c>
      <c r="Y462" s="360">
        <f t="shared" si="1054"/>
        <v>36256</v>
      </c>
      <c r="Z462" s="360">
        <f t="shared" si="1054"/>
        <v>0</v>
      </c>
      <c r="AA462" s="360">
        <f t="shared" si="1054"/>
        <v>0</v>
      </c>
      <c r="AB462" s="360">
        <f t="shared" si="1054"/>
        <v>0</v>
      </c>
      <c r="AC462" s="360">
        <f t="shared" si="1054"/>
        <v>0</v>
      </c>
      <c r="AD462" s="360">
        <f t="shared" si="1054"/>
        <v>36256</v>
      </c>
      <c r="AE462" s="360">
        <f t="shared" si="1054"/>
        <v>12254</v>
      </c>
      <c r="AF462" s="360">
        <f t="shared" si="1054"/>
        <v>725</v>
      </c>
      <c r="AG462" s="360">
        <f t="shared" si="1054"/>
        <v>0</v>
      </c>
      <c r="AH462" s="360">
        <f t="shared" si="1054"/>
        <v>0</v>
      </c>
      <c r="AI462" s="360">
        <f t="shared" si="1054"/>
        <v>0</v>
      </c>
      <c r="AJ462" s="360">
        <f t="shared" si="1054"/>
        <v>0</v>
      </c>
      <c r="AK462" s="360">
        <f t="shared" si="1054"/>
        <v>49235</v>
      </c>
      <c r="AL462" s="361">
        <f t="shared" si="1054"/>
        <v>0</v>
      </c>
      <c r="AM462" s="361">
        <f t="shared" si="1054"/>
        <v>0</v>
      </c>
      <c r="AN462" s="361">
        <f t="shared" si="1054"/>
        <v>0.03</v>
      </c>
      <c r="AO462" s="361">
        <f t="shared" si="1054"/>
        <v>0</v>
      </c>
      <c r="AP462" s="361">
        <f t="shared" si="1054"/>
        <v>0</v>
      </c>
      <c r="AQ462" s="361">
        <f t="shared" ref="AQ462" si="1057">SUM(AQ459:AQ461)</f>
        <v>0</v>
      </c>
      <c r="AR462" s="361">
        <f t="shared" si="1054"/>
        <v>0</v>
      </c>
      <c r="AS462" s="361">
        <f t="shared" si="1054"/>
        <v>0</v>
      </c>
      <c r="AT462" s="361">
        <f t="shared" si="1054"/>
        <v>0.03</v>
      </c>
      <c r="AU462" s="361">
        <f t="shared" si="1054"/>
        <v>0</v>
      </c>
      <c r="AV462" s="798">
        <f t="shared" si="1054"/>
        <v>0.03</v>
      </c>
      <c r="AW462" s="845">
        <f t="shared" si="1054"/>
        <v>5066780</v>
      </c>
      <c r="AX462" s="360">
        <f t="shared" si="1054"/>
        <v>3707534</v>
      </c>
      <c r="AY462" s="360">
        <f t="shared" ref="AY462" si="1058">SUM(AY459:AY461)</f>
        <v>0</v>
      </c>
      <c r="AZ462" s="360">
        <f t="shared" si="1054"/>
        <v>0</v>
      </c>
      <c r="BA462" s="360">
        <f t="shared" si="1054"/>
        <v>1253146</v>
      </c>
      <c r="BB462" s="360">
        <f t="shared" si="1054"/>
        <v>74150</v>
      </c>
      <c r="BC462" s="360">
        <f t="shared" si="1054"/>
        <v>31950</v>
      </c>
      <c r="BD462" s="361">
        <f t="shared" si="1054"/>
        <v>9.2980999999999998</v>
      </c>
      <c r="BE462" s="361">
        <f t="shared" si="1054"/>
        <v>6.6439000000000004</v>
      </c>
      <c r="BF462" s="361">
        <f t="shared" si="1054"/>
        <v>0</v>
      </c>
      <c r="BG462" s="798">
        <f t="shared" si="1054"/>
        <v>2.6541999999999999</v>
      </c>
    </row>
    <row r="463" spans="1:59" ht="14.1" customHeight="1" thickBot="1" x14ac:dyDescent="0.25">
      <c r="A463" s="459"/>
      <c r="B463" s="460"/>
      <c r="C463" s="460"/>
      <c r="D463" s="460"/>
      <c r="E463" s="461" t="s">
        <v>747</v>
      </c>
      <c r="F463" s="460"/>
      <c r="G463" s="460"/>
      <c r="H463" s="460"/>
      <c r="I463" s="450">
        <f t="shared" ref="I463:BG463" si="1059">I462+I458+I455+I448+I441+I434+I427+I420+I413+I407+I404+I397+I390+I386+I380+I373+I371+I367+I360+I355+I348+I342+I333+I330+I326+I322+I320+I314+I310+I303+I296+I294+I286+I281+I274+I270+I264+I260+I256+I254+I247+I241+I235+I229+I223+I217+I211+I204+I198+I192+I185+I178+I172+I166+I160+I155+I149+I143+I137+I130+I123+I118+I114+I111+I107+I103+I100+I96+I92+I89+I85+I81+I78+I74+I69+I66+I62+I58+I54+I51+I48+I45+I41+I38+I34+I30+I27+I22+I18+I13</f>
        <v>1685871663</v>
      </c>
      <c r="J463" s="900">
        <f t="shared" si="1059"/>
        <v>1215795158</v>
      </c>
      <c r="K463" s="900">
        <f t="shared" si="1059"/>
        <v>7431058</v>
      </c>
      <c r="L463" s="900">
        <f t="shared" si="1059"/>
        <v>413439993</v>
      </c>
      <c r="M463" s="900">
        <f t="shared" si="1059"/>
        <v>24315912</v>
      </c>
      <c r="N463" s="900">
        <f t="shared" si="1059"/>
        <v>24889542</v>
      </c>
      <c r="O463" s="901">
        <f t="shared" si="1059"/>
        <v>2631.3133999999995</v>
      </c>
      <c r="P463" s="901">
        <f t="shared" si="1059"/>
        <v>1893.162800000001</v>
      </c>
      <c r="Q463" s="902">
        <f t="shared" si="1059"/>
        <v>738.15059999999994</v>
      </c>
      <c r="R463" s="910">
        <f t="shared" si="1059"/>
        <v>-607237</v>
      </c>
      <c r="S463" s="365">
        <f t="shared" si="1059"/>
        <v>52522</v>
      </c>
      <c r="T463" s="365">
        <f t="shared" si="1059"/>
        <v>7027437</v>
      </c>
      <c r="U463" s="365">
        <f t="shared" ref="U463" si="1060">U462+U458+U455+U448+U441+U434+U427+U420+U413+U407+U404+U397+U390+U386+U380+U373+U371+U367+U360+U355+U348+U342+U333+U330+U326+U322+U320+U314+U310+U303+U296+U294+U286+U281+U274+U270+U264+U260+U256+U254+U247+U241+U235+U229+U223+U217+U211+U204+U198+U192+U185+U178+U172+U166+U160+U155+U149+U143+U137+U130+U123+U118+U114+U111+U107+U103+U100+U96+U92+U89+U85+U81+U78+U74+U69+U66+U62+U58+U54+U51+U48+U45+U41+U38+U34+U30+U27+U22+U18+U13</f>
        <v>5098128</v>
      </c>
      <c r="V463" s="365">
        <f t="shared" si="1059"/>
        <v>-4399066</v>
      </c>
      <c r="W463" s="365">
        <f t="shared" ref="W463" si="1061">W462+W458+W455+W448+W441+W434+W427+W420+W413+W407+W404+W397+W390+W386+W380+W373+W371+W367+W360+W355+W348+W342+W333+W330+W326+W322+W320+W314+W310+W303+W296+W294+W286+W281+W274+W270+W264+W260+W256+W254+W247+W241+W235+W229+W223+W217+W211+W204+W198+W192+W185+W178+W172+W166+W160+W155+W149+W143+W137+W130+W123+W118+W114+W111+W107+W103+W100+W96+W92+W89+W85+W81+W78+W74+W69+W66+W62+W58+W54+W51+W48+W45+W41+W38+W34+W30+W27+W22+W18+W13</f>
        <v>2425080</v>
      </c>
      <c r="X463" s="365">
        <f t="shared" si="1059"/>
        <v>18843</v>
      </c>
      <c r="Y463" s="365">
        <f t="shared" si="1059"/>
        <v>9615707</v>
      </c>
      <c r="Z463" s="365">
        <f t="shared" si="1059"/>
        <v>607237</v>
      </c>
      <c r="AA463" s="365">
        <f t="shared" si="1059"/>
        <v>0</v>
      </c>
      <c r="AB463" s="365">
        <f t="shared" si="1059"/>
        <v>316118</v>
      </c>
      <c r="AC463" s="365">
        <f t="shared" si="1059"/>
        <v>923355</v>
      </c>
      <c r="AD463" s="365">
        <f t="shared" si="1059"/>
        <v>10539062</v>
      </c>
      <c r="AE463" s="365">
        <f t="shared" si="1059"/>
        <v>3455352</v>
      </c>
      <c r="AF463" s="365">
        <f t="shared" si="1059"/>
        <v>192314</v>
      </c>
      <c r="AG463" s="365">
        <f t="shared" si="1059"/>
        <v>38100</v>
      </c>
      <c r="AH463" s="365">
        <f t="shared" ref="AH463" si="1062">AH462+AH458+AH455+AH448+AH441+AH434+AH427+AH420+AH413+AH407+AH404+AH397+AH390+AH386+AH380+AH373+AH371+AH367+AH360+AH355+AH348+AH342+AH333+AH330+AH326+AH322+AH320+AH314+AH310+AH303+AH296+AH294+AH286+AH281+AH274+AH270+AH264+AH260+AH256+AH254+AH247+AH241+AH235+AH229+AH223+AH217+AH211+AH204+AH198+AH192+AH185+AH178+AH172+AH166+AH160+AH155+AH149+AH143+AH137+AH130+AH123+AH118+AH114+AH111+AH107+AH103+AH100+AH96+AH92+AH89+AH85+AH81+AH78+AH74+AH69+AH66+AH62+AH58+AH54+AH51+AH48+AH45+AH41+AH38+AH34+AH30+AH27+AH22+AH18+AH13</f>
        <v>5973935</v>
      </c>
      <c r="AI463" s="365">
        <f t="shared" si="1059"/>
        <v>-500</v>
      </c>
      <c r="AJ463" s="365">
        <f t="shared" si="1059"/>
        <v>6011535</v>
      </c>
      <c r="AK463" s="365">
        <f t="shared" si="1059"/>
        <v>20198263</v>
      </c>
      <c r="AL463" s="366">
        <f t="shared" si="1059"/>
        <v>-1.9599999999999995</v>
      </c>
      <c r="AM463" s="366">
        <f t="shared" si="1059"/>
        <v>-0.89</v>
      </c>
      <c r="AN463" s="366">
        <f t="shared" si="1059"/>
        <v>0.22</v>
      </c>
      <c r="AO463" s="366">
        <f t="shared" si="1059"/>
        <v>13.19</v>
      </c>
      <c r="AP463" s="366">
        <f t="shared" si="1059"/>
        <v>0</v>
      </c>
      <c r="AQ463" s="366">
        <f t="shared" ref="AQ463" si="1063">AQ462+AQ458+AQ455+AQ448+AQ441+AQ434+AQ427+AQ420+AQ413+AQ407+AQ404+AQ397+AQ390+AQ386+AQ380+AQ373+AQ371+AQ367+AQ360+AQ355+AQ348+AQ342+AQ333+AQ330+AQ326+AQ322+AQ320+AQ314+AQ310+AQ303+AQ296+AQ294+AQ286+AQ281+AQ274+AQ270+AQ264+AQ260+AQ256+AQ254+AQ247+AQ241+AQ235+AQ229+AQ223+AQ217+AQ211+AQ204+AQ198+AQ192+AQ185+AQ178+AQ172+AQ166+AQ160+AQ155+AQ149+AQ143+AQ137+AQ130+AQ123+AQ118+AQ114+AQ111+AQ107+AQ103+AQ100+AQ96+AQ92+AQ89+AQ85+AQ81+AQ78+AQ74+AQ69+AQ66+AQ62+AQ58+AQ54+AQ51+AQ48+AQ45+AQ41+AQ38+AQ34+AQ30+AQ27+AQ22+AQ18+AQ13</f>
        <v>7.0003000000000011</v>
      </c>
      <c r="AR463" s="366">
        <f t="shared" si="1059"/>
        <v>0.03</v>
      </c>
      <c r="AS463" s="366">
        <f t="shared" si="1059"/>
        <v>0</v>
      </c>
      <c r="AT463" s="366">
        <f t="shared" si="1059"/>
        <v>18.480300000000003</v>
      </c>
      <c r="AU463" s="366">
        <f t="shared" si="1059"/>
        <v>-0.89</v>
      </c>
      <c r="AV463" s="366">
        <f t="shared" si="1059"/>
        <v>17.590300000000003</v>
      </c>
      <c r="AW463" s="869">
        <f t="shared" si="1059"/>
        <v>1706069926</v>
      </c>
      <c r="AX463" s="365">
        <f t="shared" si="1059"/>
        <v>1225410865</v>
      </c>
      <c r="AY463" s="365">
        <f t="shared" ref="AY463" si="1064">AY462+AY458+AY455+AY448+AY441+AY434+AY427+AY420+AY413+AY407+AY404+AY397+AY390+AY386+AY380+AY373+AY371+AY367+AY360+AY355+AY348+AY342+AY333+AY330+AY326+AY322+AY320+AY314+AY310+AY303+AY296+AY294+AY286+AY281+AY274+AY270+AY264+AY260+AY256+AY254+AY247+AY241+AY235+AY229+AY223+AY217+AY211+AY204+AY198+AY192+AY185+AY178+AY172+AY166+AY160+AY155+AY149+AY143+AY137+AY130+AY123+AY118+AY114+AY111+AY107+AY103+AY100+AY96+AY92+AY89+AY85+AY81+AY78+AY74+AY69+AY66+AY62+AY58+AY54+AY51+AY48+AY45+AY41+AY38+AY34+AY30+AY27+AY22+AY18+AY13</f>
        <v>2425080</v>
      </c>
      <c r="AZ463" s="365">
        <f t="shared" si="1059"/>
        <v>8354413</v>
      </c>
      <c r="BA463" s="365">
        <f t="shared" si="1059"/>
        <v>416895345</v>
      </c>
      <c r="BB463" s="365">
        <f t="shared" si="1059"/>
        <v>24508226</v>
      </c>
      <c r="BC463" s="365">
        <f t="shared" si="1059"/>
        <v>30901077</v>
      </c>
      <c r="BD463" s="366">
        <f t="shared" si="1059"/>
        <v>2648.9036999999994</v>
      </c>
      <c r="BE463" s="366">
        <f t="shared" si="1059"/>
        <v>1911.6431000000009</v>
      </c>
      <c r="BF463" s="366">
        <f t="shared" si="1059"/>
        <v>7.0003000000000011</v>
      </c>
      <c r="BG463" s="799">
        <f t="shared" si="1059"/>
        <v>737.26059999999984</v>
      </c>
    </row>
    <row r="464" spans="1:59" ht="14.1" customHeight="1" x14ac:dyDescent="0.2">
      <c r="I464" s="94">
        <f>SUM(J463:N463)</f>
        <v>1685871663</v>
      </c>
      <c r="O464" s="95">
        <f>SUM(P463:Q463)</f>
        <v>2631.3134000000009</v>
      </c>
      <c r="R464" s="94"/>
      <c r="S464" s="94"/>
      <c r="T464" s="94"/>
      <c r="U464" s="94"/>
      <c r="V464" s="94"/>
      <c r="W464" s="94"/>
      <c r="X464" s="94"/>
      <c r="Y464" s="216">
        <f>SUM(R463:X463)</f>
        <v>9615707</v>
      </c>
      <c r="Z464" s="217">
        <f>R463+Z463</f>
        <v>0</v>
      </c>
      <c r="AA464" s="217"/>
      <c r="AB464" s="217"/>
      <c r="AC464" s="216">
        <f>SUM(Z463:AB463)</f>
        <v>923355</v>
      </c>
      <c r="AD464" s="216">
        <f>Y463+AC463</f>
        <v>10539062</v>
      </c>
      <c r="AE464" s="218"/>
      <c r="AF464" s="218"/>
      <c r="AG464" s="217"/>
      <c r="AH464" s="217"/>
      <c r="AI464" s="217"/>
      <c r="AJ464" s="216">
        <f>SUM(AG463:AI463)</f>
        <v>6011535</v>
      </c>
      <c r="AK464" s="216">
        <f>AD463+AE463+AF463+AJ463</f>
        <v>20198263</v>
      </c>
      <c r="AL464" s="137"/>
      <c r="AM464" s="137"/>
      <c r="AN464" s="137"/>
      <c r="AO464" s="137"/>
      <c r="AP464" s="137"/>
      <c r="AQ464" s="137"/>
      <c r="AR464" s="137"/>
      <c r="AS464" s="137"/>
      <c r="AT464" s="138">
        <f>AL463+AN463+AO463+AR463</f>
        <v>11.479999999999999</v>
      </c>
      <c r="AU464" s="138">
        <f>AM463+AP463+AS463</f>
        <v>-0.89</v>
      </c>
      <c r="AV464" s="138">
        <f>SUM(AT463:AU463)</f>
        <v>17.590300000000003</v>
      </c>
      <c r="AW464" s="94">
        <f>AX463+AZ463+BA463+BB463+BC463</f>
        <v>1706069926</v>
      </c>
      <c r="BD464" s="95">
        <f>BE463+BG463</f>
        <v>2648.9037000000008</v>
      </c>
    </row>
    <row r="465" spans="4:59" ht="14.1" customHeight="1" thickBot="1" x14ac:dyDescent="0.25">
      <c r="H465" s="91"/>
      <c r="I465" s="139">
        <f ca="1">SUM(J466:N466)</f>
        <v>1685871663</v>
      </c>
      <c r="J465" s="91"/>
      <c r="K465" s="91"/>
      <c r="L465" s="428"/>
      <c r="M465" s="428"/>
      <c r="N465" s="91"/>
      <c r="O465" s="140">
        <f ca="1">SUM(P466:Q466)</f>
        <v>2631.3134</v>
      </c>
      <c r="P465" s="266"/>
      <c r="Q465" s="266"/>
      <c r="R465" s="313"/>
      <c r="S465" s="313"/>
      <c r="T465" s="313"/>
      <c r="U465" s="313"/>
      <c r="V465" s="313"/>
      <c r="W465" s="313"/>
      <c r="X465" s="313"/>
      <c r="Y465" s="301">
        <f ca="1">SUM(R466:X466)</f>
        <v>9615707</v>
      </c>
      <c r="Z465" s="302"/>
      <c r="AA465" s="302"/>
      <c r="AB465" s="302"/>
      <c r="AC465" s="301">
        <f ca="1">SUM(Z466:AB466)</f>
        <v>923355</v>
      </c>
      <c r="AD465" s="301">
        <f ca="1">Y466+AC466</f>
        <v>10539062</v>
      </c>
      <c r="AE465" s="303"/>
      <c r="AF465" s="303"/>
      <c r="AG465" s="302"/>
      <c r="AH465" s="302"/>
      <c r="AI465" s="302"/>
      <c r="AJ465" s="301">
        <f ca="1">SUM(AG466:AI466)</f>
        <v>6011535</v>
      </c>
      <c r="AK465" s="301">
        <f ca="1">AD466+AE466+AF466+AJ466</f>
        <v>20198263</v>
      </c>
      <c r="AL465" s="304"/>
      <c r="AM465" s="304"/>
      <c r="AN465" s="304"/>
      <c r="AO465" s="304"/>
      <c r="AP465" s="304"/>
      <c r="AQ465" s="304"/>
      <c r="AR465" s="304"/>
      <c r="AS465" s="304"/>
      <c r="AT465" s="305">
        <f ca="1">AL466+AN466+AO466+AR466</f>
        <v>11.479999999999999</v>
      </c>
      <c r="AU465" s="305">
        <f ca="1">AM466+AP466+AS466</f>
        <v>-0.89</v>
      </c>
      <c r="AV465" s="305">
        <f ca="1">SUM(AT466:AU466)</f>
        <v>17.590299999999999</v>
      </c>
      <c r="AW465" s="94">
        <f ca="1">AX466+AZ466+BA466+BB466+BC466</f>
        <v>1706069926</v>
      </c>
      <c r="BD465" s="95">
        <f ca="1">BE466+BG466</f>
        <v>2648.9036999999998</v>
      </c>
    </row>
    <row r="466" spans="4:59" customFormat="1" ht="13.5" thickBot="1" x14ac:dyDescent="0.25">
      <c r="D466" s="46"/>
      <c r="E466" s="47"/>
      <c r="F466" s="46"/>
      <c r="G466" s="80"/>
      <c r="H466" s="48" t="s">
        <v>0</v>
      </c>
      <c r="I466" s="211">
        <f t="shared" ref="I466:BE466" ca="1" si="1065">SUM(I467:I476)</f>
        <v>1685871663</v>
      </c>
      <c r="J466" s="60">
        <f t="shared" ca="1" si="1065"/>
        <v>1215795158</v>
      </c>
      <c r="K466" s="60">
        <f t="shared" ref="K466" ca="1" si="1066">SUM(K467:K476)</f>
        <v>7431058</v>
      </c>
      <c r="L466" s="60">
        <f t="shared" ca="1" si="1065"/>
        <v>413439993</v>
      </c>
      <c r="M466" s="60">
        <f t="shared" ca="1" si="1065"/>
        <v>24315912</v>
      </c>
      <c r="N466" s="60">
        <f t="shared" ca="1" si="1065"/>
        <v>24889542</v>
      </c>
      <c r="O466" s="61">
        <f t="shared" ca="1" si="1065"/>
        <v>2631.3134</v>
      </c>
      <c r="P466" s="61">
        <f t="shared" ca="1" si="1065"/>
        <v>1893.1627999999998</v>
      </c>
      <c r="Q466" s="62">
        <f t="shared" ca="1" si="1065"/>
        <v>738.15060000000005</v>
      </c>
      <c r="R466" s="310">
        <f t="shared" ca="1" si="1065"/>
        <v>-607237</v>
      </c>
      <c r="S466" s="311">
        <f t="shared" ref="S466" ca="1" si="1067">SUM(S467:S476)</f>
        <v>52522</v>
      </c>
      <c r="T466" s="311">
        <f t="shared" ca="1" si="1065"/>
        <v>7027437</v>
      </c>
      <c r="U466" s="311">
        <f t="shared" ref="U466" ca="1" si="1068">SUM(U467:U476)</f>
        <v>5098128</v>
      </c>
      <c r="V466" s="311">
        <f t="shared" ref="V466:W466" ca="1" si="1069">SUM(V467:V476)</f>
        <v>-4399066</v>
      </c>
      <c r="W466" s="311">
        <f t="shared" ca="1" si="1069"/>
        <v>2425080</v>
      </c>
      <c r="X466" s="311">
        <f t="shared" ca="1" si="1065"/>
        <v>18843</v>
      </c>
      <c r="Y466" s="311">
        <f t="shared" ca="1" si="1065"/>
        <v>9615707</v>
      </c>
      <c r="Z466" s="311">
        <f t="shared" ca="1" si="1065"/>
        <v>607237</v>
      </c>
      <c r="AA466" s="311">
        <f t="shared" ref="AA466" ca="1" si="1070">SUM(AA467:AA476)</f>
        <v>0</v>
      </c>
      <c r="AB466" s="311">
        <f t="shared" ca="1" si="1065"/>
        <v>316118</v>
      </c>
      <c r="AC466" s="311">
        <f t="shared" ca="1" si="1065"/>
        <v>923355</v>
      </c>
      <c r="AD466" s="311">
        <f t="shared" ca="1" si="1065"/>
        <v>10539062</v>
      </c>
      <c r="AE466" s="311">
        <f t="shared" ca="1" si="1065"/>
        <v>3455352</v>
      </c>
      <c r="AF466" s="311">
        <f t="shared" ca="1" si="1065"/>
        <v>192314</v>
      </c>
      <c r="AG466" s="311">
        <f t="shared" ca="1" si="1065"/>
        <v>38100</v>
      </c>
      <c r="AH466" s="311">
        <f t="shared" ref="AH466" ca="1" si="1071">SUM(AH467:AH476)</f>
        <v>5973935</v>
      </c>
      <c r="AI466" s="311">
        <f t="shared" ca="1" si="1065"/>
        <v>-500</v>
      </c>
      <c r="AJ466" s="311">
        <f t="shared" ca="1" si="1065"/>
        <v>6011535</v>
      </c>
      <c r="AK466" s="311">
        <f t="shared" ca="1" si="1065"/>
        <v>20198263</v>
      </c>
      <c r="AL466" s="285">
        <f t="shared" ca="1" si="1065"/>
        <v>-1.9600000000000002</v>
      </c>
      <c r="AM466" s="285">
        <f t="shared" ca="1" si="1065"/>
        <v>-0.89</v>
      </c>
      <c r="AN466" s="285">
        <f t="shared" ref="AN466:AP466" ca="1" si="1072">SUM(AN467:AN476)</f>
        <v>0.22</v>
      </c>
      <c r="AO466" s="285">
        <f t="shared" ca="1" si="1072"/>
        <v>13.19</v>
      </c>
      <c r="AP466" s="285">
        <f t="shared" ca="1" si="1072"/>
        <v>0</v>
      </c>
      <c r="AQ466" s="285">
        <f t="shared" ref="AQ466" ca="1" si="1073">SUM(AQ467:AQ476)</f>
        <v>7.0003000000000011</v>
      </c>
      <c r="AR466" s="285">
        <f t="shared" ca="1" si="1065"/>
        <v>0.03</v>
      </c>
      <c r="AS466" s="285">
        <f t="shared" ca="1" si="1065"/>
        <v>0</v>
      </c>
      <c r="AT466" s="285">
        <f t="shared" ca="1" si="1065"/>
        <v>18.4803</v>
      </c>
      <c r="AU466" s="285">
        <f t="shared" ca="1" si="1065"/>
        <v>-0.89</v>
      </c>
      <c r="AV466" s="312">
        <f t="shared" ca="1" si="1065"/>
        <v>17.590299999999999</v>
      </c>
      <c r="AW466" s="211">
        <f t="shared" ca="1" si="1065"/>
        <v>1706069926</v>
      </c>
      <c r="AX466" s="60">
        <f t="shared" ca="1" si="1065"/>
        <v>1225410865</v>
      </c>
      <c r="AY466" s="60">
        <f t="shared" ref="AY466" ca="1" si="1074">SUM(AY467:AY476)</f>
        <v>2425080</v>
      </c>
      <c r="AZ466" s="60">
        <f t="shared" ca="1" si="1065"/>
        <v>8354413</v>
      </c>
      <c r="BA466" s="60">
        <f t="shared" ca="1" si="1065"/>
        <v>416895345</v>
      </c>
      <c r="BB466" s="60">
        <f t="shared" ca="1" si="1065"/>
        <v>24508226</v>
      </c>
      <c r="BC466" s="60">
        <f t="shared" ca="1" si="1065"/>
        <v>30901077</v>
      </c>
      <c r="BD466" s="61">
        <f t="shared" ca="1" si="1065"/>
        <v>2648.9036999999998</v>
      </c>
      <c r="BE466" s="61">
        <f t="shared" ca="1" si="1065"/>
        <v>1911.6431</v>
      </c>
      <c r="BF466" s="61">
        <f t="shared" ref="BF466" ca="1" si="1075">SUM(BF467:BF476)</f>
        <v>7.0003000000000011</v>
      </c>
      <c r="BG466" s="314">
        <f t="shared" ref="BG466" ca="1" si="1076">SUM(BG467:BG476)</f>
        <v>737.26059999999995</v>
      </c>
    </row>
    <row r="467" spans="4:59" customFormat="1" ht="12.75" x14ac:dyDescent="0.2">
      <c r="D467" s="46"/>
      <c r="E467" s="47"/>
      <c r="F467" s="46"/>
      <c r="G467" s="80"/>
      <c r="H467" s="227">
        <v>3111</v>
      </c>
      <c r="I467" s="57">
        <f t="shared" ref="I467:BG467" ca="1" si="1077">SUMIF($F$12:$F$463,"=3111",I$12:I$411)</f>
        <v>353458581</v>
      </c>
      <c r="J467" s="225">
        <f t="shared" ca="1" si="1077"/>
        <v>257875688</v>
      </c>
      <c r="K467" s="225">
        <f t="shared" ca="1" si="1077"/>
        <v>632738</v>
      </c>
      <c r="L467" s="225">
        <f t="shared" ca="1" si="1077"/>
        <v>87365383</v>
      </c>
      <c r="M467" s="225">
        <f t="shared" ca="1" si="1077"/>
        <v>5157521</v>
      </c>
      <c r="N467" s="225">
        <f t="shared" ca="1" si="1077"/>
        <v>2427251</v>
      </c>
      <c r="O467" s="226">
        <f t="shared" ca="1" si="1077"/>
        <v>606.58160000000009</v>
      </c>
      <c r="P467" s="226">
        <f t="shared" ca="1" si="1077"/>
        <v>463.49089999999995</v>
      </c>
      <c r="Q467" s="432">
        <f t="shared" ca="1" si="1077"/>
        <v>143.0907</v>
      </c>
      <c r="R467" s="58">
        <f t="shared" ca="1" si="1077"/>
        <v>-153911</v>
      </c>
      <c r="S467" s="225">
        <f t="shared" ca="1" si="1077"/>
        <v>151767</v>
      </c>
      <c r="T467" s="225">
        <f t="shared" ca="1" si="1077"/>
        <v>1165865</v>
      </c>
      <c r="U467" s="225">
        <f t="shared" ca="1" si="1077"/>
        <v>1694792</v>
      </c>
      <c r="V467" s="225">
        <f t="shared" ca="1" si="1077"/>
        <v>-1360039</v>
      </c>
      <c r="W467" s="225">
        <f t="shared" ca="1" si="1077"/>
        <v>0</v>
      </c>
      <c r="X467" s="225">
        <f t="shared" ca="1" si="1077"/>
        <v>0</v>
      </c>
      <c r="Y467" s="225">
        <f t="shared" ca="1" si="1077"/>
        <v>1498474</v>
      </c>
      <c r="Z467" s="225">
        <f t="shared" ca="1" si="1077"/>
        <v>153911</v>
      </c>
      <c r="AA467" s="225">
        <f t="shared" ca="1" si="1077"/>
        <v>0</v>
      </c>
      <c r="AB467" s="225">
        <f t="shared" ca="1" si="1077"/>
        <v>61952</v>
      </c>
      <c r="AC467" s="225">
        <f t="shared" ca="1" si="1077"/>
        <v>215863</v>
      </c>
      <c r="AD467" s="225">
        <f t="shared" ca="1" si="1077"/>
        <v>1714337</v>
      </c>
      <c r="AE467" s="225">
        <f t="shared" ca="1" si="1077"/>
        <v>558505</v>
      </c>
      <c r="AF467" s="225">
        <f t="shared" ca="1" si="1077"/>
        <v>29971</v>
      </c>
      <c r="AG467" s="225">
        <f t="shared" ca="1" si="1077"/>
        <v>24900</v>
      </c>
      <c r="AH467" s="225">
        <f t="shared" ca="1" si="1077"/>
        <v>1846935</v>
      </c>
      <c r="AI467" s="225">
        <f t="shared" ca="1" si="1077"/>
        <v>-500</v>
      </c>
      <c r="AJ467" s="225">
        <f t="shared" ca="1" si="1077"/>
        <v>1871335</v>
      </c>
      <c r="AK467" s="225">
        <f t="shared" ca="1" si="1077"/>
        <v>4174148</v>
      </c>
      <c r="AL467" s="226">
        <f t="shared" ca="1" si="1077"/>
        <v>-7.9999999999999988E-2</v>
      </c>
      <c r="AM467" s="226">
        <f t="shared" ca="1" si="1077"/>
        <v>-0.52</v>
      </c>
      <c r="AN467" s="226">
        <f t="shared" ca="1" si="1077"/>
        <v>0.41000000000000003</v>
      </c>
      <c r="AO467" s="226">
        <f t="shared" ca="1" si="1077"/>
        <v>2.5300000000000002</v>
      </c>
      <c r="AP467" s="226">
        <f t="shared" ca="1" si="1077"/>
        <v>0</v>
      </c>
      <c r="AQ467" s="226">
        <f t="shared" ca="1" si="1077"/>
        <v>0</v>
      </c>
      <c r="AR467" s="226">
        <f t="shared" ca="1" si="1077"/>
        <v>0</v>
      </c>
      <c r="AS467" s="226">
        <f t="shared" ca="1" si="1077"/>
        <v>0</v>
      </c>
      <c r="AT467" s="226">
        <f t="shared" ca="1" si="1077"/>
        <v>2.8600000000000003</v>
      </c>
      <c r="AU467" s="226">
        <f t="shared" ca="1" si="1077"/>
        <v>-0.52</v>
      </c>
      <c r="AV467" s="307">
        <f t="shared" ca="1" si="1077"/>
        <v>2.3399999999999994</v>
      </c>
      <c r="AW467" s="57">
        <f t="shared" ca="1" si="1077"/>
        <v>357632729</v>
      </c>
      <c r="AX467" s="225">
        <f t="shared" ca="1" si="1077"/>
        <v>259374162</v>
      </c>
      <c r="AY467" s="225">
        <f t="shared" ca="1" si="1077"/>
        <v>0</v>
      </c>
      <c r="AZ467" s="225">
        <f t="shared" ca="1" si="1077"/>
        <v>848601</v>
      </c>
      <c r="BA467" s="225">
        <f t="shared" ca="1" si="1077"/>
        <v>87923888</v>
      </c>
      <c r="BB467" s="225">
        <f t="shared" ca="1" si="1077"/>
        <v>5187492</v>
      </c>
      <c r="BC467" s="225">
        <f t="shared" ca="1" si="1077"/>
        <v>4298586</v>
      </c>
      <c r="BD467" s="226">
        <f t="shared" ca="1" si="1077"/>
        <v>608.92160000000013</v>
      </c>
      <c r="BE467" s="226">
        <f t="shared" ca="1" si="1077"/>
        <v>466.35090000000002</v>
      </c>
      <c r="BF467" s="226">
        <f t="shared" ca="1" si="1077"/>
        <v>0</v>
      </c>
      <c r="BG467" s="293">
        <f t="shared" ca="1" si="1077"/>
        <v>142.57069999999996</v>
      </c>
    </row>
    <row r="468" spans="4:59" customFormat="1" ht="12.75" x14ac:dyDescent="0.2">
      <c r="D468" s="46"/>
      <c r="E468" s="47"/>
      <c r="F468" s="46"/>
      <c r="G468" s="80"/>
      <c r="H468" s="32">
        <v>3113</v>
      </c>
      <c r="I468" s="49">
        <f t="shared" ref="I468:BG468" si="1078">SUMIF($F$12:$F$463,"=3113",I$12:I$463)</f>
        <v>931927319</v>
      </c>
      <c r="J468" s="50">
        <f t="shared" si="1078"/>
        <v>668638923</v>
      </c>
      <c r="K468" s="50">
        <f t="shared" si="1078"/>
        <v>3228740</v>
      </c>
      <c r="L468" s="50">
        <f t="shared" si="1078"/>
        <v>227091271</v>
      </c>
      <c r="M468" s="50">
        <f t="shared" si="1078"/>
        <v>13372775</v>
      </c>
      <c r="N468" s="50">
        <f t="shared" si="1078"/>
        <v>19595610</v>
      </c>
      <c r="O468" s="51">
        <f t="shared" si="1078"/>
        <v>1310.4989</v>
      </c>
      <c r="P468" s="51">
        <f t="shared" si="1078"/>
        <v>1058.1973</v>
      </c>
      <c r="Q468" s="433">
        <f t="shared" si="1078"/>
        <v>252.30160000000006</v>
      </c>
      <c r="R468" s="75">
        <f t="shared" si="1078"/>
        <v>-906138</v>
      </c>
      <c r="S468" s="50">
        <f t="shared" si="1078"/>
        <v>-99245</v>
      </c>
      <c r="T468" s="50">
        <f t="shared" si="1078"/>
        <v>3508543</v>
      </c>
      <c r="U468" s="50">
        <f t="shared" si="1078"/>
        <v>2762108</v>
      </c>
      <c r="V468" s="50">
        <f t="shared" si="1078"/>
        <v>-2665684</v>
      </c>
      <c r="W468" s="50">
        <f t="shared" si="1078"/>
        <v>2367340</v>
      </c>
      <c r="X468" s="50">
        <f t="shared" si="1078"/>
        <v>18843</v>
      </c>
      <c r="Y468" s="50">
        <f t="shared" si="1078"/>
        <v>4985767</v>
      </c>
      <c r="Z468" s="50">
        <f t="shared" si="1078"/>
        <v>906138</v>
      </c>
      <c r="AA468" s="50">
        <f t="shared" si="1078"/>
        <v>0</v>
      </c>
      <c r="AB468" s="50">
        <f t="shared" si="1078"/>
        <v>254166</v>
      </c>
      <c r="AC468" s="50">
        <f t="shared" si="1078"/>
        <v>1160304</v>
      </c>
      <c r="AD468" s="50">
        <f t="shared" si="1078"/>
        <v>6146071</v>
      </c>
      <c r="AE468" s="50">
        <f t="shared" si="1078"/>
        <v>1991463</v>
      </c>
      <c r="AF468" s="50">
        <f t="shared" si="1078"/>
        <v>99714</v>
      </c>
      <c r="AG468" s="50">
        <f t="shared" si="1078"/>
        <v>15700</v>
      </c>
      <c r="AH468" s="50">
        <f t="shared" si="1078"/>
        <v>3620000</v>
      </c>
      <c r="AI468" s="50">
        <f t="shared" si="1078"/>
        <v>0</v>
      </c>
      <c r="AJ468" s="50">
        <f t="shared" si="1078"/>
        <v>3635700</v>
      </c>
      <c r="AK468" s="50">
        <f t="shared" si="1078"/>
        <v>11872948</v>
      </c>
      <c r="AL468" s="51">
        <f t="shared" si="1078"/>
        <v>-2.2599999999999998</v>
      </c>
      <c r="AM468" s="51">
        <f t="shared" si="1078"/>
        <v>-0.75</v>
      </c>
      <c r="AN468" s="51">
        <f t="shared" si="1078"/>
        <v>-0.19000000000000003</v>
      </c>
      <c r="AO468" s="51">
        <f t="shared" si="1078"/>
        <v>5.8500000000000005</v>
      </c>
      <c r="AP468" s="51">
        <f t="shared" si="1078"/>
        <v>0</v>
      </c>
      <c r="AQ468" s="51">
        <f t="shared" si="1078"/>
        <v>6.8336000000000015</v>
      </c>
      <c r="AR468" s="51">
        <f t="shared" si="1078"/>
        <v>0.03</v>
      </c>
      <c r="AS468" s="51">
        <f t="shared" si="1078"/>
        <v>0</v>
      </c>
      <c r="AT468" s="51">
        <f t="shared" si="1078"/>
        <v>10.263600000000002</v>
      </c>
      <c r="AU468" s="51">
        <f t="shared" si="1078"/>
        <v>-0.75</v>
      </c>
      <c r="AV468" s="308">
        <f t="shared" si="1078"/>
        <v>9.5136000000000003</v>
      </c>
      <c r="AW468" s="49">
        <f t="shared" si="1078"/>
        <v>943800267</v>
      </c>
      <c r="AX468" s="50">
        <f t="shared" si="1078"/>
        <v>673624690</v>
      </c>
      <c r="AY468" s="50">
        <f t="shared" si="1078"/>
        <v>2367340</v>
      </c>
      <c r="AZ468" s="50">
        <f t="shared" si="1078"/>
        <v>4389044</v>
      </c>
      <c r="BA468" s="50">
        <f t="shared" si="1078"/>
        <v>229082734</v>
      </c>
      <c r="BB468" s="50">
        <f t="shared" si="1078"/>
        <v>13472489</v>
      </c>
      <c r="BC468" s="50">
        <f t="shared" si="1078"/>
        <v>23231310</v>
      </c>
      <c r="BD468" s="51">
        <f t="shared" si="1078"/>
        <v>1320.0124999999998</v>
      </c>
      <c r="BE468" s="51">
        <f t="shared" si="1078"/>
        <v>1068.4608999999998</v>
      </c>
      <c r="BF468" s="51">
        <f t="shared" si="1078"/>
        <v>6.8336000000000015</v>
      </c>
      <c r="BG468" s="294">
        <f t="shared" si="1078"/>
        <v>251.55160000000006</v>
      </c>
    </row>
    <row r="469" spans="4:59" customFormat="1" ht="12.75" x14ac:dyDescent="0.2">
      <c r="D469" s="46"/>
      <c r="E469" s="47"/>
      <c r="F469" s="46"/>
      <c r="G469" s="80"/>
      <c r="H469" s="32">
        <v>3114</v>
      </c>
      <c r="I469" s="49">
        <f t="shared" ref="I469:BG469" si="1079">SUMIF($F$12:$F$463,"=3114",I$12:I$463)</f>
        <v>55504906</v>
      </c>
      <c r="J469" s="50">
        <f t="shared" si="1079"/>
        <v>40282812</v>
      </c>
      <c r="K469" s="50">
        <f t="shared" si="1079"/>
        <v>233360</v>
      </c>
      <c r="L469" s="50">
        <f t="shared" si="1079"/>
        <v>13694468</v>
      </c>
      <c r="M469" s="50">
        <f t="shared" si="1079"/>
        <v>805656</v>
      </c>
      <c r="N469" s="50">
        <f t="shared" si="1079"/>
        <v>488610</v>
      </c>
      <c r="O469" s="51">
        <f t="shared" si="1079"/>
        <v>80.952699999999993</v>
      </c>
      <c r="P469" s="51">
        <f t="shared" si="1079"/>
        <v>66.428700000000006</v>
      </c>
      <c r="Q469" s="433">
        <f t="shared" si="1079"/>
        <v>14.524000000000001</v>
      </c>
      <c r="R469" s="75">
        <f t="shared" si="1079"/>
        <v>87792</v>
      </c>
      <c r="S469" s="50">
        <f t="shared" si="1079"/>
        <v>0</v>
      </c>
      <c r="T469" s="50">
        <f t="shared" si="1079"/>
        <v>1293269</v>
      </c>
      <c r="U469" s="50">
        <f t="shared" si="1079"/>
        <v>103868</v>
      </c>
      <c r="V469" s="50">
        <f t="shared" si="1079"/>
        <v>-351252</v>
      </c>
      <c r="W469" s="50">
        <f t="shared" si="1079"/>
        <v>0</v>
      </c>
      <c r="X469" s="50">
        <f t="shared" si="1079"/>
        <v>0</v>
      </c>
      <c r="Y469" s="50">
        <f t="shared" si="1079"/>
        <v>1133677</v>
      </c>
      <c r="Z469" s="50">
        <f t="shared" si="1079"/>
        <v>-87792</v>
      </c>
      <c r="AA469" s="50">
        <f t="shared" si="1079"/>
        <v>0</v>
      </c>
      <c r="AB469" s="50">
        <f t="shared" si="1079"/>
        <v>0</v>
      </c>
      <c r="AC469" s="50">
        <f t="shared" si="1079"/>
        <v>-87792</v>
      </c>
      <c r="AD469" s="50">
        <f t="shared" si="1079"/>
        <v>1045885</v>
      </c>
      <c r="AE469" s="50">
        <f t="shared" si="1079"/>
        <v>353509</v>
      </c>
      <c r="AF469" s="50">
        <f t="shared" si="1079"/>
        <v>22674</v>
      </c>
      <c r="AG469" s="50">
        <f t="shared" si="1079"/>
        <v>-2500</v>
      </c>
      <c r="AH469" s="50">
        <f t="shared" si="1079"/>
        <v>477000</v>
      </c>
      <c r="AI469" s="50">
        <f t="shared" si="1079"/>
        <v>0</v>
      </c>
      <c r="AJ469" s="50">
        <f t="shared" si="1079"/>
        <v>474500</v>
      </c>
      <c r="AK469" s="50">
        <f t="shared" si="1079"/>
        <v>1896568</v>
      </c>
      <c r="AL469" s="51">
        <f t="shared" si="1079"/>
        <v>0</v>
      </c>
      <c r="AM469" s="51">
        <f t="shared" si="1079"/>
        <v>-0.01</v>
      </c>
      <c r="AN469" s="51">
        <f t="shared" si="1079"/>
        <v>0</v>
      </c>
      <c r="AO469" s="51">
        <f t="shared" si="1079"/>
        <v>2.66</v>
      </c>
      <c r="AP469" s="51">
        <f t="shared" si="1079"/>
        <v>0</v>
      </c>
      <c r="AQ469" s="51">
        <f t="shared" si="1079"/>
        <v>0</v>
      </c>
      <c r="AR469" s="51">
        <f t="shared" si="1079"/>
        <v>0</v>
      </c>
      <c r="AS469" s="51">
        <f t="shared" si="1079"/>
        <v>0</v>
      </c>
      <c r="AT469" s="51">
        <f t="shared" si="1079"/>
        <v>2.6599999999999997</v>
      </c>
      <c r="AU469" s="51">
        <f t="shared" si="1079"/>
        <v>-0.01</v>
      </c>
      <c r="AV469" s="308">
        <f t="shared" si="1079"/>
        <v>2.65</v>
      </c>
      <c r="AW469" s="49">
        <f t="shared" si="1079"/>
        <v>57401474</v>
      </c>
      <c r="AX469" s="50">
        <f t="shared" si="1079"/>
        <v>41416489</v>
      </c>
      <c r="AY469" s="50">
        <f t="shared" si="1079"/>
        <v>0</v>
      </c>
      <c r="AZ469" s="50">
        <f t="shared" si="1079"/>
        <v>145568</v>
      </c>
      <c r="BA469" s="50">
        <f t="shared" si="1079"/>
        <v>14047977</v>
      </c>
      <c r="BB469" s="50">
        <f t="shared" si="1079"/>
        <v>828330</v>
      </c>
      <c r="BC469" s="50">
        <f t="shared" si="1079"/>
        <v>963110</v>
      </c>
      <c r="BD469" s="51">
        <f t="shared" si="1079"/>
        <v>83.602699999999984</v>
      </c>
      <c r="BE469" s="51">
        <f t="shared" si="1079"/>
        <v>69.088700000000003</v>
      </c>
      <c r="BF469" s="51">
        <f t="shared" si="1079"/>
        <v>0</v>
      </c>
      <c r="BG469" s="294">
        <f t="shared" si="1079"/>
        <v>14.513999999999999</v>
      </c>
    </row>
    <row r="470" spans="4:59" customFormat="1" ht="12.75" x14ac:dyDescent="0.2">
      <c r="D470" s="46"/>
      <c r="E470" s="47"/>
      <c r="F470" s="46"/>
      <c r="G470" s="80"/>
      <c r="H470" s="32">
        <v>3117</v>
      </c>
      <c r="I470" s="49">
        <f t="shared" ref="I470:BG470" si="1080">SUMIF($F$12:$F$463,"=3117",I$12:I$463)</f>
        <v>44034960</v>
      </c>
      <c r="J470" s="50">
        <f t="shared" si="1080"/>
        <v>31368674</v>
      </c>
      <c r="K470" s="50">
        <f t="shared" si="1080"/>
        <v>376000</v>
      </c>
      <c r="L470" s="50">
        <f t="shared" si="1080"/>
        <v>10729702</v>
      </c>
      <c r="M470" s="50">
        <f t="shared" si="1080"/>
        <v>627374</v>
      </c>
      <c r="N470" s="50">
        <f t="shared" si="1080"/>
        <v>933210</v>
      </c>
      <c r="O470" s="51">
        <f t="shared" si="1080"/>
        <v>67.974900000000005</v>
      </c>
      <c r="P470" s="51">
        <f t="shared" si="1080"/>
        <v>49.875400000000006</v>
      </c>
      <c r="Q470" s="433">
        <f t="shared" si="1080"/>
        <v>18.099499999999999</v>
      </c>
      <c r="R470" s="75">
        <f t="shared" si="1080"/>
        <v>40200</v>
      </c>
      <c r="S470" s="50">
        <f t="shared" si="1080"/>
        <v>0</v>
      </c>
      <c r="T470" s="50">
        <f t="shared" si="1080"/>
        <v>106901</v>
      </c>
      <c r="U470" s="50">
        <f t="shared" si="1080"/>
        <v>308500</v>
      </c>
      <c r="V470" s="50">
        <f t="shared" si="1080"/>
        <v>-22091</v>
      </c>
      <c r="W470" s="50">
        <f t="shared" si="1080"/>
        <v>57740</v>
      </c>
      <c r="X470" s="50">
        <f t="shared" si="1080"/>
        <v>0</v>
      </c>
      <c r="Y470" s="50">
        <f t="shared" si="1080"/>
        <v>491250</v>
      </c>
      <c r="Z470" s="50">
        <f t="shared" si="1080"/>
        <v>-40200</v>
      </c>
      <c r="AA470" s="50">
        <f t="shared" si="1080"/>
        <v>0</v>
      </c>
      <c r="AB470" s="50">
        <f t="shared" si="1080"/>
        <v>0</v>
      </c>
      <c r="AC470" s="50">
        <f t="shared" si="1080"/>
        <v>-40200</v>
      </c>
      <c r="AD470" s="50">
        <f t="shared" si="1080"/>
        <v>451050</v>
      </c>
      <c r="AE470" s="50">
        <f t="shared" si="1080"/>
        <v>152453</v>
      </c>
      <c r="AF470" s="50">
        <f t="shared" si="1080"/>
        <v>9825</v>
      </c>
      <c r="AG470" s="50">
        <f t="shared" si="1080"/>
        <v>0</v>
      </c>
      <c r="AH470" s="50">
        <f t="shared" si="1080"/>
        <v>30000</v>
      </c>
      <c r="AI470" s="50">
        <f t="shared" si="1080"/>
        <v>0</v>
      </c>
      <c r="AJ470" s="50">
        <f t="shared" si="1080"/>
        <v>30000</v>
      </c>
      <c r="AK470" s="50">
        <f t="shared" si="1080"/>
        <v>643328</v>
      </c>
      <c r="AL470" s="51">
        <f t="shared" si="1080"/>
        <v>0.1</v>
      </c>
      <c r="AM470" s="51">
        <f t="shared" si="1080"/>
        <v>-0.2</v>
      </c>
      <c r="AN470" s="51">
        <f t="shared" si="1080"/>
        <v>0</v>
      </c>
      <c r="AO470" s="51">
        <f t="shared" si="1080"/>
        <v>0.2</v>
      </c>
      <c r="AP470" s="51">
        <f t="shared" si="1080"/>
        <v>0</v>
      </c>
      <c r="AQ470" s="51">
        <f t="shared" si="1080"/>
        <v>0.16669999999999999</v>
      </c>
      <c r="AR470" s="51">
        <f t="shared" si="1080"/>
        <v>0</v>
      </c>
      <c r="AS470" s="51">
        <f t="shared" si="1080"/>
        <v>0</v>
      </c>
      <c r="AT470" s="51">
        <f t="shared" si="1080"/>
        <v>0.46669999999999995</v>
      </c>
      <c r="AU470" s="51">
        <f t="shared" si="1080"/>
        <v>-0.2</v>
      </c>
      <c r="AV470" s="308">
        <f t="shared" si="1080"/>
        <v>0.26670000000000005</v>
      </c>
      <c r="AW470" s="49">
        <f t="shared" si="1080"/>
        <v>44678288</v>
      </c>
      <c r="AX470" s="50">
        <f t="shared" si="1080"/>
        <v>31859924</v>
      </c>
      <c r="AY470" s="50">
        <f t="shared" si="1080"/>
        <v>57740</v>
      </c>
      <c r="AZ470" s="50">
        <f t="shared" si="1080"/>
        <v>335800</v>
      </c>
      <c r="BA470" s="50">
        <f t="shared" si="1080"/>
        <v>10882155</v>
      </c>
      <c r="BB470" s="50">
        <f t="shared" si="1080"/>
        <v>637199</v>
      </c>
      <c r="BC470" s="50">
        <f t="shared" si="1080"/>
        <v>963210</v>
      </c>
      <c r="BD470" s="51">
        <f t="shared" si="1080"/>
        <v>68.241600000000005</v>
      </c>
      <c r="BE470" s="51">
        <f t="shared" si="1080"/>
        <v>50.342100000000009</v>
      </c>
      <c r="BF470" s="51">
        <f t="shared" si="1080"/>
        <v>0.16669999999999999</v>
      </c>
      <c r="BG470" s="294">
        <f t="shared" si="1080"/>
        <v>17.899499999999996</v>
      </c>
    </row>
    <row r="471" spans="4:59" customFormat="1" ht="12.75" x14ac:dyDescent="0.2">
      <c r="D471" s="46"/>
      <c r="E471" s="47"/>
      <c r="F471" s="46"/>
      <c r="G471" s="80"/>
      <c r="H471" s="32">
        <v>3122</v>
      </c>
      <c r="I471" s="49">
        <f t="shared" ref="I471:BG471" si="1081">SUMIF($F$12:$F$411,"=3122",I$12:I$411)</f>
        <v>0</v>
      </c>
      <c r="J471" s="50">
        <f t="shared" si="1081"/>
        <v>0</v>
      </c>
      <c r="K471" s="50">
        <f t="shared" si="1081"/>
        <v>0</v>
      </c>
      <c r="L471" s="50">
        <f t="shared" si="1081"/>
        <v>0</v>
      </c>
      <c r="M471" s="50">
        <f t="shared" si="1081"/>
        <v>0</v>
      </c>
      <c r="N471" s="50">
        <f t="shared" si="1081"/>
        <v>0</v>
      </c>
      <c r="O471" s="51">
        <f t="shared" si="1081"/>
        <v>0</v>
      </c>
      <c r="P471" s="51">
        <f t="shared" si="1081"/>
        <v>0</v>
      </c>
      <c r="Q471" s="433">
        <f t="shared" si="1081"/>
        <v>0</v>
      </c>
      <c r="R471" s="75">
        <f t="shared" si="1081"/>
        <v>0</v>
      </c>
      <c r="S471" s="50">
        <f t="shared" si="1081"/>
        <v>0</v>
      </c>
      <c r="T471" s="50">
        <f t="shared" si="1081"/>
        <v>0</v>
      </c>
      <c r="U471" s="50">
        <f t="shared" si="1081"/>
        <v>0</v>
      </c>
      <c r="V471" s="50">
        <f t="shared" si="1081"/>
        <v>0</v>
      </c>
      <c r="W471" s="50">
        <f t="shared" si="1081"/>
        <v>0</v>
      </c>
      <c r="X471" s="50">
        <f t="shared" si="1081"/>
        <v>0</v>
      </c>
      <c r="Y471" s="50">
        <f t="shared" si="1081"/>
        <v>0</v>
      </c>
      <c r="Z471" s="50">
        <f t="shared" si="1081"/>
        <v>0</v>
      </c>
      <c r="AA471" s="50">
        <f t="shared" si="1081"/>
        <v>0</v>
      </c>
      <c r="AB471" s="50">
        <f t="shared" si="1081"/>
        <v>0</v>
      </c>
      <c r="AC471" s="50">
        <f t="shared" si="1081"/>
        <v>0</v>
      </c>
      <c r="AD471" s="50">
        <f t="shared" si="1081"/>
        <v>0</v>
      </c>
      <c r="AE471" s="50">
        <f t="shared" si="1081"/>
        <v>0</v>
      </c>
      <c r="AF471" s="50">
        <f t="shared" si="1081"/>
        <v>0</v>
      </c>
      <c r="AG471" s="50">
        <f t="shared" si="1081"/>
        <v>0</v>
      </c>
      <c r="AH471" s="50">
        <f t="shared" si="1081"/>
        <v>0</v>
      </c>
      <c r="AI471" s="50">
        <f t="shared" si="1081"/>
        <v>0</v>
      </c>
      <c r="AJ471" s="50">
        <f t="shared" si="1081"/>
        <v>0</v>
      </c>
      <c r="AK471" s="50">
        <f t="shared" si="1081"/>
        <v>0</v>
      </c>
      <c r="AL471" s="51">
        <f t="shared" si="1081"/>
        <v>0</v>
      </c>
      <c r="AM471" s="51">
        <f t="shared" si="1081"/>
        <v>0</v>
      </c>
      <c r="AN471" s="51">
        <f t="shared" si="1081"/>
        <v>0</v>
      </c>
      <c r="AO471" s="51">
        <f t="shared" si="1081"/>
        <v>0</v>
      </c>
      <c r="AP471" s="51">
        <f t="shared" si="1081"/>
        <v>0</v>
      </c>
      <c r="AQ471" s="51">
        <f t="shared" si="1081"/>
        <v>0</v>
      </c>
      <c r="AR471" s="51">
        <f t="shared" si="1081"/>
        <v>0</v>
      </c>
      <c r="AS471" s="51">
        <f t="shared" si="1081"/>
        <v>0</v>
      </c>
      <c r="AT471" s="51">
        <f t="shared" si="1081"/>
        <v>0</v>
      </c>
      <c r="AU471" s="51">
        <f t="shared" si="1081"/>
        <v>0</v>
      </c>
      <c r="AV471" s="308">
        <f t="shared" si="1081"/>
        <v>0</v>
      </c>
      <c r="AW471" s="49">
        <f t="shared" si="1081"/>
        <v>0</v>
      </c>
      <c r="AX471" s="50">
        <f t="shared" si="1081"/>
        <v>0</v>
      </c>
      <c r="AY471" s="50">
        <f t="shared" si="1081"/>
        <v>0</v>
      </c>
      <c r="AZ471" s="50">
        <f t="shared" si="1081"/>
        <v>0</v>
      </c>
      <c r="BA471" s="50">
        <f t="shared" si="1081"/>
        <v>0</v>
      </c>
      <c r="BB471" s="50">
        <f t="shared" si="1081"/>
        <v>0</v>
      </c>
      <c r="BC471" s="50">
        <f t="shared" si="1081"/>
        <v>0</v>
      </c>
      <c r="BD471" s="51">
        <f t="shared" si="1081"/>
        <v>0</v>
      </c>
      <c r="BE471" s="51">
        <f t="shared" si="1081"/>
        <v>0</v>
      </c>
      <c r="BF471" s="51">
        <f t="shared" si="1081"/>
        <v>0</v>
      </c>
      <c r="BG471" s="294">
        <f t="shared" si="1081"/>
        <v>0</v>
      </c>
    </row>
    <row r="472" spans="4:59" customFormat="1" ht="12.75" x14ac:dyDescent="0.2">
      <c r="D472" s="46"/>
      <c r="E472" s="47"/>
      <c r="F472" s="46"/>
      <c r="G472" s="80"/>
      <c r="H472" s="32">
        <v>3124</v>
      </c>
      <c r="I472" s="49">
        <f t="shared" ref="I472:BG472" si="1082">SUMIF($F$12:$F$411,"=3124",I$12:I$411)</f>
        <v>0</v>
      </c>
      <c r="J472" s="50">
        <f t="shared" si="1082"/>
        <v>0</v>
      </c>
      <c r="K472" s="50">
        <f t="shared" si="1082"/>
        <v>0</v>
      </c>
      <c r="L472" s="50">
        <f t="shared" si="1082"/>
        <v>0</v>
      </c>
      <c r="M472" s="50">
        <f t="shared" si="1082"/>
        <v>0</v>
      </c>
      <c r="N472" s="50">
        <f t="shared" si="1082"/>
        <v>0</v>
      </c>
      <c r="O472" s="51">
        <f t="shared" si="1082"/>
        <v>0</v>
      </c>
      <c r="P472" s="51">
        <f t="shared" si="1082"/>
        <v>0</v>
      </c>
      <c r="Q472" s="433">
        <f t="shared" si="1082"/>
        <v>0</v>
      </c>
      <c r="R472" s="75">
        <f t="shared" si="1082"/>
        <v>0</v>
      </c>
      <c r="S472" s="50">
        <f t="shared" si="1082"/>
        <v>0</v>
      </c>
      <c r="T472" s="50">
        <f t="shared" si="1082"/>
        <v>0</v>
      </c>
      <c r="U472" s="50">
        <f t="shared" si="1082"/>
        <v>0</v>
      </c>
      <c r="V472" s="50">
        <f t="shared" si="1082"/>
        <v>0</v>
      </c>
      <c r="W472" s="50">
        <f t="shared" si="1082"/>
        <v>0</v>
      </c>
      <c r="X472" s="50">
        <f t="shared" si="1082"/>
        <v>0</v>
      </c>
      <c r="Y472" s="50">
        <f t="shared" si="1082"/>
        <v>0</v>
      </c>
      <c r="Z472" s="50">
        <f t="shared" si="1082"/>
        <v>0</v>
      </c>
      <c r="AA472" s="50">
        <f t="shared" si="1082"/>
        <v>0</v>
      </c>
      <c r="AB472" s="50">
        <f t="shared" si="1082"/>
        <v>0</v>
      </c>
      <c r="AC472" s="50">
        <f t="shared" si="1082"/>
        <v>0</v>
      </c>
      <c r="AD472" s="50">
        <f t="shared" si="1082"/>
        <v>0</v>
      </c>
      <c r="AE472" s="50">
        <f t="shared" si="1082"/>
        <v>0</v>
      </c>
      <c r="AF472" s="50">
        <f t="shared" si="1082"/>
        <v>0</v>
      </c>
      <c r="AG472" s="50">
        <f t="shared" si="1082"/>
        <v>0</v>
      </c>
      <c r="AH472" s="50">
        <f t="shared" si="1082"/>
        <v>0</v>
      </c>
      <c r="AI472" s="50">
        <f t="shared" si="1082"/>
        <v>0</v>
      </c>
      <c r="AJ472" s="50">
        <f t="shared" si="1082"/>
        <v>0</v>
      </c>
      <c r="AK472" s="50">
        <f t="shared" si="1082"/>
        <v>0</v>
      </c>
      <c r="AL472" s="51">
        <f t="shared" si="1082"/>
        <v>0</v>
      </c>
      <c r="AM472" s="51">
        <f t="shared" si="1082"/>
        <v>0</v>
      </c>
      <c r="AN472" s="51">
        <f t="shared" si="1082"/>
        <v>0</v>
      </c>
      <c r="AO472" s="51">
        <f t="shared" si="1082"/>
        <v>0</v>
      </c>
      <c r="AP472" s="51">
        <f t="shared" si="1082"/>
        <v>0</v>
      </c>
      <c r="AQ472" s="51">
        <f t="shared" si="1082"/>
        <v>0</v>
      </c>
      <c r="AR472" s="51">
        <f t="shared" si="1082"/>
        <v>0</v>
      </c>
      <c r="AS472" s="51">
        <f t="shared" si="1082"/>
        <v>0</v>
      </c>
      <c r="AT472" s="51">
        <f t="shared" si="1082"/>
        <v>0</v>
      </c>
      <c r="AU472" s="51">
        <f t="shared" si="1082"/>
        <v>0</v>
      </c>
      <c r="AV472" s="308">
        <f t="shared" si="1082"/>
        <v>0</v>
      </c>
      <c r="AW472" s="49">
        <f t="shared" si="1082"/>
        <v>0</v>
      </c>
      <c r="AX472" s="50">
        <f t="shared" si="1082"/>
        <v>0</v>
      </c>
      <c r="AY472" s="50">
        <f t="shared" si="1082"/>
        <v>0</v>
      </c>
      <c r="AZ472" s="50">
        <f t="shared" si="1082"/>
        <v>0</v>
      </c>
      <c r="BA472" s="50">
        <f t="shared" si="1082"/>
        <v>0</v>
      </c>
      <c r="BB472" s="50">
        <f t="shared" si="1082"/>
        <v>0</v>
      </c>
      <c r="BC472" s="50">
        <f t="shared" si="1082"/>
        <v>0</v>
      </c>
      <c r="BD472" s="51">
        <f t="shared" si="1082"/>
        <v>0</v>
      </c>
      <c r="BE472" s="51">
        <f t="shared" si="1082"/>
        <v>0</v>
      </c>
      <c r="BF472" s="51">
        <f t="shared" si="1082"/>
        <v>0</v>
      </c>
      <c r="BG472" s="294">
        <f t="shared" si="1082"/>
        <v>0</v>
      </c>
    </row>
    <row r="473" spans="4:59" customFormat="1" ht="12.75" x14ac:dyDescent="0.2">
      <c r="D473" s="46"/>
      <c r="E473" s="47"/>
      <c r="F473" s="46"/>
      <c r="G473" s="80"/>
      <c r="H473" s="32">
        <v>3141</v>
      </c>
      <c r="I473" s="49">
        <f t="shared" ref="I473:BG473" si="1083">SUMIF($F$12:$F$463,"=3141",I$12:I$463)</f>
        <v>112609430</v>
      </c>
      <c r="J473" s="50">
        <f t="shared" si="1083"/>
        <v>81778245</v>
      </c>
      <c r="K473" s="50">
        <f t="shared" si="1083"/>
        <v>520220</v>
      </c>
      <c r="L473" s="50">
        <f t="shared" si="1083"/>
        <v>27816876</v>
      </c>
      <c r="M473" s="50">
        <f t="shared" si="1083"/>
        <v>1635565</v>
      </c>
      <c r="N473" s="50">
        <f t="shared" si="1083"/>
        <v>858524</v>
      </c>
      <c r="O473" s="51">
        <f t="shared" si="1083"/>
        <v>278.42</v>
      </c>
      <c r="P473" s="51">
        <f t="shared" si="1083"/>
        <v>0</v>
      </c>
      <c r="Q473" s="433">
        <f t="shared" si="1083"/>
        <v>278.42</v>
      </c>
      <c r="R473" s="75">
        <f t="shared" si="1083"/>
        <v>5820</v>
      </c>
      <c r="S473" s="50">
        <f t="shared" si="1083"/>
        <v>0</v>
      </c>
      <c r="T473" s="50">
        <f t="shared" si="1083"/>
        <v>0</v>
      </c>
      <c r="U473" s="50">
        <f t="shared" si="1083"/>
        <v>97116</v>
      </c>
      <c r="V473" s="50">
        <f t="shared" si="1083"/>
        <v>0</v>
      </c>
      <c r="W473" s="50">
        <f t="shared" si="1083"/>
        <v>0</v>
      </c>
      <c r="X473" s="50">
        <f t="shared" si="1083"/>
        <v>0</v>
      </c>
      <c r="Y473" s="50">
        <f t="shared" si="1083"/>
        <v>102936</v>
      </c>
      <c r="Z473" s="50">
        <f t="shared" si="1083"/>
        <v>-5820</v>
      </c>
      <c r="AA473" s="50">
        <f t="shared" si="1083"/>
        <v>0</v>
      </c>
      <c r="AB473" s="50">
        <f t="shared" si="1083"/>
        <v>0</v>
      </c>
      <c r="AC473" s="50">
        <f t="shared" si="1083"/>
        <v>-5820</v>
      </c>
      <c r="AD473" s="50">
        <f t="shared" si="1083"/>
        <v>97116</v>
      </c>
      <c r="AE473" s="50">
        <f t="shared" si="1083"/>
        <v>32825</v>
      </c>
      <c r="AF473" s="50">
        <f t="shared" si="1083"/>
        <v>2058</v>
      </c>
      <c r="AG473" s="50">
        <f t="shared" si="1083"/>
        <v>0</v>
      </c>
      <c r="AH473" s="50">
        <f t="shared" si="1083"/>
        <v>0</v>
      </c>
      <c r="AI473" s="50">
        <f t="shared" si="1083"/>
        <v>0</v>
      </c>
      <c r="AJ473" s="50">
        <f t="shared" si="1083"/>
        <v>0</v>
      </c>
      <c r="AK473" s="50">
        <f t="shared" si="1083"/>
        <v>131999</v>
      </c>
      <c r="AL473" s="51">
        <f t="shared" si="1083"/>
        <v>0</v>
      </c>
      <c r="AM473" s="51">
        <f t="shared" si="1083"/>
        <v>-0.03</v>
      </c>
      <c r="AN473" s="51">
        <f t="shared" si="1083"/>
        <v>0</v>
      </c>
      <c r="AO473" s="51">
        <f t="shared" si="1083"/>
        <v>0</v>
      </c>
      <c r="AP473" s="51">
        <f t="shared" si="1083"/>
        <v>0</v>
      </c>
      <c r="AQ473" s="51">
        <f t="shared" si="1083"/>
        <v>0</v>
      </c>
      <c r="AR473" s="51">
        <f t="shared" si="1083"/>
        <v>0</v>
      </c>
      <c r="AS473" s="51">
        <f t="shared" si="1083"/>
        <v>0</v>
      </c>
      <c r="AT473" s="51">
        <f t="shared" si="1083"/>
        <v>0</v>
      </c>
      <c r="AU473" s="51">
        <f t="shared" si="1083"/>
        <v>-0.03</v>
      </c>
      <c r="AV473" s="308">
        <f t="shared" si="1083"/>
        <v>-0.03</v>
      </c>
      <c r="AW473" s="49">
        <f t="shared" si="1083"/>
        <v>112741429</v>
      </c>
      <c r="AX473" s="50">
        <f t="shared" si="1083"/>
        <v>81881181</v>
      </c>
      <c r="AY473" s="50">
        <f t="shared" si="1083"/>
        <v>0</v>
      </c>
      <c r="AZ473" s="50">
        <f t="shared" si="1083"/>
        <v>514400</v>
      </c>
      <c r="BA473" s="50">
        <f t="shared" si="1083"/>
        <v>27849701</v>
      </c>
      <c r="BB473" s="50">
        <f t="shared" si="1083"/>
        <v>1637623</v>
      </c>
      <c r="BC473" s="50">
        <f t="shared" si="1083"/>
        <v>858524</v>
      </c>
      <c r="BD473" s="51">
        <f t="shared" si="1083"/>
        <v>278.39000000000004</v>
      </c>
      <c r="BE473" s="51">
        <f t="shared" si="1083"/>
        <v>0</v>
      </c>
      <c r="BF473" s="51">
        <f t="shared" si="1083"/>
        <v>0</v>
      </c>
      <c r="BG473" s="294">
        <f t="shared" si="1083"/>
        <v>278.39000000000004</v>
      </c>
    </row>
    <row r="474" spans="4:59" customFormat="1" ht="12.75" x14ac:dyDescent="0.2">
      <c r="D474" s="46"/>
      <c r="E474" s="47"/>
      <c r="F474" s="46"/>
      <c r="G474" s="80"/>
      <c r="H474" s="32">
        <v>3143</v>
      </c>
      <c r="I474" s="49">
        <f t="shared" ref="I474:BG474" si="1084">SUMIF($F$12:$F$463,"=3143",I$12:I$463)</f>
        <v>95639774</v>
      </c>
      <c r="J474" s="50">
        <f t="shared" si="1084"/>
        <v>70091386</v>
      </c>
      <c r="K474" s="50">
        <f t="shared" si="1084"/>
        <v>240000</v>
      </c>
      <c r="L474" s="50">
        <f t="shared" si="1084"/>
        <v>23772006</v>
      </c>
      <c r="M474" s="50">
        <f t="shared" si="1084"/>
        <v>1401832</v>
      </c>
      <c r="N474" s="50">
        <f t="shared" si="1084"/>
        <v>134550</v>
      </c>
      <c r="O474" s="51">
        <f t="shared" si="1084"/>
        <v>154.83570000000006</v>
      </c>
      <c r="P474" s="51">
        <f t="shared" si="1084"/>
        <v>145.47569999999999</v>
      </c>
      <c r="Q474" s="433">
        <f t="shared" si="1084"/>
        <v>9.36</v>
      </c>
      <c r="R474" s="75">
        <f t="shared" si="1084"/>
        <v>44000</v>
      </c>
      <c r="S474" s="50">
        <f t="shared" si="1084"/>
        <v>0</v>
      </c>
      <c r="T474" s="50">
        <f t="shared" si="1084"/>
        <v>590015</v>
      </c>
      <c r="U474" s="50">
        <f t="shared" si="1084"/>
        <v>0</v>
      </c>
      <c r="V474" s="50">
        <f t="shared" si="1084"/>
        <v>0</v>
      </c>
      <c r="W474" s="50">
        <f t="shared" si="1084"/>
        <v>0</v>
      </c>
      <c r="X474" s="50">
        <f t="shared" si="1084"/>
        <v>0</v>
      </c>
      <c r="Y474" s="50">
        <f t="shared" si="1084"/>
        <v>634015</v>
      </c>
      <c r="Z474" s="50">
        <f t="shared" si="1084"/>
        <v>-44000</v>
      </c>
      <c r="AA474" s="50">
        <f t="shared" si="1084"/>
        <v>0</v>
      </c>
      <c r="AB474" s="50">
        <f t="shared" si="1084"/>
        <v>0</v>
      </c>
      <c r="AC474" s="50">
        <f t="shared" si="1084"/>
        <v>-44000</v>
      </c>
      <c r="AD474" s="50">
        <f t="shared" si="1084"/>
        <v>590015</v>
      </c>
      <c r="AE474" s="50">
        <f t="shared" si="1084"/>
        <v>199425</v>
      </c>
      <c r="AF474" s="50">
        <f t="shared" si="1084"/>
        <v>12681</v>
      </c>
      <c r="AG474" s="50">
        <f t="shared" si="1084"/>
        <v>0</v>
      </c>
      <c r="AH474" s="50">
        <f t="shared" si="1084"/>
        <v>0</v>
      </c>
      <c r="AI474" s="50">
        <f t="shared" si="1084"/>
        <v>0</v>
      </c>
      <c r="AJ474" s="50">
        <f t="shared" si="1084"/>
        <v>0</v>
      </c>
      <c r="AK474" s="50">
        <f t="shared" si="1084"/>
        <v>802121</v>
      </c>
      <c r="AL474" s="51">
        <f t="shared" si="1084"/>
        <v>0.01</v>
      </c>
      <c r="AM474" s="51">
        <f t="shared" si="1084"/>
        <v>-0.01</v>
      </c>
      <c r="AN474" s="51">
        <f t="shared" si="1084"/>
        <v>0</v>
      </c>
      <c r="AO474" s="51">
        <f t="shared" si="1084"/>
        <v>1.28</v>
      </c>
      <c r="AP474" s="51">
        <f t="shared" si="1084"/>
        <v>0</v>
      </c>
      <c r="AQ474" s="51">
        <f t="shared" si="1084"/>
        <v>0</v>
      </c>
      <c r="AR474" s="51">
        <f t="shared" si="1084"/>
        <v>0</v>
      </c>
      <c r="AS474" s="51">
        <f t="shared" si="1084"/>
        <v>0</v>
      </c>
      <c r="AT474" s="51">
        <f t="shared" si="1084"/>
        <v>1.29</v>
      </c>
      <c r="AU474" s="51">
        <f t="shared" si="1084"/>
        <v>-0.01</v>
      </c>
      <c r="AV474" s="308">
        <f t="shared" si="1084"/>
        <v>1.28</v>
      </c>
      <c r="AW474" s="49">
        <f t="shared" si="1084"/>
        <v>96441895</v>
      </c>
      <c r="AX474" s="50">
        <f t="shared" si="1084"/>
        <v>70725401</v>
      </c>
      <c r="AY474" s="50">
        <f t="shared" si="1084"/>
        <v>0</v>
      </c>
      <c r="AZ474" s="50">
        <f t="shared" si="1084"/>
        <v>196000</v>
      </c>
      <c r="BA474" s="50">
        <f t="shared" si="1084"/>
        <v>23971431</v>
      </c>
      <c r="BB474" s="50">
        <f t="shared" si="1084"/>
        <v>1414513</v>
      </c>
      <c r="BC474" s="50">
        <f t="shared" si="1084"/>
        <v>134550</v>
      </c>
      <c r="BD474" s="51">
        <f t="shared" si="1084"/>
        <v>156.11570000000006</v>
      </c>
      <c r="BE474" s="51">
        <f t="shared" si="1084"/>
        <v>146.76569999999998</v>
      </c>
      <c r="BF474" s="51">
        <f t="shared" si="1084"/>
        <v>0</v>
      </c>
      <c r="BG474" s="294">
        <f t="shared" si="1084"/>
        <v>9.35</v>
      </c>
    </row>
    <row r="475" spans="4:59" customFormat="1" ht="12.75" x14ac:dyDescent="0.2">
      <c r="D475" s="46"/>
      <c r="E475" s="47"/>
      <c r="F475" s="46"/>
      <c r="G475" s="80"/>
      <c r="H475" s="32">
        <v>3231</v>
      </c>
      <c r="I475" s="49">
        <f t="shared" ref="I475:BG475" si="1085">SUMIF($F$12:$F$463,"=3231",I$12:I$463)</f>
        <v>76178248</v>
      </c>
      <c r="J475" s="50">
        <f t="shared" si="1085"/>
        <v>55559273</v>
      </c>
      <c r="K475" s="50">
        <f t="shared" si="1085"/>
        <v>360000</v>
      </c>
      <c r="L475" s="50">
        <f t="shared" si="1085"/>
        <v>18900714</v>
      </c>
      <c r="M475" s="50">
        <f t="shared" si="1085"/>
        <v>1111186</v>
      </c>
      <c r="N475" s="50">
        <f t="shared" si="1085"/>
        <v>247075</v>
      </c>
      <c r="O475" s="51">
        <f t="shared" si="1085"/>
        <v>107.44959999999998</v>
      </c>
      <c r="P475" s="51">
        <f t="shared" si="1085"/>
        <v>95.624799999999993</v>
      </c>
      <c r="Q475" s="433">
        <f t="shared" si="1085"/>
        <v>11.8248</v>
      </c>
      <c r="R475" s="75">
        <f t="shared" si="1085"/>
        <v>30000</v>
      </c>
      <c r="S475" s="50">
        <f t="shared" si="1085"/>
        <v>0</v>
      </c>
      <c r="T475" s="50">
        <f t="shared" si="1085"/>
        <v>362844</v>
      </c>
      <c r="U475" s="50">
        <f t="shared" si="1085"/>
        <v>62948</v>
      </c>
      <c r="V475" s="50">
        <f t="shared" si="1085"/>
        <v>0</v>
      </c>
      <c r="W475" s="50">
        <f t="shared" si="1085"/>
        <v>0</v>
      </c>
      <c r="X475" s="50">
        <f t="shared" si="1085"/>
        <v>0</v>
      </c>
      <c r="Y475" s="50">
        <f t="shared" si="1085"/>
        <v>455792</v>
      </c>
      <c r="Z475" s="50">
        <f t="shared" si="1085"/>
        <v>-30000</v>
      </c>
      <c r="AA475" s="50">
        <f t="shared" si="1085"/>
        <v>0</v>
      </c>
      <c r="AB475" s="50">
        <f t="shared" si="1085"/>
        <v>0</v>
      </c>
      <c r="AC475" s="50">
        <f t="shared" si="1085"/>
        <v>-30000</v>
      </c>
      <c r="AD475" s="50">
        <f t="shared" si="1085"/>
        <v>425792</v>
      </c>
      <c r="AE475" s="50">
        <f t="shared" si="1085"/>
        <v>143919</v>
      </c>
      <c r="AF475" s="50">
        <f t="shared" si="1085"/>
        <v>9115</v>
      </c>
      <c r="AG475" s="50">
        <f t="shared" si="1085"/>
        <v>0</v>
      </c>
      <c r="AH475" s="50">
        <f t="shared" si="1085"/>
        <v>0</v>
      </c>
      <c r="AI475" s="50">
        <f t="shared" si="1085"/>
        <v>0</v>
      </c>
      <c r="AJ475" s="50">
        <f t="shared" si="1085"/>
        <v>0</v>
      </c>
      <c r="AK475" s="50">
        <f t="shared" si="1085"/>
        <v>578826</v>
      </c>
      <c r="AL475" s="51">
        <f t="shared" si="1085"/>
        <v>7.0000000000000007E-2</v>
      </c>
      <c r="AM475" s="51">
        <f t="shared" si="1085"/>
        <v>0</v>
      </c>
      <c r="AN475" s="51">
        <f t="shared" si="1085"/>
        <v>0</v>
      </c>
      <c r="AO475" s="51">
        <f t="shared" si="1085"/>
        <v>0.66999999999999993</v>
      </c>
      <c r="AP475" s="51">
        <f t="shared" si="1085"/>
        <v>0</v>
      </c>
      <c r="AQ475" s="51">
        <f t="shared" si="1085"/>
        <v>0</v>
      </c>
      <c r="AR475" s="51">
        <f t="shared" si="1085"/>
        <v>0</v>
      </c>
      <c r="AS475" s="51">
        <f t="shared" si="1085"/>
        <v>0</v>
      </c>
      <c r="AT475" s="51">
        <f t="shared" si="1085"/>
        <v>0.74</v>
      </c>
      <c r="AU475" s="51">
        <f t="shared" si="1085"/>
        <v>0</v>
      </c>
      <c r="AV475" s="308">
        <f t="shared" si="1085"/>
        <v>0.74</v>
      </c>
      <c r="AW475" s="49">
        <f t="shared" si="1085"/>
        <v>76757074</v>
      </c>
      <c r="AX475" s="50">
        <f t="shared" si="1085"/>
        <v>56015065</v>
      </c>
      <c r="AY475" s="50">
        <f t="shared" si="1085"/>
        <v>0</v>
      </c>
      <c r="AZ475" s="50">
        <f t="shared" si="1085"/>
        <v>330000</v>
      </c>
      <c r="BA475" s="50">
        <f t="shared" si="1085"/>
        <v>19044633</v>
      </c>
      <c r="BB475" s="50">
        <f t="shared" si="1085"/>
        <v>1120301</v>
      </c>
      <c r="BC475" s="50">
        <f t="shared" si="1085"/>
        <v>247075</v>
      </c>
      <c r="BD475" s="51">
        <f t="shared" si="1085"/>
        <v>108.1896</v>
      </c>
      <c r="BE475" s="51">
        <f t="shared" si="1085"/>
        <v>96.364799999999988</v>
      </c>
      <c r="BF475" s="51">
        <f t="shared" si="1085"/>
        <v>0</v>
      </c>
      <c r="BG475" s="294">
        <f t="shared" si="1085"/>
        <v>11.8248</v>
      </c>
    </row>
    <row r="476" spans="4:59" customFormat="1" ht="13.5" thickBot="1" x14ac:dyDescent="0.25">
      <c r="D476" s="46"/>
      <c r="E476" s="47"/>
      <c r="F476" s="46"/>
      <c r="G476" s="80"/>
      <c r="H476" s="210">
        <v>3233</v>
      </c>
      <c r="I476" s="52">
        <f t="shared" ref="I476:BG476" si="1086">SUMIF($F$12:$F$463,"=3233",I$12:I$463)</f>
        <v>16518445</v>
      </c>
      <c r="J476" s="53">
        <f t="shared" si="1086"/>
        <v>10200157</v>
      </c>
      <c r="K476" s="53">
        <f t="shared" si="1086"/>
        <v>1840000</v>
      </c>
      <c r="L476" s="53">
        <f t="shared" si="1086"/>
        <v>4069573</v>
      </c>
      <c r="M476" s="53">
        <f t="shared" si="1086"/>
        <v>204003</v>
      </c>
      <c r="N476" s="53">
        <f t="shared" si="1086"/>
        <v>204712</v>
      </c>
      <c r="O476" s="224">
        <f t="shared" si="1086"/>
        <v>24.599999999999998</v>
      </c>
      <c r="P476" s="224">
        <f t="shared" si="1086"/>
        <v>14.069999999999999</v>
      </c>
      <c r="Q476" s="434">
        <f t="shared" si="1086"/>
        <v>10.529999999999998</v>
      </c>
      <c r="R476" s="230">
        <f t="shared" si="1086"/>
        <v>245000</v>
      </c>
      <c r="S476" s="53">
        <f t="shared" si="1086"/>
        <v>0</v>
      </c>
      <c r="T476" s="53">
        <f t="shared" si="1086"/>
        <v>0</v>
      </c>
      <c r="U476" s="53">
        <f t="shared" si="1086"/>
        <v>68796</v>
      </c>
      <c r="V476" s="53">
        <f t="shared" si="1086"/>
        <v>0</v>
      </c>
      <c r="W476" s="53">
        <f t="shared" si="1086"/>
        <v>0</v>
      </c>
      <c r="X476" s="53">
        <f t="shared" si="1086"/>
        <v>0</v>
      </c>
      <c r="Y476" s="53">
        <f t="shared" si="1086"/>
        <v>313796</v>
      </c>
      <c r="Z476" s="53">
        <f t="shared" si="1086"/>
        <v>-245000</v>
      </c>
      <c r="AA476" s="53">
        <f t="shared" si="1086"/>
        <v>0</v>
      </c>
      <c r="AB476" s="53">
        <f t="shared" si="1086"/>
        <v>0</v>
      </c>
      <c r="AC476" s="53">
        <f t="shared" si="1086"/>
        <v>-245000</v>
      </c>
      <c r="AD476" s="53">
        <f t="shared" si="1086"/>
        <v>68796</v>
      </c>
      <c r="AE476" s="53">
        <f t="shared" si="1086"/>
        <v>23253</v>
      </c>
      <c r="AF476" s="53">
        <f t="shared" si="1086"/>
        <v>6276</v>
      </c>
      <c r="AG476" s="53">
        <f t="shared" si="1086"/>
        <v>0</v>
      </c>
      <c r="AH476" s="53">
        <f t="shared" si="1086"/>
        <v>0</v>
      </c>
      <c r="AI476" s="53">
        <f t="shared" si="1086"/>
        <v>0</v>
      </c>
      <c r="AJ476" s="53">
        <f t="shared" si="1086"/>
        <v>0</v>
      </c>
      <c r="AK476" s="53">
        <f t="shared" si="1086"/>
        <v>98325</v>
      </c>
      <c r="AL476" s="224">
        <f t="shared" si="1086"/>
        <v>0.2</v>
      </c>
      <c r="AM476" s="224">
        <f t="shared" si="1086"/>
        <v>0.63</v>
      </c>
      <c r="AN476" s="224">
        <f t="shared" si="1086"/>
        <v>0</v>
      </c>
      <c r="AO476" s="224">
        <f t="shared" si="1086"/>
        <v>0</v>
      </c>
      <c r="AP476" s="224">
        <f t="shared" si="1086"/>
        <v>0</v>
      </c>
      <c r="AQ476" s="224">
        <f t="shared" si="1086"/>
        <v>0</v>
      </c>
      <c r="AR476" s="224">
        <f t="shared" si="1086"/>
        <v>0</v>
      </c>
      <c r="AS476" s="224">
        <f t="shared" si="1086"/>
        <v>0</v>
      </c>
      <c r="AT476" s="224">
        <f t="shared" si="1086"/>
        <v>0.2</v>
      </c>
      <c r="AU476" s="224">
        <f t="shared" si="1086"/>
        <v>0.63</v>
      </c>
      <c r="AV476" s="309">
        <f t="shared" si="1086"/>
        <v>0.83</v>
      </c>
      <c r="AW476" s="52">
        <f t="shared" si="1086"/>
        <v>16616770</v>
      </c>
      <c r="AX476" s="53">
        <f t="shared" si="1086"/>
        <v>10513953</v>
      </c>
      <c r="AY476" s="53">
        <f t="shared" si="1086"/>
        <v>0</v>
      </c>
      <c r="AZ476" s="53">
        <f t="shared" si="1086"/>
        <v>1595000</v>
      </c>
      <c r="BA476" s="53">
        <f t="shared" si="1086"/>
        <v>4092826</v>
      </c>
      <c r="BB476" s="53">
        <f t="shared" si="1086"/>
        <v>210279</v>
      </c>
      <c r="BC476" s="53">
        <f t="shared" si="1086"/>
        <v>204712</v>
      </c>
      <c r="BD476" s="224">
        <f t="shared" si="1086"/>
        <v>25.43</v>
      </c>
      <c r="BE476" s="224">
        <f t="shared" si="1086"/>
        <v>14.27</v>
      </c>
      <c r="BF476" s="224">
        <f t="shared" si="1086"/>
        <v>0</v>
      </c>
      <c r="BG476" s="295">
        <f t="shared" si="1086"/>
        <v>11.16</v>
      </c>
    </row>
    <row r="479" spans="4:59" x14ac:dyDescent="0.2">
      <c r="E479" s="91"/>
      <c r="I479" s="92"/>
      <c r="J479" s="92"/>
      <c r="K479" s="92"/>
      <c r="L479" s="92"/>
      <c r="M479" s="92"/>
      <c r="N479" s="92"/>
      <c r="O479" s="286"/>
      <c r="P479" s="286"/>
      <c r="Q479" s="286"/>
    </row>
    <row r="480" spans="4:59" x14ac:dyDescent="0.2">
      <c r="E480" s="91"/>
      <c r="I480" s="92"/>
      <c r="J480" s="92"/>
      <c r="K480" s="92"/>
      <c r="L480" s="92"/>
      <c r="M480" s="92"/>
      <c r="N480" s="92"/>
      <c r="O480" s="286"/>
      <c r="P480" s="286"/>
      <c r="Q480" s="286"/>
    </row>
    <row r="481" spans="1:59" x14ac:dyDescent="0.2">
      <c r="E481" s="91"/>
      <c r="J481" s="93"/>
      <c r="K481" s="93"/>
      <c r="N481" s="93"/>
      <c r="P481" s="141"/>
      <c r="Q481" s="141"/>
    </row>
    <row r="482" spans="1:59" s="92" customFormat="1" x14ac:dyDescent="0.2">
      <c r="B482" s="91"/>
      <c r="C482" s="91"/>
      <c r="D482" s="91"/>
      <c r="E482" s="91"/>
      <c r="I482" s="93"/>
      <c r="J482" s="93"/>
      <c r="K482" s="93"/>
      <c r="L482" s="94"/>
      <c r="M482" s="94"/>
      <c r="N482" s="93"/>
      <c r="O482" s="141"/>
      <c r="P482" s="141"/>
      <c r="Q482" s="141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141"/>
      <c r="AM482" s="141"/>
      <c r="AN482" s="141"/>
      <c r="AO482" s="141"/>
      <c r="AP482" s="141"/>
      <c r="AQ482" s="141"/>
      <c r="AR482" s="141"/>
      <c r="AS482" s="141"/>
      <c r="AT482" s="141"/>
      <c r="AU482" s="141"/>
      <c r="AV482" s="141"/>
      <c r="AW482" s="93"/>
      <c r="AX482" s="93"/>
      <c r="AY482" s="93"/>
      <c r="AZ482" s="93"/>
      <c r="BA482" s="93"/>
      <c r="BB482" s="93"/>
      <c r="BC482" s="93"/>
      <c r="BD482" s="141"/>
      <c r="BE482" s="141"/>
      <c r="BF482" s="141"/>
      <c r="BG482" s="286"/>
    </row>
    <row r="483" spans="1:59" x14ac:dyDescent="0.2">
      <c r="E483" s="91"/>
      <c r="J483" s="93"/>
      <c r="K483" s="93"/>
      <c r="N483" s="93"/>
      <c r="P483" s="141"/>
      <c r="Q483" s="141"/>
    </row>
    <row r="484" spans="1:59" s="92" customFormat="1" x14ac:dyDescent="0.2">
      <c r="B484" s="91"/>
      <c r="C484" s="91"/>
      <c r="D484" s="91"/>
      <c r="E484" s="91"/>
      <c r="I484" s="93"/>
      <c r="J484" s="93"/>
      <c r="K484" s="93"/>
      <c r="L484" s="94"/>
      <c r="M484" s="94"/>
      <c r="N484" s="93"/>
      <c r="O484" s="141"/>
      <c r="P484" s="141"/>
      <c r="Q484" s="141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141"/>
      <c r="AM484" s="141"/>
      <c r="AN484" s="141"/>
      <c r="AO484" s="141"/>
      <c r="AP484" s="141"/>
      <c r="AQ484" s="141"/>
      <c r="AR484" s="141"/>
      <c r="AS484" s="141"/>
      <c r="AT484" s="141"/>
      <c r="AU484" s="141"/>
      <c r="AV484" s="141"/>
      <c r="AW484" s="93"/>
      <c r="AX484" s="93"/>
      <c r="AY484" s="93"/>
      <c r="AZ484" s="93"/>
      <c r="BA484" s="93"/>
      <c r="BB484" s="93"/>
      <c r="BC484" s="93"/>
      <c r="BD484" s="141"/>
      <c r="BE484" s="141"/>
      <c r="BF484" s="141"/>
      <c r="BG484" s="286"/>
    </row>
    <row r="485" spans="1:59" s="92" customFormat="1" x14ac:dyDescent="0.2">
      <c r="B485" s="91"/>
      <c r="C485" s="91"/>
      <c r="D485" s="91"/>
      <c r="E485" s="91"/>
      <c r="I485" s="93"/>
      <c r="J485" s="93"/>
      <c r="K485" s="93"/>
      <c r="L485" s="94"/>
      <c r="M485" s="94"/>
      <c r="N485" s="93"/>
      <c r="O485" s="141"/>
      <c r="P485" s="141"/>
      <c r="Q485" s="141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141"/>
      <c r="AM485" s="141"/>
      <c r="AN485" s="141"/>
      <c r="AO485" s="141"/>
      <c r="AP485" s="141"/>
      <c r="AQ485" s="141"/>
      <c r="AR485" s="141"/>
      <c r="AS485" s="141"/>
      <c r="AT485" s="141"/>
      <c r="AU485" s="141"/>
      <c r="AV485" s="141"/>
      <c r="AW485" s="93"/>
      <c r="AX485" s="93"/>
      <c r="AY485" s="93"/>
      <c r="AZ485" s="93"/>
      <c r="BA485" s="93"/>
      <c r="BB485" s="93"/>
      <c r="BC485" s="93"/>
      <c r="BD485" s="141"/>
      <c r="BE485" s="141"/>
      <c r="BF485" s="141"/>
      <c r="BG485" s="286"/>
    </row>
    <row r="486" spans="1:59" s="93" customFormat="1" x14ac:dyDescent="0.2">
      <c r="A486" s="92"/>
      <c r="B486" s="91"/>
      <c r="C486" s="91"/>
      <c r="D486" s="91"/>
      <c r="E486" s="91"/>
      <c r="F486" s="92"/>
      <c r="G486" s="92"/>
      <c r="H486" s="92"/>
      <c r="L486" s="94"/>
      <c r="M486" s="94"/>
      <c r="O486" s="141"/>
      <c r="P486" s="141"/>
      <c r="Q486" s="141"/>
      <c r="AL486" s="141"/>
      <c r="AM486" s="141"/>
      <c r="AN486" s="141"/>
      <c r="AO486" s="141"/>
      <c r="AP486" s="141"/>
      <c r="AQ486" s="141"/>
      <c r="AR486" s="141"/>
      <c r="AS486" s="141"/>
      <c r="AT486" s="141"/>
      <c r="AU486" s="141"/>
      <c r="AV486" s="141"/>
      <c r="BD486" s="141"/>
      <c r="BE486" s="141"/>
      <c r="BF486" s="141"/>
      <c r="BG486" s="141"/>
    </row>
    <row r="487" spans="1:59" s="93" customFormat="1" x14ac:dyDescent="0.2">
      <c r="A487" s="92"/>
      <c r="B487" s="91"/>
      <c r="C487" s="91"/>
      <c r="D487" s="91"/>
      <c r="E487" s="91"/>
      <c r="F487" s="92"/>
      <c r="G487" s="92"/>
      <c r="H487" s="92"/>
      <c r="L487" s="94"/>
      <c r="M487" s="94"/>
      <c r="O487" s="141"/>
      <c r="P487" s="141"/>
      <c r="Q487" s="141"/>
      <c r="AL487" s="141"/>
      <c r="AM487" s="141"/>
      <c r="AN487" s="141"/>
      <c r="AO487" s="141"/>
      <c r="AP487" s="141"/>
      <c r="AQ487" s="141"/>
      <c r="AR487" s="141"/>
      <c r="AS487" s="141"/>
      <c r="AT487" s="141"/>
      <c r="AU487" s="141"/>
      <c r="AV487" s="141"/>
      <c r="BD487" s="141"/>
      <c r="BE487" s="141"/>
      <c r="BF487" s="141"/>
      <c r="BG487" s="141"/>
    </row>
    <row r="488" spans="1:59" s="93" customFormat="1" x14ac:dyDescent="0.2">
      <c r="A488" s="92"/>
      <c r="B488" s="91"/>
      <c r="C488" s="91"/>
      <c r="D488" s="91"/>
      <c r="E488" s="91"/>
      <c r="F488" s="92"/>
      <c r="G488" s="92"/>
      <c r="H488" s="92"/>
      <c r="L488" s="94"/>
      <c r="M488" s="94"/>
      <c r="O488" s="141"/>
      <c r="P488" s="141"/>
      <c r="Q488" s="141"/>
      <c r="AL488" s="141"/>
      <c r="AM488" s="141"/>
      <c r="AN488" s="141"/>
      <c r="AO488" s="141"/>
      <c r="AP488" s="141"/>
      <c r="AQ488" s="141"/>
      <c r="AR488" s="141"/>
      <c r="AS488" s="141"/>
      <c r="AT488" s="141"/>
      <c r="AU488" s="141"/>
      <c r="AV488" s="141"/>
      <c r="BD488" s="141"/>
      <c r="BE488" s="141"/>
      <c r="BF488" s="141"/>
      <c r="BG488" s="141"/>
    </row>
    <row r="489" spans="1:59" s="93" customFormat="1" x14ac:dyDescent="0.2">
      <c r="A489" s="92"/>
      <c r="B489" s="91"/>
      <c r="C489" s="91"/>
      <c r="D489" s="91"/>
      <c r="E489" s="91"/>
      <c r="F489" s="92"/>
      <c r="G489" s="92"/>
      <c r="H489" s="92"/>
      <c r="L489" s="94"/>
      <c r="M489" s="94"/>
      <c r="O489" s="141"/>
      <c r="P489" s="141"/>
      <c r="Q489" s="141"/>
      <c r="AL489" s="141"/>
      <c r="AM489" s="141"/>
      <c r="AN489" s="141"/>
      <c r="AO489" s="141"/>
      <c r="AP489" s="141"/>
      <c r="AQ489" s="141"/>
      <c r="AR489" s="141"/>
      <c r="AS489" s="141"/>
      <c r="AT489" s="141"/>
      <c r="AU489" s="141"/>
      <c r="AV489" s="141"/>
      <c r="BD489" s="141"/>
      <c r="BE489" s="141"/>
      <c r="BF489" s="141"/>
      <c r="BG489" s="141"/>
    </row>
    <row r="490" spans="1:59" x14ac:dyDescent="0.2">
      <c r="E490" s="91"/>
      <c r="J490" s="93"/>
      <c r="K490" s="93"/>
      <c r="N490" s="93"/>
      <c r="P490" s="141"/>
      <c r="Q490" s="141"/>
    </row>
    <row r="492" spans="1:59" s="93" customFormat="1" ht="15" customHeight="1" x14ac:dyDescent="0.2">
      <c r="A492" s="92"/>
      <c r="B492" s="91"/>
      <c r="C492" s="91"/>
      <c r="D492" s="91"/>
      <c r="E492" s="92"/>
      <c r="F492" s="92"/>
      <c r="G492" s="92"/>
      <c r="H492" s="92"/>
      <c r="J492" s="94"/>
      <c r="K492" s="94"/>
      <c r="L492" s="94"/>
      <c r="M492" s="94"/>
      <c r="N492" s="94"/>
      <c r="O492" s="141"/>
      <c r="P492" s="95"/>
      <c r="Q492" s="95"/>
      <c r="AL492" s="141"/>
      <c r="AM492" s="141"/>
      <c r="AN492" s="141"/>
      <c r="AO492" s="141"/>
      <c r="AP492" s="141"/>
      <c r="AQ492" s="141"/>
      <c r="AR492" s="141"/>
      <c r="AS492" s="141"/>
      <c r="AT492" s="141"/>
      <c r="AU492" s="141"/>
      <c r="AV492" s="141"/>
      <c r="BD492" s="141"/>
      <c r="BE492" s="141"/>
      <c r="BF492" s="141"/>
      <c r="BG492" s="141"/>
    </row>
    <row r="493" spans="1:59" s="93" customFormat="1" ht="15" customHeight="1" x14ac:dyDescent="0.2">
      <c r="A493" s="92"/>
      <c r="B493" s="91"/>
      <c r="C493" s="91"/>
      <c r="D493" s="91"/>
      <c r="E493" s="92"/>
      <c r="F493" s="92"/>
      <c r="G493" s="92"/>
      <c r="H493" s="92"/>
      <c r="J493" s="94"/>
      <c r="K493" s="94"/>
      <c r="L493" s="94"/>
      <c r="M493" s="94"/>
      <c r="N493" s="94"/>
      <c r="O493" s="141"/>
      <c r="P493" s="95"/>
      <c r="Q493" s="95"/>
      <c r="AL493" s="141"/>
      <c r="AM493" s="141"/>
      <c r="AN493" s="141"/>
      <c r="AO493" s="141"/>
      <c r="AP493" s="141"/>
      <c r="AQ493" s="141"/>
      <c r="AR493" s="141"/>
      <c r="AS493" s="141"/>
      <c r="AT493" s="141"/>
      <c r="AU493" s="141"/>
      <c r="AV493" s="141"/>
      <c r="BD493" s="141"/>
      <c r="BE493" s="141"/>
      <c r="BF493" s="141"/>
      <c r="BG493" s="141"/>
    </row>
    <row r="494" spans="1:59" s="93" customFormat="1" ht="15" customHeight="1" x14ac:dyDescent="0.2">
      <c r="A494" s="92"/>
      <c r="B494" s="91"/>
      <c r="C494" s="91"/>
      <c r="D494" s="91"/>
      <c r="E494" s="92"/>
      <c r="F494" s="92"/>
      <c r="G494" s="92"/>
      <c r="H494" s="92"/>
      <c r="J494" s="94"/>
      <c r="K494" s="94"/>
      <c r="L494" s="94"/>
      <c r="M494" s="94"/>
      <c r="N494" s="94"/>
      <c r="O494" s="141"/>
      <c r="P494" s="95"/>
      <c r="Q494" s="95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  <c r="AV494" s="141"/>
      <c r="BD494" s="141"/>
      <c r="BE494" s="141"/>
      <c r="BF494" s="141"/>
      <c r="BG494" s="141"/>
    </row>
    <row r="495" spans="1:59" s="93" customFormat="1" ht="15" customHeight="1" x14ac:dyDescent="0.2">
      <c r="A495" s="92"/>
      <c r="B495" s="91"/>
      <c r="C495" s="91"/>
      <c r="D495" s="91"/>
      <c r="E495" s="92"/>
      <c r="F495" s="92"/>
      <c r="G495" s="92"/>
      <c r="H495" s="92"/>
      <c r="J495" s="94"/>
      <c r="K495" s="94"/>
      <c r="L495" s="94"/>
      <c r="M495" s="94"/>
      <c r="N495" s="94"/>
      <c r="O495" s="141"/>
      <c r="P495" s="95"/>
      <c r="Q495" s="95"/>
      <c r="AL495" s="141"/>
      <c r="AM495" s="141"/>
      <c r="AN495" s="141"/>
      <c r="AO495" s="141"/>
      <c r="AP495" s="141"/>
      <c r="AQ495" s="141"/>
      <c r="AR495" s="141"/>
      <c r="AS495" s="141"/>
      <c r="AT495" s="141"/>
      <c r="AU495" s="141"/>
      <c r="AV495" s="141"/>
      <c r="BD495" s="141"/>
      <c r="BE495" s="141"/>
      <c r="BF495" s="141"/>
      <c r="BG495" s="141"/>
    </row>
    <row r="496" spans="1:59" s="93" customFormat="1" ht="15" customHeight="1" x14ac:dyDescent="0.2">
      <c r="A496" s="92"/>
      <c r="B496" s="91"/>
      <c r="C496" s="91"/>
      <c r="D496" s="91"/>
      <c r="E496" s="92"/>
      <c r="F496" s="92"/>
      <c r="G496" s="92"/>
      <c r="H496" s="92"/>
      <c r="J496" s="94"/>
      <c r="K496" s="94"/>
      <c r="L496" s="94"/>
      <c r="M496" s="94"/>
      <c r="N496" s="94"/>
      <c r="O496" s="141"/>
      <c r="P496" s="95"/>
      <c r="Q496" s="95"/>
      <c r="AL496" s="141"/>
      <c r="AM496" s="141"/>
      <c r="AN496" s="141"/>
      <c r="AO496" s="141"/>
      <c r="AP496" s="141"/>
      <c r="AQ496" s="141"/>
      <c r="AR496" s="141"/>
      <c r="AS496" s="141"/>
      <c r="AT496" s="141"/>
      <c r="AU496" s="141"/>
      <c r="AV496" s="141"/>
      <c r="BD496" s="141"/>
      <c r="BE496" s="141"/>
      <c r="BF496" s="141"/>
      <c r="BG496" s="141"/>
    </row>
    <row r="497" spans="1:59" s="93" customFormat="1" ht="15" customHeight="1" x14ac:dyDescent="0.2">
      <c r="A497" s="92"/>
      <c r="B497" s="91"/>
      <c r="C497" s="91"/>
      <c r="D497" s="91"/>
      <c r="E497" s="92"/>
      <c r="F497" s="92"/>
      <c r="G497" s="92"/>
      <c r="H497" s="92"/>
      <c r="J497" s="94"/>
      <c r="K497" s="94"/>
      <c r="L497" s="94"/>
      <c r="M497" s="94"/>
      <c r="N497" s="94"/>
      <c r="O497" s="141"/>
      <c r="P497" s="95"/>
      <c r="Q497" s="95"/>
      <c r="AL497" s="141"/>
      <c r="AM497" s="141"/>
      <c r="AN497" s="141"/>
      <c r="AO497" s="141"/>
      <c r="AP497" s="141"/>
      <c r="AQ497" s="141"/>
      <c r="AR497" s="141"/>
      <c r="AS497" s="141"/>
      <c r="AT497" s="141"/>
      <c r="AU497" s="141"/>
      <c r="AV497" s="141"/>
      <c r="BD497" s="141"/>
      <c r="BE497" s="141"/>
      <c r="BF497" s="141"/>
      <c r="BG497" s="141"/>
    </row>
    <row r="498" spans="1:59" s="93" customFormat="1" ht="15" customHeight="1" x14ac:dyDescent="0.2">
      <c r="A498" s="92"/>
      <c r="B498" s="91"/>
      <c r="C498" s="91"/>
      <c r="D498" s="91"/>
      <c r="E498" s="92"/>
      <c r="F498" s="92"/>
      <c r="G498" s="92"/>
      <c r="H498" s="92"/>
      <c r="J498" s="94"/>
      <c r="K498" s="94"/>
      <c r="L498" s="94"/>
      <c r="M498" s="94"/>
      <c r="N498" s="94"/>
      <c r="O498" s="141"/>
      <c r="P498" s="95"/>
      <c r="Q498" s="95"/>
      <c r="AL498" s="141"/>
      <c r="AM498" s="141"/>
      <c r="AN498" s="141"/>
      <c r="AO498" s="141"/>
      <c r="AP498" s="141"/>
      <c r="AQ498" s="141"/>
      <c r="AR498" s="141"/>
      <c r="AS498" s="141"/>
      <c r="AT498" s="141"/>
      <c r="AU498" s="141"/>
      <c r="AV498" s="141"/>
      <c r="BD498" s="141"/>
      <c r="BE498" s="141"/>
      <c r="BF498" s="141"/>
      <c r="BG498" s="141"/>
    </row>
    <row r="499" spans="1:59" s="93" customFormat="1" ht="15" customHeight="1" x14ac:dyDescent="0.2">
      <c r="A499" s="92"/>
      <c r="B499" s="91"/>
      <c r="C499" s="91"/>
      <c r="D499" s="91"/>
      <c r="E499" s="92"/>
      <c r="F499" s="92"/>
      <c r="G499" s="92"/>
      <c r="H499" s="92"/>
      <c r="J499" s="94"/>
      <c r="K499" s="94"/>
      <c r="L499" s="94"/>
      <c r="M499" s="94"/>
      <c r="N499" s="94"/>
      <c r="O499" s="141"/>
      <c r="P499" s="95"/>
      <c r="Q499" s="95"/>
      <c r="AL499" s="141"/>
      <c r="AM499" s="141"/>
      <c r="AN499" s="141"/>
      <c r="AO499" s="141"/>
      <c r="AP499" s="141"/>
      <c r="AQ499" s="141"/>
      <c r="AR499" s="141"/>
      <c r="AS499" s="141"/>
      <c r="AT499" s="141"/>
      <c r="AU499" s="141"/>
      <c r="AV499" s="141"/>
      <c r="BD499" s="141"/>
      <c r="BE499" s="141"/>
      <c r="BF499" s="141"/>
      <c r="BG499" s="141"/>
    </row>
    <row r="500" spans="1:59" s="93" customFormat="1" ht="15" customHeight="1" x14ac:dyDescent="0.2">
      <c r="A500" s="92"/>
      <c r="B500" s="91"/>
      <c r="C500" s="91"/>
      <c r="D500" s="91"/>
      <c r="E500" s="92"/>
      <c r="F500" s="92"/>
      <c r="G500" s="92"/>
      <c r="H500" s="92"/>
      <c r="J500" s="94"/>
      <c r="K500" s="94"/>
      <c r="L500" s="94"/>
      <c r="M500" s="94"/>
      <c r="N500" s="94"/>
      <c r="O500" s="141"/>
      <c r="P500" s="95"/>
      <c r="Q500" s="95"/>
      <c r="AL500" s="141"/>
      <c r="AM500" s="141"/>
      <c r="AN500" s="141"/>
      <c r="AO500" s="141"/>
      <c r="AP500" s="141"/>
      <c r="AQ500" s="141"/>
      <c r="AR500" s="141"/>
      <c r="AS500" s="141"/>
      <c r="AT500" s="141"/>
      <c r="AU500" s="141"/>
      <c r="AV500" s="141"/>
      <c r="BD500" s="141"/>
      <c r="BE500" s="141"/>
      <c r="BF500" s="141"/>
      <c r="BG500" s="141"/>
    </row>
    <row r="501" spans="1:59" s="93" customFormat="1" ht="15" customHeight="1" x14ac:dyDescent="0.2">
      <c r="A501" s="92"/>
      <c r="B501" s="91"/>
      <c r="C501" s="91"/>
      <c r="D501" s="91"/>
      <c r="E501" s="92"/>
      <c r="F501" s="92"/>
      <c r="G501" s="92"/>
      <c r="H501" s="92"/>
      <c r="J501" s="94"/>
      <c r="K501" s="94"/>
      <c r="L501" s="94"/>
      <c r="M501" s="94"/>
      <c r="N501" s="94"/>
      <c r="O501" s="141"/>
      <c r="P501" s="95"/>
      <c r="Q501" s="95"/>
      <c r="AL501" s="141"/>
      <c r="AM501" s="141"/>
      <c r="AN501" s="141"/>
      <c r="AO501" s="141"/>
      <c r="AP501" s="141"/>
      <c r="AQ501" s="141"/>
      <c r="AR501" s="141"/>
      <c r="AS501" s="141"/>
      <c r="AT501" s="141"/>
      <c r="AU501" s="141"/>
      <c r="AV501" s="141"/>
      <c r="BD501" s="141"/>
      <c r="BE501" s="141"/>
      <c r="BF501" s="141"/>
      <c r="BG501" s="141"/>
    </row>
    <row r="502" spans="1:59" s="93" customFormat="1" ht="15" customHeight="1" x14ac:dyDescent="0.2">
      <c r="A502" s="92"/>
      <c r="B502" s="91"/>
      <c r="C502" s="91"/>
      <c r="D502" s="91"/>
      <c r="E502" s="92"/>
      <c r="F502" s="92"/>
      <c r="G502" s="92"/>
      <c r="H502" s="92"/>
      <c r="J502" s="94"/>
      <c r="K502" s="94"/>
      <c r="L502" s="94"/>
      <c r="M502" s="94"/>
      <c r="N502" s="94"/>
      <c r="O502" s="141"/>
      <c r="P502" s="95"/>
      <c r="Q502" s="95"/>
      <c r="AL502" s="141"/>
      <c r="AM502" s="141"/>
      <c r="AN502" s="141"/>
      <c r="AO502" s="141"/>
      <c r="AP502" s="141"/>
      <c r="AQ502" s="141"/>
      <c r="AR502" s="141"/>
      <c r="AS502" s="141"/>
      <c r="AT502" s="141"/>
      <c r="AU502" s="141"/>
      <c r="AV502" s="141"/>
      <c r="BD502" s="141"/>
      <c r="BE502" s="141"/>
      <c r="BF502" s="141"/>
      <c r="BG502" s="141"/>
    </row>
    <row r="503" spans="1:59" s="93" customFormat="1" ht="15" customHeight="1" x14ac:dyDescent="0.2">
      <c r="A503" s="92"/>
      <c r="B503" s="91"/>
      <c r="C503" s="91"/>
      <c r="D503" s="91"/>
      <c r="E503" s="92"/>
      <c r="F503" s="142"/>
      <c r="G503" s="92"/>
      <c r="H503" s="92"/>
      <c r="O503" s="141"/>
      <c r="P503" s="141"/>
      <c r="Q503" s="141"/>
      <c r="AL503" s="141"/>
      <c r="AM503" s="141"/>
      <c r="AN503" s="141"/>
      <c r="AO503" s="141"/>
      <c r="AP503" s="141"/>
      <c r="AQ503" s="141"/>
      <c r="AR503" s="141"/>
      <c r="AS503" s="141"/>
      <c r="AT503" s="141"/>
      <c r="AU503" s="141"/>
      <c r="AV503" s="141"/>
      <c r="BD503" s="141"/>
      <c r="BE503" s="141"/>
      <c r="BF503" s="141"/>
      <c r="BG503" s="141"/>
    </row>
    <row r="504" spans="1:59" s="93" customFormat="1" ht="15" customHeight="1" x14ac:dyDescent="0.2">
      <c r="A504" s="92"/>
      <c r="B504" s="91"/>
      <c r="C504" s="91"/>
      <c r="D504" s="91"/>
      <c r="E504" s="92"/>
      <c r="F504" s="142"/>
      <c r="G504" s="92"/>
      <c r="H504" s="92"/>
      <c r="O504" s="141"/>
      <c r="P504" s="141"/>
      <c r="Q504" s="141"/>
      <c r="AL504" s="141"/>
      <c r="AM504" s="141"/>
      <c r="AN504" s="141"/>
      <c r="AO504" s="141"/>
      <c r="AP504" s="141"/>
      <c r="AQ504" s="141"/>
      <c r="AR504" s="141"/>
      <c r="AS504" s="141"/>
      <c r="AT504" s="141"/>
      <c r="AU504" s="141"/>
      <c r="AV504" s="141"/>
      <c r="BD504" s="141"/>
      <c r="BE504" s="141"/>
      <c r="BF504" s="141"/>
      <c r="BG504" s="141"/>
    </row>
    <row r="505" spans="1:59" s="93" customFormat="1" ht="15" customHeight="1" x14ac:dyDescent="0.2">
      <c r="A505" s="92"/>
      <c r="B505" s="91"/>
      <c r="C505" s="91"/>
      <c r="D505" s="91"/>
      <c r="E505" s="92"/>
      <c r="F505" s="142"/>
      <c r="G505" s="92"/>
      <c r="H505" s="92"/>
      <c r="O505" s="141"/>
      <c r="P505" s="141"/>
      <c r="Q505" s="141"/>
      <c r="AL505" s="141"/>
      <c r="AM505" s="141"/>
      <c r="AN505" s="141"/>
      <c r="AO505" s="141"/>
      <c r="AP505" s="141"/>
      <c r="AQ505" s="141"/>
      <c r="AR505" s="141"/>
      <c r="AS505" s="141"/>
      <c r="AT505" s="141"/>
      <c r="AU505" s="141"/>
      <c r="AV505" s="141"/>
      <c r="BD505" s="141"/>
      <c r="BE505" s="141"/>
      <c r="BF505" s="141"/>
      <c r="BG505" s="141"/>
    </row>
    <row r="506" spans="1:59" s="93" customFormat="1" ht="15" customHeight="1" x14ac:dyDescent="0.2">
      <c r="A506" s="92"/>
      <c r="B506" s="91"/>
      <c r="C506" s="91"/>
      <c r="D506" s="91"/>
      <c r="E506" s="92"/>
      <c r="F506" s="142"/>
      <c r="G506" s="92"/>
      <c r="H506" s="92"/>
      <c r="O506" s="141"/>
      <c r="P506" s="141"/>
      <c r="Q506" s="141"/>
      <c r="AL506" s="141"/>
      <c r="AM506" s="141"/>
      <c r="AN506" s="141"/>
      <c r="AO506" s="141"/>
      <c r="AP506" s="141"/>
      <c r="AQ506" s="141"/>
      <c r="AR506" s="141"/>
      <c r="AS506" s="141"/>
      <c r="AT506" s="141"/>
      <c r="AU506" s="141"/>
      <c r="AV506" s="141"/>
      <c r="BD506" s="141"/>
      <c r="BE506" s="141"/>
      <c r="BF506" s="141"/>
      <c r="BG506" s="141"/>
    </row>
    <row r="507" spans="1:59" s="93" customFormat="1" ht="15" customHeight="1" x14ac:dyDescent="0.2">
      <c r="A507" s="92"/>
      <c r="B507" s="91"/>
      <c r="C507" s="91"/>
      <c r="D507" s="91"/>
      <c r="E507" s="92"/>
      <c r="F507" s="142"/>
      <c r="G507" s="92"/>
      <c r="H507" s="92"/>
      <c r="O507" s="141"/>
      <c r="P507" s="141"/>
      <c r="Q507" s="141"/>
      <c r="AL507" s="141"/>
      <c r="AM507" s="141"/>
      <c r="AN507" s="141"/>
      <c r="AO507" s="141"/>
      <c r="AP507" s="141"/>
      <c r="AQ507" s="141"/>
      <c r="AR507" s="141"/>
      <c r="AS507" s="141"/>
      <c r="AT507" s="141"/>
      <c r="AU507" s="141"/>
      <c r="AV507" s="141"/>
      <c r="BD507" s="141"/>
      <c r="BE507" s="141"/>
      <c r="BF507" s="141"/>
      <c r="BG507" s="141"/>
    </row>
    <row r="533" spans="1:59" s="93" customFormat="1" ht="15" customHeight="1" x14ac:dyDescent="0.2">
      <c r="A533" s="92"/>
      <c r="B533" s="91"/>
      <c r="C533" s="91"/>
      <c r="D533" s="91"/>
      <c r="E533" s="92"/>
      <c r="F533" s="142"/>
      <c r="G533" s="92"/>
      <c r="H533" s="92"/>
      <c r="O533" s="141"/>
      <c r="P533" s="141"/>
      <c r="Q533" s="141"/>
      <c r="AL533" s="141"/>
      <c r="AM533" s="141"/>
      <c r="AN533" s="141"/>
      <c r="AO533" s="141"/>
      <c r="AP533" s="141"/>
      <c r="AQ533" s="141"/>
      <c r="AR533" s="141"/>
      <c r="AS533" s="141"/>
      <c r="AT533" s="141"/>
      <c r="AU533" s="141"/>
      <c r="AV533" s="141"/>
      <c r="BD533" s="141"/>
      <c r="BE533" s="141"/>
      <c r="BF533" s="141"/>
      <c r="BG533" s="141"/>
    </row>
    <row r="534" spans="1:59" s="93" customFormat="1" ht="15" customHeight="1" x14ac:dyDescent="0.2">
      <c r="A534" s="92"/>
      <c r="B534" s="91"/>
      <c r="C534" s="91"/>
      <c r="D534" s="91"/>
      <c r="E534" s="92"/>
      <c r="F534" s="142"/>
      <c r="G534" s="92"/>
      <c r="H534" s="92"/>
      <c r="O534" s="141"/>
      <c r="P534" s="141"/>
      <c r="Q534" s="141"/>
      <c r="AL534" s="141"/>
      <c r="AM534" s="141"/>
      <c r="AN534" s="141"/>
      <c r="AO534" s="141"/>
      <c r="AP534" s="141"/>
      <c r="AQ534" s="141"/>
      <c r="AR534" s="141"/>
      <c r="AS534" s="141"/>
      <c r="AT534" s="141"/>
      <c r="AU534" s="141"/>
      <c r="AV534" s="141"/>
      <c r="BD534" s="141"/>
      <c r="BE534" s="141"/>
      <c r="BF534" s="141"/>
      <c r="BG534" s="141"/>
    </row>
    <row r="552" spans="1:59" s="93" customFormat="1" x14ac:dyDescent="0.2">
      <c r="A552" s="92"/>
      <c r="B552" s="91"/>
      <c r="C552" s="91"/>
      <c r="D552" s="91"/>
      <c r="E552" s="142"/>
      <c r="F552" s="92"/>
      <c r="G552" s="92"/>
      <c r="H552" s="92"/>
      <c r="J552" s="94"/>
      <c r="K552" s="94"/>
      <c r="L552" s="94"/>
      <c r="M552" s="94"/>
      <c r="N552" s="94"/>
      <c r="O552" s="141"/>
      <c r="P552" s="95"/>
      <c r="Q552" s="95"/>
      <c r="AL552" s="141"/>
      <c r="AM552" s="141"/>
      <c r="AN552" s="141"/>
      <c r="AO552" s="141"/>
      <c r="AP552" s="141"/>
      <c r="AQ552" s="141"/>
      <c r="AR552" s="141"/>
      <c r="AS552" s="141"/>
      <c r="AT552" s="141"/>
      <c r="AU552" s="141"/>
      <c r="AV552" s="141"/>
      <c r="BD552" s="141"/>
      <c r="BE552" s="141"/>
      <c r="BF552" s="141"/>
      <c r="BG552" s="141"/>
    </row>
    <row r="553" spans="1:59" s="93" customFormat="1" x14ac:dyDescent="0.2">
      <c r="A553" s="92"/>
      <c r="B553" s="91"/>
      <c r="C553" s="91"/>
      <c r="D553" s="91"/>
      <c r="E553" s="142"/>
      <c r="F553" s="92"/>
      <c r="G553" s="92"/>
      <c r="H553" s="92"/>
      <c r="J553" s="94"/>
      <c r="K553" s="94"/>
      <c r="L553" s="94"/>
      <c r="M553" s="94"/>
      <c r="N553" s="94"/>
      <c r="O553" s="141"/>
      <c r="P553" s="95"/>
      <c r="Q553" s="95"/>
      <c r="AL553" s="141"/>
      <c r="AM553" s="141"/>
      <c r="AN553" s="141"/>
      <c r="AO553" s="141"/>
      <c r="AP553" s="141"/>
      <c r="AQ553" s="141"/>
      <c r="AR553" s="141"/>
      <c r="AS553" s="141"/>
      <c r="AT553" s="141"/>
      <c r="AU553" s="141"/>
      <c r="AV553" s="141"/>
      <c r="BD553" s="141"/>
      <c r="BE553" s="141"/>
      <c r="BF553" s="141"/>
      <c r="BG553" s="141"/>
    </row>
    <row r="561" spans="1:59" s="93" customFormat="1" x14ac:dyDescent="0.2">
      <c r="A561" s="92"/>
      <c r="B561" s="91"/>
      <c r="C561" s="91"/>
      <c r="D561" s="91"/>
      <c r="E561" s="92"/>
      <c r="F561" s="92"/>
      <c r="G561" s="92"/>
      <c r="H561" s="92"/>
      <c r="O561" s="141"/>
      <c r="P561" s="141"/>
      <c r="Q561" s="141"/>
      <c r="AL561" s="141"/>
      <c r="AM561" s="141"/>
      <c r="AN561" s="141"/>
      <c r="AO561" s="141"/>
      <c r="AP561" s="141"/>
      <c r="AQ561" s="141"/>
      <c r="AR561" s="141"/>
      <c r="AS561" s="141"/>
      <c r="AT561" s="141"/>
      <c r="AU561" s="141"/>
      <c r="AV561" s="141"/>
      <c r="BD561" s="141"/>
      <c r="BE561" s="141"/>
      <c r="BF561" s="141"/>
      <c r="BG561" s="141"/>
    </row>
    <row r="562" spans="1:59" s="93" customFormat="1" ht="15" customHeight="1" x14ac:dyDescent="0.2">
      <c r="A562" s="92"/>
      <c r="B562" s="91"/>
      <c r="C562" s="91"/>
      <c r="D562" s="91"/>
      <c r="E562" s="92"/>
      <c r="F562" s="92"/>
      <c r="G562" s="142"/>
      <c r="H562" s="92"/>
      <c r="I562" s="98"/>
      <c r="J562" s="98"/>
      <c r="K562" s="98"/>
      <c r="L562" s="98"/>
      <c r="M562" s="98"/>
      <c r="N562" s="98"/>
      <c r="O562" s="141"/>
      <c r="P562" s="141"/>
      <c r="Q562" s="141"/>
      <c r="AL562" s="141"/>
      <c r="AM562" s="141"/>
      <c r="AN562" s="141"/>
      <c r="AO562" s="141"/>
      <c r="AP562" s="141"/>
      <c r="AQ562" s="141"/>
      <c r="AR562" s="141"/>
      <c r="AS562" s="141"/>
      <c r="AT562" s="141"/>
      <c r="AU562" s="141"/>
      <c r="AV562" s="141"/>
      <c r="BD562" s="141"/>
      <c r="BE562" s="141"/>
      <c r="BF562" s="141"/>
      <c r="BG562" s="141"/>
    </row>
    <row r="563" spans="1:59" s="93" customFormat="1" ht="15" customHeight="1" x14ac:dyDescent="0.2">
      <c r="A563" s="92"/>
      <c r="B563" s="91"/>
      <c r="C563" s="91"/>
      <c r="D563" s="91"/>
      <c r="E563" s="92"/>
      <c r="F563" s="92"/>
      <c r="G563" s="142"/>
      <c r="H563" s="92"/>
      <c r="I563" s="98"/>
      <c r="J563" s="98"/>
      <c r="K563" s="98"/>
      <c r="L563" s="98"/>
      <c r="M563" s="98"/>
      <c r="N563" s="98"/>
      <c r="O563" s="141"/>
      <c r="P563" s="141"/>
      <c r="Q563" s="141"/>
      <c r="AL563" s="141"/>
      <c r="AM563" s="141"/>
      <c r="AN563" s="141"/>
      <c r="AO563" s="141"/>
      <c r="AP563" s="141"/>
      <c r="AQ563" s="141"/>
      <c r="AR563" s="141"/>
      <c r="AS563" s="141"/>
      <c r="AT563" s="141"/>
      <c r="AU563" s="141"/>
      <c r="AV563" s="141"/>
      <c r="BD563" s="141"/>
      <c r="BE563" s="141"/>
      <c r="BF563" s="141"/>
      <c r="BG563" s="141"/>
    </row>
    <row r="564" spans="1:59" s="93" customFormat="1" ht="15" customHeight="1" x14ac:dyDescent="0.2">
      <c r="A564" s="92"/>
      <c r="B564" s="91"/>
      <c r="C564" s="91"/>
      <c r="D564" s="91"/>
      <c r="E564" s="92"/>
      <c r="F564" s="92"/>
      <c r="G564" s="142"/>
      <c r="H564" s="92"/>
      <c r="I564" s="98"/>
      <c r="J564" s="98"/>
      <c r="K564" s="98"/>
      <c r="L564" s="98"/>
      <c r="M564" s="98"/>
      <c r="N564" s="98"/>
      <c r="O564" s="141"/>
      <c r="P564" s="141"/>
      <c r="Q564" s="141"/>
      <c r="AL564" s="141"/>
      <c r="AM564" s="141"/>
      <c r="AN564" s="141"/>
      <c r="AO564" s="141"/>
      <c r="AP564" s="141"/>
      <c r="AQ564" s="141"/>
      <c r="AR564" s="141"/>
      <c r="AS564" s="141"/>
      <c r="AT564" s="141"/>
      <c r="AU564" s="141"/>
      <c r="AV564" s="141"/>
      <c r="BD564" s="141"/>
      <c r="BE564" s="141"/>
      <c r="BF564" s="141"/>
      <c r="BG564" s="141"/>
    </row>
    <row r="565" spans="1:59" s="93" customFormat="1" ht="15" customHeight="1" x14ac:dyDescent="0.2">
      <c r="A565" s="92"/>
      <c r="B565" s="91"/>
      <c r="C565" s="91"/>
      <c r="D565" s="91"/>
      <c r="E565" s="92"/>
      <c r="F565" s="92"/>
      <c r="G565" s="142"/>
      <c r="H565" s="92"/>
      <c r="I565" s="98"/>
      <c r="J565" s="98"/>
      <c r="K565" s="98"/>
      <c r="L565" s="98"/>
      <c r="M565" s="98"/>
      <c r="N565" s="98"/>
      <c r="O565" s="141"/>
      <c r="P565" s="141"/>
      <c r="Q565" s="141"/>
      <c r="AL565" s="141"/>
      <c r="AM565" s="141"/>
      <c r="AN565" s="141"/>
      <c r="AO565" s="141"/>
      <c r="AP565" s="141"/>
      <c r="AQ565" s="141"/>
      <c r="AR565" s="141"/>
      <c r="AS565" s="141"/>
      <c r="AT565" s="141"/>
      <c r="AU565" s="141"/>
      <c r="AV565" s="141"/>
      <c r="BD565" s="141"/>
      <c r="BE565" s="141"/>
      <c r="BF565" s="141"/>
      <c r="BG565" s="141"/>
    </row>
    <row r="566" spans="1:59" s="93" customFormat="1" ht="15" customHeight="1" x14ac:dyDescent="0.2">
      <c r="A566" s="92"/>
      <c r="B566" s="91"/>
      <c r="C566" s="91"/>
      <c r="D566" s="91"/>
      <c r="E566" s="92"/>
      <c r="F566" s="92"/>
      <c r="G566" s="142"/>
      <c r="H566" s="92"/>
      <c r="I566" s="98"/>
      <c r="J566" s="98"/>
      <c r="K566" s="98"/>
      <c r="L566" s="98"/>
      <c r="M566" s="98"/>
      <c r="N566" s="98"/>
      <c r="O566" s="141"/>
      <c r="P566" s="141"/>
      <c r="Q566" s="141"/>
      <c r="AL566" s="141"/>
      <c r="AM566" s="141"/>
      <c r="AN566" s="141"/>
      <c r="AO566" s="141"/>
      <c r="AP566" s="141"/>
      <c r="AQ566" s="141"/>
      <c r="AR566" s="141"/>
      <c r="AS566" s="141"/>
      <c r="AT566" s="141"/>
      <c r="AU566" s="141"/>
      <c r="AV566" s="141"/>
      <c r="BD566" s="141"/>
      <c r="BE566" s="141"/>
      <c r="BF566" s="141"/>
      <c r="BG566" s="141"/>
    </row>
    <row r="567" spans="1:59" s="93" customFormat="1" ht="15" customHeight="1" x14ac:dyDescent="0.2">
      <c r="A567" s="92"/>
      <c r="B567" s="91"/>
      <c r="C567" s="91"/>
      <c r="D567" s="91"/>
      <c r="E567" s="92"/>
      <c r="F567" s="92"/>
      <c r="G567" s="142"/>
      <c r="H567" s="92"/>
      <c r="I567" s="98"/>
      <c r="J567" s="98"/>
      <c r="K567" s="98"/>
      <c r="L567" s="98"/>
      <c r="M567" s="98"/>
      <c r="N567" s="98"/>
      <c r="O567" s="141"/>
      <c r="P567" s="141"/>
      <c r="Q567" s="141"/>
      <c r="AL567" s="141"/>
      <c r="AM567" s="141"/>
      <c r="AN567" s="141"/>
      <c r="AO567" s="141"/>
      <c r="AP567" s="141"/>
      <c r="AQ567" s="141"/>
      <c r="AR567" s="141"/>
      <c r="AS567" s="141"/>
      <c r="AT567" s="141"/>
      <c r="AU567" s="141"/>
      <c r="AV567" s="141"/>
      <c r="BD567" s="141"/>
      <c r="BE567" s="141"/>
      <c r="BF567" s="141"/>
      <c r="BG567" s="141"/>
    </row>
    <row r="568" spans="1:59" s="93" customFormat="1" ht="15" customHeight="1" x14ac:dyDescent="0.2">
      <c r="A568" s="92"/>
      <c r="B568" s="91"/>
      <c r="C568" s="91"/>
      <c r="D568" s="91"/>
      <c r="E568" s="92"/>
      <c r="F568" s="92"/>
      <c r="G568" s="142"/>
      <c r="H568" s="92"/>
      <c r="I568" s="98"/>
      <c r="J568" s="98"/>
      <c r="K568" s="98"/>
      <c r="L568" s="98"/>
      <c r="M568" s="98"/>
      <c r="N568" s="98"/>
      <c r="O568" s="141"/>
      <c r="P568" s="141"/>
      <c r="Q568" s="141"/>
      <c r="AL568" s="141"/>
      <c r="AM568" s="141"/>
      <c r="AN568" s="141"/>
      <c r="AO568" s="141"/>
      <c r="AP568" s="141"/>
      <c r="AQ568" s="141"/>
      <c r="AR568" s="141"/>
      <c r="AS568" s="141"/>
      <c r="AT568" s="141"/>
      <c r="AU568" s="141"/>
      <c r="AV568" s="141"/>
      <c r="BD568" s="141"/>
      <c r="BE568" s="141"/>
      <c r="BF568" s="141"/>
      <c r="BG568" s="141"/>
    </row>
    <row r="569" spans="1:59" s="93" customFormat="1" ht="15" customHeight="1" x14ac:dyDescent="0.2">
      <c r="A569" s="92"/>
      <c r="B569" s="91"/>
      <c r="C569" s="91"/>
      <c r="D569" s="91"/>
      <c r="E569" s="92"/>
      <c r="F569" s="92"/>
      <c r="G569" s="142"/>
      <c r="H569" s="92"/>
      <c r="I569" s="98"/>
      <c r="J569" s="98"/>
      <c r="K569" s="98"/>
      <c r="L569" s="98"/>
      <c r="M569" s="98"/>
      <c r="N569" s="98"/>
      <c r="O569" s="141"/>
      <c r="P569" s="141"/>
      <c r="Q569" s="141"/>
      <c r="AL569" s="141"/>
      <c r="AM569" s="141"/>
      <c r="AN569" s="141"/>
      <c r="AO569" s="141"/>
      <c r="AP569" s="141"/>
      <c r="AQ569" s="141"/>
      <c r="AR569" s="141"/>
      <c r="AS569" s="141"/>
      <c r="AT569" s="141"/>
      <c r="AU569" s="141"/>
      <c r="AV569" s="141"/>
      <c r="BD569" s="141"/>
      <c r="BE569" s="141"/>
      <c r="BF569" s="141"/>
      <c r="BG569" s="141"/>
    </row>
    <row r="570" spans="1:59" s="93" customFormat="1" ht="15" customHeight="1" x14ac:dyDescent="0.2">
      <c r="A570" s="92"/>
      <c r="B570" s="91"/>
      <c r="C570" s="91"/>
      <c r="D570" s="91"/>
      <c r="E570" s="92"/>
      <c r="F570" s="92"/>
      <c r="G570" s="142"/>
      <c r="H570" s="92"/>
      <c r="I570" s="98"/>
      <c r="J570" s="98"/>
      <c r="K570" s="98"/>
      <c r="L570" s="98"/>
      <c r="M570" s="98"/>
      <c r="N570" s="98"/>
      <c r="O570" s="141"/>
      <c r="P570" s="141"/>
      <c r="Q570" s="141"/>
      <c r="AL570" s="141"/>
      <c r="AM570" s="141"/>
      <c r="AN570" s="141"/>
      <c r="AO570" s="141"/>
      <c r="AP570" s="141"/>
      <c r="AQ570" s="141"/>
      <c r="AR570" s="141"/>
      <c r="AS570" s="141"/>
      <c r="AT570" s="141"/>
      <c r="AU570" s="141"/>
      <c r="AV570" s="141"/>
      <c r="BD570" s="141"/>
      <c r="BE570" s="141"/>
      <c r="BF570" s="141"/>
      <c r="BG570" s="141"/>
    </row>
    <row r="571" spans="1:59" s="93" customFormat="1" ht="15" customHeight="1" x14ac:dyDescent="0.2">
      <c r="A571" s="92"/>
      <c r="B571" s="91"/>
      <c r="C571" s="91"/>
      <c r="D571" s="91"/>
      <c r="E571" s="92"/>
      <c r="F571" s="92"/>
      <c r="G571" s="142"/>
      <c r="H571" s="92"/>
      <c r="O571" s="141"/>
      <c r="P571" s="141"/>
      <c r="Q571" s="141"/>
      <c r="AL571" s="141"/>
      <c r="AM571" s="141"/>
      <c r="AN571" s="141"/>
      <c r="AO571" s="141"/>
      <c r="AP571" s="141"/>
      <c r="AQ571" s="141"/>
      <c r="AR571" s="141"/>
      <c r="AS571" s="141"/>
      <c r="AT571" s="141"/>
      <c r="AU571" s="141"/>
      <c r="AV571" s="141"/>
      <c r="BD571" s="141"/>
      <c r="BE571" s="141"/>
      <c r="BF571" s="141"/>
      <c r="BG571" s="141"/>
    </row>
    <row r="590" spans="9:17" ht="15" customHeight="1" x14ac:dyDescent="0.2">
      <c r="I590" s="98"/>
      <c r="J590" s="98"/>
      <c r="K590" s="98"/>
      <c r="L590" s="98"/>
      <c r="M590" s="98"/>
      <c r="N590" s="98"/>
      <c r="P590" s="141"/>
      <c r="Q590" s="141"/>
    </row>
    <row r="591" spans="9:17" ht="15" customHeight="1" x14ac:dyDescent="0.2">
      <c r="I591" s="98"/>
      <c r="J591" s="98"/>
      <c r="K591" s="98"/>
      <c r="L591" s="98"/>
      <c r="M591" s="98"/>
      <c r="N591" s="98"/>
      <c r="P591" s="141"/>
      <c r="Q591" s="141"/>
    </row>
    <row r="592" spans="9:17" ht="15" customHeight="1" x14ac:dyDescent="0.2">
      <c r="I592" s="98"/>
      <c r="J592" s="98"/>
      <c r="K592" s="98"/>
      <c r="L592" s="98"/>
      <c r="M592" s="98"/>
      <c r="N592" s="98"/>
      <c r="P592" s="141"/>
      <c r="Q592" s="141"/>
    </row>
    <row r="593" spans="9:17" ht="15" customHeight="1" x14ac:dyDescent="0.2">
      <c r="I593" s="98"/>
      <c r="J593" s="98"/>
      <c r="K593" s="98"/>
      <c r="L593" s="98"/>
      <c r="M593" s="98"/>
      <c r="N593" s="98"/>
      <c r="P593" s="141"/>
      <c r="Q593" s="141"/>
    </row>
    <row r="594" spans="9:17" ht="15" customHeight="1" x14ac:dyDescent="0.2">
      <c r="I594" s="98"/>
      <c r="J594" s="98"/>
      <c r="K594" s="98"/>
      <c r="L594" s="98"/>
      <c r="M594" s="98"/>
      <c r="N594" s="98"/>
      <c r="P594" s="141"/>
      <c r="Q594" s="141"/>
    </row>
    <row r="595" spans="9:17" ht="15" customHeight="1" x14ac:dyDescent="0.2">
      <c r="I595" s="98"/>
      <c r="J595" s="98"/>
      <c r="K595" s="98"/>
      <c r="L595" s="98"/>
      <c r="M595" s="98"/>
      <c r="N595" s="98"/>
      <c r="P595" s="141"/>
      <c r="Q595" s="141"/>
    </row>
    <row r="596" spans="9:17" ht="15" customHeight="1" x14ac:dyDescent="0.2">
      <c r="I596" s="98"/>
      <c r="J596" s="98"/>
      <c r="K596" s="98"/>
      <c r="L596" s="98"/>
      <c r="M596" s="98"/>
      <c r="N596" s="98"/>
      <c r="P596" s="141"/>
      <c r="Q596" s="141"/>
    </row>
    <row r="597" spans="9:17" ht="15" customHeight="1" x14ac:dyDescent="0.2"/>
    <row r="678" spans="5:17" x14ac:dyDescent="0.2">
      <c r="O678" s="95"/>
    </row>
    <row r="681" spans="5:17" x14ac:dyDescent="0.2">
      <c r="O681" s="95"/>
    </row>
    <row r="683" spans="5:17" x14ac:dyDescent="0.2">
      <c r="J683" s="93"/>
      <c r="K683" s="93"/>
      <c r="L683" s="93"/>
      <c r="M683" s="93"/>
      <c r="N683" s="93"/>
      <c r="P683" s="141"/>
      <c r="Q683" s="141"/>
    </row>
    <row r="684" spans="5:17" x14ac:dyDescent="0.2">
      <c r="E684" s="91"/>
      <c r="J684" s="98"/>
      <c r="K684" s="98"/>
      <c r="P684" s="141"/>
    </row>
    <row r="685" spans="5:17" x14ac:dyDescent="0.2">
      <c r="E685" s="91"/>
      <c r="J685" s="98"/>
      <c r="K685" s="98"/>
      <c r="P685" s="141"/>
    </row>
    <row r="686" spans="5:17" x14ac:dyDescent="0.2">
      <c r="E686" s="91"/>
      <c r="J686" s="98"/>
      <c r="K686" s="98"/>
      <c r="P686" s="141"/>
    </row>
    <row r="687" spans="5:17" x14ac:dyDescent="0.2">
      <c r="E687" s="91"/>
      <c r="J687" s="98"/>
      <c r="K687" s="98"/>
      <c r="P687" s="141"/>
    </row>
    <row r="688" spans="5:17" x14ac:dyDescent="0.2">
      <c r="E688" s="91"/>
      <c r="J688" s="98"/>
      <c r="K688" s="98"/>
      <c r="P688" s="141"/>
    </row>
    <row r="689" spans="5:16" x14ac:dyDescent="0.2">
      <c r="E689" s="91"/>
      <c r="J689" s="98"/>
      <c r="K689" s="98"/>
      <c r="P689" s="141"/>
    </row>
    <row r="690" spans="5:16" x14ac:dyDescent="0.2">
      <c r="E690" s="91"/>
      <c r="J690" s="98"/>
      <c r="K690" s="98"/>
      <c r="P690" s="141"/>
    </row>
    <row r="691" spans="5:16" x14ac:dyDescent="0.2">
      <c r="E691" s="91"/>
      <c r="J691" s="98"/>
      <c r="K691" s="98"/>
      <c r="P691" s="141"/>
    </row>
    <row r="692" spans="5:16" x14ac:dyDescent="0.2">
      <c r="E692" s="91"/>
      <c r="J692" s="98"/>
      <c r="K692" s="98"/>
      <c r="P692" s="141"/>
    </row>
    <row r="693" spans="5:16" x14ac:dyDescent="0.2">
      <c r="E693" s="91"/>
      <c r="J693" s="98"/>
      <c r="K693" s="98"/>
      <c r="P693" s="141"/>
    </row>
    <row r="694" spans="5:16" x14ac:dyDescent="0.2">
      <c r="E694" s="91"/>
      <c r="J694" s="98"/>
      <c r="K694" s="98"/>
      <c r="P694" s="141"/>
    </row>
    <row r="695" spans="5:16" x14ac:dyDescent="0.2">
      <c r="E695" s="91"/>
      <c r="J695" s="98"/>
      <c r="K695" s="98"/>
      <c r="P695" s="141"/>
    </row>
    <row r="696" spans="5:16" x14ac:dyDescent="0.2">
      <c r="E696" s="91"/>
      <c r="J696" s="98"/>
      <c r="K696" s="98"/>
      <c r="P696" s="141"/>
    </row>
    <row r="698" spans="5:16" x14ac:dyDescent="0.2">
      <c r="E698" s="91"/>
      <c r="J698" s="98"/>
      <c r="K698" s="98"/>
      <c r="P698" s="141"/>
    </row>
    <row r="699" spans="5:16" ht="12.75" x14ac:dyDescent="0.2">
      <c r="E699" s="421"/>
      <c r="J699" s="98"/>
      <c r="K699" s="98"/>
      <c r="P699" s="141"/>
    </row>
    <row r="700" spans="5:16" ht="12.75" x14ac:dyDescent="0.2">
      <c r="E700" s="421"/>
      <c r="J700" s="98"/>
      <c r="K700" s="98"/>
      <c r="P700" s="141"/>
    </row>
    <row r="701" spans="5:16" ht="12.75" x14ac:dyDescent="0.2">
      <c r="E701" s="421"/>
      <c r="J701" s="98"/>
      <c r="K701" s="98"/>
      <c r="P701" s="141"/>
    </row>
    <row r="702" spans="5:16" ht="12.75" x14ac:dyDescent="0.2">
      <c r="E702" s="421"/>
    </row>
    <row r="703" spans="5:16" ht="12.75" x14ac:dyDescent="0.2">
      <c r="E703" s="421"/>
    </row>
    <row r="704" spans="5:16" ht="12.75" x14ac:dyDescent="0.2">
      <c r="E704" s="421"/>
    </row>
    <row r="705" spans="5:17" ht="12.75" x14ac:dyDescent="0.2">
      <c r="E705" s="421"/>
    </row>
    <row r="706" spans="5:17" ht="12.75" x14ac:dyDescent="0.2">
      <c r="E706" s="421"/>
    </row>
    <row r="707" spans="5:17" ht="12.75" x14ac:dyDescent="0.2">
      <c r="E707" s="421"/>
    </row>
    <row r="708" spans="5:17" ht="12.75" x14ac:dyDescent="0.2">
      <c r="E708" s="421"/>
    </row>
    <row r="709" spans="5:17" ht="12.75" x14ac:dyDescent="0.2">
      <c r="E709" s="421"/>
    </row>
    <row r="710" spans="5:17" ht="12.75" x14ac:dyDescent="0.2">
      <c r="E710" s="421"/>
    </row>
    <row r="711" spans="5:17" ht="12.75" x14ac:dyDescent="0.2">
      <c r="E711" s="421"/>
    </row>
    <row r="712" spans="5:17" ht="12.75" x14ac:dyDescent="0.2">
      <c r="E712" s="421"/>
    </row>
    <row r="713" spans="5:17" ht="12.75" x14ac:dyDescent="0.2">
      <c r="E713" s="421"/>
    </row>
    <row r="714" spans="5:17" ht="12.75" x14ac:dyDescent="0.2">
      <c r="E714" s="421"/>
    </row>
    <row r="715" spans="5:17" ht="12.75" x14ac:dyDescent="0.2">
      <c r="E715" s="421"/>
    </row>
    <row r="716" spans="5:17" x14ac:dyDescent="0.2">
      <c r="E716" s="91"/>
      <c r="J716" s="98"/>
      <c r="K716" s="98"/>
      <c r="N716" s="98"/>
      <c r="P716" s="141"/>
      <c r="Q716" s="141"/>
    </row>
    <row r="717" spans="5:17" x14ac:dyDescent="0.2">
      <c r="E717" s="91"/>
      <c r="J717" s="98"/>
      <c r="K717" s="98"/>
      <c r="N717" s="98"/>
      <c r="P717" s="141"/>
      <c r="Q717" s="141"/>
    </row>
    <row r="718" spans="5:17" x14ac:dyDescent="0.2">
      <c r="E718" s="91"/>
      <c r="J718" s="98"/>
      <c r="K718" s="98"/>
      <c r="N718" s="98"/>
      <c r="P718" s="141"/>
      <c r="Q718" s="141"/>
    </row>
    <row r="719" spans="5:17" x14ac:dyDescent="0.2">
      <c r="E719" s="91"/>
      <c r="J719" s="98"/>
      <c r="K719" s="98"/>
      <c r="N719" s="98"/>
      <c r="P719" s="141"/>
      <c r="Q719" s="141"/>
    </row>
    <row r="720" spans="5:17" x14ac:dyDescent="0.2">
      <c r="E720" s="91"/>
      <c r="J720" s="98"/>
      <c r="K720" s="98"/>
      <c r="N720" s="98"/>
      <c r="P720" s="141"/>
      <c r="Q720" s="141"/>
    </row>
    <row r="721" spans="5:17" x14ac:dyDescent="0.2">
      <c r="E721" s="91"/>
      <c r="J721" s="98"/>
      <c r="K721" s="98"/>
      <c r="N721" s="98"/>
      <c r="P721" s="141"/>
      <c r="Q721" s="141"/>
    </row>
    <row r="722" spans="5:17" x14ac:dyDescent="0.2">
      <c r="E722" s="91"/>
      <c r="J722" s="98"/>
      <c r="K722" s="98"/>
      <c r="N722" s="98"/>
      <c r="P722" s="141"/>
      <c r="Q722" s="141"/>
    </row>
    <row r="723" spans="5:17" x14ac:dyDescent="0.2">
      <c r="E723" s="91"/>
      <c r="J723" s="98"/>
      <c r="K723" s="98"/>
      <c r="N723" s="98"/>
      <c r="P723" s="141"/>
      <c r="Q723" s="141"/>
    </row>
    <row r="724" spans="5:17" x14ac:dyDescent="0.2">
      <c r="E724" s="91"/>
      <c r="J724" s="98"/>
      <c r="K724" s="98"/>
      <c r="N724" s="98"/>
      <c r="P724" s="141"/>
      <c r="Q724" s="141"/>
    </row>
    <row r="725" spans="5:17" x14ac:dyDescent="0.2">
      <c r="E725" s="91"/>
      <c r="J725" s="98"/>
      <c r="K725" s="98"/>
      <c r="N725" s="98"/>
      <c r="P725" s="141"/>
      <c r="Q725" s="141"/>
    </row>
    <row r="726" spans="5:17" x14ac:dyDescent="0.2">
      <c r="E726" s="91"/>
      <c r="J726" s="98"/>
      <c r="K726" s="98"/>
      <c r="N726" s="98"/>
      <c r="P726" s="141"/>
      <c r="Q726" s="141"/>
    </row>
    <row r="728" spans="5:17" ht="15" customHeight="1" x14ac:dyDescent="0.2"/>
    <row r="729" spans="5:17" ht="15" customHeight="1" x14ac:dyDescent="0.2"/>
    <row r="730" spans="5:17" ht="15" customHeight="1" x14ac:dyDescent="0.2"/>
    <row r="731" spans="5:17" ht="15" customHeight="1" x14ac:dyDescent="0.2"/>
    <row r="732" spans="5:17" ht="15" customHeight="1" x14ac:dyDescent="0.2"/>
    <row r="733" spans="5:17" ht="15" customHeight="1" x14ac:dyDescent="0.2"/>
    <row r="734" spans="5:17" ht="15" customHeight="1" x14ac:dyDescent="0.2"/>
    <row r="735" spans="5:17" ht="15" customHeight="1" x14ac:dyDescent="0.2"/>
    <row r="736" spans="5:17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3" spans="5:17" ht="15" customHeight="1" x14ac:dyDescent="0.2">
      <c r="E753" s="91"/>
      <c r="J753" s="93"/>
      <c r="K753" s="93"/>
      <c r="N753" s="93"/>
      <c r="P753" s="141"/>
      <c r="Q753" s="141"/>
    </row>
    <row r="754" spans="5:17" ht="15" customHeight="1" x14ac:dyDescent="0.2">
      <c r="E754" s="91"/>
      <c r="J754" s="93"/>
      <c r="K754" s="93"/>
      <c r="N754" s="93"/>
      <c r="P754" s="141"/>
      <c r="Q754" s="141"/>
    </row>
    <row r="755" spans="5:17" ht="15" customHeight="1" x14ac:dyDescent="0.2">
      <c r="E755" s="91"/>
      <c r="J755" s="93"/>
      <c r="K755" s="93"/>
      <c r="N755" s="93"/>
      <c r="P755" s="141"/>
      <c r="Q755" s="141"/>
    </row>
    <row r="756" spans="5:17" ht="15" customHeight="1" x14ac:dyDescent="0.2">
      <c r="E756" s="91"/>
      <c r="J756" s="93"/>
      <c r="K756" s="93"/>
      <c r="N756" s="93"/>
      <c r="P756" s="141"/>
      <c r="Q756" s="141"/>
    </row>
    <row r="757" spans="5:17" ht="15" customHeight="1" x14ac:dyDescent="0.2">
      <c r="E757" s="91"/>
      <c r="J757" s="93"/>
      <c r="K757" s="93"/>
      <c r="N757" s="93"/>
      <c r="P757" s="141"/>
      <c r="Q757" s="141"/>
    </row>
    <row r="758" spans="5:17" ht="15" customHeight="1" x14ac:dyDescent="0.2">
      <c r="E758" s="91"/>
      <c r="J758" s="93"/>
      <c r="K758" s="93"/>
      <c r="N758" s="93"/>
      <c r="P758" s="141"/>
      <c r="Q758" s="141"/>
    </row>
    <row r="759" spans="5:17" ht="15" customHeight="1" x14ac:dyDescent="0.2">
      <c r="E759" s="91"/>
      <c r="J759" s="93"/>
      <c r="K759" s="93"/>
      <c r="N759" s="93"/>
      <c r="P759" s="141"/>
      <c r="Q759" s="141"/>
    </row>
    <row r="760" spans="5:17" ht="15" customHeight="1" x14ac:dyDescent="0.2">
      <c r="E760" s="91"/>
      <c r="J760" s="93"/>
      <c r="K760" s="93"/>
      <c r="N760" s="93"/>
      <c r="P760" s="141"/>
      <c r="Q760" s="141"/>
    </row>
    <row r="761" spans="5:17" ht="15" customHeight="1" x14ac:dyDescent="0.2">
      <c r="E761" s="91"/>
      <c r="J761" s="93"/>
      <c r="K761" s="93"/>
      <c r="N761" s="93"/>
      <c r="P761" s="141"/>
      <c r="Q761" s="141"/>
    </row>
    <row r="762" spans="5:17" ht="15" customHeight="1" x14ac:dyDescent="0.2">
      <c r="E762" s="91"/>
      <c r="J762" s="93"/>
      <c r="K762" s="93"/>
      <c r="N762" s="93"/>
      <c r="P762" s="141"/>
      <c r="Q762" s="141"/>
    </row>
    <row r="763" spans="5:17" ht="15" customHeight="1" x14ac:dyDescent="0.2">
      <c r="E763" s="91"/>
      <c r="J763" s="93"/>
      <c r="K763" s="93"/>
      <c r="N763" s="93"/>
      <c r="P763" s="141"/>
      <c r="Q763" s="141"/>
    </row>
    <row r="764" spans="5:17" ht="15" customHeight="1" x14ac:dyDescent="0.2">
      <c r="E764" s="91"/>
      <c r="J764" s="93"/>
      <c r="K764" s="93"/>
      <c r="N764" s="93"/>
      <c r="P764" s="141"/>
      <c r="Q764" s="141"/>
    </row>
    <row r="765" spans="5:17" ht="15" customHeight="1" x14ac:dyDescent="0.2">
      <c r="E765" s="91"/>
      <c r="J765" s="93"/>
      <c r="K765" s="93"/>
      <c r="N765" s="93"/>
      <c r="P765" s="141"/>
      <c r="Q765" s="141"/>
    </row>
    <row r="766" spans="5:17" ht="12" customHeight="1" x14ac:dyDescent="0.2">
      <c r="E766" s="91"/>
    </row>
    <row r="767" spans="5:17" ht="12" customHeight="1" x14ac:dyDescent="0.2">
      <c r="E767" s="91"/>
    </row>
    <row r="768" spans="5:17" ht="12" customHeight="1" x14ac:dyDescent="0.2">
      <c r="E768" s="91"/>
    </row>
    <row r="769" spans="5:5" ht="12" customHeight="1" x14ac:dyDescent="0.2">
      <c r="E769" s="91"/>
    </row>
    <row r="770" spans="5:5" ht="12" customHeight="1" x14ac:dyDescent="0.2">
      <c r="E770" s="91"/>
    </row>
    <row r="771" spans="5:5" ht="12" customHeight="1" x14ac:dyDescent="0.2">
      <c r="E771" s="91"/>
    </row>
    <row r="772" spans="5:5" ht="12" customHeight="1" x14ac:dyDescent="0.2">
      <c r="E772" s="91"/>
    </row>
    <row r="773" spans="5:5" ht="12" customHeight="1" x14ac:dyDescent="0.2">
      <c r="E773" s="91"/>
    </row>
    <row r="774" spans="5:5" ht="12" customHeight="1" x14ac:dyDescent="0.2">
      <c r="E774" s="91"/>
    </row>
    <row r="775" spans="5:5" ht="12" customHeight="1" x14ac:dyDescent="0.2">
      <c r="E775" s="91"/>
    </row>
    <row r="776" spans="5:5" ht="12" customHeight="1" x14ac:dyDescent="0.2"/>
    <row r="777" spans="5:5" ht="12" customHeight="1" x14ac:dyDescent="0.2"/>
    <row r="778" spans="5:5" ht="12" customHeight="1" x14ac:dyDescent="0.2"/>
    <row r="779" spans="5:5" ht="12" customHeight="1" x14ac:dyDescent="0.2"/>
    <row r="780" spans="5:5" ht="12" customHeight="1" x14ac:dyDescent="0.2"/>
    <row r="781" spans="5:5" ht="12" customHeight="1" x14ac:dyDescent="0.2"/>
    <row r="782" spans="5:5" ht="12" customHeight="1" x14ac:dyDescent="0.2"/>
    <row r="783" spans="5:5" ht="12" customHeight="1" x14ac:dyDescent="0.2"/>
    <row r="784" spans="5:5" ht="12" customHeight="1" x14ac:dyDescent="0.2"/>
    <row r="785" spans="9:59" ht="12" customHeight="1" x14ac:dyDescent="0.2"/>
    <row r="786" spans="9:59" ht="12" customHeight="1" x14ac:dyDescent="0.2"/>
    <row r="787" spans="9:59" ht="12" customHeight="1" x14ac:dyDescent="0.2"/>
    <row r="788" spans="9:59" ht="12" customHeight="1" x14ac:dyDescent="0.2"/>
    <row r="789" spans="9:59" ht="12" customHeight="1" x14ac:dyDescent="0.2"/>
    <row r="790" spans="9:59" ht="12" customHeight="1" x14ac:dyDescent="0.2"/>
    <row r="791" spans="9:59" ht="12" customHeight="1" x14ac:dyDescent="0.2"/>
    <row r="792" spans="9:59" ht="12" customHeight="1" x14ac:dyDescent="0.2"/>
    <row r="794" spans="9:59" x14ac:dyDescent="0.2">
      <c r="O794" s="95"/>
    </row>
    <row r="795" spans="9:59" x14ac:dyDescent="0.2">
      <c r="J795" s="93"/>
      <c r="K795" s="93"/>
      <c r="L795" s="93"/>
      <c r="M795" s="93"/>
      <c r="N795" s="93"/>
      <c r="P795" s="141"/>
      <c r="Q795" s="141"/>
    </row>
    <row r="796" spans="9:59" x14ac:dyDescent="0.2">
      <c r="I796" s="92"/>
      <c r="J796" s="92"/>
      <c r="K796" s="92"/>
      <c r="L796" s="92"/>
      <c r="M796" s="92"/>
      <c r="N796" s="92"/>
      <c r="O796" s="286"/>
      <c r="P796" s="286"/>
      <c r="Q796" s="286"/>
      <c r="R796" s="860"/>
    </row>
    <row r="797" spans="9:59" x14ac:dyDescent="0.2">
      <c r="J797" s="93"/>
      <c r="K797" s="93"/>
      <c r="L797" s="93"/>
      <c r="M797" s="93"/>
      <c r="N797" s="93"/>
      <c r="P797" s="141"/>
      <c r="Q797" s="141"/>
    </row>
    <row r="798" spans="9:59" x14ac:dyDescent="0.2">
      <c r="J798" s="93"/>
      <c r="K798" s="93"/>
      <c r="L798" s="93"/>
      <c r="M798" s="93"/>
      <c r="N798" s="93"/>
      <c r="P798" s="141"/>
      <c r="Q798" s="141"/>
    </row>
    <row r="799" spans="9:59" x14ac:dyDescent="0.2">
      <c r="J799" s="93"/>
      <c r="K799" s="93"/>
      <c r="L799" s="93"/>
      <c r="M799" s="93"/>
      <c r="N799" s="93"/>
      <c r="O799" s="93"/>
      <c r="P799" s="93"/>
      <c r="Q799" s="93"/>
      <c r="BD799" s="93"/>
      <c r="BE799" s="93"/>
      <c r="BF799" s="93"/>
      <c r="BG799" s="93"/>
    </row>
    <row r="800" spans="9:59" x14ac:dyDescent="0.2">
      <c r="J800" s="93"/>
      <c r="K800" s="93"/>
      <c r="L800" s="93"/>
      <c r="M800" s="93"/>
      <c r="N800" s="93"/>
      <c r="O800" s="93"/>
      <c r="P800" s="93"/>
      <c r="Q800" s="93"/>
      <c r="BD800" s="93"/>
      <c r="BE800" s="93"/>
      <c r="BF800" s="93"/>
      <c r="BG800" s="93"/>
    </row>
    <row r="801" spans="10:59" x14ac:dyDescent="0.2">
      <c r="BD801" s="93"/>
      <c r="BE801" s="93"/>
      <c r="BF801" s="93"/>
      <c r="BG801" s="93"/>
    </row>
    <row r="803" spans="10:59" x14ac:dyDescent="0.2">
      <c r="J803" s="93"/>
      <c r="K803" s="93"/>
      <c r="L803" s="93"/>
      <c r="M803" s="93"/>
      <c r="N803" s="93"/>
      <c r="O803" s="93"/>
      <c r="P803" s="93"/>
      <c r="Q803" s="93"/>
    </row>
    <row r="804" spans="10:59" x14ac:dyDescent="0.2">
      <c r="J804" s="93"/>
      <c r="K804" s="93"/>
      <c r="L804" s="93"/>
      <c r="M804" s="93"/>
      <c r="N804" s="93"/>
      <c r="O804" s="93"/>
      <c r="P804" s="93"/>
      <c r="Q804" s="93"/>
    </row>
    <row r="805" spans="10:59" x14ac:dyDescent="0.2">
      <c r="J805" s="93"/>
      <c r="K805" s="93"/>
      <c r="L805" s="93"/>
      <c r="M805" s="93"/>
      <c r="N805" s="93"/>
      <c r="O805" s="93"/>
      <c r="P805" s="93"/>
      <c r="Q805" s="93"/>
    </row>
  </sheetData>
  <mergeCells count="55">
    <mergeCell ref="BF9:BF10"/>
    <mergeCell ref="I6:Q7"/>
    <mergeCell ref="A3:E3"/>
    <mergeCell ref="AD7:AD10"/>
    <mergeCell ref="AE7:AE10"/>
    <mergeCell ref="I8:I10"/>
    <mergeCell ref="O8:O10"/>
    <mergeCell ref="R6:AV6"/>
    <mergeCell ref="J9:K9"/>
    <mergeCell ref="L9:L10"/>
    <mergeCell ref="M9:M10"/>
    <mergeCell ref="N9:N10"/>
    <mergeCell ref="J8:N8"/>
    <mergeCell ref="P9:P10"/>
    <mergeCell ref="Q9:Q10"/>
    <mergeCell ref="AF7:AF10"/>
    <mergeCell ref="P8:Q8"/>
    <mergeCell ref="AX9:AZ9"/>
    <mergeCell ref="BA9:BA10"/>
    <mergeCell ref="BB9:BB10"/>
    <mergeCell ref="AO8:AP8"/>
    <mergeCell ref="W9:W10"/>
    <mergeCell ref="AH9:AH10"/>
    <mergeCell ref="BC9:BC10"/>
    <mergeCell ref="AX8:BC8"/>
    <mergeCell ref="AQ8:AQ9"/>
    <mergeCell ref="AN8:AN9"/>
    <mergeCell ref="R7:Y8"/>
    <mergeCell ref="Z9:Z10"/>
    <mergeCell ref="AA9:AA10"/>
    <mergeCell ref="AB9:AB10"/>
    <mergeCell ref="AC9:AC10"/>
    <mergeCell ref="R9:R10"/>
    <mergeCell ref="S9:S10"/>
    <mergeCell ref="T9:T10"/>
    <mergeCell ref="X9:X10"/>
    <mergeCell ref="Y9:Y10"/>
    <mergeCell ref="U9:U10"/>
    <mergeCell ref="V9:V10"/>
    <mergeCell ref="BE9:BE10"/>
    <mergeCell ref="AK7:AK10"/>
    <mergeCell ref="BG9:BG10"/>
    <mergeCell ref="BE8:BG8"/>
    <mergeCell ref="Z7:AC8"/>
    <mergeCell ref="AG9:AG10"/>
    <mergeCell ref="AI9:AI10"/>
    <mergeCell ref="AJ9:AJ10"/>
    <mergeCell ref="AG7:AJ8"/>
    <mergeCell ref="AW6:BG7"/>
    <mergeCell ref="AL7:AV7"/>
    <mergeCell ref="AL8:AM9"/>
    <mergeCell ref="AR8:AS9"/>
    <mergeCell ref="AT8:AV9"/>
    <mergeCell ref="AW8:AW10"/>
    <mergeCell ref="BD8:BD10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85" fitToWidth="4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G251"/>
  <sheetViews>
    <sheetView zoomScaleNormal="100" workbookViewId="0">
      <pane xSplit="8" ySplit="11" topLeftCell="AS121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BF9" sqref="BF9:BF10"/>
    </sheetView>
  </sheetViews>
  <sheetFormatPr defaultColWidth="9.140625" defaultRowHeight="15" x14ac:dyDescent="0.25"/>
  <cols>
    <col min="1" max="1" width="5" style="144" customWidth="1"/>
    <col min="2" max="2" width="4.7109375" style="143" bestFit="1" customWidth="1"/>
    <col min="3" max="3" width="8.7109375" style="143" customWidth="1"/>
    <col min="4" max="4" width="7.85546875" style="143" customWidth="1"/>
    <col min="5" max="5" width="29.42578125" style="144" customWidth="1"/>
    <col min="6" max="6" width="4.42578125" style="144" customWidth="1"/>
    <col min="7" max="7" width="10.28515625" style="144" customWidth="1"/>
    <col min="8" max="8" width="8" style="144" customWidth="1"/>
    <col min="9" max="9" width="10.7109375" style="96" customWidth="1"/>
    <col min="10" max="14" width="10.7109375" style="145" customWidth="1"/>
    <col min="15" max="15" width="11.7109375" style="97" customWidth="1"/>
    <col min="16" max="17" width="10.7109375" style="146" customWidth="1"/>
    <col min="18" max="37" width="10.7109375" style="96" customWidth="1"/>
    <col min="38" max="48" width="10.7109375" style="97" customWidth="1"/>
    <col min="49" max="55" width="10.7109375" style="96" customWidth="1"/>
    <col min="56" max="56" width="11.7109375" style="97" customWidth="1"/>
    <col min="57" max="59" width="10.7109375" style="97" customWidth="1"/>
    <col min="60" max="16384" width="9.140625" style="143"/>
  </cols>
  <sheetData>
    <row r="1" spans="1:59" ht="12.75" customHeight="1" x14ac:dyDescent="0.25">
      <c r="A1" s="90" t="s">
        <v>2</v>
      </c>
      <c r="B1" s="90"/>
      <c r="C1" s="81"/>
      <c r="D1" s="90"/>
      <c r="E1" s="90"/>
      <c r="I1" s="144"/>
      <c r="J1" s="144"/>
      <c r="K1" s="144"/>
      <c r="L1" s="144"/>
      <c r="M1" s="144"/>
      <c r="N1" s="144"/>
      <c r="O1" s="435"/>
      <c r="P1" s="435"/>
      <c r="Q1" s="435"/>
      <c r="R1" s="435"/>
      <c r="S1" s="435"/>
      <c r="T1" s="435"/>
      <c r="U1" s="435"/>
      <c r="V1" s="435"/>
      <c r="W1" s="435"/>
      <c r="X1" s="435"/>
      <c r="Y1" s="435"/>
      <c r="Z1" s="435"/>
      <c r="AA1" s="435"/>
      <c r="AB1" s="435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435"/>
      <c r="AO1" s="435"/>
      <c r="AP1" s="435"/>
      <c r="AQ1" s="435"/>
      <c r="AR1" s="435"/>
      <c r="AS1" s="435"/>
      <c r="AT1" s="435"/>
      <c r="AU1" s="435"/>
      <c r="AV1" s="435"/>
      <c r="AW1" s="145"/>
      <c r="AX1" s="145"/>
      <c r="AY1" s="145"/>
      <c r="AZ1" s="145"/>
      <c r="BA1" s="145"/>
      <c r="BB1" s="145"/>
      <c r="BC1" s="145"/>
      <c r="BD1" s="146"/>
      <c r="BE1" s="146"/>
      <c r="BF1" s="146"/>
      <c r="BG1" s="146"/>
    </row>
    <row r="2" spans="1:59" ht="12.75" customHeight="1" x14ac:dyDescent="0.25">
      <c r="A2" s="90" t="s">
        <v>3</v>
      </c>
      <c r="B2" s="90"/>
      <c r="C2" s="81"/>
      <c r="D2" s="90"/>
      <c r="E2" s="90"/>
      <c r="I2" s="178"/>
      <c r="J2" s="178"/>
      <c r="K2" s="178"/>
      <c r="L2" s="178"/>
      <c r="M2" s="178"/>
      <c r="N2" s="178"/>
      <c r="O2" s="223"/>
      <c r="P2" s="223"/>
      <c r="Q2" s="223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178"/>
      <c r="AX2" s="178"/>
      <c r="AY2" s="178"/>
      <c r="AZ2" s="178"/>
      <c r="BA2" s="178"/>
      <c r="BB2" s="178"/>
      <c r="BC2" s="178"/>
      <c r="BD2" s="223"/>
      <c r="BE2" s="223"/>
      <c r="BF2" s="223"/>
    </row>
    <row r="3" spans="1:59" ht="12.75" customHeight="1" x14ac:dyDescent="0.25">
      <c r="A3" s="1032" t="s">
        <v>4</v>
      </c>
      <c r="B3" s="1032"/>
      <c r="C3" s="1032"/>
      <c r="D3" s="1032"/>
      <c r="E3" s="1032"/>
      <c r="I3" s="144"/>
      <c r="M3" s="178"/>
      <c r="N3" s="178"/>
      <c r="O3" s="223"/>
      <c r="P3" s="223"/>
      <c r="Q3" s="223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1"/>
      <c r="AK3" s="181"/>
      <c r="AL3" s="794"/>
      <c r="AM3" s="794"/>
      <c r="AN3" s="794"/>
      <c r="AO3" s="794"/>
      <c r="AP3" s="794"/>
      <c r="AQ3" s="794"/>
      <c r="AR3" s="794"/>
      <c r="AS3" s="794"/>
      <c r="AT3" s="794"/>
      <c r="AU3" s="179"/>
      <c r="AV3" s="223"/>
      <c r="AW3" s="178"/>
      <c r="AX3" s="178"/>
      <c r="AY3" s="178"/>
      <c r="AZ3" s="178"/>
      <c r="BA3" s="178"/>
      <c r="BB3" s="178"/>
      <c r="BC3" s="178"/>
      <c r="BD3" s="223"/>
      <c r="BE3" s="223"/>
      <c r="BF3" s="223"/>
    </row>
    <row r="4" spans="1:59" ht="12.75" customHeight="1" x14ac:dyDescent="0.25">
      <c r="A4" s="143"/>
      <c r="B4" s="90"/>
      <c r="C4" s="90"/>
      <c r="D4" s="90"/>
      <c r="E4" s="90"/>
      <c r="I4" s="178"/>
      <c r="J4" s="178"/>
      <c r="K4" s="178"/>
      <c r="L4" s="178"/>
      <c r="M4" s="178"/>
      <c r="N4" s="178"/>
      <c r="O4" s="223"/>
      <c r="P4" s="223"/>
      <c r="Q4" s="223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181"/>
      <c r="AJ4" s="181"/>
      <c r="AK4" s="181"/>
      <c r="AL4" s="794"/>
      <c r="AM4" s="794"/>
      <c r="AN4" s="794"/>
      <c r="AO4" s="794"/>
      <c r="AP4" s="794"/>
      <c r="AQ4" s="794"/>
      <c r="AR4" s="794"/>
      <c r="AS4" s="794"/>
      <c r="AT4" s="794"/>
      <c r="AU4" s="179"/>
      <c r="AV4" s="223"/>
      <c r="AW4" s="178"/>
      <c r="AX4" s="178"/>
      <c r="AY4" s="178"/>
      <c r="AZ4" s="178"/>
      <c r="BA4" s="178"/>
      <c r="BB4" s="178"/>
      <c r="BC4" s="178"/>
      <c r="BD4" s="223"/>
      <c r="BE4" s="223"/>
      <c r="BF4" s="223"/>
    </row>
    <row r="5" spans="1:59" ht="16.5" thickBot="1" x14ac:dyDescent="0.3">
      <c r="A5" s="291" t="s">
        <v>851</v>
      </c>
      <c r="B5" s="91"/>
      <c r="C5" s="91"/>
      <c r="D5" s="91"/>
      <c r="E5" s="92"/>
      <c r="F5" s="92"/>
      <c r="G5" s="92"/>
      <c r="H5" s="92"/>
      <c r="I5" s="184"/>
      <c r="J5" s="184"/>
      <c r="K5" s="184"/>
      <c r="L5" s="184"/>
      <c r="M5" s="184"/>
      <c r="N5" s="184"/>
      <c r="O5" s="272"/>
      <c r="P5" s="272"/>
      <c r="Q5" s="272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794"/>
      <c r="AM5" s="794"/>
      <c r="AN5" s="794"/>
      <c r="AO5" s="794"/>
      <c r="AP5" s="794"/>
      <c r="AQ5" s="794"/>
      <c r="AR5" s="794"/>
      <c r="AS5" s="794"/>
      <c r="AT5" s="794"/>
      <c r="AU5" s="180"/>
      <c r="AV5" s="272"/>
      <c r="AW5" s="184"/>
      <c r="AX5" s="184"/>
      <c r="AY5" s="184"/>
      <c r="AZ5" s="184"/>
      <c r="BA5" s="184"/>
      <c r="BB5" s="184"/>
      <c r="BC5" s="184"/>
      <c r="BD5" s="272"/>
      <c r="BE5" s="272"/>
      <c r="BF5" s="272"/>
    </row>
    <row r="6" spans="1:59" x14ac:dyDescent="0.25">
      <c r="I6" s="1026" t="s">
        <v>848</v>
      </c>
      <c r="J6" s="1027"/>
      <c r="K6" s="1027"/>
      <c r="L6" s="1027"/>
      <c r="M6" s="1027"/>
      <c r="N6" s="1027"/>
      <c r="O6" s="1027"/>
      <c r="P6" s="1027"/>
      <c r="Q6" s="1028"/>
      <c r="R6" s="1033" t="s">
        <v>830</v>
      </c>
      <c r="S6" s="1034"/>
      <c r="T6" s="1034"/>
      <c r="U6" s="1034"/>
      <c r="V6" s="1034"/>
      <c r="W6" s="1034"/>
      <c r="X6" s="1034"/>
      <c r="Y6" s="1034"/>
      <c r="Z6" s="1034"/>
      <c r="AA6" s="1034"/>
      <c r="AB6" s="1034"/>
      <c r="AC6" s="1034"/>
      <c r="AD6" s="1034"/>
      <c r="AE6" s="1034"/>
      <c r="AF6" s="1034"/>
      <c r="AG6" s="1034"/>
      <c r="AH6" s="1034"/>
      <c r="AI6" s="1034"/>
      <c r="AJ6" s="1034"/>
      <c r="AK6" s="1034"/>
      <c r="AL6" s="1034"/>
      <c r="AM6" s="1034"/>
      <c r="AN6" s="1034"/>
      <c r="AO6" s="1034"/>
      <c r="AP6" s="1034"/>
      <c r="AQ6" s="1034"/>
      <c r="AR6" s="1034"/>
      <c r="AS6" s="1034"/>
      <c r="AT6" s="1034"/>
      <c r="AU6" s="1034"/>
      <c r="AV6" s="1034"/>
      <c r="AW6" s="982" t="s">
        <v>852</v>
      </c>
      <c r="AX6" s="983"/>
      <c r="AY6" s="983"/>
      <c r="AZ6" s="983"/>
      <c r="BA6" s="983"/>
      <c r="BB6" s="983"/>
      <c r="BC6" s="983"/>
      <c r="BD6" s="983"/>
      <c r="BE6" s="983"/>
      <c r="BF6" s="983"/>
      <c r="BG6" s="984"/>
    </row>
    <row r="7" spans="1:59" ht="16.5" thickBot="1" x14ac:dyDescent="0.3">
      <c r="A7" s="143"/>
      <c r="B7" s="13"/>
      <c r="C7"/>
      <c r="D7" s="17"/>
      <c r="E7" s="13"/>
      <c r="I7" s="1029"/>
      <c r="J7" s="1030"/>
      <c r="K7" s="1030"/>
      <c r="L7" s="1030"/>
      <c r="M7" s="1030"/>
      <c r="N7" s="1030"/>
      <c r="O7" s="1030"/>
      <c r="P7" s="1030"/>
      <c r="Q7" s="1031"/>
      <c r="R7" s="1014" t="s">
        <v>287</v>
      </c>
      <c r="S7" s="969"/>
      <c r="T7" s="969"/>
      <c r="U7" s="969"/>
      <c r="V7" s="969"/>
      <c r="W7" s="969"/>
      <c r="X7" s="969"/>
      <c r="Y7" s="970"/>
      <c r="Z7" s="968" t="s">
        <v>288</v>
      </c>
      <c r="AA7" s="969"/>
      <c r="AB7" s="969"/>
      <c r="AC7" s="970"/>
      <c r="AD7" s="960" t="s">
        <v>289</v>
      </c>
      <c r="AE7" s="960" t="s">
        <v>5</v>
      </c>
      <c r="AF7" s="960" t="s">
        <v>290</v>
      </c>
      <c r="AG7" s="976" t="s">
        <v>291</v>
      </c>
      <c r="AH7" s="977"/>
      <c r="AI7" s="977"/>
      <c r="AJ7" s="978"/>
      <c r="AK7" s="960" t="s">
        <v>313</v>
      </c>
      <c r="AL7" s="988" t="s">
        <v>292</v>
      </c>
      <c r="AM7" s="989"/>
      <c r="AN7" s="989"/>
      <c r="AO7" s="989"/>
      <c r="AP7" s="989"/>
      <c r="AQ7" s="989"/>
      <c r="AR7" s="989"/>
      <c r="AS7" s="989"/>
      <c r="AT7" s="989"/>
      <c r="AU7" s="989"/>
      <c r="AV7" s="989"/>
      <c r="AW7" s="985"/>
      <c r="AX7" s="986"/>
      <c r="AY7" s="986"/>
      <c r="AZ7" s="986"/>
      <c r="BA7" s="986"/>
      <c r="BB7" s="986"/>
      <c r="BC7" s="986"/>
      <c r="BD7" s="986"/>
      <c r="BE7" s="986"/>
      <c r="BF7" s="986"/>
      <c r="BG7" s="987"/>
    </row>
    <row r="8" spans="1:59" s="147" customFormat="1" x14ac:dyDescent="0.25">
      <c r="A8" s="187"/>
      <c r="I8" s="1001" t="s">
        <v>6</v>
      </c>
      <c r="J8" s="965" t="s">
        <v>824</v>
      </c>
      <c r="K8" s="966"/>
      <c r="L8" s="966"/>
      <c r="M8" s="966"/>
      <c r="N8" s="1042"/>
      <c r="O8" s="1004" t="s">
        <v>284</v>
      </c>
      <c r="P8" s="965" t="s">
        <v>825</v>
      </c>
      <c r="Q8" s="967"/>
      <c r="R8" s="1015"/>
      <c r="S8" s="972"/>
      <c r="T8" s="972"/>
      <c r="U8" s="972"/>
      <c r="V8" s="972"/>
      <c r="W8" s="972"/>
      <c r="X8" s="972"/>
      <c r="Y8" s="973"/>
      <c r="Z8" s="971"/>
      <c r="AA8" s="972"/>
      <c r="AB8" s="972"/>
      <c r="AC8" s="973"/>
      <c r="AD8" s="961"/>
      <c r="AE8" s="961"/>
      <c r="AF8" s="961"/>
      <c r="AG8" s="979"/>
      <c r="AH8" s="980"/>
      <c r="AI8" s="980"/>
      <c r="AJ8" s="981"/>
      <c r="AK8" s="961"/>
      <c r="AL8" s="991" t="s">
        <v>293</v>
      </c>
      <c r="AM8" s="992"/>
      <c r="AN8" s="1012" t="s">
        <v>294</v>
      </c>
      <c r="AO8" s="1022" t="s">
        <v>835</v>
      </c>
      <c r="AP8" s="1023"/>
      <c r="AQ8" s="1012" t="s">
        <v>868</v>
      </c>
      <c r="AR8" s="991" t="s">
        <v>295</v>
      </c>
      <c r="AS8" s="992"/>
      <c r="AT8" s="995" t="s">
        <v>296</v>
      </c>
      <c r="AU8" s="996"/>
      <c r="AV8" s="996"/>
      <c r="AW8" s="1001" t="s">
        <v>6</v>
      </c>
      <c r="AX8" s="1009" t="s">
        <v>824</v>
      </c>
      <c r="AY8" s="1010"/>
      <c r="AZ8" s="1010"/>
      <c r="BA8" s="1010"/>
      <c r="BB8" s="1010"/>
      <c r="BC8" s="1011"/>
      <c r="BD8" s="1004" t="s">
        <v>284</v>
      </c>
      <c r="BE8" s="965" t="s">
        <v>826</v>
      </c>
      <c r="BF8" s="966"/>
      <c r="BG8" s="967"/>
    </row>
    <row r="9" spans="1:59" s="148" customFormat="1" ht="22.5" customHeight="1" thickBot="1" x14ac:dyDescent="0.25">
      <c r="A9" s="186" t="s">
        <v>793</v>
      </c>
      <c r="B9"/>
      <c r="C9"/>
      <c r="D9" s="20"/>
      <c r="E9"/>
      <c r="F9" s="101"/>
      <c r="G9" s="102"/>
      <c r="H9" s="102"/>
      <c r="I9" s="1002"/>
      <c r="J9" s="1036" t="s">
        <v>831</v>
      </c>
      <c r="K9" s="1037"/>
      <c r="L9" s="1038" t="s">
        <v>5</v>
      </c>
      <c r="M9" s="1038" t="s">
        <v>1</v>
      </c>
      <c r="N9" s="1040" t="s">
        <v>7</v>
      </c>
      <c r="O9" s="1005"/>
      <c r="P9" s="958" t="s">
        <v>285</v>
      </c>
      <c r="Q9" s="963" t="s">
        <v>286</v>
      </c>
      <c r="R9" s="1018" t="s">
        <v>297</v>
      </c>
      <c r="S9" s="974" t="s">
        <v>294</v>
      </c>
      <c r="T9" s="974" t="s">
        <v>832</v>
      </c>
      <c r="U9" s="974" t="s">
        <v>849</v>
      </c>
      <c r="V9" s="974" t="s">
        <v>853</v>
      </c>
      <c r="W9" s="974" t="s">
        <v>864</v>
      </c>
      <c r="X9" s="974" t="s">
        <v>295</v>
      </c>
      <c r="Y9" s="974" t="s">
        <v>789</v>
      </c>
      <c r="Z9" s="1016" t="s">
        <v>298</v>
      </c>
      <c r="AA9" s="974" t="s">
        <v>823</v>
      </c>
      <c r="AB9" s="1016" t="s">
        <v>299</v>
      </c>
      <c r="AC9" s="974" t="s">
        <v>790</v>
      </c>
      <c r="AD9" s="961"/>
      <c r="AE9" s="961"/>
      <c r="AF9" s="961"/>
      <c r="AG9" s="974" t="s">
        <v>294</v>
      </c>
      <c r="AH9" s="1024" t="s">
        <v>866</v>
      </c>
      <c r="AI9" s="974" t="s">
        <v>300</v>
      </c>
      <c r="AJ9" s="974" t="s">
        <v>791</v>
      </c>
      <c r="AK9" s="961"/>
      <c r="AL9" s="993"/>
      <c r="AM9" s="994"/>
      <c r="AN9" s="1013"/>
      <c r="AO9" s="847" t="s">
        <v>833</v>
      </c>
      <c r="AP9" s="847" t="s">
        <v>834</v>
      </c>
      <c r="AQ9" s="1013"/>
      <c r="AR9" s="993"/>
      <c r="AS9" s="994"/>
      <c r="AT9" s="998"/>
      <c r="AU9" s="999"/>
      <c r="AV9" s="999"/>
      <c r="AW9" s="1002"/>
      <c r="AX9" s="1020" t="s">
        <v>831</v>
      </c>
      <c r="AY9" s="1021"/>
      <c r="AZ9" s="1021"/>
      <c r="BA9" s="1007" t="s">
        <v>5</v>
      </c>
      <c r="BB9" s="1007" t="s">
        <v>1</v>
      </c>
      <c r="BC9" s="1007" t="s">
        <v>7</v>
      </c>
      <c r="BD9" s="1005"/>
      <c r="BE9" s="958" t="s">
        <v>285</v>
      </c>
      <c r="BF9" s="958" t="s">
        <v>869</v>
      </c>
      <c r="BG9" s="963" t="s">
        <v>286</v>
      </c>
    </row>
    <row r="10" spans="1:59" s="148" customFormat="1" ht="34.5" thickBot="1" x14ac:dyDescent="0.25">
      <c r="A10" s="103" t="s">
        <v>798</v>
      </c>
      <c r="B10" s="104" t="s">
        <v>564</v>
      </c>
      <c r="C10" s="104" t="s">
        <v>565</v>
      </c>
      <c r="D10" s="104" t="s">
        <v>268</v>
      </c>
      <c r="E10" s="245" t="s">
        <v>800</v>
      </c>
      <c r="F10" s="104" t="s">
        <v>0</v>
      </c>
      <c r="G10" s="191" t="s">
        <v>269</v>
      </c>
      <c r="H10" s="71" t="s">
        <v>280</v>
      </c>
      <c r="I10" s="1003"/>
      <c r="J10" s="72" t="s">
        <v>278</v>
      </c>
      <c r="K10" s="72" t="s">
        <v>288</v>
      </c>
      <c r="L10" s="1039"/>
      <c r="M10" s="1039"/>
      <c r="N10" s="1041"/>
      <c r="O10" s="1006"/>
      <c r="P10" s="959"/>
      <c r="Q10" s="964"/>
      <c r="R10" s="1019"/>
      <c r="S10" s="975"/>
      <c r="T10" s="975"/>
      <c r="U10" s="975"/>
      <c r="V10" s="975"/>
      <c r="W10" s="975"/>
      <c r="X10" s="975"/>
      <c r="Y10" s="975"/>
      <c r="Z10" s="1017"/>
      <c r="AA10" s="975"/>
      <c r="AB10" s="1017"/>
      <c r="AC10" s="975"/>
      <c r="AD10" s="962"/>
      <c r="AE10" s="962"/>
      <c r="AF10" s="962"/>
      <c r="AG10" s="975"/>
      <c r="AH10" s="1025"/>
      <c r="AI10" s="975"/>
      <c r="AJ10" s="975"/>
      <c r="AK10" s="962"/>
      <c r="AL10" s="250" t="s">
        <v>285</v>
      </c>
      <c r="AM10" s="267" t="s">
        <v>286</v>
      </c>
      <c r="AN10" s="250" t="s">
        <v>285</v>
      </c>
      <c r="AO10" s="250" t="s">
        <v>285</v>
      </c>
      <c r="AP10" s="267" t="s">
        <v>286</v>
      </c>
      <c r="AQ10" s="250" t="s">
        <v>285</v>
      </c>
      <c r="AR10" s="250" t="s">
        <v>285</v>
      </c>
      <c r="AS10" s="267" t="s">
        <v>286</v>
      </c>
      <c r="AT10" s="250" t="s">
        <v>285</v>
      </c>
      <c r="AU10" s="267" t="s">
        <v>286</v>
      </c>
      <c r="AV10" s="267" t="s">
        <v>309</v>
      </c>
      <c r="AW10" s="1003"/>
      <c r="AX10" s="73" t="s">
        <v>278</v>
      </c>
      <c r="AY10" s="940" t="s">
        <v>865</v>
      </c>
      <c r="AZ10" s="800" t="s">
        <v>288</v>
      </c>
      <c r="BA10" s="1008"/>
      <c r="BB10" s="1008"/>
      <c r="BC10" s="1008"/>
      <c r="BD10" s="1006"/>
      <c r="BE10" s="959"/>
      <c r="BF10" s="959"/>
      <c r="BG10" s="964"/>
    </row>
    <row r="11" spans="1:59" s="192" customFormat="1" ht="11.25" customHeight="1" thickBot="1" x14ac:dyDescent="0.25">
      <c r="A11" s="203" t="s">
        <v>566</v>
      </c>
      <c r="B11" s="204" t="s">
        <v>567</v>
      </c>
      <c r="C11" s="204" t="s">
        <v>270</v>
      </c>
      <c r="D11" s="204" t="s">
        <v>271</v>
      </c>
      <c r="E11" s="204" t="s">
        <v>568</v>
      </c>
      <c r="F11" s="204" t="s">
        <v>0</v>
      </c>
      <c r="G11" s="204" t="s">
        <v>569</v>
      </c>
      <c r="H11" s="205" t="s">
        <v>794</v>
      </c>
      <c r="I11" s="206" t="s">
        <v>272</v>
      </c>
      <c r="J11" s="343" t="s">
        <v>273</v>
      </c>
      <c r="K11" s="207" t="s">
        <v>279</v>
      </c>
      <c r="L11" s="207" t="s">
        <v>274</v>
      </c>
      <c r="M11" s="207" t="s">
        <v>275</v>
      </c>
      <c r="N11" s="207" t="s">
        <v>276</v>
      </c>
      <c r="O11" s="340" t="s">
        <v>277</v>
      </c>
      <c r="P11" s="340" t="s">
        <v>570</v>
      </c>
      <c r="Q11" s="341" t="s">
        <v>571</v>
      </c>
      <c r="R11" s="206" t="s">
        <v>301</v>
      </c>
      <c r="S11" s="343" t="s">
        <v>301</v>
      </c>
      <c r="T11" s="207" t="s">
        <v>301</v>
      </c>
      <c r="U11" s="207" t="s">
        <v>301</v>
      </c>
      <c r="V11" s="207" t="s">
        <v>301</v>
      </c>
      <c r="W11" s="207"/>
      <c r="X11" s="207" t="s">
        <v>301</v>
      </c>
      <c r="Y11" s="207" t="s">
        <v>301</v>
      </c>
      <c r="Z11" s="207" t="s">
        <v>302</v>
      </c>
      <c r="AA11" s="207" t="s">
        <v>302</v>
      </c>
      <c r="AB11" s="207" t="s">
        <v>303</v>
      </c>
      <c r="AC11" s="207" t="s">
        <v>302</v>
      </c>
      <c r="AD11" s="207" t="s">
        <v>304</v>
      </c>
      <c r="AE11" s="207" t="s">
        <v>305</v>
      </c>
      <c r="AF11" s="207" t="s">
        <v>306</v>
      </c>
      <c r="AG11" s="207" t="s">
        <v>308</v>
      </c>
      <c r="AH11" s="207" t="s">
        <v>307</v>
      </c>
      <c r="AI11" s="207" t="s">
        <v>307</v>
      </c>
      <c r="AJ11" s="207" t="s">
        <v>307</v>
      </c>
      <c r="AK11" s="207" t="s">
        <v>314</v>
      </c>
      <c r="AL11" s="340" t="s">
        <v>310</v>
      </c>
      <c r="AM11" s="340" t="s">
        <v>311</v>
      </c>
      <c r="AN11" s="340" t="s">
        <v>310</v>
      </c>
      <c r="AO11" s="340" t="s">
        <v>310</v>
      </c>
      <c r="AP11" s="340" t="s">
        <v>311</v>
      </c>
      <c r="AQ11" s="340" t="s">
        <v>310</v>
      </c>
      <c r="AR11" s="340" t="s">
        <v>310</v>
      </c>
      <c r="AS11" s="340" t="s">
        <v>311</v>
      </c>
      <c r="AT11" s="340" t="s">
        <v>310</v>
      </c>
      <c r="AU11" s="340" t="s">
        <v>311</v>
      </c>
      <c r="AV11" s="341" t="s">
        <v>312</v>
      </c>
      <c r="AW11" s="206" t="s">
        <v>272</v>
      </c>
      <c r="AX11" s="801" t="s">
        <v>850</v>
      </c>
      <c r="AY11" s="801" t="s">
        <v>867</v>
      </c>
      <c r="AZ11" s="207" t="s">
        <v>279</v>
      </c>
      <c r="BA11" s="207" t="s">
        <v>274</v>
      </c>
      <c r="BB11" s="207" t="s">
        <v>275</v>
      </c>
      <c r="BC11" s="207" t="s">
        <v>276</v>
      </c>
      <c r="BD11" s="340" t="s">
        <v>277</v>
      </c>
      <c r="BE11" s="340" t="s">
        <v>570</v>
      </c>
      <c r="BF11" s="214" t="s">
        <v>570</v>
      </c>
      <c r="BG11" s="341" t="s">
        <v>571</v>
      </c>
    </row>
    <row r="12" spans="1:59" s="152" customFormat="1" ht="14.1" customHeight="1" x14ac:dyDescent="0.2">
      <c r="A12" s="198">
        <v>1</v>
      </c>
      <c r="B12" s="199">
        <v>2323</v>
      </c>
      <c r="C12" s="200">
        <v>667000241</v>
      </c>
      <c r="D12" s="199">
        <v>71223461</v>
      </c>
      <c r="E12" s="199" t="s">
        <v>748</v>
      </c>
      <c r="F12" s="201">
        <v>3141</v>
      </c>
      <c r="G12" s="199" t="s">
        <v>319</v>
      </c>
      <c r="H12" s="202" t="s">
        <v>282</v>
      </c>
      <c r="I12" s="276">
        <v>4128100</v>
      </c>
      <c r="J12" s="442">
        <v>2964435</v>
      </c>
      <c r="K12" s="442">
        <v>50000</v>
      </c>
      <c r="L12" s="277">
        <v>1018879</v>
      </c>
      <c r="M12" s="277">
        <v>59288</v>
      </c>
      <c r="N12" s="442">
        <v>35498</v>
      </c>
      <c r="O12" s="287">
        <v>10.18</v>
      </c>
      <c r="P12" s="443">
        <v>0</v>
      </c>
      <c r="Q12" s="874">
        <v>10.18</v>
      </c>
      <c r="R12" s="418">
        <v>0</v>
      </c>
      <c r="S12" s="407">
        <v>0</v>
      </c>
      <c r="T12" s="407">
        <v>0</v>
      </c>
      <c r="U12" s="407">
        <v>90992</v>
      </c>
      <c r="V12" s="407">
        <v>0</v>
      </c>
      <c r="W12" s="407">
        <v>0</v>
      </c>
      <c r="X12" s="407">
        <v>0</v>
      </c>
      <c r="Y12" s="407">
        <f>SUM(R12:X12)</f>
        <v>90992</v>
      </c>
      <c r="Z12" s="407">
        <v>0</v>
      </c>
      <c r="AA12" s="407">
        <v>0</v>
      </c>
      <c r="AB12" s="407">
        <v>0</v>
      </c>
      <c r="AC12" s="407">
        <f>SUM(Z12:AB12)</f>
        <v>0</v>
      </c>
      <c r="AD12" s="407">
        <f>Y12+AC12</f>
        <v>90992</v>
      </c>
      <c r="AE12" s="249">
        <f>ROUND((Y12+Z12+AA12)*33.8%,0)</f>
        <v>30755</v>
      </c>
      <c r="AF12" s="249">
        <f>ROUND(Y12*2%,0)</f>
        <v>1820</v>
      </c>
      <c r="AG12" s="407">
        <v>0</v>
      </c>
      <c r="AH12" s="407">
        <v>0</v>
      </c>
      <c r="AI12" s="407">
        <v>0</v>
      </c>
      <c r="AJ12" s="407">
        <f>SUM(AG12:AI12)</f>
        <v>0</v>
      </c>
      <c r="AK12" s="407">
        <f>AD12+AE12+AF12+AJ12</f>
        <v>123567</v>
      </c>
      <c r="AL12" s="409">
        <v>0</v>
      </c>
      <c r="AM12" s="409">
        <v>0</v>
      </c>
      <c r="AN12" s="409">
        <v>0</v>
      </c>
      <c r="AO12" s="409">
        <v>0</v>
      </c>
      <c r="AP12" s="409">
        <v>0</v>
      </c>
      <c r="AQ12" s="409">
        <v>0</v>
      </c>
      <c r="AR12" s="409">
        <v>0</v>
      </c>
      <c r="AS12" s="409">
        <v>0</v>
      </c>
      <c r="AT12" s="409">
        <f>AL12+AN12+AO12+AR12+AQ12</f>
        <v>0</v>
      </c>
      <c r="AU12" s="409">
        <f>AM12+AP12+AS12</f>
        <v>0</v>
      </c>
      <c r="AV12" s="419">
        <f>SUM(AT12:AU12)</f>
        <v>0</v>
      </c>
      <c r="AW12" s="292">
        <f>I12+AK12</f>
        <v>4251667</v>
      </c>
      <c r="AX12" s="219">
        <f>J12+Y12</f>
        <v>3055427</v>
      </c>
      <c r="AY12" s="219">
        <f>W12</f>
        <v>0</v>
      </c>
      <c r="AZ12" s="219">
        <f>K12+AC12</f>
        <v>50000</v>
      </c>
      <c r="BA12" s="219">
        <f>L12+AE12</f>
        <v>1049634</v>
      </c>
      <c r="BB12" s="219">
        <f>M12+AF12</f>
        <v>61108</v>
      </c>
      <c r="BC12" s="219">
        <f>N12+AJ12</f>
        <v>35498</v>
      </c>
      <c r="BD12" s="221">
        <f>O12+AV12</f>
        <v>10.18</v>
      </c>
      <c r="BE12" s="221">
        <f>P12+AT12</f>
        <v>0</v>
      </c>
      <c r="BF12" s="951">
        <f>AQ12</f>
        <v>0</v>
      </c>
      <c r="BG12" s="222">
        <f>Q12+AU12</f>
        <v>10.18</v>
      </c>
    </row>
    <row r="13" spans="1:59" s="152" customFormat="1" ht="14.1" customHeight="1" x14ac:dyDescent="0.2">
      <c r="A13" s="189">
        <v>1</v>
      </c>
      <c r="B13" s="154">
        <v>2323</v>
      </c>
      <c r="C13" s="155">
        <v>667000241</v>
      </c>
      <c r="D13" s="154">
        <v>71223461</v>
      </c>
      <c r="E13" s="154" t="s">
        <v>749</v>
      </c>
      <c r="F13" s="156"/>
      <c r="G13" s="157"/>
      <c r="H13" s="158"/>
      <c r="I13" s="153">
        <v>4128100</v>
      </c>
      <c r="J13" s="280">
        <v>2964435</v>
      </c>
      <c r="K13" s="280">
        <v>50000</v>
      </c>
      <c r="L13" s="280">
        <v>1018879</v>
      </c>
      <c r="M13" s="280">
        <v>59288</v>
      </c>
      <c r="N13" s="280">
        <v>35498</v>
      </c>
      <c r="O13" s="444">
        <v>10.18</v>
      </c>
      <c r="P13" s="444">
        <v>0</v>
      </c>
      <c r="Q13" s="875">
        <v>10.18</v>
      </c>
      <c r="R13" s="160">
        <f t="shared" ref="R13:BG13" si="0">SUM(R12)</f>
        <v>0</v>
      </c>
      <c r="S13" s="160">
        <f t="shared" si="0"/>
        <v>0</v>
      </c>
      <c r="T13" s="160">
        <f t="shared" si="0"/>
        <v>0</v>
      </c>
      <c r="U13" s="160">
        <f t="shared" ref="U13:V13" si="1">SUM(U12)</f>
        <v>90992</v>
      </c>
      <c r="V13" s="160">
        <f t="shared" si="1"/>
        <v>0</v>
      </c>
      <c r="W13" s="160">
        <f t="shared" ref="W13" si="2">SUM(W12)</f>
        <v>0</v>
      </c>
      <c r="X13" s="160">
        <f t="shared" si="0"/>
        <v>0</v>
      </c>
      <c r="Y13" s="160">
        <f t="shared" si="0"/>
        <v>90992</v>
      </c>
      <c r="Z13" s="160">
        <f t="shared" si="0"/>
        <v>0</v>
      </c>
      <c r="AA13" s="160">
        <f t="shared" si="0"/>
        <v>0</v>
      </c>
      <c r="AB13" s="160">
        <f t="shared" si="0"/>
        <v>0</v>
      </c>
      <c r="AC13" s="160">
        <f t="shared" si="0"/>
        <v>0</v>
      </c>
      <c r="AD13" s="160">
        <f t="shared" si="0"/>
        <v>90992</v>
      </c>
      <c r="AE13" s="160">
        <f t="shared" si="0"/>
        <v>30755</v>
      </c>
      <c r="AF13" s="160">
        <f t="shared" si="0"/>
        <v>1820</v>
      </c>
      <c r="AG13" s="160">
        <f t="shared" si="0"/>
        <v>0</v>
      </c>
      <c r="AH13" s="160">
        <f t="shared" si="0"/>
        <v>0</v>
      </c>
      <c r="AI13" s="160">
        <f t="shared" si="0"/>
        <v>0</v>
      </c>
      <c r="AJ13" s="160">
        <f t="shared" si="0"/>
        <v>0</v>
      </c>
      <c r="AK13" s="160">
        <f t="shared" si="0"/>
        <v>123567</v>
      </c>
      <c r="AL13" s="161">
        <f t="shared" si="0"/>
        <v>0</v>
      </c>
      <c r="AM13" s="161">
        <f t="shared" si="0"/>
        <v>0</v>
      </c>
      <c r="AN13" s="161">
        <f t="shared" si="0"/>
        <v>0</v>
      </c>
      <c r="AO13" s="161">
        <f t="shared" si="0"/>
        <v>0</v>
      </c>
      <c r="AP13" s="161">
        <f t="shared" si="0"/>
        <v>0</v>
      </c>
      <c r="AQ13" s="161">
        <f t="shared" ref="AQ13" si="3">SUM(AQ12)</f>
        <v>0</v>
      </c>
      <c r="AR13" s="161">
        <f t="shared" si="0"/>
        <v>0</v>
      </c>
      <c r="AS13" s="161">
        <f t="shared" si="0"/>
        <v>0</v>
      </c>
      <c r="AT13" s="161">
        <f t="shared" si="0"/>
        <v>0</v>
      </c>
      <c r="AU13" s="161">
        <f t="shared" si="0"/>
        <v>0</v>
      </c>
      <c r="AV13" s="872">
        <f t="shared" si="0"/>
        <v>0</v>
      </c>
      <c r="AW13" s="153">
        <f t="shared" si="0"/>
        <v>4251667</v>
      </c>
      <c r="AX13" s="160">
        <f t="shared" si="0"/>
        <v>3055427</v>
      </c>
      <c r="AY13" s="890">
        <f t="shared" ref="AY13" si="4">SUM(AY12)</f>
        <v>0</v>
      </c>
      <c r="AZ13" s="160">
        <f t="shared" si="0"/>
        <v>50000</v>
      </c>
      <c r="BA13" s="160">
        <f t="shared" si="0"/>
        <v>1049634</v>
      </c>
      <c r="BB13" s="160">
        <f t="shared" si="0"/>
        <v>61108</v>
      </c>
      <c r="BC13" s="160">
        <f t="shared" si="0"/>
        <v>35498</v>
      </c>
      <c r="BD13" s="161">
        <f t="shared" si="0"/>
        <v>10.18</v>
      </c>
      <c r="BE13" s="161">
        <f t="shared" si="0"/>
        <v>0</v>
      </c>
      <c r="BF13" s="161">
        <f t="shared" si="0"/>
        <v>0</v>
      </c>
      <c r="BG13" s="162">
        <f t="shared" si="0"/>
        <v>10.18</v>
      </c>
    </row>
    <row r="14" spans="1:59" s="152" customFormat="1" ht="14.1" customHeight="1" x14ac:dyDescent="0.2">
      <c r="A14" s="188">
        <v>2</v>
      </c>
      <c r="B14" s="126">
        <v>2314</v>
      </c>
      <c r="C14" s="149">
        <v>600080358</v>
      </c>
      <c r="D14" s="126">
        <v>46745751</v>
      </c>
      <c r="E14" s="126" t="s">
        <v>750</v>
      </c>
      <c r="F14" s="150">
        <v>3114</v>
      </c>
      <c r="G14" s="247" t="s">
        <v>563</v>
      </c>
      <c r="H14" s="151" t="s">
        <v>281</v>
      </c>
      <c r="I14" s="110">
        <v>11112125</v>
      </c>
      <c r="J14" s="426">
        <v>8054162</v>
      </c>
      <c r="K14" s="426">
        <v>48000</v>
      </c>
      <c r="L14" s="111">
        <v>2738530</v>
      </c>
      <c r="M14" s="111">
        <v>161083</v>
      </c>
      <c r="N14" s="426">
        <v>110350</v>
      </c>
      <c r="O14" s="288">
        <v>14.432799999999999</v>
      </c>
      <c r="P14" s="429">
        <v>10.4345</v>
      </c>
      <c r="Q14" s="876">
        <v>3.9982999999999995</v>
      </c>
      <c r="R14" s="346">
        <v>0</v>
      </c>
      <c r="S14" s="113">
        <v>0</v>
      </c>
      <c r="T14" s="113">
        <v>0</v>
      </c>
      <c r="U14" s="113">
        <v>22944</v>
      </c>
      <c r="V14" s="113">
        <v>-44183</v>
      </c>
      <c r="W14" s="113">
        <v>0</v>
      </c>
      <c r="X14" s="113">
        <v>0</v>
      </c>
      <c r="Y14" s="113">
        <f t="shared" ref="Y14:Y76" si="5">SUM(R14:X14)</f>
        <v>-21239</v>
      </c>
      <c r="Z14" s="113">
        <v>0</v>
      </c>
      <c r="AA14" s="113">
        <v>0</v>
      </c>
      <c r="AB14" s="113">
        <v>0</v>
      </c>
      <c r="AC14" s="113">
        <f t="shared" ref="AC14:AC76" si="6">SUM(Z14:AB14)</f>
        <v>0</v>
      </c>
      <c r="AD14" s="113">
        <f t="shared" ref="AD14:AD76" si="7">Y14+AC14</f>
        <v>-21239</v>
      </c>
      <c r="AE14" s="114">
        <f t="shared" ref="AE14:AE76" si="8">ROUND((Y14+Z14+AA14)*33.8%,0)</f>
        <v>-7179</v>
      </c>
      <c r="AF14" s="114">
        <f t="shared" ref="AF14:AF76" si="9">ROUND(Y14*2%,0)</f>
        <v>-425</v>
      </c>
      <c r="AG14" s="113">
        <v>0</v>
      </c>
      <c r="AH14" s="113">
        <v>60000</v>
      </c>
      <c r="AI14" s="113">
        <v>0</v>
      </c>
      <c r="AJ14" s="113">
        <f t="shared" ref="AJ14:AJ76" si="10">SUM(AG14:AI14)</f>
        <v>60000</v>
      </c>
      <c r="AK14" s="113">
        <f t="shared" ref="AK14:AK76" si="11">AD14+AE14+AF14+AJ14</f>
        <v>31157</v>
      </c>
      <c r="AL14" s="115">
        <v>0</v>
      </c>
      <c r="AM14" s="115">
        <v>0</v>
      </c>
      <c r="AN14" s="115">
        <v>0</v>
      </c>
      <c r="AO14" s="115">
        <v>0</v>
      </c>
      <c r="AP14" s="115">
        <v>0</v>
      </c>
      <c r="AQ14" s="115">
        <v>0</v>
      </c>
      <c r="AR14" s="115">
        <v>0</v>
      </c>
      <c r="AS14" s="115">
        <v>0</v>
      </c>
      <c r="AT14" s="409">
        <f t="shared" ref="AT14:AT18" si="12">AL14+AN14+AO14+AR14+AQ14</f>
        <v>0</v>
      </c>
      <c r="AU14" s="115">
        <f>AM14+AP14+AS14</f>
        <v>0</v>
      </c>
      <c r="AV14" s="372">
        <f t="shared" ref="AV14:AV76" si="13">SUM(AT14:AU14)</f>
        <v>0</v>
      </c>
      <c r="AW14" s="112">
        <f>I14+AK14</f>
        <v>11143282</v>
      </c>
      <c r="AX14" s="113">
        <f>J14+Y14</f>
        <v>8032923</v>
      </c>
      <c r="AY14" s="113">
        <f>W14</f>
        <v>0</v>
      </c>
      <c r="AZ14" s="113">
        <f>K14+AC14</f>
        <v>48000</v>
      </c>
      <c r="BA14" s="113">
        <f t="shared" ref="BA14:BB18" si="14">L14+AE14</f>
        <v>2731351</v>
      </c>
      <c r="BB14" s="113">
        <f t="shared" si="14"/>
        <v>160658</v>
      </c>
      <c r="BC14" s="113">
        <f>N14+AJ14</f>
        <v>170350</v>
      </c>
      <c r="BD14" s="115">
        <f>O14+AV14</f>
        <v>14.432799999999999</v>
      </c>
      <c r="BE14" s="115">
        <f>P14+AT14</f>
        <v>10.4345</v>
      </c>
      <c r="BF14" s="372">
        <f>AQ14</f>
        <v>0</v>
      </c>
      <c r="BG14" s="116">
        <f>Q14+AU14</f>
        <v>3.9982999999999995</v>
      </c>
    </row>
    <row r="15" spans="1:59" s="152" customFormat="1" ht="14.1" customHeight="1" x14ac:dyDescent="0.2">
      <c r="A15" s="188">
        <v>2</v>
      </c>
      <c r="B15" s="126">
        <v>2314</v>
      </c>
      <c r="C15" s="149">
        <v>600080358</v>
      </c>
      <c r="D15" s="126">
        <v>46745751</v>
      </c>
      <c r="E15" s="126" t="s">
        <v>750</v>
      </c>
      <c r="F15" s="150">
        <v>3114</v>
      </c>
      <c r="G15" s="82" t="s">
        <v>317</v>
      </c>
      <c r="H15" s="151" t="s">
        <v>281</v>
      </c>
      <c r="I15" s="110">
        <v>2188344</v>
      </c>
      <c r="J15" s="427">
        <v>1611446</v>
      </c>
      <c r="K15" s="427">
        <v>0</v>
      </c>
      <c r="L15" s="111">
        <v>544669</v>
      </c>
      <c r="M15" s="111">
        <v>32229</v>
      </c>
      <c r="N15" s="339">
        <v>0</v>
      </c>
      <c r="O15" s="288">
        <v>3.9721000000000002</v>
      </c>
      <c r="P15" s="430">
        <v>3.9721000000000002</v>
      </c>
      <c r="Q15" s="877">
        <v>0</v>
      </c>
      <c r="R15" s="346">
        <v>0</v>
      </c>
      <c r="S15" s="113">
        <v>0</v>
      </c>
      <c r="T15" s="113">
        <v>0</v>
      </c>
      <c r="U15" s="113">
        <v>0</v>
      </c>
      <c r="V15" s="113">
        <v>0</v>
      </c>
      <c r="W15" s="113">
        <v>0</v>
      </c>
      <c r="X15" s="113">
        <v>0</v>
      </c>
      <c r="Y15" s="113">
        <f t="shared" si="5"/>
        <v>0</v>
      </c>
      <c r="Z15" s="113">
        <v>0</v>
      </c>
      <c r="AA15" s="113">
        <v>0</v>
      </c>
      <c r="AB15" s="113">
        <v>0</v>
      </c>
      <c r="AC15" s="113">
        <f t="shared" si="6"/>
        <v>0</v>
      </c>
      <c r="AD15" s="113">
        <f t="shared" si="7"/>
        <v>0</v>
      </c>
      <c r="AE15" s="114">
        <f t="shared" si="8"/>
        <v>0</v>
      </c>
      <c r="AF15" s="114">
        <f t="shared" si="9"/>
        <v>0</v>
      </c>
      <c r="AG15" s="113">
        <v>0</v>
      </c>
      <c r="AH15" s="113">
        <v>0</v>
      </c>
      <c r="AI15" s="113">
        <v>0</v>
      </c>
      <c r="AJ15" s="113">
        <f t="shared" si="10"/>
        <v>0</v>
      </c>
      <c r="AK15" s="113">
        <f t="shared" si="11"/>
        <v>0</v>
      </c>
      <c r="AL15" s="115">
        <v>0</v>
      </c>
      <c r="AM15" s="115">
        <v>0</v>
      </c>
      <c r="AN15" s="115">
        <v>0</v>
      </c>
      <c r="AO15" s="115">
        <v>0</v>
      </c>
      <c r="AP15" s="115">
        <v>0</v>
      </c>
      <c r="AQ15" s="115">
        <v>0</v>
      </c>
      <c r="AR15" s="115">
        <v>0</v>
      </c>
      <c r="AS15" s="115">
        <v>0</v>
      </c>
      <c r="AT15" s="409">
        <f t="shared" si="12"/>
        <v>0</v>
      </c>
      <c r="AU15" s="115">
        <f>AM15+AP15+AS15</f>
        <v>0</v>
      </c>
      <c r="AV15" s="372">
        <f t="shared" si="13"/>
        <v>0</v>
      </c>
      <c r="AW15" s="112">
        <f>I15+AK15</f>
        <v>2188344</v>
      </c>
      <c r="AX15" s="113">
        <f>J15+Y15</f>
        <v>1611446</v>
      </c>
      <c r="AY15" s="113">
        <f t="shared" ref="AY15:AY18" si="15">W15</f>
        <v>0</v>
      </c>
      <c r="AZ15" s="113">
        <f>K15+AC15</f>
        <v>0</v>
      </c>
      <c r="BA15" s="113">
        <f t="shared" si="14"/>
        <v>544669</v>
      </c>
      <c r="BB15" s="113">
        <f t="shared" si="14"/>
        <v>32229</v>
      </c>
      <c r="BC15" s="113">
        <f>N15+AJ15</f>
        <v>0</v>
      </c>
      <c r="BD15" s="115">
        <f>O15+AV15</f>
        <v>3.9721000000000002</v>
      </c>
      <c r="BE15" s="115">
        <f>P15+AT15</f>
        <v>3.9721000000000002</v>
      </c>
      <c r="BF15" s="372">
        <f t="shared" ref="BF15:BF18" si="16">AQ15</f>
        <v>0</v>
      </c>
      <c r="BG15" s="116">
        <f>Q15+AU15</f>
        <v>0</v>
      </c>
    </row>
    <row r="16" spans="1:59" s="152" customFormat="1" ht="14.1" customHeight="1" x14ac:dyDescent="0.2">
      <c r="A16" s="188">
        <v>2</v>
      </c>
      <c r="B16" s="126">
        <v>2314</v>
      </c>
      <c r="C16" s="149">
        <v>600080358</v>
      </c>
      <c r="D16" s="126">
        <v>46745751</v>
      </c>
      <c r="E16" s="126" t="s">
        <v>750</v>
      </c>
      <c r="F16" s="150">
        <v>3114</v>
      </c>
      <c r="G16" s="82" t="s">
        <v>316</v>
      </c>
      <c r="H16" s="151" t="s">
        <v>281</v>
      </c>
      <c r="I16" s="110">
        <v>1500</v>
      </c>
      <c r="J16" s="427">
        <v>0</v>
      </c>
      <c r="K16" s="427">
        <v>0</v>
      </c>
      <c r="L16" s="111">
        <v>0</v>
      </c>
      <c r="M16" s="111">
        <v>0</v>
      </c>
      <c r="N16" s="339">
        <v>1500</v>
      </c>
      <c r="O16" s="288">
        <v>0</v>
      </c>
      <c r="P16" s="430">
        <v>0</v>
      </c>
      <c r="Q16" s="877">
        <v>0</v>
      </c>
      <c r="R16" s="346">
        <v>0</v>
      </c>
      <c r="S16" s="113">
        <v>0</v>
      </c>
      <c r="T16" s="113">
        <v>0</v>
      </c>
      <c r="U16" s="113">
        <v>0</v>
      </c>
      <c r="V16" s="113">
        <v>0</v>
      </c>
      <c r="W16" s="113">
        <v>0</v>
      </c>
      <c r="X16" s="113">
        <v>0</v>
      </c>
      <c r="Y16" s="113">
        <f t="shared" ref="Y16" si="17">SUM(R16:X16)</f>
        <v>0</v>
      </c>
      <c r="Z16" s="113">
        <v>0</v>
      </c>
      <c r="AA16" s="113">
        <v>0</v>
      </c>
      <c r="AB16" s="113">
        <v>0</v>
      </c>
      <c r="AC16" s="113">
        <f t="shared" ref="AC16" si="18">SUM(Z16:AB16)</f>
        <v>0</v>
      </c>
      <c r="AD16" s="113">
        <f t="shared" ref="AD16" si="19">Y16+AC16</f>
        <v>0</v>
      </c>
      <c r="AE16" s="114">
        <f t="shared" ref="AE16" si="20">ROUND((Y16+Z16+AA16)*33.8%,0)</f>
        <v>0</v>
      </c>
      <c r="AF16" s="114">
        <f t="shared" ref="AF16" si="21">ROUND(Y16*2%,0)</f>
        <v>0</v>
      </c>
      <c r="AG16" s="113">
        <v>0</v>
      </c>
      <c r="AH16" s="113"/>
      <c r="AI16" s="113">
        <v>0</v>
      </c>
      <c r="AJ16" s="113">
        <f t="shared" ref="AJ16" si="22">SUM(AG16:AI16)</f>
        <v>0</v>
      </c>
      <c r="AK16" s="113">
        <f t="shared" ref="AK16" si="23">AD16+AE16+AF16+AJ16</f>
        <v>0</v>
      </c>
      <c r="AL16" s="115">
        <v>0</v>
      </c>
      <c r="AM16" s="115">
        <v>0</v>
      </c>
      <c r="AN16" s="115">
        <v>0</v>
      </c>
      <c r="AO16" s="115">
        <v>0</v>
      </c>
      <c r="AP16" s="115">
        <v>0</v>
      </c>
      <c r="AQ16" s="115">
        <v>0</v>
      </c>
      <c r="AR16" s="115">
        <v>0</v>
      </c>
      <c r="AS16" s="115">
        <v>0</v>
      </c>
      <c r="AT16" s="409">
        <f t="shared" si="12"/>
        <v>0</v>
      </c>
      <c r="AU16" s="115">
        <f>AM16+AP16+AS16</f>
        <v>0</v>
      </c>
      <c r="AV16" s="372">
        <f t="shared" ref="AV16" si="24">SUM(AT16:AU16)</f>
        <v>0</v>
      </c>
      <c r="AW16" s="112">
        <f>I16+AK16</f>
        <v>1500</v>
      </c>
      <c r="AX16" s="113">
        <f>J16+Y16</f>
        <v>0</v>
      </c>
      <c r="AY16" s="113">
        <f t="shared" si="15"/>
        <v>0</v>
      </c>
      <c r="AZ16" s="113">
        <f>K16+AC16</f>
        <v>0</v>
      </c>
      <c r="BA16" s="113">
        <f t="shared" si="14"/>
        <v>0</v>
      </c>
      <c r="BB16" s="113">
        <f t="shared" si="14"/>
        <v>0</v>
      </c>
      <c r="BC16" s="113">
        <f>N16+AJ16</f>
        <v>1500</v>
      </c>
      <c r="BD16" s="115">
        <f>O16+AV16</f>
        <v>0</v>
      </c>
      <c r="BE16" s="115">
        <f>P16+AT16</f>
        <v>0</v>
      </c>
      <c r="BF16" s="372">
        <f t="shared" si="16"/>
        <v>0</v>
      </c>
      <c r="BG16" s="116">
        <f>Q16+AU16</f>
        <v>0</v>
      </c>
    </row>
    <row r="17" spans="1:59" s="152" customFormat="1" ht="14.1" customHeight="1" x14ac:dyDescent="0.2">
      <c r="A17" s="188">
        <v>2</v>
      </c>
      <c r="B17" s="126">
        <v>2314</v>
      </c>
      <c r="C17" s="149">
        <v>600080358</v>
      </c>
      <c r="D17" s="126">
        <v>46745751</v>
      </c>
      <c r="E17" s="126" t="s">
        <v>750</v>
      </c>
      <c r="F17" s="150">
        <v>3143</v>
      </c>
      <c r="G17" s="126" t="s">
        <v>633</v>
      </c>
      <c r="H17" s="151" t="s">
        <v>281</v>
      </c>
      <c r="I17" s="110">
        <v>427146</v>
      </c>
      <c r="J17" s="28">
        <v>314540</v>
      </c>
      <c r="K17" s="28">
        <v>0</v>
      </c>
      <c r="L17" s="111">
        <v>106315</v>
      </c>
      <c r="M17" s="111">
        <v>6291</v>
      </c>
      <c r="N17" s="339">
        <v>0</v>
      </c>
      <c r="O17" s="288">
        <v>0.68959999999999999</v>
      </c>
      <c r="P17" s="21">
        <v>0.68959999999999999</v>
      </c>
      <c r="Q17" s="878">
        <v>0</v>
      </c>
      <c r="R17" s="346">
        <v>0</v>
      </c>
      <c r="S17" s="113">
        <v>0</v>
      </c>
      <c r="T17" s="113">
        <v>0</v>
      </c>
      <c r="U17" s="113">
        <v>0</v>
      </c>
      <c r="V17" s="113">
        <v>0</v>
      </c>
      <c r="W17" s="113">
        <v>0</v>
      </c>
      <c r="X17" s="113">
        <v>0</v>
      </c>
      <c r="Y17" s="113">
        <f t="shared" si="5"/>
        <v>0</v>
      </c>
      <c r="Z17" s="113">
        <v>0</v>
      </c>
      <c r="AA17" s="113">
        <v>0</v>
      </c>
      <c r="AB17" s="113">
        <v>0</v>
      </c>
      <c r="AC17" s="113">
        <f t="shared" si="6"/>
        <v>0</v>
      </c>
      <c r="AD17" s="113">
        <f t="shared" si="7"/>
        <v>0</v>
      </c>
      <c r="AE17" s="114">
        <f t="shared" si="8"/>
        <v>0</v>
      </c>
      <c r="AF17" s="114">
        <f t="shared" si="9"/>
        <v>0</v>
      </c>
      <c r="AG17" s="113">
        <v>0</v>
      </c>
      <c r="AH17" s="113">
        <v>0</v>
      </c>
      <c r="AI17" s="113">
        <v>0</v>
      </c>
      <c r="AJ17" s="113">
        <f t="shared" si="10"/>
        <v>0</v>
      </c>
      <c r="AK17" s="113">
        <f t="shared" si="11"/>
        <v>0</v>
      </c>
      <c r="AL17" s="115">
        <v>0</v>
      </c>
      <c r="AM17" s="115">
        <v>0</v>
      </c>
      <c r="AN17" s="115">
        <v>0</v>
      </c>
      <c r="AO17" s="115">
        <v>0</v>
      </c>
      <c r="AP17" s="115">
        <v>0</v>
      </c>
      <c r="AQ17" s="115">
        <v>0</v>
      </c>
      <c r="AR17" s="115">
        <v>0</v>
      </c>
      <c r="AS17" s="115">
        <v>0</v>
      </c>
      <c r="AT17" s="409">
        <f t="shared" si="12"/>
        <v>0</v>
      </c>
      <c r="AU17" s="115">
        <f>AM17+AP17+AS17</f>
        <v>0</v>
      </c>
      <c r="AV17" s="372">
        <f t="shared" si="13"/>
        <v>0</v>
      </c>
      <c r="AW17" s="112">
        <f>I17+AK17</f>
        <v>427146</v>
      </c>
      <c r="AX17" s="113">
        <f>J17+Y17</f>
        <v>314540</v>
      </c>
      <c r="AY17" s="113">
        <f t="shared" si="15"/>
        <v>0</v>
      </c>
      <c r="AZ17" s="113">
        <f>K17+AC17</f>
        <v>0</v>
      </c>
      <c r="BA17" s="113">
        <f t="shared" si="14"/>
        <v>106315</v>
      </c>
      <c r="BB17" s="113">
        <f t="shared" si="14"/>
        <v>6291</v>
      </c>
      <c r="BC17" s="113">
        <f>N17+AJ17</f>
        <v>0</v>
      </c>
      <c r="BD17" s="115">
        <f>O17+AV17</f>
        <v>0.68959999999999999</v>
      </c>
      <c r="BE17" s="115">
        <f>P17+AT17</f>
        <v>0.68959999999999999</v>
      </c>
      <c r="BF17" s="372">
        <f t="shared" si="16"/>
        <v>0</v>
      </c>
      <c r="BG17" s="116">
        <f>Q17+AU17</f>
        <v>0</v>
      </c>
    </row>
    <row r="18" spans="1:59" s="152" customFormat="1" ht="14.1" customHeight="1" x14ac:dyDescent="0.2">
      <c r="A18" s="188">
        <v>2</v>
      </c>
      <c r="B18" s="126">
        <v>2314</v>
      </c>
      <c r="C18" s="149">
        <v>600080358</v>
      </c>
      <c r="D18" s="126">
        <v>46745751</v>
      </c>
      <c r="E18" s="126" t="s">
        <v>750</v>
      </c>
      <c r="F18" s="150">
        <v>3143</v>
      </c>
      <c r="G18" s="126" t="s">
        <v>634</v>
      </c>
      <c r="H18" s="151" t="s">
        <v>282</v>
      </c>
      <c r="I18" s="110">
        <v>9129</v>
      </c>
      <c r="J18" s="437">
        <v>6435</v>
      </c>
      <c r="K18" s="437">
        <v>0</v>
      </c>
      <c r="L18" s="111">
        <v>2175</v>
      </c>
      <c r="M18" s="111">
        <v>129</v>
      </c>
      <c r="N18" s="437">
        <v>390</v>
      </c>
      <c r="O18" s="288">
        <v>0.03</v>
      </c>
      <c r="P18" s="438">
        <v>0</v>
      </c>
      <c r="Q18" s="879">
        <v>0.03</v>
      </c>
      <c r="R18" s="346">
        <v>0</v>
      </c>
      <c r="S18" s="113">
        <v>0</v>
      </c>
      <c r="T18" s="113">
        <v>0</v>
      </c>
      <c r="U18" s="113">
        <v>0</v>
      </c>
      <c r="V18" s="113">
        <v>0</v>
      </c>
      <c r="W18" s="113">
        <v>0</v>
      </c>
      <c r="X18" s="113">
        <v>0</v>
      </c>
      <c r="Y18" s="113">
        <f t="shared" si="5"/>
        <v>0</v>
      </c>
      <c r="Z18" s="113">
        <v>0</v>
      </c>
      <c r="AA18" s="113">
        <v>0</v>
      </c>
      <c r="AB18" s="113">
        <v>0</v>
      </c>
      <c r="AC18" s="113">
        <f t="shared" si="6"/>
        <v>0</v>
      </c>
      <c r="AD18" s="113">
        <f t="shared" si="7"/>
        <v>0</v>
      </c>
      <c r="AE18" s="114">
        <f t="shared" si="8"/>
        <v>0</v>
      </c>
      <c r="AF18" s="114">
        <f t="shared" si="9"/>
        <v>0</v>
      </c>
      <c r="AG18" s="113">
        <v>0</v>
      </c>
      <c r="AH18" s="113">
        <v>0</v>
      </c>
      <c r="AI18" s="113">
        <v>0</v>
      </c>
      <c r="AJ18" s="113">
        <f t="shared" si="10"/>
        <v>0</v>
      </c>
      <c r="AK18" s="113">
        <f t="shared" si="11"/>
        <v>0</v>
      </c>
      <c r="AL18" s="115">
        <v>0</v>
      </c>
      <c r="AM18" s="115">
        <v>0</v>
      </c>
      <c r="AN18" s="115">
        <v>0</v>
      </c>
      <c r="AO18" s="115">
        <v>0</v>
      </c>
      <c r="AP18" s="115">
        <v>0</v>
      </c>
      <c r="AQ18" s="115">
        <v>0</v>
      </c>
      <c r="AR18" s="115">
        <v>0</v>
      </c>
      <c r="AS18" s="115">
        <v>0</v>
      </c>
      <c r="AT18" s="409">
        <f t="shared" si="12"/>
        <v>0</v>
      </c>
      <c r="AU18" s="115">
        <f>AM18+AP18+AS18</f>
        <v>0</v>
      </c>
      <c r="AV18" s="372">
        <f t="shared" si="13"/>
        <v>0</v>
      </c>
      <c r="AW18" s="112">
        <f>I18+AK18</f>
        <v>9129</v>
      </c>
      <c r="AX18" s="113">
        <f>J18+Y18</f>
        <v>6435</v>
      </c>
      <c r="AY18" s="113">
        <f t="shared" si="15"/>
        <v>0</v>
      </c>
      <c r="AZ18" s="113">
        <f>K18+AC18</f>
        <v>0</v>
      </c>
      <c r="BA18" s="113">
        <f t="shared" si="14"/>
        <v>2175</v>
      </c>
      <c r="BB18" s="113">
        <f t="shared" si="14"/>
        <v>129</v>
      </c>
      <c r="BC18" s="113">
        <f>N18+AJ18</f>
        <v>390</v>
      </c>
      <c r="BD18" s="115">
        <f>O18+AV18</f>
        <v>0.03</v>
      </c>
      <c r="BE18" s="115">
        <f>P18+AT18</f>
        <v>0</v>
      </c>
      <c r="BF18" s="372">
        <f t="shared" si="16"/>
        <v>0</v>
      </c>
      <c r="BG18" s="116">
        <f>Q18+AU18</f>
        <v>0.03</v>
      </c>
    </row>
    <row r="19" spans="1:59" s="152" customFormat="1" ht="14.1" customHeight="1" x14ac:dyDescent="0.2">
      <c r="A19" s="189">
        <v>2</v>
      </c>
      <c r="B19" s="154">
        <v>2314</v>
      </c>
      <c r="C19" s="155">
        <v>600080358</v>
      </c>
      <c r="D19" s="154">
        <v>46745751</v>
      </c>
      <c r="E19" s="154" t="s">
        <v>751</v>
      </c>
      <c r="F19" s="156"/>
      <c r="G19" s="157"/>
      <c r="H19" s="158"/>
      <c r="I19" s="153">
        <v>13738244</v>
      </c>
      <c r="J19" s="280">
        <v>9986583</v>
      </c>
      <c r="K19" s="280">
        <v>48000</v>
      </c>
      <c r="L19" s="280">
        <v>3391689</v>
      </c>
      <c r="M19" s="280">
        <v>199732</v>
      </c>
      <c r="N19" s="280">
        <v>112240</v>
      </c>
      <c r="O19" s="444">
        <v>19.124499999999998</v>
      </c>
      <c r="P19" s="444">
        <v>15.096200000000001</v>
      </c>
      <c r="Q19" s="875">
        <v>4.0282999999999998</v>
      </c>
      <c r="R19" s="160">
        <f t="shared" ref="R19:BG19" si="25">SUM(R14:R18)</f>
        <v>0</v>
      </c>
      <c r="S19" s="160">
        <f t="shared" si="25"/>
        <v>0</v>
      </c>
      <c r="T19" s="160">
        <f t="shared" si="25"/>
        <v>0</v>
      </c>
      <c r="U19" s="160">
        <f t="shared" ref="U19:V19" si="26">SUM(U14:U18)</f>
        <v>22944</v>
      </c>
      <c r="V19" s="160">
        <f t="shared" si="26"/>
        <v>-44183</v>
      </c>
      <c r="W19" s="160">
        <f t="shared" ref="W19" si="27">SUM(W14:W18)</f>
        <v>0</v>
      </c>
      <c r="X19" s="160">
        <f t="shared" si="25"/>
        <v>0</v>
      </c>
      <c r="Y19" s="160">
        <f t="shared" si="25"/>
        <v>-21239</v>
      </c>
      <c r="Z19" s="160">
        <f t="shared" si="25"/>
        <v>0</v>
      </c>
      <c r="AA19" s="160">
        <f t="shared" si="25"/>
        <v>0</v>
      </c>
      <c r="AB19" s="160">
        <f t="shared" si="25"/>
        <v>0</v>
      </c>
      <c r="AC19" s="160">
        <f t="shared" si="25"/>
        <v>0</v>
      </c>
      <c r="AD19" s="160">
        <f t="shared" si="25"/>
        <v>-21239</v>
      </c>
      <c r="AE19" s="160">
        <f t="shared" si="25"/>
        <v>-7179</v>
      </c>
      <c r="AF19" s="160">
        <f t="shared" si="25"/>
        <v>-425</v>
      </c>
      <c r="AG19" s="160">
        <f t="shared" si="25"/>
        <v>0</v>
      </c>
      <c r="AH19" s="160">
        <f t="shared" si="25"/>
        <v>60000</v>
      </c>
      <c r="AI19" s="160">
        <f t="shared" si="25"/>
        <v>0</v>
      </c>
      <c r="AJ19" s="160">
        <f t="shared" si="25"/>
        <v>60000</v>
      </c>
      <c r="AK19" s="160">
        <f t="shared" si="25"/>
        <v>31157</v>
      </c>
      <c r="AL19" s="161">
        <f t="shared" si="25"/>
        <v>0</v>
      </c>
      <c r="AM19" s="161">
        <f t="shared" si="25"/>
        <v>0</v>
      </c>
      <c r="AN19" s="161">
        <f t="shared" si="25"/>
        <v>0</v>
      </c>
      <c r="AO19" s="161">
        <f t="shared" si="25"/>
        <v>0</v>
      </c>
      <c r="AP19" s="161">
        <f t="shared" si="25"/>
        <v>0</v>
      </c>
      <c r="AQ19" s="161">
        <f t="shared" ref="AQ19" si="28">SUM(AQ14:AQ18)</f>
        <v>0</v>
      </c>
      <c r="AR19" s="161">
        <f t="shared" si="25"/>
        <v>0</v>
      </c>
      <c r="AS19" s="161">
        <f t="shared" si="25"/>
        <v>0</v>
      </c>
      <c r="AT19" s="161">
        <f t="shared" si="25"/>
        <v>0</v>
      </c>
      <c r="AU19" s="161">
        <f t="shared" si="25"/>
        <v>0</v>
      </c>
      <c r="AV19" s="872">
        <f t="shared" si="25"/>
        <v>0</v>
      </c>
      <c r="AW19" s="153">
        <f t="shared" si="25"/>
        <v>13769401</v>
      </c>
      <c r="AX19" s="160">
        <f t="shared" si="25"/>
        <v>9965344</v>
      </c>
      <c r="AY19" s="890">
        <f t="shared" ref="AY19" si="29">SUM(AY14:AY18)</f>
        <v>0</v>
      </c>
      <c r="AZ19" s="160">
        <f t="shared" si="25"/>
        <v>48000</v>
      </c>
      <c r="BA19" s="160">
        <f t="shared" si="25"/>
        <v>3384510</v>
      </c>
      <c r="BB19" s="160">
        <f t="shared" si="25"/>
        <v>199307</v>
      </c>
      <c r="BC19" s="160">
        <f t="shared" si="25"/>
        <v>172240</v>
      </c>
      <c r="BD19" s="161">
        <f t="shared" si="25"/>
        <v>19.124499999999998</v>
      </c>
      <c r="BE19" s="161">
        <f t="shared" si="25"/>
        <v>15.096200000000001</v>
      </c>
      <c r="BF19" s="161">
        <f t="shared" si="25"/>
        <v>0</v>
      </c>
      <c r="BG19" s="162">
        <f t="shared" si="25"/>
        <v>4.0282999999999998</v>
      </c>
    </row>
    <row r="20" spans="1:59" s="152" customFormat="1" ht="14.1" customHeight="1" x14ac:dyDescent="0.2">
      <c r="A20" s="188">
        <v>3</v>
      </c>
      <c r="B20" s="159">
        <v>2448</v>
      </c>
      <c r="C20" s="149">
        <v>600080269</v>
      </c>
      <c r="D20" s="126">
        <v>63154617</v>
      </c>
      <c r="E20" s="126" t="s">
        <v>752</v>
      </c>
      <c r="F20" s="150">
        <v>3111</v>
      </c>
      <c r="G20" s="126" t="s">
        <v>315</v>
      </c>
      <c r="H20" s="151" t="s">
        <v>281</v>
      </c>
      <c r="I20" s="110">
        <v>13814421</v>
      </c>
      <c r="J20" s="111">
        <v>9917070</v>
      </c>
      <c r="K20" s="111">
        <v>180000</v>
      </c>
      <c r="L20" s="111">
        <v>3412810</v>
      </c>
      <c r="M20" s="111">
        <v>198341</v>
      </c>
      <c r="N20" s="111">
        <v>106200</v>
      </c>
      <c r="O20" s="288">
        <v>23.048299999999998</v>
      </c>
      <c r="P20" s="288">
        <v>18.45</v>
      </c>
      <c r="Q20" s="880">
        <v>4.5983000000000001</v>
      </c>
      <c r="R20" s="346">
        <v>-70000</v>
      </c>
      <c r="S20" s="113">
        <v>0</v>
      </c>
      <c r="T20" s="113">
        <v>0</v>
      </c>
      <c r="U20" s="113">
        <v>0</v>
      </c>
      <c r="V20" s="113">
        <v>0</v>
      </c>
      <c r="W20" s="113">
        <v>0</v>
      </c>
      <c r="X20" s="113">
        <v>0</v>
      </c>
      <c r="Y20" s="113">
        <f t="shared" si="5"/>
        <v>-70000</v>
      </c>
      <c r="Z20" s="113">
        <v>70000</v>
      </c>
      <c r="AA20" s="113">
        <v>0</v>
      </c>
      <c r="AB20" s="113">
        <v>0</v>
      </c>
      <c r="AC20" s="113">
        <f t="shared" si="6"/>
        <v>70000</v>
      </c>
      <c r="AD20" s="113">
        <f t="shared" si="7"/>
        <v>0</v>
      </c>
      <c r="AE20" s="114">
        <f t="shared" si="8"/>
        <v>0</v>
      </c>
      <c r="AF20" s="114">
        <f t="shared" si="9"/>
        <v>-1400</v>
      </c>
      <c r="AG20" s="113">
        <v>0</v>
      </c>
      <c r="AH20" s="113">
        <v>0</v>
      </c>
      <c r="AI20" s="113">
        <v>0</v>
      </c>
      <c r="AJ20" s="113">
        <f t="shared" si="10"/>
        <v>0</v>
      </c>
      <c r="AK20" s="113">
        <f t="shared" si="11"/>
        <v>-1400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v>0</v>
      </c>
      <c r="AR20" s="115">
        <v>0</v>
      </c>
      <c r="AS20" s="115">
        <v>0</v>
      </c>
      <c r="AT20" s="409">
        <f t="shared" ref="AT20:AT27" si="30">AL20+AN20+AO20+AR20+AQ20</f>
        <v>0</v>
      </c>
      <c r="AU20" s="115">
        <f t="shared" ref="AU20:AU27" si="31">AM20+AP20+AS20</f>
        <v>0</v>
      </c>
      <c r="AV20" s="372">
        <f t="shared" si="13"/>
        <v>0</v>
      </c>
      <c r="AW20" s="112">
        <f t="shared" ref="AW20:AW27" si="32">I20+AK20</f>
        <v>13813021</v>
      </c>
      <c r="AX20" s="113">
        <f t="shared" ref="AX20:AX27" si="33">J20+Y20</f>
        <v>9847070</v>
      </c>
      <c r="AY20" s="113">
        <f t="shared" ref="AY20:AY27" si="34">W20</f>
        <v>0</v>
      </c>
      <c r="AZ20" s="113">
        <f t="shared" ref="AZ20:AZ27" si="35">K20+AC20</f>
        <v>250000</v>
      </c>
      <c r="BA20" s="113">
        <f t="shared" ref="BA20:BB27" si="36">L20+AE20</f>
        <v>3412810</v>
      </c>
      <c r="BB20" s="113">
        <f t="shared" si="36"/>
        <v>196941</v>
      </c>
      <c r="BC20" s="113">
        <f t="shared" ref="BC20:BC27" si="37">N20+AJ20</f>
        <v>106200</v>
      </c>
      <c r="BD20" s="115">
        <f t="shared" ref="BD20:BD27" si="38">O20+AV20</f>
        <v>23.048299999999998</v>
      </c>
      <c r="BE20" s="115">
        <f t="shared" ref="BE20:BE27" si="39">P20+AT20</f>
        <v>18.45</v>
      </c>
      <c r="BF20" s="372">
        <f t="shared" ref="BF20:BF27" si="40">AQ20</f>
        <v>0</v>
      </c>
      <c r="BG20" s="116">
        <f t="shared" ref="BG20:BG27" si="41">Q20+AU20</f>
        <v>4.5983000000000001</v>
      </c>
    </row>
    <row r="21" spans="1:59" s="152" customFormat="1" ht="14.1" customHeight="1" x14ac:dyDescent="0.2">
      <c r="A21" s="188">
        <v>3</v>
      </c>
      <c r="B21" s="159">
        <v>2448</v>
      </c>
      <c r="C21" s="149">
        <v>600080269</v>
      </c>
      <c r="D21" s="126">
        <v>63154617</v>
      </c>
      <c r="E21" s="126" t="s">
        <v>752</v>
      </c>
      <c r="F21" s="150">
        <v>3113</v>
      </c>
      <c r="G21" s="126" t="s">
        <v>318</v>
      </c>
      <c r="H21" s="151" t="s">
        <v>281</v>
      </c>
      <c r="I21" s="110">
        <v>57285288</v>
      </c>
      <c r="J21" s="111">
        <v>40425983</v>
      </c>
      <c r="K21" s="111">
        <v>188000</v>
      </c>
      <c r="L21" s="111">
        <v>13727526</v>
      </c>
      <c r="M21" s="111">
        <v>808519</v>
      </c>
      <c r="N21" s="111">
        <v>2135260</v>
      </c>
      <c r="O21" s="288">
        <v>76.839200000000005</v>
      </c>
      <c r="P21" s="288">
        <v>60.769999999999996</v>
      </c>
      <c r="Q21" s="880">
        <v>16.069199999999999</v>
      </c>
      <c r="R21" s="346">
        <v>-62000</v>
      </c>
      <c r="S21" s="113">
        <v>0</v>
      </c>
      <c r="T21" s="113">
        <v>-364750</v>
      </c>
      <c r="U21" s="113">
        <v>286652</v>
      </c>
      <c r="V21" s="113">
        <v>0</v>
      </c>
      <c r="W21" s="113">
        <v>0</v>
      </c>
      <c r="X21" s="113">
        <v>0</v>
      </c>
      <c r="Y21" s="113">
        <f t="shared" si="5"/>
        <v>-140098</v>
      </c>
      <c r="Z21" s="113">
        <v>62000</v>
      </c>
      <c r="AA21" s="113">
        <v>0</v>
      </c>
      <c r="AB21" s="113">
        <v>0</v>
      </c>
      <c r="AC21" s="113">
        <f t="shared" si="6"/>
        <v>62000</v>
      </c>
      <c r="AD21" s="113">
        <f t="shared" si="7"/>
        <v>-78098</v>
      </c>
      <c r="AE21" s="114">
        <f t="shared" si="8"/>
        <v>-26397</v>
      </c>
      <c r="AF21" s="114">
        <f t="shared" si="9"/>
        <v>-2802</v>
      </c>
      <c r="AG21" s="113">
        <v>0</v>
      </c>
      <c r="AH21" s="113">
        <v>0</v>
      </c>
      <c r="AI21" s="113">
        <v>0</v>
      </c>
      <c r="AJ21" s="113">
        <f t="shared" si="10"/>
        <v>0</v>
      </c>
      <c r="AK21" s="113">
        <f t="shared" si="11"/>
        <v>-107297</v>
      </c>
      <c r="AL21" s="115">
        <v>-0.04</v>
      </c>
      <c r="AM21" s="115">
        <v>-0.05</v>
      </c>
      <c r="AN21" s="115">
        <v>0</v>
      </c>
      <c r="AO21" s="115">
        <v>-0.61</v>
      </c>
      <c r="AP21" s="115">
        <v>0</v>
      </c>
      <c r="AQ21" s="115">
        <v>0</v>
      </c>
      <c r="AR21" s="115">
        <v>0</v>
      </c>
      <c r="AS21" s="115">
        <v>0</v>
      </c>
      <c r="AT21" s="409">
        <f t="shared" si="30"/>
        <v>-0.65</v>
      </c>
      <c r="AU21" s="115">
        <f t="shared" si="31"/>
        <v>-0.05</v>
      </c>
      <c r="AV21" s="372">
        <f t="shared" si="13"/>
        <v>-0.70000000000000007</v>
      </c>
      <c r="AW21" s="112">
        <f t="shared" si="32"/>
        <v>57177991</v>
      </c>
      <c r="AX21" s="113">
        <f t="shared" si="33"/>
        <v>40285885</v>
      </c>
      <c r="AY21" s="113">
        <f t="shared" si="34"/>
        <v>0</v>
      </c>
      <c r="AZ21" s="113">
        <f t="shared" si="35"/>
        <v>250000</v>
      </c>
      <c r="BA21" s="113">
        <f t="shared" si="36"/>
        <v>13701129</v>
      </c>
      <c r="BB21" s="113">
        <f t="shared" si="36"/>
        <v>805717</v>
      </c>
      <c r="BC21" s="113">
        <f t="shared" si="37"/>
        <v>2135260</v>
      </c>
      <c r="BD21" s="115">
        <f t="shared" si="38"/>
        <v>76.139200000000002</v>
      </c>
      <c r="BE21" s="115">
        <f t="shared" si="39"/>
        <v>60.12</v>
      </c>
      <c r="BF21" s="372">
        <f t="shared" si="40"/>
        <v>0</v>
      </c>
      <c r="BG21" s="116">
        <f t="shared" si="41"/>
        <v>16.019199999999998</v>
      </c>
    </row>
    <row r="22" spans="1:59" s="152" customFormat="1" ht="14.1" customHeight="1" x14ac:dyDescent="0.2">
      <c r="A22" s="188">
        <v>3</v>
      </c>
      <c r="B22" s="126">
        <v>2448</v>
      </c>
      <c r="C22" s="149">
        <v>600080269</v>
      </c>
      <c r="D22" s="126">
        <v>63154617</v>
      </c>
      <c r="E22" s="126" t="s">
        <v>752</v>
      </c>
      <c r="F22" s="150">
        <v>3113</v>
      </c>
      <c r="G22" s="126" t="s">
        <v>316</v>
      </c>
      <c r="H22" s="151" t="s">
        <v>282</v>
      </c>
      <c r="I22" s="110">
        <v>7491186</v>
      </c>
      <c r="J22" s="28">
        <v>5490380</v>
      </c>
      <c r="K22" s="28">
        <v>0</v>
      </c>
      <c r="L22" s="111">
        <v>1855748</v>
      </c>
      <c r="M22" s="111">
        <v>109808</v>
      </c>
      <c r="N22" s="28">
        <v>35250</v>
      </c>
      <c r="O22" s="288">
        <v>16.020000000000003</v>
      </c>
      <c r="P22" s="275">
        <v>16.020000000000003</v>
      </c>
      <c r="Q22" s="878">
        <v>0</v>
      </c>
      <c r="R22" s="346">
        <v>0</v>
      </c>
      <c r="S22" s="113">
        <v>-99012</v>
      </c>
      <c r="T22" s="113">
        <v>0</v>
      </c>
      <c r="U22" s="113">
        <v>0</v>
      </c>
      <c r="V22" s="113">
        <v>0</v>
      </c>
      <c r="W22" s="113">
        <v>0</v>
      </c>
      <c r="X22" s="113">
        <v>0</v>
      </c>
      <c r="Y22" s="113">
        <f t="shared" si="5"/>
        <v>-99012</v>
      </c>
      <c r="Z22" s="113">
        <v>0</v>
      </c>
      <c r="AA22" s="113">
        <v>0</v>
      </c>
      <c r="AB22" s="113">
        <v>0</v>
      </c>
      <c r="AC22" s="113">
        <f t="shared" si="6"/>
        <v>0</v>
      </c>
      <c r="AD22" s="113">
        <f t="shared" si="7"/>
        <v>-99012</v>
      </c>
      <c r="AE22" s="114">
        <f t="shared" si="8"/>
        <v>-33466</v>
      </c>
      <c r="AF22" s="114">
        <f t="shared" si="9"/>
        <v>-1980</v>
      </c>
      <c r="AG22" s="113">
        <v>500</v>
      </c>
      <c r="AH22" s="113">
        <v>0</v>
      </c>
      <c r="AI22" s="113">
        <v>0</v>
      </c>
      <c r="AJ22" s="113">
        <f t="shared" si="10"/>
        <v>500</v>
      </c>
      <c r="AK22" s="113">
        <f t="shared" si="11"/>
        <v>-133958</v>
      </c>
      <c r="AL22" s="115">
        <v>0</v>
      </c>
      <c r="AM22" s="115">
        <v>0</v>
      </c>
      <c r="AN22" s="115">
        <v>-0.36</v>
      </c>
      <c r="AO22" s="115">
        <v>0</v>
      </c>
      <c r="AP22" s="115">
        <v>0</v>
      </c>
      <c r="AQ22" s="115">
        <v>0</v>
      </c>
      <c r="AR22" s="115">
        <v>0</v>
      </c>
      <c r="AS22" s="115">
        <v>0</v>
      </c>
      <c r="AT22" s="409">
        <f t="shared" si="30"/>
        <v>-0.36</v>
      </c>
      <c r="AU22" s="115">
        <f t="shared" si="31"/>
        <v>0</v>
      </c>
      <c r="AV22" s="372">
        <f t="shared" si="13"/>
        <v>-0.36</v>
      </c>
      <c r="AW22" s="112">
        <f t="shared" si="32"/>
        <v>7357228</v>
      </c>
      <c r="AX22" s="113">
        <f t="shared" si="33"/>
        <v>5391368</v>
      </c>
      <c r="AY22" s="113">
        <f t="shared" si="34"/>
        <v>0</v>
      </c>
      <c r="AZ22" s="113">
        <f t="shared" si="35"/>
        <v>0</v>
      </c>
      <c r="BA22" s="113">
        <f t="shared" si="36"/>
        <v>1822282</v>
      </c>
      <c r="BB22" s="113">
        <f t="shared" si="36"/>
        <v>107828</v>
      </c>
      <c r="BC22" s="113">
        <f t="shared" si="37"/>
        <v>35750</v>
      </c>
      <c r="BD22" s="115">
        <f t="shared" si="38"/>
        <v>15.660000000000004</v>
      </c>
      <c r="BE22" s="115">
        <f t="shared" si="39"/>
        <v>15.660000000000004</v>
      </c>
      <c r="BF22" s="372">
        <f t="shared" si="40"/>
        <v>0</v>
      </c>
      <c r="BG22" s="116">
        <f t="shared" si="41"/>
        <v>0</v>
      </c>
    </row>
    <row r="23" spans="1:59" s="152" customFormat="1" ht="14.1" customHeight="1" x14ac:dyDescent="0.2">
      <c r="A23" s="188">
        <v>3</v>
      </c>
      <c r="B23" s="159">
        <v>2448</v>
      </c>
      <c r="C23" s="149">
        <v>600080269</v>
      </c>
      <c r="D23" s="126">
        <v>63154617</v>
      </c>
      <c r="E23" s="159" t="s">
        <v>752</v>
      </c>
      <c r="F23" s="150">
        <v>3141</v>
      </c>
      <c r="G23" s="126" t="s">
        <v>319</v>
      </c>
      <c r="H23" s="151" t="s">
        <v>282</v>
      </c>
      <c r="I23" s="110">
        <v>3735044</v>
      </c>
      <c r="J23" s="30">
        <v>2703686</v>
      </c>
      <c r="K23" s="30">
        <v>25000</v>
      </c>
      <c r="L23" s="111">
        <v>922296</v>
      </c>
      <c r="M23" s="111">
        <v>54074</v>
      </c>
      <c r="N23" s="30">
        <v>29988</v>
      </c>
      <c r="O23" s="288">
        <v>9.2799999999999994</v>
      </c>
      <c r="P23" s="441">
        <v>0</v>
      </c>
      <c r="Q23" s="867">
        <v>9.2799999999999994</v>
      </c>
      <c r="R23" s="346">
        <v>-25000</v>
      </c>
      <c r="S23" s="113">
        <v>0</v>
      </c>
      <c r="T23" s="113">
        <v>0</v>
      </c>
      <c r="U23" s="113">
        <v>0</v>
      </c>
      <c r="V23" s="113">
        <v>0</v>
      </c>
      <c r="W23" s="113">
        <v>0</v>
      </c>
      <c r="X23" s="113">
        <v>0</v>
      </c>
      <c r="Y23" s="113">
        <f t="shared" si="5"/>
        <v>-25000</v>
      </c>
      <c r="Z23" s="113">
        <v>25000</v>
      </c>
      <c r="AA23" s="113">
        <v>0</v>
      </c>
      <c r="AB23" s="113">
        <v>0</v>
      </c>
      <c r="AC23" s="113">
        <f t="shared" si="6"/>
        <v>25000</v>
      </c>
      <c r="AD23" s="113">
        <f t="shared" si="7"/>
        <v>0</v>
      </c>
      <c r="AE23" s="114">
        <f t="shared" si="8"/>
        <v>0</v>
      </c>
      <c r="AF23" s="114">
        <f t="shared" si="9"/>
        <v>-500</v>
      </c>
      <c r="AG23" s="113">
        <v>0</v>
      </c>
      <c r="AH23" s="113">
        <v>0</v>
      </c>
      <c r="AI23" s="113">
        <v>0</v>
      </c>
      <c r="AJ23" s="113">
        <f t="shared" si="10"/>
        <v>0</v>
      </c>
      <c r="AK23" s="113">
        <f t="shared" si="11"/>
        <v>-500</v>
      </c>
      <c r="AL23" s="115">
        <v>0</v>
      </c>
      <c r="AM23" s="115">
        <v>0</v>
      </c>
      <c r="AN23" s="115">
        <v>0</v>
      </c>
      <c r="AO23" s="115">
        <v>0</v>
      </c>
      <c r="AP23" s="115">
        <v>0</v>
      </c>
      <c r="AQ23" s="115">
        <v>0</v>
      </c>
      <c r="AR23" s="115">
        <v>0</v>
      </c>
      <c r="AS23" s="115">
        <v>0</v>
      </c>
      <c r="AT23" s="409">
        <f t="shared" si="30"/>
        <v>0</v>
      </c>
      <c r="AU23" s="115">
        <f t="shared" si="31"/>
        <v>0</v>
      </c>
      <c r="AV23" s="372">
        <f t="shared" si="13"/>
        <v>0</v>
      </c>
      <c r="AW23" s="112">
        <f t="shared" si="32"/>
        <v>3734544</v>
      </c>
      <c r="AX23" s="113">
        <f t="shared" si="33"/>
        <v>2678686</v>
      </c>
      <c r="AY23" s="113">
        <f t="shared" si="34"/>
        <v>0</v>
      </c>
      <c r="AZ23" s="113">
        <f t="shared" si="35"/>
        <v>50000</v>
      </c>
      <c r="BA23" s="113">
        <f t="shared" si="36"/>
        <v>922296</v>
      </c>
      <c r="BB23" s="113">
        <f t="shared" si="36"/>
        <v>53574</v>
      </c>
      <c r="BC23" s="113">
        <f t="shared" si="37"/>
        <v>29988</v>
      </c>
      <c r="BD23" s="115">
        <f t="shared" si="38"/>
        <v>9.2799999999999994</v>
      </c>
      <c r="BE23" s="115">
        <f t="shared" si="39"/>
        <v>0</v>
      </c>
      <c r="BF23" s="372">
        <f t="shared" si="40"/>
        <v>0</v>
      </c>
      <c r="BG23" s="116">
        <f t="shared" si="41"/>
        <v>9.2799999999999994</v>
      </c>
    </row>
    <row r="24" spans="1:59" s="152" customFormat="1" ht="14.1" customHeight="1" x14ac:dyDescent="0.2">
      <c r="A24" s="188">
        <v>3</v>
      </c>
      <c r="B24" s="126">
        <v>2448</v>
      </c>
      <c r="C24" s="149">
        <v>600080269</v>
      </c>
      <c r="D24" s="126">
        <v>63154617</v>
      </c>
      <c r="E24" s="126" t="s">
        <v>752</v>
      </c>
      <c r="F24" s="150">
        <v>3143</v>
      </c>
      <c r="G24" s="126" t="s">
        <v>633</v>
      </c>
      <c r="H24" s="151" t="s">
        <v>281</v>
      </c>
      <c r="I24" s="110">
        <v>4131199</v>
      </c>
      <c r="J24" s="28">
        <v>3007635</v>
      </c>
      <c r="K24" s="28">
        <v>35000</v>
      </c>
      <c r="L24" s="111">
        <v>1028411</v>
      </c>
      <c r="M24" s="111">
        <v>60153</v>
      </c>
      <c r="N24" s="339">
        <v>0</v>
      </c>
      <c r="O24" s="288">
        <v>6.24</v>
      </c>
      <c r="P24" s="21">
        <v>6.24</v>
      </c>
      <c r="Q24" s="878">
        <v>0</v>
      </c>
      <c r="R24" s="346">
        <v>-49000</v>
      </c>
      <c r="S24" s="113">
        <v>0</v>
      </c>
      <c r="T24" s="113">
        <v>0</v>
      </c>
      <c r="U24" s="113">
        <v>0</v>
      </c>
      <c r="V24" s="113">
        <v>0</v>
      </c>
      <c r="W24" s="113">
        <v>0</v>
      </c>
      <c r="X24" s="113">
        <v>0</v>
      </c>
      <c r="Y24" s="113">
        <f t="shared" si="5"/>
        <v>-49000</v>
      </c>
      <c r="Z24" s="113">
        <v>49000</v>
      </c>
      <c r="AA24" s="113">
        <v>0</v>
      </c>
      <c r="AB24" s="113">
        <v>0</v>
      </c>
      <c r="AC24" s="113">
        <f t="shared" si="6"/>
        <v>49000</v>
      </c>
      <c r="AD24" s="113">
        <f t="shared" si="7"/>
        <v>0</v>
      </c>
      <c r="AE24" s="114">
        <f t="shared" si="8"/>
        <v>0</v>
      </c>
      <c r="AF24" s="114">
        <f t="shared" si="9"/>
        <v>-980</v>
      </c>
      <c r="AG24" s="113">
        <v>0</v>
      </c>
      <c r="AH24" s="113">
        <v>0</v>
      </c>
      <c r="AI24" s="113">
        <v>0</v>
      </c>
      <c r="AJ24" s="113">
        <f t="shared" si="10"/>
        <v>0</v>
      </c>
      <c r="AK24" s="113">
        <f t="shared" si="11"/>
        <v>-980</v>
      </c>
      <c r="AL24" s="115">
        <v>-0.1</v>
      </c>
      <c r="AM24" s="115">
        <v>0</v>
      </c>
      <c r="AN24" s="115">
        <v>0</v>
      </c>
      <c r="AO24" s="115">
        <v>0</v>
      </c>
      <c r="AP24" s="115">
        <v>0</v>
      </c>
      <c r="AQ24" s="115">
        <v>0</v>
      </c>
      <c r="AR24" s="115">
        <v>0</v>
      </c>
      <c r="AS24" s="115">
        <v>0</v>
      </c>
      <c r="AT24" s="409">
        <f t="shared" si="30"/>
        <v>-0.1</v>
      </c>
      <c r="AU24" s="115">
        <f t="shared" si="31"/>
        <v>0</v>
      </c>
      <c r="AV24" s="372">
        <f t="shared" si="13"/>
        <v>-0.1</v>
      </c>
      <c r="AW24" s="112">
        <f t="shared" si="32"/>
        <v>4130219</v>
      </c>
      <c r="AX24" s="113">
        <f t="shared" si="33"/>
        <v>2958635</v>
      </c>
      <c r="AY24" s="113">
        <f t="shared" si="34"/>
        <v>0</v>
      </c>
      <c r="AZ24" s="113">
        <f t="shared" si="35"/>
        <v>84000</v>
      </c>
      <c r="BA24" s="113">
        <f t="shared" si="36"/>
        <v>1028411</v>
      </c>
      <c r="BB24" s="113">
        <f t="shared" si="36"/>
        <v>59173</v>
      </c>
      <c r="BC24" s="113">
        <f t="shared" si="37"/>
        <v>0</v>
      </c>
      <c r="BD24" s="115">
        <f t="shared" si="38"/>
        <v>6.1400000000000006</v>
      </c>
      <c r="BE24" s="115">
        <f t="shared" si="39"/>
        <v>6.1400000000000006</v>
      </c>
      <c r="BF24" s="372">
        <f t="shared" si="40"/>
        <v>0</v>
      </c>
      <c r="BG24" s="116">
        <f t="shared" si="41"/>
        <v>0</v>
      </c>
    </row>
    <row r="25" spans="1:59" s="152" customFormat="1" ht="14.1" customHeight="1" x14ac:dyDescent="0.2">
      <c r="A25" s="188">
        <v>3</v>
      </c>
      <c r="B25" s="126">
        <v>2448</v>
      </c>
      <c r="C25" s="149">
        <v>600080269</v>
      </c>
      <c r="D25" s="126">
        <v>63154617</v>
      </c>
      <c r="E25" s="126" t="s">
        <v>752</v>
      </c>
      <c r="F25" s="150">
        <v>3143</v>
      </c>
      <c r="G25" s="126" t="s">
        <v>634</v>
      </c>
      <c r="H25" s="151" t="s">
        <v>282</v>
      </c>
      <c r="I25" s="110">
        <v>145357</v>
      </c>
      <c r="J25" s="439">
        <v>102465</v>
      </c>
      <c r="K25" s="439">
        <v>0</v>
      </c>
      <c r="L25" s="111">
        <v>34633</v>
      </c>
      <c r="M25" s="111">
        <v>2049</v>
      </c>
      <c r="N25" s="439">
        <v>6210</v>
      </c>
      <c r="O25" s="288">
        <v>0.43</v>
      </c>
      <c r="P25" s="440">
        <v>0</v>
      </c>
      <c r="Q25" s="881">
        <v>0.43</v>
      </c>
      <c r="R25" s="346">
        <v>0</v>
      </c>
      <c r="S25" s="113">
        <v>0</v>
      </c>
      <c r="T25" s="113">
        <v>0</v>
      </c>
      <c r="U25" s="113">
        <v>0</v>
      </c>
      <c r="V25" s="113">
        <v>0</v>
      </c>
      <c r="W25" s="113">
        <v>0</v>
      </c>
      <c r="X25" s="113">
        <v>0</v>
      </c>
      <c r="Y25" s="113">
        <f t="shared" si="5"/>
        <v>0</v>
      </c>
      <c r="Z25" s="113">
        <v>0</v>
      </c>
      <c r="AA25" s="113">
        <v>0</v>
      </c>
      <c r="AB25" s="113">
        <v>0</v>
      </c>
      <c r="AC25" s="113">
        <f t="shared" si="6"/>
        <v>0</v>
      </c>
      <c r="AD25" s="113">
        <f t="shared" si="7"/>
        <v>0</v>
      </c>
      <c r="AE25" s="114">
        <f t="shared" si="8"/>
        <v>0</v>
      </c>
      <c r="AF25" s="114">
        <f t="shared" si="9"/>
        <v>0</v>
      </c>
      <c r="AG25" s="113">
        <v>0</v>
      </c>
      <c r="AH25" s="113">
        <v>0</v>
      </c>
      <c r="AI25" s="113">
        <v>0</v>
      </c>
      <c r="AJ25" s="113">
        <f t="shared" si="10"/>
        <v>0</v>
      </c>
      <c r="AK25" s="113">
        <f t="shared" si="11"/>
        <v>0</v>
      </c>
      <c r="AL25" s="115">
        <v>0</v>
      </c>
      <c r="AM25" s="115">
        <v>0</v>
      </c>
      <c r="AN25" s="115">
        <v>0</v>
      </c>
      <c r="AO25" s="115">
        <v>0</v>
      </c>
      <c r="AP25" s="115">
        <v>0</v>
      </c>
      <c r="AQ25" s="115">
        <v>0</v>
      </c>
      <c r="AR25" s="115">
        <v>0</v>
      </c>
      <c r="AS25" s="115">
        <v>0</v>
      </c>
      <c r="AT25" s="409">
        <f t="shared" si="30"/>
        <v>0</v>
      </c>
      <c r="AU25" s="115">
        <f t="shared" si="31"/>
        <v>0</v>
      </c>
      <c r="AV25" s="372">
        <f t="shared" si="13"/>
        <v>0</v>
      </c>
      <c r="AW25" s="112">
        <f t="shared" si="32"/>
        <v>145357</v>
      </c>
      <c r="AX25" s="113">
        <f t="shared" si="33"/>
        <v>102465</v>
      </c>
      <c r="AY25" s="113">
        <f t="shared" si="34"/>
        <v>0</v>
      </c>
      <c r="AZ25" s="113">
        <f t="shared" si="35"/>
        <v>0</v>
      </c>
      <c r="BA25" s="113">
        <f t="shared" si="36"/>
        <v>34633</v>
      </c>
      <c r="BB25" s="113">
        <f t="shared" si="36"/>
        <v>2049</v>
      </c>
      <c r="BC25" s="113">
        <f t="shared" si="37"/>
        <v>6210</v>
      </c>
      <c r="BD25" s="115">
        <f t="shared" si="38"/>
        <v>0.43</v>
      </c>
      <c r="BE25" s="115">
        <f t="shared" si="39"/>
        <v>0</v>
      </c>
      <c r="BF25" s="372">
        <f t="shared" si="40"/>
        <v>0</v>
      </c>
      <c r="BG25" s="116">
        <f t="shared" si="41"/>
        <v>0.43</v>
      </c>
    </row>
    <row r="26" spans="1:59" s="152" customFormat="1" ht="14.1" customHeight="1" x14ac:dyDescent="0.2">
      <c r="A26" s="188">
        <v>3</v>
      </c>
      <c r="B26" s="126">
        <v>2448</v>
      </c>
      <c r="C26" s="149">
        <v>600080269</v>
      </c>
      <c r="D26" s="126">
        <v>63154617</v>
      </c>
      <c r="E26" s="126" t="s">
        <v>752</v>
      </c>
      <c r="F26" s="150">
        <v>3231</v>
      </c>
      <c r="G26" s="126" t="s">
        <v>320</v>
      </c>
      <c r="H26" s="151" t="s">
        <v>281</v>
      </c>
      <c r="I26" s="110">
        <v>8013744</v>
      </c>
      <c r="J26" s="338">
        <v>5769081</v>
      </c>
      <c r="K26" s="338">
        <v>114000</v>
      </c>
      <c r="L26" s="111">
        <v>1988481</v>
      </c>
      <c r="M26" s="111">
        <v>115382</v>
      </c>
      <c r="N26" s="339">
        <v>26800</v>
      </c>
      <c r="O26" s="288">
        <v>11.089499999999999</v>
      </c>
      <c r="P26" s="431">
        <v>9.9558</v>
      </c>
      <c r="Q26" s="877">
        <v>1.1336999999999999</v>
      </c>
      <c r="R26" s="346">
        <v>-36000</v>
      </c>
      <c r="S26" s="113">
        <v>0</v>
      </c>
      <c r="T26" s="113">
        <v>0</v>
      </c>
      <c r="U26" s="113">
        <v>0</v>
      </c>
      <c r="V26" s="113">
        <v>0</v>
      </c>
      <c r="W26" s="113">
        <v>0</v>
      </c>
      <c r="X26" s="113">
        <v>0</v>
      </c>
      <c r="Y26" s="113">
        <f t="shared" si="5"/>
        <v>-36000</v>
      </c>
      <c r="Z26" s="113">
        <v>36000</v>
      </c>
      <c r="AA26" s="113">
        <v>0</v>
      </c>
      <c r="AB26" s="113">
        <v>0</v>
      </c>
      <c r="AC26" s="113">
        <f t="shared" si="6"/>
        <v>36000</v>
      </c>
      <c r="AD26" s="113">
        <f t="shared" si="7"/>
        <v>0</v>
      </c>
      <c r="AE26" s="114">
        <f t="shared" si="8"/>
        <v>0</v>
      </c>
      <c r="AF26" s="114">
        <f t="shared" si="9"/>
        <v>-720</v>
      </c>
      <c r="AG26" s="113">
        <v>0</v>
      </c>
      <c r="AH26" s="113">
        <v>0</v>
      </c>
      <c r="AI26" s="113">
        <v>0</v>
      </c>
      <c r="AJ26" s="113">
        <f t="shared" si="10"/>
        <v>0</v>
      </c>
      <c r="AK26" s="113">
        <f t="shared" si="11"/>
        <v>-720</v>
      </c>
      <c r="AL26" s="115">
        <v>0.05</v>
      </c>
      <c r="AM26" s="115">
        <v>0.15</v>
      </c>
      <c r="AN26" s="115">
        <v>0</v>
      </c>
      <c r="AO26" s="115">
        <v>0</v>
      </c>
      <c r="AP26" s="115">
        <v>0</v>
      </c>
      <c r="AQ26" s="115">
        <v>0</v>
      </c>
      <c r="AR26" s="115">
        <v>0</v>
      </c>
      <c r="AS26" s="115">
        <v>0</v>
      </c>
      <c r="AT26" s="409">
        <f t="shared" si="30"/>
        <v>0.05</v>
      </c>
      <c r="AU26" s="115">
        <f t="shared" si="31"/>
        <v>0.15</v>
      </c>
      <c r="AV26" s="372">
        <f t="shared" si="13"/>
        <v>0.2</v>
      </c>
      <c r="AW26" s="112">
        <f t="shared" si="32"/>
        <v>8013024</v>
      </c>
      <c r="AX26" s="113">
        <f t="shared" si="33"/>
        <v>5733081</v>
      </c>
      <c r="AY26" s="113">
        <f t="shared" si="34"/>
        <v>0</v>
      </c>
      <c r="AZ26" s="113">
        <f t="shared" si="35"/>
        <v>150000</v>
      </c>
      <c r="BA26" s="113">
        <f t="shared" si="36"/>
        <v>1988481</v>
      </c>
      <c r="BB26" s="113">
        <f t="shared" si="36"/>
        <v>114662</v>
      </c>
      <c r="BC26" s="113">
        <f t="shared" si="37"/>
        <v>26800</v>
      </c>
      <c r="BD26" s="115">
        <f t="shared" si="38"/>
        <v>11.289499999999999</v>
      </c>
      <c r="BE26" s="115">
        <f t="shared" si="39"/>
        <v>10.005800000000001</v>
      </c>
      <c r="BF26" s="372">
        <f t="shared" si="40"/>
        <v>0</v>
      </c>
      <c r="BG26" s="116">
        <f t="shared" si="41"/>
        <v>1.2836999999999998</v>
      </c>
    </row>
    <row r="27" spans="1:59" s="152" customFormat="1" ht="14.1" customHeight="1" x14ac:dyDescent="0.2">
      <c r="A27" s="188">
        <v>3</v>
      </c>
      <c r="B27" s="126">
        <v>2448</v>
      </c>
      <c r="C27" s="149">
        <v>600080269</v>
      </c>
      <c r="D27" s="126">
        <v>63154617</v>
      </c>
      <c r="E27" s="126" t="s">
        <v>752</v>
      </c>
      <c r="F27" s="150">
        <v>3233</v>
      </c>
      <c r="G27" s="126" t="s">
        <v>322</v>
      </c>
      <c r="H27" s="151" t="s">
        <v>282</v>
      </c>
      <c r="I27" s="110">
        <v>2143977</v>
      </c>
      <c r="J27" s="338">
        <v>1560130</v>
      </c>
      <c r="K27" s="338">
        <v>8000</v>
      </c>
      <c r="L27" s="111">
        <v>530028</v>
      </c>
      <c r="M27" s="111">
        <v>31203</v>
      </c>
      <c r="N27" s="339">
        <v>14616</v>
      </c>
      <c r="O27" s="288">
        <v>3.4400000000000004</v>
      </c>
      <c r="P27" s="275">
        <v>2.5300000000000002</v>
      </c>
      <c r="Q27" s="878">
        <v>0.91</v>
      </c>
      <c r="R27" s="346">
        <v>-8000</v>
      </c>
      <c r="S27" s="113">
        <v>0</v>
      </c>
      <c r="T27" s="113">
        <v>0</v>
      </c>
      <c r="U27" s="113">
        <v>0</v>
      </c>
      <c r="V27" s="113">
        <v>0</v>
      </c>
      <c r="W27" s="113">
        <v>0</v>
      </c>
      <c r="X27" s="113">
        <v>0</v>
      </c>
      <c r="Y27" s="113">
        <f t="shared" si="5"/>
        <v>-8000</v>
      </c>
      <c r="Z27" s="113">
        <v>8000</v>
      </c>
      <c r="AA27" s="113">
        <v>0</v>
      </c>
      <c r="AB27" s="113">
        <v>0</v>
      </c>
      <c r="AC27" s="113">
        <f t="shared" si="6"/>
        <v>8000</v>
      </c>
      <c r="AD27" s="113">
        <f t="shared" si="7"/>
        <v>0</v>
      </c>
      <c r="AE27" s="114">
        <f t="shared" si="8"/>
        <v>0</v>
      </c>
      <c r="AF27" s="114">
        <f t="shared" si="9"/>
        <v>-160</v>
      </c>
      <c r="AG27" s="113">
        <v>0</v>
      </c>
      <c r="AH27" s="113">
        <v>0</v>
      </c>
      <c r="AI27" s="113">
        <v>0</v>
      </c>
      <c r="AJ27" s="113">
        <f t="shared" si="10"/>
        <v>0</v>
      </c>
      <c r="AK27" s="113">
        <f t="shared" si="11"/>
        <v>-160</v>
      </c>
      <c r="AL27" s="115">
        <v>-0.02</v>
      </c>
      <c r="AM27" s="115">
        <v>0</v>
      </c>
      <c r="AN27" s="115">
        <v>0</v>
      </c>
      <c r="AO27" s="115">
        <v>0</v>
      </c>
      <c r="AP27" s="115">
        <v>0</v>
      </c>
      <c r="AQ27" s="115">
        <v>0</v>
      </c>
      <c r="AR27" s="115">
        <v>0</v>
      </c>
      <c r="AS27" s="115">
        <v>0</v>
      </c>
      <c r="AT27" s="409">
        <f t="shared" si="30"/>
        <v>-0.02</v>
      </c>
      <c r="AU27" s="115">
        <f t="shared" si="31"/>
        <v>0</v>
      </c>
      <c r="AV27" s="372">
        <f t="shared" si="13"/>
        <v>-0.02</v>
      </c>
      <c r="AW27" s="112">
        <f t="shared" si="32"/>
        <v>2143817</v>
      </c>
      <c r="AX27" s="113">
        <f t="shared" si="33"/>
        <v>1552130</v>
      </c>
      <c r="AY27" s="113">
        <f t="shared" si="34"/>
        <v>0</v>
      </c>
      <c r="AZ27" s="113">
        <f t="shared" si="35"/>
        <v>16000</v>
      </c>
      <c r="BA27" s="113">
        <f t="shared" si="36"/>
        <v>530028</v>
      </c>
      <c r="BB27" s="113">
        <f t="shared" si="36"/>
        <v>31043</v>
      </c>
      <c r="BC27" s="113">
        <f t="shared" si="37"/>
        <v>14616</v>
      </c>
      <c r="BD27" s="115">
        <f t="shared" si="38"/>
        <v>3.4200000000000004</v>
      </c>
      <c r="BE27" s="115">
        <f t="shared" si="39"/>
        <v>2.5100000000000002</v>
      </c>
      <c r="BF27" s="372">
        <f t="shared" si="40"/>
        <v>0</v>
      </c>
      <c r="BG27" s="116">
        <f t="shared" si="41"/>
        <v>0.91</v>
      </c>
    </row>
    <row r="28" spans="1:59" s="152" customFormat="1" ht="14.1" customHeight="1" x14ac:dyDescent="0.2">
      <c r="A28" s="189">
        <v>3</v>
      </c>
      <c r="B28" s="154">
        <v>2448</v>
      </c>
      <c r="C28" s="155">
        <v>600080269</v>
      </c>
      <c r="D28" s="154">
        <v>63154617</v>
      </c>
      <c r="E28" s="154" t="s">
        <v>753</v>
      </c>
      <c r="F28" s="156"/>
      <c r="G28" s="157"/>
      <c r="H28" s="158"/>
      <c r="I28" s="153">
        <v>96760216</v>
      </c>
      <c r="J28" s="280">
        <v>68976430</v>
      </c>
      <c r="K28" s="280">
        <v>550000</v>
      </c>
      <c r="L28" s="280">
        <v>23499933</v>
      </c>
      <c r="M28" s="280">
        <v>1379529</v>
      </c>
      <c r="N28" s="280">
        <v>2354324</v>
      </c>
      <c r="O28" s="444">
        <v>146.387</v>
      </c>
      <c r="P28" s="444">
        <v>113.9658</v>
      </c>
      <c r="Q28" s="875">
        <v>32.421199999999999</v>
      </c>
      <c r="R28" s="160">
        <f t="shared" ref="R28:BG28" si="42">SUM(R20:R27)</f>
        <v>-250000</v>
      </c>
      <c r="S28" s="160">
        <f t="shared" si="42"/>
        <v>-99012</v>
      </c>
      <c r="T28" s="160">
        <f t="shared" si="42"/>
        <v>-364750</v>
      </c>
      <c r="U28" s="160">
        <f t="shared" ref="U28:V28" si="43">SUM(U20:U27)</f>
        <v>286652</v>
      </c>
      <c r="V28" s="160">
        <f t="shared" si="43"/>
        <v>0</v>
      </c>
      <c r="W28" s="160">
        <f t="shared" ref="W28" si="44">SUM(W20:W27)</f>
        <v>0</v>
      </c>
      <c r="X28" s="160">
        <f t="shared" si="42"/>
        <v>0</v>
      </c>
      <c r="Y28" s="160">
        <f t="shared" si="42"/>
        <v>-427110</v>
      </c>
      <c r="Z28" s="160">
        <f t="shared" si="42"/>
        <v>250000</v>
      </c>
      <c r="AA28" s="160">
        <f t="shared" si="42"/>
        <v>0</v>
      </c>
      <c r="AB28" s="160">
        <f t="shared" si="42"/>
        <v>0</v>
      </c>
      <c r="AC28" s="160">
        <f t="shared" si="42"/>
        <v>250000</v>
      </c>
      <c r="AD28" s="160">
        <f t="shared" si="42"/>
        <v>-177110</v>
      </c>
      <c r="AE28" s="160">
        <f t="shared" si="42"/>
        <v>-59863</v>
      </c>
      <c r="AF28" s="160">
        <f t="shared" si="42"/>
        <v>-8542</v>
      </c>
      <c r="AG28" s="160">
        <f t="shared" si="42"/>
        <v>500</v>
      </c>
      <c r="AH28" s="160">
        <f t="shared" si="42"/>
        <v>0</v>
      </c>
      <c r="AI28" s="160">
        <f t="shared" si="42"/>
        <v>0</v>
      </c>
      <c r="AJ28" s="160">
        <f t="shared" si="42"/>
        <v>500</v>
      </c>
      <c r="AK28" s="160">
        <f t="shared" si="42"/>
        <v>-245015</v>
      </c>
      <c r="AL28" s="161">
        <f t="shared" si="42"/>
        <v>-0.11000000000000001</v>
      </c>
      <c r="AM28" s="161">
        <f t="shared" si="42"/>
        <v>9.9999999999999992E-2</v>
      </c>
      <c r="AN28" s="161">
        <f t="shared" si="42"/>
        <v>-0.36</v>
      </c>
      <c r="AO28" s="161">
        <f t="shared" si="42"/>
        <v>-0.61</v>
      </c>
      <c r="AP28" s="161">
        <f t="shared" si="42"/>
        <v>0</v>
      </c>
      <c r="AQ28" s="161">
        <f t="shared" ref="AQ28" si="45">SUM(AQ20:AQ27)</f>
        <v>0</v>
      </c>
      <c r="AR28" s="161">
        <f t="shared" si="42"/>
        <v>0</v>
      </c>
      <c r="AS28" s="161">
        <f t="shared" si="42"/>
        <v>0</v>
      </c>
      <c r="AT28" s="161">
        <f t="shared" si="42"/>
        <v>-1.08</v>
      </c>
      <c r="AU28" s="161">
        <f t="shared" si="42"/>
        <v>9.9999999999999992E-2</v>
      </c>
      <c r="AV28" s="872">
        <f t="shared" si="42"/>
        <v>-0.9800000000000002</v>
      </c>
      <c r="AW28" s="153">
        <f t="shared" si="42"/>
        <v>96515201</v>
      </c>
      <c r="AX28" s="160">
        <f t="shared" si="42"/>
        <v>68549320</v>
      </c>
      <c r="AY28" s="890">
        <f t="shared" ref="AY28" si="46">SUM(AY20:AY27)</f>
        <v>0</v>
      </c>
      <c r="AZ28" s="160">
        <f t="shared" si="42"/>
        <v>800000</v>
      </c>
      <c r="BA28" s="160">
        <f t="shared" si="42"/>
        <v>23440070</v>
      </c>
      <c r="BB28" s="160">
        <f t="shared" si="42"/>
        <v>1370987</v>
      </c>
      <c r="BC28" s="160">
        <f t="shared" si="42"/>
        <v>2354824</v>
      </c>
      <c r="BD28" s="161">
        <f t="shared" si="42"/>
        <v>145.40699999999998</v>
      </c>
      <c r="BE28" s="161">
        <f t="shared" si="42"/>
        <v>112.8858</v>
      </c>
      <c r="BF28" s="161">
        <f t="shared" si="42"/>
        <v>0</v>
      </c>
      <c r="BG28" s="162">
        <f t="shared" si="42"/>
        <v>32.5212</v>
      </c>
    </row>
    <row r="29" spans="1:59" s="152" customFormat="1" ht="14.1" customHeight="1" x14ac:dyDescent="0.2">
      <c r="A29" s="188">
        <v>4</v>
      </c>
      <c r="B29" s="159">
        <v>2450</v>
      </c>
      <c r="C29" s="149">
        <v>600080234</v>
      </c>
      <c r="D29" s="126">
        <v>72745045</v>
      </c>
      <c r="E29" s="126" t="s">
        <v>754</v>
      </c>
      <c r="F29" s="150">
        <v>3111</v>
      </c>
      <c r="G29" s="126" t="s">
        <v>315</v>
      </c>
      <c r="H29" s="151" t="s">
        <v>281</v>
      </c>
      <c r="I29" s="110">
        <v>1326197</v>
      </c>
      <c r="J29" s="111">
        <v>947310</v>
      </c>
      <c r="K29" s="111">
        <v>25000</v>
      </c>
      <c r="L29" s="111">
        <v>328641</v>
      </c>
      <c r="M29" s="111">
        <v>18946</v>
      </c>
      <c r="N29" s="111">
        <v>6300</v>
      </c>
      <c r="O29" s="288">
        <v>2.4609000000000001</v>
      </c>
      <c r="P29" s="288">
        <v>2</v>
      </c>
      <c r="Q29" s="880">
        <v>0.46089999999999998</v>
      </c>
      <c r="R29" s="346">
        <v>0</v>
      </c>
      <c r="S29" s="113">
        <v>0</v>
      </c>
      <c r="T29" s="113">
        <v>0</v>
      </c>
      <c r="U29" s="113">
        <v>0</v>
      </c>
      <c r="V29" s="113">
        <v>0</v>
      </c>
      <c r="W29" s="113">
        <v>0</v>
      </c>
      <c r="X29" s="113">
        <v>0</v>
      </c>
      <c r="Y29" s="113">
        <f t="shared" si="5"/>
        <v>0</v>
      </c>
      <c r="Z29" s="113">
        <v>0</v>
      </c>
      <c r="AA29" s="113">
        <v>0</v>
      </c>
      <c r="AB29" s="113">
        <v>0</v>
      </c>
      <c r="AC29" s="113">
        <f t="shared" si="6"/>
        <v>0</v>
      </c>
      <c r="AD29" s="113">
        <f t="shared" si="7"/>
        <v>0</v>
      </c>
      <c r="AE29" s="114">
        <f t="shared" si="8"/>
        <v>0</v>
      </c>
      <c r="AF29" s="114">
        <f t="shared" si="9"/>
        <v>0</v>
      </c>
      <c r="AG29" s="113">
        <v>0</v>
      </c>
      <c r="AH29" s="113">
        <v>0</v>
      </c>
      <c r="AI29" s="113">
        <v>0</v>
      </c>
      <c r="AJ29" s="113">
        <f t="shared" si="10"/>
        <v>0</v>
      </c>
      <c r="AK29" s="113">
        <f t="shared" si="11"/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v>0</v>
      </c>
      <c r="AQ29" s="115">
        <v>0</v>
      </c>
      <c r="AR29" s="115">
        <v>0</v>
      </c>
      <c r="AS29" s="115">
        <v>0</v>
      </c>
      <c r="AT29" s="409">
        <f t="shared" ref="AT29:AT34" si="47">AL29+AN29+AO29+AR29+AQ29</f>
        <v>0</v>
      </c>
      <c r="AU29" s="115">
        <f t="shared" ref="AU29:AU34" si="48">AM29+AP29+AS29</f>
        <v>0</v>
      </c>
      <c r="AV29" s="372">
        <f t="shared" si="13"/>
        <v>0</v>
      </c>
      <c r="AW29" s="112">
        <f t="shared" ref="AW29:AW34" si="49">I29+AK29</f>
        <v>1326197</v>
      </c>
      <c r="AX29" s="113">
        <f t="shared" ref="AX29:AX34" si="50">J29+Y29</f>
        <v>947310</v>
      </c>
      <c r="AY29" s="113">
        <f t="shared" ref="AY29:AY34" si="51">W29</f>
        <v>0</v>
      </c>
      <c r="AZ29" s="113">
        <f t="shared" ref="AZ29:AZ34" si="52">K29+AC29</f>
        <v>25000</v>
      </c>
      <c r="BA29" s="113">
        <f t="shared" ref="BA29:BB34" si="53">L29+AE29</f>
        <v>328641</v>
      </c>
      <c r="BB29" s="113">
        <f t="shared" si="53"/>
        <v>18946</v>
      </c>
      <c r="BC29" s="113">
        <f t="shared" ref="BC29:BC34" si="54">N29+AJ29</f>
        <v>6300</v>
      </c>
      <c r="BD29" s="115">
        <f t="shared" ref="BD29:BD34" si="55">O29+AV29</f>
        <v>2.4609000000000001</v>
      </c>
      <c r="BE29" s="115">
        <f t="shared" ref="BE29:BE34" si="56">P29+AT29</f>
        <v>2</v>
      </c>
      <c r="BF29" s="372">
        <f t="shared" ref="BF29:BF34" si="57">AQ29</f>
        <v>0</v>
      </c>
      <c r="BG29" s="116">
        <f t="shared" ref="BG29:BG34" si="58">Q29+AU29</f>
        <v>0.46089999999999998</v>
      </c>
    </row>
    <row r="30" spans="1:59" s="152" customFormat="1" ht="14.1" customHeight="1" x14ac:dyDescent="0.2">
      <c r="A30" s="188">
        <v>4</v>
      </c>
      <c r="B30" s="163">
        <v>2450</v>
      </c>
      <c r="C30" s="149">
        <v>600080234</v>
      </c>
      <c r="D30" s="126">
        <v>72745045</v>
      </c>
      <c r="E30" s="163" t="s">
        <v>754</v>
      </c>
      <c r="F30" s="164">
        <v>3117</v>
      </c>
      <c r="G30" s="163" t="s">
        <v>333</v>
      </c>
      <c r="H30" s="151" t="s">
        <v>281</v>
      </c>
      <c r="I30" s="110">
        <v>2444829</v>
      </c>
      <c r="J30" s="111">
        <v>1775243</v>
      </c>
      <c r="K30" s="111">
        <v>5000</v>
      </c>
      <c r="L30" s="111">
        <v>601721</v>
      </c>
      <c r="M30" s="111">
        <v>35505</v>
      </c>
      <c r="N30" s="111">
        <v>27360</v>
      </c>
      <c r="O30" s="288">
        <v>3.6206</v>
      </c>
      <c r="P30" s="288">
        <v>2.5909</v>
      </c>
      <c r="Q30" s="880">
        <v>1.0297000000000001</v>
      </c>
      <c r="R30" s="346">
        <v>0</v>
      </c>
      <c r="S30" s="113">
        <v>0</v>
      </c>
      <c r="T30" s="113">
        <v>0</v>
      </c>
      <c r="U30" s="113">
        <v>26488</v>
      </c>
      <c r="V30" s="113">
        <v>0</v>
      </c>
      <c r="W30" s="113">
        <v>0</v>
      </c>
      <c r="X30" s="113">
        <v>0</v>
      </c>
      <c r="Y30" s="113">
        <f t="shared" si="5"/>
        <v>26488</v>
      </c>
      <c r="Z30" s="113">
        <v>0</v>
      </c>
      <c r="AA30" s="113">
        <v>0</v>
      </c>
      <c r="AB30" s="113">
        <v>0</v>
      </c>
      <c r="AC30" s="113">
        <f t="shared" si="6"/>
        <v>0</v>
      </c>
      <c r="AD30" s="113">
        <f t="shared" si="7"/>
        <v>26488</v>
      </c>
      <c r="AE30" s="114">
        <f t="shared" si="8"/>
        <v>8953</v>
      </c>
      <c r="AF30" s="114">
        <f t="shared" si="9"/>
        <v>530</v>
      </c>
      <c r="AG30" s="113">
        <v>0</v>
      </c>
      <c r="AH30" s="113">
        <v>0</v>
      </c>
      <c r="AI30" s="113">
        <v>0</v>
      </c>
      <c r="AJ30" s="113">
        <f t="shared" si="10"/>
        <v>0</v>
      </c>
      <c r="AK30" s="113">
        <f t="shared" si="11"/>
        <v>35971</v>
      </c>
      <c r="AL30" s="115">
        <v>0</v>
      </c>
      <c r="AM30" s="115">
        <v>0</v>
      </c>
      <c r="AN30" s="115">
        <v>0</v>
      </c>
      <c r="AO30" s="115">
        <v>0</v>
      </c>
      <c r="AP30" s="115">
        <v>0</v>
      </c>
      <c r="AQ30" s="115">
        <v>0</v>
      </c>
      <c r="AR30" s="115">
        <v>0</v>
      </c>
      <c r="AS30" s="115">
        <v>0</v>
      </c>
      <c r="AT30" s="409">
        <f t="shared" si="47"/>
        <v>0</v>
      </c>
      <c r="AU30" s="115">
        <f t="shared" si="48"/>
        <v>0</v>
      </c>
      <c r="AV30" s="372">
        <f t="shared" si="13"/>
        <v>0</v>
      </c>
      <c r="AW30" s="112">
        <f t="shared" si="49"/>
        <v>2480800</v>
      </c>
      <c r="AX30" s="113">
        <f t="shared" si="50"/>
        <v>1801731</v>
      </c>
      <c r="AY30" s="113">
        <f t="shared" si="51"/>
        <v>0</v>
      </c>
      <c r="AZ30" s="113">
        <f t="shared" si="52"/>
        <v>5000</v>
      </c>
      <c r="BA30" s="113">
        <f t="shared" si="53"/>
        <v>610674</v>
      </c>
      <c r="BB30" s="113">
        <f t="shared" si="53"/>
        <v>36035</v>
      </c>
      <c r="BC30" s="113">
        <f t="shared" si="54"/>
        <v>27360</v>
      </c>
      <c r="BD30" s="115">
        <f t="shared" si="55"/>
        <v>3.6206</v>
      </c>
      <c r="BE30" s="115">
        <f t="shared" si="56"/>
        <v>2.5909</v>
      </c>
      <c r="BF30" s="372">
        <f t="shared" si="57"/>
        <v>0</v>
      </c>
      <c r="BG30" s="116">
        <f t="shared" si="58"/>
        <v>1.0297000000000001</v>
      </c>
    </row>
    <row r="31" spans="1:59" s="152" customFormat="1" ht="14.1" customHeight="1" x14ac:dyDescent="0.2">
      <c r="A31" s="188">
        <v>4</v>
      </c>
      <c r="B31" s="159">
        <v>2450</v>
      </c>
      <c r="C31" s="149">
        <v>600080234</v>
      </c>
      <c r="D31" s="126">
        <v>72745045</v>
      </c>
      <c r="E31" s="159" t="s">
        <v>754</v>
      </c>
      <c r="F31" s="150">
        <v>3117</v>
      </c>
      <c r="G31" s="126" t="s">
        <v>316</v>
      </c>
      <c r="H31" s="151" t="s">
        <v>282</v>
      </c>
      <c r="I31" s="110">
        <v>519389</v>
      </c>
      <c r="J31" s="28">
        <v>369579</v>
      </c>
      <c r="K31" s="28">
        <v>0</v>
      </c>
      <c r="L31" s="111">
        <v>124918</v>
      </c>
      <c r="M31" s="111">
        <v>7392</v>
      </c>
      <c r="N31" s="28">
        <v>17500</v>
      </c>
      <c r="O31" s="288">
        <v>1.05</v>
      </c>
      <c r="P31" s="275">
        <v>1.05</v>
      </c>
      <c r="Q31" s="878">
        <v>0</v>
      </c>
      <c r="R31" s="346">
        <v>0</v>
      </c>
      <c r="S31" s="113">
        <v>57741</v>
      </c>
      <c r="T31" s="113">
        <v>0</v>
      </c>
      <c r="U31" s="113">
        <v>0</v>
      </c>
      <c r="V31" s="113">
        <v>0</v>
      </c>
      <c r="W31" s="113">
        <v>0</v>
      </c>
      <c r="X31" s="113">
        <v>0</v>
      </c>
      <c r="Y31" s="113">
        <f t="shared" si="5"/>
        <v>57741</v>
      </c>
      <c r="Z31" s="113">
        <v>0</v>
      </c>
      <c r="AA31" s="113">
        <v>0</v>
      </c>
      <c r="AB31" s="113">
        <v>0</v>
      </c>
      <c r="AC31" s="113">
        <f t="shared" si="6"/>
        <v>0</v>
      </c>
      <c r="AD31" s="113">
        <f t="shared" si="7"/>
        <v>57741</v>
      </c>
      <c r="AE31" s="114">
        <f t="shared" si="8"/>
        <v>19516</v>
      </c>
      <c r="AF31" s="114">
        <f t="shared" si="9"/>
        <v>1155</v>
      </c>
      <c r="AG31" s="113">
        <v>0</v>
      </c>
      <c r="AH31" s="113">
        <v>0</v>
      </c>
      <c r="AI31" s="113">
        <v>0</v>
      </c>
      <c r="AJ31" s="113">
        <f t="shared" si="10"/>
        <v>0</v>
      </c>
      <c r="AK31" s="113">
        <f t="shared" si="11"/>
        <v>78412</v>
      </c>
      <c r="AL31" s="115">
        <v>0</v>
      </c>
      <c r="AM31" s="115">
        <v>0</v>
      </c>
      <c r="AN31" s="115">
        <v>0.17</v>
      </c>
      <c r="AO31" s="115">
        <v>0</v>
      </c>
      <c r="AP31" s="115">
        <v>0</v>
      </c>
      <c r="AQ31" s="115">
        <v>0</v>
      </c>
      <c r="AR31" s="115">
        <v>0</v>
      </c>
      <c r="AS31" s="115">
        <v>0</v>
      </c>
      <c r="AT31" s="409">
        <f t="shared" si="47"/>
        <v>0.17</v>
      </c>
      <c r="AU31" s="115">
        <f t="shared" si="48"/>
        <v>0</v>
      </c>
      <c r="AV31" s="372">
        <f t="shared" si="13"/>
        <v>0.17</v>
      </c>
      <c r="AW31" s="112">
        <f t="shared" si="49"/>
        <v>597801</v>
      </c>
      <c r="AX31" s="113">
        <f t="shared" si="50"/>
        <v>427320</v>
      </c>
      <c r="AY31" s="113">
        <f t="shared" si="51"/>
        <v>0</v>
      </c>
      <c r="AZ31" s="113">
        <f t="shared" si="52"/>
        <v>0</v>
      </c>
      <c r="BA31" s="113">
        <f t="shared" si="53"/>
        <v>144434</v>
      </c>
      <c r="BB31" s="113">
        <f t="shared" si="53"/>
        <v>8547</v>
      </c>
      <c r="BC31" s="113">
        <f t="shared" si="54"/>
        <v>17500</v>
      </c>
      <c r="BD31" s="115">
        <f t="shared" si="55"/>
        <v>1.22</v>
      </c>
      <c r="BE31" s="115">
        <f t="shared" si="56"/>
        <v>1.22</v>
      </c>
      <c r="BF31" s="372">
        <f t="shared" si="57"/>
        <v>0</v>
      </c>
      <c r="BG31" s="116">
        <f t="shared" si="58"/>
        <v>0</v>
      </c>
    </row>
    <row r="32" spans="1:59" s="152" customFormat="1" ht="14.1" customHeight="1" x14ac:dyDescent="0.2">
      <c r="A32" s="188">
        <v>4</v>
      </c>
      <c r="B32" s="126">
        <v>2450</v>
      </c>
      <c r="C32" s="149">
        <v>600080234</v>
      </c>
      <c r="D32" s="126">
        <v>72745045</v>
      </c>
      <c r="E32" s="126" t="s">
        <v>754</v>
      </c>
      <c r="F32" s="150">
        <v>3141</v>
      </c>
      <c r="G32" s="126" t="s">
        <v>319</v>
      </c>
      <c r="H32" s="151" t="s">
        <v>282</v>
      </c>
      <c r="I32" s="110">
        <v>465374</v>
      </c>
      <c r="J32" s="30">
        <v>321619</v>
      </c>
      <c r="K32" s="30">
        <v>20000</v>
      </c>
      <c r="L32" s="111">
        <v>115467</v>
      </c>
      <c r="M32" s="111">
        <v>6432</v>
      </c>
      <c r="N32" s="30">
        <v>1856</v>
      </c>
      <c r="O32" s="288">
        <v>1.1600000000000001</v>
      </c>
      <c r="P32" s="33">
        <v>0</v>
      </c>
      <c r="Q32" s="881">
        <v>1.1600000000000001</v>
      </c>
      <c r="R32" s="346">
        <v>0</v>
      </c>
      <c r="S32" s="113">
        <v>0</v>
      </c>
      <c r="T32" s="113">
        <v>0</v>
      </c>
      <c r="U32" s="113">
        <v>0</v>
      </c>
      <c r="V32" s="113">
        <v>0</v>
      </c>
      <c r="W32" s="113">
        <v>0</v>
      </c>
      <c r="X32" s="113">
        <v>0</v>
      </c>
      <c r="Y32" s="113">
        <f t="shared" si="5"/>
        <v>0</v>
      </c>
      <c r="Z32" s="113">
        <v>0</v>
      </c>
      <c r="AA32" s="113">
        <v>0</v>
      </c>
      <c r="AB32" s="113">
        <v>0</v>
      </c>
      <c r="AC32" s="113">
        <f t="shared" si="6"/>
        <v>0</v>
      </c>
      <c r="AD32" s="113">
        <f t="shared" si="7"/>
        <v>0</v>
      </c>
      <c r="AE32" s="114">
        <f t="shared" si="8"/>
        <v>0</v>
      </c>
      <c r="AF32" s="114">
        <f t="shared" si="9"/>
        <v>0</v>
      </c>
      <c r="AG32" s="113">
        <v>0</v>
      </c>
      <c r="AH32" s="113">
        <v>0</v>
      </c>
      <c r="AI32" s="113">
        <v>0</v>
      </c>
      <c r="AJ32" s="113">
        <f t="shared" si="10"/>
        <v>0</v>
      </c>
      <c r="AK32" s="113">
        <f t="shared" si="11"/>
        <v>0</v>
      </c>
      <c r="AL32" s="115">
        <v>0</v>
      </c>
      <c r="AM32" s="115">
        <v>0</v>
      </c>
      <c r="AN32" s="115">
        <v>0</v>
      </c>
      <c r="AO32" s="115">
        <v>0</v>
      </c>
      <c r="AP32" s="115">
        <v>0</v>
      </c>
      <c r="AQ32" s="115">
        <v>0</v>
      </c>
      <c r="AR32" s="115">
        <v>0</v>
      </c>
      <c r="AS32" s="115">
        <v>0</v>
      </c>
      <c r="AT32" s="409">
        <f t="shared" si="47"/>
        <v>0</v>
      </c>
      <c r="AU32" s="115">
        <f t="shared" si="48"/>
        <v>0</v>
      </c>
      <c r="AV32" s="372">
        <f t="shared" si="13"/>
        <v>0</v>
      </c>
      <c r="AW32" s="112">
        <f t="shared" si="49"/>
        <v>465374</v>
      </c>
      <c r="AX32" s="113">
        <f t="shared" si="50"/>
        <v>321619</v>
      </c>
      <c r="AY32" s="113">
        <f t="shared" si="51"/>
        <v>0</v>
      </c>
      <c r="AZ32" s="113">
        <f t="shared" si="52"/>
        <v>20000</v>
      </c>
      <c r="BA32" s="113">
        <f t="shared" si="53"/>
        <v>115467</v>
      </c>
      <c r="BB32" s="113">
        <f t="shared" si="53"/>
        <v>6432</v>
      </c>
      <c r="BC32" s="113">
        <f t="shared" si="54"/>
        <v>1856</v>
      </c>
      <c r="BD32" s="115">
        <f t="shared" si="55"/>
        <v>1.1600000000000001</v>
      </c>
      <c r="BE32" s="115">
        <f t="shared" si="56"/>
        <v>0</v>
      </c>
      <c r="BF32" s="372">
        <f t="shared" si="57"/>
        <v>0</v>
      </c>
      <c r="BG32" s="116">
        <f t="shared" si="58"/>
        <v>1.1600000000000001</v>
      </c>
    </row>
    <row r="33" spans="1:59" s="152" customFormat="1" ht="14.1" customHeight="1" x14ac:dyDescent="0.2">
      <c r="A33" s="188">
        <v>4</v>
      </c>
      <c r="B33" s="126">
        <v>2450</v>
      </c>
      <c r="C33" s="149">
        <v>600080234</v>
      </c>
      <c r="D33" s="126">
        <v>72745045</v>
      </c>
      <c r="E33" s="126" t="s">
        <v>754</v>
      </c>
      <c r="F33" s="150">
        <v>3143</v>
      </c>
      <c r="G33" s="126" t="s">
        <v>633</v>
      </c>
      <c r="H33" s="151" t="s">
        <v>281</v>
      </c>
      <c r="I33" s="110">
        <v>593710</v>
      </c>
      <c r="J33" s="28">
        <v>437194</v>
      </c>
      <c r="K33" s="28">
        <v>0</v>
      </c>
      <c r="L33" s="111">
        <v>147772</v>
      </c>
      <c r="M33" s="111">
        <v>8744</v>
      </c>
      <c r="N33" s="339">
        <v>0</v>
      </c>
      <c r="O33" s="288">
        <v>1</v>
      </c>
      <c r="P33" s="21">
        <v>1</v>
      </c>
      <c r="Q33" s="878">
        <v>0</v>
      </c>
      <c r="R33" s="346">
        <v>0</v>
      </c>
      <c r="S33" s="113">
        <v>0</v>
      </c>
      <c r="T33" s="113">
        <v>0</v>
      </c>
      <c r="U33" s="113">
        <v>0</v>
      </c>
      <c r="V33" s="113">
        <v>0</v>
      </c>
      <c r="W33" s="113">
        <v>0</v>
      </c>
      <c r="X33" s="113">
        <v>0</v>
      </c>
      <c r="Y33" s="113">
        <f t="shared" si="5"/>
        <v>0</v>
      </c>
      <c r="Z33" s="113">
        <v>0</v>
      </c>
      <c r="AA33" s="113">
        <v>0</v>
      </c>
      <c r="AB33" s="113">
        <v>0</v>
      </c>
      <c r="AC33" s="113">
        <f t="shared" si="6"/>
        <v>0</v>
      </c>
      <c r="AD33" s="113">
        <f t="shared" si="7"/>
        <v>0</v>
      </c>
      <c r="AE33" s="114">
        <f t="shared" si="8"/>
        <v>0</v>
      </c>
      <c r="AF33" s="114">
        <f t="shared" si="9"/>
        <v>0</v>
      </c>
      <c r="AG33" s="113">
        <v>0</v>
      </c>
      <c r="AH33" s="113">
        <v>0</v>
      </c>
      <c r="AI33" s="113">
        <v>0</v>
      </c>
      <c r="AJ33" s="113">
        <f t="shared" si="10"/>
        <v>0</v>
      </c>
      <c r="AK33" s="113">
        <f t="shared" si="11"/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v>0</v>
      </c>
      <c r="AQ33" s="115">
        <v>0</v>
      </c>
      <c r="AR33" s="115">
        <v>0</v>
      </c>
      <c r="AS33" s="115">
        <v>0</v>
      </c>
      <c r="AT33" s="409">
        <f t="shared" si="47"/>
        <v>0</v>
      </c>
      <c r="AU33" s="115">
        <f t="shared" si="48"/>
        <v>0</v>
      </c>
      <c r="AV33" s="372">
        <f t="shared" si="13"/>
        <v>0</v>
      </c>
      <c r="AW33" s="112">
        <f t="shared" si="49"/>
        <v>593710</v>
      </c>
      <c r="AX33" s="113">
        <f t="shared" si="50"/>
        <v>437194</v>
      </c>
      <c r="AY33" s="113">
        <f t="shared" si="51"/>
        <v>0</v>
      </c>
      <c r="AZ33" s="113">
        <f t="shared" si="52"/>
        <v>0</v>
      </c>
      <c r="BA33" s="113">
        <f t="shared" si="53"/>
        <v>147772</v>
      </c>
      <c r="BB33" s="113">
        <f t="shared" si="53"/>
        <v>8744</v>
      </c>
      <c r="BC33" s="113">
        <f t="shared" si="54"/>
        <v>0</v>
      </c>
      <c r="BD33" s="115">
        <f t="shared" si="55"/>
        <v>1</v>
      </c>
      <c r="BE33" s="115">
        <f t="shared" si="56"/>
        <v>1</v>
      </c>
      <c r="BF33" s="372">
        <f t="shared" si="57"/>
        <v>0</v>
      </c>
      <c r="BG33" s="116">
        <f t="shared" si="58"/>
        <v>0</v>
      </c>
    </row>
    <row r="34" spans="1:59" s="152" customFormat="1" ht="14.1" customHeight="1" x14ac:dyDescent="0.2">
      <c r="A34" s="188">
        <v>4</v>
      </c>
      <c r="B34" s="126">
        <v>2450</v>
      </c>
      <c r="C34" s="149">
        <v>600080234</v>
      </c>
      <c r="D34" s="126">
        <v>72745045</v>
      </c>
      <c r="E34" s="126" t="s">
        <v>754</v>
      </c>
      <c r="F34" s="150">
        <v>3143</v>
      </c>
      <c r="G34" s="126" t="s">
        <v>634</v>
      </c>
      <c r="H34" s="151" t="s">
        <v>282</v>
      </c>
      <c r="I34" s="110">
        <v>11235</v>
      </c>
      <c r="J34" s="439">
        <v>7920</v>
      </c>
      <c r="K34" s="439">
        <v>0</v>
      </c>
      <c r="L34" s="111">
        <v>2677</v>
      </c>
      <c r="M34" s="111">
        <v>158</v>
      </c>
      <c r="N34" s="439">
        <v>480</v>
      </c>
      <c r="O34" s="288">
        <v>0.03</v>
      </c>
      <c r="P34" s="438">
        <v>0</v>
      </c>
      <c r="Q34" s="879">
        <v>0.03</v>
      </c>
      <c r="R34" s="346">
        <v>0</v>
      </c>
      <c r="S34" s="113">
        <v>0</v>
      </c>
      <c r="T34" s="113">
        <v>0</v>
      </c>
      <c r="U34" s="113">
        <v>0</v>
      </c>
      <c r="V34" s="113">
        <v>0</v>
      </c>
      <c r="W34" s="113">
        <v>0</v>
      </c>
      <c r="X34" s="113">
        <v>0</v>
      </c>
      <c r="Y34" s="113">
        <f t="shared" si="5"/>
        <v>0</v>
      </c>
      <c r="Z34" s="113">
        <v>0</v>
      </c>
      <c r="AA34" s="113">
        <v>0</v>
      </c>
      <c r="AB34" s="113">
        <v>0</v>
      </c>
      <c r="AC34" s="113">
        <f t="shared" si="6"/>
        <v>0</v>
      </c>
      <c r="AD34" s="113">
        <f t="shared" si="7"/>
        <v>0</v>
      </c>
      <c r="AE34" s="114">
        <f t="shared" si="8"/>
        <v>0</v>
      </c>
      <c r="AF34" s="114">
        <f t="shared" si="9"/>
        <v>0</v>
      </c>
      <c r="AG34" s="113">
        <v>0</v>
      </c>
      <c r="AH34" s="113">
        <v>0</v>
      </c>
      <c r="AI34" s="113">
        <v>0</v>
      </c>
      <c r="AJ34" s="113">
        <f t="shared" si="10"/>
        <v>0</v>
      </c>
      <c r="AK34" s="113">
        <f t="shared" si="11"/>
        <v>0</v>
      </c>
      <c r="AL34" s="115">
        <v>0</v>
      </c>
      <c r="AM34" s="115">
        <v>0</v>
      </c>
      <c r="AN34" s="115">
        <v>0</v>
      </c>
      <c r="AO34" s="115">
        <v>0</v>
      </c>
      <c r="AP34" s="115">
        <v>0</v>
      </c>
      <c r="AQ34" s="115">
        <v>0</v>
      </c>
      <c r="AR34" s="115">
        <v>0</v>
      </c>
      <c r="AS34" s="115">
        <v>0</v>
      </c>
      <c r="AT34" s="409">
        <f t="shared" si="47"/>
        <v>0</v>
      </c>
      <c r="AU34" s="115">
        <f t="shared" si="48"/>
        <v>0</v>
      </c>
      <c r="AV34" s="372">
        <f t="shared" si="13"/>
        <v>0</v>
      </c>
      <c r="AW34" s="112">
        <f t="shared" si="49"/>
        <v>11235</v>
      </c>
      <c r="AX34" s="113">
        <f t="shared" si="50"/>
        <v>7920</v>
      </c>
      <c r="AY34" s="113">
        <f t="shared" si="51"/>
        <v>0</v>
      </c>
      <c r="AZ34" s="113">
        <f t="shared" si="52"/>
        <v>0</v>
      </c>
      <c r="BA34" s="113">
        <f t="shared" si="53"/>
        <v>2677</v>
      </c>
      <c r="BB34" s="113">
        <f t="shared" si="53"/>
        <v>158</v>
      </c>
      <c r="BC34" s="113">
        <f t="shared" si="54"/>
        <v>480</v>
      </c>
      <c r="BD34" s="115">
        <f t="shared" si="55"/>
        <v>0.03</v>
      </c>
      <c r="BE34" s="115">
        <f t="shared" si="56"/>
        <v>0</v>
      </c>
      <c r="BF34" s="372">
        <f t="shared" si="57"/>
        <v>0</v>
      </c>
      <c r="BG34" s="116">
        <f t="shared" si="58"/>
        <v>0.03</v>
      </c>
    </row>
    <row r="35" spans="1:59" s="152" customFormat="1" ht="14.1" customHeight="1" x14ac:dyDescent="0.2">
      <c r="A35" s="189">
        <v>4</v>
      </c>
      <c r="B35" s="154">
        <v>2450</v>
      </c>
      <c r="C35" s="155">
        <v>600080234</v>
      </c>
      <c r="D35" s="154">
        <v>72745045</v>
      </c>
      <c r="E35" s="154" t="s">
        <v>755</v>
      </c>
      <c r="F35" s="165"/>
      <c r="G35" s="157"/>
      <c r="H35" s="158"/>
      <c r="I35" s="153">
        <v>5360734</v>
      </c>
      <c r="J35" s="280">
        <v>3858865</v>
      </c>
      <c r="K35" s="280">
        <v>50000</v>
      </c>
      <c r="L35" s="280">
        <v>1321196</v>
      </c>
      <c r="M35" s="280">
        <v>77177</v>
      </c>
      <c r="N35" s="280">
        <v>53496</v>
      </c>
      <c r="O35" s="444">
        <v>9.3214999999999986</v>
      </c>
      <c r="P35" s="444">
        <v>6.6408999999999994</v>
      </c>
      <c r="Q35" s="875">
        <v>2.6806000000000001</v>
      </c>
      <c r="R35" s="160">
        <f t="shared" ref="R35:BG35" si="59">SUM(R29:R34)</f>
        <v>0</v>
      </c>
      <c r="S35" s="160">
        <f t="shared" si="59"/>
        <v>57741</v>
      </c>
      <c r="T35" s="160">
        <f t="shared" si="59"/>
        <v>0</v>
      </c>
      <c r="U35" s="160">
        <f t="shared" ref="U35:V35" si="60">SUM(U29:U34)</f>
        <v>26488</v>
      </c>
      <c r="V35" s="160">
        <f t="shared" si="60"/>
        <v>0</v>
      </c>
      <c r="W35" s="160">
        <f t="shared" ref="W35" si="61">SUM(W29:W34)</f>
        <v>0</v>
      </c>
      <c r="X35" s="160">
        <f t="shared" si="59"/>
        <v>0</v>
      </c>
      <c r="Y35" s="160">
        <f t="shared" si="59"/>
        <v>84229</v>
      </c>
      <c r="Z35" s="160">
        <f t="shared" si="59"/>
        <v>0</v>
      </c>
      <c r="AA35" s="160">
        <f t="shared" si="59"/>
        <v>0</v>
      </c>
      <c r="AB35" s="160">
        <f t="shared" si="59"/>
        <v>0</v>
      </c>
      <c r="AC35" s="160">
        <f t="shared" si="59"/>
        <v>0</v>
      </c>
      <c r="AD35" s="160">
        <f t="shared" si="59"/>
        <v>84229</v>
      </c>
      <c r="AE35" s="160">
        <f t="shared" si="59"/>
        <v>28469</v>
      </c>
      <c r="AF35" s="160">
        <f t="shared" si="59"/>
        <v>1685</v>
      </c>
      <c r="AG35" s="160">
        <f t="shared" si="59"/>
        <v>0</v>
      </c>
      <c r="AH35" s="160">
        <f t="shared" si="59"/>
        <v>0</v>
      </c>
      <c r="AI35" s="160">
        <f t="shared" si="59"/>
        <v>0</v>
      </c>
      <c r="AJ35" s="160">
        <f t="shared" si="59"/>
        <v>0</v>
      </c>
      <c r="AK35" s="160">
        <f t="shared" si="59"/>
        <v>114383</v>
      </c>
      <c r="AL35" s="161">
        <f t="shared" si="59"/>
        <v>0</v>
      </c>
      <c r="AM35" s="161">
        <f t="shared" si="59"/>
        <v>0</v>
      </c>
      <c r="AN35" s="161">
        <f t="shared" si="59"/>
        <v>0.17</v>
      </c>
      <c r="AO35" s="161">
        <f t="shared" si="59"/>
        <v>0</v>
      </c>
      <c r="AP35" s="161">
        <f t="shared" si="59"/>
        <v>0</v>
      </c>
      <c r="AQ35" s="161">
        <f t="shared" ref="AQ35" si="62">SUM(AQ29:AQ34)</f>
        <v>0</v>
      </c>
      <c r="AR35" s="161">
        <f t="shared" si="59"/>
        <v>0</v>
      </c>
      <c r="AS35" s="161">
        <f t="shared" si="59"/>
        <v>0</v>
      </c>
      <c r="AT35" s="161">
        <f t="shared" si="59"/>
        <v>0.17</v>
      </c>
      <c r="AU35" s="161">
        <f t="shared" si="59"/>
        <v>0</v>
      </c>
      <c r="AV35" s="872">
        <f t="shared" si="59"/>
        <v>0.17</v>
      </c>
      <c r="AW35" s="153">
        <f t="shared" si="59"/>
        <v>5475117</v>
      </c>
      <c r="AX35" s="160">
        <f t="shared" si="59"/>
        <v>3943094</v>
      </c>
      <c r="AY35" s="890">
        <f t="shared" ref="AY35" si="63">SUM(AY29:AY34)</f>
        <v>0</v>
      </c>
      <c r="AZ35" s="160">
        <f t="shared" si="59"/>
        <v>50000</v>
      </c>
      <c r="BA35" s="160">
        <f t="shared" si="59"/>
        <v>1349665</v>
      </c>
      <c r="BB35" s="160">
        <f t="shared" si="59"/>
        <v>78862</v>
      </c>
      <c r="BC35" s="160">
        <f t="shared" si="59"/>
        <v>53496</v>
      </c>
      <c r="BD35" s="161">
        <f t="shared" si="59"/>
        <v>9.4915000000000003</v>
      </c>
      <c r="BE35" s="161">
        <f t="shared" si="59"/>
        <v>6.8108999999999993</v>
      </c>
      <c r="BF35" s="161">
        <f t="shared" si="59"/>
        <v>0</v>
      </c>
      <c r="BG35" s="162">
        <f t="shared" si="59"/>
        <v>2.6806000000000001</v>
      </c>
    </row>
    <row r="36" spans="1:59" s="152" customFormat="1" ht="14.1" customHeight="1" x14ac:dyDescent="0.2">
      <c r="A36" s="188">
        <v>5</v>
      </c>
      <c r="B36" s="159">
        <v>2451</v>
      </c>
      <c r="C36" s="149">
        <v>650037901</v>
      </c>
      <c r="D36" s="126">
        <v>72744880</v>
      </c>
      <c r="E36" s="126" t="s">
        <v>756</v>
      </c>
      <c r="F36" s="150">
        <v>3111</v>
      </c>
      <c r="G36" s="126" t="s">
        <v>315</v>
      </c>
      <c r="H36" s="151" t="s">
        <v>281</v>
      </c>
      <c r="I36" s="110">
        <v>1500821</v>
      </c>
      <c r="J36" s="111">
        <v>1096886</v>
      </c>
      <c r="K36" s="111">
        <v>0</v>
      </c>
      <c r="L36" s="111">
        <v>370747</v>
      </c>
      <c r="M36" s="111">
        <v>21938</v>
      </c>
      <c r="N36" s="111">
        <v>11250</v>
      </c>
      <c r="O36" s="288">
        <v>2.5108999999999999</v>
      </c>
      <c r="P36" s="288">
        <v>2</v>
      </c>
      <c r="Q36" s="880">
        <v>0.51090000000000002</v>
      </c>
      <c r="R36" s="346">
        <v>0</v>
      </c>
      <c r="S36" s="113">
        <v>0</v>
      </c>
      <c r="T36" s="113">
        <v>0</v>
      </c>
      <c r="U36" s="113">
        <v>0</v>
      </c>
      <c r="V36" s="113">
        <v>0</v>
      </c>
      <c r="W36" s="113">
        <v>0</v>
      </c>
      <c r="X36" s="113">
        <v>0</v>
      </c>
      <c r="Y36" s="113">
        <f t="shared" si="5"/>
        <v>0</v>
      </c>
      <c r="Z36" s="113">
        <v>0</v>
      </c>
      <c r="AA36" s="113">
        <v>0</v>
      </c>
      <c r="AB36" s="113">
        <v>0</v>
      </c>
      <c r="AC36" s="113">
        <f t="shared" si="6"/>
        <v>0</v>
      </c>
      <c r="AD36" s="113">
        <f t="shared" si="7"/>
        <v>0</v>
      </c>
      <c r="AE36" s="114">
        <f t="shared" si="8"/>
        <v>0</v>
      </c>
      <c r="AF36" s="114">
        <f t="shared" si="9"/>
        <v>0</v>
      </c>
      <c r="AG36" s="113">
        <v>0</v>
      </c>
      <c r="AH36" s="113">
        <v>0</v>
      </c>
      <c r="AI36" s="113">
        <v>0</v>
      </c>
      <c r="AJ36" s="113">
        <f t="shared" si="10"/>
        <v>0</v>
      </c>
      <c r="AK36" s="113">
        <f t="shared" si="11"/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v>0</v>
      </c>
      <c r="AQ36" s="115">
        <v>0</v>
      </c>
      <c r="AR36" s="115">
        <v>0</v>
      </c>
      <c r="AS36" s="115">
        <v>0</v>
      </c>
      <c r="AT36" s="409">
        <f t="shared" ref="AT36:AT41" si="64">AL36+AN36+AO36+AR36+AQ36</f>
        <v>0</v>
      </c>
      <c r="AU36" s="115">
        <f t="shared" ref="AU36:AU41" si="65">AM36+AP36+AS36</f>
        <v>0</v>
      </c>
      <c r="AV36" s="372">
        <f t="shared" si="13"/>
        <v>0</v>
      </c>
      <c r="AW36" s="112">
        <f t="shared" ref="AW36:AW41" si="66">I36+AK36</f>
        <v>1500821</v>
      </c>
      <c r="AX36" s="113">
        <f t="shared" ref="AX36:AX41" si="67">J36+Y36</f>
        <v>1096886</v>
      </c>
      <c r="AY36" s="113">
        <f t="shared" ref="AY36:AY41" si="68">W36</f>
        <v>0</v>
      </c>
      <c r="AZ36" s="113">
        <f t="shared" ref="AZ36:AZ41" si="69">K36+AC36</f>
        <v>0</v>
      </c>
      <c r="BA36" s="113">
        <f t="shared" ref="BA36:BB41" si="70">L36+AE36</f>
        <v>370747</v>
      </c>
      <c r="BB36" s="113">
        <f t="shared" si="70"/>
        <v>21938</v>
      </c>
      <c r="BC36" s="113">
        <f t="shared" ref="BC36:BC41" si="71">N36+AJ36</f>
        <v>11250</v>
      </c>
      <c r="BD36" s="115">
        <f t="shared" ref="BD36:BD41" si="72">O36+AV36</f>
        <v>2.5108999999999999</v>
      </c>
      <c r="BE36" s="115">
        <f t="shared" ref="BE36:BE41" si="73">P36+AT36</f>
        <v>2</v>
      </c>
      <c r="BF36" s="372">
        <f t="shared" ref="BF36:BF41" si="74">AQ36</f>
        <v>0</v>
      </c>
      <c r="BG36" s="116">
        <f t="shared" ref="BG36:BG41" si="75">Q36+AU36</f>
        <v>0.51090000000000002</v>
      </c>
    </row>
    <row r="37" spans="1:59" s="152" customFormat="1" ht="14.1" customHeight="1" x14ac:dyDescent="0.2">
      <c r="A37" s="188">
        <v>5</v>
      </c>
      <c r="B37" s="163">
        <v>2451</v>
      </c>
      <c r="C37" s="149">
        <v>650037901</v>
      </c>
      <c r="D37" s="126">
        <v>72744880</v>
      </c>
      <c r="E37" s="163" t="s">
        <v>756</v>
      </c>
      <c r="F37" s="164">
        <v>3117</v>
      </c>
      <c r="G37" s="163" t="s">
        <v>333</v>
      </c>
      <c r="H37" s="151" t="s">
        <v>281</v>
      </c>
      <c r="I37" s="110">
        <v>4121493</v>
      </c>
      <c r="J37" s="111">
        <v>2980827</v>
      </c>
      <c r="K37" s="111">
        <v>0</v>
      </c>
      <c r="L37" s="111">
        <v>1007520</v>
      </c>
      <c r="M37" s="111">
        <v>59616</v>
      </c>
      <c r="N37" s="111">
        <v>73530</v>
      </c>
      <c r="O37" s="288">
        <v>6.0573999999999995</v>
      </c>
      <c r="P37" s="288">
        <v>4</v>
      </c>
      <c r="Q37" s="880">
        <v>2.0573999999999999</v>
      </c>
      <c r="R37" s="346">
        <v>0</v>
      </c>
      <c r="S37" s="113">
        <v>0</v>
      </c>
      <c r="T37" s="113">
        <v>0</v>
      </c>
      <c r="U37" s="113">
        <v>31516</v>
      </c>
      <c r="V37" s="113">
        <v>0</v>
      </c>
      <c r="W37" s="113">
        <v>0</v>
      </c>
      <c r="X37" s="113">
        <v>0</v>
      </c>
      <c r="Y37" s="113">
        <f t="shared" si="5"/>
        <v>31516</v>
      </c>
      <c r="Z37" s="113">
        <v>0</v>
      </c>
      <c r="AA37" s="113">
        <v>0</v>
      </c>
      <c r="AB37" s="113">
        <v>0</v>
      </c>
      <c r="AC37" s="113">
        <f t="shared" si="6"/>
        <v>0</v>
      </c>
      <c r="AD37" s="113">
        <f t="shared" si="7"/>
        <v>31516</v>
      </c>
      <c r="AE37" s="114">
        <f t="shared" si="8"/>
        <v>10652</v>
      </c>
      <c r="AF37" s="114">
        <f t="shared" si="9"/>
        <v>630</v>
      </c>
      <c r="AG37" s="113">
        <v>0</v>
      </c>
      <c r="AH37" s="113">
        <v>0</v>
      </c>
      <c r="AI37" s="113">
        <v>0</v>
      </c>
      <c r="AJ37" s="113">
        <f t="shared" si="10"/>
        <v>0</v>
      </c>
      <c r="AK37" s="113">
        <f t="shared" si="11"/>
        <v>42798</v>
      </c>
      <c r="AL37" s="115">
        <v>0</v>
      </c>
      <c r="AM37" s="115">
        <v>0</v>
      </c>
      <c r="AN37" s="115">
        <v>0</v>
      </c>
      <c r="AO37" s="115">
        <v>0</v>
      </c>
      <c r="AP37" s="115">
        <v>0</v>
      </c>
      <c r="AQ37" s="115">
        <v>0</v>
      </c>
      <c r="AR37" s="115">
        <v>0</v>
      </c>
      <c r="AS37" s="115">
        <v>0</v>
      </c>
      <c r="AT37" s="409">
        <f t="shared" si="64"/>
        <v>0</v>
      </c>
      <c r="AU37" s="115">
        <f t="shared" si="65"/>
        <v>0</v>
      </c>
      <c r="AV37" s="372">
        <f t="shared" si="13"/>
        <v>0</v>
      </c>
      <c r="AW37" s="112">
        <f t="shared" si="66"/>
        <v>4164291</v>
      </c>
      <c r="AX37" s="113">
        <f t="shared" si="67"/>
        <v>3012343</v>
      </c>
      <c r="AY37" s="113">
        <f t="shared" si="68"/>
        <v>0</v>
      </c>
      <c r="AZ37" s="113">
        <f t="shared" si="69"/>
        <v>0</v>
      </c>
      <c r="BA37" s="113">
        <f t="shared" si="70"/>
        <v>1018172</v>
      </c>
      <c r="BB37" s="113">
        <f t="shared" si="70"/>
        <v>60246</v>
      </c>
      <c r="BC37" s="113">
        <f t="shared" si="71"/>
        <v>73530</v>
      </c>
      <c r="BD37" s="115">
        <f t="shared" si="72"/>
        <v>6.0573999999999995</v>
      </c>
      <c r="BE37" s="115">
        <f t="shared" si="73"/>
        <v>4</v>
      </c>
      <c r="BF37" s="372">
        <f t="shared" si="74"/>
        <v>0</v>
      </c>
      <c r="BG37" s="116">
        <f t="shared" si="75"/>
        <v>2.0573999999999999</v>
      </c>
    </row>
    <row r="38" spans="1:59" s="152" customFormat="1" ht="14.1" customHeight="1" x14ac:dyDescent="0.2">
      <c r="A38" s="188">
        <v>5</v>
      </c>
      <c r="B38" s="159">
        <v>2451</v>
      </c>
      <c r="C38" s="149">
        <v>650037901</v>
      </c>
      <c r="D38" s="126">
        <v>72744880</v>
      </c>
      <c r="E38" s="159" t="s">
        <v>756</v>
      </c>
      <c r="F38" s="150">
        <v>3117</v>
      </c>
      <c r="G38" s="126" t="s">
        <v>316</v>
      </c>
      <c r="H38" s="151" t="s">
        <v>282</v>
      </c>
      <c r="I38" s="110">
        <v>1110311</v>
      </c>
      <c r="J38" s="28">
        <v>810796</v>
      </c>
      <c r="K38" s="28">
        <v>0</v>
      </c>
      <c r="L38" s="111">
        <v>274049</v>
      </c>
      <c r="M38" s="111">
        <v>16216</v>
      </c>
      <c r="N38" s="28">
        <v>9250</v>
      </c>
      <c r="O38" s="288">
        <v>2.14</v>
      </c>
      <c r="P38" s="275">
        <v>2.14</v>
      </c>
      <c r="Q38" s="878">
        <v>0</v>
      </c>
      <c r="R38" s="346">
        <v>0</v>
      </c>
      <c r="S38" s="113">
        <v>3856</v>
      </c>
      <c r="T38" s="113">
        <v>0</v>
      </c>
      <c r="U38" s="113">
        <v>0</v>
      </c>
      <c r="V38" s="113">
        <v>0</v>
      </c>
      <c r="W38" s="113">
        <v>0</v>
      </c>
      <c r="X38" s="113">
        <v>0</v>
      </c>
      <c r="Y38" s="113">
        <f t="shared" si="5"/>
        <v>3856</v>
      </c>
      <c r="Z38" s="113">
        <v>0</v>
      </c>
      <c r="AA38" s="113">
        <v>0</v>
      </c>
      <c r="AB38" s="113">
        <v>0</v>
      </c>
      <c r="AC38" s="113">
        <f t="shared" si="6"/>
        <v>0</v>
      </c>
      <c r="AD38" s="113">
        <f t="shared" si="7"/>
        <v>3856</v>
      </c>
      <c r="AE38" s="114">
        <f t="shared" si="8"/>
        <v>1303</v>
      </c>
      <c r="AF38" s="114">
        <f t="shared" si="9"/>
        <v>77</v>
      </c>
      <c r="AG38" s="113">
        <v>0</v>
      </c>
      <c r="AH38" s="113">
        <v>0</v>
      </c>
      <c r="AI38" s="113">
        <v>0</v>
      </c>
      <c r="AJ38" s="113">
        <f t="shared" si="10"/>
        <v>0</v>
      </c>
      <c r="AK38" s="113">
        <f t="shared" si="11"/>
        <v>5236</v>
      </c>
      <c r="AL38" s="115">
        <v>0</v>
      </c>
      <c r="AM38" s="115">
        <v>0</v>
      </c>
      <c r="AN38" s="115">
        <v>0.01</v>
      </c>
      <c r="AO38" s="115">
        <v>0</v>
      </c>
      <c r="AP38" s="115">
        <v>0</v>
      </c>
      <c r="AQ38" s="115">
        <v>0</v>
      </c>
      <c r="AR38" s="115">
        <v>0</v>
      </c>
      <c r="AS38" s="115">
        <v>0</v>
      </c>
      <c r="AT38" s="409">
        <f t="shared" si="64"/>
        <v>0.01</v>
      </c>
      <c r="AU38" s="115">
        <f t="shared" si="65"/>
        <v>0</v>
      </c>
      <c r="AV38" s="372">
        <f t="shared" si="13"/>
        <v>0.01</v>
      </c>
      <c r="AW38" s="112">
        <f t="shared" si="66"/>
        <v>1115547</v>
      </c>
      <c r="AX38" s="113">
        <f t="shared" si="67"/>
        <v>814652</v>
      </c>
      <c r="AY38" s="113">
        <f t="shared" si="68"/>
        <v>0</v>
      </c>
      <c r="AZ38" s="113">
        <f t="shared" si="69"/>
        <v>0</v>
      </c>
      <c r="BA38" s="113">
        <f t="shared" si="70"/>
        <v>275352</v>
      </c>
      <c r="BB38" s="113">
        <f t="shared" si="70"/>
        <v>16293</v>
      </c>
      <c r="BC38" s="113">
        <f t="shared" si="71"/>
        <v>9250</v>
      </c>
      <c r="BD38" s="115">
        <f t="shared" si="72"/>
        <v>2.15</v>
      </c>
      <c r="BE38" s="115">
        <f t="shared" si="73"/>
        <v>2.15</v>
      </c>
      <c r="BF38" s="372">
        <f t="shared" si="74"/>
        <v>0</v>
      </c>
      <c r="BG38" s="116">
        <f t="shared" si="75"/>
        <v>0</v>
      </c>
    </row>
    <row r="39" spans="1:59" s="152" customFormat="1" ht="14.1" customHeight="1" x14ac:dyDescent="0.2">
      <c r="A39" s="188">
        <v>5</v>
      </c>
      <c r="B39" s="126">
        <v>2451</v>
      </c>
      <c r="C39" s="149">
        <v>650037901</v>
      </c>
      <c r="D39" s="126">
        <v>72744880</v>
      </c>
      <c r="E39" s="126" t="s">
        <v>756</v>
      </c>
      <c r="F39" s="150">
        <v>3141</v>
      </c>
      <c r="G39" s="126" t="s">
        <v>319</v>
      </c>
      <c r="H39" s="151" t="s">
        <v>282</v>
      </c>
      <c r="I39" s="110">
        <v>788796</v>
      </c>
      <c r="J39" s="30">
        <v>578161</v>
      </c>
      <c r="K39" s="30">
        <v>0</v>
      </c>
      <c r="L39" s="111">
        <v>195418</v>
      </c>
      <c r="M39" s="111">
        <v>11563</v>
      </c>
      <c r="N39" s="30">
        <v>3654</v>
      </c>
      <c r="O39" s="288">
        <v>1.97</v>
      </c>
      <c r="P39" s="33">
        <v>0</v>
      </c>
      <c r="Q39" s="881">
        <v>1.97</v>
      </c>
      <c r="R39" s="346">
        <v>0</v>
      </c>
      <c r="S39" s="113">
        <v>0</v>
      </c>
      <c r="T39" s="113">
        <v>0</v>
      </c>
      <c r="U39" s="113">
        <v>0</v>
      </c>
      <c r="V39" s="113">
        <v>0</v>
      </c>
      <c r="W39" s="113">
        <v>0</v>
      </c>
      <c r="X39" s="113">
        <v>0</v>
      </c>
      <c r="Y39" s="113">
        <f t="shared" si="5"/>
        <v>0</v>
      </c>
      <c r="Z39" s="113">
        <v>0</v>
      </c>
      <c r="AA39" s="113">
        <v>0</v>
      </c>
      <c r="AB39" s="113">
        <v>0</v>
      </c>
      <c r="AC39" s="113">
        <f t="shared" si="6"/>
        <v>0</v>
      </c>
      <c r="AD39" s="113">
        <f t="shared" si="7"/>
        <v>0</v>
      </c>
      <c r="AE39" s="114">
        <f t="shared" si="8"/>
        <v>0</v>
      </c>
      <c r="AF39" s="114">
        <f t="shared" si="9"/>
        <v>0</v>
      </c>
      <c r="AG39" s="113">
        <v>0</v>
      </c>
      <c r="AH39" s="113">
        <v>0</v>
      </c>
      <c r="AI39" s="113">
        <v>0</v>
      </c>
      <c r="AJ39" s="113">
        <f t="shared" si="10"/>
        <v>0</v>
      </c>
      <c r="AK39" s="113">
        <f t="shared" si="11"/>
        <v>0</v>
      </c>
      <c r="AL39" s="115">
        <v>0</v>
      </c>
      <c r="AM39" s="115">
        <v>0</v>
      </c>
      <c r="AN39" s="115">
        <v>0</v>
      </c>
      <c r="AO39" s="115">
        <v>0</v>
      </c>
      <c r="AP39" s="115">
        <v>0</v>
      </c>
      <c r="AQ39" s="115">
        <v>0</v>
      </c>
      <c r="AR39" s="115">
        <v>0</v>
      </c>
      <c r="AS39" s="115">
        <v>0</v>
      </c>
      <c r="AT39" s="409">
        <f t="shared" si="64"/>
        <v>0</v>
      </c>
      <c r="AU39" s="115">
        <f t="shared" si="65"/>
        <v>0</v>
      </c>
      <c r="AV39" s="372">
        <f t="shared" si="13"/>
        <v>0</v>
      </c>
      <c r="AW39" s="112">
        <f t="shared" si="66"/>
        <v>788796</v>
      </c>
      <c r="AX39" s="113">
        <f t="shared" si="67"/>
        <v>578161</v>
      </c>
      <c r="AY39" s="113">
        <f t="shared" si="68"/>
        <v>0</v>
      </c>
      <c r="AZ39" s="113">
        <f t="shared" si="69"/>
        <v>0</v>
      </c>
      <c r="BA39" s="113">
        <f t="shared" si="70"/>
        <v>195418</v>
      </c>
      <c r="BB39" s="113">
        <f t="shared" si="70"/>
        <v>11563</v>
      </c>
      <c r="BC39" s="113">
        <f t="shared" si="71"/>
        <v>3654</v>
      </c>
      <c r="BD39" s="115">
        <f t="shared" si="72"/>
        <v>1.97</v>
      </c>
      <c r="BE39" s="115">
        <f t="shared" si="73"/>
        <v>0</v>
      </c>
      <c r="BF39" s="372">
        <f t="shared" si="74"/>
        <v>0</v>
      </c>
      <c r="BG39" s="116">
        <f t="shared" si="75"/>
        <v>1.97</v>
      </c>
    </row>
    <row r="40" spans="1:59" s="152" customFormat="1" ht="14.1" customHeight="1" x14ac:dyDescent="0.2">
      <c r="A40" s="188">
        <v>5</v>
      </c>
      <c r="B40" s="126">
        <v>2451</v>
      </c>
      <c r="C40" s="149">
        <v>650037901</v>
      </c>
      <c r="D40" s="126">
        <v>72744880</v>
      </c>
      <c r="E40" s="126" t="s">
        <v>756</v>
      </c>
      <c r="F40" s="150">
        <v>3143</v>
      </c>
      <c r="G40" s="126" t="s">
        <v>633</v>
      </c>
      <c r="H40" s="151" t="s">
        <v>281</v>
      </c>
      <c r="I40" s="110">
        <v>571722</v>
      </c>
      <c r="J40" s="28">
        <v>421003</v>
      </c>
      <c r="K40" s="28">
        <v>0</v>
      </c>
      <c r="L40" s="111">
        <v>142299</v>
      </c>
      <c r="M40" s="111">
        <v>8420</v>
      </c>
      <c r="N40" s="339">
        <v>0</v>
      </c>
      <c r="O40" s="288">
        <v>1</v>
      </c>
      <c r="P40" s="21">
        <v>1</v>
      </c>
      <c r="Q40" s="878">
        <v>0</v>
      </c>
      <c r="R40" s="346">
        <v>0</v>
      </c>
      <c r="S40" s="113">
        <v>0</v>
      </c>
      <c r="T40" s="113">
        <v>0</v>
      </c>
      <c r="U40" s="113">
        <v>0</v>
      </c>
      <c r="V40" s="113">
        <v>0</v>
      </c>
      <c r="W40" s="113">
        <v>0</v>
      </c>
      <c r="X40" s="113">
        <v>0</v>
      </c>
      <c r="Y40" s="113">
        <f t="shared" si="5"/>
        <v>0</v>
      </c>
      <c r="Z40" s="113">
        <v>0</v>
      </c>
      <c r="AA40" s="113">
        <v>0</v>
      </c>
      <c r="AB40" s="113">
        <v>0</v>
      </c>
      <c r="AC40" s="113">
        <f t="shared" si="6"/>
        <v>0</v>
      </c>
      <c r="AD40" s="113">
        <f t="shared" si="7"/>
        <v>0</v>
      </c>
      <c r="AE40" s="114">
        <f t="shared" si="8"/>
        <v>0</v>
      </c>
      <c r="AF40" s="114">
        <f t="shared" si="9"/>
        <v>0</v>
      </c>
      <c r="AG40" s="113">
        <v>0</v>
      </c>
      <c r="AH40" s="113">
        <v>0</v>
      </c>
      <c r="AI40" s="113">
        <v>0</v>
      </c>
      <c r="AJ40" s="113">
        <f t="shared" si="10"/>
        <v>0</v>
      </c>
      <c r="AK40" s="113">
        <f t="shared" si="11"/>
        <v>0</v>
      </c>
      <c r="AL40" s="115">
        <v>0</v>
      </c>
      <c r="AM40" s="115">
        <v>0</v>
      </c>
      <c r="AN40" s="115">
        <v>0</v>
      </c>
      <c r="AO40" s="115">
        <v>0</v>
      </c>
      <c r="AP40" s="115">
        <v>0</v>
      </c>
      <c r="AQ40" s="115">
        <v>0</v>
      </c>
      <c r="AR40" s="115">
        <v>0</v>
      </c>
      <c r="AS40" s="115">
        <v>0</v>
      </c>
      <c r="AT40" s="409">
        <f t="shared" si="64"/>
        <v>0</v>
      </c>
      <c r="AU40" s="115">
        <f t="shared" si="65"/>
        <v>0</v>
      </c>
      <c r="AV40" s="372">
        <f t="shared" si="13"/>
        <v>0</v>
      </c>
      <c r="AW40" s="112">
        <f t="shared" si="66"/>
        <v>571722</v>
      </c>
      <c r="AX40" s="113">
        <f t="shared" si="67"/>
        <v>421003</v>
      </c>
      <c r="AY40" s="113">
        <f t="shared" si="68"/>
        <v>0</v>
      </c>
      <c r="AZ40" s="113">
        <f t="shared" si="69"/>
        <v>0</v>
      </c>
      <c r="BA40" s="113">
        <f t="shared" si="70"/>
        <v>142299</v>
      </c>
      <c r="BB40" s="113">
        <f t="shared" si="70"/>
        <v>8420</v>
      </c>
      <c r="BC40" s="113">
        <f t="shared" si="71"/>
        <v>0</v>
      </c>
      <c r="BD40" s="115">
        <f t="shared" si="72"/>
        <v>1</v>
      </c>
      <c r="BE40" s="115">
        <f t="shared" si="73"/>
        <v>1</v>
      </c>
      <c r="BF40" s="372">
        <f t="shared" si="74"/>
        <v>0</v>
      </c>
      <c r="BG40" s="116">
        <f t="shared" si="75"/>
        <v>0</v>
      </c>
    </row>
    <row r="41" spans="1:59" s="152" customFormat="1" ht="14.1" customHeight="1" x14ac:dyDescent="0.2">
      <c r="A41" s="188">
        <v>5</v>
      </c>
      <c r="B41" s="126">
        <v>2451</v>
      </c>
      <c r="C41" s="149">
        <v>650037901</v>
      </c>
      <c r="D41" s="126">
        <v>72744880</v>
      </c>
      <c r="E41" s="126" t="s">
        <v>756</v>
      </c>
      <c r="F41" s="150">
        <v>3143</v>
      </c>
      <c r="G41" s="126" t="s">
        <v>634</v>
      </c>
      <c r="H41" s="151" t="s">
        <v>282</v>
      </c>
      <c r="I41" s="110">
        <v>19662</v>
      </c>
      <c r="J41" s="439">
        <v>13860</v>
      </c>
      <c r="K41" s="439">
        <v>0</v>
      </c>
      <c r="L41" s="111">
        <v>4685</v>
      </c>
      <c r="M41" s="111">
        <v>277</v>
      </c>
      <c r="N41" s="439">
        <v>840</v>
      </c>
      <c r="O41" s="288">
        <v>0.06</v>
      </c>
      <c r="P41" s="438">
        <v>0</v>
      </c>
      <c r="Q41" s="879">
        <v>0.06</v>
      </c>
      <c r="R41" s="346">
        <v>0</v>
      </c>
      <c r="S41" s="113">
        <v>0</v>
      </c>
      <c r="T41" s="113">
        <v>0</v>
      </c>
      <c r="U41" s="113">
        <v>0</v>
      </c>
      <c r="V41" s="113">
        <v>0</v>
      </c>
      <c r="W41" s="113">
        <v>0</v>
      </c>
      <c r="X41" s="113">
        <v>0</v>
      </c>
      <c r="Y41" s="113">
        <f t="shared" si="5"/>
        <v>0</v>
      </c>
      <c r="Z41" s="113">
        <v>0</v>
      </c>
      <c r="AA41" s="113">
        <v>0</v>
      </c>
      <c r="AB41" s="113">
        <v>0</v>
      </c>
      <c r="AC41" s="113">
        <f t="shared" si="6"/>
        <v>0</v>
      </c>
      <c r="AD41" s="113">
        <f t="shared" si="7"/>
        <v>0</v>
      </c>
      <c r="AE41" s="114">
        <f t="shared" si="8"/>
        <v>0</v>
      </c>
      <c r="AF41" s="114">
        <f t="shared" si="9"/>
        <v>0</v>
      </c>
      <c r="AG41" s="113">
        <v>0</v>
      </c>
      <c r="AH41" s="113">
        <v>0</v>
      </c>
      <c r="AI41" s="113">
        <v>0</v>
      </c>
      <c r="AJ41" s="113">
        <f t="shared" si="10"/>
        <v>0</v>
      </c>
      <c r="AK41" s="113">
        <f t="shared" si="11"/>
        <v>0</v>
      </c>
      <c r="AL41" s="115">
        <v>0</v>
      </c>
      <c r="AM41" s="115">
        <v>0</v>
      </c>
      <c r="AN41" s="115">
        <v>0</v>
      </c>
      <c r="AO41" s="115">
        <v>0</v>
      </c>
      <c r="AP41" s="115">
        <v>0</v>
      </c>
      <c r="AQ41" s="115">
        <v>0</v>
      </c>
      <c r="AR41" s="115">
        <v>0</v>
      </c>
      <c r="AS41" s="115">
        <v>0</v>
      </c>
      <c r="AT41" s="409">
        <f t="shared" si="64"/>
        <v>0</v>
      </c>
      <c r="AU41" s="115">
        <f t="shared" si="65"/>
        <v>0</v>
      </c>
      <c r="AV41" s="372">
        <f t="shared" si="13"/>
        <v>0</v>
      </c>
      <c r="AW41" s="112">
        <f t="shared" si="66"/>
        <v>19662</v>
      </c>
      <c r="AX41" s="113">
        <f t="shared" si="67"/>
        <v>13860</v>
      </c>
      <c r="AY41" s="113">
        <f t="shared" si="68"/>
        <v>0</v>
      </c>
      <c r="AZ41" s="113">
        <f t="shared" si="69"/>
        <v>0</v>
      </c>
      <c r="BA41" s="113">
        <f t="shared" si="70"/>
        <v>4685</v>
      </c>
      <c r="BB41" s="113">
        <f t="shared" si="70"/>
        <v>277</v>
      </c>
      <c r="BC41" s="113">
        <f t="shared" si="71"/>
        <v>840</v>
      </c>
      <c r="BD41" s="115">
        <f t="shared" si="72"/>
        <v>0.06</v>
      </c>
      <c r="BE41" s="115">
        <f t="shared" si="73"/>
        <v>0</v>
      </c>
      <c r="BF41" s="372">
        <f t="shared" si="74"/>
        <v>0</v>
      </c>
      <c r="BG41" s="116">
        <f t="shared" si="75"/>
        <v>0.06</v>
      </c>
    </row>
    <row r="42" spans="1:59" s="152" customFormat="1" ht="14.1" customHeight="1" x14ac:dyDescent="0.2">
      <c r="A42" s="189">
        <v>5</v>
      </c>
      <c r="B42" s="154">
        <v>2451</v>
      </c>
      <c r="C42" s="155">
        <v>650037901</v>
      </c>
      <c r="D42" s="154">
        <v>72744880</v>
      </c>
      <c r="E42" s="154" t="s">
        <v>757</v>
      </c>
      <c r="F42" s="165"/>
      <c r="G42" s="157"/>
      <c r="H42" s="158"/>
      <c r="I42" s="153">
        <v>8112805</v>
      </c>
      <c r="J42" s="280">
        <v>5901533</v>
      </c>
      <c r="K42" s="280">
        <v>0</v>
      </c>
      <c r="L42" s="280">
        <v>1994718</v>
      </c>
      <c r="M42" s="280">
        <v>118030</v>
      </c>
      <c r="N42" s="280">
        <v>98524</v>
      </c>
      <c r="O42" s="444">
        <v>13.738300000000001</v>
      </c>
      <c r="P42" s="444">
        <v>9.14</v>
      </c>
      <c r="Q42" s="875">
        <v>4.5982999999999992</v>
      </c>
      <c r="R42" s="160">
        <f t="shared" ref="R42:BG42" si="76">SUM(R36:R41)</f>
        <v>0</v>
      </c>
      <c r="S42" s="160">
        <f t="shared" si="76"/>
        <v>3856</v>
      </c>
      <c r="T42" s="160">
        <f t="shared" si="76"/>
        <v>0</v>
      </c>
      <c r="U42" s="160">
        <f t="shared" ref="U42:V42" si="77">SUM(U36:U41)</f>
        <v>31516</v>
      </c>
      <c r="V42" s="160">
        <f t="shared" si="77"/>
        <v>0</v>
      </c>
      <c r="W42" s="160">
        <f t="shared" ref="W42" si="78">SUM(W36:W41)</f>
        <v>0</v>
      </c>
      <c r="X42" s="160">
        <f t="shared" si="76"/>
        <v>0</v>
      </c>
      <c r="Y42" s="160">
        <f t="shared" si="76"/>
        <v>35372</v>
      </c>
      <c r="Z42" s="160">
        <f t="shared" si="76"/>
        <v>0</v>
      </c>
      <c r="AA42" s="160">
        <f t="shared" si="76"/>
        <v>0</v>
      </c>
      <c r="AB42" s="160">
        <f t="shared" si="76"/>
        <v>0</v>
      </c>
      <c r="AC42" s="160">
        <f t="shared" si="76"/>
        <v>0</v>
      </c>
      <c r="AD42" s="160">
        <f t="shared" si="76"/>
        <v>35372</v>
      </c>
      <c r="AE42" s="160">
        <f t="shared" si="76"/>
        <v>11955</v>
      </c>
      <c r="AF42" s="160">
        <f t="shared" si="76"/>
        <v>707</v>
      </c>
      <c r="AG42" s="160">
        <f t="shared" si="76"/>
        <v>0</v>
      </c>
      <c r="AH42" s="160">
        <f t="shared" si="76"/>
        <v>0</v>
      </c>
      <c r="AI42" s="160">
        <f t="shared" si="76"/>
        <v>0</v>
      </c>
      <c r="AJ42" s="160">
        <f t="shared" si="76"/>
        <v>0</v>
      </c>
      <c r="AK42" s="160">
        <f t="shared" si="76"/>
        <v>48034</v>
      </c>
      <c r="AL42" s="161">
        <f t="shared" si="76"/>
        <v>0</v>
      </c>
      <c r="AM42" s="161">
        <f t="shared" si="76"/>
        <v>0</v>
      </c>
      <c r="AN42" s="161">
        <f t="shared" si="76"/>
        <v>0.01</v>
      </c>
      <c r="AO42" s="161">
        <f t="shared" si="76"/>
        <v>0</v>
      </c>
      <c r="AP42" s="161">
        <f t="shared" si="76"/>
        <v>0</v>
      </c>
      <c r="AQ42" s="161">
        <f t="shared" ref="AQ42" si="79">SUM(AQ36:AQ41)</f>
        <v>0</v>
      </c>
      <c r="AR42" s="161">
        <f t="shared" si="76"/>
        <v>0</v>
      </c>
      <c r="AS42" s="161">
        <f t="shared" si="76"/>
        <v>0</v>
      </c>
      <c r="AT42" s="161">
        <f t="shared" si="76"/>
        <v>0.01</v>
      </c>
      <c r="AU42" s="161">
        <f t="shared" si="76"/>
        <v>0</v>
      </c>
      <c r="AV42" s="872">
        <f t="shared" si="76"/>
        <v>0.01</v>
      </c>
      <c r="AW42" s="153">
        <f t="shared" si="76"/>
        <v>8160839</v>
      </c>
      <c r="AX42" s="160">
        <f t="shared" si="76"/>
        <v>5936905</v>
      </c>
      <c r="AY42" s="890">
        <f t="shared" ref="AY42" si="80">SUM(AY36:AY41)</f>
        <v>0</v>
      </c>
      <c r="AZ42" s="160">
        <f t="shared" si="76"/>
        <v>0</v>
      </c>
      <c r="BA42" s="160">
        <f t="shared" si="76"/>
        <v>2006673</v>
      </c>
      <c r="BB42" s="160">
        <f t="shared" si="76"/>
        <v>118737</v>
      </c>
      <c r="BC42" s="160">
        <f t="shared" si="76"/>
        <v>98524</v>
      </c>
      <c r="BD42" s="161">
        <f t="shared" si="76"/>
        <v>13.7483</v>
      </c>
      <c r="BE42" s="161">
        <f t="shared" si="76"/>
        <v>9.15</v>
      </c>
      <c r="BF42" s="161">
        <f t="shared" si="76"/>
        <v>0</v>
      </c>
      <c r="BG42" s="162">
        <f t="shared" si="76"/>
        <v>4.5982999999999992</v>
      </c>
    </row>
    <row r="43" spans="1:59" s="152" customFormat="1" ht="14.1" customHeight="1" x14ac:dyDescent="0.2">
      <c r="A43" s="188">
        <v>6</v>
      </c>
      <c r="B43" s="159">
        <v>2453</v>
      </c>
      <c r="C43" s="149">
        <v>600079686</v>
      </c>
      <c r="D43" s="126">
        <v>72743603</v>
      </c>
      <c r="E43" s="126" t="s">
        <v>758</v>
      </c>
      <c r="F43" s="150">
        <v>3111</v>
      </c>
      <c r="G43" s="126" t="s">
        <v>315</v>
      </c>
      <c r="H43" s="151" t="s">
        <v>281</v>
      </c>
      <c r="I43" s="110">
        <v>3148961</v>
      </c>
      <c r="J43" s="111">
        <v>2302917</v>
      </c>
      <c r="K43" s="111">
        <v>0</v>
      </c>
      <c r="L43" s="111">
        <v>778386</v>
      </c>
      <c r="M43" s="111">
        <v>46058</v>
      </c>
      <c r="N43" s="111">
        <v>21600</v>
      </c>
      <c r="O43" s="288">
        <v>5.2153</v>
      </c>
      <c r="P43" s="288">
        <v>4.1935000000000002</v>
      </c>
      <c r="Q43" s="880">
        <v>1.0218</v>
      </c>
      <c r="R43" s="346">
        <v>0</v>
      </c>
      <c r="S43" s="113">
        <v>0</v>
      </c>
      <c r="T43" s="113">
        <v>0</v>
      </c>
      <c r="U43" s="113">
        <v>0</v>
      </c>
      <c r="V43" s="113">
        <v>0</v>
      </c>
      <c r="W43" s="113">
        <v>0</v>
      </c>
      <c r="X43" s="113">
        <v>0</v>
      </c>
      <c r="Y43" s="113">
        <f t="shared" si="5"/>
        <v>0</v>
      </c>
      <c r="Z43" s="113">
        <v>0</v>
      </c>
      <c r="AA43" s="113">
        <v>0</v>
      </c>
      <c r="AB43" s="113">
        <v>0</v>
      </c>
      <c r="AC43" s="113">
        <f t="shared" si="6"/>
        <v>0</v>
      </c>
      <c r="AD43" s="113">
        <f t="shared" si="7"/>
        <v>0</v>
      </c>
      <c r="AE43" s="114">
        <f t="shared" si="8"/>
        <v>0</v>
      </c>
      <c r="AF43" s="114">
        <f t="shared" si="9"/>
        <v>0</v>
      </c>
      <c r="AG43" s="113">
        <v>0</v>
      </c>
      <c r="AH43" s="113">
        <v>0</v>
      </c>
      <c r="AI43" s="113">
        <v>0</v>
      </c>
      <c r="AJ43" s="113">
        <f t="shared" si="10"/>
        <v>0</v>
      </c>
      <c r="AK43" s="113">
        <f t="shared" si="11"/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v>0</v>
      </c>
      <c r="AQ43" s="115">
        <v>0</v>
      </c>
      <c r="AR43" s="115">
        <v>0</v>
      </c>
      <c r="AS43" s="115">
        <v>0</v>
      </c>
      <c r="AT43" s="409">
        <f t="shared" ref="AT43:AT48" si="81">AL43+AN43+AO43+AR43+AQ43</f>
        <v>0</v>
      </c>
      <c r="AU43" s="115">
        <f t="shared" ref="AU43:AU48" si="82">AM43+AP43+AS43</f>
        <v>0</v>
      </c>
      <c r="AV43" s="372">
        <f t="shared" si="13"/>
        <v>0</v>
      </c>
      <c r="AW43" s="112">
        <f t="shared" ref="AW43:AW48" si="83">I43+AK43</f>
        <v>3148961</v>
      </c>
      <c r="AX43" s="113">
        <f t="shared" ref="AX43:AX48" si="84">J43+Y43</f>
        <v>2302917</v>
      </c>
      <c r="AY43" s="113">
        <f t="shared" ref="AY43:AY48" si="85">W43</f>
        <v>0</v>
      </c>
      <c r="AZ43" s="113">
        <f t="shared" ref="AZ43:AZ48" si="86">K43+AC43</f>
        <v>0</v>
      </c>
      <c r="BA43" s="113">
        <f t="shared" ref="BA43:BB48" si="87">L43+AE43</f>
        <v>778386</v>
      </c>
      <c r="BB43" s="113">
        <f t="shared" si="87"/>
        <v>46058</v>
      </c>
      <c r="BC43" s="113">
        <f t="shared" ref="BC43:BC48" si="88">N43+AJ43</f>
        <v>21600</v>
      </c>
      <c r="BD43" s="115">
        <f t="shared" ref="BD43:BD48" si="89">O43+AV43</f>
        <v>5.2153</v>
      </c>
      <c r="BE43" s="115">
        <f t="shared" ref="BE43:BE48" si="90">P43+AT43</f>
        <v>4.1935000000000002</v>
      </c>
      <c r="BF43" s="372">
        <f t="shared" ref="BF43:BF48" si="91">AQ43</f>
        <v>0</v>
      </c>
      <c r="BG43" s="116">
        <f t="shared" ref="BG43:BG48" si="92">Q43+AU43</f>
        <v>1.0218</v>
      </c>
    </row>
    <row r="44" spans="1:59" s="152" customFormat="1" ht="14.1" customHeight="1" x14ac:dyDescent="0.2">
      <c r="A44" s="188">
        <v>6</v>
      </c>
      <c r="B44" s="163">
        <v>2453</v>
      </c>
      <c r="C44" s="149">
        <v>600079686</v>
      </c>
      <c r="D44" s="126">
        <v>72743603</v>
      </c>
      <c r="E44" s="163" t="s">
        <v>758</v>
      </c>
      <c r="F44" s="164">
        <v>3117</v>
      </c>
      <c r="G44" s="163" t="s">
        <v>333</v>
      </c>
      <c r="H44" s="151" t="s">
        <v>281</v>
      </c>
      <c r="I44" s="110">
        <v>5257310</v>
      </c>
      <c r="J44" s="111">
        <v>3788254</v>
      </c>
      <c r="K44" s="111">
        <v>0</v>
      </c>
      <c r="L44" s="111">
        <v>1280430</v>
      </c>
      <c r="M44" s="111">
        <v>75766</v>
      </c>
      <c r="N44" s="111">
        <v>112860</v>
      </c>
      <c r="O44" s="288">
        <v>7.8438999999999997</v>
      </c>
      <c r="P44" s="288">
        <v>5.2271999999999998</v>
      </c>
      <c r="Q44" s="880">
        <v>2.6166999999999998</v>
      </c>
      <c r="R44" s="346">
        <v>0</v>
      </c>
      <c r="S44" s="113">
        <v>0</v>
      </c>
      <c r="T44" s="113">
        <v>0</v>
      </c>
      <c r="U44" s="113">
        <v>36000</v>
      </c>
      <c r="V44" s="113">
        <v>0</v>
      </c>
      <c r="W44" s="113">
        <v>0</v>
      </c>
      <c r="X44" s="113">
        <v>0</v>
      </c>
      <c r="Y44" s="113">
        <f t="shared" si="5"/>
        <v>36000</v>
      </c>
      <c r="Z44" s="113">
        <v>0</v>
      </c>
      <c r="AA44" s="113">
        <v>0</v>
      </c>
      <c r="AB44" s="113">
        <v>0</v>
      </c>
      <c r="AC44" s="113">
        <f t="shared" si="6"/>
        <v>0</v>
      </c>
      <c r="AD44" s="113">
        <f t="shared" si="7"/>
        <v>36000</v>
      </c>
      <c r="AE44" s="114">
        <f t="shared" si="8"/>
        <v>12168</v>
      </c>
      <c r="AF44" s="114">
        <f t="shared" si="9"/>
        <v>720</v>
      </c>
      <c r="AG44" s="113">
        <v>0</v>
      </c>
      <c r="AH44" s="113">
        <v>0</v>
      </c>
      <c r="AI44" s="113">
        <v>0</v>
      </c>
      <c r="AJ44" s="113">
        <f t="shared" si="10"/>
        <v>0</v>
      </c>
      <c r="AK44" s="113">
        <f t="shared" si="11"/>
        <v>48888</v>
      </c>
      <c r="AL44" s="115">
        <v>0</v>
      </c>
      <c r="AM44" s="115">
        <v>0</v>
      </c>
      <c r="AN44" s="115">
        <v>0</v>
      </c>
      <c r="AO44" s="115">
        <v>0</v>
      </c>
      <c r="AP44" s="115">
        <v>0</v>
      </c>
      <c r="AQ44" s="115">
        <v>0</v>
      </c>
      <c r="AR44" s="115">
        <v>0</v>
      </c>
      <c r="AS44" s="115">
        <v>0</v>
      </c>
      <c r="AT44" s="409">
        <f t="shared" si="81"/>
        <v>0</v>
      </c>
      <c r="AU44" s="115">
        <f t="shared" si="82"/>
        <v>0</v>
      </c>
      <c r="AV44" s="372">
        <f t="shared" si="13"/>
        <v>0</v>
      </c>
      <c r="AW44" s="112">
        <f t="shared" si="83"/>
        <v>5306198</v>
      </c>
      <c r="AX44" s="113">
        <f t="shared" si="84"/>
        <v>3824254</v>
      </c>
      <c r="AY44" s="113">
        <f t="shared" si="85"/>
        <v>0</v>
      </c>
      <c r="AZ44" s="113">
        <f t="shared" si="86"/>
        <v>0</v>
      </c>
      <c r="BA44" s="113">
        <f t="shared" si="87"/>
        <v>1292598</v>
      </c>
      <c r="BB44" s="113">
        <f t="shared" si="87"/>
        <v>76486</v>
      </c>
      <c r="BC44" s="113">
        <f t="shared" si="88"/>
        <v>112860</v>
      </c>
      <c r="BD44" s="115">
        <f t="shared" si="89"/>
        <v>7.8438999999999997</v>
      </c>
      <c r="BE44" s="115">
        <f t="shared" si="90"/>
        <v>5.2271999999999998</v>
      </c>
      <c r="BF44" s="372">
        <f t="shared" si="91"/>
        <v>0</v>
      </c>
      <c r="BG44" s="116">
        <f t="shared" si="92"/>
        <v>2.6166999999999998</v>
      </c>
    </row>
    <row r="45" spans="1:59" s="152" customFormat="1" ht="14.1" customHeight="1" x14ac:dyDescent="0.2">
      <c r="A45" s="188">
        <v>6</v>
      </c>
      <c r="B45" s="159">
        <v>2453</v>
      </c>
      <c r="C45" s="149">
        <v>600079686</v>
      </c>
      <c r="D45" s="126">
        <v>72743603</v>
      </c>
      <c r="E45" s="159" t="s">
        <v>758</v>
      </c>
      <c r="F45" s="150">
        <v>3117</v>
      </c>
      <c r="G45" s="126" t="s">
        <v>316</v>
      </c>
      <c r="H45" s="151" t="s">
        <v>282</v>
      </c>
      <c r="I45" s="110">
        <v>2225057</v>
      </c>
      <c r="J45" s="28">
        <v>1623975</v>
      </c>
      <c r="K45" s="28">
        <v>0</v>
      </c>
      <c r="L45" s="111">
        <v>548903</v>
      </c>
      <c r="M45" s="111">
        <v>32479</v>
      </c>
      <c r="N45" s="28">
        <v>19700</v>
      </c>
      <c r="O45" s="288">
        <v>4.7399999999999993</v>
      </c>
      <c r="P45" s="275">
        <v>4.7399999999999993</v>
      </c>
      <c r="Q45" s="878">
        <v>0</v>
      </c>
      <c r="R45" s="346">
        <v>0</v>
      </c>
      <c r="S45" s="113">
        <v>0</v>
      </c>
      <c r="T45" s="113">
        <v>0</v>
      </c>
      <c r="U45" s="113">
        <v>0</v>
      </c>
      <c r="V45" s="113">
        <v>0</v>
      </c>
      <c r="W45" s="113">
        <v>0</v>
      </c>
      <c r="X45" s="113">
        <v>0</v>
      </c>
      <c r="Y45" s="113">
        <f t="shared" si="5"/>
        <v>0</v>
      </c>
      <c r="Z45" s="113">
        <v>0</v>
      </c>
      <c r="AA45" s="113">
        <v>0</v>
      </c>
      <c r="AB45" s="113">
        <v>0</v>
      </c>
      <c r="AC45" s="113">
        <f t="shared" si="6"/>
        <v>0</v>
      </c>
      <c r="AD45" s="113">
        <f t="shared" si="7"/>
        <v>0</v>
      </c>
      <c r="AE45" s="114">
        <f t="shared" si="8"/>
        <v>0</v>
      </c>
      <c r="AF45" s="114">
        <f t="shared" si="9"/>
        <v>0</v>
      </c>
      <c r="AG45" s="113">
        <v>0</v>
      </c>
      <c r="AH45" s="113">
        <v>0</v>
      </c>
      <c r="AI45" s="113">
        <v>0</v>
      </c>
      <c r="AJ45" s="113">
        <f t="shared" si="10"/>
        <v>0</v>
      </c>
      <c r="AK45" s="113">
        <f t="shared" si="11"/>
        <v>0</v>
      </c>
      <c r="AL45" s="115">
        <v>0</v>
      </c>
      <c r="AM45" s="115">
        <v>0</v>
      </c>
      <c r="AN45" s="115">
        <v>0</v>
      </c>
      <c r="AO45" s="115">
        <v>0</v>
      </c>
      <c r="AP45" s="115">
        <v>0</v>
      </c>
      <c r="AQ45" s="115">
        <v>0</v>
      </c>
      <c r="AR45" s="115">
        <v>0</v>
      </c>
      <c r="AS45" s="115">
        <v>0</v>
      </c>
      <c r="AT45" s="409">
        <f t="shared" si="81"/>
        <v>0</v>
      </c>
      <c r="AU45" s="115">
        <f t="shared" si="82"/>
        <v>0</v>
      </c>
      <c r="AV45" s="372">
        <f t="shared" si="13"/>
        <v>0</v>
      </c>
      <c r="AW45" s="112">
        <f t="shared" si="83"/>
        <v>2225057</v>
      </c>
      <c r="AX45" s="113">
        <f t="shared" si="84"/>
        <v>1623975</v>
      </c>
      <c r="AY45" s="113">
        <f t="shared" si="85"/>
        <v>0</v>
      </c>
      <c r="AZ45" s="113">
        <f t="shared" si="86"/>
        <v>0</v>
      </c>
      <c r="BA45" s="113">
        <f t="shared" si="87"/>
        <v>548903</v>
      </c>
      <c r="BB45" s="113">
        <f t="shared" si="87"/>
        <v>32479</v>
      </c>
      <c r="BC45" s="113">
        <f t="shared" si="88"/>
        <v>19700</v>
      </c>
      <c r="BD45" s="115">
        <f t="shared" si="89"/>
        <v>4.7399999999999993</v>
      </c>
      <c r="BE45" s="115">
        <f t="shared" si="90"/>
        <v>4.7399999999999993</v>
      </c>
      <c r="BF45" s="372">
        <f t="shared" si="91"/>
        <v>0</v>
      </c>
      <c r="BG45" s="116">
        <f t="shared" si="92"/>
        <v>0</v>
      </c>
    </row>
    <row r="46" spans="1:59" s="152" customFormat="1" ht="14.1" customHeight="1" x14ac:dyDescent="0.2">
      <c r="A46" s="188">
        <v>6</v>
      </c>
      <c r="B46" s="126">
        <v>2453</v>
      </c>
      <c r="C46" s="149">
        <v>600079686</v>
      </c>
      <c r="D46" s="126">
        <v>72743603</v>
      </c>
      <c r="E46" s="126" t="s">
        <v>758</v>
      </c>
      <c r="F46" s="150">
        <v>3141</v>
      </c>
      <c r="G46" s="126" t="s">
        <v>319</v>
      </c>
      <c r="H46" s="151" t="s">
        <v>282</v>
      </c>
      <c r="I46" s="110">
        <v>485823</v>
      </c>
      <c r="J46" s="30">
        <v>354615</v>
      </c>
      <c r="K46" s="30">
        <v>0</v>
      </c>
      <c r="L46" s="111">
        <v>119860</v>
      </c>
      <c r="M46" s="111">
        <v>7092</v>
      </c>
      <c r="N46" s="30">
        <v>4256</v>
      </c>
      <c r="O46" s="288">
        <v>1.21</v>
      </c>
      <c r="P46" s="33">
        <v>0</v>
      </c>
      <c r="Q46" s="881">
        <v>1.21</v>
      </c>
      <c r="R46" s="346">
        <v>0</v>
      </c>
      <c r="S46" s="113">
        <v>0</v>
      </c>
      <c r="T46" s="113">
        <v>0</v>
      </c>
      <c r="U46" s="113">
        <v>0</v>
      </c>
      <c r="V46" s="113">
        <v>0</v>
      </c>
      <c r="W46" s="113">
        <v>0</v>
      </c>
      <c r="X46" s="113">
        <v>0</v>
      </c>
      <c r="Y46" s="113">
        <f t="shared" si="5"/>
        <v>0</v>
      </c>
      <c r="Z46" s="113">
        <v>0</v>
      </c>
      <c r="AA46" s="113">
        <v>0</v>
      </c>
      <c r="AB46" s="113">
        <v>0</v>
      </c>
      <c r="AC46" s="113">
        <f t="shared" si="6"/>
        <v>0</v>
      </c>
      <c r="AD46" s="113">
        <f t="shared" si="7"/>
        <v>0</v>
      </c>
      <c r="AE46" s="114">
        <f t="shared" si="8"/>
        <v>0</v>
      </c>
      <c r="AF46" s="114">
        <f t="shared" si="9"/>
        <v>0</v>
      </c>
      <c r="AG46" s="113">
        <v>0</v>
      </c>
      <c r="AH46" s="113">
        <v>0</v>
      </c>
      <c r="AI46" s="113">
        <v>0</v>
      </c>
      <c r="AJ46" s="113">
        <f t="shared" si="10"/>
        <v>0</v>
      </c>
      <c r="AK46" s="113">
        <f t="shared" si="11"/>
        <v>0</v>
      </c>
      <c r="AL46" s="115">
        <v>0</v>
      </c>
      <c r="AM46" s="115">
        <v>0</v>
      </c>
      <c r="AN46" s="115">
        <v>0</v>
      </c>
      <c r="AO46" s="115">
        <v>0</v>
      </c>
      <c r="AP46" s="115">
        <v>0</v>
      </c>
      <c r="AQ46" s="115">
        <v>0</v>
      </c>
      <c r="AR46" s="115">
        <v>0</v>
      </c>
      <c r="AS46" s="115">
        <v>0</v>
      </c>
      <c r="AT46" s="409">
        <f t="shared" si="81"/>
        <v>0</v>
      </c>
      <c r="AU46" s="115">
        <f t="shared" si="82"/>
        <v>0</v>
      </c>
      <c r="AV46" s="372">
        <f t="shared" si="13"/>
        <v>0</v>
      </c>
      <c r="AW46" s="112">
        <f t="shared" si="83"/>
        <v>485823</v>
      </c>
      <c r="AX46" s="113">
        <f t="shared" si="84"/>
        <v>354615</v>
      </c>
      <c r="AY46" s="113">
        <f t="shared" si="85"/>
        <v>0</v>
      </c>
      <c r="AZ46" s="113">
        <f t="shared" si="86"/>
        <v>0</v>
      </c>
      <c r="BA46" s="113">
        <f t="shared" si="87"/>
        <v>119860</v>
      </c>
      <c r="BB46" s="113">
        <f t="shared" si="87"/>
        <v>7092</v>
      </c>
      <c r="BC46" s="113">
        <f t="shared" si="88"/>
        <v>4256</v>
      </c>
      <c r="BD46" s="115">
        <f t="shared" si="89"/>
        <v>1.21</v>
      </c>
      <c r="BE46" s="115">
        <f t="shared" si="90"/>
        <v>0</v>
      </c>
      <c r="BF46" s="372">
        <f t="shared" si="91"/>
        <v>0</v>
      </c>
      <c r="BG46" s="116">
        <f t="shared" si="92"/>
        <v>1.21</v>
      </c>
    </row>
    <row r="47" spans="1:59" s="152" customFormat="1" ht="14.1" customHeight="1" x14ac:dyDescent="0.2">
      <c r="A47" s="188">
        <v>6</v>
      </c>
      <c r="B47" s="126">
        <v>2453</v>
      </c>
      <c r="C47" s="149">
        <v>600079686</v>
      </c>
      <c r="D47" s="126">
        <v>72743603</v>
      </c>
      <c r="E47" s="126" t="s">
        <v>758</v>
      </c>
      <c r="F47" s="150">
        <v>3143</v>
      </c>
      <c r="G47" s="126" t="s">
        <v>633</v>
      </c>
      <c r="H47" s="151" t="s">
        <v>281</v>
      </c>
      <c r="I47" s="110">
        <v>1036082</v>
      </c>
      <c r="J47" s="28">
        <v>762947</v>
      </c>
      <c r="K47" s="28">
        <v>0</v>
      </c>
      <c r="L47" s="111">
        <v>257876</v>
      </c>
      <c r="M47" s="111">
        <v>15259</v>
      </c>
      <c r="N47" s="339">
        <v>0</v>
      </c>
      <c r="O47" s="288">
        <v>1.8994</v>
      </c>
      <c r="P47" s="21">
        <v>1.8994</v>
      </c>
      <c r="Q47" s="878">
        <v>0</v>
      </c>
      <c r="R47" s="346">
        <v>0</v>
      </c>
      <c r="S47" s="113">
        <v>0</v>
      </c>
      <c r="T47" s="113">
        <v>0</v>
      </c>
      <c r="U47" s="113">
        <v>0</v>
      </c>
      <c r="V47" s="113">
        <v>0</v>
      </c>
      <c r="W47" s="113">
        <v>0</v>
      </c>
      <c r="X47" s="113">
        <v>0</v>
      </c>
      <c r="Y47" s="113">
        <f t="shared" si="5"/>
        <v>0</v>
      </c>
      <c r="Z47" s="113">
        <v>0</v>
      </c>
      <c r="AA47" s="113">
        <v>0</v>
      </c>
      <c r="AB47" s="113">
        <v>0</v>
      </c>
      <c r="AC47" s="113">
        <f t="shared" si="6"/>
        <v>0</v>
      </c>
      <c r="AD47" s="113">
        <f t="shared" si="7"/>
        <v>0</v>
      </c>
      <c r="AE47" s="114">
        <f t="shared" si="8"/>
        <v>0</v>
      </c>
      <c r="AF47" s="114">
        <f t="shared" si="9"/>
        <v>0</v>
      </c>
      <c r="AG47" s="113">
        <v>0</v>
      </c>
      <c r="AH47" s="113">
        <v>0</v>
      </c>
      <c r="AI47" s="113">
        <v>0</v>
      </c>
      <c r="AJ47" s="113">
        <f t="shared" si="10"/>
        <v>0</v>
      </c>
      <c r="AK47" s="113">
        <f t="shared" si="11"/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v>0</v>
      </c>
      <c r="AQ47" s="115">
        <v>0</v>
      </c>
      <c r="AR47" s="115">
        <v>0</v>
      </c>
      <c r="AS47" s="115">
        <v>0</v>
      </c>
      <c r="AT47" s="409">
        <f t="shared" si="81"/>
        <v>0</v>
      </c>
      <c r="AU47" s="115">
        <f t="shared" si="82"/>
        <v>0</v>
      </c>
      <c r="AV47" s="372">
        <f t="shared" si="13"/>
        <v>0</v>
      </c>
      <c r="AW47" s="112">
        <f t="shared" si="83"/>
        <v>1036082</v>
      </c>
      <c r="AX47" s="113">
        <f t="shared" si="84"/>
        <v>762947</v>
      </c>
      <c r="AY47" s="113">
        <f t="shared" si="85"/>
        <v>0</v>
      </c>
      <c r="AZ47" s="113">
        <f t="shared" si="86"/>
        <v>0</v>
      </c>
      <c r="BA47" s="113">
        <f t="shared" si="87"/>
        <v>257876</v>
      </c>
      <c r="BB47" s="113">
        <f t="shared" si="87"/>
        <v>15259</v>
      </c>
      <c r="BC47" s="113">
        <f t="shared" si="88"/>
        <v>0</v>
      </c>
      <c r="BD47" s="115">
        <f t="shared" si="89"/>
        <v>1.8994</v>
      </c>
      <c r="BE47" s="115">
        <f t="shared" si="90"/>
        <v>1.8994</v>
      </c>
      <c r="BF47" s="372">
        <f t="shared" si="91"/>
        <v>0</v>
      </c>
      <c r="BG47" s="116">
        <f t="shared" si="92"/>
        <v>0</v>
      </c>
    </row>
    <row r="48" spans="1:59" s="152" customFormat="1" ht="14.1" customHeight="1" x14ac:dyDescent="0.2">
      <c r="A48" s="188">
        <v>6</v>
      </c>
      <c r="B48" s="126">
        <v>2453</v>
      </c>
      <c r="C48" s="149">
        <v>600079686</v>
      </c>
      <c r="D48" s="126">
        <v>72743603</v>
      </c>
      <c r="E48" s="126" t="s">
        <v>758</v>
      </c>
      <c r="F48" s="150">
        <v>3143</v>
      </c>
      <c r="G48" s="126" t="s">
        <v>634</v>
      </c>
      <c r="H48" s="151" t="s">
        <v>282</v>
      </c>
      <c r="I48" s="110">
        <v>35111</v>
      </c>
      <c r="J48" s="439">
        <v>24750</v>
      </c>
      <c r="K48" s="439">
        <v>0</v>
      </c>
      <c r="L48" s="111">
        <v>8366</v>
      </c>
      <c r="M48" s="111">
        <v>495</v>
      </c>
      <c r="N48" s="439">
        <v>1500</v>
      </c>
      <c r="O48" s="288">
        <v>0.1</v>
      </c>
      <c r="P48" s="438">
        <v>0</v>
      </c>
      <c r="Q48" s="879">
        <v>0.1</v>
      </c>
      <c r="R48" s="346">
        <v>0</v>
      </c>
      <c r="S48" s="113">
        <v>0</v>
      </c>
      <c r="T48" s="113">
        <v>0</v>
      </c>
      <c r="U48" s="113">
        <v>0</v>
      </c>
      <c r="V48" s="113">
        <v>0</v>
      </c>
      <c r="W48" s="113">
        <v>0</v>
      </c>
      <c r="X48" s="113">
        <v>0</v>
      </c>
      <c r="Y48" s="113">
        <f t="shared" si="5"/>
        <v>0</v>
      </c>
      <c r="Z48" s="113">
        <v>0</v>
      </c>
      <c r="AA48" s="113">
        <v>0</v>
      </c>
      <c r="AB48" s="113">
        <v>0</v>
      </c>
      <c r="AC48" s="113">
        <f t="shared" si="6"/>
        <v>0</v>
      </c>
      <c r="AD48" s="113">
        <f t="shared" si="7"/>
        <v>0</v>
      </c>
      <c r="AE48" s="114">
        <f t="shared" si="8"/>
        <v>0</v>
      </c>
      <c r="AF48" s="114">
        <f t="shared" si="9"/>
        <v>0</v>
      </c>
      <c r="AG48" s="113">
        <v>0</v>
      </c>
      <c r="AH48" s="113">
        <v>0</v>
      </c>
      <c r="AI48" s="113">
        <v>0</v>
      </c>
      <c r="AJ48" s="113">
        <f t="shared" si="10"/>
        <v>0</v>
      </c>
      <c r="AK48" s="113">
        <f t="shared" si="11"/>
        <v>0</v>
      </c>
      <c r="AL48" s="115">
        <v>0</v>
      </c>
      <c r="AM48" s="115">
        <v>0</v>
      </c>
      <c r="AN48" s="115">
        <v>0</v>
      </c>
      <c r="AO48" s="115">
        <v>0</v>
      </c>
      <c r="AP48" s="115">
        <v>0</v>
      </c>
      <c r="AQ48" s="115">
        <v>0</v>
      </c>
      <c r="AR48" s="115">
        <v>0</v>
      </c>
      <c r="AS48" s="115">
        <v>0</v>
      </c>
      <c r="AT48" s="409">
        <f t="shared" si="81"/>
        <v>0</v>
      </c>
      <c r="AU48" s="115">
        <f t="shared" si="82"/>
        <v>0</v>
      </c>
      <c r="AV48" s="372">
        <f t="shared" si="13"/>
        <v>0</v>
      </c>
      <c r="AW48" s="112">
        <f t="shared" si="83"/>
        <v>35111</v>
      </c>
      <c r="AX48" s="113">
        <f t="shared" si="84"/>
        <v>24750</v>
      </c>
      <c r="AY48" s="113">
        <f t="shared" si="85"/>
        <v>0</v>
      </c>
      <c r="AZ48" s="113">
        <f t="shared" si="86"/>
        <v>0</v>
      </c>
      <c r="BA48" s="113">
        <f t="shared" si="87"/>
        <v>8366</v>
      </c>
      <c r="BB48" s="113">
        <f t="shared" si="87"/>
        <v>495</v>
      </c>
      <c r="BC48" s="113">
        <f t="shared" si="88"/>
        <v>1500</v>
      </c>
      <c r="BD48" s="115">
        <f t="shared" si="89"/>
        <v>0.1</v>
      </c>
      <c r="BE48" s="115">
        <f t="shared" si="90"/>
        <v>0</v>
      </c>
      <c r="BF48" s="372">
        <f t="shared" si="91"/>
        <v>0</v>
      </c>
      <c r="BG48" s="116">
        <f t="shared" si="92"/>
        <v>0.1</v>
      </c>
    </row>
    <row r="49" spans="1:59" s="152" customFormat="1" ht="14.1" customHeight="1" x14ac:dyDescent="0.2">
      <c r="A49" s="189">
        <v>6</v>
      </c>
      <c r="B49" s="154">
        <v>2453</v>
      </c>
      <c r="C49" s="155">
        <v>600079686</v>
      </c>
      <c r="D49" s="154">
        <v>72743603</v>
      </c>
      <c r="E49" s="154" t="s">
        <v>759</v>
      </c>
      <c r="F49" s="165"/>
      <c r="G49" s="157"/>
      <c r="H49" s="158"/>
      <c r="I49" s="153">
        <v>12188344</v>
      </c>
      <c r="J49" s="280">
        <v>8857458</v>
      </c>
      <c r="K49" s="280">
        <v>0</v>
      </c>
      <c r="L49" s="280">
        <v>2993821</v>
      </c>
      <c r="M49" s="280">
        <v>177149</v>
      </c>
      <c r="N49" s="280">
        <v>159916</v>
      </c>
      <c r="O49" s="444">
        <v>21.008600000000001</v>
      </c>
      <c r="P49" s="444">
        <v>16.060099999999998</v>
      </c>
      <c r="Q49" s="875">
        <v>4.9484999999999992</v>
      </c>
      <c r="R49" s="160">
        <f t="shared" ref="R49:BG49" si="93">SUM(R43:R48)</f>
        <v>0</v>
      </c>
      <c r="S49" s="160">
        <f t="shared" si="93"/>
        <v>0</v>
      </c>
      <c r="T49" s="160">
        <f t="shared" si="93"/>
        <v>0</v>
      </c>
      <c r="U49" s="160">
        <f t="shared" ref="U49:V49" si="94">SUM(U43:U48)</f>
        <v>36000</v>
      </c>
      <c r="V49" s="160">
        <f t="shared" si="94"/>
        <v>0</v>
      </c>
      <c r="W49" s="160">
        <f t="shared" ref="W49" si="95">SUM(W43:W48)</f>
        <v>0</v>
      </c>
      <c r="X49" s="160">
        <f t="shared" si="93"/>
        <v>0</v>
      </c>
      <c r="Y49" s="160">
        <f t="shared" si="93"/>
        <v>36000</v>
      </c>
      <c r="Z49" s="160">
        <f t="shared" si="93"/>
        <v>0</v>
      </c>
      <c r="AA49" s="160">
        <f t="shared" si="93"/>
        <v>0</v>
      </c>
      <c r="AB49" s="160">
        <f t="shared" si="93"/>
        <v>0</v>
      </c>
      <c r="AC49" s="160">
        <f t="shared" si="93"/>
        <v>0</v>
      </c>
      <c r="AD49" s="160">
        <f t="shared" si="93"/>
        <v>36000</v>
      </c>
      <c r="AE49" s="160">
        <f t="shared" si="93"/>
        <v>12168</v>
      </c>
      <c r="AF49" s="160">
        <f t="shared" si="93"/>
        <v>720</v>
      </c>
      <c r="AG49" s="160">
        <f t="shared" si="93"/>
        <v>0</v>
      </c>
      <c r="AH49" s="160">
        <f t="shared" si="93"/>
        <v>0</v>
      </c>
      <c r="AI49" s="160">
        <f t="shared" si="93"/>
        <v>0</v>
      </c>
      <c r="AJ49" s="160">
        <f t="shared" si="93"/>
        <v>0</v>
      </c>
      <c r="AK49" s="160">
        <f t="shared" si="93"/>
        <v>48888</v>
      </c>
      <c r="AL49" s="161">
        <f t="shared" si="93"/>
        <v>0</v>
      </c>
      <c r="AM49" s="161">
        <f t="shared" si="93"/>
        <v>0</v>
      </c>
      <c r="AN49" s="161">
        <f t="shared" si="93"/>
        <v>0</v>
      </c>
      <c r="AO49" s="161">
        <f t="shared" si="93"/>
        <v>0</v>
      </c>
      <c r="AP49" s="161">
        <f t="shared" si="93"/>
        <v>0</v>
      </c>
      <c r="AQ49" s="161">
        <f t="shared" ref="AQ49" si="96">SUM(AQ43:AQ48)</f>
        <v>0</v>
      </c>
      <c r="AR49" s="161">
        <f t="shared" si="93"/>
        <v>0</v>
      </c>
      <c r="AS49" s="161">
        <f t="shared" si="93"/>
        <v>0</v>
      </c>
      <c r="AT49" s="161">
        <f t="shared" si="93"/>
        <v>0</v>
      </c>
      <c r="AU49" s="161">
        <f t="shared" si="93"/>
        <v>0</v>
      </c>
      <c r="AV49" s="872">
        <f t="shared" si="93"/>
        <v>0</v>
      </c>
      <c r="AW49" s="153">
        <f t="shared" si="93"/>
        <v>12237232</v>
      </c>
      <c r="AX49" s="160">
        <f t="shared" si="93"/>
        <v>8893458</v>
      </c>
      <c r="AY49" s="890">
        <f t="shared" ref="AY49" si="97">SUM(AY43:AY48)</f>
        <v>0</v>
      </c>
      <c r="AZ49" s="160">
        <f t="shared" si="93"/>
        <v>0</v>
      </c>
      <c r="BA49" s="160">
        <f t="shared" si="93"/>
        <v>3005989</v>
      </c>
      <c r="BB49" s="160">
        <f t="shared" si="93"/>
        <v>177869</v>
      </c>
      <c r="BC49" s="160">
        <f t="shared" si="93"/>
        <v>159916</v>
      </c>
      <c r="BD49" s="161">
        <f t="shared" si="93"/>
        <v>21.008600000000001</v>
      </c>
      <c r="BE49" s="161">
        <f t="shared" si="93"/>
        <v>16.060099999999998</v>
      </c>
      <c r="BF49" s="161">
        <f t="shared" si="93"/>
        <v>0</v>
      </c>
      <c r="BG49" s="162">
        <f t="shared" si="93"/>
        <v>4.9484999999999992</v>
      </c>
    </row>
    <row r="50" spans="1:59" s="152" customFormat="1" ht="14.1" customHeight="1" x14ac:dyDescent="0.2">
      <c r="A50" s="188">
        <v>7</v>
      </c>
      <c r="B50" s="159">
        <v>2320</v>
      </c>
      <c r="C50" s="149">
        <v>650034180</v>
      </c>
      <c r="D50" s="126">
        <v>72755369</v>
      </c>
      <c r="E50" s="126" t="s">
        <v>760</v>
      </c>
      <c r="F50" s="150">
        <v>3111</v>
      </c>
      <c r="G50" s="126" t="s">
        <v>315</v>
      </c>
      <c r="H50" s="151" t="s">
        <v>281</v>
      </c>
      <c r="I50" s="110">
        <v>2880837</v>
      </c>
      <c r="J50" s="111">
        <v>2078238</v>
      </c>
      <c r="K50" s="111">
        <v>30000</v>
      </c>
      <c r="L50" s="111">
        <v>712584</v>
      </c>
      <c r="M50" s="111">
        <v>41565</v>
      </c>
      <c r="N50" s="111">
        <v>18450</v>
      </c>
      <c r="O50" s="288">
        <v>4.7618</v>
      </c>
      <c r="P50" s="288">
        <v>4</v>
      </c>
      <c r="Q50" s="880">
        <v>0.76179999999999992</v>
      </c>
      <c r="R50" s="346">
        <v>0</v>
      </c>
      <c r="S50" s="113">
        <v>0</v>
      </c>
      <c r="T50" s="113">
        <v>0</v>
      </c>
      <c r="U50" s="113">
        <v>0</v>
      </c>
      <c r="V50" s="113">
        <v>0</v>
      </c>
      <c r="W50" s="113">
        <v>0</v>
      </c>
      <c r="X50" s="113">
        <v>0</v>
      </c>
      <c r="Y50" s="113">
        <f t="shared" si="5"/>
        <v>0</v>
      </c>
      <c r="Z50" s="113">
        <v>0</v>
      </c>
      <c r="AA50" s="113">
        <v>0</v>
      </c>
      <c r="AB50" s="113">
        <v>0</v>
      </c>
      <c r="AC50" s="113">
        <f t="shared" si="6"/>
        <v>0</v>
      </c>
      <c r="AD50" s="113">
        <f t="shared" si="7"/>
        <v>0</v>
      </c>
      <c r="AE50" s="114">
        <f t="shared" si="8"/>
        <v>0</v>
      </c>
      <c r="AF50" s="114">
        <f t="shared" si="9"/>
        <v>0</v>
      </c>
      <c r="AG50" s="113">
        <v>0</v>
      </c>
      <c r="AH50" s="113">
        <v>0</v>
      </c>
      <c r="AI50" s="113">
        <v>0</v>
      </c>
      <c r="AJ50" s="113">
        <f t="shared" si="10"/>
        <v>0</v>
      </c>
      <c r="AK50" s="113">
        <f t="shared" si="11"/>
        <v>0</v>
      </c>
      <c r="AL50" s="115">
        <v>0</v>
      </c>
      <c r="AM50" s="115">
        <v>0</v>
      </c>
      <c r="AN50" s="115">
        <v>0</v>
      </c>
      <c r="AO50" s="115">
        <v>0</v>
      </c>
      <c r="AP50" s="115">
        <v>0</v>
      </c>
      <c r="AQ50" s="115">
        <v>0</v>
      </c>
      <c r="AR50" s="115">
        <v>0</v>
      </c>
      <c r="AS50" s="115">
        <v>0</v>
      </c>
      <c r="AT50" s="409">
        <f t="shared" ref="AT50:AT55" si="98">AL50+AN50+AO50+AR50+AQ50</f>
        <v>0</v>
      </c>
      <c r="AU50" s="115">
        <f t="shared" ref="AU50:AU55" si="99">AM50+AP50+AS50</f>
        <v>0</v>
      </c>
      <c r="AV50" s="372">
        <f t="shared" si="13"/>
        <v>0</v>
      </c>
      <c r="AW50" s="112">
        <f t="shared" ref="AW50:AW55" si="100">I50+AK50</f>
        <v>2880837</v>
      </c>
      <c r="AX50" s="113">
        <f t="shared" ref="AX50:AX55" si="101">J50+Y50</f>
        <v>2078238</v>
      </c>
      <c r="AY50" s="113">
        <f t="shared" ref="AY50:AY55" si="102">W50</f>
        <v>0</v>
      </c>
      <c r="AZ50" s="113">
        <f t="shared" ref="AZ50:AZ55" si="103">K50+AC50</f>
        <v>30000</v>
      </c>
      <c r="BA50" s="113">
        <f t="shared" ref="BA50:BB55" si="104">L50+AE50</f>
        <v>712584</v>
      </c>
      <c r="BB50" s="113">
        <f t="shared" si="104"/>
        <v>41565</v>
      </c>
      <c r="BC50" s="113">
        <f t="shared" ref="BC50:BC55" si="105">N50+AJ50</f>
        <v>18450</v>
      </c>
      <c r="BD50" s="115">
        <f t="shared" ref="BD50:BD55" si="106">O50+AV50</f>
        <v>4.7618</v>
      </c>
      <c r="BE50" s="115">
        <f t="shared" ref="BE50:BE55" si="107">P50+AT50</f>
        <v>4</v>
      </c>
      <c r="BF50" s="372">
        <f t="shared" ref="BF50:BF55" si="108">AQ50</f>
        <v>0</v>
      </c>
      <c r="BG50" s="116">
        <f t="shared" ref="BG50:BG55" si="109">Q50+AU50</f>
        <v>0.76179999999999992</v>
      </c>
    </row>
    <row r="51" spans="1:59" s="152" customFormat="1" ht="14.1" customHeight="1" x14ac:dyDescent="0.2">
      <c r="A51" s="188">
        <v>7</v>
      </c>
      <c r="B51" s="163">
        <v>2320</v>
      </c>
      <c r="C51" s="149">
        <v>650034180</v>
      </c>
      <c r="D51" s="126">
        <v>72755369</v>
      </c>
      <c r="E51" s="163" t="s">
        <v>760</v>
      </c>
      <c r="F51" s="164">
        <v>3117</v>
      </c>
      <c r="G51" s="163" t="s">
        <v>318</v>
      </c>
      <c r="H51" s="151" t="s">
        <v>281</v>
      </c>
      <c r="I51" s="110">
        <v>4613288</v>
      </c>
      <c r="J51" s="111">
        <v>3303341</v>
      </c>
      <c r="K51" s="111">
        <v>30000</v>
      </c>
      <c r="L51" s="111">
        <v>1126670</v>
      </c>
      <c r="M51" s="111">
        <v>66067</v>
      </c>
      <c r="N51" s="111">
        <v>87210</v>
      </c>
      <c r="O51" s="288">
        <v>6.4778000000000002</v>
      </c>
      <c r="P51" s="288">
        <v>4.1363000000000003</v>
      </c>
      <c r="Q51" s="880">
        <v>2.3414999999999999</v>
      </c>
      <c r="R51" s="346">
        <v>-20000</v>
      </c>
      <c r="S51" s="113">
        <v>0</v>
      </c>
      <c r="T51" s="113">
        <v>0</v>
      </c>
      <c r="U51" s="113">
        <v>47832</v>
      </c>
      <c r="V51" s="113">
        <v>0</v>
      </c>
      <c r="W51" s="113">
        <v>0</v>
      </c>
      <c r="X51" s="113">
        <v>0</v>
      </c>
      <c r="Y51" s="113">
        <f t="shared" si="5"/>
        <v>27832</v>
      </c>
      <c r="Z51" s="113">
        <v>20000</v>
      </c>
      <c r="AA51" s="113">
        <v>0</v>
      </c>
      <c r="AB51" s="113">
        <v>0</v>
      </c>
      <c r="AC51" s="113">
        <f t="shared" si="6"/>
        <v>20000</v>
      </c>
      <c r="AD51" s="113">
        <f t="shared" si="7"/>
        <v>47832</v>
      </c>
      <c r="AE51" s="114">
        <f t="shared" si="8"/>
        <v>16167</v>
      </c>
      <c r="AF51" s="114">
        <f t="shared" si="9"/>
        <v>557</v>
      </c>
      <c r="AG51" s="113">
        <v>0</v>
      </c>
      <c r="AH51" s="113">
        <v>0</v>
      </c>
      <c r="AI51" s="113">
        <v>0</v>
      </c>
      <c r="AJ51" s="113">
        <f t="shared" si="10"/>
        <v>0</v>
      </c>
      <c r="AK51" s="113">
        <f t="shared" si="11"/>
        <v>64556</v>
      </c>
      <c r="AL51" s="115">
        <v>0</v>
      </c>
      <c r="AM51" s="115">
        <v>-0.1</v>
      </c>
      <c r="AN51" s="115">
        <v>0</v>
      </c>
      <c r="AO51" s="115">
        <v>0</v>
      </c>
      <c r="AP51" s="115">
        <v>0</v>
      </c>
      <c r="AQ51" s="115">
        <v>0</v>
      </c>
      <c r="AR51" s="115">
        <v>0</v>
      </c>
      <c r="AS51" s="115">
        <v>0</v>
      </c>
      <c r="AT51" s="409">
        <f t="shared" si="98"/>
        <v>0</v>
      </c>
      <c r="AU51" s="115">
        <f t="shared" si="99"/>
        <v>-0.1</v>
      </c>
      <c r="AV51" s="372">
        <f t="shared" si="13"/>
        <v>-0.1</v>
      </c>
      <c r="AW51" s="112">
        <f t="shared" si="100"/>
        <v>4677844</v>
      </c>
      <c r="AX51" s="113">
        <f t="shared" si="101"/>
        <v>3331173</v>
      </c>
      <c r="AY51" s="113">
        <f t="shared" si="102"/>
        <v>0</v>
      </c>
      <c r="AZ51" s="113">
        <f t="shared" si="103"/>
        <v>50000</v>
      </c>
      <c r="BA51" s="113">
        <f t="shared" si="104"/>
        <v>1142837</v>
      </c>
      <c r="BB51" s="113">
        <f t="shared" si="104"/>
        <v>66624</v>
      </c>
      <c r="BC51" s="113">
        <f t="shared" si="105"/>
        <v>87210</v>
      </c>
      <c r="BD51" s="115">
        <f t="shared" si="106"/>
        <v>6.3778000000000006</v>
      </c>
      <c r="BE51" s="115">
        <f t="shared" si="107"/>
        <v>4.1363000000000003</v>
      </c>
      <c r="BF51" s="372">
        <f t="shared" si="108"/>
        <v>0</v>
      </c>
      <c r="BG51" s="116">
        <f t="shared" si="109"/>
        <v>2.2414999999999998</v>
      </c>
    </row>
    <row r="52" spans="1:59" s="152" customFormat="1" ht="14.1" customHeight="1" x14ac:dyDescent="0.2">
      <c r="A52" s="188">
        <v>7</v>
      </c>
      <c r="B52" s="159">
        <v>2320</v>
      </c>
      <c r="C52" s="149">
        <v>650034180</v>
      </c>
      <c r="D52" s="126">
        <v>72755369</v>
      </c>
      <c r="E52" s="159" t="s">
        <v>760</v>
      </c>
      <c r="F52" s="150">
        <v>3117</v>
      </c>
      <c r="G52" s="126" t="s">
        <v>316</v>
      </c>
      <c r="H52" s="151" t="s">
        <v>282</v>
      </c>
      <c r="I52" s="110">
        <v>698210</v>
      </c>
      <c r="J52" s="28">
        <v>514146</v>
      </c>
      <c r="K52" s="28">
        <v>0</v>
      </c>
      <c r="L52" s="111">
        <v>173781</v>
      </c>
      <c r="M52" s="111">
        <v>10283</v>
      </c>
      <c r="N52" s="28">
        <v>0</v>
      </c>
      <c r="O52" s="288">
        <v>1.7</v>
      </c>
      <c r="P52" s="275">
        <v>1.7</v>
      </c>
      <c r="Q52" s="878">
        <v>0</v>
      </c>
      <c r="R52" s="346">
        <v>0</v>
      </c>
      <c r="S52" s="113">
        <v>0</v>
      </c>
      <c r="T52" s="113">
        <v>0</v>
      </c>
      <c r="U52" s="113">
        <v>0</v>
      </c>
      <c r="V52" s="113">
        <v>0</v>
      </c>
      <c r="W52" s="113">
        <v>0</v>
      </c>
      <c r="X52" s="113">
        <v>0</v>
      </c>
      <c r="Y52" s="113">
        <f t="shared" si="5"/>
        <v>0</v>
      </c>
      <c r="Z52" s="113">
        <v>0</v>
      </c>
      <c r="AA52" s="113">
        <v>0</v>
      </c>
      <c r="AB52" s="113">
        <v>0</v>
      </c>
      <c r="AC52" s="113">
        <f t="shared" si="6"/>
        <v>0</v>
      </c>
      <c r="AD52" s="113">
        <f t="shared" si="7"/>
        <v>0</v>
      </c>
      <c r="AE52" s="114">
        <f t="shared" si="8"/>
        <v>0</v>
      </c>
      <c r="AF52" s="114">
        <f t="shared" si="9"/>
        <v>0</v>
      </c>
      <c r="AG52" s="113">
        <v>0</v>
      </c>
      <c r="AH52" s="113">
        <v>0</v>
      </c>
      <c r="AI52" s="113">
        <v>0</v>
      </c>
      <c r="AJ52" s="113">
        <f t="shared" si="10"/>
        <v>0</v>
      </c>
      <c r="AK52" s="113">
        <f t="shared" si="11"/>
        <v>0</v>
      </c>
      <c r="AL52" s="115">
        <v>0</v>
      </c>
      <c r="AM52" s="115">
        <v>0</v>
      </c>
      <c r="AN52" s="115">
        <v>0</v>
      </c>
      <c r="AO52" s="115">
        <v>0</v>
      </c>
      <c r="AP52" s="115">
        <v>0</v>
      </c>
      <c r="AQ52" s="115">
        <v>0</v>
      </c>
      <c r="AR52" s="115">
        <v>0</v>
      </c>
      <c r="AS52" s="115">
        <v>0</v>
      </c>
      <c r="AT52" s="409">
        <f t="shared" si="98"/>
        <v>0</v>
      </c>
      <c r="AU52" s="115">
        <f t="shared" si="99"/>
        <v>0</v>
      </c>
      <c r="AV52" s="372">
        <f t="shared" si="13"/>
        <v>0</v>
      </c>
      <c r="AW52" s="112">
        <f t="shared" si="100"/>
        <v>698210</v>
      </c>
      <c r="AX52" s="113">
        <f t="shared" si="101"/>
        <v>514146</v>
      </c>
      <c r="AY52" s="113">
        <f t="shared" si="102"/>
        <v>0</v>
      </c>
      <c r="AZ52" s="113">
        <f t="shared" si="103"/>
        <v>0</v>
      </c>
      <c r="BA52" s="113">
        <f t="shared" si="104"/>
        <v>173781</v>
      </c>
      <c r="BB52" s="113">
        <f t="shared" si="104"/>
        <v>10283</v>
      </c>
      <c r="BC52" s="113">
        <f t="shared" si="105"/>
        <v>0</v>
      </c>
      <c r="BD52" s="115">
        <f t="shared" si="106"/>
        <v>1.7</v>
      </c>
      <c r="BE52" s="115">
        <f t="shared" si="107"/>
        <v>1.7</v>
      </c>
      <c r="BF52" s="372">
        <f t="shared" si="108"/>
        <v>0</v>
      </c>
      <c r="BG52" s="116">
        <f t="shared" si="109"/>
        <v>0</v>
      </c>
    </row>
    <row r="53" spans="1:59" s="152" customFormat="1" ht="14.1" customHeight="1" x14ac:dyDescent="0.2">
      <c r="A53" s="188">
        <v>7</v>
      </c>
      <c r="B53" s="126">
        <v>2320</v>
      </c>
      <c r="C53" s="149">
        <v>650034180</v>
      </c>
      <c r="D53" s="126">
        <v>72755369</v>
      </c>
      <c r="E53" s="126" t="s">
        <v>760</v>
      </c>
      <c r="F53" s="150">
        <v>3141</v>
      </c>
      <c r="G53" s="126" t="s">
        <v>319</v>
      </c>
      <c r="H53" s="151" t="s">
        <v>282</v>
      </c>
      <c r="I53" s="110">
        <v>1004647</v>
      </c>
      <c r="J53" s="30">
        <v>736040</v>
      </c>
      <c r="K53" s="30">
        <v>0</v>
      </c>
      <c r="L53" s="111">
        <v>248782</v>
      </c>
      <c r="M53" s="111">
        <v>14721</v>
      </c>
      <c r="N53" s="30">
        <v>5104</v>
      </c>
      <c r="O53" s="288">
        <v>2.4900000000000002</v>
      </c>
      <c r="P53" s="441">
        <v>0</v>
      </c>
      <c r="Q53" s="867">
        <v>2.4900000000000002</v>
      </c>
      <c r="R53" s="346">
        <v>0</v>
      </c>
      <c r="S53" s="113">
        <v>0</v>
      </c>
      <c r="T53" s="113">
        <v>0</v>
      </c>
      <c r="U53" s="113">
        <v>0</v>
      </c>
      <c r="V53" s="113">
        <v>0</v>
      </c>
      <c r="W53" s="113">
        <v>0</v>
      </c>
      <c r="X53" s="113">
        <v>0</v>
      </c>
      <c r="Y53" s="113">
        <f t="shared" si="5"/>
        <v>0</v>
      </c>
      <c r="Z53" s="113">
        <v>0</v>
      </c>
      <c r="AA53" s="113">
        <v>0</v>
      </c>
      <c r="AB53" s="113">
        <v>0</v>
      </c>
      <c r="AC53" s="113">
        <f t="shared" si="6"/>
        <v>0</v>
      </c>
      <c r="AD53" s="113">
        <f t="shared" si="7"/>
        <v>0</v>
      </c>
      <c r="AE53" s="114">
        <f t="shared" si="8"/>
        <v>0</v>
      </c>
      <c r="AF53" s="114">
        <f t="shared" si="9"/>
        <v>0</v>
      </c>
      <c r="AG53" s="113">
        <v>0</v>
      </c>
      <c r="AH53" s="113">
        <v>0</v>
      </c>
      <c r="AI53" s="113">
        <v>0</v>
      </c>
      <c r="AJ53" s="113">
        <f t="shared" si="10"/>
        <v>0</v>
      </c>
      <c r="AK53" s="113">
        <f t="shared" si="11"/>
        <v>0</v>
      </c>
      <c r="AL53" s="115">
        <v>0</v>
      </c>
      <c r="AM53" s="115">
        <v>0</v>
      </c>
      <c r="AN53" s="115">
        <v>0</v>
      </c>
      <c r="AO53" s="115">
        <v>0</v>
      </c>
      <c r="AP53" s="115">
        <v>0</v>
      </c>
      <c r="AQ53" s="115">
        <v>0</v>
      </c>
      <c r="AR53" s="115">
        <v>0</v>
      </c>
      <c r="AS53" s="115">
        <v>0</v>
      </c>
      <c r="AT53" s="409">
        <f t="shared" si="98"/>
        <v>0</v>
      </c>
      <c r="AU53" s="115">
        <f t="shared" si="99"/>
        <v>0</v>
      </c>
      <c r="AV53" s="372">
        <f t="shared" si="13"/>
        <v>0</v>
      </c>
      <c r="AW53" s="112">
        <f t="shared" si="100"/>
        <v>1004647</v>
      </c>
      <c r="AX53" s="113">
        <f t="shared" si="101"/>
        <v>736040</v>
      </c>
      <c r="AY53" s="113">
        <f t="shared" si="102"/>
        <v>0</v>
      </c>
      <c r="AZ53" s="113">
        <f t="shared" si="103"/>
        <v>0</v>
      </c>
      <c r="BA53" s="113">
        <f t="shared" si="104"/>
        <v>248782</v>
      </c>
      <c r="BB53" s="113">
        <f t="shared" si="104"/>
        <v>14721</v>
      </c>
      <c r="BC53" s="113">
        <f t="shared" si="105"/>
        <v>5104</v>
      </c>
      <c r="BD53" s="115">
        <f t="shared" si="106"/>
        <v>2.4900000000000002</v>
      </c>
      <c r="BE53" s="115">
        <f t="shared" si="107"/>
        <v>0</v>
      </c>
      <c r="BF53" s="372">
        <f t="shared" si="108"/>
        <v>0</v>
      </c>
      <c r="BG53" s="116">
        <f t="shared" si="109"/>
        <v>2.4900000000000002</v>
      </c>
    </row>
    <row r="54" spans="1:59" s="152" customFormat="1" ht="14.1" customHeight="1" x14ac:dyDescent="0.2">
      <c r="A54" s="188">
        <v>7</v>
      </c>
      <c r="B54" s="126">
        <v>2320</v>
      </c>
      <c r="C54" s="149">
        <v>650034180</v>
      </c>
      <c r="D54" s="126">
        <v>72755369</v>
      </c>
      <c r="E54" s="126" t="s">
        <v>760</v>
      </c>
      <c r="F54" s="150">
        <v>3143</v>
      </c>
      <c r="G54" s="126" t="s">
        <v>633</v>
      </c>
      <c r="H54" s="151" t="s">
        <v>281</v>
      </c>
      <c r="I54" s="110">
        <v>897718</v>
      </c>
      <c r="J54" s="28">
        <v>661059</v>
      </c>
      <c r="K54" s="28">
        <v>0</v>
      </c>
      <c r="L54" s="111">
        <v>223438</v>
      </c>
      <c r="M54" s="111">
        <v>13221</v>
      </c>
      <c r="N54" s="339">
        <v>0</v>
      </c>
      <c r="O54" s="288">
        <v>1.5356000000000001</v>
      </c>
      <c r="P54" s="21">
        <v>1.5356000000000001</v>
      </c>
      <c r="Q54" s="878">
        <v>0</v>
      </c>
      <c r="R54" s="346">
        <v>0</v>
      </c>
      <c r="S54" s="113">
        <v>0</v>
      </c>
      <c r="T54" s="113">
        <v>0</v>
      </c>
      <c r="U54" s="113">
        <v>0</v>
      </c>
      <c r="V54" s="113">
        <v>0</v>
      </c>
      <c r="W54" s="113">
        <v>0</v>
      </c>
      <c r="X54" s="113">
        <v>0</v>
      </c>
      <c r="Y54" s="113">
        <f t="shared" si="5"/>
        <v>0</v>
      </c>
      <c r="Z54" s="113">
        <v>0</v>
      </c>
      <c r="AA54" s="113">
        <v>0</v>
      </c>
      <c r="AB54" s="113">
        <v>0</v>
      </c>
      <c r="AC54" s="113">
        <f t="shared" si="6"/>
        <v>0</v>
      </c>
      <c r="AD54" s="113">
        <f t="shared" si="7"/>
        <v>0</v>
      </c>
      <c r="AE54" s="114">
        <f t="shared" si="8"/>
        <v>0</v>
      </c>
      <c r="AF54" s="114">
        <f t="shared" si="9"/>
        <v>0</v>
      </c>
      <c r="AG54" s="113">
        <v>0</v>
      </c>
      <c r="AH54" s="113">
        <v>0</v>
      </c>
      <c r="AI54" s="113">
        <v>0</v>
      </c>
      <c r="AJ54" s="113">
        <f t="shared" si="10"/>
        <v>0</v>
      </c>
      <c r="AK54" s="113">
        <f t="shared" si="11"/>
        <v>0</v>
      </c>
      <c r="AL54" s="115">
        <v>0</v>
      </c>
      <c r="AM54" s="115">
        <v>0</v>
      </c>
      <c r="AN54" s="115">
        <v>0</v>
      </c>
      <c r="AO54" s="115">
        <v>0</v>
      </c>
      <c r="AP54" s="115">
        <v>0</v>
      </c>
      <c r="AQ54" s="115">
        <v>0</v>
      </c>
      <c r="AR54" s="115">
        <v>0</v>
      </c>
      <c r="AS54" s="115">
        <v>0</v>
      </c>
      <c r="AT54" s="409">
        <f t="shared" si="98"/>
        <v>0</v>
      </c>
      <c r="AU54" s="115">
        <f t="shared" si="99"/>
        <v>0</v>
      </c>
      <c r="AV54" s="372">
        <f t="shared" si="13"/>
        <v>0</v>
      </c>
      <c r="AW54" s="112">
        <f t="shared" si="100"/>
        <v>897718</v>
      </c>
      <c r="AX54" s="113">
        <f t="shared" si="101"/>
        <v>661059</v>
      </c>
      <c r="AY54" s="113">
        <f t="shared" si="102"/>
        <v>0</v>
      </c>
      <c r="AZ54" s="113">
        <f t="shared" si="103"/>
        <v>0</v>
      </c>
      <c r="BA54" s="113">
        <f t="shared" si="104"/>
        <v>223438</v>
      </c>
      <c r="BB54" s="113">
        <f t="shared" si="104"/>
        <v>13221</v>
      </c>
      <c r="BC54" s="113">
        <f t="shared" si="105"/>
        <v>0</v>
      </c>
      <c r="BD54" s="115">
        <f t="shared" si="106"/>
        <v>1.5356000000000001</v>
      </c>
      <c r="BE54" s="115">
        <f t="shared" si="107"/>
        <v>1.5356000000000001</v>
      </c>
      <c r="BF54" s="372">
        <f t="shared" si="108"/>
        <v>0</v>
      </c>
      <c r="BG54" s="116">
        <f t="shared" si="109"/>
        <v>0</v>
      </c>
    </row>
    <row r="55" spans="1:59" s="152" customFormat="1" ht="14.1" customHeight="1" x14ac:dyDescent="0.2">
      <c r="A55" s="188">
        <v>7</v>
      </c>
      <c r="B55" s="126">
        <v>2320</v>
      </c>
      <c r="C55" s="149">
        <v>650034180</v>
      </c>
      <c r="D55" s="126">
        <v>72755369</v>
      </c>
      <c r="E55" s="126" t="s">
        <v>760</v>
      </c>
      <c r="F55" s="150">
        <v>3143</v>
      </c>
      <c r="G55" s="126" t="s">
        <v>634</v>
      </c>
      <c r="H55" s="151" t="s">
        <v>282</v>
      </c>
      <c r="I55" s="110">
        <v>31600</v>
      </c>
      <c r="J55" s="439">
        <v>22275</v>
      </c>
      <c r="K55" s="439">
        <v>0</v>
      </c>
      <c r="L55" s="111">
        <v>7529</v>
      </c>
      <c r="M55" s="111">
        <v>446</v>
      </c>
      <c r="N55" s="439">
        <v>1350</v>
      </c>
      <c r="O55" s="288">
        <v>0.09</v>
      </c>
      <c r="P55" s="438">
        <v>0</v>
      </c>
      <c r="Q55" s="879">
        <v>0.09</v>
      </c>
      <c r="R55" s="346">
        <v>0</v>
      </c>
      <c r="S55" s="113">
        <v>0</v>
      </c>
      <c r="T55" s="113">
        <v>0</v>
      </c>
      <c r="U55" s="113">
        <v>0</v>
      </c>
      <c r="V55" s="113">
        <v>0</v>
      </c>
      <c r="W55" s="113">
        <v>0</v>
      </c>
      <c r="X55" s="113">
        <v>0</v>
      </c>
      <c r="Y55" s="113">
        <f t="shared" si="5"/>
        <v>0</v>
      </c>
      <c r="Z55" s="113">
        <v>0</v>
      </c>
      <c r="AA55" s="113">
        <v>0</v>
      </c>
      <c r="AB55" s="113">
        <v>0</v>
      </c>
      <c r="AC55" s="113">
        <f t="shared" si="6"/>
        <v>0</v>
      </c>
      <c r="AD55" s="113">
        <f t="shared" si="7"/>
        <v>0</v>
      </c>
      <c r="AE55" s="114">
        <f t="shared" si="8"/>
        <v>0</v>
      </c>
      <c r="AF55" s="114">
        <f t="shared" si="9"/>
        <v>0</v>
      </c>
      <c r="AG55" s="113">
        <v>0</v>
      </c>
      <c r="AH55" s="113">
        <v>0</v>
      </c>
      <c r="AI55" s="113">
        <v>0</v>
      </c>
      <c r="AJ55" s="113">
        <f t="shared" si="10"/>
        <v>0</v>
      </c>
      <c r="AK55" s="113">
        <f t="shared" si="11"/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v>0</v>
      </c>
      <c r="AQ55" s="115">
        <v>0</v>
      </c>
      <c r="AR55" s="115">
        <v>0</v>
      </c>
      <c r="AS55" s="115">
        <v>0</v>
      </c>
      <c r="AT55" s="409">
        <f t="shared" si="98"/>
        <v>0</v>
      </c>
      <c r="AU55" s="115">
        <f t="shared" si="99"/>
        <v>0</v>
      </c>
      <c r="AV55" s="372">
        <f t="shared" si="13"/>
        <v>0</v>
      </c>
      <c r="AW55" s="112">
        <f t="shared" si="100"/>
        <v>31600</v>
      </c>
      <c r="AX55" s="113">
        <f t="shared" si="101"/>
        <v>22275</v>
      </c>
      <c r="AY55" s="113">
        <f t="shared" si="102"/>
        <v>0</v>
      </c>
      <c r="AZ55" s="113">
        <f t="shared" si="103"/>
        <v>0</v>
      </c>
      <c r="BA55" s="113">
        <f t="shared" si="104"/>
        <v>7529</v>
      </c>
      <c r="BB55" s="113">
        <f t="shared" si="104"/>
        <v>446</v>
      </c>
      <c r="BC55" s="113">
        <f t="shared" si="105"/>
        <v>1350</v>
      </c>
      <c r="BD55" s="115">
        <f t="shared" si="106"/>
        <v>0.09</v>
      </c>
      <c r="BE55" s="115">
        <f t="shared" si="107"/>
        <v>0</v>
      </c>
      <c r="BF55" s="372">
        <f t="shared" si="108"/>
        <v>0</v>
      </c>
      <c r="BG55" s="116">
        <f t="shared" si="109"/>
        <v>0.09</v>
      </c>
    </row>
    <row r="56" spans="1:59" s="152" customFormat="1" ht="14.1" customHeight="1" x14ac:dyDescent="0.2">
      <c r="A56" s="189">
        <v>7</v>
      </c>
      <c r="B56" s="154">
        <v>2320</v>
      </c>
      <c r="C56" s="155">
        <v>650034180</v>
      </c>
      <c r="D56" s="154">
        <v>72755369</v>
      </c>
      <c r="E56" s="154" t="s">
        <v>761</v>
      </c>
      <c r="F56" s="165"/>
      <c r="G56" s="157"/>
      <c r="H56" s="158"/>
      <c r="I56" s="153">
        <v>10126300</v>
      </c>
      <c r="J56" s="280">
        <v>7315099</v>
      </c>
      <c r="K56" s="280">
        <v>60000</v>
      </c>
      <c r="L56" s="280">
        <v>2492784</v>
      </c>
      <c r="M56" s="280">
        <v>146303</v>
      </c>
      <c r="N56" s="280">
        <v>112114</v>
      </c>
      <c r="O56" s="444">
        <v>17.055199999999999</v>
      </c>
      <c r="P56" s="444">
        <v>11.3719</v>
      </c>
      <c r="Q56" s="875">
        <v>5.6833</v>
      </c>
      <c r="R56" s="160">
        <f t="shared" ref="R56:BG56" si="110">SUM(R50:R55)</f>
        <v>-20000</v>
      </c>
      <c r="S56" s="160">
        <f t="shared" si="110"/>
        <v>0</v>
      </c>
      <c r="T56" s="160">
        <f t="shared" si="110"/>
        <v>0</v>
      </c>
      <c r="U56" s="160">
        <f t="shared" ref="U56:V56" si="111">SUM(U50:U55)</f>
        <v>47832</v>
      </c>
      <c r="V56" s="160">
        <f t="shared" si="111"/>
        <v>0</v>
      </c>
      <c r="W56" s="160">
        <f t="shared" ref="W56" si="112">SUM(W50:W55)</f>
        <v>0</v>
      </c>
      <c r="X56" s="160">
        <f t="shared" si="110"/>
        <v>0</v>
      </c>
      <c r="Y56" s="160">
        <f t="shared" si="110"/>
        <v>27832</v>
      </c>
      <c r="Z56" s="160">
        <f t="shared" si="110"/>
        <v>20000</v>
      </c>
      <c r="AA56" s="160">
        <f t="shared" si="110"/>
        <v>0</v>
      </c>
      <c r="AB56" s="160">
        <f t="shared" si="110"/>
        <v>0</v>
      </c>
      <c r="AC56" s="160">
        <f t="shared" si="110"/>
        <v>20000</v>
      </c>
      <c r="AD56" s="160">
        <f t="shared" si="110"/>
        <v>47832</v>
      </c>
      <c r="AE56" s="160">
        <f t="shared" si="110"/>
        <v>16167</v>
      </c>
      <c r="AF56" s="160">
        <f t="shared" si="110"/>
        <v>557</v>
      </c>
      <c r="AG56" s="160">
        <f t="shared" si="110"/>
        <v>0</v>
      </c>
      <c r="AH56" s="160">
        <f t="shared" si="110"/>
        <v>0</v>
      </c>
      <c r="AI56" s="160">
        <f t="shared" si="110"/>
        <v>0</v>
      </c>
      <c r="AJ56" s="160">
        <f t="shared" si="110"/>
        <v>0</v>
      </c>
      <c r="AK56" s="160">
        <f t="shared" si="110"/>
        <v>64556</v>
      </c>
      <c r="AL56" s="161">
        <f t="shared" si="110"/>
        <v>0</v>
      </c>
      <c r="AM56" s="161">
        <f t="shared" si="110"/>
        <v>-0.1</v>
      </c>
      <c r="AN56" s="161">
        <f t="shared" si="110"/>
        <v>0</v>
      </c>
      <c r="AO56" s="161">
        <f t="shared" si="110"/>
        <v>0</v>
      </c>
      <c r="AP56" s="161">
        <f t="shared" si="110"/>
        <v>0</v>
      </c>
      <c r="AQ56" s="161">
        <f t="shared" ref="AQ56" si="113">SUM(AQ50:AQ55)</f>
        <v>0</v>
      </c>
      <c r="AR56" s="161">
        <f t="shared" si="110"/>
        <v>0</v>
      </c>
      <c r="AS56" s="161">
        <f t="shared" si="110"/>
        <v>0</v>
      </c>
      <c r="AT56" s="161">
        <f t="shared" si="110"/>
        <v>0</v>
      </c>
      <c r="AU56" s="161">
        <f t="shared" si="110"/>
        <v>-0.1</v>
      </c>
      <c r="AV56" s="872">
        <f t="shared" si="110"/>
        <v>-0.1</v>
      </c>
      <c r="AW56" s="153">
        <f t="shared" si="110"/>
        <v>10190856</v>
      </c>
      <c r="AX56" s="160">
        <f t="shared" si="110"/>
        <v>7342931</v>
      </c>
      <c r="AY56" s="890">
        <f t="shared" ref="AY56" si="114">SUM(AY50:AY55)</f>
        <v>0</v>
      </c>
      <c r="AZ56" s="160">
        <f t="shared" si="110"/>
        <v>80000</v>
      </c>
      <c r="BA56" s="160">
        <f t="shared" si="110"/>
        <v>2508951</v>
      </c>
      <c r="BB56" s="160">
        <f t="shared" si="110"/>
        <v>146860</v>
      </c>
      <c r="BC56" s="160">
        <f t="shared" si="110"/>
        <v>112114</v>
      </c>
      <c r="BD56" s="161">
        <f t="shared" si="110"/>
        <v>16.955200000000001</v>
      </c>
      <c r="BE56" s="161">
        <f t="shared" si="110"/>
        <v>11.3719</v>
      </c>
      <c r="BF56" s="161">
        <f t="shared" si="110"/>
        <v>0</v>
      </c>
      <c r="BG56" s="162">
        <f t="shared" si="110"/>
        <v>5.5832999999999995</v>
      </c>
    </row>
    <row r="57" spans="1:59" s="152" customFormat="1" ht="14.1" customHeight="1" x14ac:dyDescent="0.2">
      <c r="A57" s="188">
        <v>8</v>
      </c>
      <c r="B57" s="159">
        <v>2455</v>
      </c>
      <c r="C57" s="149">
        <v>600080145</v>
      </c>
      <c r="D57" s="126">
        <v>72741601</v>
      </c>
      <c r="E57" s="126" t="s">
        <v>762</v>
      </c>
      <c r="F57" s="150">
        <v>3111</v>
      </c>
      <c r="G57" s="126" t="s">
        <v>315</v>
      </c>
      <c r="H57" s="151" t="s">
        <v>281</v>
      </c>
      <c r="I57" s="110">
        <v>1641994</v>
      </c>
      <c r="J57" s="111">
        <v>1202168</v>
      </c>
      <c r="K57" s="111">
        <v>0</v>
      </c>
      <c r="L57" s="111">
        <v>406333</v>
      </c>
      <c r="M57" s="111">
        <v>24043</v>
      </c>
      <c r="N57" s="111">
        <v>9450</v>
      </c>
      <c r="O57" s="288">
        <v>2.5108999999999999</v>
      </c>
      <c r="P57" s="288">
        <v>2</v>
      </c>
      <c r="Q57" s="880">
        <v>0.51090000000000002</v>
      </c>
      <c r="R57" s="346">
        <v>0</v>
      </c>
      <c r="S57" s="113">
        <v>0</v>
      </c>
      <c r="T57" s="113">
        <v>0</v>
      </c>
      <c r="U57" s="113">
        <v>0</v>
      </c>
      <c r="V57" s="113">
        <v>0</v>
      </c>
      <c r="W57" s="113">
        <v>0</v>
      </c>
      <c r="X57" s="113">
        <v>0</v>
      </c>
      <c r="Y57" s="113">
        <f t="shared" si="5"/>
        <v>0</v>
      </c>
      <c r="Z57" s="113">
        <v>0</v>
      </c>
      <c r="AA57" s="113">
        <v>0</v>
      </c>
      <c r="AB57" s="113">
        <v>0</v>
      </c>
      <c r="AC57" s="113">
        <f t="shared" si="6"/>
        <v>0</v>
      </c>
      <c r="AD57" s="113">
        <f t="shared" si="7"/>
        <v>0</v>
      </c>
      <c r="AE57" s="114">
        <f t="shared" si="8"/>
        <v>0</v>
      </c>
      <c r="AF57" s="114">
        <f t="shared" si="9"/>
        <v>0</v>
      </c>
      <c r="AG57" s="113">
        <v>0</v>
      </c>
      <c r="AH57" s="113">
        <v>0</v>
      </c>
      <c r="AI57" s="113">
        <v>0</v>
      </c>
      <c r="AJ57" s="113">
        <f t="shared" si="10"/>
        <v>0</v>
      </c>
      <c r="AK57" s="113">
        <f t="shared" si="11"/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v>0</v>
      </c>
      <c r="AQ57" s="115">
        <v>0</v>
      </c>
      <c r="AR57" s="115">
        <v>0</v>
      </c>
      <c r="AS57" s="115">
        <v>0</v>
      </c>
      <c r="AT57" s="409">
        <f t="shared" ref="AT57:AT62" si="115">AL57+AN57+AO57+AR57+AQ57</f>
        <v>0</v>
      </c>
      <c r="AU57" s="115">
        <f t="shared" ref="AU57:AU62" si="116">AM57+AP57+AS57</f>
        <v>0</v>
      </c>
      <c r="AV57" s="372">
        <f t="shared" si="13"/>
        <v>0</v>
      </c>
      <c r="AW57" s="112">
        <f t="shared" ref="AW57:AW62" si="117">I57+AK57</f>
        <v>1641994</v>
      </c>
      <c r="AX57" s="113">
        <f t="shared" ref="AX57:AX62" si="118">J57+Y57</f>
        <v>1202168</v>
      </c>
      <c r="AY57" s="113">
        <f t="shared" ref="AY57:AY62" si="119">W57</f>
        <v>0</v>
      </c>
      <c r="AZ57" s="113">
        <f t="shared" ref="AZ57:AZ62" si="120">K57+AC57</f>
        <v>0</v>
      </c>
      <c r="BA57" s="113">
        <f t="shared" ref="BA57:BB62" si="121">L57+AE57</f>
        <v>406333</v>
      </c>
      <c r="BB57" s="113">
        <f t="shared" si="121"/>
        <v>24043</v>
      </c>
      <c r="BC57" s="113">
        <f t="shared" ref="BC57:BC62" si="122">N57+AJ57</f>
        <v>9450</v>
      </c>
      <c r="BD57" s="115">
        <f t="shared" ref="BD57:BD62" si="123">O57+AV57</f>
        <v>2.5108999999999999</v>
      </c>
      <c r="BE57" s="115">
        <f t="shared" ref="BE57:BE62" si="124">P57+AT57</f>
        <v>2</v>
      </c>
      <c r="BF57" s="372">
        <f t="shared" ref="BF57:BF62" si="125">AQ57</f>
        <v>0</v>
      </c>
      <c r="BG57" s="116">
        <f t="shared" ref="BG57:BG62" si="126">Q57+AU57</f>
        <v>0.51090000000000002</v>
      </c>
    </row>
    <row r="58" spans="1:59" s="152" customFormat="1" ht="14.1" customHeight="1" x14ac:dyDescent="0.2">
      <c r="A58" s="188">
        <v>8</v>
      </c>
      <c r="B58" s="163">
        <v>2455</v>
      </c>
      <c r="C58" s="149">
        <v>600080145</v>
      </c>
      <c r="D58" s="126">
        <v>72741601</v>
      </c>
      <c r="E58" s="163" t="s">
        <v>762</v>
      </c>
      <c r="F58" s="164">
        <v>3117</v>
      </c>
      <c r="G58" s="163" t="s">
        <v>333</v>
      </c>
      <c r="H58" s="151" t="s">
        <v>281</v>
      </c>
      <c r="I58" s="110">
        <v>3294899</v>
      </c>
      <c r="J58" s="111">
        <v>2339899</v>
      </c>
      <c r="K58" s="111">
        <v>0</v>
      </c>
      <c r="L58" s="111">
        <v>790885</v>
      </c>
      <c r="M58" s="111">
        <v>46798</v>
      </c>
      <c r="N58" s="111">
        <v>117317</v>
      </c>
      <c r="O58" s="288">
        <v>4.7332999999999998</v>
      </c>
      <c r="P58" s="288">
        <v>3.3182</v>
      </c>
      <c r="Q58" s="880">
        <v>1.4151</v>
      </c>
      <c r="R58" s="346">
        <v>0</v>
      </c>
      <c r="S58" s="113">
        <v>0</v>
      </c>
      <c r="T58" s="113">
        <v>0</v>
      </c>
      <c r="U58" s="113">
        <v>26976</v>
      </c>
      <c r="V58" s="113">
        <v>0</v>
      </c>
      <c r="W58" s="113">
        <v>0</v>
      </c>
      <c r="X58" s="113">
        <v>0</v>
      </c>
      <c r="Y58" s="113">
        <f t="shared" si="5"/>
        <v>26976</v>
      </c>
      <c r="Z58" s="113">
        <v>0</v>
      </c>
      <c r="AA58" s="113">
        <v>0</v>
      </c>
      <c r="AB58" s="113">
        <v>0</v>
      </c>
      <c r="AC58" s="113">
        <f t="shared" si="6"/>
        <v>0</v>
      </c>
      <c r="AD58" s="113">
        <f t="shared" si="7"/>
        <v>26976</v>
      </c>
      <c r="AE58" s="114">
        <f t="shared" si="8"/>
        <v>9118</v>
      </c>
      <c r="AF58" s="114">
        <f t="shared" si="9"/>
        <v>540</v>
      </c>
      <c r="AG58" s="113">
        <v>0</v>
      </c>
      <c r="AH58" s="113">
        <v>0</v>
      </c>
      <c r="AI58" s="113">
        <v>0</v>
      </c>
      <c r="AJ58" s="113">
        <f t="shared" si="10"/>
        <v>0</v>
      </c>
      <c r="AK58" s="113">
        <f t="shared" si="11"/>
        <v>36634</v>
      </c>
      <c r="AL58" s="115">
        <v>0</v>
      </c>
      <c r="AM58" s="115">
        <v>0</v>
      </c>
      <c r="AN58" s="115">
        <v>0</v>
      </c>
      <c r="AO58" s="115">
        <v>0</v>
      </c>
      <c r="AP58" s="115">
        <v>0</v>
      </c>
      <c r="AQ58" s="115">
        <v>0</v>
      </c>
      <c r="AR58" s="115">
        <v>0</v>
      </c>
      <c r="AS58" s="115">
        <v>0</v>
      </c>
      <c r="AT58" s="409">
        <f t="shared" si="115"/>
        <v>0</v>
      </c>
      <c r="AU58" s="115">
        <f t="shared" si="116"/>
        <v>0</v>
      </c>
      <c r="AV58" s="372">
        <f t="shared" si="13"/>
        <v>0</v>
      </c>
      <c r="AW58" s="112">
        <f t="shared" si="117"/>
        <v>3331533</v>
      </c>
      <c r="AX58" s="113">
        <f t="shared" si="118"/>
        <v>2366875</v>
      </c>
      <c r="AY58" s="113">
        <f t="shared" si="119"/>
        <v>0</v>
      </c>
      <c r="AZ58" s="113">
        <f t="shared" si="120"/>
        <v>0</v>
      </c>
      <c r="BA58" s="113">
        <f t="shared" si="121"/>
        <v>800003</v>
      </c>
      <c r="BB58" s="113">
        <f t="shared" si="121"/>
        <v>47338</v>
      </c>
      <c r="BC58" s="113">
        <f t="shared" si="122"/>
        <v>117317</v>
      </c>
      <c r="BD58" s="115">
        <f t="shared" si="123"/>
        <v>4.7332999999999998</v>
      </c>
      <c r="BE58" s="115">
        <f t="shared" si="124"/>
        <v>3.3182</v>
      </c>
      <c r="BF58" s="372">
        <f t="shared" si="125"/>
        <v>0</v>
      </c>
      <c r="BG58" s="116">
        <f t="shared" si="126"/>
        <v>1.4151</v>
      </c>
    </row>
    <row r="59" spans="1:59" s="152" customFormat="1" ht="14.1" customHeight="1" x14ac:dyDescent="0.2">
      <c r="A59" s="188">
        <v>8</v>
      </c>
      <c r="B59" s="159">
        <v>2455</v>
      </c>
      <c r="C59" s="149">
        <v>600080145</v>
      </c>
      <c r="D59" s="126">
        <v>72741601</v>
      </c>
      <c r="E59" s="159" t="s">
        <v>762</v>
      </c>
      <c r="F59" s="150">
        <v>3117</v>
      </c>
      <c r="G59" s="126" t="s">
        <v>316</v>
      </c>
      <c r="H59" s="151" t="s">
        <v>282</v>
      </c>
      <c r="I59" s="110">
        <v>257180</v>
      </c>
      <c r="J59" s="28">
        <v>188646</v>
      </c>
      <c r="K59" s="28">
        <v>0</v>
      </c>
      <c r="L59" s="111">
        <v>63762</v>
      </c>
      <c r="M59" s="111">
        <v>3772</v>
      </c>
      <c r="N59" s="28">
        <v>1000</v>
      </c>
      <c r="O59" s="288">
        <v>0.53</v>
      </c>
      <c r="P59" s="275">
        <v>0.53</v>
      </c>
      <c r="Q59" s="878">
        <v>0</v>
      </c>
      <c r="R59" s="346">
        <v>0</v>
      </c>
      <c r="S59" s="113">
        <v>0</v>
      </c>
      <c r="T59" s="113">
        <v>0</v>
      </c>
      <c r="U59" s="113">
        <v>0</v>
      </c>
      <c r="V59" s="113">
        <v>0</v>
      </c>
      <c r="W59" s="113">
        <v>0</v>
      </c>
      <c r="X59" s="113">
        <v>0</v>
      </c>
      <c r="Y59" s="113">
        <f t="shared" si="5"/>
        <v>0</v>
      </c>
      <c r="Z59" s="113">
        <v>0</v>
      </c>
      <c r="AA59" s="113">
        <v>0</v>
      </c>
      <c r="AB59" s="113">
        <v>0</v>
      </c>
      <c r="AC59" s="113">
        <f t="shared" si="6"/>
        <v>0</v>
      </c>
      <c r="AD59" s="113">
        <f t="shared" si="7"/>
        <v>0</v>
      </c>
      <c r="AE59" s="114">
        <f t="shared" si="8"/>
        <v>0</v>
      </c>
      <c r="AF59" s="114">
        <f t="shared" si="9"/>
        <v>0</v>
      </c>
      <c r="AG59" s="113">
        <v>0</v>
      </c>
      <c r="AH59" s="113">
        <v>0</v>
      </c>
      <c r="AI59" s="113">
        <v>0</v>
      </c>
      <c r="AJ59" s="113">
        <f t="shared" si="10"/>
        <v>0</v>
      </c>
      <c r="AK59" s="113">
        <f t="shared" si="11"/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v>0</v>
      </c>
      <c r="AQ59" s="115">
        <v>0</v>
      </c>
      <c r="AR59" s="115">
        <v>0</v>
      </c>
      <c r="AS59" s="115">
        <v>0</v>
      </c>
      <c r="AT59" s="409">
        <f t="shared" si="115"/>
        <v>0</v>
      </c>
      <c r="AU59" s="115">
        <f t="shared" si="116"/>
        <v>0</v>
      </c>
      <c r="AV59" s="372">
        <f t="shared" si="13"/>
        <v>0</v>
      </c>
      <c r="AW59" s="112">
        <f t="shared" si="117"/>
        <v>257180</v>
      </c>
      <c r="AX59" s="113">
        <f t="shared" si="118"/>
        <v>188646</v>
      </c>
      <c r="AY59" s="113">
        <f t="shared" si="119"/>
        <v>0</v>
      </c>
      <c r="AZ59" s="113">
        <f t="shared" si="120"/>
        <v>0</v>
      </c>
      <c r="BA59" s="113">
        <f t="shared" si="121"/>
        <v>63762</v>
      </c>
      <c r="BB59" s="113">
        <f t="shared" si="121"/>
        <v>3772</v>
      </c>
      <c r="BC59" s="113">
        <f t="shared" si="122"/>
        <v>1000</v>
      </c>
      <c r="BD59" s="115">
        <f t="shared" si="123"/>
        <v>0.53</v>
      </c>
      <c r="BE59" s="115">
        <f t="shared" si="124"/>
        <v>0.53</v>
      </c>
      <c r="BF59" s="372">
        <f t="shared" si="125"/>
        <v>0</v>
      </c>
      <c r="BG59" s="116">
        <f t="shared" si="126"/>
        <v>0</v>
      </c>
    </row>
    <row r="60" spans="1:59" s="152" customFormat="1" ht="14.1" customHeight="1" x14ac:dyDescent="0.2">
      <c r="A60" s="188">
        <v>8</v>
      </c>
      <c r="B60" s="126">
        <v>2455</v>
      </c>
      <c r="C60" s="149">
        <v>600080145</v>
      </c>
      <c r="D60" s="126">
        <v>72741601</v>
      </c>
      <c r="E60" s="126" t="s">
        <v>762</v>
      </c>
      <c r="F60" s="150">
        <v>3141</v>
      </c>
      <c r="G60" s="126" t="s">
        <v>319</v>
      </c>
      <c r="H60" s="151" t="s">
        <v>282</v>
      </c>
      <c r="I60" s="110">
        <v>671095</v>
      </c>
      <c r="J60" s="30">
        <v>491958</v>
      </c>
      <c r="K60" s="30">
        <v>0</v>
      </c>
      <c r="L60" s="111">
        <v>166282</v>
      </c>
      <c r="M60" s="111">
        <v>9839</v>
      </c>
      <c r="N60" s="30">
        <v>3016</v>
      </c>
      <c r="O60" s="288">
        <v>1.67</v>
      </c>
      <c r="P60" s="33">
        <v>0</v>
      </c>
      <c r="Q60" s="881">
        <v>1.67</v>
      </c>
      <c r="R60" s="346">
        <v>0</v>
      </c>
      <c r="S60" s="113">
        <v>0</v>
      </c>
      <c r="T60" s="113">
        <v>0</v>
      </c>
      <c r="U60" s="113">
        <v>0</v>
      </c>
      <c r="V60" s="113">
        <v>0</v>
      </c>
      <c r="W60" s="113">
        <v>0</v>
      </c>
      <c r="X60" s="113">
        <v>0</v>
      </c>
      <c r="Y60" s="113">
        <f t="shared" si="5"/>
        <v>0</v>
      </c>
      <c r="Z60" s="113">
        <v>0</v>
      </c>
      <c r="AA60" s="113">
        <v>0</v>
      </c>
      <c r="AB60" s="113">
        <v>0</v>
      </c>
      <c r="AC60" s="113">
        <f t="shared" si="6"/>
        <v>0</v>
      </c>
      <c r="AD60" s="113">
        <f t="shared" si="7"/>
        <v>0</v>
      </c>
      <c r="AE60" s="114">
        <f t="shared" si="8"/>
        <v>0</v>
      </c>
      <c r="AF60" s="114">
        <f t="shared" si="9"/>
        <v>0</v>
      </c>
      <c r="AG60" s="113">
        <v>0</v>
      </c>
      <c r="AH60" s="113">
        <v>0</v>
      </c>
      <c r="AI60" s="113">
        <v>0</v>
      </c>
      <c r="AJ60" s="113">
        <f t="shared" si="10"/>
        <v>0</v>
      </c>
      <c r="AK60" s="113">
        <f t="shared" si="11"/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v>0</v>
      </c>
      <c r="AQ60" s="115">
        <v>0</v>
      </c>
      <c r="AR60" s="115">
        <v>0</v>
      </c>
      <c r="AS60" s="115">
        <v>0</v>
      </c>
      <c r="AT60" s="409">
        <f t="shared" si="115"/>
        <v>0</v>
      </c>
      <c r="AU60" s="115">
        <f t="shared" si="116"/>
        <v>0</v>
      </c>
      <c r="AV60" s="372">
        <f t="shared" si="13"/>
        <v>0</v>
      </c>
      <c r="AW60" s="112">
        <f t="shared" si="117"/>
        <v>671095</v>
      </c>
      <c r="AX60" s="113">
        <f t="shared" si="118"/>
        <v>491958</v>
      </c>
      <c r="AY60" s="113">
        <f t="shared" si="119"/>
        <v>0</v>
      </c>
      <c r="AZ60" s="113">
        <f t="shared" si="120"/>
        <v>0</v>
      </c>
      <c r="BA60" s="113">
        <f t="shared" si="121"/>
        <v>166282</v>
      </c>
      <c r="BB60" s="113">
        <f t="shared" si="121"/>
        <v>9839</v>
      </c>
      <c r="BC60" s="113">
        <f t="shared" si="122"/>
        <v>3016</v>
      </c>
      <c r="BD60" s="115">
        <f t="shared" si="123"/>
        <v>1.67</v>
      </c>
      <c r="BE60" s="115">
        <f t="shared" si="124"/>
        <v>0</v>
      </c>
      <c r="BF60" s="372">
        <f t="shared" si="125"/>
        <v>0</v>
      </c>
      <c r="BG60" s="116">
        <f t="shared" si="126"/>
        <v>1.67</v>
      </c>
    </row>
    <row r="61" spans="1:59" s="152" customFormat="1" ht="14.1" customHeight="1" x14ac:dyDescent="0.2">
      <c r="A61" s="188">
        <v>8</v>
      </c>
      <c r="B61" s="126">
        <v>2455</v>
      </c>
      <c r="C61" s="149">
        <v>600080145</v>
      </c>
      <c r="D61" s="126">
        <v>72741601</v>
      </c>
      <c r="E61" s="126" t="s">
        <v>762</v>
      </c>
      <c r="F61" s="150">
        <v>3143</v>
      </c>
      <c r="G61" s="126" t="s">
        <v>633</v>
      </c>
      <c r="H61" s="151" t="s">
        <v>281</v>
      </c>
      <c r="I61" s="110">
        <v>654808</v>
      </c>
      <c r="J61" s="28">
        <v>482185</v>
      </c>
      <c r="K61" s="28">
        <v>0</v>
      </c>
      <c r="L61" s="111">
        <v>162979</v>
      </c>
      <c r="M61" s="111">
        <v>9644</v>
      </c>
      <c r="N61" s="339">
        <v>0</v>
      </c>
      <c r="O61" s="288">
        <v>0.92859999999999998</v>
      </c>
      <c r="P61" s="21">
        <v>0.92859999999999998</v>
      </c>
      <c r="Q61" s="878">
        <v>0</v>
      </c>
      <c r="R61" s="346">
        <v>0</v>
      </c>
      <c r="S61" s="113">
        <v>0</v>
      </c>
      <c r="T61" s="113">
        <v>0</v>
      </c>
      <c r="U61" s="113">
        <v>0</v>
      </c>
      <c r="V61" s="113">
        <v>0</v>
      </c>
      <c r="W61" s="113">
        <v>0</v>
      </c>
      <c r="X61" s="113">
        <v>0</v>
      </c>
      <c r="Y61" s="113">
        <f t="shared" si="5"/>
        <v>0</v>
      </c>
      <c r="Z61" s="113">
        <v>0</v>
      </c>
      <c r="AA61" s="113">
        <v>0</v>
      </c>
      <c r="AB61" s="113">
        <v>0</v>
      </c>
      <c r="AC61" s="113">
        <f t="shared" si="6"/>
        <v>0</v>
      </c>
      <c r="AD61" s="113">
        <f t="shared" si="7"/>
        <v>0</v>
      </c>
      <c r="AE61" s="114">
        <f t="shared" si="8"/>
        <v>0</v>
      </c>
      <c r="AF61" s="114">
        <f t="shared" si="9"/>
        <v>0</v>
      </c>
      <c r="AG61" s="113">
        <v>0</v>
      </c>
      <c r="AH61" s="113">
        <v>0</v>
      </c>
      <c r="AI61" s="113">
        <v>0</v>
      </c>
      <c r="AJ61" s="113">
        <f t="shared" si="10"/>
        <v>0</v>
      </c>
      <c r="AK61" s="113">
        <f t="shared" si="11"/>
        <v>0</v>
      </c>
      <c r="AL61" s="115">
        <v>0</v>
      </c>
      <c r="AM61" s="115">
        <v>0</v>
      </c>
      <c r="AN61" s="115">
        <v>0</v>
      </c>
      <c r="AO61" s="115">
        <v>0</v>
      </c>
      <c r="AP61" s="115">
        <v>0</v>
      </c>
      <c r="AQ61" s="115">
        <v>0</v>
      </c>
      <c r="AR61" s="115">
        <v>0</v>
      </c>
      <c r="AS61" s="115">
        <v>0</v>
      </c>
      <c r="AT61" s="409">
        <f t="shared" si="115"/>
        <v>0</v>
      </c>
      <c r="AU61" s="115">
        <f t="shared" si="116"/>
        <v>0</v>
      </c>
      <c r="AV61" s="372">
        <f t="shared" si="13"/>
        <v>0</v>
      </c>
      <c r="AW61" s="112">
        <f t="shared" si="117"/>
        <v>654808</v>
      </c>
      <c r="AX61" s="113">
        <f t="shared" si="118"/>
        <v>482185</v>
      </c>
      <c r="AY61" s="113">
        <f t="shared" si="119"/>
        <v>0</v>
      </c>
      <c r="AZ61" s="113">
        <f t="shared" si="120"/>
        <v>0</v>
      </c>
      <c r="BA61" s="113">
        <f t="shared" si="121"/>
        <v>162979</v>
      </c>
      <c r="BB61" s="113">
        <f t="shared" si="121"/>
        <v>9644</v>
      </c>
      <c r="BC61" s="113">
        <f t="shared" si="122"/>
        <v>0</v>
      </c>
      <c r="BD61" s="115">
        <f t="shared" si="123"/>
        <v>0.92859999999999998</v>
      </c>
      <c r="BE61" s="115">
        <f t="shared" si="124"/>
        <v>0.92859999999999998</v>
      </c>
      <c r="BF61" s="372">
        <f t="shared" si="125"/>
        <v>0</v>
      </c>
      <c r="BG61" s="116">
        <f t="shared" si="126"/>
        <v>0</v>
      </c>
    </row>
    <row r="62" spans="1:59" s="152" customFormat="1" ht="14.1" customHeight="1" x14ac:dyDescent="0.2">
      <c r="A62" s="188">
        <v>8</v>
      </c>
      <c r="B62" s="126">
        <v>2455</v>
      </c>
      <c r="C62" s="149">
        <v>600080145</v>
      </c>
      <c r="D62" s="126">
        <v>72741601</v>
      </c>
      <c r="E62" s="126" t="s">
        <v>762</v>
      </c>
      <c r="F62" s="150">
        <v>3143</v>
      </c>
      <c r="G62" s="126" t="s">
        <v>634</v>
      </c>
      <c r="H62" s="151" t="s">
        <v>282</v>
      </c>
      <c r="I62" s="110">
        <v>21066</v>
      </c>
      <c r="J62" s="439">
        <v>14850</v>
      </c>
      <c r="K62" s="439">
        <v>0</v>
      </c>
      <c r="L62" s="111">
        <v>5019</v>
      </c>
      <c r="M62" s="111">
        <v>297</v>
      </c>
      <c r="N62" s="439">
        <v>900</v>
      </c>
      <c r="O62" s="288">
        <v>0.06</v>
      </c>
      <c r="P62" s="438">
        <v>0</v>
      </c>
      <c r="Q62" s="879">
        <v>0.06</v>
      </c>
      <c r="R62" s="346">
        <v>0</v>
      </c>
      <c r="S62" s="113">
        <v>0</v>
      </c>
      <c r="T62" s="113">
        <v>0</v>
      </c>
      <c r="U62" s="113">
        <v>0</v>
      </c>
      <c r="V62" s="113">
        <v>0</v>
      </c>
      <c r="W62" s="113">
        <v>0</v>
      </c>
      <c r="X62" s="113">
        <v>0</v>
      </c>
      <c r="Y62" s="113">
        <f t="shared" si="5"/>
        <v>0</v>
      </c>
      <c r="Z62" s="113">
        <v>0</v>
      </c>
      <c r="AA62" s="113">
        <v>0</v>
      </c>
      <c r="AB62" s="113">
        <v>0</v>
      </c>
      <c r="AC62" s="113">
        <f t="shared" si="6"/>
        <v>0</v>
      </c>
      <c r="AD62" s="113">
        <f t="shared" si="7"/>
        <v>0</v>
      </c>
      <c r="AE62" s="114">
        <f t="shared" si="8"/>
        <v>0</v>
      </c>
      <c r="AF62" s="114">
        <f t="shared" si="9"/>
        <v>0</v>
      </c>
      <c r="AG62" s="113">
        <v>0</v>
      </c>
      <c r="AH62" s="113">
        <v>0</v>
      </c>
      <c r="AI62" s="113">
        <v>0</v>
      </c>
      <c r="AJ62" s="113">
        <f t="shared" si="10"/>
        <v>0</v>
      </c>
      <c r="AK62" s="113">
        <f t="shared" si="11"/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v>0</v>
      </c>
      <c r="AQ62" s="115">
        <v>0</v>
      </c>
      <c r="AR62" s="115">
        <v>0</v>
      </c>
      <c r="AS62" s="115">
        <v>0</v>
      </c>
      <c r="AT62" s="409">
        <f t="shared" si="115"/>
        <v>0</v>
      </c>
      <c r="AU62" s="115">
        <f t="shared" si="116"/>
        <v>0</v>
      </c>
      <c r="AV62" s="372">
        <f t="shared" si="13"/>
        <v>0</v>
      </c>
      <c r="AW62" s="112">
        <f t="shared" si="117"/>
        <v>21066</v>
      </c>
      <c r="AX62" s="113">
        <f t="shared" si="118"/>
        <v>14850</v>
      </c>
      <c r="AY62" s="113">
        <f t="shared" si="119"/>
        <v>0</v>
      </c>
      <c r="AZ62" s="113">
        <f t="shared" si="120"/>
        <v>0</v>
      </c>
      <c r="BA62" s="113">
        <f t="shared" si="121"/>
        <v>5019</v>
      </c>
      <c r="BB62" s="113">
        <f t="shared" si="121"/>
        <v>297</v>
      </c>
      <c r="BC62" s="113">
        <f t="shared" si="122"/>
        <v>900</v>
      </c>
      <c r="BD62" s="115">
        <f t="shared" si="123"/>
        <v>0.06</v>
      </c>
      <c r="BE62" s="115">
        <f t="shared" si="124"/>
        <v>0</v>
      </c>
      <c r="BF62" s="372">
        <f t="shared" si="125"/>
        <v>0</v>
      </c>
      <c r="BG62" s="116">
        <f t="shared" si="126"/>
        <v>0.06</v>
      </c>
    </row>
    <row r="63" spans="1:59" s="152" customFormat="1" ht="14.1" customHeight="1" x14ac:dyDescent="0.2">
      <c r="A63" s="189">
        <v>8</v>
      </c>
      <c r="B63" s="154">
        <v>2455</v>
      </c>
      <c r="C63" s="155">
        <v>600080145</v>
      </c>
      <c r="D63" s="154">
        <v>72741601</v>
      </c>
      <c r="E63" s="154" t="s">
        <v>763</v>
      </c>
      <c r="F63" s="165"/>
      <c r="G63" s="157"/>
      <c r="H63" s="158"/>
      <c r="I63" s="153">
        <v>6541042</v>
      </c>
      <c r="J63" s="280">
        <v>4719706</v>
      </c>
      <c r="K63" s="280">
        <v>0</v>
      </c>
      <c r="L63" s="280">
        <v>1595260</v>
      </c>
      <c r="M63" s="280">
        <v>94393</v>
      </c>
      <c r="N63" s="280">
        <v>131683</v>
      </c>
      <c r="O63" s="444">
        <v>10.432799999999999</v>
      </c>
      <c r="P63" s="444">
        <v>6.7768000000000006</v>
      </c>
      <c r="Q63" s="875">
        <v>3.6560000000000001</v>
      </c>
      <c r="R63" s="160">
        <f t="shared" ref="R63:BG63" si="127">SUM(R57:R62)</f>
        <v>0</v>
      </c>
      <c r="S63" s="160">
        <f t="shared" si="127"/>
        <v>0</v>
      </c>
      <c r="T63" s="160">
        <f t="shared" si="127"/>
        <v>0</v>
      </c>
      <c r="U63" s="160">
        <f t="shared" ref="U63:V63" si="128">SUM(U57:U62)</f>
        <v>26976</v>
      </c>
      <c r="V63" s="160">
        <f t="shared" si="128"/>
        <v>0</v>
      </c>
      <c r="W63" s="160">
        <f t="shared" ref="W63" si="129">SUM(W57:W62)</f>
        <v>0</v>
      </c>
      <c r="X63" s="160">
        <f t="shared" si="127"/>
        <v>0</v>
      </c>
      <c r="Y63" s="160">
        <f t="shared" si="127"/>
        <v>26976</v>
      </c>
      <c r="Z63" s="160">
        <f t="shared" si="127"/>
        <v>0</v>
      </c>
      <c r="AA63" s="160">
        <f t="shared" si="127"/>
        <v>0</v>
      </c>
      <c r="AB63" s="160">
        <f t="shared" si="127"/>
        <v>0</v>
      </c>
      <c r="AC63" s="160">
        <f t="shared" si="127"/>
        <v>0</v>
      </c>
      <c r="AD63" s="160">
        <f t="shared" si="127"/>
        <v>26976</v>
      </c>
      <c r="AE63" s="160">
        <f t="shared" si="127"/>
        <v>9118</v>
      </c>
      <c r="AF63" s="160">
        <f t="shared" si="127"/>
        <v>540</v>
      </c>
      <c r="AG63" s="160">
        <f t="shared" si="127"/>
        <v>0</v>
      </c>
      <c r="AH63" s="160">
        <f t="shared" si="127"/>
        <v>0</v>
      </c>
      <c r="AI63" s="160">
        <f t="shared" si="127"/>
        <v>0</v>
      </c>
      <c r="AJ63" s="160">
        <f t="shared" si="127"/>
        <v>0</v>
      </c>
      <c r="AK63" s="160">
        <f t="shared" si="127"/>
        <v>36634</v>
      </c>
      <c r="AL63" s="161">
        <f t="shared" si="127"/>
        <v>0</v>
      </c>
      <c r="AM63" s="161">
        <f t="shared" si="127"/>
        <v>0</v>
      </c>
      <c r="AN63" s="161">
        <f t="shared" si="127"/>
        <v>0</v>
      </c>
      <c r="AO63" s="161">
        <f t="shared" si="127"/>
        <v>0</v>
      </c>
      <c r="AP63" s="161">
        <f t="shared" si="127"/>
        <v>0</v>
      </c>
      <c r="AQ63" s="161">
        <f t="shared" ref="AQ63" si="130">SUM(AQ57:AQ62)</f>
        <v>0</v>
      </c>
      <c r="AR63" s="161">
        <f t="shared" si="127"/>
        <v>0</v>
      </c>
      <c r="AS63" s="161">
        <f t="shared" si="127"/>
        <v>0</v>
      </c>
      <c r="AT63" s="161">
        <f t="shared" si="127"/>
        <v>0</v>
      </c>
      <c r="AU63" s="161">
        <f t="shared" si="127"/>
        <v>0</v>
      </c>
      <c r="AV63" s="872">
        <f t="shared" si="127"/>
        <v>0</v>
      </c>
      <c r="AW63" s="153">
        <f t="shared" si="127"/>
        <v>6577676</v>
      </c>
      <c r="AX63" s="160">
        <f t="shared" si="127"/>
        <v>4746682</v>
      </c>
      <c r="AY63" s="890">
        <f t="shared" ref="AY63" si="131">SUM(AY57:AY62)</f>
        <v>0</v>
      </c>
      <c r="AZ63" s="160">
        <f t="shared" si="127"/>
        <v>0</v>
      </c>
      <c r="BA63" s="160">
        <f t="shared" si="127"/>
        <v>1604378</v>
      </c>
      <c r="BB63" s="160">
        <f t="shared" si="127"/>
        <v>94933</v>
      </c>
      <c r="BC63" s="160">
        <f t="shared" si="127"/>
        <v>131683</v>
      </c>
      <c r="BD63" s="161">
        <f t="shared" si="127"/>
        <v>10.432799999999999</v>
      </c>
      <c r="BE63" s="161">
        <f t="shared" si="127"/>
        <v>6.7768000000000006</v>
      </c>
      <c r="BF63" s="161">
        <f t="shared" si="127"/>
        <v>0</v>
      </c>
      <c r="BG63" s="162">
        <f t="shared" si="127"/>
        <v>3.6560000000000001</v>
      </c>
    </row>
    <row r="64" spans="1:59" s="152" customFormat="1" ht="14.1" customHeight="1" x14ac:dyDescent="0.2">
      <c r="A64" s="188">
        <v>9</v>
      </c>
      <c r="B64" s="159">
        <v>2456</v>
      </c>
      <c r="C64" s="149">
        <v>600079732</v>
      </c>
      <c r="D64" s="126">
        <v>70695911</v>
      </c>
      <c r="E64" s="126" t="s">
        <v>764</v>
      </c>
      <c r="F64" s="150">
        <v>3111</v>
      </c>
      <c r="G64" s="126" t="s">
        <v>315</v>
      </c>
      <c r="H64" s="151" t="s">
        <v>281</v>
      </c>
      <c r="I64" s="110">
        <v>7614814</v>
      </c>
      <c r="J64" s="111">
        <v>5561733</v>
      </c>
      <c r="K64" s="111">
        <v>10000</v>
      </c>
      <c r="L64" s="111">
        <v>1883246</v>
      </c>
      <c r="M64" s="111">
        <v>111235</v>
      </c>
      <c r="N64" s="111">
        <v>48600</v>
      </c>
      <c r="O64" s="288">
        <v>12.537800000000001</v>
      </c>
      <c r="P64" s="288">
        <v>9.9832000000000001</v>
      </c>
      <c r="Q64" s="880">
        <v>2.5546000000000002</v>
      </c>
      <c r="R64" s="346">
        <v>0</v>
      </c>
      <c r="S64" s="113">
        <v>0</v>
      </c>
      <c r="T64" s="113">
        <v>307089</v>
      </c>
      <c r="U64" s="113">
        <v>0</v>
      </c>
      <c r="V64" s="113">
        <v>0</v>
      </c>
      <c r="W64" s="113">
        <v>0</v>
      </c>
      <c r="X64" s="113">
        <v>0</v>
      </c>
      <c r="Y64" s="113">
        <f t="shared" si="5"/>
        <v>307089</v>
      </c>
      <c r="Z64" s="113">
        <v>0</v>
      </c>
      <c r="AA64" s="113">
        <v>0</v>
      </c>
      <c r="AB64" s="113">
        <v>0</v>
      </c>
      <c r="AC64" s="113">
        <f t="shared" si="6"/>
        <v>0</v>
      </c>
      <c r="AD64" s="113">
        <f t="shared" si="7"/>
        <v>307089</v>
      </c>
      <c r="AE64" s="114">
        <f t="shared" si="8"/>
        <v>103796</v>
      </c>
      <c r="AF64" s="114">
        <f t="shared" si="9"/>
        <v>6142</v>
      </c>
      <c r="AG64" s="113">
        <v>0</v>
      </c>
      <c r="AH64" s="113">
        <v>0</v>
      </c>
      <c r="AI64" s="113">
        <v>0</v>
      </c>
      <c r="AJ64" s="113">
        <f t="shared" si="10"/>
        <v>0</v>
      </c>
      <c r="AK64" s="113">
        <f t="shared" si="11"/>
        <v>417027</v>
      </c>
      <c r="AL64" s="115">
        <v>0</v>
      </c>
      <c r="AM64" s="115">
        <v>0</v>
      </c>
      <c r="AN64" s="115">
        <v>0</v>
      </c>
      <c r="AO64" s="115">
        <v>0.61</v>
      </c>
      <c r="AP64" s="115">
        <v>0</v>
      </c>
      <c r="AQ64" s="115">
        <v>0</v>
      </c>
      <c r="AR64" s="115">
        <v>0</v>
      </c>
      <c r="AS64" s="115">
        <v>0</v>
      </c>
      <c r="AT64" s="409">
        <f t="shared" ref="AT64:AT69" si="132">AL64+AN64+AO64+AR64+AQ64</f>
        <v>0.61</v>
      </c>
      <c r="AU64" s="115">
        <f t="shared" ref="AU64:AU69" si="133">AM64+AP64+AS64</f>
        <v>0</v>
      </c>
      <c r="AV64" s="372">
        <f t="shared" si="13"/>
        <v>0.61</v>
      </c>
      <c r="AW64" s="112">
        <f t="shared" ref="AW64:AW69" si="134">I64+AK64</f>
        <v>8031841</v>
      </c>
      <c r="AX64" s="113">
        <f t="shared" ref="AX64:AX69" si="135">J64+Y64</f>
        <v>5868822</v>
      </c>
      <c r="AY64" s="113">
        <f t="shared" ref="AY64:AY69" si="136">W64</f>
        <v>0</v>
      </c>
      <c r="AZ64" s="113">
        <f t="shared" ref="AZ64:AZ69" si="137">K64+AC64</f>
        <v>10000</v>
      </c>
      <c r="BA64" s="113">
        <f t="shared" ref="BA64:BB69" si="138">L64+AE64</f>
        <v>1987042</v>
      </c>
      <c r="BB64" s="113">
        <f t="shared" si="138"/>
        <v>117377</v>
      </c>
      <c r="BC64" s="113">
        <f t="shared" ref="BC64:BC69" si="139">N64+AJ64</f>
        <v>48600</v>
      </c>
      <c r="BD64" s="115">
        <f t="shared" ref="BD64:BD69" si="140">O64+AV64</f>
        <v>13.1478</v>
      </c>
      <c r="BE64" s="115">
        <f t="shared" ref="BE64:BE69" si="141">P64+AT64</f>
        <v>10.5932</v>
      </c>
      <c r="BF64" s="372">
        <f t="shared" ref="BF64:BF69" si="142">AQ64</f>
        <v>0</v>
      </c>
      <c r="BG64" s="116">
        <f t="shared" ref="BG64:BG69" si="143">Q64+AU64</f>
        <v>2.5546000000000002</v>
      </c>
    </row>
    <row r="65" spans="1:59" s="152" customFormat="1" ht="14.1" customHeight="1" x14ac:dyDescent="0.2">
      <c r="A65" s="188">
        <v>9</v>
      </c>
      <c r="B65" s="126">
        <v>2456</v>
      </c>
      <c r="C65" s="149">
        <v>600079732</v>
      </c>
      <c r="D65" s="126">
        <v>70695911</v>
      </c>
      <c r="E65" s="126" t="s">
        <v>764</v>
      </c>
      <c r="F65" s="150">
        <v>3113</v>
      </c>
      <c r="G65" s="126" t="s">
        <v>318</v>
      </c>
      <c r="H65" s="151" t="s">
        <v>281</v>
      </c>
      <c r="I65" s="110">
        <v>22967450</v>
      </c>
      <c r="J65" s="111">
        <v>16295082</v>
      </c>
      <c r="K65" s="111">
        <v>110000</v>
      </c>
      <c r="L65" s="111">
        <v>5544918</v>
      </c>
      <c r="M65" s="111">
        <v>325900</v>
      </c>
      <c r="N65" s="111">
        <v>691550</v>
      </c>
      <c r="O65" s="288">
        <v>31.582800000000002</v>
      </c>
      <c r="P65" s="288">
        <v>23.01</v>
      </c>
      <c r="Q65" s="880">
        <v>8.5728000000000009</v>
      </c>
      <c r="R65" s="346">
        <v>0</v>
      </c>
      <c r="S65" s="113">
        <v>0</v>
      </c>
      <c r="T65" s="113">
        <v>-91251</v>
      </c>
      <c r="U65" s="113">
        <v>148672</v>
      </c>
      <c r="V65" s="113">
        <v>0</v>
      </c>
      <c r="W65" s="113">
        <v>173220</v>
      </c>
      <c r="X65" s="113">
        <v>0</v>
      </c>
      <c r="Y65" s="113">
        <f t="shared" si="5"/>
        <v>230641</v>
      </c>
      <c r="Z65" s="113">
        <v>0</v>
      </c>
      <c r="AA65" s="113">
        <v>0</v>
      </c>
      <c r="AB65" s="113">
        <v>0</v>
      </c>
      <c r="AC65" s="113">
        <f t="shared" si="6"/>
        <v>0</v>
      </c>
      <c r="AD65" s="113">
        <f t="shared" si="7"/>
        <v>230641</v>
      </c>
      <c r="AE65" s="114">
        <f t="shared" si="8"/>
        <v>77957</v>
      </c>
      <c r="AF65" s="114">
        <f t="shared" si="9"/>
        <v>4613</v>
      </c>
      <c r="AG65" s="113">
        <v>0</v>
      </c>
      <c r="AH65" s="113">
        <v>0</v>
      </c>
      <c r="AI65" s="113">
        <v>0</v>
      </c>
      <c r="AJ65" s="113">
        <f t="shared" si="10"/>
        <v>0</v>
      </c>
      <c r="AK65" s="113">
        <f t="shared" si="11"/>
        <v>313211</v>
      </c>
      <c r="AL65" s="115">
        <v>0</v>
      </c>
      <c r="AM65" s="115">
        <v>0</v>
      </c>
      <c r="AN65" s="115">
        <v>0</v>
      </c>
      <c r="AO65" s="115">
        <v>-0.15</v>
      </c>
      <c r="AP65" s="115">
        <v>0</v>
      </c>
      <c r="AQ65" s="115">
        <v>0.5</v>
      </c>
      <c r="AR65" s="115">
        <v>0</v>
      </c>
      <c r="AS65" s="115">
        <v>0</v>
      </c>
      <c r="AT65" s="409">
        <f t="shared" si="132"/>
        <v>0.35</v>
      </c>
      <c r="AU65" s="115">
        <f t="shared" si="133"/>
        <v>0</v>
      </c>
      <c r="AV65" s="372">
        <f t="shared" si="13"/>
        <v>0.35</v>
      </c>
      <c r="AW65" s="112">
        <f t="shared" si="134"/>
        <v>23280661</v>
      </c>
      <c r="AX65" s="113">
        <f t="shared" si="135"/>
        <v>16525723</v>
      </c>
      <c r="AY65" s="113">
        <f t="shared" si="136"/>
        <v>173220</v>
      </c>
      <c r="AZ65" s="113">
        <f t="shared" si="137"/>
        <v>110000</v>
      </c>
      <c r="BA65" s="113">
        <f t="shared" si="138"/>
        <v>5622875</v>
      </c>
      <c r="BB65" s="113">
        <f t="shared" si="138"/>
        <v>330513</v>
      </c>
      <c r="BC65" s="113">
        <f t="shared" si="139"/>
        <v>691550</v>
      </c>
      <c r="BD65" s="115">
        <f t="shared" si="140"/>
        <v>31.932800000000004</v>
      </c>
      <c r="BE65" s="115">
        <f t="shared" si="141"/>
        <v>23.360000000000003</v>
      </c>
      <c r="BF65" s="372">
        <f t="shared" si="142"/>
        <v>0.5</v>
      </c>
      <c r="BG65" s="116">
        <f t="shared" si="143"/>
        <v>8.5728000000000009</v>
      </c>
    </row>
    <row r="66" spans="1:59" s="152" customFormat="1" ht="14.1" customHeight="1" x14ac:dyDescent="0.2">
      <c r="A66" s="188">
        <v>9</v>
      </c>
      <c r="B66" s="159">
        <v>2456</v>
      </c>
      <c r="C66" s="149">
        <v>600079732</v>
      </c>
      <c r="D66" s="126">
        <v>70695911</v>
      </c>
      <c r="E66" s="159" t="s">
        <v>764</v>
      </c>
      <c r="F66" s="150">
        <v>3113</v>
      </c>
      <c r="G66" s="126" t="s">
        <v>316</v>
      </c>
      <c r="H66" s="151" t="s">
        <v>282</v>
      </c>
      <c r="I66" s="110">
        <v>2655954</v>
      </c>
      <c r="J66" s="28">
        <v>1949524</v>
      </c>
      <c r="K66" s="28">
        <v>0</v>
      </c>
      <c r="L66" s="111">
        <v>658939</v>
      </c>
      <c r="M66" s="111">
        <v>38991</v>
      </c>
      <c r="N66" s="28">
        <v>8500</v>
      </c>
      <c r="O66" s="288">
        <v>5.9399999999999995</v>
      </c>
      <c r="P66" s="275">
        <v>5.9399999999999995</v>
      </c>
      <c r="Q66" s="878">
        <v>0</v>
      </c>
      <c r="R66" s="346">
        <v>0</v>
      </c>
      <c r="S66" s="113">
        <v>-61596</v>
      </c>
      <c r="T66" s="113">
        <v>0</v>
      </c>
      <c r="U66" s="113">
        <v>0</v>
      </c>
      <c r="V66" s="113">
        <v>0</v>
      </c>
      <c r="W66" s="113">
        <v>0</v>
      </c>
      <c r="X66" s="113">
        <v>0</v>
      </c>
      <c r="Y66" s="113">
        <f t="shared" si="5"/>
        <v>-61596</v>
      </c>
      <c r="Z66" s="113">
        <v>0</v>
      </c>
      <c r="AA66" s="113">
        <v>0</v>
      </c>
      <c r="AB66" s="113">
        <v>0</v>
      </c>
      <c r="AC66" s="113">
        <f t="shared" si="6"/>
        <v>0</v>
      </c>
      <c r="AD66" s="113">
        <f t="shared" si="7"/>
        <v>-61596</v>
      </c>
      <c r="AE66" s="114">
        <f t="shared" si="8"/>
        <v>-20819</v>
      </c>
      <c r="AF66" s="114">
        <f t="shared" si="9"/>
        <v>-1232</v>
      </c>
      <c r="AG66" s="113">
        <v>0</v>
      </c>
      <c r="AH66" s="113">
        <v>0</v>
      </c>
      <c r="AI66" s="113">
        <v>0</v>
      </c>
      <c r="AJ66" s="113">
        <f t="shared" si="10"/>
        <v>0</v>
      </c>
      <c r="AK66" s="113">
        <f t="shared" si="11"/>
        <v>-83647</v>
      </c>
      <c r="AL66" s="115">
        <v>0</v>
      </c>
      <c r="AM66" s="115">
        <v>0</v>
      </c>
      <c r="AN66" s="115">
        <v>-0.17</v>
      </c>
      <c r="AO66" s="115">
        <v>0</v>
      </c>
      <c r="AP66" s="115">
        <v>0</v>
      </c>
      <c r="AQ66" s="115">
        <v>0</v>
      </c>
      <c r="AR66" s="115">
        <v>0</v>
      </c>
      <c r="AS66" s="115">
        <v>0</v>
      </c>
      <c r="AT66" s="409">
        <f t="shared" si="132"/>
        <v>-0.17</v>
      </c>
      <c r="AU66" s="115">
        <f t="shared" si="133"/>
        <v>0</v>
      </c>
      <c r="AV66" s="372">
        <f t="shared" si="13"/>
        <v>-0.17</v>
      </c>
      <c r="AW66" s="112">
        <f t="shared" si="134"/>
        <v>2572307</v>
      </c>
      <c r="AX66" s="113">
        <f t="shared" si="135"/>
        <v>1887928</v>
      </c>
      <c r="AY66" s="113">
        <f t="shared" si="136"/>
        <v>0</v>
      </c>
      <c r="AZ66" s="113">
        <f t="shared" si="137"/>
        <v>0</v>
      </c>
      <c r="BA66" s="113">
        <f t="shared" si="138"/>
        <v>638120</v>
      </c>
      <c r="BB66" s="113">
        <f t="shared" si="138"/>
        <v>37759</v>
      </c>
      <c r="BC66" s="113">
        <f t="shared" si="139"/>
        <v>8500</v>
      </c>
      <c r="BD66" s="115">
        <f t="shared" si="140"/>
        <v>5.77</v>
      </c>
      <c r="BE66" s="115">
        <f t="shared" si="141"/>
        <v>5.77</v>
      </c>
      <c r="BF66" s="372">
        <f t="shared" si="142"/>
        <v>0</v>
      </c>
      <c r="BG66" s="116">
        <f t="shared" si="143"/>
        <v>0</v>
      </c>
    </row>
    <row r="67" spans="1:59" s="152" customFormat="1" ht="14.1" customHeight="1" x14ac:dyDescent="0.2">
      <c r="A67" s="188">
        <v>9</v>
      </c>
      <c r="B67" s="126">
        <v>2456</v>
      </c>
      <c r="C67" s="149">
        <v>600079732</v>
      </c>
      <c r="D67" s="126">
        <v>70695911</v>
      </c>
      <c r="E67" s="126" t="s">
        <v>764</v>
      </c>
      <c r="F67" s="150">
        <v>3141</v>
      </c>
      <c r="G67" s="126" t="s">
        <v>319</v>
      </c>
      <c r="H67" s="151" t="s">
        <v>282</v>
      </c>
      <c r="I67" s="110">
        <v>3259661</v>
      </c>
      <c r="J67" s="30">
        <v>2372122</v>
      </c>
      <c r="K67" s="30">
        <v>10000</v>
      </c>
      <c r="L67" s="111">
        <v>805157</v>
      </c>
      <c r="M67" s="111">
        <v>47442</v>
      </c>
      <c r="N67" s="30">
        <v>24940</v>
      </c>
      <c r="O67" s="288">
        <v>8.0999999999999979</v>
      </c>
      <c r="P67" s="441">
        <v>0</v>
      </c>
      <c r="Q67" s="867">
        <v>8.0999999999999979</v>
      </c>
      <c r="R67" s="346">
        <v>0</v>
      </c>
      <c r="S67" s="113">
        <v>0</v>
      </c>
      <c r="T67" s="113">
        <v>0</v>
      </c>
      <c r="U67" s="113">
        <v>0</v>
      </c>
      <c r="V67" s="113">
        <v>0</v>
      </c>
      <c r="W67" s="113">
        <v>0</v>
      </c>
      <c r="X67" s="113">
        <v>0</v>
      </c>
      <c r="Y67" s="113">
        <f t="shared" si="5"/>
        <v>0</v>
      </c>
      <c r="Z67" s="113">
        <v>0</v>
      </c>
      <c r="AA67" s="113">
        <v>0</v>
      </c>
      <c r="AB67" s="113">
        <v>0</v>
      </c>
      <c r="AC67" s="113">
        <f t="shared" si="6"/>
        <v>0</v>
      </c>
      <c r="AD67" s="113">
        <f t="shared" si="7"/>
        <v>0</v>
      </c>
      <c r="AE67" s="114">
        <f t="shared" si="8"/>
        <v>0</v>
      </c>
      <c r="AF67" s="114">
        <f t="shared" si="9"/>
        <v>0</v>
      </c>
      <c r="AG67" s="113">
        <v>0</v>
      </c>
      <c r="AH67" s="113">
        <v>0</v>
      </c>
      <c r="AI67" s="113">
        <v>0</v>
      </c>
      <c r="AJ67" s="113">
        <f t="shared" si="10"/>
        <v>0</v>
      </c>
      <c r="AK67" s="113">
        <f t="shared" si="11"/>
        <v>0</v>
      </c>
      <c r="AL67" s="115">
        <v>0</v>
      </c>
      <c r="AM67" s="115">
        <v>0</v>
      </c>
      <c r="AN67" s="115">
        <v>0</v>
      </c>
      <c r="AO67" s="115">
        <v>0</v>
      </c>
      <c r="AP67" s="115">
        <v>0</v>
      </c>
      <c r="AQ67" s="115">
        <v>0</v>
      </c>
      <c r="AR67" s="115">
        <v>0</v>
      </c>
      <c r="AS67" s="115">
        <v>0</v>
      </c>
      <c r="AT67" s="409">
        <f t="shared" si="132"/>
        <v>0</v>
      </c>
      <c r="AU67" s="115">
        <f t="shared" si="133"/>
        <v>0</v>
      </c>
      <c r="AV67" s="372">
        <f t="shared" si="13"/>
        <v>0</v>
      </c>
      <c r="AW67" s="112">
        <f t="shared" si="134"/>
        <v>3259661</v>
      </c>
      <c r="AX67" s="113">
        <f t="shared" si="135"/>
        <v>2372122</v>
      </c>
      <c r="AY67" s="113">
        <f t="shared" si="136"/>
        <v>0</v>
      </c>
      <c r="AZ67" s="113">
        <f t="shared" si="137"/>
        <v>10000</v>
      </c>
      <c r="BA67" s="113">
        <f t="shared" si="138"/>
        <v>805157</v>
      </c>
      <c r="BB67" s="113">
        <f t="shared" si="138"/>
        <v>47442</v>
      </c>
      <c r="BC67" s="113">
        <f t="shared" si="139"/>
        <v>24940</v>
      </c>
      <c r="BD67" s="115">
        <f t="shared" si="140"/>
        <v>8.0999999999999979</v>
      </c>
      <c r="BE67" s="115">
        <f t="shared" si="141"/>
        <v>0</v>
      </c>
      <c r="BF67" s="372">
        <f t="shared" si="142"/>
        <v>0</v>
      </c>
      <c r="BG67" s="116">
        <f t="shared" si="143"/>
        <v>8.0999999999999979</v>
      </c>
    </row>
    <row r="68" spans="1:59" s="152" customFormat="1" ht="14.1" customHeight="1" x14ac:dyDescent="0.2">
      <c r="A68" s="188">
        <v>9</v>
      </c>
      <c r="B68" s="126">
        <v>2456</v>
      </c>
      <c r="C68" s="149">
        <v>600079732</v>
      </c>
      <c r="D68" s="126">
        <v>70695911</v>
      </c>
      <c r="E68" s="126" t="s">
        <v>764</v>
      </c>
      <c r="F68" s="150">
        <v>3143</v>
      </c>
      <c r="G68" s="126" t="s">
        <v>633</v>
      </c>
      <c r="H68" s="151" t="s">
        <v>281</v>
      </c>
      <c r="I68" s="110">
        <v>1905313</v>
      </c>
      <c r="J68" s="28">
        <v>1393176</v>
      </c>
      <c r="K68" s="28">
        <v>10000</v>
      </c>
      <c r="L68" s="111">
        <v>474273</v>
      </c>
      <c r="M68" s="111">
        <v>27864</v>
      </c>
      <c r="N68" s="339">
        <v>0</v>
      </c>
      <c r="O68" s="288">
        <v>2.7273000000000001</v>
      </c>
      <c r="P68" s="21">
        <v>2.7273000000000001</v>
      </c>
      <c r="Q68" s="878">
        <v>0</v>
      </c>
      <c r="R68" s="346">
        <v>0</v>
      </c>
      <c r="S68" s="113">
        <v>0</v>
      </c>
      <c r="T68" s="113">
        <v>0</v>
      </c>
      <c r="U68" s="113">
        <v>0</v>
      </c>
      <c r="V68" s="113">
        <v>0</v>
      </c>
      <c r="W68" s="113">
        <v>0</v>
      </c>
      <c r="X68" s="113">
        <v>0</v>
      </c>
      <c r="Y68" s="113">
        <f t="shared" si="5"/>
        <v>0</v>
      </c>
      <c r="Z68" s="113">
        <v>0</v>
      </c>
      <c r="AA68" s="113">
        <v>0</v>
      </c>
      <c r="AB68" s="113">
        <v>0</v>
      </c>
      <c r="AC68" s="113">
        <f t="shared" si="6"/>
        <v>0</v>
      </c>
      <c r="AD68" s="113">
        <f t="shared" si="7"/>
        <v>0</v>
      </c>
      <c r="AE68" s="114">
        <f t="shared" si="8"/>
        <v>0</v>
      </c>
      <c r="AF68" s="114">
        <f t="shared" si="9"/>
        <v>0</v>
      </c>
      <c r="AG68" s="113">
        <v>0</v>
      </c>
      <c r="AH68" s="113">
        <v>0</v>
      </c>
      <c r="AI68" s="113">
        <v>0</v>
      </c>
      <c r="AJ68" s="113">
        <f t="shared" si="10"/>
        <v>0</v>
      </c>
      <c r="AK68" s="113">
        <f t="shared" si="11"/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v>0</v>
      </c>
      <c r="AQ68" s="115">
        <v>0</v>
      </c>
      <c r="AR68" s="115">
        <v>0</v>
      </c>
      <c r="AS68" s="115">
        <v>0</v>
      </c>
      <c r="AT68" s="409">
        <f t="shared" si="132"/>
        <v>0</v>
      </c>
      <c r="AU68" s="115">
        <f t="shared" si="133"/>
        <v>0</v>
      </c>
      <c r="AV68" s="372">
        <f t="shared" si="13"/>
        <v>0</v>
      </c>
      <c r="AW68" s="112">
        <f t="shared" si="134"/>
        <v>1905313</v>
      </c>
      <c r="AX68" s="113">
        <f t="shared" si="135"/>
        <v>1393176</v>
      </c>
      <c r="AY68" s="113">
        <f t="shared" si="136"/>
        <v>0</v>
      </c>
      <c r="AZ68" s="113">
        <f t="shared" si="137"/>
        <v>10000</v>
      </c>
      <c r="BA68" s="113">
        <f t="shared" si="138"/>
        <v>474273</v>
      </c>
      <c r="BB68" s="113">
        <f t="shared" si="138"/>
        <v>27864</v>
      </c>
      <c r="BC68" s="113">
        <f t="shared" si="139"/>
        <v>0</v>
      </c>
      <c r="BD68" s="115">
        <f t="shared" si="140"/>
        <v>2.7273000000000001</v>
      </c>
      <c r="BE68" s="115">
        <f t="shared" si="141"/>
        <v>2.7273000000000001</v>
      </c>
      <c r="BF68" s="372">
        <f t="shared" si="142"/>
        <v>0</v>
      </c>
      <c r="BG68" s="116">
        <f t="shared" si="143"/>
        <v>0</v>
      </c>
    </row>
    <row r="69" spans="1:59" s="152" customFormat="1" ht="14.1" customHeight="1" x14ac:dyDescent="0.2">
      <c r="A69" s="188">
        <v>9</v>
      </c>
      <c r="B69" s="126">
        <v>2456</v>
      </c>
      <c r="C69" s="149">
        <v>600079732</v>
      </c>
      <c r="D69" s="126">
        <v>70695911</v>
      </c>
      <c r="E69" s="126" t="s">
        <v>764</v>
      </c>
      <c r="F69" s="150">
        <v>3143</v>
      </c>
      <c r="G69" s="126" t="s">
        <v>634</v>
      </c>
      <c r="H69" s="151" t="s">
        <v>282</v>
      </c>
      <c r="I69" s="110">
        <v>69519</v>
      </c>
      <c r="J69" s="439">
        <v>49005</v>
      </c>
      <c r="K69" s="439">
        <v>0</v>
      </c>
      <c r="L69" s="111">
        <v>16564</v>
      </c>
      <c r="M69" s="111">
        <v>980</v>
      </c>
      <c r="N69" s="439">
        <v>2970</v>
      </c>
      <c r="O69" s="288">
        <v>0.21</v>
      </c>
      <c r="P69" s="438">
        <v>0</v>
      </c>
      <c r="Q69" s="879">
        <v>0.21</v>
      </c>
      <c r="R69" s="346">
        <v>0</v>
      </c>
      <c r="S69" s="113">
        <v>0</v>
      </c>
      <c r="T69" s="113">
        <v>0</v>
      </c>
      <c r="U69" s="113">
        <v>0</v>
      </c>
      <c r="V69" s="113">
        <v>0</v>
      </c>
      <c r="W69" s="113">
        <v>0</v>
      </c>
      <c r="X69" s="113">
        <v>0</v>
      </c>
      <c r="Y69" s="113">
        <f t="shared" si="5"/>
        <v>0</v>
      </c>
      <c r="Z69" s="113">
        <v>0</v>
      </c>
      <c r="AA69" s="113">
        <v>0</v>
      </c>
      <c r="AB69" s="113">
        <v>0</v>
      </c>
      <c r="AC69" s="113">
        <f t="shared" si="6"/>
        <v>0</v>
      </c>
      <c r="AD69" s="113">
        <f t="shared" si="7"/>
        <v>0</v>
      </c>
      <c r="AE69" s="114">
        <f t="shared" si="8"/>
        <v>0</v>
      </c>
      <c r="AF69" s="114">
        <f t="shared" si="9"/>
        <v>0</v>
      </c>
      <c r="AG69" s="113">
        <v>0</v>
      </c>
      <c r="AH69" s="113">
        <v>0</v>
      </c>
      <c r="AI69" s="113">
        <v>0</v>
      </c>
      <c r="AJ69" s="113">
        <f t="shared" si="10"/>
        <v>0</v>
      </c>
      <c r="AK69" s="113">
        <f t="shared" si="11"/>
        <v>0</v>
      </c>
      <c r="AL69" s="115">
        <v>0</v>
      </c>
      <c r="AM69" s="115">
        <v>0</v>
      </c>
      <c r="AN69" s="115">
        <v>0</v>
      </c>
      <c r="AO69" s="115">
        <v>0</v>
      </c>
      <c r="AP69" s="115">
        <v>0</v>
      </c>
      <c r="AQ69" s="115">
        <v>0</v>
      </c>
      <c r="AR69" s="115">
        <v>0</v>
      </c>
      <c r="AS69" s="115">
        <v>0</v>
      </c>
      <c r="AT69" s="409">
        <f t="shared" si="132"/>
        <v>0</v>
      </c>
      <c r="AU69" s="115">
        <f t="shared" si="133"/>
        <v>0</v>
      </c>
      <c r="AV69" s="372">
        <f t="shared" si="13"/>
        <v>0</v>
      </c>
      <c r="AW69" s="112">
        <f t="shared" si="134"/>
        <v>69519</v>
      </c>
      <c r="AX69" s="113">
        <f t="shared" si="135"/>
        <v>49005</v>
      </c>
      <c r="AY69" s="113">
        <f t="shared" si="136"/>
        <v>0</v>
      </c>
      <c r="AZ69" s="113">
        <f t="shared" si="137"/>
        <v>0</v>
      </c>
      <c r="BA69" s="113">
        <f t="shared" si="138"/>
        <v>16564</v>
      </c>
      <c r="BB69" s="113">
        <f t="shared" si="138"/>
        <v>980</v>
      </c>
      <c r="BC69" s="113">
        <f t="shared" si="139"/>
        <v>2970</v>
      </c>
      <c r="BD69" s="115">
        <f t="shared" si="140"/>
        <v>0.21</v>
      </c>
      <c r="BE69" s="115">
        <f t="shared" si="141"/>
        <v>0</v>
      </c>
      <c r="BF69" s="372">
        <f t="shared" si="142"/>
        <v>0</v>
      </c>
      <c r="BG69" s="116">
        <f t="shared" si="143"/>
        <v>0.21</v>
      </c>
    </row>
    <row r="70" spans="1:59" s="152" customFormat="1" ht="14.1" customHeight="1" x14ac:dyDescent="0.2">
      <c r="A70" s="189">
        <v>9</v>
      </c>
      <c r="B70" s="154">
        <v>2456</v>
      </c>
      <c r="C70" s="155">
        <v>600079732</v>
      </c>
      <c r="D70" s="154">
        <v>70695911</v>
      </c>
      <c r="E70" s="154" t="s">
        <v>765</v>
      </c>
      <c r="F70" s="156"/>
      <c r="G70" s="157"/>
      <c r="H70" s="158"/>
      <c r="I70" s="153">
        <v>38472711</v>
      </c>
      <c r="J70" s="280">
        <v>27620642</v>
      </c>
      <c r="K70" s="280">
        <v>140000</v>
      </c>
      <c r="L70" s="280">
        <v>9383097</v>
      </c>
      <c r="M70" s="280">
        <v>552412</v>
      </c>
      <c r="N70" s="280">
        <v>776560</v>
      </c>
      <c r="O70" s="444">
        <v>61.097900000000003</v>
      </c>
      <c r="P70" s="444">
        <v>41.660499999999999</v>
      </c>
      <c r="Q70" s="875">
        <v>19.4374</v>
      </c>
      <c r="R70" s="160">
        <f t="shared" ref="R70:BG70" si="144">SUM(R64:R69)</f>
        <v>0</v>
      </c>
      <c r="S70" s="160">
        <f t="shared" si="144"/>
        <v>-61596</v>
      </c>
      <c r="T70" s="160">
        <f t="shared" si="144"/>
        <v>215838</v>
      </c>
      <c r="U70" s="160">
        <f t="shared" ref="U70:V70" si="145">SUM(U64:U69)</f>
        <v>148672</v>
      </c>
      <c r="V70" s="160">
        <f t="shared" si="145"/>
        <v>0</v>
      </c>
      <c r="W70" s="160">
        <f t="shared" ref="W70" si="146">SUM(W64:W69)</f>
        <v>173220</v>
      </c>
      <c r="X70" s="160">
        <f t="shared" si="144"/>
        <v>0</v>
      </c>
      <c r="Y70" s="160">
        <f t="shared" si="144"/>
        <v>476134</v>
      </c>
      <c r="Z70" s="160">
        <f t="shared" si="144"/>
        <v>0</v>
      </c>
      <c r="AA70" s="160">
        <f t="shared" si="144"/>
        <v>0</v>
      </c>
      <c r="AB70" s="160">
        <f t="shared" si="144"/>
        <v>0</v>
      </c>
      <c r="AC70" s="160">
        <f t="shared" si="144"/>
        <v>0</v>
      </c>
      <c r="AD70" s="160">
        <f t="shared" si="144"/>
        <v>476134</v>
      </c>
      <c r="AE70" s="160">
        <f t="shared" si="144"/>
        <v>160934</v>
      </c>
      <c r="AF70" s="160">
        <f t="shared" si="144"/>
        <v>9523</v>
      </c>
      <c r="AG70" s="160">
        <f t="shared" si="144"/>
        <v>0</v>
      </c>
      <c r="AH70" s="160">
        <f t="shared" si="144"/>
        <v>0</v>
      </c>
      <c r="AI70" s="160">
        <f t="shared" si="144"/>
        <v>0</v>
      </c>
      <c r="AJ70" s="160">
        <f t="shared" si="144"/>
        <v>0</v>
      </c>
      <c r="AK70" s="160">
        <f t="shared" si="144"/>
        <v>646591</v>
      </c>
      <c r="AL70" s="161">
        <f t="shared" si="144"/>
        <v>0</v>
      </c>
      <c r="AM70" s="161">
        <f t="shared" si="144"/>
        <v>0</v>
      </c>
      <c r="AN70" s="161">
        <f t="shared" si="144"/>
        <v>-0.17</v>
      </c>
      <c r="AO70" s="161">
        <f t="shared" si="144"/>
        <v>0.45999999999999996</v>
      </c>
      <c r="AP70" s="161">
        <f t="shared" si="144"/>
        <v>0</v>
      </c>
      <c r="AQ70" s="161">
        <f t="shared" ref="AQ70" si="147">SUM(AQ64:AQ69)</f>
        <v>0.5</v>
      </c>
      <c r="AR70" s="161">
        <f t="shared" si="144"/>
        <v>0</v>
      </c>
      <c r="AS70" s="161">
        <f t="shared" si="144"/>
        <v>0</v>
      </c>
      <c r="AT70" s="161">
        <f t="shared" si="144"/>
        <v>0.78999999999999992</v>
      </c>
      <c r="AU70" s="161">
        <f t="shared" si="144"/>
        <v>0</v>
      </c>
      <c r="AV70" s="872">
        <f t="shared" si="144"/>
        <v>0.78999999999999992</v>
      </c>
      <c r="AW70" s="153">
        <f t="shared" si="144"/>
        <v>39119302</v>
      </c>
      <c r="AX70" s="160">
        <f t="shared" si="144"/>
        <v>28096776</v>
      </c>
      <c r="AY70" s="890">
        <f t="shared" ref="AY70" si="148">SUM(AY64:AY69)</f>
        <v>173220</v>
      </c>
      <c r="AZ70" s="160">
        <f t="shared" si="144"/>
        <v>140000</v>
      </c>
      <c r="BA70" s="160">
        <f t="shared" si="144"/>
        <v>9544031</v>
      </c>
      <c r="BB70" s="160">
        <f t="shared" si="144"/>
        <v>561935</v>
      </c>
      <c r="BC70" s="160">
        <f t="shared" si="144"/>
        <v>776560</v>
      </c>
      <c r="BD70" s="161">
        <f t="shared" si="144"/>
        <v>61.887899999999995</v>
      </c>
      <c r="BE70" s="161">
        <f t="shared" si="144"/>
        <v>42.450500000000005</v>
      </c>
      <c r="BF70" s="161">
        <f t="shared" si="144"/>
        <v>0.5</v>
      </c>
      <c r="BG70" s="162">
        <f t="shared" si="144"/>
        <v>19.4374</v>
      </c>
    </row>
    <row r="71" spans="1:59" s="152" customFormat="1" ht="14.1" customHeight="1" x14ac:dyDescent="0.2">
      <c r="A71" s="188">
        <v>10</v>
      </c>
      <c r="B71" s="159">
        <v>2462</v>
      </c>
      <c r="C71" s="149">
        <v>600079813</v>
      </c>
      <c r="D71" s="126">
        <v>72744600</v>
      </c>
      <c r="E71" s="126" t="s">
        <v>766</v>
      </c>
      <c r="F71" s="150">
        <v>3111</v>
      </c>
      <c r="G71" s="126" t="s">
        <v>315</v>
      </c>
      <c r="H71" s="151" t="s">
        <v>281</v>
      </c>
      <c r="I71" s="110">
        <v>1591628</v>
      </c>
      <c r="J71" s="111">
        <v>1163754</v>
      </c>
      <c r="K71" s="111">
        <v>0</v>
      </c>
      <c r="L71" s="111">
        <v>393349</v>
      </c>
      <c r="M71" s="111">
        <v>23275</v>
      </c>
      <c r="N71" s="111">
        <v>11250</v>
      </c>
      <c r="O71" s="288">
        <v>2.5108999999999999</v>
      </c>
      <c r="P71" s="288">
        <v>2</v>
      </c>
      <c r="Q71" s="880">
        <v>0.51090000000000002</v>
      </c>
      <c r="R71" s="346">
        <v>0</v>
      </c>
      <c r="S71" s="113">
        <v>0</v>
      </c>
      <c r="T71" s="113">
        <v>0</v>
      </c>
      <c r="U71" s="113">
        <v>0</v>
      </c>
      <c r="V71" s="113">
        <v>0</v>
      </c>
      <c r="W71" s="113">
        <v>0</v>
      </c>
      <c r="X71" s="113">
        <v>0</v>
      </c>
      <c r="Y71" s="113">
        <f t="shared" si="5"/>
        <v>0</v>
      </c>
      <c r="Z71" s="113">
        <v>0</v>
      </c>
      <c r="AA71" s="113">
        <v>0</v>
      </c>
      <c r="AB71" s="113">
        <v>0</v>
      </c>
      <c r="AC71" s="113">
        <f t="shared" si="6"/>
        <v>0</v>
      </c>
      <c r="AD71" s="113">
        <f t="shared" si="7"/>
        <v>0</v>
      </c>
      <c r="AE71" s="114">
        <f t="shared" si="8"/>
        <v>0</v>
      </c>
      <c r="AF71" s="114">
        <f t="shared" si="9"/>
        <v>0</v>
      </c>
      <c r="AG71" s="113">
        <v>0</v>
      </c>
      <c r="AH71" s="113">
        <v>0</v>
      </c>
      <c r="AI71" s="113">
        <v>0</v>
      </c>
      <c r="AJ71" s="113">
        <f t="shared" si="10"/>
        <v>0</v>
      </c>
      <c r="AK71" s="113">
        <f t="shared" si="11"/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v>0</v>
      </c>
      <c r="AQ71" s="115">
        <v>0</v>
      </c>
      <c r="AR71" s="115">
        <v>0</v>
      </c>
      <c r="AS71" s="115">
        <v>0</v>
      </c>
      <c r="AT71" s="409">
        <f t="shared" ref="AT71:AT76" si="149">AL71+AN71+AO71+AR71+AQ71</f>
        <v>0</v>
      </c>
      <c r="AU71" s="115">
        <f t="shared" ref="AU71:AU76" si="150">AM71+AP71+AS71</f>
        <v>0</v>
      </c>
      <c r="AV71" s="372">
        <f t="shared" si="13"/>
        <v>0</v>
      </c>
      <c r="AW71" s="112">
        <f t="shared" ref="AW71:AW76" si="151">I71+AK71</f>
        <v>1591628</v>
      </c>
      <c r="AX71" s="113">
        <f t="shared" ref="AX71:AX76" si="152">J71+Y71</f>
        <v>1163754</v>
      </c>
      <c r="AY71" s="113">
        <f t="shared" ref="AY71:AY76" si="153">W71</f>
        <v>0</v>
      </c>
      <c r="AZ71" s="113">
        <f t="shared" ref="AZ71:AZ76" si="154">K71+AC71</f>
        <v>0</v>
      </c>
      <c r="BA71" s="113">
        <f t="shared" ref="BA71:BB76" si="155">L71+AE71</f>
        <v>393349</v>
      </c>
      <c r="BB71" s="113">
        <f t="shared" si="155"/>
        <v>23275</v>
      </c>
      <c r="BC71" s="113">
        <f t="shared" ref="BC71:BC76" si="156">N71+AJ71</f>
        <v>11250</v>
      </c>
      <c r="BD71" s="115">
        <f t="shared" ref="BD71:BD76" si="157">O71+AV71</f>
        <v>2.5108999999999999</v>
      </c>
      <c r="BE71" s="115">
        <f t="shared" ref="BE71:BE76" si="158">P71+AT71</f>
        <v>2</v>
      </c>
      <c r="BF71" s="372">
        <f t="shared" ref="BF71:BF76" si="159">AQ71</f>
        <v>0</v>
      </c>
      <c r="BG71" s="116">
        <f t="shared" ref="BG71:BG76" si="160">Q71+AU71</f>
        <v>0.51090000000000002</v>
      </c>
    </row>
    <row r="72" spans="1:59" s="152" customFormat="1" ht="14.1" customHeight="1" x14ac:dyDescent="0.2">
      <c r="A72" s="188">
        <v>10</v>
      </c>
      <c r="B72" s="163">
        <v>2462</v>
      </c>
      <c r="C72" s="149">
        <v>600079813</v>
      </c>
      <c r="D72" s="126">
        <v>72744600</v>
      </c>
      <c r="E72" s="163" t="s">
        <v>766</v>
      </c>
      <c r="F72" s="164">
        <v>3117</v>
      </c>
      <c r="G72" s="163" t="s">
        <v>333</v>
      </c>
      <c r="H72" s="151" t="s">
        <v>281</v>
      </c>
      <c r="I72" s="110">
        <v>3109081</v>
      </c>
      <c r="J72" s="111">
        <v>2130707</v>
      </c>
      <c r="K72" s="111">
        <v>110000</v>
      </c>
      <c r="L72" s="111">
        <v>757359</v>
      </c>
      <c r="M72" s="111">
        <v>42615</v>
      </c>
      <c r="N72" s="111">
        <v>68400</v>
      </c>
      <c r="O72" s="288">
        <v>4.0748000000000006</v>
      </c>
      <c r="P72" s="288">
        <v>3.1008000000000004</v>
      </c>
      <c r="Q72" s="880">
        <v>0.97399999999999998</v>
      </c>
      <c r="R72" s="346">
        <v>-27200</v>
      </c>
      <c r="S72" s="113">
        <v>0</v>
      </c>
      <c r="T72" s="113">
        <v>0</v>
      </c>
      <c r="U72" s="113">
        <v>31016</v>
      </c>
      <c r="V72" s="113">
        <v>0</v>
      </c>
      <c r="W72" s="113">
        <v>0</v>
      </c>
      <c r="X72" s="113">
        <v>0</v>
      </c>
      <c r="Y72" s="113">
        <f t="shared" si="5"/>
        <v>3816</v>
      </c>
      <c r="Z72" s="113">
        <v>27200</v>
      </c>
      <c r="AA72" s="113">
        <v>0</v>
      </c>
      <c r="AB72" s="113">
        <v>0</v>
      </c>
      <c r="AC72" s="113">
        <f t="shared" si="6"/>
        <v>27200</v>
      </c>
      <c r="AD72" s="113">
        <f t="shared" si="7"/>
        <v>31016</v>
      </c>
      <c r="AE72" s="114">
        <f t="shared" si="8"/>
        <v>10483</v>
      </c>
      <c r="AF72" s="114">
        <f t="shared" si="9"/>
        <v>76</v>
      </c>
      <c r="AG72" s="113">
        <v>0</v>
      </c>
      <c r="AH72" s="113">
        <v>0</v>
      </c>
      <c r="AI72" s="113">
        <v>0</v>
      </c>
      <c r="AJ72" s="113">
        <f t="shared" si="10"/>
        <v>0</v>
      </c>
      <c r="AK72" s="113">
        <f t="shared" si="11"/>
        <v>41575</v>
      </c>
      <c r="AL72" s="115">
        <v>-0.04</v>
      </c>
      <c r="AM72" s="115">
        <v>0.06</v>
      </c>
      <c r="AN72" s="115">
        <v>0</v>
      </c>
      <c r="AO72" s="115">
        <v>0</v>
      </c>
      <c r="AP72" s="115">
        <v>0</v>
      </c>
      <c r="AQ72" s="115">
        <v>0</v>
      </c>
      <c r="AR72" s="115">
        <v>0</v>
      </c>
      <c r="AS72" s="115">
        <v>0</v>
      </c>
      <c r="AT72" s="409">
        <f t="shared" si="149"/>
        <v>-0.04</v>
      </c>
      <c r="AU72" s="115">
        <f t="shared" si="150"/>
        <v>0.06</v>
      </c>
      <c r="AV72" s="372">
        <f t="shared" si="13"/>
        <v>1.9999999999999997E-2</v>
      </c>
      <c r="AW72" s="112">
        <f t="shared" si="151"/>
        <v>3150656</v>
      </c>
      <c r="AX72" s="113">
        <f t="shared" si="152"/>
        <v>2134523</v>
      </c>
      <c r="AY72" s="113">
        <f t="shared" si="153"/>
        <v>0</v>
      </c>
      <c r="AZ72" s="113">
        <f t="shared" si="154"/>
        <v>137200</v>
      </c>
      <c r="BA72" s="113">
        <f t="shared" si="155"/>
        <v>767842</v>
      </c>
      <c r="BB72" s="113">
        <f t="shared" si="155"/>
        <v>42691</v>
      </c>
      <c r="BC72" s="113">
        <f t="shared" si="156"/>
        <v>68400</v>
      </c>
      <c r="BD72" s="115">
        <f t="shared" si="157"/>
        <v>4.0948000000000002</v>
      </c>
      <c r="BE72" s="115">
        <f t="shared" si="158"/>
        <v>3.0608000000000004</v>
      </c>
      <c r="BF72" s="372">
        <f t="shared" si="159"/>
        <v>0</v>
      </c>
      <c r="BG72" s="116">
        <f t="shared" si="160"/>
        <v>1.034</v>
      </c>
    </row>
    <row r="73" spans="1:59" s="152" customFormat="1" ht="14.1" customHeight="1" x14ac:dyDescent="0.2">
      <c r="A73" s="188">
        <v>10</v>
      </c>
      <c r="B73" s="159">
        <v>2462</v>
      </c>
      <c r="C73" s="149">
        <v>600079813</v>
      </c>
      <c r="D73" s="126">
        <v>72744600</v>
      </c>
      <c r="E73" s="159" t="s">
        <v>766</v>
      </c>
      <c r="F73" s="150">
        <v>3117</v>
      </c>
      <c r="G73" s="126" t="s">
        <v>316</v>
      </c>
      <c r="H73" s="151" t="s">
        <v>282</v>
      </c>
      <c r="I73" s="110">
        <v>1552478</v>
      </c>
      <c r="J73" s="28">
        <v>1126346</v>
      </c>
      <c r="K73" s="28">
        <v>0</v>
      </c>
      <c r="L73" s="111">
        <v>380705</v>
      </c>
      <c r="M73" s="111">
        <v>22527</v>
      </c>
      <c r="N73" s="28">
        <v>22900</v>
      </c>
      <c r="O73" s="288">
        <v>3.1399999999999997</v>
      </c>
      <c r="P73" s="275">
        <v>3.1399999999999997</v>
      </c>
      <c r="Q73" s="878">
        <v>0</v>
      </c>
      <c r="R73" s="346">
        <v>0</v>
      </c>
      <c r="S73" s="113">
        <v>-3856</v>
      </c>
      <c r="T73" s="113">
        <v>0</v>
      </c>
      <c r="U73" s="113">
        <v>0</v>
      </c>
      <c r="V73" s="113">
        <v>0</v>
      </c>
      <c r="W73" s="113">
        <v>0</v>
      </c>
      <c r="X73" s="113">
        <v>0</v>
      </c>
      <c r="Y73" s="113">
        <f t="shared" si="5"/>
        <v>-3856</v>
      </c>
      <c r="Z73" s="113">
        <v>0</v>
      </c>
      <c r="AA73" s="113">
        <v>0</v>
      </c>
      <c r="AB73" s="113">
        <v>0</v>
      </c>
      <c r="AC73" s="113">
        <f t="shared" si="6"/>
        <v>0</v>
      </c>
      <c r="AD73" s="113">
        <f t="shared" si="7"/>
        <v>-3856</v>
      </c>
      <c r="AE73" s="114">
        <f t="shared" si="8"/>
        <v>-1303</v>
      </c>
      <c r="AF73" s="114">
        <f t="shared" si="9"/>
        <v>-77</v>
      </c>
      <c r="AG73" s="113">
        <v>0</v>
      </c>
      <c r="AH73" s="113">
        <v>0</v>
      </c>
      <c r="AI73" s="113">
        <v>0</v>
      </c>
      <c r="AJ73" s="113">
        <f t="shared" si="10"/>
        <v>0</v>
      </c>
      <c r="AK73" s="113">
        <f t="shared" si="11"/>
        <v>-5236</v>
      </c>
      <c r="AL73" s="115">
        <v>0</v>
      </c>
      <c r="AM73" s="115">
        <v>0</v>
      </c>
      <c r="AN73" s="115">
        <v>-0.01</v>
      </c>
      <c r="AO73" s="115">
        <v>0</v>
      </c>
      <c r="AP73" s="115">
        <v>0</v>
      </c>
      <c r="AQ73" s="115">
        <v>0</v>
      </c>
      <c r="AR73" s="115">
        <v>0</v>
      </c>
      <c r="AS73" s="115">
        <v>0</v>
      </c>
      <c r="AT73" s="409">
        <f t="shared" si="149"/>
        <v>-0.01</v>
      </c>
      <c r="AU73" s="115">
        <f t="shared" si="150"/>
        <v>0</v>
      </c>
      <c r="AV73" s="372">
        <f t="shared" si="13"/>
        <v>-0.01</v>
      </c>
      <c r="AW73" s="112">
        <f t="shared" si="151"/>
        <v>1547242</v>
      </c>
      <c r="AX73" s="113">
        <f t="shared" si="152"/>
        <v>1122490</v>
      </c>
      <c r="AY73" s="113">
        <f t="shared" si="153"/>
        <v>0</v>
      </c>
      <c r="AZ73" s="113">
        <f t="shared" si="154"/>
        <v>0</v>
      </c>
      <c r="BA73" s="113">
        <f t="shared" si="155"/>
        <v>379402</v>
      </c>
      <c r="BB73" s="113">
        <f t="shared" si="155"/>
        <v>22450</v>
      </c>
      <c r="BC73" s="113">
        <f t="shared" si="156"/>
        <v>22900</v>
      </c>
      <c r="BD73" s="115">
        <f t="shared" si="157"/>
        <v>3.13</v>
      </c>
      <c r="BE73" s="115">
        <f t="shared" si="158"/>
        <v>3.13</v>
      </c>
      <c r="BF73" s="372">
        <f t="shared" si="159"/>
        <v>0</v>
      </c>
      <c r="BG73" s="116">
        <f t="shared" si="160"/>
        <v>0</v>
      </c>
    </row>
    <row r="74" spans="1:59" s="152" customFormat="1" ht="14.1" customHeight="1" x14ac:dyDescent="0.2">
      <c r="A74" s="188">
        <v>10</v>
      </c>
      <c r="B74" s="126">
        <v>2462</v>
      </c>
      <c r="C74" s="149">
        <v>600079813</v>
      </c>
      <c r="D74" s="126">
        <v>72744600</v>
      </c>
      <c r="E74" s="126" t="s">
        <v>766</v>
      </c>
      <c r="F74" s="150">
        <v>3141</v>
      </c>
      <c r="G74" s="126" t="s">
        <v>319</v>
      </c>
      <c r="H74" s="151" t="s">
        <v>282</v>
      </c>
      <c r="I74" s="110">
        <v>617687</v>
      </c>
      <c r="J74" s="30">
        <v>452886</v>
      </c>
      <c r="K74" s="30">
        <v>0</v>
      </c>
      <c r="L74" s="111">
        <v>153075</v>
      </c>
      <c r="M74" s="111">
        <v>9058</v>
      </c>
      <c r="N74" s="30">
        <v>2668</v>
      </c>
      <c r="O74" s="288">
        <v>1.54</v>
      </c>
      <c r="P74" s="33">
        <v>0</v>
      </c>
      <c r="Q74" s="881">
        <v>1.54</v>
      </c>
      <c r="R74" s="346">
        <v>0</v>
      </c>
      <c r="S74" s="113">
        <v>0</v>
      </c>
      <c r="T74" s="113">
        <v>0</v>
      </c>
      <c r="U74" s="113">
        <v>0</v>
      </c>
      <c r="V74" s="113">
        <v>0</v>
      </c>
      <c r="W74" s="113">
        <v>0</v>
      </c>
      <c r="X74" s="113">
        <v>0</v>
      </c>
      <c r="Y74" s="113">
        <f t="shared" si="5"/>
        <v>0</v>
      </c>
      <c r="Z74" s="113">
        <v>0</v>
      </c>
      <c r="AA74" s="113">
        <v>0</v>
      </c>
      <c r="AB74" s="113">
        <v>0</v>
      </c>
      <c r="AC74" s="113">
        <f t="shared" si="6"/>
        <v>0</v>
      </c>
      <c r="AD74" s="113">
        <f t="shared" si="7"/>
        <v>0</v>
      </c>
      <c r="AE74" s="114">
        <f t="shared" si="8"/>
        <v>0</v>
      </c>
      <c r="AF74" s="114">
        <f t="shared" si="9"/>
        <v>0</v>
      </c>
      <c r="AG74" s="113">
        <v>0</v>
      </c>
      <c r="AH74" s="113">
        <v>0</v>
      </c>
      <c r="AI74" s="113">
        <v>0</v>
      </c>
      <c r="AJ74" s="113">
        <f t="shared" si="10"/>
        <v>0</v>
      </c>
      <c r="AK74" s="113">
        <f t="shared" si="11"/>
        <v>0</v>
      </c>
      <c r="AL74" s="115">
        <v>0</v>
      </c>
      <c r="AM74" s="115">
        <v>0</v>
      </c>
      <c r="AN74" s="115">
        <v>0</v>
      </c>
      <c r="AO74" s="115">
        <v>0</v>
      </c>
      <c r="AP74" s="115">
        <v>0</v>
      </c>
      <c r="AQ74" s="115">
        <v>0</v>
      </c>
      <c r="AR74" s="115">
        <v>0</v>
      </c>
      <c r="AS74" s="115">
        <v>0</v>
      </c>
      <c r="AT74" s="409">
        <f t="shared" si="149"/>
        <v>0</v>
      </c>
      <c r="AU74" s="115">
        <f t="shared" si="150"/>
        <v>0</v>
      </c>
      <c r="AV74" s="372">
        <f t="shared" si="13"/>
        <v>0</v>
      </c>
      <c r="AW74" s="112">
        <f t="shared" si="151"/>
        <v>617687</v>
      </c>
      <c r="AX74" s="113">
        <f t="shared" si="152"/>
        <v>452886</v>
      </c>
      <c r="AY74" s="113">
        <f t="shared" si="153"/>
        <v>0</v>
      </c>
      <c r="AZ74" s="113">
        <f t="shared" si="154"/>
        <v>0</v>
      </c>
      <c r="BA74" s="113">
        <f t="shared" si="155"/>
        <v>153075</v>
      </c>
      <c r="BB74" s="113">
        <f t="shared" si="155"/>
        <v>9058</v>
      </c>
      <c r="BC74" s="113">
        <f t="shared" si="156"/>
        <v>2668</v>
      </c>
      <c r="BD74" s="115">
        <f t="shared" si="157"/>
        <v>1.54</v>
      </c>
      <c r="BE74" s="115">
        <f t="shared" si="158"/>
        <v>0</v>
      </c>
      <c r="BF74" s="372">
        <f t="shared" si="159"/>
        <v>0</v>
      </c>
      <c r="BG74" s="116">
        <f t="shared" si="160"/>
        <v>1.54</v>
      </c>
    </row>
    <row r="75" spans="1:59" s="152" customFormat="1" ht="14.1" customHeight="1" x14ac:dyDescent="0.2">
      <c r="A75" s="188">
        <v>10</v>
      </c>
      <c r="B75" s="126">
        <v>2462</v>
      </c>
      <c r="C75" s="149">
        <v>600079813</v>
      </c>
      <c r="D75" s="126">
        <v>72744600</v>
      </c>
      <c r="E75" s="126" t="s">
        <v>766</v>
      </c>
      <c r="F75" s="150">
        <v>3143</v>
      </c>
      <c r="G75" s="126" t="s">
        <v>633</v>
      </c>
      <c r="H75" s="151" t="s">
        <v>281</v>
      </c>
      <c r="I75" s="110">
        <v>529210</v>
      </c>
      <c r="J75" s="28">
        <v>384772</v>
      </c>
      <c r="K75" s="28">
        <v>5000</v>
      </c>
      <c r="L75" s="111">
        <v>131743</v>
      </c>
      <c r="M75" s="111">
        <v>7695</v>
      </c>
      <c r="N75" s="339">
        <v>0</v>
      </c>
      <c r="O75" s="288">
        <v>0.90549999999999997</v>
      </c>
      <c r="P75" s="21">
        <v>0.90549999999999997</v>
      </c>
      <c r="Q75" s="878">
        <v>0</v>
      </c>
      <c r="R75" s="346">
        <v>-6000</v>
      </c>
      <c r="S75" s="113">
        <v>0</v>
      </c>
      <c r="T75" s="113">
        <v>0</v>
      </c>
      <c r="U75" s="113">
        <v>0</v>
      </c>
      <c r="V75" s="113">
        <v>0</v>
      </c>
      <c r="W75" s="113">
        <v>0</v>
      </c>
      <c r="X75" s="113">
        <v>0</v>
      </c>
      <c r="Y75" s="113">
        <f t="shared" si="5"/>
        <v>-6000</v>
      </c>
      <c r="Z75" s="113">
        <v>6000</v>
      </c>
      <c r="AA75" s="113">
        <v>0</v>
      </c>
      <c r="AB75" s="113">
        <v>0</v>
      </c>
      <c r="AC75" s="113">
        <f t="shared" si="6"/>
        <v>6000</v>
      </c>
      <c r="AD75" s="113">
        <f t="shared" si="7"/>
        <v>0</v>
      </c>
      <c r="AE75" s="114">
        <f t="shared" si="8"/>
        <v>0</v>
      </c>
      <c r="AF75" s="114">
        <f t="shared" si="9"/>
        <v>-120</v>
      </c>
      <c r="AG75" s="113">
        <v>0</v>
      </c>
      <c r="AH75" s="113">
        <v>0</v>
      </c>
      <c r="AI75" s="113">
        <v>0</v>
      </c>
      <c r="AJ75" s="113">
        <f t="shared" si="10"/>
        <v>0</v>
      </c>
      <c r="AK75" s="113">
        <f t="shared" si="11"/>
        <v>-120</v>
      </c>
      <c r="AL75" s="115">
        <v>0</v>
      </c>
      <c r="AM75" s="115">
        <v>0</v>
      </c>
      <c r="AN75" s="115">
        <v>0</v>
      </c>
      <c r="AO75" s="115">
        <v>0</v>
      </c>
      <c r="AP75" s="115">
        <v>0</v>
      </c>
      <c r="AQ75" s="115">
        <v>0</v>
      </c>
      <c r="AR75" s="115">
        <v>0</v>
      </c>
      <c r="AS75" s="115">
        <v>0</v>
      </c>
      <c r="AT75" s="409">
        <f t="shared" si="149"/>
        <v>0</v>
      </c>
      <c r="AU75" s="115">
        <f t="shared" si="150"/>
        <v>0</v>
      </c>
      <c r="AV75" s="372">
        <f t="shared" si="13"/>
        <v>0</v>
      </c>
      <c r="AW75" s="112">
        <f t="shared" si="151"/>
        <v>529090</v>
      </c>
      <c r="AX75" s="113">
        <f t="shared" si="152"/>
        <v>378772</v>
      </c>
      <c r="AY75" s="113">
        <f t="shared" si="153"/>
        <v>0</v>
      </c>
      <c r="AZ75" s="113">
        <f t="shared" si="154"/>
        <v>11000</v>
      </c>
      <c r="BA75" s="113">
        <f t="shared" si="155"/>
        <v>131743</v>
      </c>
      <c r="BB75" s="113">
        <f t="shared" si="155"/>
        <v>7575</v>
      </c>
      <c r="BC75" s="113">
        <f t="shared" si="156"/>
        <v>0</v>
      </c>
      <c r="BD75" s="115">
        <f t="shared" si="157"/>
        <v>0.90549999999999997</v>
      </c>
      <c r="BE75" s="115">
        <f t="shared" si="158"/>
        <v>0.90549999999999997</v>
      </c>
      <c r="BF75" s="372">
        <f t="shared" si="159"/>
        <v>0</v>
      </c>
      <c r="BG75" s="116">
        <f t="shared" si="160"/>
        <v>0</v>
      </c>
    </row>
    <row r="76" spans="1:59" s="152" customFormat="1" ht="14.1" customHeight="1" x14ac:dyDescent="0.2">
      <c r="A76" s="188">
        <v>10</v>
      </c>
      <c r="B76" s="126">
        <v>2462</v>
      </c>
      <c r="C76" s="149">
        <v>600079813</v>
      </c>
      <c r="D76" s="126">
        <v>72744600</v>
      </c>
      <c r="E76" s="126" t="s">
        <v>766</v>
      </c>
      <c r="F76" s="150">
        <v>3143</v>
      </c>
      <c r="G76" s="126" t="s">
        <v>634</v>
      </c>
      <c r="H76" s="151" t="s">
        <v>282</v>
      </c>
      <c r="I76" s="110">
        <v>12640</v>
      </c>
      <c r="J76" s="439">
        <v>8910</v>
      </c>
      <c r="K76" s="439">
        <v>0</v>
      </c>
      <c r="L76" s="111">
        <v>3012</v>
      </c>
      <c r="M76" s="111">
        <v>178</v>
      </c>
      <c r="N76" s="439">
        <v>540</v>
      </c>
      <c r="O76" s="288">
        <v>0.04</v>
      </c>
      <c r="P76" s="438">
        <v>0</v>
      </c>
      <c r="Q76" s="879">
        <v>0.04</v>
      </c>
      <c r="R76" s="346">
        <v>0</v>
      </c>
      <c r="S76" s="113">
        <v>0</v>
      </c>
      <c r="T76" s="113">
        <v>0</v>
      </c>
      <c r="U76" s="113">
        <v>0</v>
      </c>
      <c r="V76" s="113">
        <v>0</v>
      </c>
      <c r="W76" s="113">
        <v>0</v>
      </c>
      <c r="X76" s="113">
        <v>0</v>
      </c>
      <c r="Y76" s="113">
        <f t="shared" si="5"/>
        <v>0</v>
      </c>
      <c r="Z76" s="113">
        <v>0</v>
      </c>
      <c r="AA76" s="113">
        <v>0</v>
      </c>
      <c r="AB76" s="113">
        <v>0</v>
      </c>
      <c r="AC76" s="113">
        <f t="shared" si="6"/>
        <v>0</v>
      </c>
      <c r="AD76" s="113">
        <f t="shared" si="7"/>
        <v>0</v>
      </c>
      <c r="AE76" s="114">
        <f t="shared" si="8"/>
        <v>0</v>
      </c>
      <c r="AF76" s="114">
        <f t="shared" si="9"/>
        <v>0</v>
      </c>
      <c r="AG76" s="113">
        <v>0</v>
      </c>
      <c r="AH76" s="113">
        <v>0</v>
      </c>
      <c r="AI76" s="113">
        <v>0</v>
      </c>
      <c r="AJ76" s="113">
        <f t="shared" si="10"/>
        <v>0</v>
      </c>
      <c r="AK76" s="113">
        <f t="shared" si="11"/>
        <v>0</v>
      </c>
      <c r="AL76" s="115">
        <v>0</v>
      </c>
      <c r="AM76" s="115">
        <v>0</v>
      </c>
      <c r="AN76" s="115">
        <v>0</v>
      </c>
      <c r="AO76" s="115">
        <v>0</v>
      </c>
      <c r="AP76" s="115">
        <v>0</v>
      </c>
      <c r="AQ76" s="115">
        <v>0</v>
      </c>
      <c r="AR76" s="115">
        <v>0</v>
      </c>
      <c r="AS76" s="115">
        <v>0</v>
      </c>
      <c r="AT76" s="409">
        <f t="shared" si="149"/>
        <v>0</v>
      </c>
      <c r="AU76" s="115">
        <f t="shared" si="150"/>
        <v>0</v>
      </c>
      <c r="AV76" s="372">
        <f t="shared" si="13"/>
        <v>0</v>
      </c>
      <c r="AW76" s="112">
        <f t="shared" si="151"/>
        <v>12640</v>
      </c>
      <c r="AX76" s="113">
        <f t="shared" si="152"/>
        <v>8910</v>
      </c>
      <c r="AY76" s="113">
        <f t="shared" si="153"/>
        <v>0</v>
      </c>
      <c r="AZ76" s="113">
        <f t="shared" si="154"/>
        <v>0</v>
      </c>
      <c r="BA76" s="113">
        <f t="shared" si="155"/>
        <v>3012</v>
      </c>
      <c r="BB76" s="113">
        <f t="shared" si="155"/>
        <v>178</v>
      </c>
      <c r="BC76" s="113">
        <f t="shared" si="156"/>
        <v>540</v>
      </c>
      <c r="BD76" s="115">
        <f t="shared" si="157"/>
        <v>0.04</v>
      </c>
      <c r="BE76" s="115">
        <f t="shared" si="158"/>
        <v>0</v>
      </c>
      <c r="BF76" s="372">
        <f t="shared" si="159"/>
        <v>0</v>
      </c>
      <c r="BG76" s="116">
        <f t="shared" si="160"/>
        <v>0.04</v>
      </c>
    </row>
    <row r="77" spans="1:59" s="152" customFormat="1" ht="14.1" customHeight="1" x14ac:dyDescent="0.2">
      <c r="A77" s="189">
        <v>10</v>
      </c>
      <c r="B77" s="154">
        <v>2462</v>
      </c>
      <c r="C77" s="155">
        <v>600079813</v>
      </c>
      <c r="D77" s="154">
        <v>72744600</v>
      </c>
      <c r="E77" s="154" t="s">
        <v>767</v>
      </c>
      <c r="F77" s="165"/>
      <c r="G77" s="157"/>
      <c r="H77" s="158"/>
      <c r="I77" s="153">
        <v>7412724</v>
      </c>
      <c r="J77" s="280">
        <v>5267375</v>
      </c>
      <c r="K77" s="280">
        <v>115000</v>
      </c>
      <c r="L77" s="280">
        <v>1819243</v>
      </c>
      <c r="M77" s="280">
        <v>105348</v>
      </c>
      <c r="N77" s="280">
        <v>105758</v>
      </c>
      <c r="O77" s="444">
        <v>12.211199999999998</v>
      </c>
      <c r="P77" s="444">
        <v>9.1463000000000001</v>
      </c>
      <c r="Q77" s="875">
        <v>3.0649000000000002</v>
      </c>
      <c r="R77" s="160">
        <f t="shared" ref="R77:BG77" si="161">SUM(R71:R76)</f>
        <v>-33200</v>
      </c>
      <c r="S77" s="160">
        <f t="shared" si="161"/>
        <v>-3856</v>
      </c>
      <c r="T77" s="160">
        <f t="shared" si="161"/>
        <v>0</v>
      </c>
      <c r="U77" s="160">
        <f t="shared" ref="U77:V77" si="162">SUM(U71:U76)</f>
        <v>31016</v>
      </c>
      <c r="V77" s="160">
        <f t="shared" si="162"/>
        <v>0</v>
      </c>
      <c r="W77" s="160">
        <f t="shared" ref="W77" si="163">SUM(W71:W76)</f>
        <v>0</v>
      </c>
      <c r="X77" s="160">
        <f t="shared" si="161"/>
        <v>0</v>
      </c>
      <c r="Y77" s="160">
        <f t="shared" si="161"/>
        <v>-6040</v>
      </c>
      <c r="Z77" s="160">
        <f t="shared" si="161"/>
        <v>33200</v>
      </c>
      <c r="AA77" s="160">
        <f t="shared" si="161"/>
        <v>0</v>
      </c>
      <c r="AB77" s="160">
        <f t="shared" si="161"/>
        <v>0</v>
      </c>
      <c r="AC77" s="160">
        <f t="shared" si="161"/>
        <v>33200</v>
      </c>
      <c r="AD77" s="160">
        <f t="shared" si="161"/>
        <v>27160</v>
      </c>
      <c r="AE77" s="160">
        <f t="shared" si="161"/>
        <v>9180</v>
      </c>
      <c r="AF77" s="160">
        <f t="shared" si="161"/>
        <v>-121</v>
      </c>
      <c r="AG77" s="160">
        <f t="shared" si="161"/>
        <v>0</v>
      </c>
      <c r="AH77" s="160">
        <f t="shared" si="161"/>
        <v>0</v>
      </c>
      <c r="AI77" s="160">
        <f t="shared" si="161"/>
        <v>0</v>
      </c>
      <c r="AJ77" s="160">
        <f t="shared" si="161"/>
        <v>0</v>
      </c>
      <c r="AK77" s="160">
        <f t="shared" si="161"/>
        <v>36219</v>
      </c>
      <c r="AL77" s="161">
        <f t="shared" si="161"/>
        <v>-0.04</v>
      </c>
      <c r="AM77" s="161">
        <f t="shared" si="161"/>
        <v>0.06</v>
      </c>
      <c r="AN77" s="161">
        <f t="shared" si="161"/>
        <v>-0.01</v>
      </c>
      <c r="AO77" s="161">
        <f t="shared" si="161"/>
        <v>0</v>
      </c>
      <c r="AP77" s="161">
        <f t="shared" si="161"/>
        <v>0</v>
      </c>
      <c r="AQ77" s="161">
        <f t="shared" ref="AQ77" si="164">SUM(AQ71:AQ76)</f>
        <v>0</v>
      </c>
      <c r="AR77" s="161">
        <f t="shared" si="161"/>
        <v>0</v>
      </c>
      <c r="AS77" s="161">
        <f t="shared" si="161"/>
        <v>0</v>
      </c>
      <c r="AT77" s="161">
        <f t="shared" si="161"/>
        <v>-0.05</v>
      </c>
      <c r="AU77" s="161">
        <f t="shared" si="161"/>
        <v>0.06</v>
      </c>
      <c r="AV77" s="872">
        <f t="shared" si="161"/>
        <v>9.9999999999999967E-3</v>
      </c>
      <c r="AW77" s="153">
        <f t="shared" si="161"/>
        <v>7448943</v>
      </c>
      <c r="AX77" s="160">
        <f t="shared" si="161"/>
        <v>5261335</v>
      </c>
      <c r="AY77" s="890">
        <f t="shared" ref="AY77" si="165">SUM(AY71:AY76)</f>
        <v>0</v>
      </c>
      <c r="AZ77" s="160">
        <f t="shared" si="161"/>
        <v>148200</v>
      </c>
      <c r="BA77" s="160">
        <f t="shared" si="161"/>
        <v>1828423</v>
      </c>
      <c r="BB77" s="160">
        <f t="shared" si="161"/>
        <v>105227</v>
      </c>
      <c r="BC77" s="160">
        <f t="shared" si="161"/>
        <v>105758</v>
      </c>
      <c r="BD77" s="161">
        <f t="shared" si="161"/>
        <v>12.2212</v>
      </c>
      <c r="BE77" s="161">
        <f t="shared" si="161"/>
        <v>9.0962999999999994</v>
      </c>
      <c r="BF77" s="161">
        <f t="shared" si="161"/>
        <v>0</v>
      </c>
      <c r="BG77" s="162">
        <f t="shared" si="161"/>
        <v>3.1249000000000002</v>
      </c>
    </row>
    <row r="78" spans="1:59" s="152" customFormat="1" ht="14.1" customHeight="1" x14ac:dyDescent="0.2">
      <c r="A78" s="188">
        <v>11</v>
      </c>
      <c r="B78" s="159">
        <v>2464</v>
      </c>
      <c r="C78" s="149">
        <v>600080081</v>
      </c>
      <c r="D78" s="126">
        <v>72753846</v>
      </c>
      <c r="E78" s="126" t="s">
        <v>768</v>
      </c>
      <c r="F78" s="150">
        <v>3111</v>
      </c>
      <c r="G78" s="126" t="s">
        <v>315</v>
      </c>
      <c r="H78" s="151" t="s">
        <v>281</v>
      </c>
      <c r="I78" s="110">
        <v>1514425</v>
      </c>
      <c r="J78" s="111">
        <v>1111543</v>
      </c>
      <c r="K78" s="111">
        <v>0</v>
      </c>
      <c r="L78" s="111">
        <v>375701</v>
      </c>
      <c r="M78" s="111">
        <v>22231</v>
      </c>
      <c r="N78" s="111">
        <v>4950</v>
      </c>
      <c r="O78" s="288">
        <v>2.5011999999999999</v>
      </c>
      <c r="P78" s="288">
        <v>2.0411999999999999</v>
      </c>
      <c r="Q78" s="880">
        <v>0.46</v>
      </c>
      <c r="R78" s="346">
        <v>0</v>
      </c>
      <c r="S78" s="113">
        <v>0</v>
      </c>
      <c r="T78" s="113">
        <v>0</v>
      </c>
      <c r="U78" s="113">
        <v>0</v>
      </c>
      <c r="V78" s="113">
        <v>0</v>
      </c>
      <c r="W78" s="113">
        <v>0</v>
      </c>
      <c r="X78" s="113">
        <v>0</v>
      </c>
      <c r="Y78" s="113">
        <f t="shared" ref="Y78:Y129" si="166">SUM(R78:X78)</f>
        <v>0</v>
      </c>
      <c r="Z78" s="113">
        <v>0</v>
      </c>
      <c r="AA78" s="113">
        <v>0</v>
      </c>
      <c r="AB78" s="113">
        <v>0</v>
      </c>
      <c r="AC78" s="113">
        <f t="shared" ref="AC78:AC129" si="167">SUM(Z78:AB78)</f>
        <v>0</v>
      </c>
      <c r="AD78" s="113">
        <f t="shared" ref="AD78:AD129" si="168">Y78+AC78</f>
        <v>0</v>
      </c>
      <c r="AE78" s="114">
        <f t="shared" ref="AE78:AE129" si="169">ROUND((Y78+Z78+AA78)*33.8%,0)</f>
        <v>0</v>
      </c>
      <c r="AF78" s="114">
        <f t="shared" ref="AF78:AF129" si="170">ROUND(Y78*2%,0)</f>
        <v>0</v>
      </c>
      <c r="AG78" s="113">
        <v>0</v>
      </c>
      <c r="AH78" s="113">
        <v>0</v>
      </c>
      <c r="AI78" s="113">
        <v>0</v>
      </c>
      <c r="AJ78" s="113">
        <f t="shared" ref="AJ78:AJ129" si="171">SUM(AG78:AI78)</f>
        <v>0</v>
      </c>
      <c r="AK78" s="113">
        <f t="shared" ref="AK78:AK129" si="172">AD78+AE78+AF78+AJ78</f>
        <v>0</v>
      </c>
      <c r="AL78" s="115">
        <v>0</v>
      </c>
      <c r="AM78" s="115">
        <v>0</v>
      </c>
      <c r="AN78" s="115">
        <v>0</v>
      </c>
      <c r="AO78" s="115">
        <v>0</v>
      </c>
      <c r="AP78" s="115">
        <v>0</v>
      </c>
      <c r="AQ78" s="115">
        <v>0</v>
      </c>
      <c r="AR78" s="115">
        <v>0</v>
      </c>
      <c r="AS78" s="115">
        <v>0</v>
      </c>
      <c r="AT78" s="409">
        <f t="shared" ref="AT78:AT83" si="173">AL78+AN78+AO78+AR78+AQ78</f>
        <v>0</v>
      </c>
      <c r="AU78" s="115">
        <f t="shared" ref="AU78:AU83" si="174">AM78+AP78+AS78</f>
        <v>0</v>
      </c>
      <c r="AV78" s="372">
        <f t="shared" ref="AV78:AV129" si="175">SUM(AT78:AU78)</f>
        <v>0</v>
      </c>
      <c r="AW78" s="112">
        <f t="shared" ref="AW78:AW83" si="176">I78+AK78</f>
        <v>1514425</v>
      </c>
      <c r="AX78" s="113">
        <f t="shared" ref="AX78:AX83" si="177">J78+Y78</f>
        <v>1111543</v>
      </c>
      <c r="AY78" s="113">
        <f t="shared" ref="AY78:AY83" si="178">W78</f>
        <v>0</v>
      </c>
      <c r="AZ78" s="113">
        <f t="shared" ref="AZ78:AZ83" si="179">K78+AC78</f>
        <v>0</v>
      </c>
      <c r="BA78" s="113">
        <f t="shared" ref="BA78:BB83" si="180">L78+AE78</f>
        <v>375701</v>
      </c>
      <c r="BB78" s="113">
        <f t="shared" si="180"/>
        <v>22231</v>
      </c>
      <c r="BC78" s="113">
        <f t="shared" ref="BC78:BC83" si="181">N78+AJ78</f>
        <v>4950</v>
      </c>
      <c r="BD78" s="115">
        <f t="shared" ref="BD78:BD83" si="182">O78+AV78</f>
        <v>2.5011999999999999</v>
      </c>
      <c r="BE78" s="115">
        <f t="shared" ref="BE78:BE83" si="183">P78+AT78</f>
        <v>2.0411999999999999</v>
      </c>
      <c r="BF78" s="372">
        <f t="shared" ref="BF78:BF83" si="184">AQ78</f>
        <v>0</v>
      </c>
      <c r="BG78" s="116">
        <f t="shared" ref="BG78:BG83" si="185">Q78+AU78</f>
        <v>0.46</v>
      </c>
    </row>
    <row r="79" spans="1:59" s="152" customFormat="1" ht="14.1" customHeight="1" x14ac:dyDescent="0.2">
      <c r="A79" s="188">
        <v>11</v>
      </c>
      <c r="B79" s="163">
        <v>2464</v>
      </c>
      <c r="C79" s="149">
        <v>600080081</v>
      </c>
      <c r="D79" s="126">
        <v>72753846</v>
      </c>
      <c r="E79" s="163" t="s">
        <v>768</v>
      </c>
      <c r="F79" s="164">
        <v>3117</v>
      </c>
      <c r="G79" s="163" t="s">
        <v>333</v>
      </c>
      <c r="H79" s="151" t="s">
        <v>281</v>
      </c>
      <c r="I79" s="110">
        <v>1534465</v>
      </c>
      <c r="J79" s="111">
        <v>1083503</v>
      </c>
      <c r="K79" s="111">
        <v>21000</v>
      </c>
      <c r="L79" s="111">
        <v>373321</v>
      </c>
      <c r="M79" s="111">
        <v>21670</v>
      </c>
      <c r="N79" s="111">
        <v>34971</v>
      </c>
      <c r="O79" s="288">
        <v>2.0409999999999999</v>
      </c>
      <c r="P79" s="288">
        <v>1.4071</v>
      </c>
      <c r="Q79" s="880">
        <v>0.63390000000000002</v>
      </c>
      <c r="R79" s="346">
        <v>0</v>
      </c>
      <c r="S79" s="113">
        <v>0</v>
      </c>
      <c r="T79" s="113">
        <v>0</v>
      </c>
      <c r="U79" s="113">
        <v>27672</v>
      </c>
      <c r="V79" s="113">
        <v>-18409</v>
      </c>
      <c r="W79" s="113">
        <v>0</v>
      </c>
      <c r="X79" s="113">
        <v>0</v>
      </c>
      <c r="Y79" s="113">
        <f t="shared" si="166"/>
        <v>9263</v>
      </c>
      <c r="Z79" s="113">
        <v>0</v>
      </c>
      <c r="AA79" s="113">
        <v>0</v>
      </c>
      <c r="AB79" s="113">
        <v>0</v>
      </c>
      <c r="AC79" s="113">
        <f t="shared" si="167"/>
        <v>0</v>
      </c>
      <c r="AD79" s="113">
        <f t="shared" si="168"/>
        <v>9263</v>
      </c>
      <c r="AE79" s="114">
        <f t="shared" si="169"/>
        <v>3131</v>
      </c>
      <c r="AF79" s="114">
        <f t="shared" si="170"/>
        <v>185</v>
      </c>
      <c r="AG79" s="113">
        <v>0</v>
      </c>
      <c r="AH79" s="113">
        <v>25000</v>
      </c>
      <c r="AI79" s="113">
        <v>0</v>
      </c>
      <c r="AJ79" s="113">
        <f t="shared" si="171"/>
        <v>25000</v>
      </c>
      <c r="AK79" s="113">
        <f t="shared" si="172"/>
        <v>37579</v>
      </c>
      <c r="AL79" s="115">
        <v>0</v>
      </c>
      <c r="AM79" s="115">
        <v>0</v>
      </c>
      <c r="AN79" s="115">
        <v>0</v>
      </c>
      <c r="AO79" s="115">
        <v>0</v>
      </c>
      <c r="AP79" s="115">
        <v>0</v>
      </c>
      <c r="AQ79" s="115">
        <v>0</v>
      </c>
      <c r="AR79" s="115">
        <v>0</v>
      </c>
      <c r="AS79" s="115">
        <v>0</v>
      </c>
      <c r="AT79" s="409">
        <f t="shared" si="173"/>
        <v>0</v>
      </c>
      <c r="AU79" s="115">
        <f t="shared" si="174"/>
        <v>0</v>
      </c>
      <c r="AV79" s="372">
        <f t="shared" si="175"/>
        <v>0</v>
      </c>
      <c r="AW79" s="112">
        <f t="shared" si="176"/>
        <v>1572044</v>
      </c>
      <c r="AX79" s="113">
        <f t="shared" si="177"/>
        <v>1092766</v>
      </c>
      <c r="AY79" s="113">
        <f t="shared" si="178"/>
        <v>0</v>
      </c>
      <c r="AZ79" s="113">
        <f t="shared" si="179"/>
        <v>21000</v>
      </c>
      <c r="BA79" s="113">
        <f t="shared" si="180"/>
        <v>376452</v>
      </c>
      <c r="BB79" s="113">
        <f t="shared" si="180"/>
        <v>21855</v>
      </c>
      <c r="BC79" s="113">
        <f t="shared" si="181"/>
        <v>59971</v>
      </c>
      <c r="BD79" s="115">
        <f t="shared" si="182"/>
        <v>2.0409999999999999</v>
      </c>
      <c r="BE79" s="115">
        <f t="shared" si="183"/>
        <v>1.4071</v>
      </c>
      <c r="BF79" s="372">
        <f t="shared" si="184"/>
        <v>0</v>
      </c>
      <c r="BG79" s="116">
        <f t="shared" si="185"/>
        <v>0.63390000000000002</v>
      </c>
    </row>
    <row r="80" spans="1:59" s="152" customFormat="1" ht="14.1" customHeight="1" x14ac:dyDescent="0.2">
      <c r="A80" s="188">
        <v>11</v>
      </c>
      <c r="B80" s="159">
        <v>2464</v>
      </c>
      <c r="C80" s="149">
        <v>600080081</v>
      </c>
      <c r="D80" s="126">
        <v>72753846</v>
      </c>
      <c r="E80" s="159" t="s">
        <v>768</v>
      </c>
      <c r="F80" s="150">
        <v>3117</v>
      </c>
      <c r="G80" s="126" t="s">
        <v>316</v>
      </c>
      <c r="H80" s="151" t="s">
        <v>282</v>
      </c>
      <c r="I80" s="110">
        <v>576278</v>
      </c>
      <c r="J80" s="28">
        <v>422517</v>
      </c>
      <c r="K80" s="28">
        <v>0</v>
      </c>
      <c r="L80" s="111">
        <v>142811</v>
      </c>
      <c r="M80" s="111">
        <v>8450</v>
      </c>
      <c r="N80" s="28">
        <v>2500</v>
      </c>
      <c r="O80" s="288">
        <v>1.3399999999999999</v>
      </c>
      <c r="P80" s="275">
        <v>1.3399999999999999</v>
      </c>
      <c r="Q80" s="878">
        <v>0</v>
      </c>
      <c r="R80" s="346">
        <v>0</v>
      </c>
      <c r="S80" s="113">
        <v>0</v>
      </c>
      <c r="T80" s="113">
        <v>0</v>
      </c>
      <c r="U80" s="113">
        <v>0</v>
      </c>
      <c r="V80" s="113">
        <v>0</v>
      </c>
      <c r="W80" s="113">
        <v>0</v>
      </c>
      <c r="X80" s="113">
        <v>0</v>
      </c>
      <c r="Y80" s="113">
        <f t="shared" si="166"/>
        <v>0</v>
      </c>
      <c r="Z80" s="113">
        <v>0</v>
      </c>
      <c r="AA80" s="113">
        <v>0</v>
      </c>
      <c r="AB80" s="113">
        <v>0</v>
      </c>
      <c r="AC80" s="113">
        <f t="shared" si="167"/>
        <v>0</v>
      </c>
      <c r="AD80" s="113">
        <f t="shared" si="168"/>
        <v>0</v>
      </c>
      <c r="AE80" s="114">
        <f t="shared" si="169"/>
        <v>0</v>
      </c>
      <c r="AF80" s="114">
        <f t="shared" si="170"/>
        <v>0</v>
      </c>
      <c r="AG80" s="113">
        <v>0</v>
      </c>
      <c r="AH80" s="113">
        <v>0</v>
      </c>
      <c r="AI80" s="113">
        <v>0</v>
      </c>
      <c r="AJ80" s="113">
        <f t="shared" si="171"/>
        <v>0</v>
      </c>
      <c r="AK80" s="113">
        <f t="shared" si="172"/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v>0</v>
      </c>
      <c r="AQ80" s="115">
        <v>0</v>
      </c>
      <c r="AR80" s="115">
        <v>0</v>
      </c>
      <c r="AS80" s="115">
        <v>0</v>
      </c>
      <c r="AT80" s="409">
        <f t="shared" si="173"/>
        <v>0</v>
      </c>
      <c r="AU80" s="115">
        <f t="shared" si="174"/>
        <v>0</v>
      </c>
      <c r="AV80" s="372">
        <f t="shared" si="175"/>
        <v>0</v>
      </c>
      <c r="AW80" s="112">
        <f t="shared" si="176"/>
        <v>576278</v>
      </c>
      <c r="AX80" s="113">
        <f t="shared" si="177"/>
        <v>422517</v>
      </c>
      <c r="AY80" s="113">
        <f t="shared" si="178"/>
        <v>0</v>
      </c>
      <c r="AZ80" s="113">
        <f t="shared" si="179"/>
        <v>0</v>
      </c>
      <c r="BA80" s="113">
        <f t="shared" si="180"/>
        <v>142811</v>
      </c>
      <c r="BB80" s="113">
        <f t="shared" si="180"/>
        <v>8450</v>
      </c>
      <c r="BC80" s="113">
        <f t="shared" si="181"/>
        <v>2500</v>
      </c>
      <c r="BD80" s="115">
        <f t="shared" si="182"/>
        <v>1.3399999999999999</v>
      </c>
      <c r="BE80" s="115">
        <f t="shared" si="183"/>
        <v>1.3399999999999999</v>
      </c>
      <c r="BF80" s="372">
        <f t="shared" si="184"/>
        <v>0</v>
      </c>
      <c r="BG80" s="116">
        <f t="shared" si="185"/>
        <v>0</v>
      </c>
    </row>
    <row r="81" spans="1:59" s="152" customFormat="1" ht="14.1" customHeight="1" x14ac:dyDescent="0.2">
      <c r="A81" s="188">
        <v>11</v>
      </c>
      <c r="B81" s="126">
        <v>2464</v>
      </c>
      <c r="C81" s="149">
        <v>600080081</v>
      </c>
      <c r="D81" s="126">
        <v>72753846</v>
      </c>
      <c r="E81" s="126" t="s">
        <v>768</v>
      </c>
      <c r="F81" s="150">
        <v>3141</v>
      </c>
      <c r="G81" s="126" t="s">
        <v>319</v>
      </c>
      <c r="H81" s="151" t="s">
        <v>282</v>
      </c>
      <c r="I81" s="110">
        <v>342181</v>
      </c>
      <c r="J81" s="30">
        <v>251034</v>
      </c>
      <c r="K81" s="30">
        <v>0</v>
      </c>
      <c r="L81" s="111">
        <v>84850</v>
      </c>
      <c r="M81" s="111">
        <v>5021</v>
      </c>
      <c r="N81" s="30">
        <v>1276</v>
      </c>
      <c r="O81" s="288">
        <v>0.86</v>
      </c>
      <c r="P81" s="33">
        <v>0</v>
      </c>
      <c r="Q81" s="881">
        <v>0.86</v>
      </c>
      <c r="R81" s="346">
        <v>0</v>
      </c>
      <c r="S81" s="113">
        <v>0</v>
      </c>
      <c r="T81" s="113">
        <v>0</v>
      </c>
      <c r="U81" s="113">
        <v>0</v>
      </c>
      <c r="V81" s="113">
        <v>0</v>
      </c>
      <c r="W81" s="113">
        <v>0</v>
      </c>
      <c r="X81" s="113">
        <v>0</v>
      </c>
      <c r="Y81" s="113">
        <f t="shared" si="166"/>
        <v>0</v>
      </c>
      <c r="Z81" s="113">
        <v>0</v>
      </c>
      <c r="AA81" s="113">
        <v>0</v>
      </c>
      <c r="AB81" s="113">
        <v>0</v>
      </c>
      <c r="AC81" s="113">
        <f t="shared" si="167"/>
        <v>0</v>
      </c>
      <c r="AD81" s="113">
        <f t="shared" si="168"/>
        <v>0</v>
      </c>
      <c r="AE81" s="114">
        <f t="shared" si="169"/>
        <v>0</v>
      </c>
      <c r="AF81" s="114">
        <f t="shared" si="170"/>
        <v>0</v>
      </c>
      <c r="AG81" s="113">
        <v>0</v>
      </c>
      <c r="AH81" s="113">
        <v>0</v>
      </c>
      <c r="AI81" s="113">
        <v>0</v>
      </c>
      <c r="AJ81" s="113">
        <f t="shared" si="171"/>
        <v>0</v>
      </c>
      <c r="AK81" s="113">
        <f t="shared" si="172"/>
        <v>0</v>
      </c>
      <c r="AL81" s="115">
        <v>0</v>
      </c>
      <c r="AM81" s="115">
        <v>0</v>
      </c>
      <c r="AN81" s="115">
        <v>0</v>
      </c>
      <c r="AO81" s="115">
        <v>0</v>
      </c>
      <c r="AP81" s="115">
        <v>0</v>
      </c>
      <c r="AQ81" s="115">
        <v>0</v>
      </c>
      <c r="AR81" s="115">
        <v>0</v>
      </c>
      <c r="AS81" s="115">
        <v>0</v>
      </c>
      <c r="AT81" s="409">
        <f t="shared" si="173"/>
        <v>0</v>
      </c>
      <c r="AU81" s="115">
        <f t="shared" si="174"/>
        <v>0</v>
      </c>
      <c r="AV81" s="372">
        <f t="shared" si="175"/>
        <v>0</v>
      </c>
      <c r="AW81" s="112">
        <f t="shared" si="176"/>
        <v>342181</v>
      </c>
      <c r="AX81" s="113">
        <f t="shared" si="177"/>
        <v>251034</v>
      </c>
      <c r="AY81" s="113">
        <f t="shared" si="178"/>
        <v>0</v>
      </c>
      <c r="AZ81" s="113">
        <f t="shared" si="179"/>
        <v>0</v>
      </c>
      <c r="BA81" s="113">
        <f t="shared" si="180"/>
        <v>84850</v>
      </c>
      <c r="BB81" s="113">
        <f t="shared" si="180"/>
        <v>5021</v>
      </c>
      <c r="BC81" s="113">
        <f t="shared" si="181"/>
        <v>1276</v>
      </c>
      <c r="BD81" s="115">
        <f t="shared" si="182"/>
        <v>0.86</v>
      </c>
      <c r="BE81" s="115">
        <f t="shared" si="183"/>
        <v>0</v>
      </c>
      <c r="BF81" s="372">
        <f t="shared" si="184"/>
        <v>0</v>
      </c>
      <c r="BG81" s="116">
        <f t="shared" si="185"/>
        <v>0.86</v>
      </c>
    </row>
    <row r="82" spans="1:59" s="152" customFormat="1" ht="14.1" customHeight="1" x14ac:dyDescent="0.2">
      <c r="A82" s="188">
        <v>11</v>
      </c>
      <c r="B82" s="126">
        <v>2464</v>
      </c>
      <c r="C82" s="149">
        <v>600080081</v>
      </c>
      <c r="D82" s="126">
        <v>72753846</v>
      </c>
      <c r="E82" s="126" t="s">
        <v>768</v>
      </c>
      <c r="F82" s="150">
        <v>3143</v>
      </c>
      <c r="G82" s="126" t="s">
        <v>633</v>
      </c>
      <c r="H82" s="151" t="s">
        <v>281</v>
      </c>
      <c r="I82" s="110">
        <v>497116</v>
      </c>
      <c r="J82" s="28">
        <v>366065</v>
      </c>
      <c r="K82" s="28">
        <v>0</v>
      </c>
      <c r="L82" s="111">
        <v>123730</v>
      </c>
      <c r="M82" s="111">
        <v>7321</v>
      </c>
      <c r="N82" s="339">
        <v>0</v>
      </c>
      <c r="O82" s="288">
        <v>0.98</v>
      </c>
      <c r="P82" s="21">
        <v>0.98</v>
      </c>
      <c r="Q82" s="878">
        <v>0</v>
      </c>
      <c r="R82" s="346">
        <v>0</v>
      </c>
      <c r="S82" s="113">
        <v>0</v>
      </c>
      <c r="T82" s="113">
        <v>0</v>
      </c>
      <c r="U82" s="113">
        <v>0</v>
      </c>
      <c r="V82" s="113">
        <v>0</v>
      </c>
      <c r="W82" s="113">
        <v>0</v>
      </c>
      <c r="X82" s="113">
        <v>0</v>
      </c>
      <c r="Y82" s="113">
        <f t="shared" si="166"/>
        <v>0</v>
      </c>
      <c r="Z82" s="113">
        <v>0</v>
      </c>
      <c r="AA82" s="113">
        <v>0</v>
      </c>
      <c r="AB82" s="113">
        <v>0</v>
      </c>
      <c r="AC82" s="113">
        <f t="shared" si="167"/>
        <v>0</v>
      </c>
      <c r="AD82" s="113">
        <f t="shared" si="168"/>
        <v>0</v>
      </c>
      <c r="AE82" s="114">
        <f t="shared" si="169"/>
        <v>0</v>
      </c>
      <c r="AF82" s="114">
        <f t="shared" si="170"/>
        <v>0</v>
      </c>
      <c r="AG82" s="113">
        <v>0</v>
      </c>
      <c r="AH82" s="113">
        <v>0</v>
      </c>
      <c r="AI82" s="113">
        <v>0</v>
      </c>
      <c r="AJ82" s="113">
        <f t="shared" si="171"/>
        <v>0</v>
      </c>
      <c r="AK82" s="113">
        <f t="shared" si="172"/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v>0</v>
      </c>
      <c r="AR82" s="115">
        <v>0</v>
      </c>
      <c r="AS82" s="115">
        <v>0</v>
      </c>
      <c r="AT82" s="409">
        <f t="shared" si="173"/>
        <v>0</v>
      </c>
      <c r="AU82" s="115">
        <f t="shared" si="174"/>
        <v>0</v>
      </c>
      <c r="AV82" s="372">
        <f t="shared" si="175"/>
        <v>0</v>
      </c>
      <c r="AW82" s="112">
        <f t="shared" si="176"/>
        <v>497116</v>
      </c>
      <c r="AX82" s="113">
        <f t="shared" si="177"/>
        <v>366065</v>
      </c>
      <c r="AY82" s="113">
        <f t="shared" si="178"/>
        <v>0</v>
      </c>
      <c r="AZ82" s="113">
        <f t="shared" si="179"/>
        <v>0</v>
      </c>
      <c r="BA82" s="113">
        <f t="shared" si="180"/>
        <v>123730</v>
      </c>
      <c r="BB82" s="113">
        <f t="shared" si="180"/>
        <v>7321</v>
      </c>
      <c r="BC82" s="113">
        <f t="shared" si="181"/>
        <v>0</v>
      </c>
      <c r="BD82" s="115">
        <f t="shared" si="182"/>
        <v>0.98</v>
      </c>
      <c r="BE82" s="115">
        <f t="shared" si="183"/>
        <v>0.98</v>
      </c>
      <c r="BF82" s="372">
        <f t="shared" si="184"/>
        <v>0</v>
      </c>
      <c r="BG82" s="116">
        <f t="shared" si="185"/>
        <v>0</v>
      </c>
    </row>
    <row r="83" spans="1:59" s="152" customFormat="1" ht="14.1" customHeight="1" x14ac:dyDescent="0.2">
      <c r="A83" s="188">
        <v>11</v>
      </c>
      <c r="B83" s="126">
        <v>2464</v>
      </c>
      <c r="C83" s="149">
        <v>600080081</v>
      </c>
      <c r="D83" s="126">
        <v>72753846</v>
      </c>
      <c r="E83" s="126" t="s">
        <v>768</v>
      </c>
      <c r="F83" s="150">
        <v>3143</v>
      </c>
      <c r="G83" s="126" t="s">
        <v>634</v>
      </c>
      <c r="H83" s="151" t="s">
        <v>282</v>
      </c>
      <c r="I83" s="110">
        <v>4915</v>
      </c>
      <c r="J83" s="439">
        <v>3465</v>
      </c>
      <c r="K83" s="439">
        <v>0</v>
      </c>
      <c r="L83" s="111">
        <v>1171</v>
      </c>
      <c r="M83" s="111">
        <v>69</v>
      </c>
      <c r="N83" s="439">
        <v>210</v>
      </c>
      <c r="O83" s="288">
        <v>0.01</v>
      </c>
      <c r="P83" s="438">
        <v>0</v>
      </c>
      <c r="Q83" s="879">
        <v>0.01</v>
      </c>
      <c r="R83" s="346">
        <v>0</v>
      </c>
      <c r="S83" s="113">
        <v>0</v>
      </c>
      <c r="T83" s="113">
        <v>0</v>
      </c>
      <c r="U83" s="113">
        <v>0</v>
      </c>
      <c r="V83" s="113">
        <v>0</v>
      </c>
      <c r="W83" s="113">
        <v>0</v>
      </c>
      <c r="X83" s="113">
        <v>0</v>
      </c>
      <c r="Y83" s="113">
        <f t="shared" si="166"/>
        <v>0</v>
      </c>
      <c r="Z83" s="113">
        <v>0</v>
      </c>
      <c r="AA83" s="113">
        <v>0</v>
      </c>
      <c r="AB83" s="113">
        <v>0</v>
      </c>
      <c r="AC83" s="113">
        <f t="shared" si="167"/>
        <v>0</v>
      </c>
      <c r="AD83" s="113">
        <f t="shared" si="168"/>
        <v>0</v>
      </c>
      <c r="AE83" s="114">
        <f t="shared" si="169"/>
        <v>0</v>
      </c>
      <c r="AF83" s="114">
        <f t="shared" si="170"/>
        <v>0</v>
      </c>
      <c r="AG83" s="113">
        <v>0</v>
      </c>
      <c r="AH83" s="113">
        <v>0</v>
      </c>
      <c r="AI83" s="113">
        <v>0</v>
      </c>
      <c r="AJ83" s="113">
        <f t="shared" si="171"/>
        <v>0</v>
      </c>
      <c r="AK83" s="113">
        <f t="shared" si="172"/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v>0</v>
      </c>
      <c r="AR83" s="115">
        <v>0</v>
      </c>
      <c r="AS83" s="115">
        <v>0</v>
      </c>
      <c r="AT83" s="409">
        <f t="shared" si="173"/>
        <v>0</v>
      </c>
      <c r="AU83" s="115">
        <f t="shared" si="174"/>
        <v>0</v>
      </c>
      <c r="AV83" s="372">
        <f t="shared" si="175"/>
        <v>0</v>
      </c>
      <c r="AW83" s="112">
        <f t="shared" si="176"/>
        <v>4915</v>
      </c>
      <c r="AX83" s="113">
        <f t="shared" si="177"/>
        <v>3465</v>
      </c>
      <c r="AY83" s="113">
        <f t="shared" si="178"/>
        <v>0</v>
      </c>
      <c r="AZ83" s="113">
        <f t="shared" si="179"/>
        <v>0</v>
      </c>
      <c r="BA83" s="113">
        <f t="shared" si="180"/>
        <v>1171</v>
      </c>
      <c r="BB83" s="113">
        <f t="shared" si="180"/>
        <v>69</v>
      </c>
      <c r="BC83" s="113">
        <f t="shared" si="181"/>
        <v>210</v>
      </c>
      <c r="BD83" s="115">
        <f t="shared" si="182"/>
        <v>0.01</v>
      </c>
      <c r="BE83" s="115">
        <f t="shared" si="183"/>
        <v>0</v>
      </c>
      <c r="BF83" s="372">
        <f t="shared" si="184"/>
        <v>0</v>
      </c>
      <c r="BG83" s="116">
        <f t="shared" si="185"/>
        <v>0.01</v>
      </c>
    </row>
    <row r="84" spans="1:59" s="152" customFormat="1" ht="14.1" customHeight="1" x14ac:dyDescent="0.2">
      <c r="A84" s="189">
        <v>11</v>
      </c>
      <c r="B84" s="154">
        <v>2464</v>
      </c>
      <c r="C84" s="155">
        <v>600080081</v>
      </c>
      <c r="D84" s="154">
        <v>72753846</v>
      </c>
      <c r="E84" s="154" t="s">
        <v>769</v>
      </c>
      <c r="F84" s="165"/>
      <c r="G84" s="157"/>
      <c r="H84" s="158"/>
      <c r="I84" s="153">
        <v>4469380</v>
      </c>
      <c r="J84" s="280">
        <v>3238127</v>
      </c>
      <c r="K84" s="280">
        <v>21000</v>
      </c>
      <c r="L84" s="280">
        <v>1101584</v>
      </c>
      <c r="M84" s="280">
        <v>64762</v>
      </c>
      <c r="N84" s="280">
        <v>43907</v>
      </c>
      <c r="O84" s="444">
        <v>7.7321999999999989</v>
      </c>
      <c r="P84" s="444">
        <v>5.7683</v>
      </c>
      <c r="Q84" s="875">
        <v>1.9639</v>
      </c>
      <c r="R84" s="160">
        <f t="shared" ref="R84:BG84" si="186">SUM(R78:R83)</f>
        <v>0</v>
      </c>
      <c r="S84" s="160">
        <f t="shared" si="186"/>
        <v>0</v>
      </c>
      <c r="T84" s="160">
        <f t="shared" si="186"/>
        <v>0</v>
      </c>
      <c r="U84" s="160">
        <f t="shared" ref="U84:V84" si="187">SUM(U78:U83)</f>
        <v>27672</v>
      </c>
      <c r="V84" s="160">
        <f t="shared" si="187"/>
        <v>-18409</v>
      </c>
      <c r="W84" s="160">
        <f t="shared" ref="W84" si="188">SUM(W78:W83)</f>
        <v>0</v>
      </c>
      <c r="X84" s="160">
        <f t="shared" si="186"/>
        <v>0</v>
      </c>
      <c r="Y84" s="160">
        <f t="shared" si="186"/>
        <v>9263</v>
      </c>
      <c r="Z84" s="160">
        <f t="shared" si="186"/>
        <v>0</v>
      </c>
      <c r="AA84" s="160">
        <f t="shared" si="186"/>
        <v>0</v>
      </c>
      <c r="AB84" s="160">
        <f t="shared" si="186"/>
        <v>0</v>
      </c>
      <c r="AC84" s="160">
        <f t="shared" si="186"/>
        <v>0</v>
      </c>
      <c r="AD84" s="160">
        <f t="shared" si="186"/>
        <v>9263</v>
      </c>
      <c r="AE84" s="160">
        <f t="shared" si="186"/>
        <v>3131</v>
      </c>
      <c r="AF84" s="160">
        <f t="shared" si="186"/>
        <v>185</v>
      </c>
      <c r="AG84" s="160">
        <f t="shared" si="186"/>
        <v>0</v>
      </c>
      <c r="AH84" s="160">
        <f t="shared" si="186"/>
        <v>25000</v>
      </c>
      <c r="AI84" s="160">
        <f t="shared" si="186"/>
        <v>0</v>
      </c>
      <c r="AJ84" s="160">
        <f t="shared" si="186"/>
        <v>25000</v>
      </c>
      <c r="AK84" s="160">
        <f t="shared" si="186"/>
        <v>37579</v>
      </c>
      <c r="AL84" s="161">
        <f t="shared" si="186"/>
        <v>0</v>
      </c>
      <c r="AM84" s="161">
        <f t="shared" si="186"/>
        <v>0</v>
      </c>
      <c r="AN84" s="161">
        <f t="shared" si="186"/>
        <v>0</v>
      </c>
      <c r="AO84" s="161">
        <f t="shared" si="186"/>
        <v>0</v>
      </c>
      <c r="AP84" s="161">
        <f t="shared" si="186"/>
        <v>0</v>
      </c>
      <c r="AQ84" s="161">
        <f t="shared" ref="AQ84" si="189">SUM(AQ78:AQ83)</f>
        <v>0</v>
      </c>
      <c r="AR84" s="161">
        <f t="shared" si="186"/>
        <v>0</v>
      </c>
      <c r="AS84" s="161">
        <f t="shared" si="186"/>
        <v>0</v>
      </c>
      <c r="AT84" s="161">
        <f t="shared" si="186"/>
        <v>0</v>
      </c>
      <c r="AU84" s="161">
        <f t="shared" si="186"/>
        <v>0</v>
      </c>
      <c r="AV84" s="872">
        <f t="shared" si="186"/>
        <v>0</v>
      </c>
      <c r="AW84" s="153">
        <f t="shared" si="186"/>
        <v>4506959</v>
      </c>
      <c r="AX84" s="160">
        <f t="shared" si="186"/>
        <v>3247390</v>
      </c>
      <c r="AY84" s="890">
        <f t="shared" ref="AY84" si="190">SUM(AY78:AY83)</f>
        <v>0</v>
      </c>
      <c r="AZ84" s="160">
        <f t="shared" si="186"/>
        <v>21000</v>
      </c>
      <c r="BA84" s="160">
        <f t="shared" si="186"/>
        <v>1104715</v>
      </c>
      <c r="BB84" s="160">
        <f t="shared" si="186"/>
        <v>64947</v>
      </c>
      <c r="BC84" s="160">
        <f t="shared" si="186"/>
        <v>68907</v>
      </c>
      <c r="BD84" s="161">
        <f t="shared" si="186"/>
        <v>7.7321999999999989</v>
      </c>
      <c r="BE84" s="161">
        <f t="shared" si="186"/>
        <v>5.7683</v>
      </c>
      <c r="BF84" s="161">
        <f t="shared" si="186"/>
        <v>0</v>
      </c>
      <c r="BG84" s="162">
        <f t="shared" si="186"/>
        <v>1.9639</v>
      </c>
    </row>
    <row r="85" spans="1:59" s="152" customFormat="1" ht="14.1" customHeight="1" x14ac:dyDescent="0.2">
      <c r="A85" s="188">
        <v>12</v>
      </c>
      <c r="B85" s="159">
        <v>2467</v>
      </c>
      <c r="C85" s="149">
        <v>600079708</v>
      </c>
      <c r="D85" s="126">
        <v>71012303</v>
      </c>
      <c r="E85" s="126" t="s">
        <v>770</v>
      </c>
      <c r="F85" s="150">
        <v>3111</v>
      </c>
      <c r="G85" s="126" t="s">
        <v>315</v>
      </c>
      <c r="H85" s="151" t="s">
        <v>281</v>
      </c>
      <c r="I85" s="110">
        <v>1589021</v>
      </c>
      <c r="J85" s="111">
        <v>1162166</v>
      </c>
      <c r="K85" s="111">
        <v>0</v>
      </c>
      <c r="L85" s="111">
        <v>392812</v>
      </c>
      <c r="M85" s="111">
        <v>23243</v>
      </c>
      <c r="N85" s="111">
        <v>10800</v>
      </c>
      <c r="O85" s="288">
        <v>2.5108999999999999</v>
      </c>
      <c r="P85" s="288">
        <v>2</v>
      </c>
      <c r="Q85" s="880">
        <v>0.51090000000000002</v>
      </c>
      <c r="R85" s="346">
        <v>0</v>
      </c>
      <c r="S85" s="113">
        <v>0</v>
      </c>
      <c r="T85" s="113">
        <v>0</v>
      </c>
      <c r="U85" s="113">
        <v>0</v>
      </c>
      <c r="V85" s="113">
        <v>0</v>
      </c>
      <c r="W85" s="113">
        <v>0</v>
      </c>
      <c r="X85" s="113">
        <v>0</v>
      </c>
      <c r="Y85" s="113">
        <f t="shared" si="166"/>
        <v>0</v>
      </c>
      <c r="Z85" s="113">
        <v>0</v>
      </c>
      <c r="AA85" s="113">
        <v>0</v>
      </c>
      <c r="AB85" s="113">
        <v>0</v>
      </c>
      <c r="AC85" s="113">
        <f t="shared" si="167"/>
        <v>0</v>
      </c>
      <c r="AD85" s="113">
        <f t="shared" si="168"/>
        <v>0</v>
      </c>
      <c r="AE85" s="114">
        <f t="shared" si="169"/>
        <v>0</v>
      </c>
      <c r="AF85" s="114">
        <f t="shared" si="170"/>
        <v>0</v>
      </c>
      <c r="AG85" s="113">
        <v>0</v>
      </c>
      <c r="AH85" s="113">
        <v>0</v>
      </c>
      <c r="AI85" s="113">
        <v>0</v>
      </c>
      <c r="AJ85" s="113">
        <f t="shared" si="171"/>
        <v>0</v>
      </c>
      <c r="AK85" s="113">
        <f t="shared" si="172"/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v>0</v>
      </c>
      <c r="AR85" s="115">
        <v>0</v>
      </c>
      <c r="AS85" s="115">
        <v>0</v>
      </c>
      <c r="AT85" s="409">
        <f t="shared" ref="AT85:AT90" si="191">AL85+AN85+AO85+AR85+AQ85</f>
        <v>0</v>
      </c>
      <c r="AU85" s="115">
        <f t="shared" ref="AU85:AU90" si="192">AM85+AP85+AS85</f>
        <v>0</v>
      </c>
      <c r="AV85" s="372">
        <f t="shared" si="175"/>
        <v>0</v>
      </c>
      <c r="AW85" s="112">
        <f t="shared" ref="AW85:AW90" si="193">I85+AK85</f>
        <v>1589021</v>
      </c>
      <c r="AX85" s="113">
        <f t="shared" ref="AX85:AX90" si="194">J85+Y85</f>
        <v>1162166</v>
      </c>
      <c r="AY85" s="113">
        <f t="shared" ref="AY85:AY90" si="195">W85</f>
        <v>0</v>
      </c>
      <c r="AZ85" s="113">
        <f t="shared" ref="AZ85:AZ90" si="196">K85+AC85</f>
        <v>0</v>
      </c>
      <c r="BA85" s="113">
        <f t="shared" ref="BA85:BB90" si="197">L85+AE85</f>
        <v>392812</v>
      </c>
      <c r="BB85" s="113">
        <f t="shared" si="197"/>
        <v>23243</v>
      </c>
      <c r="BC85" s="113">
        <f t="shared" ref="BC85:BC90" si="198">N85+AJ85</f>
        <v>10800</v>
      </c>
      <c r="BD85" s="115">
        <f t="shared" ref="BD85:BD90" si="199">O85+AV85</f>
        <v>2.5108999999999999</v>
      </c>
      <c r="BE85" s="115">
        <f t="shared" ref="BE85:BE90" si="200">P85+AT85</f>
        <v>2</v>
      </c>
      <c r="BF85" s="372">
        <f t="shared" ref="BF85:BF90" si="201">AQ85</f>
        <v>0</v>
      </c>
      <c r="BG85" s="116">
        <f t="shared" ref="BG85:BG90" si="202">Q85+AU85</f>
        <v>0.51090000000000002</v>
      </c>
    </row>
    <row r="86" spans="1:59" s="152" customFormat="1" ht="14.1" customHeight="1" x14ac:dyDescent="0.2">
      <c r="A86" s="188">
        <v>12</v>
      </c>
      <c r="B86" s="163">
        <v>2467</v>
      </c>
      <c r="C86" s="149">
        <v>600079708</v>
      </c>
      <c r="D86" s="126">
        <v>71012303</v>
      </c>
      <c r="E86" s="163" t="s">
        <v>770</v>
      </c>
      <c r="F86" s="164">
        <v>3117</v>
      </c>
      <c r="G86" s="163" t="s">
        <v>333</v>
      </c>
      <c r="H86" s="151" t="s">
        <v>281</v>
      </c>
      <c r="I86" s="110">
        <v>1626042</v>
      </c>
      <c r="J86" s="111">
        <v>1183529</v>
      </c>
      <c r="K86" s="111">
        <v>0</v>
      </c>
      <c r="L86" s="111">
        <v>400033</v>
      </c>
      <c r="M86" s="111">
        <v>23670</v>
      </c>
      <c r="N86" s="111">
        <v>18810</v>
      </c>
      <c r="O86" s="288">
        <v>2.8534999999999999</v>
      </c>
      <c r="P86" s="288">
        <v>1.4503999999999999</v>
      </c>
      <c r="Q86" s="880">
        <v>1.4031</v>
      </c>
      <c r="R86" s="346">
        <v>0</v>
      </c>
      <c r="S86" s="113">
        <v>0</v>
      </c>
      <c r="T86" s="113">
        <v>0</v>
      </c>
      <c r="U86" s="113">
        <v>22760</v>
      </c>
      <c r="V86" s="113">
        <v>0</v>
      </c>
      <c r="W86" s="113">
        <v>0</v>
      </c>
      <c r="X86" s="113">
        <v>0</v>
      </c>
      <c r="Y86" s="113">
        <f t="shared" si="166"/>
        <v>22760</v>
      </c>
      <c r="Z86" s="113">
        <v>0</v>
      </c>
      <c r="AA86" s="113">
        <v>0</v>
      </c>
      <c r="AB86" s="113">
        <v>0</v>
      </c>
      <c r="AC86" s="113">
        <f t="shared" si="167"/>
        <v>0</v>
      </c>
      <c r="AD86" s="113">
        <f t="shared" si="168"/>
        <v>22760</v>
      </c>
      <c r="AE86" s="114">
        <f t="shared" si="169"/>
        <v>7693</v>
      </c>
      <c r="AF86" s="114">
        <f t="shared" si="170"/>
        <v>455</v>
      </c>
      <c r="AG86" s="113">
        <v>0</v>
      </c>
      <c r="AH86" s="113">
        <v>0</v>
      </c>
      <c r="AI86" s="113">
        <v>0</v>
      </c>
      <c r="AJ86" s="113">
        <f t="shared" si="171"/>
        <v>0</v>
      </c>
      <c r="AK86" s="113">
        <f t="shared" si="172"/>
        <v>30908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v>0</v>
      </c>
      <c r="AR86" s="115">
        <v>0</v>
      </c>
      <c r="AS86" s="115">
        <v>0</v>
      </c>
      <c r="AT86" s="409">
        <f t="shared" si="191"/>
        <v>0</v>
      </c>
      <c r="AU86" s="115">
        <f t="shared" si="192"/>
        <v>0</v>
      </c>
      <c r="AV86" s="372">
        <f t="shared" si="175"/>
        <v>0</v>
      </c>
      <c r="AW86" s="112">
        <f t="shared" si="193"/>
        <v>1656950</v>
      </c>
      <c r="AX86" s="113">
        <f t="shared" si="194"/>
        <v>1206289</v>
      </c>
      <c r="AY86" s="113">
        <f t="shared" si="195"/>
        <v>0</v>
      </c>
      <c r="AZ86" s="113">
        <f t="shared" si="196"/>
        <v>0</v>
      </c>
      <c r="BA86" s="113">
        <f t="shared" si="197"/>
        <v>407726</v>
      </c>
      <c r="BB86" s="113">
        <f t="shared" si="197"/>
        <v>24125</v>
      </c>
      <c r="BC86" s="113">
        <f t="shared" si="198"/>
        <v>18810</v>
      </c>
      <c r="BD86" s="115">
        <f t="shared" si="199"/>
        <v>2.8534999999999999</v>
      </c>
      <c r="BE86" s="115">
        <f t="shared" si="200"/>
        <v>1.4503999999999999</v>
      </c>
      <c r="BF86" s="372">
        <f t="shared" si="201"/>
        <v>0</v>
      </c>
      <c r="BG86" s="116">
        <f t="shared" si="202"/>
        <v>1.4031</v>
      </c>
    </row>
    <row r="87" spans="1:59" s="152" customFormat="1" ht="14.1" customHeight="1" x14ac:dyDescent="0.2">
      <c r="A87" s="188">
        <v>12</v>
      </c>
      <c r="B87" s="159">
        <v>2467</v>
      </c>
      <c r="C87" s="149">
        <v>600079708</v>
      </c>
      <c r="D87" s="126">
        <v>71012303</v>
      </c>
      <c r="E87" s="159" t="s">
        <v>770</v>
      </c>
      <c r="F87" s="150">
        <v>3117</v>
      </c>
      <c r="G87" s="126" t="s">
        <v>316</v>
      </c>
      <c r="H87" s="151" t="s">
        <v>282</v>
      </c>
      <c r="I87" s="110">
        <v>0</v>
      </c>
      <c r="J87" s="28">
        <v>0</v>
      </c>
      <c r="K87" s="28">
        <v>0</v>
      </c>
      <c r="L87" s="111">
        <v>0</v>
      </c>
      <c r="M87" s="111">
        <v>0</v>
      </c>
      <c r="N87" s="28">
        <v>0</v>
      </c>
      <c r="O87" s="288">
        <v>0</v>
      </c>
      <c r="P87" s="275">
        <v>0</v>
      </c>
      <c r="Q87" s="878">
        <v>0</v>
      </c>
      <c r="R87" s="346">
        <v>0</v>
      </c>
      <c r="S87" s="113">
        <v>3856</v>
      </c>
      <c r="T87" s="113">
        <v>0</v>
      </c>
      <c r="U87" s="113">
        <v>0</v>
      </c>
      <c r="V87" s="113">
        <v>0</v>
      </c>
      <c r="W87" s="113">
        <v>0</v>
      </c>
      <c r="X87" s="113">
        <v>0</v>
      </c>
      <c r="Y87" s="113">
        <f t="shared" si="166"/>
        <v>3856</v>
      </c>
      <c r="Z87" s="113">
        <v>0</v>
      </c>
      <c r="AA87" s="113">
        <v>0</v>
      </c>
      <c r="AB87" s="113">
        <v>0</v>
      </c>
      <c r="AC87" s="113">
        <f t="shared" si="167"/>
        <v>0</v>
      </c>
      <c r="AD87" s="113">
        <f t="shared" si="168"/>
        <v>3856</v>
      </c>
      <c r="AE87" s="114">
        <f t="shared" si="169"/>
        <v>1303</v>
      </c>
      <c r="AF87" s="114">
        <f t="shared" si="170"/>
        <v>77</v>
      </c>
      <c r="AG87" s="113">
        <v>0</v>
      </c>
      <c r="AH87" s="113">
        <v>0</v>
      </c>
      <c r="AI87" s="113">
        <v>0</v>
      </c>
      <c r="AJ87" s="113">
        <f t="shared" si="171"/>
        <v>0</v>
      </c>
      <c r="AK87" s="113">
        <f t="shared" si="172"/>
        <v>5236</v>
      </c>
      <c r="AL87" s="115">
        <v>0</v>
      </c>
      <c r="AM87" s="115">
        <v>0</v>
      </c>
      <c r="AN87" s="115">
        <v>0.01</v>
      </c>
      <c r="AO87" s="115">
        <v>0</v>
      </c>
      <c r="AP87" s="115">
        <v>0</v>
      </c>
      <c r="AQ87" s="115">
        <v>0</v>
      </c>
      <c r="AR87" s="115">
        <v>0</v>
      </c>
      <c r="AS87" s="115">
        <v>0</v>
      </c>
      <c r="AT87" s="409">
        <f t="shared" si="191"/>
        <v>0.01</v>
      </c>
      <c r="AU87" s="115">
        <f t="shared" si="192"/>
        <v>0</v>
      </c>
      <c r="AV87" s="372">
        <f t="shared" si="175"/>
        <v>0.01</v>
      </c>
      <c r="AW87" s="112">
        <f t="shared" si="193"/>
        <v>5236</v>
      </c>
      <c r="AX87" s="113">
        <f t="shared" si="194"/>
        <v>3856</v>
      </c>
      <c r="AY87" s="113">
        <f t="shared" si="195"/>
        <v>0</v>
      </c>
      <c r="AZ87" s="113">
        <f t="shared" si="196"/>
        <v>0</v>
      </c>
      <c r="BA87" s="113">
        <f t="shared" si="197"/>
        <v>1303</v>
      </c>
      <c r="BB87" s="113">
        <f t="shared" si="197"/>
        <v>77</v>
      </c>
      <c r="BC87" s="113">
        <f t="shared" si="198"/>
        <v>0</v>
      </c>
      <c r="BD87" s="115">
        <f t="shared" si="199"/>
        <v>0.01</v>
      </c>
      <c r="BE87" s="115">
        <f t="shared" si="200"/>
        <v>0.01</v>
      </c>
      <c r="BF87" s="372">
        <f t="shared" si="201"/>
        <v>0</v>
      </c>
      <c r="BG87" s="116">
        <f t="shared" si="202"/>
        <v>0</v>
      </c>
    </row>
    <row r="88" spans="1:59" s="152" customFormat="1" ht="14.1" customHeight="1" x14ac:dyDescent="0.2">
      <c r="A88" s="188">
        <v>12</v>
      </c>
      <c r="B88" s="126">
        <v>2467</v>
      </c>
      <c r="C88" s="149">
        <v>600079708</v>
      </c>
      <c r="D88" s="126">
        <v>71012303</v>
      </c>
      <c r="E88" s="126" t="s">
        <v>770</v>
      </c>
      <c r="F88" s="150">
        <v>3141</v>
      </c>
      <c r="G88" s="126" t="s">
        <v>319</v>
      </c>
      <c r="H88" s="151" t="s">
        <v>282</v>
      </c>
      <c r="I88" s="110">
        <v>498187</v>
      </c>
      <c r="J88" s="30">
        <v>365401</v>
      </c>
      <c r="K88" s="30">
        <v>0</v>
      </c>
      <c r="L88" s="111">
        <v>123506</v>
      </c>
      <c r="M88" s="111">
        <v>7308</v>
      </c>
      <c r="N88" s="30">
        <v>1972</v>
      </c>
      <c r="O88" s="288">
        <v>1.24</v>
      </c>
      <c r="P88" s="33">
        <v>0</v>
      </c>
      <c r="Q88" s="881">
        <v>1.24</v>
      </c>
      <c r="R88" s="346">
        <v>0</v>
      </c>
      <c r="S88" s="113">
        <v>0</v>
      </c>
      <c r="T88" s="113">
        <v>0</v>
      </c>
      <c r="U88" s="113">
        <v>0</v>
      </c>
      <c r="V88" s="113">
        <v>0</v>
      </c>
      <c r="W88" s="113">
        <v>0</v>
      </c>
      <c r="X88" s="113">
        <v>0</v>
      </c>
      <c r="Y88" s="113">
        <f t="shared" si="166"/>
        <v>0</v>
      </c>
      <c r="Z88" s="113">
        <v>0</v>
      </c>
      <c r="AA88" s="113">
        <v>0</v>
      </c>
      <c r="AB88" s="113">
        <v>0</v>
      </c>
      <c r="AC88" s="113">
        <f t="shared" si="167"/>
        <v>0</v>
      </c>
      <c r="AD88" s="113">
        <f t="shared" si="168"/>
        <v>0</v>
      </c>
      <c r="AE88" s="114">
        <f t="shared" si="169"/>
        <v>0</v>
      </c>
      <c r="AF88" s="114">
        <f t="shared" si="170"/>
        <v>0</v>
      </c>
      <c r="AG88" s="113">
        <v>0</v>
      </c>
      <c r="AH88" s="113">
        <v>0</v>
      </c>
      <c r="AI88" s="113">
        <v>0</v>
      </c>
      <c r="AJ88" s="113">
        <f t="shared" si="171"/>
        <v>0</v>
      </c>
      <c r="AK88" s="113">
        <f t="shared" si="172"/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v>0</v>
      </c>
      <c r="AR88" s="115">
        <v>0</v>
      </c>
      <c r="AS88" s="115">
        <v>0</v>
      </c>
      <c r="AT88" s="409">
        <f t="shared" si="191"/>
        <v>0</v>
      </c>
      <c r="AU88" s="115">
        <f t="shared" si="192"/>
        <v>0</v>
      </c>
      <c r="AV88" s="372">
        <f t="shared" si="175"/>
        <v>0</v>
      </c>
      <c r="AW88" s="112">
        <f t="shared" si="193"/>
        <v>498187</v>
      </c>
      <c r="AX88" s="113">
        <f t="shared" si="194"/>
        <v>365401</v>
      </c>
      <c r="AY88" s="113">
        <f t="shared" si="195"/>
        <v>0</v>
      </c>
      <c r="AZ88" s="113">
        <f t="shared" si="196"/>
        <v>0</v>
      </c>
      <c r="BA88" s="113">
        <f t="shared" si="197"/>
        <v>123506</v>
      </c>
      <c r="BB88" s="113">
        <f t="shared" si="197"/>
        <v>7308</v>
      </c>
      <c r="BC88" s="113">
        <f t="shared" si="198"/>
        <v>1972</v>
      </c>
      <c r="BD88" s="115">
        <f t="shared" si="199"/>
        <v>1.24</v>
      </c>
      <c r="BE88" s="115">
        <f t="shared" si="200"/>
        <v>0</v>
      </c>
      <c r="BF88" s="372">
        <f t="shared" si="201"/>
        <v>0</v>
      </c>
      <c r="BG88" s="116">
        <f t="shared" si="202"/>
        <v>1.24</v>
      </c>
    </row>
    <row r="89" spans="1:59" s="152" customFormat="1" ht="14.1" customHeight="1" x14ac:dyDescent="0.2">
      <c r="A89" s="188">
        <v>12</v>
      </c>
      <c r="B89" s="126">
        <v>2467</v>
      </c>
      <c r="C89" s="149">
        <v>600079708</v>
      </c>
      <c r="D89" s="126">
        <v>71012303</v>
      </c>
      <c r="E89" s="126" t="s">
        <v>770</v>
      </c>
      <c r="F89" s="150">
        <v>3143</v>
      </c>
      <c r="G89" s="126" t="s">
        <v>633</v>
      </c>
      <c r="H89" s="151" t="s">
        <v>281</v>
      </c>
      <c r="I89" s="110">
        <v>343747</v>
      </c>
      <c r="J89" s="28">
        <v>253127</v>
      </c>
      <c r="K89" s="28">
        <v>0</v>
      </c>
      <c r="L89" s="111">
        <v>85557</v>
      </c>
      <c r="M89" s="111">
        <v>5063</v>
      </c>
      <c r="N89" s="339">
        <v>0</v>
      </c>
      <c r="O89" s="288">
        <v>0.6</v>
      </c>
      <c r="P89" s="21">
        <v>0.6</v>
      </c>
      <c r="Q89" s="878">
        <v>0</v>
      </c>
      <c r="R89" s="346">
        <v>0</v>
      </c>
      <c r="S89" s="113">
        <v>0</v>
      </c>
      <c r="T89" s="113">
        <v>0</v>
      </c>
      <c r="U89" s="113">
        <v>0</v>
      </c>
      <c r="V89" s="113">
        <v>0</v>
      </c>
      <c r="W89" s="113">
        <v>0</v>
      </c>
      <c r="X89" s="113">
        <v>0</v>
      </c>
      <c r="Y89" s="113">
        <f t="shared" si="166"/>
        <v>0</v>
      </c>
      <c r="Z89" s="113">
        <v>0</v>
      </c>
      <c r="AA89" s="113">
        <v>0</v>
      </c>
      <c r="AB89" s="113">
        <v>0</v>
      </c>
      <c r="AC89" s="113">
        <f t="shared" si="167"/>
        <v>0</v>
      </c>
      <c r="AD89" s="113">
        <f t="shared" si="168"/>
        <v>0</v>
      </c>
      <c r="AE89" s="114">
        <f t="shared" si="169"/>
        <v>0</v>
      </c>
      <c r="AF89" s="114">
        <f t="shared" si="170"/>
        <v>0</v>
      </c>
      <c r="AG89" s="113">
        <v>0</v>
      </c>
      <c r="AH89" s="113">
        <v>0</v>
      </c>
      <c r="AI89" s="113">
        <v>0</v>
      </c>
      <c r="AJ89" s="113">
        <f t="shared" si="171"/>
        <v>0</v>
      </c>
      <c r="AK89" s="113">
        <f t="shared" si="172"/>
        <v>0</v>
      </c>
      <c r="AL89" s="115">
        <v>0</v>
      </c>
      <c r="AM89" s="115">
        <v>0</v>
      </c>
      <c r="AN89" s="115">
        <v>0</v>
      </c>
      <c r="AO89" s="115">
        <v>0</v>
      </c>
      <c r="AP89" s="115">
        <v>0</v>
      </c>
      <c r="AQ89" s="115">
        <v>0</v>
      </c>
      <c r="AR89" s="115">
        <v>0</v>
      </c>
      <c r="AS89" s="115">
        <v>0</v>
      </c>
      <c r="AT89" s="409">
        <f t="shared" si="191"/>
        <v>0</v>
      </c>
      <c r="AU89" s="115">
        <f t="shared" si="192"/>
        <v>0</v>
      </c>
      <c r="AV89" s="372">
        <f t="shared" si="175"/>
        <v>0</v>
      </c>
      <c r="AW89" s="112">
        <f t="shared" si="193"/>
        <v>343747</v>
      </c>
      <c r="AX89" s="113">
        <f t="shared" si="194"/>
        <v>253127</v>
      </c>
      <c r="AY89" s="113">
        <f t="shared" si="195"/>
        <v>0</v>
      </c>
      <c r="AZ89" s="113">
        <f t="shared" si="196"/>
        <v>0</v>
      </c>
      <c r="BA89" s="113">
        <f t="shared" si="197"/>
        <v>85557</v>
      </c>
      <c r="BB89" s="113">
        <f t="shared" si="197"/>
        <v>5063</v>
      </c>
      <c r="BC89" s="113">
        <f t="shared" si="198"/>
        <v>0</v>
      </c>
      <c r="BD89" s="115">
        <f t="shared" si="199"/>
        <v>0.6</v>
      </c>
      <c r="BE89" s="115">
        <f t="shared" si="200"/>
        <v>0.6</v>
      </c>
      <c r="BF89" s="372">
        <f t="shared" si="201"/>
        <v>0</v>
      </c>
      <c r="BG89" s="116">
        <f t="shared" si="202"/>
        <v>0</v>
      </c>
    </row>
    <row r="90" spans="1:59" s="152" customFormat="1" ht="14.1" customHeight="1" x14ac:dyDescent="0.2">
      <c r="A90" s="188">
        <v>12</v>
      </c>
      <c r="B90" s="126">
        <v>2467</v>
      </c>
      <c r="C90" s="149">
        <v>600079708</v>
      </c>
      <c r="D90" s="126">
        <v>71012303</v>
      </c>
      <c r="E90" s="126" t="s">
        <v>770</v>
      </c>
      <c r="F90" s="150">
        <v>3143</v>
      </c>
      <c r="G90" s="126" t="s">
        <v>634</v>
      </c>
      <c r="H90" s="151" t="s">
        <v>282</v>
      </c>
      <c r="I90" s="110">
        <v>7022</v>
      </c>
      <c r="J90" s="439">
        <v>4950</v>
      </c>
      <c r="K90" s="439">
        <v>0</v>
      </c>
      <c r="L90" s="111">
        <v>1673</v>
      </c>
      <c r="M90" s="111">
        <v>99</v>
      </c>
      <c r="N90" s="439">
        <v>300</v>
      </c>
      <c r="O90" s="288">
        <v>0.02</v>
      </c>
      <c r="P90" s="438">
        <v>0</v>
      </c>
      <c r="Q90" s="879">
        <v>0.02</v>
      </c>
      <c r="R90" s="346">
        <v>0</v>
      </c>
      <c r="S90" s="113">
        <v>0</v>
      </c>
      <c r="T90" s="113">
        <v>0</v>
      </c>
      <c r="U90" s="113">
        <v>0</v>
      </c>
      <c r="V90" s="113">
        <v>0</v>
      </c>
      <c r="W90" s="113">
        <v>0</v>
      </c>
      <c r="X90" s="113">
        <v>0</v>
      </c>
      <c r="Y90" s="113">
        <f t="shared" si="166"/>
        <v>0</v>
      </c>
      <c r="Z90" s="113">
        <v>0</v>
      </c>
      <c r="AA90" s="113">
        <v>0</v>
      </c>
      <c r="AB90" s="113">
        <v>0</v>
      </c>
      <c r="AC90" s="113">
        <f t="shared" si="167"/>
        <v>0</v>
      </c>
      <c r="AD90" s="113">
        <f t="shared" si="168"/>
        <v>0</v>
      </c>
      <c r="AE90" s="114">
        <f t="shared" si="169"/>
        <v>0</v>
      </c>
      <c r="AF90" s="114">
        <f t="shared" si="170"/>
        <v>0</v>
      </c>
      <c r="AG90" s="113">
        <v>0</v>
      </c>
      <c r="AH90" s="113">
        <v>0</v>
      </c>
      <c r="AI90" s="113">
        <v>0</v>
      </c>
      <c r="AJ90" s="113">
        <f t="shared" si="171"/>
        <v>0</v>
      </c>
      <c r="AK90" s="113">
        <f t="shared" si="172"/>
        <v>0</v>
      </c>
      <c r="AL90" s="115">
        <v>0</v>
      </c>
      <c r="AM90" s="115">
        <v>0</v>
      </c>
      <c r="AN90" s="115">
        <v>0</v>
      </c>
      <c r="AO90" s="115">
        <v>0</v>
      </c>
      <c r="AP90" s="115">
        <v>0</v>
      </c>
      <c r="AQ90" s="115">
        <v>0</v>
      </c>
      <c r="AR90" s="115">
        <v>0</v>
      </c>
      <c r="AS90" s="115">
        <v>0</v>
      </c>
      <c r="AT90" s="409">
        <f t="shared" si="191"/>
        <v>0</v>
      </c>
      <c r="AU90" s="115">
        <f t="shared" si="192"/>
        <v>0</v>
      </c>
      <c r="AV90" s="372">
        <f t="shared" si="175"/>
        <v>0</v>
      </c>
      <c r="AW90" s="112">
        <f t="shared" si="193"/>
        <v>7022</v>
      </c>
      <c r="AX90" s="113">
        <f t="shared" si="194"/>
        <v>4950</v>
      </c>
      <c r="AY90" s="113">
        <f t="shared" si="195"/>
        <v>0</v>
      </c>
      <c r="AZ90" s="113">
        <f t="shared" si="196"/>
        <v>0</v>
      </c>
      <c r="BA90" s="113">
        <f t="shared" si="197"/>
        <v>1673</v>
      </c>
      <c r="BB90" s="113">
        <f t="shared" si="197"/>
        <v>99</v>
      </c>
      <c r="BC90" s="113">
        <f t="shared" si="198"/>
        <v>300</v>
      </c>
      <c r="BD90" s="115">
        <f t="shared" si="199"/>
        <v>0.02</v>
      </c>
      <c r="BE90" s="115">
        <f t="shared" si="200"/>
        <v>0</v>
      </c>
      <c r="BF90" s="372">
        <f t="shared" si="201"/>
        <v>0</v>
      </c>
      <c r="BG90" s="116">
        <f t="shared" si="202"/>
        <v>0.02</v>
      </c>
    </row>
    <row r="91" spans="1:59" s="152" customFormat="1" ht="14.1" customHeight="1" x14ac:dyDescent="0.2">
      <c r="A91" s="189">
        <v>12</v>
      </c>
      <c r="B91" s="154">
        <v>2467</v>
      </c>
      <c r="C91" s="155">
        <v>600079708</v>
      </c>
      <c r="D91" s="154">
        <v>71012303</v>
      </c>
      <c r="E91" s="154" t="s">
        <v>771</v>
      </c>
      <c r="F91" s="165"/>
      <c r="G91" s="157"/>
      <c r="H91" s="158"/>
      <c r="I91" s="153">
        <v>4064019</v>
      </c>
      <c r="J91" s="280">
        <v>2969173</v>
      </c>
      <c r="K91" s="280">
        <v>0</v>
      </c>
      <c r="L91" s="280">
        <v>1003581</v>
      </c>
      <c r="M91" s="280">
        <v>59383</v>
      </c>
      <c r="N91" s="280">
        <v>31882</v>
      </c>
      <c r="O91" s="444">
        <v>7.2243999999999993</v>
      </c>
      <c r="P91" s="444">
        <v>4.0503999999999998</v>
      </c>
      <c r="Q91" s="875">
        <v>3.1739999999999999</v>
      </c>
      <c r="R91" s="160">
        <f t="shared" ref="R91:BG91" si="203">SUM(R85:R90)</f>
        <v>0</v>
      </c>
      <c r="S91" s="160">
        <f t="shared" si="203"/>
        <v>3856</v>
      </c>
      <c r="T91" s="160">
        <f t="shared" si="203"/>
        <v>0</v>
      </c>
      <c r="U91" s="160">
        <f t="shared" ref="U91:V91" si="204">SUM(U85:U90)</f>
        <v>22760</v>
      </c>
      <c r="V91" s="160">
        <f t="shared" si="204"/>
        <v>0</v>
      </c>
      <c r="W91" s="160">
        <f t="shared" ref="W91" si="205">SUM(W85:W90)</f>
        <v>0</v>
      </c>
      <c r="X91" s="160">
        <f t="shared" si="203"/>
        <v>0</v>
      </c>
      <c r="Y91" s="160">
        <f t="shared" si="203"/>
        <v>26616</v>
      </c>
      <c r="Z91" s="160">
        <f t="shared" si="203"/>
        <v>0</v>
      </c>
      <c r="AA91" s="160">
        <f t="shared" si="203"/>
        <v>0</v>
      </c>
      <c r="AB91" s="160">
        <f t="shared" si="203"/>
        <v>0</v>
      </c>
      <c r="AC91" s="160">
        <f t="shared" si="203"/>
        <v>0</v>
      </c>
      <c r="AD91" s="160">
        <f t="shared" si="203"/>
        <v>26616</v>
      </c>
      <c r="AE91" s="160">
        <f t="shared" si="203"/>
        <v>8996</v>
      </c>
      <c r="AF91" s="160">
        <f t="shared" si="203"/>
        <v>532</v>
      </c>
      <c r="AG91" s="160">
        <f t="shared" si="203"/>
        <v>0</v>
      </c>
      <c r="AH91" s="160">
        <f t="shared" si="203"/>
        <v>0</v>
      </c>
      <c r="AI91" s="160">
        <f t="shared" si="203"/>
        <v>0</v>
      </c>
      <c r="AJ91" s="160">
        <f t="shared" si="203"/>
        <v>0</v>
      </c>
      <c r="AK91" s="160">
        <f t="shared" si="203"/>
        <v>36144</v>
      </c>
      <c r="AL91" s="161">
        <f t="shared" si="203"/>
        <v>0</v>
      </c>
      <c r="AM91" s="161">
        <f t="shared" si="203"/>
        <v>0</v>
      </c>
      <c r="AN91" s="161">
        <f t="shared" si="203"/>
        <v>0.01</v>
      </c>
      <c r="AO91" s="161">
        <f t="shared" si="203"/>
        <v>0</v>
      </c>
      <c r="AP91" s="161">
        <f t="shared" si="203"/>
        <v>0</v>
      </c>
      <c r="AQ91" s="161">
        <f t="shared" ref="AQ91" si="206">SUM(AQ85:AQ90)</f>
        <v>0</v>
      </c>
      <c r="AR91" s="161">
        <f t="shared" si="203"/>
        <v>0</v>
      </c>
      <c r="AS91" s="161">
        <f t="shared" si="203"/>
        <v>0</v>
      </c>
      <c r="AT91" s="161">
        <f t="shared" si="203"/>
        <v>0.01</v>
      </c>
      <c r="AU91" s="161">
        <f t="shared" si="203"/>
        <v>0</v>
      </c>
      <c r="AV91" s="872">
        <f t="shared" si="203"/>
        <v>0.01</v>
      </c>
      <c r="AW91" s="153">
        <f t="shared" si="203"/>
        <v>4100163</v>
      </c>
      <c r="AX91" s="160">
        <f t="shared" si="203"/>
        <v>2995789</v>
      </c>
      <c r="AY91" s="890">
        <f t="shared" ref="AY91" si="207">SUM(AY85:AY90)</f>
        <v>0</v>
      </c>
      <c r="AZ91" s="160">
        <f t="shared" si="203"/>
        <v>0</v>
      </c>
      <c r="BA91" s="160">
        <f t="shared" si="203"/>
        <v>1012577</v>
      </c>
      <c r="BB91" s="160">
        <f t="shared" si="203"/>
        <v>59915</v>
      </c>
      <c r="BC91" s="160">
        <f t="shared" si="203"/>
        <v>31882</v>
      </c>
      <c r="BD91" s="161">
        <f t="shared" si="203"/>
        <v>7.2343999999999991</v>
      </c>
      <c r="BE91" s="161">
        <f t="shared" si="203"/>
        <v>4.0603999999999996</v>
      </c>
      <c r="BF91" s="161">
        <f t="shared" si="203"/>
        <v>0</v>
      </c>
      <c r="BG91" s="162">
        <f t="shared" si="203"/>
        <v>3.1739999999999999</v>
      </c>
    </row>
    <row r="92" spans="1:59" s="152" customFormat="1" ht="14.1" customHeight="1" x14ac:dyDescent="0.2">
      <c r="A92" s="188">
        <v>13</v>
      </c>
      <c r="B92" s="159">
        <v>2408</v>
      </c>
      <c r="C92" s="149">
        <v>600079058</v>
      </c>
      <c r="D92" s="126">
        <v>72741511</v>
      </c>
      <c r="E92" s="126" t="s">
        <v>772</v>
      </c>
      <c r="F92" s="150">
        <v>3111</v>
      </c>
      <c r="G92" s="126" t="s">
        <v>315</v>
      </c>
      <c r="H92" s="151" t="s">
        <v>281</v>
      </c>
      <c r="I92" s="110">
        <v>2064936</v>
      </c>
      <c r="J92" s="426">
        <v>1513944</v>
      </c>
      <c r="K92" s="426">
        <v>0</v>
      </c>
      <c r="L92" s="111">
        <v>511713</v>
      </c>
      <c r="M92" s="111">
        <v>30279</v>
      </c>
      <c r="N92" s="426">
        <v>9000</v>
      </c>
      <c r="O92" s="288">
        <v>3.1558999999999999</v>
      </c>
      <c r="P92" s="429">
        <v>2.371</v>
      </c>
      <c r="Q92" s="876">
        <v>0.78489999999999993</v>
      </c>
      <c r="R92" s="346">
        <v>-20000</v>
      </c>
      <c r="S92" s="113">
        <v>0</v>
      </c>
      <c r="T92" s="113">
        <v>0</v>
      </c>
      <c r="U92" s="113">
        <v>12732</v>
      </c>
      <c r="V92" s="113">
        <v>0</v>
      </c>
      <c r="W92" s="113">
        <v>0</v>
      </c>
      <c r="X92" s="113">
        <v>0</v>
      </c>
      <c r="Y92" s="113">
        <f t="shared" si="166"/>
        <v>-7268</v>
      </c>
      <c r="Z92" s="113">
        <v>20000</v>
      </c>
      <c r="AA92" s="113">
        <v>0</v>
      </c>
      <c r="AB92" s="113">
        <v>0</v>
      </c>
      <c r="AC92" s="113">
        <f t="shared" si="167"/>
        <v>20000</v>
      </c>
      <c r="AD92" s="113">
        <f t="shared" si="168"/>
        <v>12732</v>
      </c>
      <c r="AE92" s="114">
        <f t="shared" si="169"/>
        <v>4303</v>
      </c>
      <c r="AF92" s="114">
        <f t="shared" si="170"/>
        <v>-145</v>
      </c>
      <c r="AG92" s="113">
        <v>0</v>
      </c>
      <c r="AH92" s="113">
        <v>0</v>
      </c>
      <c r="AI92" s="113">
        <v>0</v>
      </c>
      <c r="AJ92" s="113">
        <f t="shared" si="171"/>
        <v>0</v>
      </c>
      <c r="AK92" s="113">
        <f t="shared" si="172"/>
        <v>16890</v>
      </c>
      <c r="AL92" s="115">
        <v>0</v>
      </c>
      <c r="AM92" s="115">
        <v>-0.11</v>
      </c>
      <c r="AN92" s="115">
        <v>0</v>
      </c>
      <c r="AO92" s="115">
        <v>0</v>
      </c>
      <c r="AP92" s="115">
        <v>0</v>
      </c>
      <c r="AQ92" s="115">
        <v>0</v>
      </c>
      <c r="AR92" s="115">
        <v>0</v>
      </c>
      <c r="AS92" s="115">
        <v>0</v>
      </c>
      <c r="AT92" s="409">
        <f t="shared" ref="AT92:AT94" si="208">AL92+AN92+AO92+AR92+AQ92</f>
        <v>0</v>
      </c>
      <c r="AU92" s="115">
        <f>AM92+AP92+AS92</f>
        <v>-0.11</v>
      </c>
      <c r="AV92" s="372">
        <f t="shared" si="175"/>
        <v>-0.11</v>
      </c>
      <c r="AW92" s="112">
        <f>I92+AK92</f>
        <v>2081826</v>
      </c>
      <c r="AX92" s="113">
        <f>J92+Y92</f>
        <v>1506676</v>
      </c>
      <c r="AY92" s="113">
        <f t="shared" ref="AY92:AY94" si="209">W92</f>
        <v>0</v>
      </c>
      <c r="AZ92" s="113">
        <f>K92+AC92</f>
        <v>20000</v>
      </c>
      <c r="BA92" s="113">
        <f t="shared" ref="BA92:BB94" si="210">L92+AE92</f>
        <v>516016</v>
      </c>
      <c r="BB92" s="113">
        <f t="shared" si="210"/>
        <v>30134</v>
      </c>
      <c r="BC92" s="113">
        <f>N92+AJ92</f>
        <v>9000</v>
      </c>
      <c r="BD92" s="115">
        <f>O92+AV92</f>
        <v>3.0459000000000001</v>
      </c>
      <c r="BE92" s="115">
        <f>P92+AT92</f>
        <v>2.371</v>
      </c>
      <c r="BF92" s="372">
        <f t="shared" ref="BF92:BF94" si="211">AQ92</f>
        <v>0</v>
      </c>
      <c r="BG92" s="116">
        <f>Q92+AU92</f>
        <v>0.67489999999999994</v>
      </c>
    </row>
    <row r="93" spans="1:59" s="152" customFormat="1" ht="14.1" customHeight="1" x14ac:dyDescent="0.2">
      <c r="A93" s="188">
        <v>13</v>
      </c>
      <c r="B93" s="126">
        <v>2408</v>
      </c>
      <c r="C93" s="149">
        <v>600079058</v>
      </c>
      <c r="D93" s="126">
        <v>72741511</v>
      </c>
      <c r="E93" s="126" t="s">
        <v>772</v>
      </c>
      <c r="F93" s="150">
        <v>3111</v>
      </c>
      <c r="G93" s="126" t="s">
        <v>316</v>
      </c>
      <c r="H93" s="151" t="s">
        <v>282</v>
      </c>
      <c r="I93" s="110">
        <v>470470</v>
      </c>
      <c r="J93" s="28">
        <v>346443</v>
      </c>
      <c r="K93" s="28">
        <v>0</v>
      </c>
      <c r="L93" s="111">
        <v>117098</v>
      </c>
      <c r="M93" s="111">
        <v>6929</v>
      </c>
      <c r="N93" s="28">
        <v>0</v>
      </c>
      <c r="O93" s="288">
        <v>1</v>
      </c>
      <c r="P93" s="275">
        <v>1</v>
      </c>
      <c r="Q93" s="878">
        <v>0</v>
      </c>
      <c r="R93" s="346">
        <v>0</v>
      </c>
      <c r="S93" s="113">
        <v>0</v>
      </c>
      <c r="T93" s="113">
        <v>0</v>
      </c>
      <c r="U93" s="113">
        <v>0</v>
      </c>
      <c r="V93" s="113">
        <v>-22091</v>
      </c>
      <c r="W93" s="113">
        <v>0</v>
      </c>
      <c r="X93" s="113">
        <v>0</v>
      </c>
      <c r="Y93" s="113">
        <f t="shared" si="166"/>
        <v>-22091</v>
      </c>
      <c r="Z93" s="113">
        <v>0</v>
      </c>
      <c r="AA93" s="113">
        <v>0</v>
      </c>
      <c r="AB93" s="113">
        <v>0</v>
      </c>
      <c r="AC93" s="113">
        <f t="shared" si="167"/>
        <v>0</v>
      </c>
      <c r="AD93" s="113">
        <f t="shared" si="168"/>
        <v>-22091</v>
      </c>
      <c r="AE93" s="114">
        <f t="shared" si="169"/>
        <v>-7467</v>
      </c>
      <c r="AF93" s="114">
        <f t="shared" si="170"/>
        <v>-442</v>
      </c>
      <c r="AG93" s="113">
        <v>0</v>
      </c>
      <c r="AH93" s="113">
        <v>30000</v>
      </c>
      <c r="AI93" s="113">
        <v>0</v>
      </c>
      <c r="AJ93" s="113">
        <f t="shared" si="171"/>
        <v>30000</v>
      </c>
      <c r="AK93" s="113">
        <f t="shared" si="172"/>
        <v>0</v>
      </c>
      <c r="AL93" s="115">
        <v>0</v>
      </c>
      <c r="AM93" s="115">
        <v>0</v>
      </c>
      <c r="AN93" s="115">
        <v>0</v>
      </c>
      <c r="AO93" s="115">
        <v>0</v>
      </c>
      <c r="AP93" s="115">
        <v>0</v>
      </c>
      <c r="AQ93" s="115">
        <v>0</v>
      </c>
      <c r="AR93" s="115">
        <v>0</v>
      </c>
      <c r="AS93" s="115">
        <v>0</v>
      </c>
      <c r="AT93" s="409">
        <f t="shared" si="208"/>
        <v>0</v>
      </c>
      <c r="AU93" s="115">
        <f>AM93+AP93+AS93</f>
        <v>0</v>
      </c>
      <c r="AV93" s="372">
        <f t="shared" si="175"/>
        <v>0</v>
      </c>
      <c r="AW93" s="112">
        <f>I93+AK93</f>
        <v>470470</v>
      </c>
      <c r="AX93" s="113">
        <f>J93+Y93</f>
        <v>324352</v>
      </c>
      <c r="AY93" s="113">
        <f t="shared" si="209"/>
        <v>0</v>
      </c>
      <c r="AZ93" s="113">
        <f>K93+AC93</f>
        <v>0</v>
      </c>
      <c r="BA93" s="113">
        <f t="shared" si="210"/>
        <v>109631</v>
      </c>
      <c r="BB93" s="113">
        <f t="shared" si="210"/>
        <v>6487</v>
      </c>
      <c r="BC93" s="113">
        <f>N93+AJ93</f>
        <v>30000</v>
      </c>
      <c r="BD93" s="115">
        <f>O93+AV93</f>
        <v>1</v>
      </c>
      <c r="BE93" s="115">
        <f>P93+AT93</f>
        <v>1</v>
      </c>
      <c r="BF93" s="372">
        <f t="shared" si="211"/>
        <v>0</v>
      </c>
      <c r="BG93" s="116">
        <f>Q93+AU93</f>
        <v>0</v>
      </c>
    </row>
    <row r="94" spans="1:59" s="152" customFormat="1" ht="14.1" customHeight="1" x14ac:dyDescent="0.2">
      <c r="A94" s="188">
        <v>13</v>
      </c>
      <c r="B94" s="126">
        <v>2408</v>
      </c>
      <c r="C94" s="149">
        <v>600079058</v>
      </c>
      <c r="D94" s="126">
        <v>72741511</v>
      </c>
      <c r="E94" s="126" t="s">
        <v>772</v>
      </c>
      <c r="F94" s="150">
        <v>3141</v>
      </c>
      <c r="G94" s="126" t="s">
        <v>319</v>
      </c>
      <c r="H94" s="151" t="s">
        <v>282</v>
      </c>
      <c r="I94" s="110">
        <v>524287</v>
      </c>
      <c r="J94" s="30">
        <v>384407</v>
      </c>
      <c r="K94" s="30">
        <v>0</v>
      </c>
      <c r="L94" s="111">
        <v>129930</v>
      </c>
      <c r="M94" s="111">
        <v>7688</v>
      </c>
      <c r="N94" s="30">
        <v>2262</v>
      </c>
      <c r="O94" s="288">
        <v>1.3</v>
      </c>
      <c r="P94" s="33">
        <v>0</v>
      </c>
      <c r="Q94" s="881">
        <v>1.3</v>
      </c>
      <c r="R94" s="346">
        <v>-20000</v>
      </c>
      <c r="S94" s="113">
        <v>0</v>
      </c>
      <c r="T94" s="113">
        <v>0</v>
      </c>
      <c r="U94" s="113">
        <v>0</v>
      </c>
      <c r="V94" s="113">
        <v>0</v>
      </c>
      <c r="W94" s="113">
        <v>0</v>
      </c>
      <c r="X94" s="113">
        <v>0</v>
      </c>
      <c r="Y94" s="113">
        <f t="shared" si="166"/>
        <v>-20000</v>
      </c>
      <c r="Z94" s="113">
        <v>20000</v>
      </c>
      <c r="AA94" s="113">
        <v>0</v>
      </c>
      <c r="AB94" s="113">
        <v>0</v>
      </c>
      <c r="AC94" s="113">
        <f t="shared" si="167"/>
        <v>20000</v>
      </c>
      <c r="AD94" s="113">
        <f t="shared" si="168"/>
        <v>0</v>
      </c>
      <c r="AE94" s="114">
        <f t="shared" si="169"/>
        <v>0</v>
      </c>
      <c r="AF94" s="114">
        <f t="shared" si="170"/>
        <v>-400</v>
      </c>
      <c r="AG94" s="113">
        <v>0</v>
      </c>
      <c r="AH94" s="113">
        <v>0</v>
      </c>
      <c r="AI94" s="113">
        <v>0</v>
      </c>
      <c r="AJ94" s="113">
        <f t="shared" si="171"/>
        <v>0</v>
      </c>
      <c r="AK94" s="113">
        <f t="shared" si="172"/>
        <v>-400</v>
      </c>
      <c r="AL94" s="115">
        <v>0</v>
      </c>
      <c r="AM94" s="115">
        <v>-0.08</v>
      </c>
      <c r="AN94" s="115">
        <v>0</v>
      </c>
      <c r="AO94" s="115">
        <v>0</v>
      </c>
      <c r="AP94" s="115">
        <v>0</v>
      </c>
      <c r="AQ94" s="115">
        <v>0</v>
      </c>
      <c r="AR94" s="115">
        <v>0</v>
      </c>
      <c r="AS94" s="115">
        <v>0</v>
      </c>
      <c r="AT94" s="409">
        <f t="shared" si="208"/>
        <v>0</v>
      </c>
      <c r="AU94" s="115">
        <f>AM94+AP94+AS94</f>
        <v>-0.08</v>
      </c>
      <c r="AV94" s="372">
        <f t="shared" si="175"/>
        <v>-0.08</v>
      </c>
      <c r="AW94" s="112">
        <f>I94+AK94</f>
        <v>523887</v>
      </c>
      <c r="AX94" s="113">
        <f>J94+Y94</f>
        <v>364407</v>
      </c>
      <c r="AY94" s="113">
        <f t="shared" si="209"/>
        <v>0</v>
      </c>
      <c r="AZ94" s="113">
        <f>K94+AC94</f>
        <v>20000</v>
      </c>
      <c r="BA94" s="113">
        <f t="shared" si="210"/>
        <v>129930</v>
      </c>
      <c r="BB94" s="113">
        <f t="shared" si="210"/>
        <v>7288</v>
      </c>
      <c r="BC94" s="113">
        <f>N94+AJ94</f>
        <v>2262</v>
      </c>
      <c r="BD94" s="115">
        <f>O94+AV94</f>
        <v>1.22</v>
      </c>
      <c r="BE94" s="115">
        <f>P94+AT94</f>
        <v>0</v>
      </c>
      <c r="BF94" s="372">
        <f t="shared" si="211"/>
        <v>0</v>
      </c>
      <c r="BG94" s="116">
        <f>Q94+AU94</f>
        <v>1.22</v>
      </c>
    </row>
    <row r="95" spans="1:59" s="152" customFormat="1" ht="14.1" customHeight="1" x14ac:dyDescent="0.2">
      <c r="A95" s="189">
        <v>13</v>
      </c>
      <c r="B95" s="154">
        <v>2408</v>
      </c>
      <c r="C95" s="155">
        <v>600079058</v>
      </c>
      <c r="D95" s="154">
        <v>72741511</v>
      </c>
      <c r="E95" s="154" t="s">
        <v>773</v>
      </c>
      <c r="F95" s="156"/>
      <c r="G95" s="157"/>
      <c r="H95" s="158"/>
      <c r="I95" s="153">
        <v>3059693</v>
      </c>
      <c r="J95" s="280">
        <v>2244794</v>
      </c>
      <c r="K95" s="280">
        <v>0</v>
      </c>
      <c r="L95" s="280">
        <v>758741</v>
      </c>
      <c r="M95" s="280">
        <v>44896</v>
      </c>
      <c r="N95" s="280">
        <v>11262</v>
      </c>
      <c r="O95" s="444">
        <v>5.4558999999999997</v>
      </c>
      <c r="P95" s="444">
        <v>3.371</v>
      </c>
      <c r="Q95" s="875">
        <v>2.0849000000000002</v>
      </c>
      <c r="R95" s="160">
        <f t="shared" ref="R95:BG95" si="212">SUM(R92:R94)</f>
        <v>-40000</v>
      </c>
      <c r="S95" s="160">
        <f t="shared" si="212"/>
        <v>0</v>
      </c>
      <c r="T95" s="160">
        <f t="shared" si="212"/>
        <v>0</v>
      </c>
      <c r="U95" s="160">
        <f t="shared" ref="U95:V95" si="213">SUM(U92:U94)</f>
        <v>12732</v>
      </c>
      <c r="V95" s="160">
        <f t="shared" si="213"/>
        <v>-22091</v>
      </c>
      <c r="W95" s="160">
        <f t="shared" ref="W95" si="214">SUM(W92:W94)</f>
        <v>0</v>
      </c>
      <c r="X95" s="160">
        <f t="shared" si="212"/>
        <v>0</v>
      </c>
      <c r="Y95" s="160">
        <f t="shared" si="212"/>
        <v>-49359</v>
      </c>
      <c r="Z95" s="160">
        <f t="shared" si="212"/>
        <v>40000</v>
      </c>
      <c r="AA95" s="160">
        <f t="shared" si="212"/>
        <v>0</v>
      </c>
      <c r="AB95" s="160">
        <f t="shared" si="212"/>
        <v>0</v>
      </c>
      <c r="AC95" s="160">
        <f t="shared" si="212"/>
        <v>40000</v>
      </c>
      <c r="AD95" s="160">
        <f t="shared" si="212"/>
        <v>-9359</v>
      </c>
      <c r="AE95" s="160">
        <f t="shared" si="212"/>
        <v>-3164</v>
      </c>
      <c r="AF95" s="160">
        <f t="shared" si="212"/>
        <v>-987</v>
      </c>
      <c r="AG95" s="160">
        <f t="shared" si="212"/>
        <v>0</v>
      </c>
      <c r="AH95" s="160">
        <f t="shared" si="212"/>
        <v>30000</v>
      </c>
      <c r="AI95" s="160">
        <f t="shared" si="212"/>
        <v>0</v>
      </c>
      <c r="AJ95" s="160">
        <f t="shared" si="212"/>
        <v>30000</v>
      </c>
      <c r="AK95" s="160">
        <f t="shared" si="212"/>
        <v>16490</v>
      </c>
      <c r="AL95" s="161">
        <f t="shared" si="212"/>
        <v>0</v>
      </c>
      <c r="AM95" s="161">
        <f t="shared" si="212"/>
        <v>-0.19</v>
      </c>
      <c r="AN95" s="161">
        <f t="shared" si="212"/>
        <v>0</v>
      </c>
      <c r="AO95" s="161">
        <f t="shared" si="212"/>
        <v>0</v>
      </c>
      <c r="AP95" s="161">
        <f t="shared" si="212"/>
        <v>0</v>
      </c>
      <c r="AQ95" s="161">
        <f t="shared" ref="AQ95" si="215">SUM(AQ92:AQ94)</f>
        <v>0</v>
      </c>
      <c r="AR95" s="161">
        <f t="shared" si="212"/>
        <v>0</v>
      </c>
      <c r="AS95" s="161">
        <f t="shared" si="212"/>
        <v>0</v>
      </c>
      <c r="AT95" s="161">
        <f t="shared" si="212"/>
        <v>0</v>
      </c>
      <c r="AU95" s="161">
        <f t="shared" si="212"/>
        <v>-0.19</v>
      </c>
      <c r="AV95" s="872">
        <f t="shared" si="212"/>
        <v>-0.19</v>
      </c>
      <c r="AW95" s="153">
        <f t="shared" si="212"/>
        <v>3076183</v>
      </c>
      <c r="AX95" s="160">
        <f t="shared" si="212"/>
        <v>2195435</v>
      </c>
      <c r="AY95" s="890">
        <f t="shared" ref="AY95" si="216">SUM(AY92:AY94)</f>
        <v>0</v>
      </c>
      <c r="AZ95" s="160">
        <f t="shared" si="212"/>
        <v>40000</v>
      </c>
      <c r="BA95" s="160">
        <f t="shared" si="212"/>
        <v>755577</v>
      </c>
      <c r="BB95" s="160">
        <f t="shared" si="212"/>
        <v>43909</v>
      </c>
      <c r="BC95" s="160">
        <f t="shared" si="212"/>
        <v>41262</v>
      </c>
      <c r="BD95" s="161">
        <f t="shared" si="212"/>
        <v>5.2658999999999994</v>
      </c>
      <c r="BE95" s="161">
        <f t="shared" si="212"/>
        <v>3.371</v>
      </c>
      <c r="BF95" s="161">
        <f t="shared" si="212"/>
        <v>0</v>
      </c>
      <c r="BG95" s="162">
        <f t="shared" si="212"/>
        <v>1.8948999999999998</v>
      </c>
    </row>
    <row r="96" spans="1:59" s="152" customFormat="1" ht="14.1" customHeight="1" x14ac:dyDescent="0.2">
      <c r="A96" s="188">
        <v>14</v>
      </c>
      <c r="B96" s="126">
        <v>2304</v>
      </c>
      <c r="C96" s="149">
        <v>600080382</v>
      </c>
      <c r="D96" s="126">
        <v>72743417</v>
      </c>
      <c r="E96" s="126" t="s">
        <v>774</v>
      </c>
      <c r="F96" s="150">
        <v>3113</v>
      </c>
      <c r="G96" s="126" t="s">
        <v>318</v>
      </c>
      <c r="H96" s="151" t="s">
        <v>281</v>
      </c>
      <c r="I96" s="110">
        <v>4559718</v>
      </c>
      <c r="J96" s="426">
        <v>3318901</v>
      </c>
      <c r="K96" s="426">
        <v>0</v>
      </c>
      <c r="L96" s="111">
        <v>1121789</v>
      </c>
      <c r="M96" s="111">
        <v>66378</v>
      </c>
      <c r="N96" s="426">
        <v>52650</v>
      </c>
      <c r="O96" s="288">
        <v>6.4918999999999993</v>
      </c>
      <c r="P96" s="429">
        <v>4.8635999999999999</v>
      </c>
      <c r="Q96" s="876">
        <v>1.6282999999999999</v>
      </c>
      <c r="R96" s="346">
        <v>0</v>
      </c>
      <c r="S96" s="113">
        <v>0</v>
      </c>
      <c r="T96" s="113">
        <v>0</v>
      </c>
      <c r="U96" s="113">
        <v>4784</v>
      </c>
      <c r="V96" s="113">
        <v>0</v>
      </c>
      <c r="W96" s="113">
        <v>0</v>
      </c>
      <c r="X96" s="113">
        <v>0</v>
      </c>
      <c r="Y96" s="113">
        <f t="shared" si="166"/>
        <v>4784</v>
      </c>
      <c r="Z96" s="113">
        <v>0</v>
      </c>
      <c r="AA96" s="113">
        <v>0</v>
      </c>
      <c r="AB96" s="113">
        <v>0</v>
      </c>
      <c r="AC96" s="113">
        <f t="shared" si="167"/>
        <v>0</v>
      </c>
      <c r="AD96" s="113">
        <f t="shared" si="168"/>
        <v>4784</v>
      </c>
      <c r="AE96" s="114">
        <f t="shared" si="169"/>
        <v>1617</v>
      </c>
      <c r="AF96" s="114">
        <f t="shared" si="170"/>
        <v>96</v>
      </c>
      <c r="AG96" s="113">
        <v>0</v>
      </c>
      <c r="AH96" s="113">
        <v>0</v>
      </c>
      <c r="AI96" s="113">
        <v>0</v>
      </c>
      <c r="AJ96" s="113">
        <f t="shared" si="171"/>
        <v>0</v>
      </c>
      <c r="AK96" s="113">
        <f t="shared" si="172"/>
        <v>6497</v>
      </c>
      <c r="AL96" s="115">
        <v>0</v>
      </c>
      <c r="AM96" s="115">
        <v>0</v>
      </c>
      <c r="AN96" s="115">
        <v>0</v>
      </c>
      <c r="AO96" s="115">
        <v>0</v>
      </c>
      <c r="AP96" s="115">
        <v>0</v>
      </c>
      <c r="AQ96" s="115">
        <v>0</v>
      </c>
      <c r="AR96" s="115">
        <v>0</v>
      </c>
      <c r="AS96" s="115">
        <v>0</v>
      </c>
      <c r="AT96" s="409">
        <f t="shared" ref="AT96:AT100" si="217">AL96+AN96+AO96+AR96+AQ96</f>
        <v>0</v>
      </c>
      <c r="AU96" s="115">
        <f>AM96+AP96+AS96</f>
        <v>0</v>
      </c>
      <c r="AV96" s="372">
        <f t="shared" si="175"/>
        <v>0</v>
      </c>
      <c r="AW96" s="112">
        <f>I96+AK96</f>
        <v>4566215</v>
      </c>
      <c r="AX96" s="113">
        <f>J96+Y96</f>
        <v>3323685</v>
      </c>
      <c r="AY96" s="113">
        <f t="shared" ref="AY96:AY100" si="218">W96</f>
        <v>0</v>
      </c>
      <c r="AZ96" s="113">
        <f>K96+AC96</f>
        <v>0</v>
      </c>
      <c r="BA96" s="113">
        <f t="shared" ref="BA96:BB100" si="219">L96+AE96</f>
        <v>1123406</v>
      </c>
      <c r="BB96" s="113">
        <f t="shared" si="219"/>
        <v>66474</v>
      </c>
      <c r="BC96" s="113">
        <f>N96+AJ96</f>
        <v>52650</v>
      </c>
      <c r="BD96" s="115">
        <f>O96+AV96</f>
        <v>6.4918999999999993</v>
      </c>
      <c r="BE96" s="115">
        <f>P96+AT96</f>
        <v>4.8635999999999999</v>
      </c>
      <c r="BF96" s="372">
        <f t="shared" ref="BF96:BF100" si="220">AQ96</f>
        <v>0</v>
      </c>
      <c r="BG96" s="116">
        <f>Q96+AU96</f>
        <v>1.6282999999999999</v>
      </c>
    </row>
    <row r="97" spans="1:59" s="152" customFormat="1" ht="14.1" customHeight="1" x14ac:dyDescent="0.2">
      <c r="A97" s="188">
        <v>14</v>
      </c>
      <c r="B97" s="126">
        <v>2304</v>
      </c>
      <c r="C97" s="149">
        <v>600080382</v>
      </c>
      <c r="D97" s="126">
        <v>72743417</v>
      </c>
      <c r="E97" s="126" t="s">
        <v>774</v>
      </c>
      <c r="F97" s="150">
        <v>3113</v>
      </c>
      <c r="G97" s="82" t="s">
        <v>317</v>
      </c>
      <c r="H97" s="151" t="s">
        <v>281</v>
      </c>
      <c r="I97" s="110">
        <v>849152</v>
      </c>
      <c r="J97" s="427">
        <v>625296</v>
      </c>
      <c r="K97" s="427">
        <v>0</v>
      </c>
      <c r="L97" s="111">
        <v>211350</v>
      </c>
      <c r="M97" s="111">
        <v>12506</v>
      </c>
      <c r="N97" s="339">
        <v>0</v>
      </c>
      <c r="O97" s="288">
        <v>1.7222</v>
      </c>
      <c r="P97" s="430">
        <v>1.7222</v>
      </c>
      <c r="Q97" s="877">
        <v>0</v>
      </c>
      <c r="R97" s="346">
        <v>0</v>
      </c>
      <c r="S97" s="113">
        <v>0</v>
      </c>
      <c r="T97" s="113">
        <v>0</v>
      </c>
      <c r="U97" s="113">
        <v>0</v>
      </c>
      <c r="V97" s="113">
        <v>0</v>
      </c>
      <c r="W97" s="113">
        <v>0</v>
      </c>
      <c r="X97" s="113">
        <v>0</v>
      </c>
      <c r="Y97" s="113">
        <f t="shared" si="166"/>
        <v>0</v>
      </c>
      <c r="Z97" s="113">
        <v>0</v>
      </c>
      <c r="AA97" s="113">
        <v>0</v>
      </c>
      <c r="AB97" s="113">
        <v>0</v>
      </c>
      <c r="AC97" s="113">
        <f t="shared" si="167"/>
        <v>0</v>
      </c>
      <c r="AD97" s="113">
        <f t="shared" si="168"/>
        <v>0</v>
      </c>
      <c r="AE97" s="114">
        <f t="shared" si="169"/>
        <v>0</v>
      </c>
      <c r="AF97" s="114">
        <f t="shared" si="170"/>
        <v>0</v>
      </c>
      <c r="AG97" s="113">
        <v>0</v>
      </c>
      <c r="AH97" s="113">
        <v>0</v>
      </c>
      <c r="AI97" s="113">
        <v>0</v>
      </c>
      <c r="AJ97" s="113">
        <f t="shared" si="171"/>
        <v>0</v>
      </c>
      <c r="AK97" s="113">
        <f t="shared" si="172"/>
        <v>0</v>
      </c>
      <c r="AL97" s="115">
        <v>0</v>
      </c>
      <c r="AM97" s="115">
        <v>0</v>
      </c>
      <c r="AN97" s="115">
        <v>0</v>
      </c>
      <c r="AO97" s="115">
        <v>0</v>
      </c>
      <c r="AP97" s="115">
        <v>0</v>
      </c>
      <c r="AQ97" s="115">
        <v>0</v>
      </c>
      <c r="AR97" s="115">
        <v>0</v>
      </c>
      <c r="AS97" s="115">
        <v>0</v>
      </c>
      <c r="AT97" s="409">
        <f t="shared" si="217"/>
        <v>0</v>
      </c>
      <c r="AU97" s="115">
        <f>AM97+AP97+AS97</f>
        <v>0</v>
      </c>
      <c r="AV97" s="372">
        <f t="shared" si="175"/>
        <v>0</v>
      </c>
      <c r="AW97" s="112">
        <f>I97+AK97</f>
        <v>849152</v>
      </c>
      <c r="AX97" s="113">
        <f>J97+Y97</f>
        <v>625296</v>
      </c>
      <c r="AY97" s="113">
        <f t="shared" si="218"/>
        <v>0</v>
      </c>
      <c r="AZ97" s="113">
        <f>K97+AC97</f>
        <v>0</v>
      </c>
      <c r="BA97" s="113">
        <f t="shared" si="219"/>
        <v>211350</v>
      </c>
      <c r="BB97" s="113">
        <f t="shared" si="219"/>
        <v>12506</v>
      </c>
      <c r="BC97" s="113">
        <f>N97+AJ97</f>
        <v>0</v>
      </c>
      <c r="BD97" s="115">
        <f>O97+AV97</f>
        <v>1.7222</v>
      </c>
      <c r="BE97" s="115">
        <f>P97+AT97</f>
        <v>1.7222</v>
      </c>
      <c r="BF97" s="372">
        <f t="shared" si="220"/>
        <v>0</v>
      </c>
      <c r="BG97" s="116">
        <f>Q97+AU97</f>
        <v>0</v>
      </c>
    </row>
    <row r="98" spans="1:59" s="152" customFormat="1" ht="14.1" customHeight="1" x14ac:dyDescent="0.2">
      <c r="A98" s="188">
        <v>14</v>
      </c>
      <c r="B98" s="126">
        <v>2304</v>
      </c>
      <c r="C98" s="149">
        <v>600080382</v>
      </c>
      <c r="D98" s="126">
        <v>72743417</v>
      </c>
      <c r="E98" s="126" t="s">
        <v>774</v>
      </c>
      <c r="F98" s="150">
        <v>3113</v>
      </c>
      <c r="G98" s="126" t="s">
        <v>316</v>
      </c>
      <c r="H98" s="151" t="s">
        <v>282</v>
      </c>
      <c r="I98" s="110">
        <v>951509</v>
      </c>
      <c r="J98" s="28">
        <v>700670</v>
      </c>
      <c r="K98" s="28">
        <v>0</v>
      </c>
      <c r="L98" s="111">
        <v>236826</v>
      </c>
      <c r="M98" s="111">
        <v>14013</v>
      </c>
      <c r="N98" s="28">
        <v>0</v>
      </c>
      <c r="O98" s="288">
        <v>1.99</v>
      </c>
      <c r="P98" s="275">
        <v>1.99</v>
      </c>
      <c r="Q98" s="878">
        <v>0</v>
      </c>
      <c r="R98" s="346">
        <v>0</v>
      </c>
      <c r="S98" s="113">
        <v>-49722</v>
      </c>
      <c r="T98" s="113">
        <v>0</v>
      </c>
      <c r="U98" s="113">
        <v>0</v>
      </c>
      <c r="V98" s="113">
        <v>0</v>
      </c>
      <c r="W98" s="113">
        <v>0</v>
      </c>
      <c r="X98" s="113">
        <v>0</v>
      </c>
      <c r="Y98" s="113">
        <f t="shared" si="166"/>
        <v>-49722</v>
      </c>
      <c r="Z98" s="113">
        <v>0</v>
      </c>
      <c r="AA98" s="113">
        <v>0</v>
      </c>
      <c r="AB98" s="113">
        <v>0</v>
      </c>
      <c r="AC98" s="113">
        <f t="shared" si="167"/>
        <v>0</v>
      </c>
      <c r="AD98" s="113">
        <f t="shared" si="168"/>
        <v>-49722</v>
      </c>
      <c r="AE98" s="114">
        <f t="shared" si="169"/>
        <v>-16806</v>
      </c>
      <c r="AF98" s="114">
        <f t="shared" si="170"/>
        <v>-994</v>
      </c>
      <c r="AG98" s="113">
        <v>0</v>
      </c>
      <c r="AH98" s="113">
        <v>0</v>
      </c>
      <c r="AI98" s="113">
        <v>0</v>
      </c>
      <c r="AJ98" s="113">
        <f t="shared" si="171"/>
        <v>0</v>
      </c>
      <c r="AK98" s="113">
        <f t="shared" si="172"/>
        <v>-67522</v>
      </c>
      <c r="AL98" s="115">
        <v>0</v>
      </c>
      <c r="AM98" s="115">
        <v>0</v>
      </c>
      <c r="AN98" s="115">
        <v>-0.15</v>
      </c>
      <c r="AO98" s="115">
        <v>0</v>
      </c>
      <c r="AP98" s="115">
        <v>0</v>
      </c>
      <c r="AQ98" s="115">
        <v>0</v>
      </c>
      <c r="AR98" s="115">
        <v>0</v>
      </c>
      <c r="AS98" s="115">
        <v>0</v>
      </c>
      <c r="AT98" s="409">
        <f t="shared" si="217"/>
        <v>-0.15</v>
      </c>
      <c r="AU98" s="115">
        <f>AM98+AP98+AS98</f>
        <v>0</v>
      </c>
      <c r="AV98" s="372">
        <f t="shared" si="175"/>
        <v>-0.15</v>
      </c>
      <c r="AW98" s="112">
        <f>I98+AK98</f>
        <v>883987</v>
      </c>
      <c r="AX98" s="113">
        <f>J98+Y98</f>
        <v>650948</v>
      </c>
      <c r="AY98" s="113">
        <f t="shared" si="218"/>
        <v>0</v>
      </c>
      <c r="AZ98" s="113">
        <f>K98+AC98</f>
        <v>0</v>
      </c>
      <c r="BA98" s="113">
        <f t="shared" si="219"/>
        <v>220020</v>
      </c>
      <c r="BB98" s="113">
        <f t="shared" si="219"/>
        <v>13019</v>
      </c>
      <c r="BC98" s="113">
        <f>N98+AJ98</f>
        <v>0</v>
      </c>
      <c r="BD98" s="115">
        <f>O98+AV98</f>
        <v>1.84</v>
      </c>
      <c r="BE98" s="115">
        <f>P98+AT98</f>
        <v>1.84</v>
      </c>
      <c r="BF98" s="372">
        <f t="shared" si="220"/>
        <v>0</v>
      </c>
      <c r="BG98" s="116">
        <f>Q98+AU98</f>
        <v>0</v>
      </c>
    </row>
    <row r="99" spans="1:59" s="152" customFormat="1" ht="14.1" customHeight="1" x14ac:dyDescent="0.2">
      <c r="A99" s="188">
        <v>14</v>
      </c>
      <c r="B99" s="126">
        <v>2304</v>
      </c>
      <c r="C99" s="149">
        <v>600080382</v>
      </c>
      <c r="D99" s="126">
        <v>72743417</v>
      </c>
      <c r="E99" s="126" t="s">
        <v>774</v>
      </c>
      <c r="F99" s="150">
        <v>3143</v>
      </c>
      <c r="G99" s="126" t="s">
        <v>633</v>
      </c>
      <c r="H99" s="151" t="s">
        <v>281</v>
      </c>
      <c r="I99" s="110">
        <v>278030</v>
      </c>
      <c r="J99" s="28">
        <v>204735</v>
      </c>
      <c r="K99" s="28">
        <v>0</v>
      </c>
      <c r="L99" s="111">
        <v>69200</v>
      </c>
      <c r="M99" s="111">
        <v>4095</v>
      </c>
      <c r="N99" s="339">
        <v>0</v>
      </c>
      <c r="O99" s="288">
        <v>0.5</v>
      </c>
      <c r="P99" s="21">
        <v>0.5</v>
      </c>
      <c r="Q99" s="878">
        <v>0</v>
      </c>
      <c r="R99" s="346">
        <v>0</v>
      </c>
      <c r="S99" s="113">
        <v>0</v>
      </c>
      <c r="T99" s="113">
        <v>0</v>
      </c>
      <c r="U99" s="113">
        <v>0</v>
      </c>
      <c r="V99" s="113">
        <v>0</v>
      </c>
      <c r="W99" s="113">
        <v>0</v>
      </c>
      <c r="X99" s="113">
        <v>0</v>
      </c>
      <c r="Y99" s="113">
        <f t="shared" si="166"/>
        <v>0</v>
      </c>
      <c r="Z99" s="113">
        <v>0</v>
      </c>
      <c r="AA99" s="113">
        <v>0</v>
      </c>
      <c r="AB99" s="113">
        <v>0</v>
      </c>
      <c r="AC99" s="113">
        <f t="shared" si="167"/>
        <v>0</v>
      </c>
      <c r="AD99" s="113">
        <f t="shared" si="168"/>
        <v>0</v>
      </c>
      <c r="AE99" s="114">
        <f t="shared" si="169"/>
        <v>0</v>
      </c>
      <c r="AF99" s="114">
        <f t="shared" si="170"/>
        <v>0</v>
      </c>
      <c r="AG99" s="113">
        <v>0</v>
      </c>
      <c r="AH99" s="113">
        <v>0</v>
      </c>
      <c r="AI99" s="113">
        <v>0</v>
      </c>
      <c r="AJ99" s="113">
        <f t="shared" si="171"/>
        <v>0</v>
      </c>
      <c r="AK99" s="113">
        <f t="shared" si="172"/>
        <v>0</v>
      </c>
      <c r="AL99" s="115">
        <v>0</v>
      </c>
      <c r="AM99" s="115">
        <v>0</v>
      </c>
      <c r="AN99" s="115">
        <v>0</v>
      </c>
      <c r="AO99" s="115">
        <v>0</v>
      </c>
      <c r="AP99" s="115">
        <v>0</v>
      </c>
      <c r="AQ99" s="115">
        <v>0</v>
      </c>
      <c r="AR99" s="115">
        <v>0</v>
      </c>
      <c r="AS99" s="115">
        <v>0</v>
      </c>
      <c r="AT99" s="409">
        <f t="shared" si="217"/>
        <v>0</v>
      </c>
      <c r="AU99" s="115">
        <f>AM99+AP99+AS99</f>
        <v>0</v>
      </c>
      <c r="AV99" s="372">
        <f t="shared" si="175"/>
        <v>0</v>
      </c>
      <c r="AW99" s="112">
        <f>I99+AK99</f>
        <v>278030</v>
      </c>
      <c r="AX99" s="113">
        <f>J99+Y99</f>
        <v>204735</v>
      </c>
      <c r="AY99" s="113">
        <f t="shared" si="218"/>
        <v>0</v>
      </c>
      <c r="AZ99" s="113">
        <f>K99+AC99</f>
        <v>0</v>
      </c>
      <c r="BA99" s="113">
        <f t="shared" si="219"/>
        <v>69200</v>
      </c>
      <c r="BB99" s="113">
        <f t="shared" si="219"/>
        <v>4095</v>
      </c>
      <c r="BC99" s="113">
        <f>N99+AJ99</f>
        <v>0</v>
      </c>
      <c r="BD99" s="115">
        <f>O99+AV99</f>
        <v>0.5</v>
      </c>
      <c r="BE99" s="115">
        <f>P99+AT99</f>
        <v>0.5</v>
      </c>
      <c r="BF99" s="372">
        <f t="shared" si="220"/>
        <v>0</v>
      </c>
      <c r="BG99" s="116">
        <f>Q99+AU99</f>
        <v>0</v>
      </c>
    </row>
    <row r="100" spans="1:59" s="152" customFormat="1" ht="14.1" customHeight="1" x14ac:dyDescent="0.2">
      <c r="A100" s="188">
        <v>14</v>
      </c>
      <c r="B100" s="126">
        <v>2304</v>
      </c>
      <c r="C100" s="149">
        <v>600080382</v>
      </c>
      <c r="D100" s="126">
        <v>72743417</v>
      </c>
      <c r="E100" s="126" t="s">
        <v>774</v>
      </c>
      <c r="F100" s="150">
        <v>3143</v>
      </c>
      <c r="G100" s="126" t="s">
        <v>634</v>
      </c>
      <c r="H100" s="151" t="s">
        <v>282</v>
      </c>
      <c r="I100" s="110">
        <v>7022</v>
      </c>
      <c r="J100" s="439">
        <v>4950</v>
      </c>
      <c r="K100" s="439">
        <v>0</v>
      </c>
      <c r="L100" s="111">
        <v>1673</v>
      </c>
      <c r="M100" s="111">
        <v>99</v>
      </c>
      <c r="N100" s="439">
        <v>300</v>
      </c>
      <c r="O100" s="288">
        <v>0.02</v>
      </c>
      <c r="P100" s="438">
        <v>0</v>
      </c>
      <c r="Q100" s="879">
        <v>0.02</v>
      </c>
      <c r="R100" s="346">
        <v>0</v>
      </c>
      <c r="S100" s="113">
        <v>0</v>
      </c>
      <c r="T100" s="113">
        <v>0</v>
      </c>
      <c r="U100" s="113">
        <v>0</v>
      </c>
      <c r="V100" s="113">
        <v>0</v>
      </c>
      <c r="W100" s="113">
        <v>0</v>
      </c>
      <c r="X100" s="113">
        <v>0</v>
      </c>
      <c r="Y100" s="113">
        <f t="shared" si="166"/>
        <v>0</v>
      </c>
      <c r="Z100" s="113">
        <v>0</v>
      </c>
      <c r="AA100" s="113">
        <v>0</v>
      </c>
      <c r="AB100" s="113">
        <v>0</v>
      </c>
      <c r="AC100" s="113">
        <f t="shared" si="167"/>
        <v>0</v>
      </c>
      <c r="AD100" s="113">
        <f t="shared" si="168"/>
        <v>0</v>
      </c>
      <c r="AE100" s="114">
        <f t="shared" si="169"/>
        <v>0</v>
      </c>
      <c r="AF100" s="114">
        <f t="shared" si="170"/>
        <v>0</v>
      </c>
      <c r="AG100" s="113">
        <v>0</v>
      </c>
      <c r="AH100" s="113">
        <v>0</v>
      </c>
      <c r="AI100" s="113">
        <v>0</v>
      </c>
      <c r="AJ100" s="113">
        <f t="shared" si="171"/>
        <v>0</v>
      </c>
      <c r="AK100" s="113">
        <f t="shared" si="172"/>
        <v>0</v>
      </c>
      <c r="AL100" s="115">
        <v>0</v>
      </c>
      <c r="AM100" s="115">
        <v>0</v>
      </c>
      <c r="AN100" s="115">
        <v>0</v>
      </c>
      <c r="AO100" s="115">
        <v>0</v>
      </c>
      <c r="AP100" s="115">
        <v>0</v>
      </c>
      <c r="AQ100" s="115">
        <v>0</v>
      </c>
      <c r="AR100" s="115">
        <v>0</v>
      </c>
      <c r="AS100" s="115">
        <v>0</v>
      </c>
      <c r="AT100" s="409">
        <f t="shared" si="217"/>
        <v>0</v>
      </c>
      <c r="AU100" s="115">
        <f>AM100+AP100+AS100</f>
        <v>0</v>
      </c>
      <c r="AV100" s="372">
        <f t="shared" si="175"/>
        <v>0</v>
      </c>
      <c r="AW100" s="112">
        <f>I100+AK100</f>
        <v>7022</v>
      </c>
      <c r="AX100" s="113">
        <f>J100+Y100</f>
        <v>4950</v>
      </c>
      <c r="AY100" s="113">
        <f t="shared" si="218"/>
        <v>0</v>
      </c>
      <c r="AZ100" s="113">
        <f>K100+AC100</f>
        <v>0</v>
      </c>
      <c r="BA100" s="113">
        <f t="shared" si="219"/>
        <v>1673</v>
      </c>
      <c r="BB100" s="113">
        <f t="shared" si="219"/>
        <v>99</v>
      </c>
      <c r="BC100" s="113">
        <f>N100+AJ100</f>
        <v>300</v>
      </c>
      <c r="BD100" s="115">
        <f>O100+AV100</f>
        <v>0.02</v>
      </c>
      <c r="BE100" s="115">
        <f>P100+AT100</f>
        <v>0</v>
      </c>
      <c r="BF100" s="372">
        <f t="shared" si="220"/>
        <v>0</v>
      </c>
      <c r="BG100" s="116">
        <f>Q100+AU100</f>
        <v>0.02</v>
      </c>
    </row>
    <row r="101" spans="1:59" s="152" customFormat="1" ht="14.1" customHeight="1" x14ac:dyDescent="0.2">
      <c r="A101" s="189">
        <v>14</v>
      </c>
      <c r="B101" s="154">
        <v>2304</v>
      </c>
      <c r="C101" s="155">
        <v>600080382</v>
      </c>
      <c r="D101" s="154">
        <v>72743417</v>
      </c>
      <c r="E101" s="154" t="s">
        <v>775</v>
      </c>
      <c r="F101" s="156"/>
      <c r="G101" s="157"/>
      <c r="H101" s="158"/>
      <c r="I101" s="153">
        <v>6645431</v>
      </c>
      <c r="J101" s="280">
        <v>4854552</v>
      </c>
      <c r="K101" s="280">
        <v>0</v>
      </c>
      <c r="L101" s="280">
        <v>1640838</v>
      </c>
      <c r="M101" s="280">
        <v>97091</v>
      </c>
      <c r="N101" s="280">
        <v>52950</v>
      </c>
      <c r="O101" s="444">
        <v>10.724099999999998</v>
      </c>
      <c r="P101" s="444">
        <v>9.0757999999999992</v>
      </c>
      <c r="Q101" s="875">
        <v>1.6482999999999999</v>
      </c>
      <c r="R101" s="160">
        <f t="shared" ref="R101:BG101" si="221">SUM(R96:R100)</f>
        <v>0</v>
      </c>
      <c r="S101" s="160">
        <f t="shared" si="221"/>
        <v>-49722</v>
      </c>
      <c r="T101" s="160">
        <f t="shared" si="221"/>
        <v>0</v>
      </c>
      <c r="U101" s="160">
        <f t="shared" ref="U101:V101" si="222">SUM(U96:U100)</f>
        <v>4784</v>
      </c>
      <c r="V101" s="160">
        <f t="shared" si="222"/>
        <v>0</v>
      </c>
      <c r="W101" s="160">
        <f t="shared" ref="W101" si="223">SUM(W96:W100)</f>
        <v>0</v>
      </c>
      <c r="X101" s="160">
        <f t="shared" si="221"/>
        <v>0</v>
      </c>
      <c r="Y101" s="160">
        <f t="shared" si="221"/>
        <v>-44938</v>
      </c>
      <c r="Z101" s="160">
        <f t="shared" si="221"/>
        <v>0</v>
      </c>
      <c r="AA101" s="160">
        <f t="shared" si="221"/>
        <v>0</v>
      </c>
      <c r="AB101" s="160">
        <f t="shared" si="221"/>
        <v>0</v>
      </c>
      <c r="AC101" s="160">
        <f t="shared" si="221"/>
        <v>0</v>
      </c>
      <c r="AD101" s="160">
        <f t="shared" si="221"/>
        <v>-44938</v>
      </c>
      <c r="AE101" s="160">
        <f t="shared" si="221"/>
        <v>-15189</v>
      </c>
      <c r="AF101" s="160">
        <f t="shared" si="221"/>
        <v>-898</v>
      </c>
      <c r="AG101" s="160">
        <f t="shared" si="221"/>
        <v>0</v>
      </c>
      <c r="AH101" s="160">
        <f t="shared" si="221"/>
        <v>0</v>
      </c>
      <c r="AI101" s="160">
        <f t="shared" si="221"/>
        <v>0</v>
      </c>
      <c r="AJ101" s="160">
        <f t="shared" si="221"/>
        <v>0</v>
      </c>
      <c r="AK101" s="160">
        <f t="shared" si="221"/>
        <v>-61025</v>
      </c>
      <c r="AL101" s="161">
        <f t="shared" si="221"/>
        <v>0</v>
      </c>
      <c r="AM101" s="161">
        <f t="shared" si="221"/>
        <v>0</v>
      </c>
      <c r="AN101" s="161">
        <f t="shared" si="221"/>
        <v>-0.15</v>
      </c>
      <c r="AO101" s="161">
        <f t="shared" si="221"/>
        <v>0</v>
      </c>
      <c r="AP101" s="161">
        <f t="shared" si="221"/>
        <v>0</v>
      </c>
      <c r="AQ101" s="161">
        <f t="shared" ref="AQ101" si="224">SUM(AQ96:AQ100)</f>
        <v>0</v>
      </c>
      <c r="AR101" s="161">
        <f t="shared" si="221"/>
        <v>0</v>
      </c>
      <c r="AS101" s="161">
        <f t="shared" si="221"/>
        <v>0</v>
      </c>
      <c r="AT101" s="161">
        <f t="shared" si="221"/>
        <v>-0.15</v>
      </c>
      <c r="AU101" s="161">
        <f t="shared" si="221"/>
        <v>0</v>
      </c>
      <c r="AV101" s="872">
        <f t="shared" si="221"/>
        <v>-0.15</v>
      </c>
      <c r="AW101" s="153">
        <f t="shared" si="221"/>
        <v>6584406</v>
      </c>
      <c r="AX101" s="160">
        <f t="shared" si="221"/>
        <v>4809614</v>
      </c>
      <c r="AY101" s="890">
        <f t="shared" ref="AY101" si="225">SUM(AY96:AY100)</f>
        <v>0</v>
      </c>
      <c r="AZ101" s="160">
        <f t="shared" si="221"/>
        <v>0</v>
      </c>
      <c r="BA101" s="160">
        <f t="shared" si="221"/>
        <v>1625649</v>
      </c>
      <c r="BB101" s="160">
        <f t="shared" si="221"/>
        <v>96193</v>
      </c>
      <c r="BC101" s="160">
        <f t="shared" si="221"/>
        <v>52950</v>
      </c>
      <c r="BD101" s="161">
        <f t="shared" si="221"/>
        <v>10.574099999999998</v>
      </c>
      <c r="BE101" s="161">
        <f t="shared" si="221"/>
        <v>8.9258000000000006</v>
      </c>
      <c r="BF101" s="161">
        <f t="shared" si="221"/>
        <v>0</v>
      </c>
      <c r="BG101" s="162">
        <f t="shared" si="221"/>
        <v>1.6482999999999999</v>
      </c>
    </row>
    <row r="102" spans="1:59" s="152" customFormat="1" ht="14.1" customHeight="1" x14ac:dyDescent="0.2">
      <c r="A102" s="188">
        <v>15</v>
      </c>
      <c r="B102" s="159">
        <v>2438</v>
      </c>
      <c r="C102" s="149">
        <v>600079384</v>
      </c>
      <c r="D102" s="126">
        <v>72741911</v>
      </c>
      <c r="E102" s="126" t="s">
        <v>776</v>
      </c>
      <c r="F102" s="150">
        <v>3111</v>
      </c>
      <c r="G102" s="126" t="s">
        <v>315</v>
      </c>
      <c r="H102" s="151" t="s">
        <v>281</v>
      </c>
      <c r="I102" s="110">
        <v>8010579</v>
      </c>
      <c r="J102" s="426">
        <v>5718687</v>
      </c>
      <c r="K102" s="426">
        <v>43200</v>
      </c>
      <c r="L102" s="111">
        <v>1947518</v>
      </c>
      <c r="M102" s="111">
        <v>114374</v>
      </c>
      <c r="N102" s="426">
        <v>186800</v>
      </c>
      <c r="O102" s="288">
        <v>13.3948</v>
      </c>
      <c r="P102" s="429">
        <v>10.3226</v>
      </c>
      <c r="Q102" s="876">
        <v>3.0722</v>
      </c>
      <c r="R102" s="346">
        <v>0</v>
      </c>
      <c r="S102" s="113">
        <v>0</v>
      </c>
      <c r="T102" s="113">
        <v>0</v>
      </c>
      <c r="U102" s="113">
        <v>79000</v>
      </c>
      <c r="V102" s="113">
        <v>0</v>
      </c>
      <c r="W102" s="113">
        <v>0</v>
      </c>
      <c r="X102" s="113">
        <v>0</v>
      </c>
      <c r="Y102" s="113">
        <f t="shared" si="166"/>
        <v>79000</v>
      </c>
      <c r="Z102" s="113">
        <v>0</v>
      </c>
      <c r="AA102" s="113">
        <v>0</v>
      </c>
      <c r="AB102" s="113">
        <v>0</v>
      </c>
      <c r="AC102" s="113">
        <f t="shared" si="167"/>
        <v>0</v>
      </c>
      <c r="AD102" s="113">
        <f t="shared" si="168"/>
        <v>79000</v>
      </c>
      <c r="AE102" s="114">
        <f t="shared" si="169"/>
        <v>26702</v>
      </c>
      <c r="AF102" s="114">
        <f t="shared" si="170"/>
        <v>1580</v>
      </c>
      <c r="AG102" s="113">
        <v>0</v>
      </c>
      <c r="AH102" s="113">
        <v>0</v>
      </c>
      <c r="AI102" s="113">
        <v>0</v>
      </c>
      <c r="AJ102" s="113">
        <f t="shared" si="171"/>
        <v>0</v>
      </c>
      <c r="AK102" s="113">
        <f t="shared" si="172"/>
        <v>107282</v>
      </c>
      <c r="AL102" s="115">
        <v>0</v>
      </c>
      <c r="AM102" s="115">
        <v>0</v>
      </c>
      <c r="AN102" s="115">
        <v>0</v>
      </c>
      <c r="AO102" s="115">
        <v>0</v>
      </c>
      <c r="AP102" s="115">
        <v>0</v>
      </c>
      <c r="AQ102" s="115">
        <v>0</v>
      </c>
      <c r="AR102" s="115">
        <v>0</v>
      </c>
      <c r="AS102" s="115">
        <v>0</v>
      </c>
      <c r="AT102" s="409">
        <f t="shared" ref="AT102:AT104" si="226">AL102+AN102+AO102+AR102+AQ102</f>
        <v>0</v>
      </c>
      <c r="AU102" s="115">
        <f>AM102+AP102+AS102</f>
        <v>0</v>
      </c>
      <c r="AV102" s="372">
        <f t="shared" si="175"/>
        <v>0</v>
      </c>
      <c r="AW102" s="112">
        <f>I102+AK102</f>
        <v>8117861</v>
      </c>
      <c r="AX102" s="113">
        <f>J102+Y102</f>
        <v>5797687</v>
      </c>
      <c r="AY102" s="113">
        <f t="shared" ref="AY102:AY104" si="227">W102</f>
        <v>0</v>
      </c>
      <c r="AZ102" s="113">
        <f>K102+AC102</f>
        <v>43200</v>
      </c>
      <c r="BA102" s="113">
        <f t="shared" ref="BA102:BB104" si="228">L102+AE102</f>
        <v>1974220</v>
      </c>
      <c r="BB102" s="113">
        <f t="shared" si="228"/>
        <v>115954</v>
      </c>
      <c r="BC102" s="113">
        <f>N102+AJ102</f>
        <v>186800</v>
      </c>
      <c r="BD102" s="115">
        <f>O102+AV102</f>
        <v>13.3948</v>
      </c>
      <c r="BE102" s="115">
        <f>P102+AT102</f>
        <v>10.3226</v>
      </c>
      <c r="BF102" s="372">
        <f t="shared" ref="BF102:BF104" si="229">AQ102</f>
        <v>0</v>
      </c>
      <c r="BG102" s="116">
        <f>Q102+AU102</f>
        <v>3.0722</v>
      </c>
    </row>
    <row r="103" spans="1:59" s="152" customFormat="1" ht="14.1" customHeight="1" x14ac:dyDescent="0.2">
      <c r="A103" s="188">
        <v>15</v>
      </c>
      <c r="B103" s="126">
        <v>2438</v>
      </c>
      <c r="C103" s="149">
        <v>600079384</v>
      </c>
      <c r="D103" s="126">
        <v>72741911</v>
      </c>
      <c r="E103" s="126" t="s">
        <v>776</v>
      </c>
      <c r="F103" s="150">
        <v>3111</v>
      </c>
      <c r="G103" s="126" t="s">
        <v>316</v>
      </c>
      <c r="H103" s="151" t="s">
        <v>282</v>
      </c>
      <c r="I103" s="110">
        <v>1706900</v>
      </c>
      <c r="J103" s="28">
        <v>1251031</v>
      </c>
      <c r="K103" s="28">
        <v>0</v>
      </c>
      <c r="L103" s="111">
        <v>422848</v>
      </c>
      <c r="M103" s="111">
        <v>25021</v>
      </c>
      <c r="N103" s="28">
        <v>8000</v>
      </c>
      <c r="O103" s="288">
        <v>3.83</v>
      </c>
      <c r="P103" s="275">
        <v>3.83</v>
      </c>
      <c r="Q103" s="878">
        <v>0</v>
      </c>
      <c r="R103" s="346">
        <v>0</v>
      </c>
      <c r="S103" s="113">
        <v>0</v>
      </c>
      <c r="T103" s="113">
        <v>0</v>
      </c>
      <c r="U103" s="113">
        <v>0</v>
      </c>
      <c r="V103" s="113">
        <v>0</v>
      </c>
      <c r="W103" s="113">
        <v>0</v>
      </c>
      <c r="X103" s="113">
        <v>0</v>
      </c>
      <c r="Y103" s="113">
        <f t="shared" si="166"/>
        <v>0</v>
      </c>
      <c r="Z103" s="113">
        <v>0</v>
      </c>
      <c r="AA103" s="113">
        <v>0</v>
      </c>
      <c r="AB103" s="113">
        <v>0</v>
      </c>
      <c r="AC103" s="113">
        <f t="shared" si="167"/>
        <v>0</v>
      </c>
      <c r="AD103" s="113">
        <f t="shared" si="168"/>
        <v>0</v>
      </c>
      <c r="AE103" s="114">
        <f t="shared" si="169"/>
        <v>0</v>
      </c>
      <c r="AF103" s="114">
        <f t="shared" si="170"/>
        <v>0</v>
      </c>
      <c r="AG103" s="113">
        <v>0</v>
      </c>
      <c r="AH103" s="113">
        <v>0</v>
      </c>
      <c r="AI103" s="113">
        <v>0</v>
      </c>
      <c r="AJ103" s="113">
        <f t="shared" si="171"/>
        <v>0</v>
      </c>
      <c r="AK103" s="113">
        <f t="shared" si="172"/>
        <v>0</v>
      </c>
      <c r="AL103" s="115">
        <v>0</v>
      </c>
      <c r="AM103" s="115">
        <v>0</v>
      </c>
      <c r="AN103" s="115">
        <v>0</v>
      </c>
      <c r="AO103" s="115">
        <v>0</v>
      </c>
      <c r="AP103" s="115">
        <v>0</v>
      </c>
      <c r="AQ103" s="115">
        <v>0</v>
      </c>
      <c r="AR103" s="115">
        <v>0</v>
      </c>
      <c r="AS103" s="115">
        <v>0</v>
      </c>
      <c r="AT103" s="409">
        <f t="shared" si="226"/>
        <v>0</v>
      </c>
      <c r="AU103" s="115">
        <f>AM103+AP103+AS103</f>
        <v>0</v>
      </c>
      <c r="AV103" s="372">
        <f t="shared" si="175"/>
        <v>0</v>
      </c>
      <c r="AW103" s="112">
        <f>I103+AK103</f>
        <v>1706900</v>
      </c>
      <c r="AX103" s="113">
        <f>J103+Y103</f>
        <v>1251031</v>
      </c>
      <c r="AY103" s="113">
        <f t="shared" si="227"/>
        <v>0</v>
      </c>
      <c r="AZ103" s="113">
        <f>K103+AC103</f>
        <v>0</v>
      </c>
      <c r="BA103" s="113">
        <f t="shared" si="228"/>
        <v>422848</v>
      </c>
      <c r="BB103" s="113">
        <f t="shared" si="228"/>
        <v>25021</v>
      </c>
      <c r="BC103" s="113">
        <f>N103+AJ103</f>
        <v>8000</v>
      </c>
      <c r="BD103" s="115">
        <f>O103+AV103</f>
        <v>3.83</v>
      </c>
      <c r="BE103" s="115">
        <f>P103+AT103</f>
        <v>3.83</v>
      </c>
      <c r="BF103" s="372">
        <f t="shared" si="229"/>
        <v>0</v>
      </c>
      <c r="BG103" s="116">
        <f>Q103+AU103</f>
        <v>0</v>
      </c>
    </row>
    <row r="104" spans="1:59" s="152" customFormat="1" ht="14.1" customHeight="1" x14ac:dyDescent="0.2">
      <c r="A104" s="188">
        <v>15</v>
      </c>
      <c r="B104" s="126">
        <v>2438</v>
      </c>
      <c r="C104" s="149">
        <v>600079384</v>
      </c>
      <c r="D104" s="126">
        <v>72741911</v>
      </c>
      <c r="E104" s="126" t="s">
        <v>776</v>
      </c>
      <c r="F104" s="150">
        <v>3141</v>
      </c>
      <c r="G104" s="126" t="s">
        <v>319</v>
      </c>
      <c r="H104" s="151" t="s">
        <v>282</v>
      </c>
      <c r="I104" s="110">
        <v>2293566</v>
      </c>
      <c r="J104" s="30">
        <v>1676970</v>
      </c>
      <c r="K104" s="30">
        <v>0</v>
      </c>
      <c r="L104" s="111">
        <v>566816</v>
      </c>
      <c r="M104" s="111">
        <v>33540</v>
      </c>
      <c r="N104" s="30">
        <v>16240</v>
      </c>
      <c r="O104" s="288">
        <v>5.7</v>
      </c>
      <c r="P104" s="33">
        <v>0</v>
      </c>
      <c r="Q104" s="881">
        <v>5.7</v>
      </c>
      <c r="R104" s="346">
        <v>0</v>
      </c>
      <c r="S104" s="113">
        <v>0</v>
      </c>
      <c r="T104" s="113">
        <v>0</v>
      </c>
      <c r="U104" s="113">
        <v>0</v>
      </c>
      <c r="V104" s="113">
        <v>0</v>
      </c>
      <c r="W104" s="113">
        <v>0</v>
      </c>
      <c r="X104" s="113">
        <v>0</v>
      </c>
      <c r="Y104" s="113">
        <f t="shared" si="166"/>
        <v>0</v>
      </c>
      <c r="Z104" s="113">
        <v>0</v>
      </c>
      <c r="AA104" s="113">
        <v>0</v>
      </c>
      <c r="AB104" s="113">
        <v>0</v>
      </c>
      <c r="AC104" s="113">
        <f t="shared" si="167"/>
        <v>0</v>
      </c>
      <c r="AD104" s="113">
        <f t="shared" si="168"/>
        <v>0</v>
      </c>
      <c r="AE104" s="114">
        <f t="shared" si="169"/>
        <v>0</v>
      </c>
      <c r="AF104" s="114">
        <f t="shared" si="170"/>
        <v>0</v>
      </c>
      <c r="AG104" s="113">
        <v>0</v>
      </c>
      <c r="AH104" s="113">
        <v>0</v>
      </c>
      <c r="AI104" s="113">
        <v>0</v>
      </c>
      <c r="AJ104" s="113">
        <f t="shared" si="171"/>
        <v>0</v>
      </c>
      <c r="AK104" s="113">
        <f t="shared" si="172"/>
        <v>0</v>
      </c>
      <c r="AL104" s="115">
        <v>0</v>
      </c>
      <c r="AM104" s="115">
        <v>0</v>
      </c>
      <c r="AN104" s="115">
        <v>0</v>
      </c>
      <c r="AO104" s="115">
        <v>0</v>
      </c>
      <c r="AP104" s="115">
        <v>0</v>
      </c>
      <c r="AQ104" s="115">
        <v>0</v>
      </c>
      <c r="AR104" s="115">
        <v>0</v>
      </c>
      <c r="AS104" s="115">
        <v>0</v>
      </c>
      <c r="AT104" s="409">
        <f t="shared" si="226"/>
        <v>0</v>
      </c>
      <c r="AU104" s="115">
        <f>AM104+AP104+AS104</f>
        <v>0</v>
      </c>
      <c r="AV104" s="372">
        <f t="shared" si="175"/>
        <v>0</v>
      </c>
      <c r="AW104" s="112">
        <f>I104+AK104</f>
        <v>2293566</v>
      </c>
      <c r="AX104" s="113">
        <f>J104+Y104</f>
        <v>1676970</v>
      </c>
      <c r="AY104" s="113">
        <f t="shared" si="227"/>
        <v>0</v>
      </c>
      <c r="AZ104" s="113">
        <f>K104+AC104</f>
        <v>0</v>
      </c>
      <c r="BA104" s="113">
        <f t="shared" si="228"/>
        <v>566816</v>
      </c>
      <c r="BB104" s="113">
        <f t="shared" si="228"/>
        <v>33540</v>
      </c>
      <c r="BC104" s="113">
        <f>N104+AJ104</f>
        <v>16240</v>
      </c>
      <c r="BD104" s="115">
        <f>O104+AV104</f>
        <v>5.7</v>
      </c>
      <c r="BE104" s="115">
        <f>P104+AT104</f>
        <v>0</v>
      </c>
      <c r="BF104" s="372">
        <f t="shared" si="229"/>
        <v>0</v>
      </c>
      <c r="BG104" s="116">
        <f>Q104+AU104</f>
        <v>5.7</v>
      </c>
    </row>
    <row r="105" spans="1:59" s="152" customFormat="1" ht="14.1" customHeight="1" x14ac:dyDescent="0.2">
      <c r="A105" s="189">
        <v>15</v>
      </c>
      <c r="B105" s="154">
        <v>2438</v>
      </c>
      <c r="C105" s="155">
        <v>600079384</v>
      </c>
      <c r="D105" s="154">
        <v>72741911</v>
      </c>
      <c r="E105" s="154" t="s">
        <v>777</v>
      </c>
      <c r="F105" s="156"/>
      <c r="G105" s="157"/>
      <c r="H105" s="158"/>
      <c r="I105" s="153">
        <v>12011045</v>
      </c>
      <c r="J105" s="280">
        <v>8646688</v>
      </c>
      <c r="K105" s="280">
        <v>43200</v>
      </c>
      <c r="L105" s="280">
        <v>2937182</v>
      </c>
      <c r="M105" s="280">
        <v>172935</v>
      </c>
      <c r="N105" s="280">
        <v>211040</v>
      </c>
      <c r="O105" s="444">
        <v>22.924800000000001</v>
      </c>
      <c r="P105" s="444">
        <v>14.1526</v>
      </c>
      <c r="Q105" s="875">
        <v>8.7721999999999998</v>
      </c>
      <c r="R105" s="160">
        <f t="shared" ref="R105:BG105" si="230">SUM(R102:R104)</f>
        <v>0</v>
      </c>
      <c r="S105" s="160">
        <f t="shared" si="230"/>
        <v>0</v>
      </c>
      <c r="T105" s="160">
        <f t="shared" si="230"/>
        <v>0</v>
      </c>
      <c r="U105" s="160">
        <f t="shared" ref="U105:V105" si="231">SUM(U102:U104)</f>
        <v>79000</v>
      </c>
      <c r="V105" s="160">
        <f t="shared" si="231"/>
        <v>0</v>
      </c>
      <c r="W105" s="160">
        <f t="shared" ref="W105" si="232">SUM(W102:W104)</f>
        <v>0</v>
      </c>
      <c r="X105" s="160">
        <f t="shared" si="230"/>
        <v>0</v>
      </c>
      <c r="Y105" s="160">
        <f t="shared" si="230"/>
        <v>79000</v>
      </c>
      <c r="Z105" s="160">
        <f t="shared" si="230"/>
        <v>0</v>
      </c>
      <c r="AA105" s="160">
        <f t="shared" si="230"/>
        <v>0</v>
      </c>
      <c r="AB105" s="160">
        <f t="shared" si="230"/>
        <v>0</v>
      </c>
      <c r="AC105" s="160">
        <f t="shared" si="230"/>
        <v>0</v>
      </c>
      <c r="AD105" s="160">
        <f t="shared" si="230"/>
        <v>79000</v>
      </c>
      <c r="AE105" s="160">
        <f t="shared" si="230"/>
        <v>26702</v>
      </c>
      <c r="AF105" s="160">
        <f t="shared" si="230"/>
        <v>1580</v>
      </c>
      <c r="AG105" s="160">
        <f t="shared" si="230"/>
        <v>0</v>
      </c>
      <c r="AH105" s="160">
        <f t="shared" si="230"/>
        <v>0</v>
      </c>
      <c r="AI105" s="160">
        <f t="shared" si="230"/>
        <v>0</v>
      </c>
      <c r="AJ105" s="160">
        <f t="shared" si="230"/>
        <v>0</v>
      </c>
      <c r="AK105" s="160">
        <f t="shared" si="230"/>
        <v>107282</v>
      </c>
      <c r="AL105" s="161">
        <f t="shared" si="230"/>
        <v>0</v>
      </c>
      <c r="AM105" s="161">
        <f t="shared" si="230"/>
        <v>0</v>
      </c>
      <c r="AN105" s="161">
        <f t="shared" si="230"/>
        <v>0</v>
      </c>
      <c r="AO105" s="161">
        <f t="shared" si="230"/>
        <v>0</v>
      </c>
      <c r="AP105" s="161">
        <f t="shared" si="230"/>
        <v>0</v>
      </c>
      <c r="AQ105" s="161">
        <f t="shared" ref="AQ105" si="233">SUM(AQ102:AQ104)</f>
        <v>0</v>
      </c>
      <c r="AR105" s="161">
        <f t="shared" si="230"/>
        <v>0</v>
      </c>
      <c r="AS105" s="161">
        <f t="shared" si="230"/>
        <v>0</v>
      </c>
      <c r="AT105" s="161">
        <f t="shared" si="230"/>
        <v>0</v>
      </c>
      <c r="AU105" s="161">
        <f t="shared" si="230"/>
        <v>0</v>
      </c>
      <c r="AV105" s="872">
        <f t="shared" si="230"/>
        <v>0</v>
      </c>
      <c r="AW105" s="153">
        <f t="shared" si="230"/>
        <v>12118327</v>
      </c>
      <c r="AX105" s="160">
        <f t="shared" si="230"/>
        <v>8725688</v>
      </c>
      <c r="AY105" s="890">
        <f t="shared" ref="AY105" si="234">SUM(AY102:AY104)</f>
        <v>0</v>
      </c>
      <c r="AZ105" s="160">
        <f t="shared" si="230"/>
        <v>43200</v>
      </c>
      <c r="BA105" s="160">
        <f t="shared" si="230"/>
        <v>2963884</v>
      </c>
      <c r="BB105" s="160">
        <f t="shared" si="230"/>
        <v>174515</v>
      </c>
      <c r="BC105" s="160">
        <f t="shared" si="230"/>
        <v>211040</v>
      </c>
      <c r="BD105" s="161">
        <f t="shared" si="230"/>
        <v>22.924800000000001</v>
      </c>
      <c r="BE105" s="161">
        <f t="shared" si="230"/>
        <v>14.1526</v>
      </c>
      <c r="BF105" s="161">
        <f t="shared" si="230"/>
        <v>0</v>
      </c>
      <c r="BG105" s="162">
        <f t="shared" si="230"/>
        <v>8.7721999999999998</v>
      </c>
    </row>
    <row r="106" spans="1:59" s="152" customFormat="1" ht="14.1" customHeight="1" x14ac:dyDescent="0.2">
      <c r="A106" s="188">
        <v>16</v>
      </c>
      <c r="B106" s="126">
        <v>2315</v>
      </c>
      <c r="C106" s="149">
        <v>600080447</v>
      </c>
      <c r="D106" s="126">
        <v>46744819</v>
      </c>
      <c r="E106" s="126" t="s">
        <v>778</v>
      </c>
      <c r="F106" s="150">
        <v>3233</v>
      </c>
      <c r="G106" s="126" t="s">
        <v>322</v>
      </c>
      <c r="H106" s="151" t="s">
        <v>282</v>
      </c>
      <c r="I106" s="110">
        <v>2134725</v>
      </c>
      <c r="J106" s="338">
        <v>1450696</v>
      </c>
      <c r="K106" s="338">
        <v>120000</v>
      </c>
      <c r="L106" s="111">
        <v>530895</v>
      </c>
      <c r="M106" s="111">
        <v>29014</v>
      </c>
      <c r="N106" s="339">
        <v>4120</v>
      </c>
      <c r="O106" s="288">
        <v>3.18</v>
      </c>
      <c r="P106" s="275">
        <v>2.3600000000000003</v>
      </c>
      <c r="Q106" s="878">
        <v>0.82000000000000006</v>
      </c>
      <c r="R106" s="346">
        <v>0</v>
      </c>
      <c r="S106" s="113">
        <v>0</v>
      </c>
      <c r="T106" s="113">
        <v>0</v>
      </c>
      <c r="U106" s="113">
        <v>9680</v>
      </c>
      <c r="V106" s="113">
        <v>0</v>
      </c>
      <c r="W106" s="113">
        <v>0</v>
      </c>
      <c r="X106" s="113">
        <v>0</v>
      </c>
      <c r="Y106" s="113">
        <f t="shared" si="166"/>
        <v>9680</v>
      </c>
      <c r="Z106" s="113">
        <v>0</v>
      </c>
      <c r="AA106" s="113">
        <v>0</v>
      </c>
      <c r="AB106" s="113">
        <v>0</v>
      </c>
      <c r="AC106" s="113">
        <f t="shared" si="167"/>
        <v>0</v>
      </c>
      <c r="AD106" s="113">
        <f t="shared" si="168"/>
        <v>9680</v>
      </c>
      <c r="AE106" s="114">
        <f t="shared" si="169"/>
        <v>3272</v>
      </c>
      <c r="AF106" s="114">
        <f t="shared" si="170"/>
        <v>194</v>
      </c>
      <c r="AG106" s="113">
        <v>0</v>
      </c>
      <c r="AH106" s="113">
        <v>0</v>
      </c>
      <c r="AI106" s="113">
        <v>0</v>
      </c>
      <c r="AJ106" s="113">
        <f t="shared" si="171"/>
        <v>0</v>
      </c>
      <c r="AK106" s="113">
        <f t="shared" si="172"/>
        <v>13146</v>
      </c>
      <c r="AL106" s="115">
        <v>0</v>
      </c>
      <c r="AM106" s="115">
        <v>0</v>
      </c>
      <c r="AN106" s="115">
        <v>0</v>
      </c>
      <c r="AO106" s="115">
        <v>0</v>
      </c>
      <c r="AP106" s="115">
        <v>0</v>
      </c>
      <c r="AQ106" s="115">
        <v>0</v>
      </c>
      <c r="AR106" s="115">
        <v>0</v>
      </c>
      <c r="AS106" s="115">
        <v>0</v>
      </c>
      <c r="AT106" s="409">
        <f>AL106+AN106+AO106+AR106+AQ106</f>
        <v>0</v>
      </c>
      <c r="AU106" s="115">
        <f>AM106+AP106+AS106</f>
        <v>0</v>
      </c>
      <c r="AV106" s="372">
        <f t="shared" si="175"/>
        <v>0</v>
      </c>
      <c r="AW106" s="112">
        <f>I106+AK106</f>
        <v>2147871</v>
      </c>
      <c r="AX106" s="113">
        <f>J106+Y106</f>
        <v>1460376</v>
      </c>
      <c r="AY106" s="113">
        <f>W106</f>
        <v>0</v>
      </c>
      <c r="AZ106" s="113">
        <f>K106+AC106</f>
        <v>120000</v>
      </c>
      <c r="BA106" s="113">
        <f>L106+AE106</f>
        <v>534167</v>
      </c>
      <c r="BB106" s="113">
        <f>M106+AF106</f>
        <v>29208</v>
      </c>
      <c r="BC106" s="113">
        <f>N106+AJ106</f>
        <v>4120</v>
      </c>
      <c r="BD106" s="115">
        <f>O106+AV106</f>
        <v>3.18</v>
      </c>
      <c r="BE106" s="115">
        <f>P106+AT106</f>
        <v>2.3600000000000003</v>
      </c>
      <c r="BF106" s="372">
        <f>AQ106</f>
        <v>0</v>
      </c>
      <c r="BG106" s="116">
        <f>Q106+AU106</f>
        <v>0.82000000000000006</v>
      </c>
    </row>
    <row r="107" spans="1:59" s="152" customFormat="1" ht="14.1" customHeight="1" x14ac:dyDescent="0.2">
      <c r="A107" s="189">
        <v>16</v>
      </c>
      <c r="B107" s="154">
        <v>2315</v>
      </c>
      <c r="C107" s="155">
        <v>600080447</v>
      </c>
      <c r="D107" s="154">
        <v>46744819</v>
      </c>
      <c r="E107" s="154" t="s">
        <v>779</v>
      </c>
      <c r="F107" s="156"/>
      <c r="G107" s="157"/>
      <c r="H107" s="158"/>
      <c r="I107" s="153">
        <v>2134725</v>
      </c>
      <c r="J107" s="280">
        <v>1450696</v>
      </c>
      <c r="K107" s="280">
        <v>120000</v>
      </c>
      <c r="L107" s="280">
        <v>530895</v>
      </c>
      <c r="M107" s="280">
        <v>29014</v>
      </c>
      <c r="N107" s="280">
        <v>4120</v>
      </c>
      <c r="O107" s="444">
        <v>3.18</v>
      </c>
      <c r="P107" s="444">
        <v>2.3600000000000003</v>
      </c>
      <c r="Q107" s="875">
        <v>0.82000000000000006</v>
      </c>
      <c r="R107" s="160">
        <f t="shared" ref="R107:BG107" si="235">SUM(R106:R106)</f>
        <v>0</v>
      </c>
      <c r="S107" s="160">
        <f t="shared" si="235"/>
        <v>0</v>
      </c>
      <c r="T107" s="160">
        <f t="shared" si="235"/>
        <v>0</v>
      </c>
      <c r="U107" s="160">
        <f t="shared" ref="U107:V107" si="236">SUM(U106:U106)</f>
        <v>9680</v>
      </c>
      <c r="V107" s="160">
        <f t="shared" si="236"/>
        <v>0</v>
      </c>
      <c r="W107" s="160">
        <f t="shared" ref="W107" si="237">SUM(W106:W106)</f>
        <v>0</v>
      </c>
      <c r="X107" s="160">
        <f t="shared" si="235"/>
        <v>0</v>
      </c>
      <c r="Y107" s="160">
        <f t="shared" si="235"/>
        <v>9680</v>
      </c>
      <c r="Z107" s="160">
        <f t="shared" si="235"/>
        <v>0</v>
      </c>
      <c r="AA107" s="160">
        <f t="shared" si="235"/>
        <v>0</v>
      </c>
      <c r="AB107" s="160">
        <f t="shared" si="235"/>
        <v>0</v>
      </c>
      <c r="AC107" s="160">
        <f t="shared" si="235"/>
        <v>0</v>
      </c>
      <c r="AD107" s="160">
        <f t="shared" si="235"/>
        <v>9680</v>
      </c>
      <c r="AE107" s="160">
        <f t="shared" si="235"/>
        <v>3272</v>
      </c>
      <c r="AF107" s="160">
        <f t="shared" si="235"/>
        <v>194</v>
      </c>
      <c r="AG107" s="160">
        <f t="shared" si="235"/>
        <v>0</v>
      </c>
      <c r="AH107" s="160">
        <f t="shared" si="235"/>
        <v>0</v>
      </c>
      <c r="AI107" s="160">
        <f t="shared" si="235"/>
        <v>0</v>
      </c>
      <c r="AJ107" s="160">
        <f t="shared" si="235"/>
        <v>0</v>
      </c>
      <c r="AK107" s="160">
        <f t="shared" si="235"/>
        <v>13146</v>
      </c>
      <c r="AL107" s="161">
        <f t="shared" si="235"/>
        <v>0</v>
      </c>
      <c r="AM107" s="161">
        <f t="shared" si="235"/>
        <v>0</v>
      </c>
      <c r="AN107" s="161">
        <f t="shared" si="235"/>
        <v>0</v>
      </c>
      <c r="AO107" s="161">
        <f t="shared" si="235"/>
        <v>0</v>
      </c>
      <c r="AP107" s="161">
        <f t="shared" si="235"/>
        <v>0</v>
      </c>
      <c r="AQ107" s="161">
        <f t="shared" ref="AQ107" si="238">SUM(AQ106:AQ106)</f>
        <v>0</v>
      </c>
      <c r="AR107" s="161">
        <f t="shared" si="235"/>
        <v>0</v>
      </c>
      <c r="AS107" s="161">
        <f t="shared" si="235"/>
        <v>0</v>
      </c>
      <c r="AT107" s="161">
        <f t="shared" si="235"/>
        <v>0</v>
      </c>
      <c r="AU107" s="161">
        <f t="shared" si="235"/>
        <v>0</v>
      </c>
      <c r="AV107" s="872">
        <f t="shared" si="235"/>
        <v>0</v>
      </c>
      <c r="AW107" s="153">
        <f t="shared" si="235"/>
        <v>2147871</v>
      </c>
      <c r="AX107" s="160">
        <f t="shared" si="235"/>
        <v>1460376</v>
      </c>
      <c r="AY107" s="890">
        <f t="shared" ref="AY107" si="239">SUM(AY106:AY106)</f>
        <v>0</v>
      </c>
      <c r="AZ107" s="160">
        <f t="shared" si="235"/>
        <v>120000</v>
      </c>
      <c r="BA107" s="160">
        <f t="shared" si="235"/>
        <v>534167</v>
      </c>
      <c r="BB107" s="160">
        <f t="shared" si="235"/>
        <v>29208</v>
      </c>
      <c r="BC107" s="160">
        <f t="shared" si="235"/>
        <v>4120</v>
      </c>
      <c r="BD107" s="161">
        <f t="shared" si="235"/>
        <v>3.18</v>
      </c>
      <c r="BE107" s="161">
        <f t="shared" si="235"/>
        <v>2.3600000000000003</v>
      </c>
      <c r="BF107" s="161">
        <f t="shared" si="235"/>
        <v>0</v>
      </c>
      <c r="BG107" s="162">
        <f t="shared" si="235"/>
        <v>0.82000000000000006</v>
      </c>
    </row>
    <row r="108" spans="1:59" s="152" customFormat="1" ht="14.1" customHeight="1" x14ac:dyDescent="0.2">
      <c r="A108" s="188">
        <v>17</v>
      </c>
      <c r="B108" s="126">
        <v>2494</v>
      </c>
      <c r="C108" s="149">
        <v>600080315</v>
      </c>
      <c r="D108" s="126">
        <v>72741996</v>
      </c>
      <c r="E108" s="126" t="s">
        <v>780</v>
      </c>
      <c r="F108" s="150">
        <v>3113</v>
      </c>
      <c r="G108" s="126" t="s">
        <v>318</v>
      </c>
      <c r="H108" s="151" t="s">
        <v>281</v>
      </c>
      <c r="I108" s="110">
        <v>24986255</v>
      </c>
      <c r="J108" s="338">
        <v>18048928</v>
      </c>
      <c r="K108" s="338">
        <v>0</v>
      </c>
      <c r="L108" s="111">
        <v>6100538</v>
      </c>
      <c r="M108" s="111">
        <v>360979</v>
      </c>
      <c r="N108" s="339">
        <v>475810</v>
      </c>
      <c r="O108" s="288">
        <v>34.5518</v>
      </c>
      <c r="P108" s="431">
        <v>26.76</v>
      </c>
      <c r="Q108" s="877">
        <v>7.7918000000000003</v>
      </c>
      <c r="R108" s="346">
        <v>-30000</v>
      </c>
      <c r="S108" s="113">
        <v>0</v>
      </c>
      <c r="T108" s="113">
        <v>0</v>
      </c>
      <c r="U108" s="113">
        <v>46240</v>
      </c>
      <c r="V108" s="113">
        <v>-103093</v>
      </c>
      <c r="W108" s="113">
        <v>0</v>
      </c>
      <c r="X108" s="113">
        <v>0</v>
      </c>
      <c r="Y108" s="113">
        <f t="shared" si="166"/>
        <v>-86853</v>
      </c>
      <c r="Z108" s="113">
        <v>30000</v>
      </c>
      <c r="AA108" s="113">
        <v>0</v>
      </c>
      <c r="AB108" s="113">
        <v>0</v>
      </c>
      <c r="AC108" s="113">
        <f t="shared" si="167"/>
        <v>30000</v>
      </c>
      <c r="AD108" s="113">
        <f t="shared" si="168"/>
        <v>-56853</v>
      </c>
      <c r="AE108" s="114">
        <f t="shared" si="169"/>
        <v>-19216</v>
      </c>
      <c r="AF108" s="114">
        <f t="shared" si="170"/>
        <v>-1737</v>
      </c>
      <c r="AG108" s="113">
        <v>0</v>
      </c>
      <c r="AH108" s="113">
        <v>140000</v>
      </c>
      <c r="AI108" s="113">
        <v>0</v>
      </c>
      <c r="AJ108" s="113">
        <f t="shared" si="171"/>
        <v>140000</v>
      </c>
      <c r="AK108" s="113">
        <f t="shared" si="172"/>
        <v>62194</v>
      </c>
      <c r="AL108" s="115">
        <v>0</v>
      </c>
      <c r="AM108" s="115">
        <v>0</v>
      </c>
      <c r="AN108" s="115">
        <v>0</v>
      </c>
      <c r="AO108" s="115">
        <v>0</v>
      </c>
      <c r="AP108" s="115">
        <v>0</v>
      </c>
      <c r="AQ108" s="115">
        <v>0</v>
      </c>
      <c r="AR108" s="115">
        <v>0</v>
      </c>
      <c r="AS108" s="115">
        <v>0</v>
      </c>
      <c r="AT108" s="409">
        <f t="shared" ref="AT108:AT112" si="240">AL108+AN108+AO108+AR108+AQ108</f>
        <v>0</v>
      </c>
      <c r="AU108" s="115">
        <f>AM108+AP108+AS108</f>
        <v>0</v>
      </c>
      <c r="AV108" s="372">
        <f t="shared" si="175"/>
        <v>0</v>
      </c>
      <c r="AW108" s="112">
        <f>I108+AK108</f>
        <v>25048449</v>
      </c>
      <c r="AX108" s="113">
        <f>J108+Y108</f>
        <v>17962075</v>
      </c>
      <c r="AY108" s="113">
        <f t="shared" ref="AY108:AY112" si="241">W108</f>
        <v>0</v>
      </c>
      <c r="AZ108" s="113">
        <f>K108+AC108</f>
        <v>30000</v>
      </c>
      <c r="BA108" s="113">
        <f t="shared" ref="BA108:BB112" si="242">L108+AE108</f>
        <v>6081322</v>
      </c>
      <c r="BB108" s="113">
        <f t="shared" si="242"/>
        <v>359242</v>
      </c>
      <c r="BC108" s="113">
        <f>N108+AJ108</f>
        <v>615810</v>
      </c>
      <c r="BD108" s="115">
        <f>O108+AV108</f>
        <v>34.5518</v>
      </c>
      <c r="BE108" s="115">
        <f>P108+AT108</f>
        <v>26.76</v>
      </c>
      <c r="BF108" s="372">
        <f t="shared" ref="BF108:BF112" si="243">AQ108</f>
        <v>0</v>
      </c>
      <c r="BG108" s="116">
        <f>Q108+AU108</f>
        <v>7.7918000000000003</v>
      </c>
    </row>
    <row r="109" spans="1:59" s="152" customFormat="1" ht="14.1" customHeight="1" x14ac:dyDescent="0.2">
      <c r="A109" s="188">
        <v>17</v>
      </c>
      <c r="B109" s="126">
        <v>2494</v>
      </c>
      <c r="C109" s="149">
        <v>600080315</v>
      </c>
      <c r="D109" s="126">
        <v>72741996</v>
      </c>
      <c r="E109" s="126" t="s">
        <v>780</v>
      </c>
      <c r="F109" s="150">
        <v>3113</v>
      </c>
      <c r="G109" s="82" t="s">
        <v>317</v>
      </c>
      <c r="H109" s="151" t="s">
        <v>281</v>
      </c>
      <c r="I109" s="110">
        <v>807356</v>
      </c>
      <c r="J109" s="427">
        <v>594519</v>
      </c>
      <c r="K109" s="427">
        <v>0</v>
      </c>
      <c r="L109" s="111">
        <v>200947</v>
      </c>
      <c r="M109" s="111">
        <v>11890</v>
      </c>
      <c r="N109" s="339">
        <v>0</v>
      </c>
      <c r="O109" s="288">
        <v>1.5284</v>
      </c>
      <c r="P109" s="430">
        <v>1.5284</v>
      </c>
      <c r="Q109" s="877">
        <v>0</v>
      </c>
      <c r="R109" s="346">
        <v>0</v>
      </c>
      <c r="S109" s="113">
        <v>0</v>
      </c>
      <c r="T109" s="113">
        <v>0</v>
      </c>
      <c r="U109" s="113">
        <v>0</v>
      </c>
      <c r="V109" s="113">
        <v>0</v>
      </c>
      <c r="W109" s="113">
        <v>0</v>
      </c>
      <c r="X109" s="113">
        <v>0</v>
      </c>
      <c r="Y109" s="113">
        <f t="shared" si="166"/>
        <v>0</v>
      </c>
      <c r="Z109" s="113">
        <v>0</v>
      </c>
      <c r="AA109" s="113">
        <v>0</v>
      </c>
      <c r="AB109" s="113">
        <v>0</v>
      </c>
      <c r="AC109" s="113">
        <f t="shared" si="167"/>
        <v>0</v>
      </c>
      <c r="AD109" s="113">
        <f t="shared" si="168"/>
        <v>0</v>
      </c>
      <c r="AE109" s="114">
        <f t="shared" si="169"/>
        <v>0</v>
      </c>
      <c r="AF109" s="114">
        <f t="shared" si="170"/>
        <v>0</v>
      </c>
      <c r="AG109" s="113">
        <v>0</v>
      </c>
      <c r="AH109" s="113">
        <v>0</v>
      </c>
      <c r="AI109" s="113">
        <v>0</v>
      </c>
      <c r="AJ109" s="113">
        <f t="shared" si="171"/>
        <v>0</v>
      </c>
      <c r="AK109" s="113">
        <f t="shared" si="172"/>
        <v>0</v>
      </c>
      <c r="AL109" s="115">
        <v>0</v>
      </c>
      <c r="AM109" s="115">
        <v>0</v>
      </c>
      <c r="AN109" s="115">
        <v>0</v>
      </c>
      <c r="AO109" s="115">
        <v>0</v>
      </c>
      <c r="AP109" s="115">
        <v>0</v>
      </c>
      <c r="AQ109" s="115">
        <v>0</v>
      </c>
      <c r="AR109" s="115">
        <v>0</v>
      </c>
      <c r="AS109" s="115">
        <v>0</v>
      </c>
      <c r="AT109" s="409">
        <f t="shared" si="240"/>
        <v>0</v>
      </c>
      <c r="AU109" s="115">
        <f>AM109+AP109+AS109</f>
        <v>0</v>
      </c>
      <c r="AV109" s="372">
        <f t="shared" si="175"/>
        <v>0</v>
      </c>
      <c r="AW109" s="112">
        <f>I109+AK109</f>
        <v>807356</v>
      </c>
      <c r="AX109" s="113">
        <f>J109+Y109</f>
        <v>594519</v>
      </c>
      <c r="AY109" s="113">
        <f t="shared" si="241"/>
        <v>0</v>
      </c>
      <c r="AZ109" s="113">
        <f>K109+AC109</f>
        <v>0</v>
      </c>
      <c r="BA109" s="113">
        <f t="shared" si="242"/>
        <v>200947</v>
      </c>
      <c r="BB109" s="113">
        <f t="shared" si="242"/>
        <v>11890</v>
      </c>
      <c r="BC109" s="113">
        <f>N109+AJ109</f>
        <v>0</v>
      </c>
      <c r="BD109" s="115">
        <f>O109+AV109</f>
        <v>1.5284</v>
      </c>
      <c r="BE109" s="115">
        <f>P109+AT109</f>
        <v>1.5284</v>
      </c>
      <c r="BF109" s="372">
        <f t="shared" si="243"/>
        <v>0</v>
      </c>
      <c r="BG109" s="116">
        <f>Q109+AU109</f>
        <v>0</v>
      </c>
    </row>
    <row r="110" spans="1:59" s="152" customFormat="1" ht="14.1" customHeight="1" x14ac:dyDescent="0.2">
      <c r="A110" s="188">
        <v>17</v>
      </c>
      <c r="B110" s="159">
        <v>2494</v>
      </c>
      <c r="C110" s="149">
        <v>600080315</v>
      </c>
      <c r="D110" s="126">
        <v>72741996</v>
      </c>
      <c r="E110" s="159" t="s">
        <v>780</v>
      </c>
      <c r="F110" s="150">
        <v>3113</v>
      </c>
      <c r="G110" s="126" t="s">
        <v>316</v>
      </c>
      <c r="H110" s="151" t="s">
        <v>282</v>
      </c>
      <c r="I110" s="110">
        <v>3433870</v>
      </c>
      <c r="J110" s="28">
        <v>2524020</v>
      </c>
      <c r="K110" s="28">
        <v>0</v>
      </c>
      <c r="L110" s="111">
        <v>853119</v>
      </c>
      <c r="M110" s="111">
        <v>50481</v>
      </c>
      <c r="N110" s="28">
        <v>6250</v>
      </c>
      <c r="O110" s="288">
        <v>7.1899999999999995</v>
      </c>
      <c r="P110" s="275">
        <v>7.1899999999999995</v>
      </c>
      <c r="Q110" s="878">
        <v>0</v>
      </c>
      <c r="R110" s="346">
        <v>0</v>
      </c>
      <c r="S110" s="113">
        <v>-7712</v>
      </c>
      <c r="T110" s="113">
        <v>0</v>
      </c>
      <c r="U110" s="113">
        <v>0</v>
      </c>
      <c r="V110" s="113">
        <v>0</v>
      </c>
      <c r="W110" s="113">
        <v>0</v>
      </c>
      <c r="X110" s="113">
        <v>0</v>
      </c>
      <c r="Y110" s="113">
        <f t="shared" si="166"/>
        <v>-7712</v>
      </c>
      <c r="Z110" s="113">
        <v>0</v>
      </c>
      <c r="AA110" s="113">
        <v>0</v>
      </c>
      <c r="AB110" s="113">
        <v>0</v>
      </c>
      <c r="AC110" s="113">
        <f t="shared" si="167"/>
        <v>0</v>
      </c>
      <c r="AD110" s="113">
        <f t="shared" si="168"/>
        <v>-7712</v>
      </c>
      <c r="AE110" s="114">
        <f t="shared" si="169"/>
        <v>-2607</v>
      </c>
      <c r="AF110" s="114">
        <f t="shared" si="170"/>
        <v>-154</v>
      </c>
      <c r="AG110" s="113">
        <v>0</v>
      </c>
      <c r="AH110" s="113">
        <v>0</v>
      </c>
      <c r="AI110" s="113">
        <v>0</v>
      </c>
      <c r="AJ110" s="113">
        <f t="shared" si="171"/>
        <v>0</v>
      </c>
      <c r="AK110" s="113">
        <f t="shared" si="172"/>
        <v>-10473</v>
      </c>
      <c r="AL110" s="115">
        <v>0</v>
      </c>
      <c r="AM110" s="115">
        <v>0</v>
      </c>
      <c r="AN110" s="115">
        <v>-0.02</v>
      </c>
      <c r="AO110" s="115">
        <v>0</v>
      </c>
      <c r="AP110" s="115">
        <v>0</v>
      </c>
      <c r="AQ110" s="115">
        <v>0</v>
      </c>
      <c r="AR110" s="115">
        <v>0</v>
      </c>
      <c r="AS110" s="115">
        <v>0</v>
      </c>
      <c r="AT110" s="409">
        <f t="shared" si="240"/>
        <v>-0.02</v>
      </c>
      <c r="AU110" s="115">
        <f>AM110+AP110+AS110</f>
        <v>0</v>
      </c>
      <c r="AV110" s="372">
        <f t="shared" si="175"/>
        <v>-0.02</v>
      </c>
      <c r="AW110" s="112">
        <f>I110+AK110</f>
        <v>3423397</v>
      </c>
      <c r="AX110" s="113">
        <f>J110+Y110</f>
        <v>2516308</v>
      </c>
      <c r="AY110" s="113">
        <f t="shared" si="241"/>
        <v>0</v>
      </c>
      <c r="AZ110" s="113">
        <f>K110+AC110</f>
        <v>0</v>
      </c>
      <c r="BA110" s="113">
        <f t="shared" si="242"/>
        <v>850512</v>
      </c>
      <c r="BB110" s="113">
        <f t="shared" si="242"/>
        <v>50327</v>
      </c>
      <c r="BC110" s="113">
        <f>N110+AJ110</f>
        <v>6250</v>
      </c>
      <c r="BD110" s="115">
        <f>O110+AV110</f>
        <v>7.17</v>
      </c>
      <c r="BE110" s="115">
        <f>P110+AT110</f>
        <v>7.17</v>
      </c>
      <c r="BF110" s="372">
        <f t="shared" si="243"/>
        <v>0</v>
      </c>
      <c r="BG110" s="116">
        <f>Q110+AU110</f>
        <v>0</v>
      </c>
    </row>
    <row r="111" spans="1:59" s="152" customFormat="1" ht="14.1" customHeight="1" x14ac:dyDescent="0.2">
      <c r="A111" s="188">
        <v>17</v>
      </c>
      <c r="B111" s="126">
        <v>2494</v>
      </c>
      <c r="C111" s="149">
        <v>600080315</v>
      </c>
      <c r="D111" s="126">
        <v>72741996</v>
      </c>
      <c r="E111" s="126" t="s">
        <v>780</v>
      </c>
      <c r="F111" s="150">
        <v>3143</v>
      </c>
      <c r="G111" s="126" t="s">
        <v>633</v>
      </c>
      <c r="H111" s="151" t="s">
        <v>281</v>
      </c>
      <c r="I111" s="110">
        <v>1691641</v>
      </c>
      <c r="J111" s="28">
        <v>1245685</v>
      </c>
      <c r="K111" s="28">
        <v>0</v>
      </c>
      <c r="L111" s="111">
        <v>421042</v>
      </c>
      <c r="M111" s="111">
        <v>24914</v>
      </c>
      <c r="N111" s="339">
        <v>0</v>
      </c>
      <c r="O111" s="288">
        <v>2.5470000000000002</v>
      </c>
      <c r="P111" s="21">
        <v>2.5470000000000002</v>
      </c>
      <c r="Q111" s="878">
        <v>0</v>
      </c>
      <c r="R111" s="346">
        <v>0</v>
      </c>
      <c r="S111" s="113">
        <v>0</v>
      </c>
      <c r="T111" s="113">
        <v>0</v>
      </c>
      <c r="U111" s="113">
        <v>0</v>
      </c>
      <c r="V111" s="113">
        <v>0</v>
      </c>
      <c r="W111" s="113">
        <v>0</v>
      </c>
      <c r="X111" s="113">
        <v>0</v>
      </c>
      <c r="Y111" s="113">
        <f t="shared" si="166"/>
        <v>0</v>
      </c>
      <c r="Z111" s="113">
        <v>0</v>
      </c>
      <c r="AA111" s="113">
        <v>0</v>
      </c>
      <c r="AB111" s="113">
        <v>0</v>
      </c>
      <c r="AC111" s="113">
        <f t="shared" si="167"/>
        <v>0</v>
      </c>
      <c r="AD111" s="113">
        <f t="shared" si="168"/>
        <v>0</v>
      </c>
      <c r="AE111" s="114">
        <f t="shared" si="169"/>
        <v>0</v>
      </c>
      <c r="AF111" s="114">
        <f t="shared" si="170"/>
        <v>0</v>
      </c>
      <c r="AG111" s="113">
        <v>0</v>
      </c>
      <c r="AH111" s="113">
        <v>0</v>
      </c>
      <c r="AI111" s="113">
        <v>0</v>
      </c>
      <c r="AJ111" s="113">
        <f t="shared" si="171"/>
        <v>0</v>
      </c>
      <c r="AK111" s="113">
        <f t="shared" si="172"/>
        <v>0</v>
      </c>
      <c r="AL111" s="115">
        <v>0</v>
      </c>
      <c r="AM111" s="115">
        <v>0</v>
      </c>
      <c r="AN111" s="115">
        <v>0</v>
      </c>
      <c r="AO111" s="115">
        <v>0</v>
      </c>
      <c r="AP111" s="115">
        <v>0</v>
      </c>
      <c r="AQ111" s="115">
        <v>0</v>
      </c>
      <c r="AR111" s="115">
        <v>0</v>
      </c>
      <c r="AS111" s="115">
        <v>0</v>
      </c>
      <c r="AT111" s="409">
        <f t="shared" si="240"/>
        <v>0</v>
      </c>
      <c r="AU111" s="115">
        <f>AM111+AP111+AS111</f>
        <v>0</v>
      </c>
      <c r="AV111" s="372">
        <f t="shared" si="175"/>
        <v>0</v>
      </c>
      <c r="AW111" s="112">
        <f>I111+AK111</f>
        <v>1691641</v>
      </c>
      <c r="AX111" s="113">
        <f>J111+Y111</f>
        <v>1245685</v>
      </c>
      <c r="AY111" s="113">
        <f t="shared" si="241"/>
        <v>0</v>
      </c>
      <c r="AZ111" s="113">
        <f>K111+AC111</f>
        <v>0</v>
      </c>
      <c r="BA111" s="113">
        <f t="shared" si="242"/>
        <v>421042</v>
      </c>
      <c r="BB111" s="113">
        <f t="shared" si="242"/>
        <v>24914</v>
      </c>
      <c r="BC111" s="113">
        <f>N111+AJ111</f>
        <v>0</v>
      </c>
      <c r="BD111" s="115">
        <f>O111+AV111</f>
        <v>2.5470000000000002</v>
      </c>
      <c r="BE111" s="115">
        <f>P111+AT111</f>
        <v>2.5470000000000002</v>
      </c>
      <c r="BF111" s="372">
        <f t="shared" si="243"/>
        <v>0</v>
      </c>
      <c r="BG111" s="116">
        <f>Q111+AU111</f>
        <v>0</v>
      </c>
    </row>
    <row r="112" spans="1:59" s="152" customFormat="1" ht="14.1" customHeight="1" x14ac:dyDescent="0.2">
      <c r="A112" s="188">
        <v>17</v>
      </c>
      <c r="B112" s="126">
        <v>2494</v>
      </c>
      <c r="C112" s="149">
        <v>600080315</v>
      </c>
      <c r="D112" s="126">
        <v>72741996</v>
      </c>
      <c r="E112" s="126" t="s">
        <v>780</v>
      </c>
      <c r="F112" s="150">
        <v>3143</v>
      </c>
      <c r="G112" s="126" t="s">
        <v>634</v>
      </c>
      <c r="H112" s="151" t="s">
        <v>282</v>
      </c>
      <c r="I112" s="110">
        <v>59688</v>
      </c>
      <c r="J112" s="439">
        <v>42075</v>
      </c>
      <c r="K112" s="439">
        <v>0</v>
      </c>
      <c r="L112" s="111">
        <v>14221</v>
      </c>
      <c r="M112" s="111">
        <v>842</v>
      </c>
      <c r="N112" s="439">
        <v>2550</v>
      </c>
      <c r="O112" s="288">
        <v>0.18</v>
      </c>
      <c r="P112" s="438">
        <v>0</v>
      </c>
      <c r="Q112" s="879">
        <v>0.18</v>
      </c>
      <c r="R112" s="346">
        <v>0</v>
      </c>
      <c r="S112" s="113">
        <v>0</v>
      </c>
      <c r="T112" s="113">
        <v>0</v>
      </c>
      <c r="U112" s="113">
        <v>0</v>
      </c>
      <c r="V112" s="113">
        <v>0</v>
      </c>
      <c r="W112" s="113">
        <v>0</v>
      </c>
      <c r="X112" s="113">
        <v>0</v>
      </c>
      <c r="Y112" s="113">
        <f t="shared" si="166"/>
        <v>0</v>
      </c>
      <c r="Z112" s="113">
        <v>0</v>
      </c>
      <c r="AA112" s="113">
        <v>0</v>
      </c>
      <c r="AB112" s="113">
        <v>0</v>
      </c>
      <c r="AC112" s="113">
        <f t="shared" si="167"/>
        <v>0</v>
      </c>
      <c r="AD112" s="113">
        <f t="shared" si="168"/>
        <v>0</v>
      </c>
      <c r="AE112" s="114">
        <f t="shared" si="169"/>
        <v>0</v>
      </c>
      <c r="AF112" s="114">
        <f t="shared" si="170"/>
        <v>0</v>
      </c>
      <c r="AG112" s="113">
        <v>0</v>
      </c>
      <c r="AH112" s="113">
        <v>0</v>
      </c>
      <c r="AI112" s="113">
        <v>0</v>
      </c>
      <c r="AJ112" s="113">
        <f t="shared" si="171"/>
        <v>0</v>
      </c>
      <c r="AK112" s="113">
        <f t="shared" si="172"/>
        <v>0</v>
      </c>
      <c r="AL112" s="115">
        <v>0</v>
      </c>
      <c r="AM112" s="115">
        <v>0</v>
      </c>
      <c r="AN112" s="115">
        <v>0</v>
      </c>
      <c r="AO112" s="115">
        <v>0</v>
      </c>
      <c r="AP112" s="115">
        <v>0</v>
      </c>
      <c r="AQ112" s="115">
        <v>0</v>
      </c>
      <c r="AR112" s="115">
        <v>0</v>
      </c>
      <c r="AS112" s="115">
        <v>0</v>
      </c>
      <c r="AT112" s="409">
        <f t="shared" si="240"/>
        <v>0</v>
      </c>
      <c r="AU112" s="115">
        <f>AM112+AP112+AS112</f>
        <v>0</v>
      </c>
      <c r="AV112" s="372">
        <f t="shared" si="175"/>
        <v>0</v>
      </c>
      <c r="AW112" s="112">
        <f>I112+AK112</f>
        <v>59688</v>
      </c>
      <c r="AX112" s="113">
        <f>J112+Y112</f>
        <v>42075</v>
      </c>
      <c r="AY112" s="113">
        <f t="shared" si="241"/>
        <v>0</v>
      </c>
      <c r="AZ112" s="113">
        <f>K112+AC112</f>
        <v>0</v>
      </c>
      <c r="BA112" s="113">
        <f t="shared" si="242"/>
        <v>14221</v>
      </c>
      <c r="BB112" s="113">
        <f t="shared" si="242"/>
        <v>842</v>
      </c>
      <c r="BC112" s="113">
        <f>N112+AJ112</f>
        <v>2550</v>
      </c>
      <c r="BD112" s="115">
        <f>O112+AV112</f>
        <v>0.18</v>
      </c>
      <c r="BE112" s="115">
        <f>P112+AT112</f>
        <v>0</v>
      </c>
      <c r="BF112" s="372">
        <f t="shared" si="243"/>
        <v>0</v>
      </c>
      <c r="BG112" s="116">
        <f>Q112+AU112</f>
        <v>0.18</v>
      </c>
    </row>
    <row r="113" spans="1:59" s="152" customFormat="1" ht="14.1" customHeight="1" x14ac:dyDescent="0.2">
      <c r="A113" s="189">
        <v>17</v>
      </c>
      <c r="B113" s="154">
        <v>2494</v>
      </c>
      <c r="C113" s="155">
        <v>600080315</v>
      </c>
      <c r="D113" s="154">
        <v>72741996</v>
      </c>
      <c r="E113" s="154" t="s">
        <v>781</v>
      </c>
      <c r="F113" s="156"/>
      <c r="G113" s="157"/>
      <c r="H113" s="158"/>
      <c r="I113" s="153">
        <v>30978810</v>
      </c>
      <c r="J113" s="280">
        <v>22455227</v>
      </c>
      <c r="K113" s="280">
        <v>0</v>
      </c>
      <c r="L113" s="280">
        <v>7589867</v>
      </c>
      <c r="M113" s="280">
        <v>449106</v>
      </c>
      <c r="N113" s="280">
        <v>484610</v>
      </c>
      <c r="O113" s="444">
        <v>45.997199999999992</v>
      </c>
      <c r="P113" s="444">
        <v>38.025399999999998</v>
      </c>
      <c r="Q113" s="875">
        <v>7.9718</v>
      </c>
      <c r="R113" s="160">
        <f t="shared" ref="R113:BG113" si="244">SUM(R108:R112)</f>
        <v>-30000</v>
      </c>
      <c r="S113" s="160">
        <f t="shared" si="244"/>
        <v>-7712</v>
      </c>
      <c r="T113" s="160">
        <f t="shared" si="244"/>
        <v>0</v>
      </c>
      <c r="U113" s="160">
        <f t="shared" ref="U113:V113" si="245">SUM(U108:U112)</f>
        <v>46240</v>
      </c>
      <c r="V113" s="160">
        <f t="shared" si="245"/>
        <v>-103093</v>
      </c>
      <c r="W113" s="160">
        <f t="shared" ref="W113" si="246">SUM(W108:W112)</f>
        <v>0</v>
      </c>
      <c r="X113" s="160">
        <f t="shared" si="244"/>
        <v>0</v>
      </c>
      <c r="Y113" s="160">
        <f t="shared" si="244"/>
        <v>-94565</v>
      </c>
      <c r="Z113" s="160">
        <f t="shared" si="244"/>
        <v>30000</v>
      </c>
      <c r="AA113" s="160">
        <f t="shared" si="244"/>
        <v>0</v>
      </c>
      <c r="AB113" s="160">
        <f t="shared" si="244"/>
        <v>0</v>
      </c>
      <c r="AC113" s="160">
        <f t="shared" si="244"/>
        <v>30000</v>
      </c>
      <c r="AD113" s="160">
        <f t="shared" si="244"/>
        <v>-64565</v>
      </c>
      <c r="AE113" s="160">
        <f t="shared" si="244"/>
        <v>-21823</v>
      </c>
      <c r="AF113" s="160">
        <f t="shared" si="244"/>
        <v>-1891</v>
      </c>
      <c r="AG113" s="160">
        <f t="shared" si="244"/>
        <v>0</v>
      </c>
      <c r="AH113" s="160">
        <f t="shared" si="244"/>
        <v>140000</v>
      </c>
      <c r="AI113" s="160">
        <f t="shared" si="244"/>
        <v>0</v>
      </c>
      <c r="AJ113" s="160">
        <f t="shared" si="244"/>
        <v>140000</v>
      </c>
      <c r="AK113" s="160">
        <f t="shared" si="244"/>
        <v>51721</v>
      </c>
      <c r="AL113" s="161">
        <f t="shared" si="244"/>
        <v>0</v>
      </c>
      <c r="AM113" s="161">
        <f t="shared" si="244"/>
        <v>0</v>
      </c>
      <c r="AN113" s="161">
        <f t="shared" si="244"/>
        <v>-0.02</v>
      </c>
      <c r="AO113" s="161">
        <f t="shared" si="244"/>
        <v>0</v>
      </c>
      <c r="AP113" s="161">
        <f t="shared" si="244"/>
        <v>0</v>
      </c>
      <c r="AQ113" s="161">
        <f t="shared" ref="AQ113" si="247">SUM(AQ108:AQ112)</f>
        <v>0</v>
      </c>
      <c r="AR113" s="161">
        <f t="shared" si="244"/>
        <v>0</v>
      </c>
      <c r="AS113" s="161">
        <f t="shared" si="244"/>
        <v>0</v>
      </c>
      <c r="AT113" s="161">
        <f t="shared" si="244"/>
        <v>-0.02</v>
      </c>
      <c r="AU113" s="161">
        <f t="shared" si="244"/>
        <v>0</v>
      </c>
      <c r="AV113" s="872">
        <f t="shared" si="244"/>
        <v>-0.02</v>
      </c>
      <c r="AW113" s="153">
        <f t="shared" si="244"/>
        <v>31030531</v>
      </c>
      <c r="AX113" s="160">
        <f t="shared" si="244"/>
        <v>22360662</v>
      </c>
      <c r="AY113" s="890">
        <f t="shared" ref="AY113" si="248">SUM(AY108:AY112)</f>
        <v>0</v>
      </c>
      <c r="AZ113" s="160">
        <f t="shared" si="244"/>
        <v>30000</v>
      </c>
      <c r="BA113" s="160">
        <f t="shared" si="244"/>
        <v>7568044</v>
      </c>
      <c r="BB113" s="160">
        <f t="shared" si="244"/>
        <v>447215</v>
      </c>
      <c r="BC113" s="160">
        <f t="shared" si="244"/>
        <v>624610</v>
      </c>
      <c r="BD113" s="161">
        <f t="shared" si="244"/>
        <v>45.977199999999996</v>
      </c>
      <c r="BE113" s="161">
        <f t="shared" si="244"/>
        <v>38.005400000000002</v>
      </c>
      <c r="BF113" s="161">
        <f t="shared" si="244"/>
        <v>0</v>
      </c>
      <c r="BG113" s="162">
        <f t="shared" si="244"/>
        <v>7.9718</v>
      </c>
    </row>
    <row r="114" spans="1:59" s="152" customFormat="1" ht="14.1" customHeight="1" x14ac:dyDescent="0.2">
      <c r="A114" s="188">
        <v>18</v>
      </c>
      <c r="B114" s="126">
        <v>2301</v>
      </c>
      <c r="C114" s="149">
        <v>600080226</v>
      </c>
      <c r="D114" s="126">
        <v>72741830</v>
      </c>
      <c r="E114" s="126" t="s">
        <v>782</v>
      </c>
      <c r="F114" s="150">
        <v>3231</v>
      </c>
      <c r="G114" s="126" t="s">
        <v>320</v>
      </c>
      <c r="H114" s="151" t="s">
        <v>281</v>
      </c>
      <c r="I114" s="110">
        <v>3949356</v>
      </c>
      <c r="J114" s="338">
        <v>2897972</v>
      </c>
      <c r="K114" s="338">
        <v>0</v>
      </c>
      <c r="L114" s="111">
        <v>979515</v>
      </c>
      <c r="M114" s="111">
        <v>57959</v>
      </c>
      <c r="N114" s="339">
        <v>13910</v>
      </c>
      <c r="O114" s="288">
        <v>5.6237000000000004</v>
      </c>
      <c r="P114" s="431">
        <v>4.9706000000000001</v>
      </c>
      <c r="Q114" s="877">
        <v>0.65310000000000001</v>
      </c>
      <c r="R114" s="346">
        <v>0</v>
      </c>
      <c r="S114" s="113">
        <v>0</v>
      </c>
      <c r="T114" s="113">
        <v>0</v>
      </c>
      <c r="U114" s="113">
        <v>4096</v>
      </c>
      <c r="V114" s="113">
        <v>0</v>
      </c>
      <c r="W114" s="113">
        <v>0</v>
      </c>
      <c r="X114" s="113">
        <v>0</v>
      </c>
      <c r="Y114" s="113">
        <f t="shared" si="166"/>
        <v>4096</v>
      </c>
      <c r="Z114" s="113">
        <v>0</v>
      </c>
      <c r="AA114" s="113">
        <v>0</v>
      </c>
      <c r="AB114" s="113">
        <v>0</v>
      </c>
      <c r="AC114" s="113">
        <f t="shared" si="167"/>
        <v>0</v>
      </c>
      <c r="AD114" s="113">
        <f t="shared" si="168"/>
        <v>4096</v>
      </c>
      <c r="AE114" s="114">
        <f t="shared" si="169"/>
        <v>1384</v>
      </c>
      <c r="AF114" s="114">
        <f t="shared" si="170"/>
        <v>82</v>
      </c>
      <c r="AG114" s="113">
        <v>0</v>
      </c>
      <c r="AH114" s="113">
        <v>0</v>
      </c>
      <c r="AI114" s="113">
        <v>0</v>
      </c>
      <c r="AJ114" s="113">
        <f t="shared" si="171"/>
        <v>0</v>
      </c>
      <c r="AK114" s="113">
        <f t="shared" si="172"/>
        <v>5562</v>
      </c>
      <c r="AL114" s="115">
        <v>0</v>
      </c>
      <c r="AM114" s="115">
        <v>0</v>
      </c>
      <c r="AN114" s="115">
        <v>0</v>
      </c>
      <c r="AO114" s="115">
        <v>0</v>
      </c>
      <c r="AP114" s="115">
        <v>0</v>
      </c>
      <c r="AQ114" s="115">
        <v>0</v>
      </c>
      <c r="AR114" s="115">
        <v>0</v>
      </c>
      <c r="AS114" s="115">
        <v>0</v>
      </c>
      <c r="AT114" s="409">
        <f>AL114+AN114+AO114+AR114+AQ114</f>
        <v>0</v>
      </c>
      <c r="AU114" s="115">
        <f>AM114+AP114+AS114</f>
        <v>0</v>
      </c>
      <c r="AV114" s="372">
        <f t="shared" si="175"/>
        <v>0</v>
      </c>
      <c r="AW114" s="112">
        <f>I114+AK114</f>
        <v>3954918</v>
      </c>
      <c r="AX114" s="113">
        <f>J114+Y114</f>
        <v>2902068</v>
      </c>
      <c r="AY114" s="113">
        <f>W114</f>
        <v>0</v>
      </c>
      <c r="AZ114" s="113">
        <f>K114+AC114</f>
        <v>0</v>
      </c>
      <c r="BA114" s="113">
        <f>L114+AE114</f>
        <v>980899</v>
      </c>
      <c r="BB114" s="113">
        <f>M114+AF114</f>
        <v>58041</v>
      </c>
      <c r="BC114" s="113">
        <f>N114+AJ114</f>
        <v>13910</v>
      </c>
      <c r="BD114" s="115">
        <f>O114+AV114</f>
        <v>5.6237000000000004</v>
      </c>
      <c r="BE114" s="115">
        <f>P114+AT114</f>
        <v>4.9706000000000001</v>
      </c>
      <c r="BF114" s="372">
        <f>AQ114</f>
        <v>0</v>
      </c>
      <c r="BG114" s="116">
        <f>Q114+AU114</f>
        <v>0.65310000000000001</v>
      </c>
    </row>
    <row r="115" spans="1:59" s="152" customFormat="1" ht="14.1" customHeight="1" x14ac:dyDescent="0.2">
      <c r="A115" s="189">
        <v>18</v>
      </c>
      <c r="B115" s="154">
        <v>2301</v>
      </c>
      <c r="C115" s="155">
        <v>600080226</v>
      </c>
      <c r="D115" s="154">
        <v>72741830</v>
      </c>
      <c r="E115" s="154" t="s">
        <v>783</v>
      </c>
      <c r="F115" s="156"/>
      <c r="G115" s="157"/>
      <c r="H115" s="158"/>
      <c r="I115" s="166">
        <v>3949356</v>
      </c>
      <c r="J115" s="281">
        <v>2897972</v>
      </c>
      <c r="K115" s="281">
        <v>0</v>
      </c>
      <c r="L115" s="281">
        <v>979515</v>
      </c>
      <c r="M115" s="281">
        <v>57959</v>
      </c>
      <c r="N115" s="281">
        <v>13910</v>
      </c>
      <c r="O115" s="445">
        <v>5.6237000000000004</v>
      </c>
      <c r="P115" s="445">
        <v>4.9706000000000001</v>
      </c>
      <c r="Q115" s="882">
        <v>0.65310000000000001</v>
      </c>
      <c r="R115" s="167">
        <f t="shared" ref="R115:BG115" si="249">SUM(R114)</f>
        <v>0</v>
      </c>
      <c r="S115" s="167">
        <f t="shared" si="249"/>
        <v>0</v>
      </c>
      <c r="T115" s="167">
        <f t="shared" si="249"/>
        <v>0</v>
      </c>
      <c r="U115" s="167">
        <f t="shared" ref="U115:V115" si="250">SUM(U114)</f>
        <v>4096</v>
      </c>
      <c r="V115" s="167">
        <f t="shared" si="250"/>
        <v>0</v>
      </c>
      <c r="W115" s="167">
        <f t="shared" ref="W115" si="251">SUM(W114)</f>
        <v>0</v>
      </c>
      <c r="X115" s="167">
        <f t="shared" si="249"/>
        <v>0</v>
      </c>
      <c r="Y115" s="167">
        <f t="shared" si="249"/>
        <v>4096</v>
      </c>
      <c r="Z115" s="167">
        <f t="shared" si="249"/>
        <v>0</v>
      </c>
      <c r="AA115" s="167">
        <f t="shared" si="249"/>
        <v>0</v>
      </c>
      <c r="AB115" s="167">
        <f t="shared" si="249"/>
        <v>0</v>
      </c>
      <c r="AC115" s="167">
        <f t="shared" si="249"/>
        <v>0</v>
      </c>
      <c r="AD115" s="167">
        <f t="shared" si="249"/>
        <v>4096</v>
      </c>
      <c r="AE115" s="167">
        <f t="shared" si="249"/>
        <v>1384</v>
      </c>
      <c r="AF115" s="167">
        <f t="shared" si="249"/>
        <v>82</v>
      </c>
      <c r="AG115" s="167">
        <f t="shared" si="249"/>
        <v>0</v>
      </c>
      <c r="AH115" s="167">
        <f t="shared" si="249"/>
        <v>0</v>
      </c>
      <c r="AI115" s="167">
        <f t="shared" si="249"/>
        <v>0</v>
      </c>
      <c r="AJ115" s="167">
        <f t="shared" si="249"/>
        <v>0</v>
      </c>
      <c r="AK115" s="167">
        <f t="shared" si="249"/>
        <v>5562</v>
      </c>
      <c r="AL115" s="168">
        <f t="shared" si="249"/>
        <v>0</v>
      </c>
      <c r="AM115" s="168">
        <f t="shared" si="249"/>
        <v>0</v>
      </c>
      <c r="AN115" s="168">
        <f t="shared" si="249"/>
        <v>0</v>
      </c>
      <c r="AO115" s="168">
        <f t="shared" si="249"/>
        <v>0</v>
      </c>
      <c r="AP115" s="168">
        <f t="shared" si="249"/>
        <v>0</v>
      </c>
      <c r="AQ115" s="168">
        <f t="shared" ref="AQ115" si="252">SUM(AQ114)</f>
        <v>0</v>
      </c>
      <c r="AR115" s="168">
        <f t="shared" si="249"/>
        <v>0</v>
      </c>
      <c r="AS115" s="168">
        <f t="shared" si="249"/>
        <v>0</v>
      </c>
      <c r="AT115" s="168">
        <f t="shared" si="249"/>
        <v>0</v>
      </c>
      <c r="AU115" s="168">
        <f t="shared" si="249"/>
        <v>0</v>
      </c>
      <c r="AV115" s="873">
        <f t="shared" si="249"/>
        <v>0</v>
      </c>
      <c r="AW115" s="166">
        <f t="shared" si="249"/>
        <v>3954918</v>
      </c>
      <c r="AX115" s="167">
        <f t="shared" si="249"/>
        <v>2902068</v>
      </c>
      <c r="AY115" s="941">
        <f t="shared" ref="AY115" si="253">SUM(AY114)</f>
        <v>0</v>
      </c>
      <c r="AZ115" s="167">
        <f t="shared" si="249"/>
        <v>0</v>
      </c>
      <c r="BA115" s="167">
        <f t="shared" si="249"/>
        <v>980899</v>
      </c>
      <c r="BB115" s="167">
        <f t="shared" si="249"/>
        <v>58041</v>
      </c>
      <c r="BC115" s="167">
        <f t="shared" si="249"/>
        <v>13910</v>
      </c>
      <c r="BD115" s="168">
        <f t="shared" si="249"/>
        <v>5.6237000000000004</v>
      </c>
      <c r="BE115" s="168">
        <f t="shared" si="249"/>
        <v>4.9706000000000001</v>
      </c>
      <c r="BF115" s="168">
        <f t="shared" si="249"/>
        <v>0</v>
      </c>
      <c r="BG115" s="169">
        <f t="shared" si="249"/>
        <v>0.65310000000000001</v>
      </c>
    </row>
    <row r="116" spans="1:59" s="152" customFormat="1" ht="14.1" customHeight="1" x14ac:dyDescent="0.2">
      <c r="A116" s="188">
        <v>19</v>
      </c>
      <c r="B116" s="159">
        <v>2497</v>
      </c>
      <c r="C116" s="149">
        <v>600080064</v>
      </c>
      <c r="D116" s="126">
        <v>72744189</v>
      </c>
      <c r="E116" s="126" t="s">
        <v>784</v>
      </c>
      <c r="F116" s="150">
        <v>3111</v>
      </c>
      <c r="G116" s="126" t="s">
        <v>315</v>
      </c>
      <c r="H116" s="151" t="s">
        <v>281</v>
      </c>
      <c r="I116" s="110">
        <v>6139524</v>
      </c>
      <c r="J116" s="111">
        <v>4434035</v>
      </c>
      <c r="K116" s="111">
        <v>58000</v>
      </c>
      <c r="L116" s="111">
        <v>1518308</v>
      </c>
      <c r="M116" s="111">
        <v>88681</v>
      </c>
      <c r="N116" s="111">
        <v>40500</v>
      </c>
      <c r="O116" s="288">
        <v>9.9037000000000006</v>
      </c>
      <c r="P116" s="288">
        <v>7.8599999999999994</v>
      </c>
      <c r="Q116" s="880">
        <v>2.0436999999999999</v>
      </c>
      <c r="R116" s="346">
        <v>0</v>
      </c>
      <c r="S116" s="113">
        <v>0</v>
      </c>
      <c r="T116" s="113">
        <v>0</v>
      </c>
      <c r="U116" s="113">
        <v>0</v>
      </c>
      <c r="V116" s="113">
        <v>0</v>
      </c>
      <c r="W116" s="113">
        <v>0</v>
      </c>
      <c r="X116" s="113">
        <v>0</v>
      </c>
      <c r="Y116" s="113">
        <f t="shared" si="166"/>
        <v>0</v>
      </c>
      <c r="Z116" s="113">
        <v>0</v>
      </c>
      <c r="AA116" s="113">
        <v>0</v>
      </c>
      <c r="AB116" s="113">
        <v>0</v>
      </c>
      <c r="AC116" s="113">
        <f t="shared" si="167"/>
        <v>0</v>
      </c>
      <c r="AD116" s="113">
        <f t="shared" si="168"/>
        <v>0</v>
      </c>
      <c r="AE116" s="114">
        <f t="shared" si="169"/>
        <v>0</v>
      </c>
      <c r="AF116" s="114">
        <f t="shared" si="170"/>
        <v>0</v>
      </c>
      <c r="AG116" s="113">
        <v>0</v>
      </c>
      <c r="AH116" s="113">
        <v>0</v>
      </c>
      <c r="AI116" s="113">
        <v>0</v>
      </c>
      <c r="AJ116" s="113">
        <f t="shared" si="171"/>
        <v>0</v>
      </c>
      <c r="AK116" s="113">
        <f t="shared" si="172"/>
        <v>0</v>
      </c>
      <c r="AL116" s="115">
        <v>0.05</v>
      </c>
      <c r="AM116" s="115">
        <v>0</v>
      </c>
      <c r="AN116" s="115">
        <v>0</v>
      </c>
      <c r="AO116" s="115">
        <v>0</v>
      </c>
      <c r="AP116" s="115">
        <v>0</v>
      </c>
      <c r="AQ116" s="115">
        <v>0</v>
      </c>
      <c r="AR116" s="115">
        <v>0</v>
      </c>
      <c r="AS116" s="115">
        <v>0</v>
      </c>
      <c r="AT116" s="409">
        <f t="shared" ref="AT116:AT123" si="254">AL116+AN116+AO116+AR116+AQ116</f>
        <v>0.05</v>
      </c>
      <c r="AU116" s="115">
        <f t="shared" ref="AU116:AU123" si="255">AM116+AP116+AS116</f>
        <v>0</v>
      </c>
      <c r="AV116" s="372">
        <f t="shared" si="175"/>
        <v>0.05</v>
      </c>
      <c r="AW116" s="112">
        <f t="shared" ref="AW116:AW123" si="256">I116+AK116</f>
        <v>6139524</v>
      </c>
      <c r="AX116" s="113">
        <f t="shared" ref="AX116:AX123" si="257">J116+Y116</f>
        <v>4434035</v>
      </c>
      <c r="AY116" s="113">
        <f t="shared" ref="AY116:AY123" si="258">W116</f>
        <v>0</v>
      </c>
      <c r="AZ116" s="113">
        <f t="shared" ref="AZ116:AZ123" si="259">K116+AC116</f>
        <v>58000</v>
      </c>
      <c r="BA116" s="113">
        <f t="shared" ref="BA116:BB123" si="260">L116+AE116</f>
        <v>1518308</v>
      </c>
      <c r="BB116" s="113">
        <f t="shared" si="260"/>
        <v>88681</v>
      </c>
      <c r="BC116" s="113">
        <f t="shared" ref="BC116:BC123" si="261">N116+AJ116</f>
        <v>40500</v>
      </c>
      <c r="BD116" s="115">
        <f t="shared" ref="BD116:BD123" si="262">O116+AV116</f>
        <v>9.9537000000000013</v>
      </c>
      <c r="BE116" s="115">
        <f t="shared" ref="BE116:BE123" si="263">P116+AT116</f>
        <v>7.9099999999999993</v>
      </c>
      <c r="BF116" s="372">
        <f t="shared" ref="BF116:BF123" si="264">AQ116</f>
        <v>0</v>
      </c>
      <c r="BG116" s="116">
        <f t="shared" ref="BG116:BG123" si="265">Q116+AU116</f>
        <v>2.0436999999999999</v>
      </c>
    </row>
    <row r="117" spans="1:59" s="152" customFormat="1" ht="14.1" customHeight="1" x14ac:dyDescent="0.2">
      <c r="A117" s="188">
        <v>19</v>
      </c>
      <c r="B117" s="126">
        <v>2497</v>
      </c>
      <c r="C117" s="149">
        <v>600080064</v>
      </c>
      <c r="D117" s="126">
        <v>72744189</v>
      </c>
      <c r="E117" s="126" t="s">
        <v>784</v>
      </c>
      <c r="F117" s="150">
        <v>3113</v>
      </c>
      <c r="G117" s="126" t="s">
        <v>318</v>
      </c>
      <c r="H117" s="151" t="s">
        <v>281</v>
      </c>
      <c r="I117" s="110">
        <v>20053264</v>
      </c>
      <c r="J117" s="111">
        <v>14435681</v>
      </c>
      <c r="K117" s="111">
        <v>60000</v>
      </c>
      <c r="L117" s="111">
        <v>4899540</v>
      </c>
      <c r="M117" s="111">
        <v>288713</v>
      </c>
      <c r="N117" s="111">
        <v>369330</v>
      </c>
      <c r="O117" s="288">
        <v>28.479600000000001</v>
      </c>
      <c r="P117" s="288">
        <v>20.82</v>
      </c>
      <c r="Q117" s="880">
        <v>7.6595999999999993</v>
      </c>
      <c r="R117" s="346">
        <v>-60000</v>
      </c>
      <c r="S117" s="113">
        <v>0</v>
      </c>
      <c r="T117" s="113">
        <v>-240216</v>
      </c>
      <c r="U117" s="113">
        <v>115452</v>
      </c>
      <c r="V117" s="113">
        <v>-272459</v>
      </c>
      <c r="W117" s="113">
        <v>0</v>
      </c>
      <c r="X117" s="113">
        <v>0</v>
      </c>
      <c r="Y117" s="113">
        <f t="shared" si="166"/>
        <v>-457223</v>
      </c>
      <c r="Z117" s="113">
        <v>60000</v>
      </c>
      <c r="AA117" s="113">
        <v>0</v>
      </c>
      <c r="AB117" s="113">
        <v>0</v>
      </c>
      <c r="AC117" s="113">
        <f t="shared" si="167"/>
        <v>60000</v>
      </c>
      <c r="AD117" s="113">
        <f t="shared" si="168"/>
        <v>-397223</v>
      </c>
      <c r="AE117" s="114">
        <f t="shared" si="169"/>
        <v>-134261</v>
      </c>
      <c r="AF117" s="114">
        <f t="shared" si="170"/>
        <v>-9144</v>
      </c>
      <c r="AG117" s="113">
        <v>0</v>
      </c>
      <c r="AH117" s="113">
        <v>370000</v>
      </c>
      <c r="AI117" s="113">
        <v>0</v>
      </c>
      <c r="AJ117" s="113">
        <f t="shared" si="171"/>
        <v>370000</v>
      </c>
      <c r="AK117" s="113">
        <f t="shared" si="172"/>
        <v>-170628</v>
      </c>
      <c r="AL117" s="115">
        <v>0</v>
      </c>
      <c r="AM117" s="115">
        <v>0</v>
      </c>
      <c r="AN117" s="115">
        <v>0</v>
      </c>
      <c r="AO117" s="115">
        <v>-0.41</v>
      </c>
      <c r="AP117" s="115">
        <v>0</v>
      </c>
      <c r="AQ117" s="115">
        <v>0</v>
      </c>
      <c r="AR117" s="115">
        <v>0</v>
      </c>
      <c r="AS117" s="115">
        <v>0</v>
      </c>
      <c r="AT117" s="409">
        <f t="shared" si="254"/>
        <v>-0.41</v>
      </c>
      <c r="AU117" s="115">
        <f t="shared" si="255"/>
        <v>0</v>
      </c>
      <c r="AV117" s="372">
        <f t="shared" si="175"/>
        <v>-0.41</v>
      </c>
      <c r="AW117" s="112">
        <f t="shared" si="256"/>
        <v>19882636</v>
      </c>
      <c r="AX117" s="113">
        <f t="shared" si="257"/>
        <v>13978458</v>
      </c>
      <c r="AY117" s="113">
        <f t="shared" si="258"/>
        <v>0</v>
      </c>
      <c r="AZ117" s="113">
        <f t="shared" si="259"/>
        <v>120000</v>
      </c>
      <c r="BA117" s="113">
        <f t="shared" si="260"/>
        <v>4765279</v>
      </c>
      <c r="BB117" s="113">
        <f t="shared" si="260"/>
        <v>279569</v>
      </c>
      <c r="BC117" s="113">
        <f t="shared" si="261"/>
        <v>739330</v>
      </c>
      <c r="BD117" s="115">
        <f t="shared" si="262"/>
        <v>28.069600000000001</v>
      </c>
      <c r="BE117" s="115">
        <f t="shared" si="263"/>
        <v>20.41</v>
      </c>
      <c r="BF117" s="372">
        <f t="shared" si="264"/>
        <v>0</v>
      </c>
      <c r="BG117" s="116">
        <f t="shared" si="265"/>
        <v>7.6595999999999993</v>
      </c>
    </row>
    <row r="118" spans="1:59" s="152" customFormat="1" ht="14.1" customHeight="1" x14ac:dyDescent="0.2">
      <c r="A118" s="188">
        <v>19</v>
      </c>
      <c r="B118" s="126">
        <v>2497</v>
      </c>
      <c r="C118" s="149">
        <v>600080064</v>
      </c>
      <c r="D118" s="126">
        <v>72744189</v>
      </c>
      <c r="E118" s="126" t="s">
        <v>784</v>
      </c>
      <c r="F118" s="150">
        <v>3113</v>
      </c>
      <c r="G118" s="82" t="s">
        <v>317</v>
      </c>
      <c r="H118" s="151" t="s">
        <v>281</v>
      </c>
      <c r="I118" s="110">
        <v>1617699</v>
      </c>
      <c r="J118" s="427">
        <v>1191236</v>
      </c>
      <c r="K118" s="427">
        <v>0</v>
      </c>
      <c r="L118" s="111">
        <v>402638</v>
      </c>
      <c r="M118" s="111">
        <v>23825</v>
      </c>
      <c r="N118" s="339">
        <v>0</v>
      </c>
      <c r="O118" s="288">
        <v>3.0278</v>
      </c>
      <c r="P118" s="430">
        <v>3.0278</v>
      </c>
      <c r="Q118" s="877">
        <v>0</v>
      </c>
      <c r="R118" s="346">
        <v>0</v>
      </c>
      <c r="S118" s="113">
        <v>0</v>
      </c>
      <c r="T118" s="113">
        <v>90489</v>
      </c>
      <c r="U118" s="113">
        <v>0</v>
      </c>
      <c r="V118" s="113">
        <v>0</v>
      </c>
      <c r="W118" s="113">
        <v>0</v>
      </c>
      <c r="X118" s="113">
        <v>0</v>
      </c>
      <c r="Y118" s="113">
        <f t="shared" si="166"/>
        <v>90489</v>
      </c>
      <c r="Z118" s="113">
        <v>0</v>
      </c>
      <c r="AA118" s="113">
        <v>0</v>
      </c>
      <c r="AB118" s="113">
        <v>0</v>
      </c>
      <c r="AC118" s="113">
        <f t="shared" si="167"/>
        <v>0</v>
      </c>
      <c r="AD118" s="113">
        <f t="shared" si="168"/>
        <v>90489</v>
      </c>
      <c r="AE118" s="114">
        <f t="shared" si="169"/>
        <v>30585</v>
      </c>
      <c r="AF118" s="114">
        <f t="shared" si="170"/>
        <v>1810</v>
      </c>
      <c r="AG118" s="113">
        <v>0</v>
      </c>
      <c r="AH118" s="113">
        <v>0</v>
      </c>
      <c r="AI118" s="113">
        <v>0</v>
      </c>
      <c r="AJ118" s="113">
        <f t="shared" si="171"/>
        <v>0</v>
      </c>
      <c r="AK118" s="113">
        <f t="shared" si="172"/>
        <v>122884</v>
      </c>
      <c r="AL118" s="115">
        <v>0</v>
      </c>
      <c r="AM118" s="115">
        <v>0</v>
      </c>
      <c r="AN118" s="115">
        <v>0</v>
      </c>
      <c r="AO118" s="115">
        <v>0.23</v>
      </c>
      <c r="AP118" s="115">
        <v>0</v>
      </c>
      <c r="AQ118" s="115">
        <v>0</v>
      </c>
      <c r="AR118" s="115">
        <v>0</v>
      </c>
      <c r="AS118" s="115">
        <v>0</v>
      </c>
      <c r="AT118" s="409">
        <f t="shared" si="254"/>
        <v>0.23</v>
      </c>
      <c r="AU118" s="115">
        <f t="shared" si="255"/>
        <v>0</v>
      </c>
      <c r="AV118" s="372">
        <f t="shared" si="175"/>
        <v>0.23</v>
      </c>
      <c r="AW118" s="112">
        <f t="shared" si="256"/>
        <v>1740583</v>
      </c>
      <c r="AX118" s="113">
        <f t="shared" si="257"/>
        <v>1281725</v>
      </c>
      <c r="AY118" s="113">
        <f t="shared" si="258"/>
        <v>0</v>
      </c>
      <c r="AZ118" s="113">
        <f t="shared" si="259"/>
        <v>0</v>
      </c>
      <c r="BA118" s="113">
        <f t="shared" si="260"/>
        <v>433223</v>
      </c>
      <c r="BB118" s="113">
        <f t="shared" si="260"/>
        <v>25635</v>
      </c>
      <c r="BC118" s="113">
        <f t="shared" si="261"/>
        <v>0</v>
      </c>
      <c r="BD118" s="115">
        <f t="shared" si="262"/>
        <v>3.2578</v>
      </c>
      <c r="BE118" s="115">
        <f t="shared" si="263"/>
        <v>3.2578</v>
      </c>
      <c r="BF118" s="372">
        <f t="shared" si="264"/>
        <v>0</v>
      </c>
      <c r="BG118" s="116">
        <f t="shared" si="265"/>
        <v>0</v>
      </c>
    </row>
    <row r="119" spans="1:59" s="152" customFormat="1" ht="14.1" customHeight="1" x14ac:dyDescent="0.2">
      <c r="A119" s="188">
        <v>19</v>
      </c>
      <c r="B119" s="159">
        <v>2497</v>
      </c>
      <c r="C119" s="149">
        <v>600080064</v>
      </c>
      <c r="D119" s="126">
        <v>72744189</v>
      </c>
      <c r="E119" s="159" t="s">
        <v>784</v>
      </c>
      <c r="F119" s="150">
        <v>3113</v>
      </c>
      <c r="G119" s="126" t="s">
        <v>316</v>
      </c>
      <c r="H119" s="151" t="s">
        <v>282</v>
      </c>
      <c r="I119" s="110">
        <v>4834062</v>
      </c>
      <c r="J119" s="28">
        <v>3551629</v>
      </c>
      <c r="K119" s="28">
        <v>0</v>
      </c>
      <c r="L119" s="111">
        <v>1200450</v>
      </c>
      <c r="M119" s="111">
        <v>71033</v>
      </c>
      <c r="N119" s="28">
        <v>10950</v>
      </c>
      <c r="O119" s="288">
        <v>10.07</v>
      </c>
      <c r="P119" s="275">
        <v>10.07</v>
      </c>
      <c r="Q119" s="878">
        <v>0</v>
      </c>
      <c r="R119" s="346">
        <v>0</v>
      </c>
      <c r="S119" s="113">
        <v>-17352</v>
      </c>
      <c r="T119" s="113">
        <v>0</v>
      </c>
      <c r="U119" s="113">
        <v>0</v>
      </c>
      <c r="V119" s="113">
        <v>0</v>
      </c>
      <c r="W119" s="113">
        <v>0</v>
      </c>
      <c r="X119" s="113">
        <v>0</v>
      </c>
      <c r="Y119" s="113">
        <f t="shared" si="166"/>
        <v>-17352</v>
      </c>
      <c r="Z119" s="113">
        <v>0</v>
      </c>
      <c r="AA119" s="113">
        <v>0</v>
      </c>
      <c r="AB119" s="113">
        <v>0</v>
      </c>
      <c r="AC119" s="113">
        <f t="shared" si="167"/>
        <v>0</v>
      </c>
      <c r="AD119" s="113">
        <f t="shared" si="168"/>
        <v>-17352</v>
      </c>
      <c r="AE119" s="114">
        <f t="shared" si="169"/>
        <v>-5865</v>
      </c>
      <c r="AF119" s="114">
        <f t="shared" si="170"/>
        <v>-347</v>
      </c>
      <c r="AG119" s="113">
        <v>500</v>
      </c>
      <c r="AH119" s="113">
        <v>0</v>
      </c>
      <c r="AI119" s="113">
        <v>0</v>
      </c>
      <c r="AJ119" s="113">
        <f t="shared" si="171"/>
        <v>500</v>
      </c>
      <c r="AK119" s="113">
        <f t="shared" si="172"/>
        <v>-23064</v>
      </c>
      <c r="AL119" s="115">
        <v>0</v>
      </c>
      <c r="AM119" s="115">
        <v>0</v>
      </c>
      <c r="AN119" s="115">
        <v>-0.04</v>
      </c>
      <c r="AO119" s="115">
        <v>0</v>
      </c>
      <c r="AP119" s="115">
        <v>0</v>
      </c>
      <c r="AQ119" s="115">
        <v>0</v>
      </c>
      <c r="AR119" s="115">
        <v>0</v>
      </c>
      <c r="AS119" s="115">
        <v>0</v>
      </c>
      <c r="AT119" s="409">
        <f t="shared" si="254"/>
        <v>-0.04</v>
      </c>
      <c r="AU119" s="115">
        <f t="shared" si="255"/>
        <v>0</v>
      </c>
      <c r="AV119" s="372">
        <f t="shared" si="175"/>
        <v>-0.04</v>
      </c>
      <c r="AW119" s="112">
        <f t="shared" si="256"/>
        <v>4810998</v>
      </c>
      <c r="AX119" s="113">
        <f t="shared" si="257"/>
        <v>3534277</v>
      </c>
      <c r="AY119" s="113">
        <f t="shared" si="258"/>
        <v>0</v>
      </c>
      <c r="AZ119" s="113">
        <f t="shared" si="259"/>
        <v>0</v>
      </c>
      <c r="BA119" s="113">
        <f t="shared" si="260"/>
        <v>1194585</v>
      </c>
      <c r="BB119" s="113">
        <f t="shared" si="260"/>
        <v>70686</v>
      </c>
      <c r="BC119" s="113">
        <f t="shared" si="261"/>
        <v>11450</v>
      </c>
      <c r="BD119" s="115">
        <f t="shared" si="262"/>
        <v>10.030000000000001</v>
      </c>
      <c r="BE119" s="115">
        <f t="shared" si="263"/>
        <v>10.030000000000001</v>
      </c>
      <c r="BF119" s="372">
        <f t="shared" si="264"/>
        <v>0</v>
      </c>
      <c r="BG119" s="116">
        <f t="shared" si="265"/>
        <v>0</v>
      </c>
    </row>
    <row r="120" spans="1:59" s="152" customFormat="1" ht="14.1" customHeight="1" x14ac:dyDescent="0.2">
      <c r="A120" s="188">
        <v>19</v>
      </c>
      <c r="B120" s="126">
        <v>2497</v>
      </c>
      <c r="C120" s="149">
        <v>600080064</v>
      </c>
      <c r="D120" s="126">
        <v>72744189</v>
      </c>
      <c r="E120" s="126" t="s">
        <v>784</v>
      </c>
      <c r="F120" s="150">
        <v>3141</v>
      </c>
      <c r="G120" s="126" t="s">
        <v>319</v>
      </c>
      <c r="H120" s="151" t="s">
        <v>282</v>
      </c>
      <c r="I120" s="110">
        <v>2052970</v>
      </c>
      <c r="J120" s="883">
        <v>1480540</v>
      </c>
      <c r="K120" s="883">
        <v>20000</v>
      </c>
      <c r="L120" s="111">
        <v>507183</v>
      </c>
      <c r="M120" s="111">
        <v>29611</v>
      </c>
      <c r="N120" s="883">
        <v>15636</v>
      </c>
      <c r="O120" s="288">
        <v>5.1100000000000003</v>
      </c>
      <c r="P120" s="884">
        <v>0</v>
      </c>
      <c r="Q120" s="885">
        <v>5.1100000000000003</v>
      </c>
      <c r="R120" s="346">
        <v>-20000</v>
      </c>
      <c r="S120" s="113">
        <v>0</v>
      </c>
      <c r="T120" s="113">
        <v>0</v>
      </c>
      <c r="U120" s="113">
        <v>0</v>
      </c>
      <c r="V120" s="113">
        <v>0</v>
      </c>
      <c r="W120" s="113">
        <v>0</v>
      </c>
      <c r="X120" s="113">
        <v>0</v>
      </c>
      <c r="Y120" s="113">
        <f t="shared" si="166"/>
        <v>-20000</v>
      </c>
      <c r="Z120" s="113">
        <v>20000</v>
      </c>
      <c r="AA120" s="113">
        <v>0</v>
      </c>
      <c r="AB120" s="113">
        <v>0</v>
      </c>
      <c r="AC120" s="113">
        <f t="shared" si="167"/>
        <v>20000</v>
      </c>
      <c r="AD120" s="113">
        <f t="shared" si="168"/>
        <v>0</v>
      </c>
      <c r="AE120" s="114">
        <f t="shared" si="169"/>
        <v>0</v>
      </c>
      <c r="AF120" s="114">
        <f t="shared" si="170"/>
        <v>-400</v>
      </c>
      <c r="AG120" s="113">
        <v>0</v>
      </c>
      <c r="AH120" s="113">
        <v>0</v>
      </c>
      <c r="AI120" s="113">
        <v>0</v>
      </c>
      <c r="AJ120" s="113">
        <f t="shared" si="171"/>
        <v>0</v>
      </c>
      <c r="AK120" s="113">
        <f t="shared" si="172"/>
        <v>-400</v>
      </c>
      <c r="AL120" s="115">
        <v>0</v>
      </c>
      <c r="AM120" s="115">
        <v>0</v>
      </c>
      <c r="AN120" s="115">
        <v>0</v>
      </c>
      <c r="AO120" s="115">
        <v>0</v>
      </c>
      <c r="AP120" s="115">
        <v>0</v>
      </c>
      <c r="AQ120" s="115">
        <v>0</v>
      </c>
      <c r="AR120" s="115">
        <v>0</v>
      </c>
      <c r="AS120" s="115">
        <v>0</v>
      </c>
      <c r="AT120" s="409">
        <f t="shared" si="254"/>
        <v>0</v>
      </c>
      <c r="AU120" s="115">
        <f t="shared" si="255"/>
        <v>0</v>
      </c>
      <c r="AV120" s="372">
        <f t="shared" si="175"/>
        <v>0</v>
      </c>
      <c r="AW120" s="112">
        <f t="shared" si="256"/>
        <v>2052570</v>
      </c>
      <c r="AX120" s="113">
        <f t="shared" si="257"/>
        <v>1460540</v>
      </c>
      <c r="AY120" s="113">
        <f t="shared" si="258"/>
        <v>0</v>
      </c>
      <c r="AZ120" s="113">
        <f t="shared" si="259"/>
        <v>40000</v>
      </c>
      <c r="BA120" s="113">
        <f t="shared" si="260"/>
        <v>507183</v>
      </c>
      <c r="BB120" s="113">
        <f t="shared" si="260"/>
        <v>29211</v>
      </c>
      <c r="BC120" s="113">
        <f t="shared" si="261"/>
        <v>15636</v>
      </c>
      <c r="BD120" s="115">
        <f t="shared" si="262"/>
        <v>5.1100000000000003</v>
      </c>
      <c r="BE120" s="115">
        <f t="shared" si="263"/>
        <v>0</v>
      </c>
      <c r="BF120" s="372">
        <f t="shared" si="264"/>
        <v>0</v>
      </c>
      <c r="BG120" s="116">
        <f t="shared" si="265"/>
        <v>5.1100000000000003</v>
      </c>
    </row>
    <row r="121" spans="1:59" s="152" customFormat="1" ht="14.1" customHeight="1" x14ac:dyDescent="0.2">
      <c r="A121" s="188">
        <v>19</v>
      </c>
      <c r="B121" s="126">
        <v>2497</v>
      </c>
      <c r="C121" s="149">
        <v>600080064</v>
      </c>
      <c r="D121" s="126">
        <v>72744189</v>
      </c>
      <c r="E121" s="126" t="s">
        <v>784</v>
      </c>
      <c r="F121" s="150">
        <v>3143</v>
      </c>
      <c r="G121" s="126" t="s">
        <v>633</v>
      </c>
      <c r="H121" s="151" t="s">
        <v>281</v>
      </c>
      <c r="I121" s="110">
        <v>1013167</v>
      </c>
      <c r="J121" s="28">
        <v>721441</v>
      </c>
      <c r="K121" s="28">
        <v>25000</v>
      </c>
      <c r="L121" s="111">
        <v>252297</v>
      </c>
      <c r="M121" s="111">
        <v>14429</v>
      </c>
      <c r="N121" s="339">
        <v>0</v>
      </c>
      <c r="O121" s="288">
        <v>1.76</v>
      </c>
      <c r="P121" s="21">
        <v>1.76</v>
      </c>
      <c r="Q121" s="878">
        <v>0</v>
      </c>
      <c r="R121" s="346">
        <v>-15000</v>
      </c>
      <c r="S121" s="113">
        <v>0</v>
      </c>
      <c r="T121" s="113">
        <v>0</v>
      </c>
      <c r="U121" s="113">
        <v>0</v>
      </c>
      <c r="V121" s="113">
        <v>0</v>
      </c>
      <c r="W121" s="113">
        <v>0</v>
      </c>
      <c r="X121" s="113">
        <v>0</v>
      </c>
      <c r="Y121" s="113">
        <f t="shared" si="166"/>
        <v>-15000</v>
      </c>
      <c r="Z121" s="113">
        <v>15000</v>
      </c>
      <c r="AA121" s="113">
        <v>0</v>
      </c>
      <c r="AB121" s="113">
        <v>0</v>
      </c>
      <c r="AC121" s="113">
        <f t="shared" si="167"/>
        <v>15000</v>
      </c>
      <c r="AD121" s="113">
        <f t="shared" si="168"/>
        <v>0</v>
      </c>
      <c r="AE121" s="114">
        <f t="shared" si="169"/>
        <v>0</v>
      </c>
      <c r="AF121" s="114">
        <f t="shared" si="170"/>
        <v>-300</v>
      </c>
      <c r="AG121" s="113">
        <v>0</v>
      </c>
      <c r="AH121" s="113">
        <v>0</v>
      </c>
      <c r="AI121" s="113">
        <v>0</v>
      </c>
      <c r="AJ121" s="113">
        <f t="shared" si="171"/>
        <v>0</v>
      </c>
      <c r="AK121" s="113">
        <f t="shared" si="172"/>
        <v>-300</v>
      </c>
      <c r="AL121" s="115">
        <v>0</v>
      </c>
      <c r="AM121" s="115">
        <v>0</v>
      </c>
      <c r="AN121" s="115">
        <v>0</v>
      </c>
      <c r="AO121" s="115">
        <v>0</v>
      </c>
      <c r="AP121" s="115">
        <v>0</v>
      </c>
      <c r="AQ121" s="115">
        <v>0</v>
      </c>
      <c r="AR121" s="115">
        <v>0</v>
      </c>
      <c r="AS121" s="115">
        <v>0</v>
      </c>
      <c r="AT121" s="409">
        <f t="shared" si="254"/>
        <v>0</v>
      </c>
      <c r="AU121" s="115">
        <f t="shared" si="255"/>
        <v>0</v>
      </c>
      <c r="AV121" s="372">
        <f t="shared" si="175"/>
        <v>0</v>
      </c>
      <c r="AW121" s="112">
        <f t="shared" si="256"/>
        <v>1012867</v>
      </c>
      <c r="AX121" s="113">
        <f t="shared" si="257"/>
        <v>706441</v>
      </c>
      <c r="AY121" s="113">
        <f t="shared" si="258"/>
        <v>0</v>
      </c>
      <c r="AZ121" s="113">
        <f t="shared" si="259"/>
        <v>40000</v>
      </c>
      <c r="BA121" s="113">
        <f t="shared" si="260"/>
        <v>252297</v>
      </c>
      <c r="BB121" s="113">
        <f t="shared" si="260"/>
        <v>14129</v>
      </c>
      <c r="BC121" s="113">
        <f t="shared" si="261"/>
        <v>0</v>
      </c>
      <c r="BD121" s="115">
        <f t="shared" si="262"/>
        <v>1.76</v>
      </c>
      <c r="BE121" s="115">
        <f t="shared" si="263"/>
        <v>1.76</v>
      </c>
      <c r="BF121" s="372">
        <f t="shared" si="264"/>
        <v>0</v>
      </c>
      <c r="BG121" s="116">
        <f t="shared" si="265"/>
        <v>0</v>
      </c>
    </row>
    <row r="122" spans="1:59" s="152" customFormat="1" ht="14.1" customHeight="1" x14ac:dyDescent="0.2">
      <c r="A122" s="188">
        <v>19</v>
      </c>
      <c r="B122" s="126">
        <v>2497</v>
      </c>
      <c r="C122" s="149">
        <v>600080064</v>
      </c>
      <c r="D122" s="126">
        <v>72744189</v>
      </c>
      <c r="E122" s="126" t="s">
        <v>784</v>
      </c>
      <c r="F122" s="150">
        <v>3143</v>
      </c>
      <c r="G122" s="126" t="s">
        <v>634</v>
      </c>
      <c r="H122" s="151" t="s">
        <v>282</v>
      </c>
      <c r="I122" s="110">
        <v>39323</v>
      </c>
      <c r="J122" s="439">
        <v>27720</v>
      </c>
      <c r="K122" s="439">
        <v>0</v>
      </c>
      <c r="L122" s="111">
        <v>9369</v>
      </c>
      <c r="M122" s="111">
        <v>554</v>
      </c>
      <c r="N122" s="439">
        <v>1680</v>
      </c>
      <c r="O122" s="288">
        <v>0.12</v>
      </c>
      <c r="P122" s="438">
        <v>0</v>
      </c>
      <c r="Q122" s="879">
        <v>0.12</v>
      </c>
      <c r="R122" s="346">
        <v>0</v>
      </c>
      <c r="S122" s="113">
        <v>0</v>
      </c>
      <c r="T122" s="113">
        <v>0</v>
      </c>
      <c r="U122" s="113">
        <v>0</v>
      </c>
      <c r="V122" s="113">
        <v>0</v>
      </c>
      <c r="W122" s="113">
        <v>0</v>
      </c>
      <c r="X122" s="113">
        <v>0</v>
      </c>
      <c r="Y122" s="113">
        <f t="shared" si="166"/>
        <v>0</v>
      </c>
      <c r="Z122" s="113">
        <v>0</v>
      </c>
      <c r="AA122" s="113">
        <v>0</v>
      </c>
      <c r="AB122" s="113">
        <v>0</v>
      </c>
      <c r="AC122" s="113">
        <f t="shared" si="167"/>
        <v>0</v>
      </c>
      <c r="AD122" s="113">
        <f t="shared" si="168"/>
        <v>0</v>
      </c>
      <c r="AE122" s="114">
        <f t="shared" si="169"/>
        <v>0</v>
      </c>
      <c r="AF122" s="114">
        <f t="shared" si="170"/>
        <v>0</v>
      </c>
      <c r="AG122" s="113">
        <v>0</v>
      </c>
      <c r="AH122" s="113">
        <v>0</v>
      </c>
      <c r="AI122" s="113">
        <v>0</v>
      </c>
      <c r="AJ122" s="113">
        <f t="shared" si="171"/>
        <v>0</v>
      </c>
      <c r="AK122" s="113">
        <f t="shared" si="172"/>
        <v>0</v>
      </c>
      <c r="AL122" s="115">
        <v>0</v>
      </c>
      <c r="AM122" s="115">
        <v>0</v>
      </c>
      <c r="AN122" s="115">
        <v>0</v>
      </c>
      <c r="AO122" s="115">
        <v>0</v>
      </c>
      <c r="AP122" s="115">
        <v>0</v>
      </c>
      <c r="AQ122" s="115">
        <v>0</v>
      </c>
      <c r="AR122" s="115">
        <v>0</v>
      </c>
      <c r="AS122" s="115">
        <v>0</v>
      </c>
      <c r="AT122" s="409">
        <f t="shared" si="254"/>
        <v>0</v>
      </c>
      <c r="AU122" s="115">
        <f t="shared" si="255"/>
        <v>0</v>
      </c>
      <c r="AV122" s="372">
        <f t="shared" si="175"/>
        <v>0</v>
      </c>
      <c r="AW122" s="112">
        <f t="shared" si="256"/>
        <v>39323</v>
      </c>
      <c r="AX122" s="113">
        <f t="shared" si="257"/>
        <v>27720</v>
      </c>
      <c r="AY122" s="113">
        <f t="shared" si="258"/>
        <v>0</v>
      </c>
      <c r="AZ122" s="113">
        <f t="shared" si="259"/>
        <v>0</v>
      </c>
      <c r="BA122" s="113">
        <f t="shared" si="260"/>
        <v>9369</v>
      </c>
      <c r="BB122" s="113">
        <f t="shared" si="260"/>
        <v>554</v>
      </c>
      <c r="BC122" s="113">
        <f t="shared" si="261"/>
        <v>1680</v>
      </c>
      <c r="BD122" s="115">
        <f t="shared" si="262"/>
        <v>0.12</v>
      </c>
      <c r="BE122" s="115">
        <f t="shared" si="263"/>
        <v>0</v>
      </c>
      <c r="BF122" s="372">
        <f t="shared" si="264"/>
        <v>0</v>
      </c>
      <c r="BG122" s="116">
        <f t="shared" si="265"/>
        <v>0.12</v>
      </c>
    </row>
    <row r="123" spans="1:59" s="152" customFormat="1" ht="14.1" customHeight="1" x14ac:dyDescent="0.2">
      <c r="A123" s="188">
        <v>19</v>
      </c>
      <c r="B123" s="126">
        <v>2497</v>
      </c>
      <c r="C123" s="149">
        <v>600080064</v>
      </c>
      <c r="D123" s="126">
        <v>72744189</v>
      </c>
      <c r="E123" s="126" t="s">
        <v>784</v>
      </c>
      <c r="F123" s="150">
        <v>3143</v>
      </c>
      <c r="G123" s="126" t="s">
        <v>321</v>
      </c>
      <c r="H123" s="151" t="s">
        <v>282</v>
      </c>
      <c r="I123" s="110">
        <v>336657</v>
      </c>
      <c r="J123" s="439">
        <v>232575</v>
      </c>
      <c r="K123" s="439">
        <v>15000</v>
      </c>
      <c r="L123" s="111">
        <v>83680</v>
      </c>
      <c r="M123" s="111">
        <v>4652</v>
      </c>
      <c r="N123" s="439">
        <v>750</v>
      </c>
      <c r="O123" s="288">
        <v>0.55000000000000004</v>
      </c>
      <c r="P123" s="438">
        <v>0.5</v>
      </c>
      <c r="Q123" s="879">
        <v>0.05</v>
      </c>
      <c r="R123" s="346">
        <v>0</v>
      </c>
      <c r="S123" s="113">
        <v>0</v>
      </c>
      <c r="T123" s="113">
        <v>0</v>
      </c>
      <c r="U123" s="113">
        <v>0</v>
      </c>
      <c r="V123" s="113">
        <v>0</v>
      </c>
      <c r="W123" s="113">
        <v>0</v>
      </c>
      <c r="X123" s="113">
        <v>0</v>
      </c>
      <c r="Y123" s="113">
        <f t="shared" si="166"/>
        <v>0</v>
      </c>
      <c r="Z123" s="113">
        <v>0</v>
      </c>
      <c r="AA123" s="113">
        <v>0</v>
      </c>
      <c r="AB123" s="113">
        <v>0</v>
      </c>
      <c r="AC123" s="113">
        <f t="shared" si="167"/>
        <v>0</v>
      </c>
      <c r="AD123" s="113">
        <f t="shared" si="168"/>
        <v>0</v>
      </c>
      <c r="AE123" s="114">
        <f t="shared" si="169"/>
        <v>0</v>
      </c>
      <c r="AF123" s="114">
        <f t="shared" si="170"/>
        <v>0</v>
      </c>
      <c r="AG123" s="113">
        <v>0</v>
      </c>
      <c r="AH123" s="113">
        <v>0</v>
      </c>
      <c r="AI123" s="113">
        <v>0</v>
      </c>
      <c r="AJ123" s="113">
        <f t="shared" si="171"/>
        <v>0</v>
      </c>
      <c r="AK123" s="113">
        <f t="shared" si="172"/>
        <v>0</v>
      </c>
      <c r="AL123" s="115">
        <v>0</v>
      </c>
      <c r="AM123" s="115">
        <v>0</v>
      </c>
      <c r="AN123" s="115">
        <v>0</v>
      </c>
      <c r="AO123" s="115">
        <v>0</v>
      </c>
      <c r="AP123" s="115">
        <v>0</v>
      </c>
      <c r="AQ123" s="115">
        <v>0</v>
      </c>
      <c r="AR123" s="115">
        <v>0</v>
      </c>
      <c r="AS123" s="115">
        <v>0</v>
      </c>
      <c r="AT123" s="409">
        <f t="shared" si="254"/>
        <v>0</v>
      </c>
      <c r="AU123" s="115">
        <f t="shared" si="255"/>
        <v>0</v>
      </c>
      <c r="AV123" s="372">
        <f t="shared" si="175"/>
        <v>0</v>
      </c>
      <c r="AW123" s="112">
        <f t="shared" si="256"/>
        <v>336657</v>
      </c>
      <c r="AX123" s="113">
        <f t="shared" si="257"/>
        <v>232575</v>
      </c>
      <c r="AY123" s="113">
        <f t="shared" si="258"/>
        <v>0</v>
      </c>
      <c r="AZ123" s="113">
        <f t="shared" si="259"/>
        <v>15000</v>
      </c>
      <c r="BA123" s="113">
        <f t="shared" si="260"/>
        <v>83680</v>
      </c>
      <c r="BB123" s="113">
        <f t="shared" si="260"/>
        <v>4652</v>
      </c>
      <c r="BC123" s="113">
        <f t="shared" si="261"/>
        <v>750</v>
      </c>
      <c r="BD123" s="115">
        <f t="shared" si="262"/>
        <v>0.55000000000000004</v>
      </c>
      <c r="BE123" s="115">
        <f t="shared" si="263"/>
        <v>0.5</v>
      </c>
      <c r="BF123" s="372">
        <f t="shared" si="264"/>
        <v>0</v>
      </c>
      <c r="BG123" s="116">
        <f t="shared" si="265"/>
        <v>0.05</v>
      </c>
    </row>
    <row r="124" spans="1:59" s="152" customFormat="1" ht="14.1" customHeight="1" x14ac:dyDescent="0.2">
      <c r="A124" s="189">
        <v>19</v>
      </c>
      <c r="B124" s="154">
        <v>2497</v>
      </c>
      <c r="C124" s="155">
        <v>600080064</v>
      </c>
      <c r="D124" s="154">
        <v>72744189</v>
      </c>
      <c r="E124" s="154" t="s">
        <v>785</v>
      </c>
      <c r="F124" s="156"/>
      <c r="G124" s="157"/>
      <c r="H124" s="158"/>
      <c r="I124" s="153">
        <v>36086666</v>
      </c>
      <c r="J124" s="280">
        <v>26074857</v>
      </c>
      <c r="K124" s="280">
        <v>178000</v>
      </c>
      <c r="L124" s="280">
        <v>8873465</v>
      </c>
      <c r="M124" s="280">
        <v>521498</v>
      </c>
      <c r="N124" s="280">
        <v>438846</v>
      </c>
      <c r="O124" s="444">
        <v>59.021099999999997</v>
      </c>
      <c r="P124" s="444">
        <v>44.037799999999997</v>
      </c>
      <c r="Q124" s="875">
        <v>14.983299999999998</v>
      </c>
      <c r="R124" s="160">
        <f t="shared" ref="R124:BG124" si="266">SUM(R116:R123)</f>
        <v>-95000</v>
      </c>
      <c r="S124" s="160">
        <f t="shared" si="266"/>
        <v>-17352</v>
      </c>
      <c r="T124" s="160">
        <f t="shared" si="266"/>
        <v>-149727</v>
      </c>
      <c r="U124" s="160">
        <f t="shared" ref="U124:V124" si="267">SUM(U116:U123)</f>
        <v>115452</v>
      </c>
      <c r="V124" s="160">
        <f t="shared" si="267"/>
        <v>-272459</v>
      </c>
      <c r="W124" s="160">
        <f t="shared" ref="W124" si="268">SUM(W116:W123)</f>
        <v>0</v>
      </c>
      <c r="X124" s="160">
        <f t="shared" si="266"/>
        <v>0</v>
      </c>
      <c r="Y124" s="160">
        <f t="shared" si="266"/>
        <v>-419086</v>
      </c>
      <c r="Z124" s="160">
        <f t="shared" si="266"/>
        <v>95000</v>
      </c>
      <c r="AA124" s="160">
        <f t="shared" si="266"/>
        <v>0</v>
      </c>
      <c r="AB124" s="160">
        <f t="shared" si="266"/>
        <v>0</v>
      </c>
      <c r="AC124" s="160">
        <f t="shared" si="266"/>
        <v>95000</v>
      </c>
      <c r="AD124" s="160">
        <f t="shared" si="266"/>
        <v>-324086</v>
      </c>
      <c r="AE124" s="160">
        <f t="shared" si="266"/>
        <v>-109541</v>
      </c>
      <c r="AF124" s="160">
        <f t="shared" si="266"/>
        <v>-8381</v>
      </c>
      <c r="AG124" s="160">
        <f t="shared" si="266"/>
        <v>500</v>
      </c>
      <c r="AH124" s="160">
        <f t="shared" si="266"/>
        <v>370000</v>
      </c>
      <c r="AI124" s="160">
        <f t="shared" si="266"/>
        <v>0</v>
      </c>
      <c r="AJ124" s="160">
        <f t="shared" si="266"/>
        <v>370500</v>
      </c>
      <c r="AK124" s="160">
        <f t="shared" si="266"/>
        <v>-71508</v>
      </c>
      <c r="AL124" s="161">
        <f t="shared" si="266"/>
        <v>0.05</v>
      </c>
      <c r="AM124" s="161">
        <f t="shared" si="266"/>
        <v>0</v>
      </c>
      <c r="AN124" s="161">
        <f t="shared" si="266"/>
        <v>-0.04</v>
      </c>
      <c r="AO124" s="161">
        <f t="shared" si="266"/>
        <v>-0.17999999999999997</v>
      </c>
      <c r="AP124" s="161">
        <f t="shared" si="266"/>
        <v>0</v>
      </c>
      <c r="AQ124" s="161">
        <f t="shared" ref="AQ124" si="269">SUM(AQ116:AQ123)</f>
        <v>0</v>
      </c>
      <c r="AR124" s="161">
        <f t="shared" si="266"/>
        <v>0</v>
      </c>
      <c r="AS124" s="161">
        <f t="shared" si="266"/>
        <v>0</v>
      </c>
      <c r="AT124" s="161">
        <f t="shared" si="266"/>
        <v>-0.16999999999999998</v>
      </c>
      <c r="AU124" s="161">
        <f t="shared" si="266"/>
        <v>0</v>
      </c>
      <c r="AV124" s="872">
        <f t="shared" si="266"/>
        <v>-0.16999999999999998</v>
      </c>
      <c r="AW124" s="153">
        <f t="shared" si="266"/>
        <v>36015158</v>
      </c>
      <c r="AX124" s="160">
        <f t="shared" si="266"/>
        <v>25655771</v>
      </c>
      <c r="AY124" s="890">
        <f t="shared" ref="AY124" si="270">SUM(AY116:AY123)</f>
        <v>0</v>
      </c>
      <c r="AZ124" s="160">
        <f t="shared" si="266"/>
        <v>273000</v>
      </c>
      <c r="BA124" s="160">
        <f t="shared" si="266"/>
        <v>8763924</v>
      </c>
      <c r="BB124" s="160">
        <f t="shared" si="266"/>
        <v>513117</v>
      </c>
      <c r="BC124" s="160">
        <f t="shared" si="266"/>
        <v>809346</v>
      </c>
      <c r="BD124" s="161">
        <f t="shared" si="266"/>
        <v>58.851100000000002</v>
      </c>
      <c r="BE124" s="161">
        <f t="shared" si="266"/>
        <v>43.867799999999995</v>
      </c>
      <c r="BF124" s="161">
        <f t="shared" si="266"/>
        <v>0</v>
      </c>
      <c r="BG124" s="162">
        <f t="shared" si="266"/>
        <v>14.983299999999998</v>
      </c>
    </row>
    <row r="125" spans="1:59" s="152" customFormat="1" ht="14.1" customHeight="1" x14ac:dyDescent="0.2">
      <c r="A125" s="188">
        <v>20</v>
      </c>
      <c r="B125" s="159">
        <v>2446</v>
      </c>
      <c r="C125" s="149">
        <v>600080129</v>
      </c>
      <c r="D125" s="126">
        <v>72743522</v>
      </c>
      <c r="E125" s="126" t="s">
        <v>786</v>
      </c>
      <c r="F125" s="150">
        <v>3111</v>
      </c>
      <c r="G125" s="126" t="s">
        <v>315</v>
      </c>
      <c r="H125" s="151" t="s">
        <v>281</v>
      </c>
      <c r="I125" s="110">
        <v>2197583</v>
      </c>
      <c r="J125" s="111">
        <v>1596799</v>
      </c>
      <c r="K125" s="111">
        <v>10000</v>
      </c>
      <c r="L125" s="111">
        <v>543098</v>
      </c>
      <c r="M125" s="111">
        <v>31936</v>
      </c>
      <c r="N125" s="111">
        <v>15750</v>
      </c>
      <c r="O125" s="288">
        <v>3.9218000000000002</v>
      </c>
      <c r="P125" s="288">
        <v>3</v>
      </c>
      <c r="Q125" s="880">
        <v>0.92179999999999995</v>
      </c>
      <c r="R125" s="346">
        <v>0</v>
      </c>
      <c r="S125" s="113">
        <v>0</v>
      </c>
      <c r="T125" s="113">
        <v>0</v>
      </c>
      <c r="U125" s="113">
        <v>0</v>
      </c>
      <c r="V125" s="113">
        <v>0</v>
      </c>
      <c r="W125" s="113">
        <v>0</v>
      </c>
      <c r="X125" s="113">
        <v>0</v>
      </c>
      <c r="Y125" s="113">
        <f t="shared" si="166"/>
        <v>0</v>
      </c>
      <c r="Z125" s="113">
        <v>0</v>
      </c>
      <c r="AA125" s="113">
        <v>0</v>
      </c>
      <c r="AB125" s="113">
        <v>0</v>
      </c>
      <c r="AC125" s="113">
        <f t="shared" si="167"/>
        <v>0</v>
      </c>
      <c r="AD125" s="113">
        <f t="shared" si="168"/>
        <v>0</v>
      </c>
      <c r="AE125" s="114">
        <f t="shared" si="169"/>
        <v>0</v>
      </c>
      <c r="AF125" s="114">
        <f t="shared" si="170"/>
        <v>0</v>
      </c>
      <c r="AG125" s="113">
        <v>0</v>
      </c>
      <c r="AH125" s="113">
        <v>0</v>
      </c>
      <c r="AI125" s="113">
        <v>0</v>
      </c>
      <c r="AJ125" s="113">
        <f t="shared" si="171"/>
        <v>0</v>
      </c>
      <c r="AK125" s="113">
        <f t="shared" si="172"/>
        <v>0</v>
      </c>
      <c r="AL125" s="115">
        <v>0</v>
      </c>
      <c r="AM125" s="115">
        <v>0</v>
      </c>
      <c r="AN125" s="115">
        <v>0</v>
      </c>
      <c r="AO125" s="115">
        <v>0</v>
      </c>
      <c r="AP125" s="115">
        <v>0</v>
      </c>
      <c r="AQ125" s="115">
        <v>0</v>
      </c>
      <c r="AR125" s="115">
        <v>0</v>
      </c>
      <c r="AS125" s="115">
        <v>0</v>
      </c>
      <c r="AT125" s="409">
        <f t="shared" ref="AT125:AT129" si="271">AL125+AN125+AO125+AR125+AQ125</f>
        <v>0</v>
      </c>
      <c r="AU125" s="115">
        <f>AM125+AP125+AS125</f>
        <v>0</v>
      </c>
      <c r="AV125" s="372">
        <f t="shared" si="175"/>
        <v>0</v>
      </c>
      <c r="AW125" s="112">
        <f>I125+AK125</f>
        <v>2197583</v>
      </c>
      <c r="AX125" s="113">
        <f>J125+Y125</f>
        <v>1596799</v>
      </c>
      <c r="AY125" s="113">
        <f t="shared" ref="AY125:AY129" si="272">W125</f>
        <v>0</v>
      </c>
      <c r="AZ125" s="113">
        <f>K125+AC125</f>
        <v>10000</v>
      </c>
      <c r="BA125" s="113">
        <f t="shared" ref="BA125:BB129" si="273">L125+AE125</f>
        <v>543098</v>
      </c>
      <c r="BB125" s="113">
        <f t="shared" si="273"/>
        <v>31936</v>
      </c>
      <c r="BC125" s="113">
        <f>N125+AJ125</f>
        <v>15750</v>
      </c>
      <c r="BD125" s="115">
        <f>O125+AV125</f>
        <v>3.9218000000000002</v>
      </c>
      <c r="BE125" s="115">
        <f>P125+AT125</f>
        <v>3</v>
      </c>
      <c r="BF125" s="372">
        <f t="shared" ref="BF125:BF129" si="274">AQ125</f>
        <v>0</v>
      </c>
      <c r="BG125" s="116">
        <f>Q125+AU125</f>
        <v>0.92179999999999995</v>
      </c>
    </row>
    <row r="126" spans="1:59" s="152" customFormat="1" ht="14.1" customHeight="1" x14ac:dyDescent="0.2">
      <c r="A126" s="188">
        <v>20</v>
      </c>
      <c r="B126" s="163">
        <v>2446</v>
      </c>
      <c r="C126" s="149">
        <v>600080129</v>
      </c>
      <c r="D126" s="126">
        <v>72743522</v>
      </c>
      <c r="E126" s="163" t="s">
        <v>786</v>
      </c>
      <c r="F126" s="164">
        <v>3117</v>
      </c>
      <c r="G126" s="163" t="s">
        <v>333</v>
      </c>
      <c r="H126" s="151" t="s">
        <v>281</v>
      </c>
      <c r="I126" s="110">
        <v>5647076</v>
      </c>
      <c r="J126" s="111">
        <v>4056933</v>
      </c>
      <c r="K126" s="111">
        <v>25000</v>
      </c>
      <c r="L126" s="111">
        <v>1379694</v>
      </c>
      <c r="M126" s="111">
        <v>81139</v>
      </c>
      <c r="N126" s="111">
        <v>104310</v>
      </c>
      <c r="O126" s="288">
        <v>8.3704999999999998</v>
      </c>
      <c r="P126" s="288">
        <v>5.7264999999999997</v>
      </c>
      <c r="Q126" s="880">
        <v>2.6440000000000001</v>
      </c>
      <c r="R126" s="346">
        <v>-5000</v>
      </c>
      <c r="S126" s="113">
        <v>0</v>
      </c>
      <c r="T126" s="113">
        <v>0</v>
      </c>
      <c r="U126" s="113">
        <v>24040</v>
      </c>
      <c r="V126" s="113">
        <v>0</v>
      </c>
      <c r="W126" s="113">
        <v>0</v>
      </c>
      <c r="X126" s="113">
        <v>0</v>
      </c>
      <c r="Y126" s="113">
        <f t="shared" si="166"/>
        <v>19040</v>
      </c>
      <c r="Z126" s="113">
        <v>5000</v>
      </c>
      <c r="AA126" s="113">
        <v>0</v>
      </c>
      <c r="AB126" s="113">
        <v>0</v>
      </c>
      <c r="AC126" s="113">
        <f t="shared" si="167"/>
        <v>5000</v>
      </c>
      <c r="AD126" s="113">
        <f t="shared" si="168"/>
        <v>24040</v>
      </c>
      <c r="AE126" s="114">
        <f t="shared" si="169"/>
        <v>8126</v>
      </c>
      <c r="AF126" s="114">
        <f t="shared" si="170"/>
        <v>381</v>
      </c>
      <c r="AG126" s="113">
        <v>0</v>
      </c>
      <c r="AH126" s="113">
        <v>0</v>
      </c>
      <c r="AI126" s="113">
        <v>0</v>
      </c>
      <c r="AJ126" s="113">
        <f t="shared" si="171"/>
        <v>0</v>
      </c>
      <c r="AK126" s="113">
        <f t="shared" si="172"/>
        <v>32547</v>
      </c>
      <c r="AL126" s="115">
        <v>0</v>
      </c>
      <c r="AM126" s="115">
        <v>0</v>
      </c>
      <c r="AN126" s="115">
        <v>0</v>
      </c>
      <c r="AO126" s="115">
        <v>0</v>
      </c>
      <c r="AP126" s="115">
        <v>0</v>
      </c>
      <c r="AQ126" s="115">
        <v>0</v>
      </c>
      <c r="AR126" s="115">
        <v>0</v>
      </c>
      <c r="AS126" s="115">
        <v>0</v>
      </c>
      <c r="AT126" s="409">
        <f t="shared" si="271"/>
        <v>0</v>
      </c>
      <c r="AU126" s="115">
        <f>AM126+AP126+AS126</f>
        <v>0</v>
      </c>
      <c r="AV126" s="372">
        <f t="shared" si="175"/>
        <v>0</v>
      </c>
      <c r="AW126" s="112">
        <f>I126+AK126</f>
        <v>5679623</v>
      </c>
      <c r="AX126" s="113">
        <f>J126+Y126</f>
        <v>4075973</v>
      </c>
      <c r="AY126" s="113">
        <f t="shared" si="272"/>
        <v>0</v>
      </c>
      <c r="AZ126" s="113">
        <f>K126+AC126</f>
        <v>30000</v>
      </c>
      <c r="BA126" s="113">
        <f t="shared" si="273"/>
        <v>1387820</v>
      </c>
      <c r="BB126" s="113">
        <f t="shared" si="273"/>
        <v>81520</v>
      </c>
      <c r="BC126" s="113">
        <f>N126+AJ126</f>
        <v>104310</v>
      </c>
      <c r="BD126" s="115">
        <f>O126+AV126</f>
        <v>8.3704999999999998</v>
      </c>
      <c r="BE126" s="115">
        <f>P126+AT126</f>
        <v>5.7264999999999997</v>
      </c>
      <c r="BF126" s="372">
        <f t="shared" si="274"/>
        <v>0</v>
      </c>
      <c r="BG126" s="116">
        <f>Q126+AU126</f>
        <v>2.6440000000000001</v>
      </c>
    </row>
    <row r="127" spans="1:59" s="152" customFormat="1" ht="14.1" customHeight="1" x14ac:dyDescent="0.2">
      <c r="A127" s="188">
        <v>20</v>
      </c>
      <c r="B127" s="159">
        <v>2446</v>
      </c>
      <c r="C127" s="149">
        <v>600080129</v>
      </c>
      <c r="D127" s="126">
        <v>72743522</v>
      </c>
      <c r="E127" s="159" t="s">
        <v>786</v>
      </c>
      <c r="F127" s="150">
        <v>3117</v>
      </c>
      <c r="G127" s="126" t="s">
        <v>316</v>
      </c>
      <c r="H127" s="151" t="s">
        <v>282</v>
      </c>
      <c r="I127" s="110">
        <v>1380733</v>
      </c>
      <c r="J127" s="28">
        <v>1015819</v>
      </c>
      <c r="K127" s="28">
        <v>0</v>
      </c>
      <c r="L127" s="111">
        <v>343347</v>
      </c>
      <c r="M127" s="111">
        <v>20317</v>
      </c>
      <c r="N127" s="28">
        <v>1250</v>
      </c>
      <c r="O127" s="288">
        <v>2.85</v>
      </c>
      <c r="P127" s="275">
        <v>2.85</v>
      </c>
      <c r="Q127" s="878">
        <v>0</v>
      </c>
      <c r="R127" s="346">
        <v>0</v>
      </c>
      <c r="S127" s="113">
        <v>0</v>
      </c>
      <c r="T127" s="113">
        <v>0</v>
      </c>
      <c r="U127" s="113">
        <v>0</v>
      </c>
      <c r="V127" s="113">
        <v>0</v>
      </c>
      <c r="W127" s="113">
        <v>0</v>
      </c>
      <c r="X127" s="113">
        <v>0</v>
      </c>
      <c r="Y127" s="113">
        <f t="shared" si="166"/>
        <v>0</v>
      </c>
      <c r="Z127" s="113">
        <v>0</v>
      </c>
      <c r="AA127" s="113">
        <v>0</v>
      </c>
      <c r="AB127" s="113">
        <v>0</v>
      </c>
      <c r="AC127" s="113">
        <f t="shared" si="167"/>
        <v>0</v>
      </c>
      <c r="AD127" s="113">
        <f t="shared" si="168"/>
        <v>0</v>
      </c>
      <c r="AE127" s="114">
        <f t="shared" si="169"/>
        <v>0</v>
      </c>
      <c r="AF127" s="114">
        <f t="shared" si="170"/>
        <v>0</v>
      </c>
      <c r="AG127" s="113">
        <v>1500</v>
      </c>
      <c r="AH127" s="113">
        <v>0</v>
      </c>
      <c r="AI127" s="113">
        <v>0</v>
      </c>
      <c r="AJ127" s="113">
        <f t="shared" si="171"/>
        <v>1500</v>
      </c>
      <c r="AK127" s="113">
        <f t="shared" si="172"/>
        <v>1500</v>
      </c>
      <c r="AL127" s="115">
        <v>0</v>
      </c>
      <c r="AM127" s="115">
        <v>0</v>
      </c>
      <c r="AN127" s="115">
        <v>0</v>
      </c>
      <c r="AO127" s="115">
        <v>0</v>
      </c>
      <c r="AP127" s="115">
        <v>0</v>
      </c>
      <c r="AQ127" s="115">
        <v>0</v>
      </c>
      <c r="AR127" s="115">
        <v>0</v>
      </c>
      <c r="AS127" s="115">
        <v>0</v>
      </c>
      <c r="AT127" s="409">
        <f t="shared" si="271"/>
        <v>0</v>
      </c>
      <c r="AU127" s="115">
        <f>AM127+AP127+AS127</f>
        <v>0</v>
      </c>
      <c r="AV127" s="372">
        <f t="shared" si="175"/>
        <v>0</v>
      </c>
      <c r="AW127" s="112">
        <f>I127+AK127</f>
        <v>1382233</v>
      </c>
      <c r="AX127" s="113">
        <f>J127+Y127</f>
        <v>1015819</v>
      </c>
      <c r="AY127" s="113">
        <f t="shared" si="272"/>
        <v>0</v>
      </c>
      <c r="AZ127" s="113">
        <f>K127+AC127</f>
        <v>0</v>
      </c>
      <c r="BA127" s="113">
        <f t="shared" si="273"/>
        <v>343347</v>
      </c>
      <c r="BB127" s="113">
        <f t="shared" si="273"/>
        <v>20317</v>
      </c>
      <c r="BC127" s="113">
        <f>N127+AJ127</f>
        <v>2750</v>
      </c>
      <c r="BD127" s="115">
        <f>O127+AV127</f>
        <v>2.85</v>
      </c>
      <c r="BE127" s="115">
        <f>P127+AT127</f>
        <v>2.85</v>
      </c>
      <c r="BF127" s="372">
        <f t="shared" si="274"/>
        <v>0</v>
      </c>
      <c r="BG127" s="116">
        <f>Q127+AU127</f>
        <v>0</v>
      </c>
    </row>
    <row r="128" spans="1:59" s="152" customFormat="1" ht="14.1" customHeight="1" x14ac:dyDescent="0.2">
      <c r="A128" s="188">
        <v>20</v>
      </c>
      <c r="B128" s="126">
        <v>2446</v>
      </c>
      <c r="C128" s="149">
        <v>600080129</v>
      </c>
      <c r="D128" s="126">
        <v>72743522</v>
      </c>
      <c r="E128" s="126" t="s">
        <v>786</v>
      </c>
      <c r="F128" s="150">
        <v>3143</v>
      </c>
      <c r="G128" s="126" t="s">
        <v>633</v>
      </c>
      <c r="H128" s="151" t="s">
        <v>281</v>
      </c>
      <c r="I128" s="110">
        <v>796022</v>
      </c>
      <c r="J128" s="28">
        <v>586173</v>
      </c>
      <c r="K128" s="28">
        <v>0</v>
      </c>
      <c r="L128" s="111">
        <v>198126</v>
      </c>
      <c r="M128" s="111">
        <v>11723</v>
      </c>
      <c r="N128" s="339">
        <v>0</v>
      </c>
      <c r="O128" s="288">
        <v>1.3280000000000001</v>
      </c>
      <c r="P128" s="21">
        <v>1.3280000000000001</v>
      </c>
      <c r="Q128" s="878">
        <v>0</v>
      </c>
      <c r="R128" s="346">
        <v>0</v>
      </c>
      <c r="S128" s="113">
        <v>0</v>
      </c>
      <c r="T128" s="113">
        <v>0</v>
      </c>
      <c r="U128" s="113">
        <v>0</v>
      </c>
      <c r="V128" s="113">
        <v>0</v>
      </c>
      <c r="W128" s="113">
        <v>0</v>
      </c>
      <c r="X128" s="113">
        <v>0</v>
      </c>
      <c r="Y128" s="113">
        <f t="shared" si="166"/>
        <v>0</v>
      </c>
      <c r="Z128" s="113">
        <v>0</v>
      </c>
      <c r="AA128" s="113">
        <v>0</v>
      </c>
      <c r="AB128" s="113">
        <v>0</v>
      </c>
      <c r="AC128" s="113">
        <f t="shared" si="167"/>
        <v>0</v>
      </c>
      <c r="AD128" s="113">
        <f t="shared" si="168"/>
        <v>0</v>
      </c>
      <c r="AE128" s="114">
        <f t="shared" si="169"/>
        <v>0</v>
      </c>
      <c r="AF128" s="114">
        <f t="shared" si="170"/>
        <v>0</v>
      </c>
      <c r="AG128" s="113">
        <v>0</v>
      </c>
      <c r="AH128" s="113">
        <v>0</v>
      </c>
      <c r="AI128" s="113">
        <v>0</v>
      </c>
      <c r="AJ128" s="113">
        <f t="shared" si="171"/>
        <v>0</v>
      </c>
      <c r="AK128" s="113">
        <f t="shared" si="172"/>
        <v>0</v>
      </c>
      <c r="AL128" s="115">
        <v>0</v>
      </c>
      <c r="AM128" s="115">
        <v>0</v>
      </c>
      <c r="AN128" s="115">
        <v>0</v>
      </c>
      <c r="AO128" s="115">
        <v>0</v>
      </c>
      <c r="AP128" s="115">
        <v>0</v>
      </c>
      <c r="AQ128" s="115">
        <v>0</v>
      </c>
      <c r="AR128" s="115">
        <v>0</v>
      </c>
      <c r="AS128" s="115">
        <v>0</v>
      </c>
      <c r="AT128" s="409">
        <f t="shared" si="271"/>
        <v>0</v>
      </c>
      <c r="AU128" s="115">
        <f>AM128+AP128+AS128</f>
        <v>0</v>
      </c>
      <c r="AV128" s="372">
        <f t="shared" si="175"/>
        <v>0</v>
      </c>
      <c r="AW128" s="112">
        <f>I128+AK128</f>
        <v>796022</v>
      </c>
      <c r="AX128" s="113">
        <f>J128+Y128</f>
        <v>586173</v>
      </c>
      <c r="AY128" s="113">
        <f t="shared" si="272"/>
        <v>0</v>
      </c>
      <c r="AZ128" s="113">
        <f>K128+AC128</f>
        <v>0</v>
      </c>
      <c r="BA128" s="113">
        <f t="shared" si="273"/>
        <v>198126</v>
      </c>
      <c r="BB128" s="113">
        <f t="shared" si="273"/>
        <v>11723</v>
      </c>
      <c r="BC128" s="113">
        <f>N128+AJ128</f>
        <v>0</v>
      </c>
      <c r="BD128" s="115">
        <f>O128+AV128</f>
        <v>1.3280000000000001</v>
      </c>
      <c r="BE128" s="115">
        <f>P128+AT128</f>
        <v>1.3280000000000001</v>
      </c>
      <c r="BF128" s="372">
        <f t="shared" si="274"/>
        <v>0</v>
      </c>
      <c r="BG128" s="116">
        <f>Q128+AU128</f>
        <v>0</v>
      </c>
    </row>
    <row r="129" spans="1:59" s="152" customFormat="1" ht="14.1" customHeight="1" x14ac:dyDescent="0.2">
      <c r="A129" s="188">
        <v>20</v>
      </c>
      <c r="B129" s="126">
        <v>2446</v>
      </c>
      <c r="C129" s="149">
        <v>600080129</v>
      </c>
      <c r="D129" s="126">
        <v>72743522</v>
      </c>
      <c r="E129" s="126" t="s">
        <v>786</v>
      </c>
      <c r="F129" s="150">
        <v>3143</v>
      </c>
      <c r="G129" s="126" t="s">
        <v>634</v>
      </c>
      <c r="H129" s="151" t="s">
        <v>282</v>
      </c>
      <c r="I129" s="110">
        <v>21769</v>
      </c>
      <c r="J129" s="439">
        <v>15345</v>
      </c>
      <c r="K129" s="439">
        <v>0</v>
      </c>
      <c r="L129" s="111">
        <v>5187</v>
      </c>
      <c r="M129" s="111">
        <v>307</v>
      </c>
      <c r="N129" s="439">
        <v>930</v>
      </c>
      <c r="O129" s="288">
        <v>0.06</v>
      </c>
      <c r="P129" s="438">
        <v>0</v>
      </c>
      <c r="Q129" s="879">
        <v>0.06</v>
      </c>
      <c r="R129" s="346">
        <v>0</v>
      </c>
      <c r="S129" s="113">
        <v>0</v>
      </c>
      <c r="T129" s="113">
        <v>0</v>
      </c>
      <c r="U129" s="113">
        <v>0</v>
      </c>
      <c r="V129" s="113">
        <v>0</v>
      </c>
      <c r="W129" s="113">
        <v>0</v>
      </c>
      <c r="X129" s="113">
        <v>0</v>
      </c>
      <c r="Y129" s="113">
        <f t="shared" si="166"/>
        <v>0</v>
      </c>
      <c r="Z129" s="113">
        <v>0</v>
      </c>
      <c r="AA129" s="113">
        <v>0</v>
      </c>
      <c r="AB129" s="113">
        <v>0</v>
      </c>
      <c r="AC129" s="113">
        <f t="shared" si="167"/>
        <v>0</v>
      </c>
      <c r="AD129" s="113">
        <f t="shared" si="168"/>
        <v>0</v>
      </c>
      <c r="AE129" s="114">
        <f t="shared" si="169"/>
        <v>0</v>
      </c>
      <c r="AF129" s="114">
        <f t="shared" si="170"/>
        <v>0</v>
      </c>
      <c r="AG129" s="113">
        <v>0</v>
      </c>
      <c r="AH129" s="113">
        <v>0</v>
      </c>
      <c r="AI129" s="113">
        <v>0</v>
      </c>
      <c r="AJ129" s="113">
        <f t="shared" si="171"/>
        <v>0</v>
      </c>
      <c r="AK129" s="113">
        <f t="shared" si="172"/>
        <v>0</v>
      </c>
      <c r="AL129" s="115">
        <v>0</v>
      </c>
      <c r="AM129" s="115">
        <v>0</v>
      </c>
      <c r="AN129" s="115">
        <v>0</v>
      </c>
      <c r="AO129" s="115">
        <v>0</v>
      </c>
      <c r="AP129" s="115">
        <v>0</v>
      </c>
      <c r="AQ129" s="115">
        <v>0</v>
      </c>
      <c r="AR129" s="115">
        <v>0</v>
      </c>
      <c r="AS129" s="115">
        <v>0</v>
      </c>
      <c r="AT129" s="409">
        <f t="shared" si="271"/>
        <v>0</v>
      </c>
      <c r="AU129" s="115">
        <f>AM129+AP129+AS129</f>
        <v>0</v>
      </c>
      <c r="AV129" s="372">
        <f t="shared" si="175"/>
        <v>0</v>
      </c>
      <c r="AW129" s="112">
        <f>I129+AK129</f>
        <v>21769</v>
      </c>
      <c r="AX129" s="113">
        <f>J129+Y129</f>
        <v>15345</v>
      </c>
      <c r="AY129" s="113">
        <f t="shared" si="272"/>
        <v>0</v>
      </c>
      <c r="AZ129" s="113">
        <f>K129+AC129</f>
        <v>0</v>
      </c>
      <c r="BA129" s="113">
        <f t="shared" si="273"/>
        <v>5187</v>
      </c>
      <c r="BB129" s="113">
        <f t="shared" si="273"/>
        <v>307</v>
      </c>
      <c r="BC129" s="113">
        <f>N129+AJ129</f>
        <v>930</v>
      </c>
      <c r="BD129" s="115">
        <f>O129+AV129</f>
        <v>0.06</v>
      </c>
      <c r="BE129" s="115">
        <f>P129+AT129</f>
        <v>0</v>
      </c>
      <c r="BF129" s="372">
        <f t="shared" si="274"/>
        <v>0</v>
      </c>
      <c r="BG129" s="116">
        <f>Q129+AU129</f>
        <v>0.06</v>
      </c>
    </row>
    <row r="130" spans="1:59" s="152" customFormat="1" ht="14.1" customHeight="1" thickBot="1" x14ac:dyDescent="0.25">
      <c r="A130" s="190">
        <v>20</v>
      </c>
      <c r="B130" s="170">
        <v>2446</v>
      </c>
      <c r="C130" s="171">
        <v>600080129</v>
      </c>
      <c r="D130" s="170">
        <v>72743522</v>
      </c>
      <c r="E130" s="170" t="s">
        <v>787</v>
      </c>
      <c r="F130" s="172"/>
      <c r="G130" s="173"/>
      <c r="H130" s="174"/>
      <c r="I130" s="279">
        <v>10043183</v>
      </c>
      <c r="J130" s="282">
        <v>7271069</v>
      </c>
      <c r="K130" s="282">
        <v>35000</v>
      </c>
      <c r="L130" s="282">
        <v>2469452</v>
      </c>
      <c r="M130" s="282">
        <v>145422</v>
      </c>
      <c r="N130" s="282">
        <v>122240</v>
      </c>
      <c r="O130" s="446">
        <v>16.5303</v>
      </c>
      <c r="P130" s="446">
        <v>12.904499999999999</v>
      </c>
      <c r="Q130" s="886">
        <v>3.6258000000000004</v>
      </c>
      <c r="R130" s="890">
        <f t="shared" ref="R130:BG130" si="275">SUM(R125:R129)</f>
        <v>-5000</v>
      </c>
      <c r="S130" s="890">
        <f t="shared" si="275"/>
        <v>0</v>
      </c>
      <c r="T130" s="890">
        <f t="shared" si="275"/>
        <v>0</v>
      </c>
      <c r="U130" s="890">
        <f t="shared" ref="U130:V130" si="276">SUM(U125:U129)</f>
        <v>24040</v>
      </c>
      <c r="V130" s="890">
        <f t="shared" si="276"/>
        <v>0</v>
      </c>
      <c r="W130" s="890">
        <f t="shared" ref="W130" si="277">SUM(W125:W129)</f>
        <v>0</v>
      </c>
      <c r="X130" s="890">
        <f t="shared" si="275"/>
        <v>0</v>
      </c>
      <c r="Y130" s="890">
        <f t="shared" si="275"/>
        <v>19040</v>
      </c>
      <c r="Z130" s="890">
        <f t="shared" si="275"/>
        <v>5000</v>
      </c>
      <c r="AA130" s="890">
        <f t="shared" si="275"/>
        <v>0</v>
      </c>
      <c r="AB130" s="890">
        <f t="shared" si="275"/>
        <v>0</v>
      </c>
      <c r="AC130" s="890">
        <f t="shared" si="275"/>
        <v>5000</v>
      </c>
      <c r="AD130" s="890">
        <f t="shared" si="275"/>
        <v>24040</v>
      </c>
      <c r="AE130" s="890">
        <f t="shared" si="275"/>
        <v>8126</v>
      </c>
      <c r="AF130" s="890">
        <f t="shared" si="275"/>
        <v>381</v>
      </c>
      <c r="AG130" s="890">
        <f t="shared" si="275"/>
        <v>1500</v>
      </c>
      <c r="AH130" s="890">
        <f t="shared" si="275"/>
        <v>0</v>
      </c>
      <c r="AI130" s="890">
        <f t="shared" si="275"/>
        <v>0</v>
      </c>
      <c r="AJ130" s="890">
        <f t="shared" si="275"/>
        <v>1500</v>
      </c>
      <c r="AK130" s="890">
        <f t="shared" si="275"/>
        <v>34047</v>
      </c>
      <c r="AL130" s="891">
        <f t="shared" si="275"/>
        <v>0</v>
      </c>
      <c r="AM130" s="891">
        <f t="shared" si="275"/>
        <v>0</v>
      </c>
      <c r="AN130" s="891">
        <f t="shared" si="275"/>
        <v>0</v>
      </c>
      <c r="AO130" s="891">
        <f t="shared" si="275"/>
        <v>0</v>
      </c>
      <c r="AP130" s="891">
        <f t="shared" si="275"/>
        <v>0</v>
      </c>
      <c r="AQ130" s="891">
        <f t="shared" ref="AQ130" si="278">SUM(AQ125:AQ129)</f>
        <v>0</v>
      </c>
      <c r="AR130" s="891">
        <f t="shared" si="275"/>
        <v>0</v>
      </c>
      <c r="AS130" s="891">
        <f t="shared" si="275"/>
        <v>0</v>
      </c>
      <c r="AT130" s="891">
        <f t="shared" si="275"/>
        <v>0</v>
      </c>
      <c r="AU130" s="891">
        <f t="shared" si="275"/>
        <v>0</v>
      </c>
      <c r="AV130" s="892">
        <f t="shared" si="275"/>
        <v>0</v>
      </c>
      <c r="AW130" s="279">
        <f t="shared" si="275"/>
        <v>10077230</v>
      </c>
      <c r="AX130" s="890">
        <f t="shared" si="275"/>
        <v>7290109</v>
      </c>
      <c r="AY130" s="890">
        <f t="shared" ref="AY130" si="279">SUM(AY125:AY129)</f>
        <v>0</v>
      </c>
      <c r="AZ130" s="890">
        <f t="shared" si="275"/>
        <v>40000</v>
      </c>
      <c r="BA130" s="890">
        <f t="shared" si="275"/>
        <v>2477578</v>
      </c>
      <c r="BB130" s="890">
        <f t="shared" si="275"/>
        <v>145803</v>
      </c>
      <c r="BC130" s="890">
        <f t="shared" si="275"/>
        <v>123740</v>
      </c>
      <c r="BD130" s="891">
        <f t="shared" si="275"/>
        <v>16.5303</v>
      </c>
      <c r="BE130" s="891">
        <f t="shared" si="275"/>
        <v>12.904499999999999</v>
      </c>
      <c r="BF130" s="891">
        <f t="shared" si="275"/>
        <v>0</v>
      </c>
      <c r="BG130" s="893">
        <f t="shared" si="275"/>
        <v>3.6258000000000004</v>
      </c>
    </row>
    <row r="131" spans="1:59" s="152" customFormat="1" ht="14.1" customHeight="1" thickBot="1" x14ac:dyDescent="0.25">
      <c r="A131" s="462"/>
      <c r="B131" s="463"/>
      <c r="C131" s="463"/>
      <c r="D131" s="463"/>
      <c r="E131" s="463" t="s">
        <v>788</v>
      </c>
      <c r="F131" s="463"/>
      <c r="G131" s="463"/>
      <c r="H131" s="464"/>
      <c r="I131" s="283">
        <f t="shared" ref="I131:BG131" si="280">I130+I124+I115+I113+I107+I105+I101+I95+I91+I84+I77+I70+I63+I56+I49+I42+I35+I28+I19+I13</f>
        <v>316283528</v>
      </c>
      <c r="J131" s="284">
        <f t="shared" si="280"/>
        <v>227571281</v>
      </c>
      <c r="K131" s="284">
        <f t="shared" si="280"/>
        <v>1410200</v>
      </c>
      <c r="L131" s="284">
        <f t="shared" si="280"/>
        <v>77395740</v>
      </c>
      <c r="M131" s="284">
        <f t="shared" si="280"/>
        <v>4551427</v>
      </c>
      <c r="N131" s="284">
        <f t="shared" si="280"/>
        <v>5354880</v>
      </c>
      <c r="O131" s="796">
        <f t="shared" si="280"/>
        <v>504.97069999999997</v>
      </c>
      <c r="P131" s="796">
        <f t="shared" si="280"/>
        <v>368.57490000000001</v>
      </c>
      <c r="Q131" s="887">
        <f t="shared" si="280"/>
        <v>136.39579999999998</v>
      </c>
      <c r="R131" s="283">
        <f t="shared" si="280"/>
        <v>-473200</v>
      </c>
      <c r="S131" s="896">
        <f t="shared" si="280"/>
        <v>-173797</v>
      </c>
      <c r="T131" s="896">
        <f t="shared" si="280"/>
        <v>-298639</v>
      </c>
      <c r="U131" s="896">
        <f t="shared" ref="U131" si="281">U130+U124+U115+U113+U107+U105+U101+U95+U91+U84+U77+U70+U63+U56+U49+U42+U35+U28+U19+U13</f>
        <v>1095544</v>
      </c>
      <c r="V131" s="896">
        <f t="shared" ref="V131:W131" si="282">V130+V124+V115+V113+V107+V105+V101+V95+V91+V84+V77+V70+V63+V56+V49+V42+V35+V28+V19+V13</f>
        <v>-460235</v>
      </c>
      <c r="W131" s="896">
        <f t="shared" si="282"/>
        <v>173220</v>
      </c>
      <c r="X131" s="896">
        <f t="shared" si="280"/>
        <v>0</v>
      </c>
      <c r="Y131" s="896">
        <f t="shared" si="280"/>
        <v>-137107</v>
      </c>
      <c r="Z131" s="896">
        <f t="shared" si="280"/>
        <v>473200</v>
      </c>
      <c r="AA131" s="896">
        <f t="shared" ref="AA131" si="283">AA130+AA124+AA115+AA113+AA107+AA105+AA101+AA95+AA91+AA84+AA77+AA70+AA63+AA56+AA49+AA42+AA35+AA28+AA19+AA13</f>
        <v>0</v>
      </c>
      <c r="AB131" s="896">
        <f t="shared" si="280"/>
        <v>0</v>
      </c>
      <c r="AC131" s="896">
        <f t="shared" si="280"/>
        <v>473200</v>
      </c>
      <c r="AD131" s="896">
        <f t="shared" si="280"/>
        <v>336093</v>
      </c>
      <c r="AE131" s="896">
        <f t="shared" si="280"/>
        <v>113598</v>
      </c>
      <c r="AF131" s="896">
        <f t="shared" si="280"/>
        <v>-2739</v>
      </c>
      <c r="AG131" s="896">
        <f t="shared" si="280"/>
        <v>2500</v>
      </c>
      <c r="AH131" s="896">
        <f t="shared" ref="AH131" si="284">AH130+AH124+AH115+AH113+AH107+AH105+AH101+AH95+AH91+AH84+AH77+AH70+AH63+AH56+AH49+AH42+AH35+AH28+AH19+AH13</f>
        <v>625000</v>
      </c>
      <c r="AI131" s="896">
        <f t="shared" si="280"/>
        <v>0</v>
      </c>
      <c r="AJ131" s="896">
        <f t="shared" si="280"/>
        <v>627500</v>
      </c>
      <c r="AK131" s="896">
        <f t="shared" si="280"/>
        <v>1074452</v>
      </c>
      <c r="AL131" s="897">
        <f t="shared" si="280"/>
        <v>-0.1</v>
      </c>
      <c r="AM131" s="897">
        <f t="shared" si="280"/>
        <v>-0.13</v>
      </c>
      <c r="AN131" s="897">
        <f t="shared" si="280"/>
        <v>-0.55999999999999994</v>
      </c>
      <c r="AO131" s="897">
        <f t="shared" si="280"/>
        <v>-0.32999999999999996</v>
      </c>
      <c r="AP131" s="897">
        <f t="shared" si="280"/>
        <v>0</v>
      </c>
      <c r="AQ131" s="897">
        <f t="shared" ref="AQ131" si="285">AQ130+AQ124+AQ115+AQ113+AQ107+AQ105+AQ101+AQ95+AQ91+AQ84+AQ77+AQ70+AQ63+AQ56+AQ49+AQ42+AQ35+AQ28+AQ19+AQ13</f>
        <v>0.5</v>
      </c>
      <c r="AR131" s="897">
        <f t="shared" si="280"/>
        <v>0</v>
      </c>
      <c r="AS131" s="897">
        <f t="shared" si="280"/>
        <v>0</v>
      </c>
      <c r="AT131" s="897">
        <f t="shared" si="280"/>
        <v>-0.4900000000000001</v>
      </c>
      <c r="AU131" s="897">
        <f t="shared" si="280"/>
        <v>-0.13</v>
      </c>
      <c r="AV131" s="898">
        <f t="shared" si="280"/>
        <v>-0.62000000000000033</v>
      </c>
      <c r="AW131" s="283">
        <f t="shared" si="280"/>
        <v>317357980</v>
      </c>
      <c r="AX131" s="896">
        <f t="shared" si="280"/>
        <v>227434174</v>
      </c>
      <c r="AY131" s="896">
        <f t="shared" ref="AY131" si="286">AY130+AY124+AY115+AY113+AY107+AY105+AY101+AY95+AY91+AY84+AY77+AY70+AY63+AY56+AY49+AY42+AY35+AY28+AY19+AY13</f>
        <v>173220</v>
      </c>
      <c r="AZ131" s="896">
        <f t="shared" si="280"/>
        <v>1883400</v>
      </c>
      <c r="BA131" s="896">
        <f t="shared" si="280"/>
        <v>77509338</v>
      </c>
      <c r="BB131" s="896">
        <f t="shared" si="280"/>
        <v>4548688</v>
      </c>
      <c r="BC131" s="896">
        <f t="shared" si="280"/>
        <v>5982380</v>
      </c>
      <c r="BD131" s="897">
        <f t="shared" si="280"/>
        <v>504.35069999999996</v>
      </c>
      <c r="BE131" s="897">
        <f t="shared" si="280"/>
        <v>368.0849</v>
      </c>
      <c r="BF131" s="897">
        <f t="shared" si="280"/>
        <v>0.5</v>
      </c>
      <c r="BG131" s="899">
        <f t="shared" si="280"/>
        <v>136.26579999999998</v>
      </c>
    </row>
    <row r="132" spans="1:59" s="152" customFormat="1" ht="14.1" customHeight="1" x14ac:dyDescent="0.2">
      <c r="A132" s="177"/>
      <c r="E132" s="175"/>
      <c r="F132" s="175"/>
      <c r="G132" s="175"/>
      <c r="H132" s="175"/>
      <c r="I132" s="94">
        <f>SUM(J131:N131)</f>
        <v>316283528</v>
      </c>
      <c r="J132" s="94"/>
      <c r="K132" s="94"/>
      <c r="L132" s="94"/>
      <c r="M132" s="94"/>
      <c r="N132" s="94"/>
      <c r="O132" s="95">
        <f>SUM(P131:Q131)</f>
        <v>504.97069999999997</v>
      </c>
      <c r="P132" s="95"/>
      <c r="Q132" s="95"/>
      <c r="R132" s="94"/>
      <c r="S132" s="94"/>
      <c r="T132" s="94"/>
      <c r="U132" s="94"/>
      <c r="V132" s="94"/>
      <c r="W132" s="94"/>
      <c r="X132" s="94"/>
      <c r="Y132" s="216">
        <f>SUM(R131:X131)</f>
        <v>-137107</v>
      </c>
      <c r="Z132" s="217">
        <f>R131+Z131</f>
        <v>0</v>
      </c>
      <c r="AA132" s="217"/>
      <c r="AB132" s="217"/>
      <c r="AC132" s="216">
        <f>SUM(Z131:AB131)</f>
        <v>473200</v>
      </c>
      <c r="AD132" s="216">
        <f>Y131+AC131</f>
        <v>336093</v>
      </c>
      <c r="AE132" s="218"/>
      <c r="AF132" s="218"/>
      <c r="AG132" s="217"/>
      <c r="AH132" s="217"/>
      <c r="AI132" s="217"/>
      <c r="AJ132" s="216">
        <f>SUM(AG131:AI131)</f>
        <v>627500</v>
      </c>
      <c r="AK132" s="216">
        <f>AD131+AE131+AF131+AJ131</f>
        <v>1074452</v>
      </c>
      <c r="AL132" s="137"/>
      <c r="AM132" s="137"/>
      <c r="AN132" s="137"/>
      <c r="AO132" s="137"/>
      <c r="AP132" s="137"/>
      <c r="AQ132" s="137"/>
      <c r="AR132" s="137"/>
      <c r="AS132" s="137"/>
      <c r="AT132" s="138">
        <f>AL131+AN131+AO131+AR131</f>
        <v>-0.98999999999999988</v>
      </c>
      <c r="AU132" s="138">
        <f>AM131+AP131+AS131</f>
        <v>-0.13</v>
      </c>
      <c r="AV132" s="138">
        <f>SUM(AT131:AU131)</f>
        <v>-0.62000000000000011</v>
      </c>
      <c r="AW132" s="94">
        <f>AX131+AZ131+BA131+BB131+BC131</f>
        <v>317357980</v>
      </c>
      <c r="AX132" s="93"/>
      <c r="AY132" s="93"/>
      <c r="AZ132" s="93"/>
      <c r="BA132" s="93"/>
      <c r="BB132" s="93"/>
      <c r="BC132" s="93"/>
      <c r="BD132" s="95">
        <f>BE131+BG131</f>
        <v>504.35069999999996</v>
      </c>
      <c r="BE132" s="141"/>
      <c r="BF132" s="141"/>
      <c r="BG132" s="141"/>
    </row>
    <row r="133" spans="1:59" customFormat="1" ht="13.5" thickBot="1" x14ac:dyDescent="0.25">
      <c r="D133" s="46"/>
      <c r="E133" s="47"/>
      <c r="F133" s="46"/>
      <c r="G133" s="80"/>
      <c r="H133" s="47"/>
      <c r="I133" s="139">
        <f ca="1">SUM(J134:N134)</f>
        <v>316283528</v>
      </c>
      <c r="J133" s="91"/>
      <c r="K133" s="91"/>
      <c r="L133" s="91"/>
      <c r="M133" s="91"/>
      <c r="N133" s="91"/>
      <c r="O133" s="140">
        <f ca="1">SUM(P134:Q134)</f>
        <v>504.97070000000008</v>
      </c>
      <c r="P133" s="266"/>
      <c r="Q133" s="266"/>
      <c r="R133" s="313"/>
      <c r="S133" s="313"/>
      <c r="T133" s="313"/>
      <c r="U133" s="313"/>
      <c r="V133" s="313"/>
      <c r="W133" s="313"/>
      <c r="X133" s="313"/>
      <c r="Y133" s="301">
        <f ca="1">SUM(R134:X134)</f>
        <v>-137107</v>
      </c>
      <c r="Z133" s="302"/>
      <c r="AA133" s="302"/>
      <c r="AB133" s="302"/>
      <c r="AC133" s="301">
        <f ca="1">SUM(Z134:AB134)</f>
        <v>473200</v>
      </c>
      <c r="AD133" s="301">
        <f ca="1">Y134+AC134</f>
        <v>336093</v>
      </c>
      <c r="AE133" s="303"/>
      <c r="AF133" s="303"/>
      <c r="AG133" s="302"/>
      <c r="AH133" s="302"/>
      <c r="AI133" s="302"/>
      <c r="AJ133" s="301">
        <f ca="1">SUM(AG134:AI134)</f>
        <v>627500</v>
      </c>
      <c r="AK133" s="301">
        <f ca="1">AD134+AE134+AF134+AJ134</f>
        <v>1074452</v>
      </c>
      <c r="AL133" s="304"/>
      <c r="AM133" s="304"/>
      <c r="AN133" s="304"/>
      <c r="AO133" s="304"/>
      <c r="AP133" s="304"/>
      <c r="AQ133" s="304"/>
      <c r="AR133" s="304"/>
      <c r="AS133" s="304"/>
      <c r="AT133" s="305">
        <f ca="1">AL134+AN134+AO134+AR134</f>
        <v>-0.99</v>
      </c>
      <c r="AU133" s="305">
        <f ca="1">AM134+AP134+AS134</f>
        <v>-0.13000000000000003</v>
      </c>
      <c r="AV133" s="305">
        <f ca="1">SUM(AT134:AU134)</f>
        <v>-0.62</v>
      </c>
      <c r="AW133" s="94">
        <f ca="1">AX134+AZ134+BA134+BB134+BC134</f>
        <v>317357980</v>
      </c>
      <c r="AX133" s="93"/>
      <c r="AY133" s="93"/>
      <c r="AZ133" s="93"/>
      <c r="BA133" s="93"/>
      <c r="BB133" s="93"/>
      <c r="BC133" s="93"/>
      <c r="BD133" s="95">
        <f ca="1">BE134+BG134</f>
        <v>504.35069999999996</v>
      </c>
      <c r="BE133" s="141"/>
      <c r="BF133" s="141"/>
      <c r="BG133" s="141"/>
    </row>
    <row r="134" spans="1:59" customFormat="1" ht="13.5" thickBot="1" x14ac:dyDescent="0.25">
      <c r="D134" s="46"/>
      <c r="E134" s="47"/>
      <c r="F134" s="46"/>
      <c r="G134" s="80"/>
      <c r="H134" s="44" t="s">
        <v>0</v>
      </c>
      <c r="I134" s="211">
        <f t="shared" ref="I134:BE134" ca="1" si="287">SUM(I135:I144)</f>
        <v>316283528</v>
      </c>
      <c r="J134" s="60">
        <f t="shared" ca="1" si="287"/>
        <v>227571281</v>
      </c>
      <c r="K134" s="60">
        <f t="shared" ref="K134" ca="1" si="288">SUM(K135:K144)</f>
        <v>1410200</v>
      </c>
      <c r="L134" s="60">
        <f t="shared" ca="1" si="287"/>
        <v>77395740</v>
      </c>
      <c r="M134" s="60">
        <f t="shared" ca="1" si="287"/>
        <v>4551427</v>
      </c>
      <c r="N134" s="60">
        <f t="shared" ca="1" si="287"/>
        <v>5354880</v>
      </c>
      <c r="O134" s="61">
        <f t="shared" ca="1" si="287"/>
        <v>504.97069999999997</v>
      </c>
      <c r="P134" s="61">
        <f t="shared" ca="1" si="287"/>
        <v>368.57490000000007</v>
      </c>
      <c r="Q134" s="62">
        <f t="shared" ca="1" si="287"/>
        <v>136.39579999999998</v>
      </c>
      <c r="R134" s="229">
        <f t="shared" ca="1" si="287"/>
        <v>-473200</v>
      </c>
      <c r="S134" s="60">
        <f t="shared" ca="1" si="287"/>
        <v>-173797</v>
      </c>
      <c r="T134" s="60">
        <f t="shared" ca="1" si="287"/>
        <v>-298639</v>
      </c>
      <c r="U134" s="60">
        <f t="shared" ref="U134" ca="1" si="289">SUM(U135:U144)</f>
        <v>1095544</v>
      </c>
      <c r="V134" s="60">
        <f t="shared" ref="V134:W134" ca="1" si="290">SUM(V135:V144)</f>
        <v>-460235</v>
      </c>
      <c r="W134" s="60">
        <f t="shared" ca="1" si="290"/>
        <v>173220</v>
      </c>
      <c r="X134" s="60">
        <f t="shared" ca="1" si="287"/>
        <v>0</v>
      </c>
      <c r="Y134" s="60">
        <f t="shared" ca="1" si="287"/>
        <v>-137107</v>
      </c>
      <c r="Z134" s="60">
        <f t="shared" ca="1" si="287"/>
        <v>473200</v>
      </c>
      <c r="AA134" s="60">
        <f t="shared" ref="AA134" ca="1" si="291">SUM(AA135:AA144)</f>
        <v>0</v>
      </c>
      <c r="AB134" s="60">
        <f t="shared" ca="1" si="287"/>
        <v>0</v>
      </c>
      <c r="AC134" s="60">
        <f t="shared" ca="1" si="287"/>
        <v>473200</v>
      </c>
      <c r="AD134" s="60">
        <f t="shared" ca="1" si="287"/>
        <v>336093</v>
      </c>
      <c r="AE134" s="60">
        <f t="shared" ca="1" si="287"/>
        <v>113598</v>
      </c>
      <c r="AF134" s="60">
        <f t="shared" ca="1" si="287"/>
        <v>-2739</v>
      </c>
      <c r="AG134" s="60">
        <f t="shared" ca="1" si="287"/>
        <v>2500</v>
      </c>
      <c r="AH134" s="60">
        <f t="shared" ref="AH134" ca="1" si="292">SUM(AH135:AH144)</f>
        <v>625000</v>
      </c>
      <c r="AI134" s="60">
        <f t="shared" ca="1" si="287"/>
        <v>0</v>
      </c>
      <c r="AJ134" s="60">
        <f t="shared" ca="1" si="287"/>
        <v>627500</v>
      </c>
      <c r="AK134" s="60">
        <f t="shared" ca="1" si="287"/>
        <v>1074452</v>
      </c>
      <c r="AL134" s="61">
        <f t="shared" ca="1" si="287"/>
        <v>-0.1</v>
      </c>
      <c r="AM134" s="61">
        <f t="shared" ca="1" si="287"/>
        <v>-0.13000000000000003</v>
      </c>
      <c r="AN134" s="61">
        <f t="shared" ca="1" si="287"/>
        <v>-0.56000000000000005</v>
      </c>
      <c r="AO134" s="61">
        <f t="shared" ref="AO134:AP134" ca="1" si="293">SUM(AO135:AO144)</f>
        <v>-0.32999999999999996</v>
      </c>
      <c r="AP134" s="61">
        <f t="shared" ca="1" si="293"/>
        <v>0</v>
      </c>
      <c r="AQ134" s="61">
        <f t="shared" ref="AQ134" ca="1" si="294">SUM(AQ135:AQ144)</f>
        <v>0.5</v>
      </c>
      <c r="AR134" s="61">
        <f t="shared" ca="1" si="287"/>
        <v>0</v>
      </c>
      <c r="AS134" s="285">
        <f t="shared" ca="1" si="287"/>
        <v>0</v>
      </c>
      <c r="AT134" s="285">
        <f t="shared" ca="1" si="287"/>
        <v>-0.48999999999999994</v>
      </c>
      <c r="AU134" s="61">
        <f t="shared" ca="1" si="287"/>
        <v>-0.13000000000000003</v>
      </c>
      <c r="AV134" s="62">
        <f t="shared" ca="1" si="287"/>
        <v>-0.61999999999999988</v>
      </c>
      <c r="AW134" s="229">
        <f t="shared" ca="1" si="287"/>
        <v>317357980</v>
      </c>
      <c r="AX134" s="60">
        <f t="shared" ca="1" si="287"/>
        <v>227434174</v>
      </c>
      <c r="AY134" s="60">
        <f t="shared" ref="AY134" ca="1" si="295">SUM(AY135:AY144)</f>
        <v>173220</v>
      </c>
      <c r="AZ134" s="60">
        <f t="shared" ca="1" si="287"/>
        <v>1883400</v>
      </c>
      <c r="BA134" s="60">
        <f t="shared" ca="1" si="287"/>
        <v>77509338</v>
      </c>
      <c r="BB134" s="60">
        <f t="shared" ca="1" si="287"/>
        <v>4548688</v>
      </c>
      <c r="BC134" s="60">
        <f t="shared" ca="1" si="287"/>
        <v>5982380</v>
      </c>
      <c r="BD134" s="61">
        <f t="shared" ca="1" si="287"/>
        <v>504.35070000000002</v>
      </c>
      <c r="BE134" s="61">
        <f t="shared" ca="1" si="287"/>
        <v>368.0849</v>
      </c>
      <c r="BF134" s="61">
        <f t="shared" ref="BF134" ca="1" si="296">SUM(BF135:BF144)</f>
        <v>0.5</v>
      </c>
      <c r="BG134" s="314">
        <f t="shared" ref="BG134" ca="1" si="297">SUM(BG135:BG144)</f>
        <v>136.26579999999998</v>
      </c>
    </row>
    <row r="135" spans="1:59" customFormat="1" ht="12.75" x14ac:dyDescent="0.2">
      <c r="D135" s="46"/>
      <c r="E135" s="47"/>
      <c r="F135" s="46"/>
      <c r="G135" s="80"/>
      <c r="H135" s="1">
        <v>3111</v>
      </c>
      <c r="I135" s="57">
        <f t="shared" ref="I135:BG135" ca="1" si="298">SUMIF($F$12:$F$271,"=3111",I$12:I$241)</f>
        <v>57213111</v>
      </c>
      <c r="J135" s="225">
        <f t="shared" ca="1" si="298"/>
        <v>41404724</v>
      </c>
      <c r="K135" s="225">
        <f t="shared" ca="1" si="298"/>
        <v>356200</v>
      </c>
      <c r="L135" s="225">
        <f t="shared" ca="1" si="298"/>
        <v>14115192</v>
      </c>
      <c r="M135" s="225">
        <f t="shared" ca="1" si="298"/>
        <v>828095</v>
      </c>
      <c r="N135" s="225">
        <f t="shared" ca="1" si="298"/>
        <v>508900</v>
      </c>
      <c r="O135" s="226">
        <f t="shared" ca="1" si="298"/>
        <v>95.775100000000009</v>
      </c>
      <c r="P135" s="226">
        <f t="shared" ca="1" si="298"/>
        <v>77.051500000000004</v>
      </c>
      <c r="Q135" s="432">
        <f t="shared" ca="1" si="298"/>
        <v>18.723600000000001</v>
      </c>
      <c r="R135" s="58">
        <f t="shared" ca="1" si="298"/>
        <v>-90000</v>
      </c>
      <c r="S135" s="225">
        <f t="shared" ca="1" si="298"/>
        <v>0</v>
      </c>
      <c r="T135" s="225">
        <f t="shared" ca="1" si="298"/>
        <v>307089</v>
      </c>
      <c r="U135" s="225">
        <f t="shared" ca="1" si="298"/>
        <v>91732</v>
      </c>
      <c r="V135" s="225">
        <f t="shared" ca="1" si="298"/>
        <v>-22091</v>
      </c>
      <c r="W135" s="225">
        <f t="shared" ca="1" si="298"/>
        <v>0</v>
      </c>
      <c r="X135" s="225">
        <f t="shared" ca="1" si="298"/>
        <v>0</v>
      </c>
      <c r="Y135" s="225">
        <f t="shared" ca="1" si="298"/>
        <v>286730</v>
      </c>
      <c r="Z135" s="225">
        <f t="shared" ca="1" si="298"/>
        <v>90000</v>
      </c>
      <c r="AA135" s="225">
        <f t="shared" ca="1" si="298"/>
        <v>0</v>
      </c>
      <c r="AB135" s="225">
        <f t="shared" ca="1" si="298"/>
        <v>0</v>
      </c>
      <c r="AC135" s="225">
        <f t="shared" ca="1" si="298"/>
        <v>90000</v>
      </c>
      <c r="AD135" s="225">
        <f t="shared" ca="1" si="298"/>
        <v>376730</v>
      </c>
      <c r="AE135" s="225">
        <f t="shared" ca="1" si="298"/>
        <v>127334</v>
      </c>
      <c r="AF135" s="225">
        <f t="shared" ca="1" si="298"/>
        <v>5735</v>
      </c>
      <c r="AG135" s="225">
        <f t="shared" ca="1" si="298"/>
        <v>0</v>
      </c>
      <c r="AH135" s="225">
        <f t="shared" ca="1" si="298"/>
        <v>30000</v>
      </c>
      <c r="AI135" s="225">
        <f t="shared" ca="1" si="298"/>
        <v>0</v>
      </c>
      <c r="AJ135" s="225">
        <f t="shared" ca="1" si="298"/>
        <v>30000</v>
      </c>
      <c r="AK135" s="225">
        <f t="shared" ca="1" si="298"/>
        <v>539799</v>
      </c>
      <c r="AL135" s="226">
        <f t="shared" ca="1" si="298"/>
        <v>0.05</v>
      </c>
      <c r="AM135" s="226">
        <f t="shared" ca="1" si="298"/>
        <v>-0.11</v>
      </c>
      <c r="AN135" s="226">
        <f t="shared" ca="1" si="298"/>
        <v>0</v>
      </c>
      <c r="AO135" s="226">
        <f t="shared" ca="1" si="298"/>
        <v>0.61</v>
      </c>
      <c r="AP135" s="226">
        <f t="shared" ca="1" si="298"/>
        <v>0</v>
      </c>
      <c r="AQ135" s="226">
        <f t="shared" ca="1" si="298"/>
        <v>0</v>
      </c>
      <c r="AR135" s="226">
        <f t="shared" ca="1" si="298"/>
        <v>0</v>
      </c>
      <c r="AS135" s="226">
        <f t="shared" ca="1" si="298"/>
        <v>0</v>
      </c>
      <c r="AT135" s="226">
        <f t="shared" ca="1" si="298"/>
        <v>0.66</v>
      </c>
      <c r="AU135" s="226">
        <f t="shared" ca="1" si="298"/>
        <v>-0.11</v>
      </c>
      <c r="AV135" s="432">
        <f t="shared" ca="1" si="298"/>
        <v>0.55000000000000004</v>
      </c>
      <c r="AW135" s="58">
        <f t="shared" ca="1" si="298"/>
        <v>57752910</v>
      </c>
      <c r="AX135" s="225">
        <f t="shared" ca="1" si="298"/>
        <v>41691454</v>
      </c>
      <c r="AY135" s="225">
        <f t="shared" ca="1" si="298"/>
        <v>0</v>
      </c>
      <c r="AZ135" s="225">
        <f t="shared" ca="1" si="298"/>
        <v>446200</v>
      </c>
      <c r="BA135" s="225">
        <f t="shared" ca="1" si="298"/>
        <v>14242526</v>
      </c>
      <c r="BB135" s="225">
        <f t="shared" ca="1" si="298"/>
        <v>833830</v>
      </c>
      <c r="BC135" s="225">
        <f t="shared" ca="1" si="298"/>
        <v>538900</v>
      </c>
      <c r="BD135" s="226">
        <f t="shared" ca="1" si="298"/>
        <v>96.325100000000006</v>
      </c>
      <c r="BE135" s="226">
        <f t="shared" ca="1" si="298"/>
        <v>77.711500000000001</v>
      </c>
      <c r="BF135" s="226">
        <f t="shared" ca="1" si="298"/>
        <v>0</v>
      </c>
      <c r="BG135" s="293">
        <f t="shared" ca="1" si="298"/>
        <v>18.613600000000002</v>
      </c>
    </row>
    <row r="136" spans="1:59" customFormat="1" ht="12.75" x14ac:dyDescent="0.2">
      <c r="D136" s="46"/>
      <c r="E136" s="47"/>
      <c r="F136" s="46"/>
      <c r="G136" s="80"/>
      <c r="H136" s="2">
        <v>3113</v>
      </c>
      <c r="I136" s="49">
        <f t="shared" ref="I136:BG136" si="299">SUMIF($F$12:$F$271,"=3113",I$12:I$271)</f>
        <v>152492763</v>
      </c>
      <c r="J136" s="50">
        <f t="shared" si="299"/>
        <v>109151849</v>
      </c>
      <c r="K136" s="50">
        <f t="shared" si="299"/>
        <v>358000</v>
      </c>
      <c r="L136" s="50">
        <f t="shared" si="299"/>
        <v>37014328</v>
      </c>
      <c r="M136" s="50">
        <f t="shared" si="299"/>
        <v>2183036</v>
      </c>
      <c r="N136" s="50">
        <f t="shared" si="299"/>
        <v>3785550</v>
      </c>
      <c r="O136" s="51">
        <f t="shared" si="299"/>
        <v>225.43370000000002</v>
      </c>
      <c r="P136" s="51">
        <f t="shared" si="299"/>
        <v>183.71199999999999</v>
      </c>
      <c r="Q136" s="433">
        <f t="shared" si="299"/>
        <v>41.721699999999998</v>
      </c>
      <c r="R136" s="75">
        <f t="shared" si="299"/>
        <v>-152000</v>
      </c>
      <c r="S136" s="50">
        <f t="shared" si="299"/>
        <v>-235394</v>
      </c>
      <c r="T136" s="50">
        <f t="shared" si="299"/>
        <v>-605728</v>
      </c>
      <c r="U136" s="50">
        <f t="shared" si="299"/>
        <v>601800</v>
      </c>
      <c r="V136" s="50">
        <f t="shared" si="299"/>
        <v>-375552</v>
      </c>
      <c r="W136" s="50">
        <f t="shared" si="299"/>
        <v>173220</v>
      </c>
      <c r="X136" s="50">
        <f t="shared" si="299"/>
        <v>0</v>
      </c>
      <c r="Y136" s="50">
        <f t="shared" si="299"/>
        <v>-593654</v>
      </c>
      <c r="Z136" s="50">
        <f t="shared" si="299"/>
        <v>152000</v>
      </c>
      <c r="AA136" s="50">
        <f t="shared" si="299"/>
        <v>0</v>
      </c>
      <c r="AB136" s="50">
        <f t="shared" si="299"/>
        <v>0</v>
      </c>
      <c r="AC136" s="50">
        <f t="shared" si="299"/>
        <v>152000</v>
      </c>
      <c r="AD136" s="50">
        <f t="shared" si="299"/>
        <v>-441654</v>
      </c>
      <c r="AE136" s="50">
        <f t="shared" si="299"/>
        <v>-149278</v>
      </c>
      <c r="AF136" s="50">
        <f t="shared" si="299"/>
        <v>-11871</v>
      </c>
      <c r="AG136" s="50">
        <f t="shared" si="299"/>
        <v>1000</v>
      </c>
      <c r="AH136" s="50">
        <f t="shared" si="299"/>
        <v>510000</v>
      </c>
      <c r="AI136" s="50">
        <f t="shared" si="299"/>
        <v>0</v>
      </c>
      <c r="AJ136" s="50">
        <f t="shared" si="299"/>
        <v>511000</v>
      </c>
      <c r="AK136" s="50">
        <f t="shared" si="299"/>
        <v>-91803</v>
      </c>
      <c r="AL136" s="51">
        <f t="shared" si="299"/>
        <v>-0.04</v>
      </c>
      <c r="AM136" s="51">
        <f t="shared" si="299"/>
        <v>-0.05</v>
      </c>
      <c r="AN136" s="51">
        <f t="shared" si="299"/>
        <v>-0.7400000000000001</v>
      </c>
      <c r="AO136" s="51">
        <f t="shared" si="299"/>
        <v>-0.94</v>
      </c>
      <c r="AP136" s="51">
        <f t="shared" si="299"/>
        <v>0</v>
      </c>
      <c r="AQ136" s="51">
        <f t="shared" si="299"/>
        <v>0.5</v>
      </c>
      <c r="AR136" s="51">
        <f t="shared" si="299"/>
        <v>0</v>
      </c>
      <c r="AS136" s="51">
        <f t="shared" si="299"/>
        <v>0</v>
      </c>
      <c r="AT136" s="51">
        <f t="shared" si="299"/>
        <v>-1.22</v>
      </c>
      <c r="AU136" s="51">
        <f t="shared" si="299"/>
        <v>-0.05</v>
      </c>
      <c r="AV136" s="433">
        <f t="shared" si="299"/>
        <v>-1.27</v>
      </c>
      <c r="AW136" s="75">
        <f t="shared" si="299"/>
        <v>152400960</v>
      </c>
      <c r="AX136" s="50">
        <f t="shared" si="299"/>
        <v>108558195</v>
      </c>
      <c r="AY136" s="50">
        <f t="shared" si="299"/>
        <v>173220</v>
      </c>
      <c r="AZ136" s="50">
        <f t="shared" si="299"/>
        <v>510000</v>
      </c>
      <c r="BA136" s="50">
        <f t="shared" si="299"/>
        <v>36865050</v>
      </c>
      <c r="BB136" s="50">
        <f t="shared" si="299"/>
        <v>2171165</v>
      </c>
      <c r="BC136" s="50">
        <f t="shared" si="299"/>
        <v>4296550</v>
      </c>
      <c r="BD136" s="51">
        <f t="shared" si="299"/>
        <v>224.16369999999998</v>
      </c>
      <c r="BE136" s="51">
        <f t="shared" si="299"/>
        <v>182.49199999999999</v>
      </c>
      <c r="BF136" s="51">
        <f t="shared" si="299"/>
        <v>0.5</v>
      </c>
      <c r="BG136" s="294">
        <f t="shared" si="299"/>
        <v>41.671699999999994</v>
      </c>
    </row>
    <row r="137" spans="1:59" customFormat="1" ht="12.75" x14ac:dyDescent="0.2">
      <c r="D137" s="46"/>
      <c r="E137" s="47"/>
      <c r="F137" s="46"/>
      <c r="G137" s="80"/>
      <c r="H137" s="2">
        <v>3114</v>
      </c>
      <c r="I137" s="49">
        <f t="shared" ref="I137:BG137" si="300">SUMIF($F$12:$F$271,"=3114",I$12:I$271)</f>
        <v>13301969</v>
      </c>
      <c r="J137" s="50">
        <f t="shared" si="300"/>
        <v>9665608</v>
      </c>
      <c r="K137" s="50">
        <f t="shared" si="300"/>
        <v>48000</v>
      </c>
      <c r="L137" s="50">
        <f t="shared" si="300"/>
        <v>3283199</v>
      </c>
      <c r="M137" s="50">
        <f t="shared" si="300"/>
        <v>193312</v>
      </c>
      <c r="N137" s="50">
        <f t="shared" si="300"/>
        <v>111850</v>
      </c>
      <c r="O137" s="51">
        <f t="shared" si="300"/>
        <v>18.404899999999998</v>
      </c>
      <c r="P137" s="51">
        <f t="shared" si="300"/>
        <v>14.406600000000001</v>
      </c>
      <c r="Q137" s="433">
        <f t="shared" si="300"/>
        <v>3.9982999999999995</v>
      </c>
      <c r="R137" s="75">
        <f t="shared" si="300"/>
        <v>0</v>
      </c>
      <c r="S137" s="50">
        <f t="shared" si="300"/>
        <v>0</v>
      </c>
      <c r="T137" s="50">
        <f t="shared" si="300"/>
        <v>0</v>
      </c>
      <c r="U137" s="50">
        <f t="shared" si="300"/>
        <v>22944</v>
      </c>
      <c r="V137" s="50">
        <f t="shared" si="300"/>
        <v>-44183</v>
      </c>
      <c r="W137" s="50">
        <f t="shared" si="300"/>
        <v>0</v>
      </c>
      <c r="X137" s="50">
        <f t="shared" si="300"/>
        <v>0</v>
      </c>
      <c r="Y137" s="50">
        <f t="shared" si="300"/>
        <v>-21239</v>
      </c>
      <c r="Z137" s="50">
        <f t="shared" si="300"/>
        <v>0</v>
      </c>
      <c r="AA137" s="50">
        <f t="shared" si="300"/>
        <v>0</v>
      </c>
      <c r="AB137" s="50">
        <f t="shared" si="300"/>
        <v>0</v>
      </c>
      <c r="AC137" s="50">
        <f t="shared" si="300"/>
        <v>0</v>
      </c>
      <c r="AD137" s="50">
        <f t="shared" si="300"/>
        <v>-21239</v>
      </c>
      <c r="AE137" s="50">
        <f t="shared" si="300"/>
        <v>-7179</v>
      </c>
      <c r="AF137" s="50">
        <f t="shared" si="300"/>
        <v>-425</v>
      </c>
      <c r="AG137" s="50">
        <f t="shared" si="300"/>
        <v>0</v>
      </c>
      <c r="AH137" s="50">
        <f t="shared" si="300"/>
        <v>60000</v>
      </c>
      <c r="AI137" s="50">
        <f t="shared" si="300"/>
        <v>0</v>
      </c>
      <c r="AJ137" s="50">
        <f t="shared" si="300"/>
        <v>60000</v>
      </c>
      <c r="AK137" s="50">
        <f t="shared" si="300"/>
        <v>31157</v>
      </c>
      <c r="AL137" s="51">
        <f t="shared" si="300"/>
        <v>0</v>
      </c>
      <c r="AM137" s="51">
        <f t="shared" si="300"/>
        <v>0</v>
      </c>
      <c r="AN137" s="51">
        <f t="shared" si="300"/>
        <v>0</v>
      </c>
      <c r="AO137" s="51">
        <f t="shared" si="300"/>
        <v>0</v>
      </c>
      <c r="AP137" s="51">
        <f t="shared" si="300"/>
        <v>0</v>
      </c>
      <c r="AQ137" s="51">
        <f t="shared" si="300"/>
        <v>0</v>
      </c>
      <c r="AR137" s="51">
        <f t="shared" si="300"/>
        <v>0</v>
      </c>
      <c r="AS137" s="51">
        <f t="shared" si="300"/>
        <v>0</v>
      </c>
      <c r="AT137" s="51">
        <f t="shared" si="300"/>
        <v>0</v>
      </c>
      <c r="AU137" s="51">
        <f t="shared" si="300"/>
        <v>0</v>
      </c>
      <c r="AV137" s="433">
        <f t="shared" si="300"/>
        <v>0</v>
      </c>
      <c r="AW137" s="75">
        <f t="shared" si="300"/>
        <v>13333126</v>
      </c>
      <c r="AX137" s="50">
        <f t="shared" si="300"/>
        <v>9644369</v>
      </c>
      <c r="AY137" s="50">
        <f t="shared" si="300"/>
        <v>0</v>
      </c>
      <c r="AZ137" s="50">
        <f t="shared" si="300"/>
        <v>48000</v>
      </c>
      <c r="BA137" s="50">
        <f t="shared" si="300"/>
        <v>3276020</v>
      </c>
      <c r="BB137" s="50">
        <f t="shared" si="300"/>
        <v>192887</v>
      </c>
      <c r="BC137" s="50">
        <f t="shared" si="300"/>
        <v>171850</v>
      </c>
      <c r="BD137" s="51">
        <f t="shared" si="300"/>
        <v>18.404899999999998</v>
      </c>
      <c r="BE137" s="51">
        <f t="shared" si="300"/>
        <v>14.406600000000001</v>
      </c>
      <c r="BF137" s="51">
        <f t="shared" si="300"/>
        <v>0</v>
      </c>
      <c r="BG137" s="294">
        <f t="shared" si="300"/>
        <v>3.9982999999999995</v>
      </c>
    </row>
    <row r="138" spans="1:59" customFormat="1" ht="12.75" x14ac:dyDescent="0.2">
      <c r="D138" s="46"/>
      <c r="E138" s="47"/>
      <c r="F138" s="46"/>
      <c r="G138" s="80"/>
      <c r="H138" s="2">
        <v>3117</v>
      </c>
      <c r="I138" s="49">
        <f t="shared" ref="I138:BG138" si="301">SUMIF($F$12:$F$271,"=3117",I$12:I$271)</f>
        <v>39968119</v>
      </c>
      <c r="J138" s="50">
        <f t="shared" si="301"/>
        <v>28714060</v>
      </c>
      <c r="K138" s="50">
        <f t="shared" si="301"/>
        <v>191000</v>
      </c>
      <c r="L138" s="50">
        <f t="shared" si="301"/>
        <v>9769909</v>
      </c>
      <c r="M138" s="50">
        <f t="shared" si="301"/>
        <v>574282</v>
      </c>
      <c r="N138" s="50">
        <f t="shared" si="301"/>
        <v>718868</v>
      </c>
      <c r="O138" s="51">
        <f t="shared" si="301"/>
        <v>63.562799999999996</v>
      </c>
      <c r="P138" s="51">
        <f t="shared" si="301"/>
        <v>48.447400000000009</v>
      </c>
      <c r="Q138" s="433">
        <f t="shared" si="301"/>
        <v>15.115400000000001</v>
      </c>
      <c r="R138" s="75">
        <f t="shared" si="301"/>
        <v>-52200</v>
      </c>
      <c r="S138" s="50">
        <f t="shared" si="301"/>
        <v>61597</v>
      </c>
      <c r="T138" s="50">
        <f t="shared" si="301"/>
        <v>0</v>
      </c>
      <c r="U138" s="50">
        <f t="shared" si="301"/>
        <v>274300</v>
      </c>
      <c r="V138" s="50">
        <f t="shared" si="301"/>
        <v>-18409</v>
      </c>
      <c r="W138" s="50">
        <f t="shared" si="301"/>
        <v>0</v>
      </c>
      <c r="X138" s="50">
        <f t="shared" si="301"/>
        <v>0</v>
      </c>
      <c r="Y138" s="50">
        <f t="shared" si="301"/>
        <v>265288</v>
      </c>
      <c r="Z138" s="50">
        <f t="shared" si="301"/>
        <v>52200</v>
      </c>
      <c r="AA138" s="50">
        <f t="shared" si="301"/>
        <v>0</v>
      </c>
      <c r="AB138" s="50">
        <f t="shared" si="301"/>
        <v>0</v>
      </c>
      <c r="AC138" s="50">
        <f t="shared" si="301"/>
        <v>52200</v>
      </c>
      <c r="AD138" s="50">
        <f t="shared" si="301"/>
        <v>317488</v>
      </c>
      <c r="AE138" s="50">
        <f t="shared" si="301"/>
        <v>107310</v>
      </c>
      <c r="AF138" s="50">
        <f t="shared" si="301"/>
        <v>5306</v>
      </c>
      <c r="AG138" s="50">
        <f t="shared" si="301"/>
        <v>1500</v>
      </c>
      <c r="AH138" s="50">
        <f t="shared" si="301"/>
        <v>25000</v>
      </c>
      <c r="AI138" s="50">
        <f t="shared" si="301"/>
        <v>0</v>
      </c>
      <c r="AJ138" s="50">
        <f t="shared" si="301"/>
        <v>26500</v>
      </c>
      <c r="AK138" s="50">
        <f t="shared" si="301"/>
        <v>456604</v>
      </c>
      <c r="AL138" s="51">
        <f t="shared" si="301"/>
        <v>-0.04</v>
      </c>
      <c r="AM138" s="51">
        <f t="shared" si="301"/>
        <v>-4.0000000000000008E-2</v>
      </c>
      <c r="AN138" s="51">
        <f t="shared" si="301"/>
        <v>0.18000000000000002</v>
      </c>
      <c r="AO138" s="51">
        <f t="shared" si="301"/>
        <v>0</v>
      </c>
      <c r="AP138" s="51">
        <f t="shared" si="301"/>
        <v>0</v>
      </c>
      <c r="AQ138" s="51">
        <f t="shared" si="301"/>
        <v>0</v>
      </c>
      <c r="AR138" s="51">
        <f t="shared" si="301"/>
        <v>0</v>
      </c>
      <c r="AS138" s="51">
        <f t="shared" si="301"/>
        <v>0</v>
      </c>
      <c r="AT138" s="51">
        <f t="shared" si="301"/>
        <v>0.14000000000000001</v>
      </c>
      <c r="AU138" s="51">
        <f t="shared" si="301"/>
        <v>-4.0000000000000008E-2</v>
      </c>
      <c r="AV138" s="433">
        <f t="shared" si="301"/>
        <v>0.1</v>
      </c>
      <c r="AW138" s="75">
        <f t="shared" si="301"/>
        <v>40424723</v>
      </c>
      <c r="AX138" s="50">
        <f t="shared" si="301"/>
        <v>28979348</v>
      </c>
      <c r="AY138" s="50">
        <f t="shared" si="301"/>
        <v>0</v>
      </c>
      <c r="AZ138" s="50">
        <f t="shared" si="301"/>
        <v>243200</v>
      </c>
      <c r="BA138" s="50">
        <f t="shared" si="301"/>
        <v>9877219</v>
      </c>
      <c r="BB138" s="50">
        <f t="shared" si="301"/>
        <v>579588</v>
      </c>
      <c r="BC138" s="50">
        <f t="shared" si="301"/>
        <v>745368</v>
      </c>
      <c r="BD138" s="51">
        <f t="shared" si="301"/>
        <v>63.662799999999997</v>
      </c>
      <c r="BE138" s="51">
        <f t="shared" si="301"/>
        <v>48.587400000000002</v>
      </c>
      <c r="BF138" s="51">
        <f t="shared" si="301"/>
        <v>0</v>
      </c>
      <c r="BG138" s="294">
        <f t="shared" si="301"/>
        <v>15.075400000000002</v>
      </c>
    </row>
    <row r="139" spans="1:59" customFormat="1" ht="12.75" x14ac:dyDescent="0.2">
      <c r="D139" s="46"/>
      <c r="E139" s="47"/>
      <c r="F139" s="46"/>
      <c r="G139" s="80"/>
      <c r="H139" s="2">
        <v>3122</v>
      </c>
      <c r="I139" s="49">
        <f t="shared" ref="I139:BG139" si="302">SUMIF($F$12:$F$241,"=3122",I$12:I$241)</f>
        <v>0</v>
      </c>
      <c r="J139" s="50">
        <f t="shared" si="302"/>
        <v>0</v>
      </c>
      <c r="K139" s="50">
        <f t="shared" si="302"/>
        <v>0</v>
      </c>
      <c r="L139" s="50">
        <f t="shared" si="302"/>
        <v>0</v>
      </c>
      <c r="M139" s="50">
        <f t="shared" si="302"/>
        <v>0</v>
      </c>
      <c r="N139" s="50">
        <f t="shared" si="302"/>
        <v>0</v>
      </c>
      <c r="O139" s="51">
        <f t="shared" si="302"/>
        <v>0</v>
      </c>
      <c r="P139" s="51">
        <f t="shared" si="302"/>
        <v>0</v>
      </c>
      <c r="Q139" s="433">
        <f t="shared" si="302"/>
        <v>0</v>
      </c>
      <c r="R139" s="75">
        <f t="shared" si="302"/>
        <v>0</v>
      </c>
      <c r="S139" s="50">
        <f t="shared" si="302"/>
        <v>0</v>
      </c>
      <c r="T139" s="50">
        <f t="shared" si="302"/>
        <v>0</v>
      </c>
      <c r="U139" s="50">
        <f t="shared" si="302"/>
        <v>0</v>
      </c>
      <c r="V139" s="50">
        <f t="shared" si="302"/>
        <v>0</v>
      </c>
      <c r="W139" s="50">
        <f t="shared" si="302"/>
        <v>0</v>
      </c>
      <c r="X139" s="50">
        <f t="shared" si="302"/>
        <v>0</v>
      </c>
      <c r="Y139" s="50">
        <f t="shared" si="302"/>
        <v>0</v>
      </c>
      <c r="Z139" s="50">
        <f t="shared" si="302"/>
        <v>0</v>
      </c>
      <c r="AA139" s="50">
        <f t="shared" si="302"/>
        <v>0</v>
      </c>
      <c r="AB139" s="50">
        <f t="shared" si="302"/>
        <v>0</v>
      </c>
      <c r="AC139" s="50">
        <f t="shared" si="302"/>
        <v>0</v>
      </c>
      <c r="AD139" s="50">
        <f t="shared" si="302"/>
        <v>0</v>
      </c>
      <c r="AE139" s="50">
        <f t="shared" si="302"/>
        <v>0</v>
      </c>
      <c r="AF139" s="50">
        <f t="shared" si="302"/>
        <v>0</v>
      </c>
      <c r="AG139" s="50">
        <f t="shared" si="302"/>
        <v>0</v>
      </c>
      <c r="AH139" s="50">
        <f t="shared" si="302"/>
        <v>0</v>
      </c>
      <c r="AI139" s="50">
        <f t="shared" si="302"/>
        <v>0</v>
      </c>
      <c r="AJ139" s="50">
        <f t="shared" si="302"/>
        <v>0</v>
      </c>
      <c r="AK139" s="50">
        <f t="shared" si="302"/>
        <v>0</v>
      </c>
      <c r="AL139" s="51">
        <f t="shared" si="302"/>
        <v>0</v>
      </c>
      <c r="AM139" s="51">
        <f t="shared" si="302"/>
        <v>0</v>
      </c>
      <c r="AN139" s="51">
        <f t="shared" si="302"/>
        <v>0</v>
      </c>
      <c r="AO139" s="51">
        <f t="shared" si="302"/>
        <v>0</v>
      </c>
      <c r="AP139" s="51">
        <f t="shared" si="302"/>
        <v>0</v>
      </c>
      <c r="AQ139" s="51">
        <f t="shared" si="302"/>
        <v>0</v>
      </c>
      <c r="AR139" s="51">
        <f t="shared" si="302"/>
        <v>0</v>
      </c>
      <c r="AS139" s="51">
        <f t="shared" si="302"/>
        <v>0</v>
      </c>
      <c r="AT139" s="51">
        <f t="shared" si="302"/>
        <v>0</v>
      </c>
      <c r="AU139" s="51">
        <f t="shared" si="302"/>
        <v>0</v>
      </c>
      <c r="AV139" s="433">
        <f t="shared" si="302"/>
        <v>0</v>
      </c>
      <c r="AW139" s="75">
        <f t="shared" si="302"/>
        <v>0</v>
      </c>
      <c r="AX139" s="50">
        <f t="shared" si="302"/>
        <v>0</v>
      </c>
      <c r="AY139" s="50">
        <f t="shared" si="302"/>
        <v>0</v>
      </c>
      <c r="AZ139" s="50">
        <f t="shared" si="302"/>
        <v>0</v>
      </c>
      <c r="BA139" s="50">
        <f t="shared" si="302"/>
        <v>0</v>
      </c>
      <c r="BB139" s="50">
        <f t="shared" si="302"/>
        <v>0</v>
      </c>
      <c r="BC139" s="50">
        <f t="shared" si="302"/>
        <v>0</v>
      </c>
      <c r="BD139" s="51">
        <f t="shared" si="302"/>
        <v>0</v>
      </c>
      <c r="BE139" s="51">
        <f t="shared" si="302"/>
        <v>0</v>
      </c>
      <c r="BF139" s="51">
        <f t="shared" si="302"/>
        <v>0</v>
      </c>
      <c r="BG139" s="294">
        <f t="shared" si="302"/>
        <v>0</v>
      </c>
    </row>
    <row r="140" spans="1:59" customFormat="1" ht="12.75" x14ac:dyDescent="0.2">
      <c r="D140" s="46"/>
      <c r="E140" s="47"/>
      <c r="F140" s="46"/>
      <c r="G140" s="80"/>
      <c r="H140" s="2">
        <v>3124</v>
      </c>
      <c r="I140" s="49">
        <f t="shared" ref="I140:BG140" si="303">SUMIF($F$12:$F$241,"=3124",I$12:I$241)</f>
        <v>0</v>
      </c>
      <c r="J140" s="50">
        <f t="shared" si="303"/>
        <v>0</v>
      </c>
      <c r="K140" s="50">
        <f t="shared" si="303"/>
        <v>0</v>
      </c>
      <c r="L140" s="50">
        <f t="shared" si="303"/>
        <v>0</v>
      </c>
      <c r="M140" s="50">
        <f t="shared" si="303"/>
        <v>0</v>
      </c>
      <c r="N140" s="50">
        <f t="shared" si="303"/>
        <v>0</v>
      </c>
      <c r="O140" s="51">
        <f t="shared" si="303"/>
        <v>0</v>
      </c>
      <c r="P140" s="51">
        <f t="shared" si="303"/>
        <v>0</v>
      </c>
      <c r="Q140" s="433">
        <f t="shared" si="303"/>
        <v>0</v>
      </c>
      <c r="R140" s="75">
        <f t="shared" si="303"/>
        <v>0</v>
      </c>
      <c r="S140" s="50">
        <f t="shared" si="303"/>
        <v>0</v>
      </c>
      <c r="T140" s="50">
        <f t="shared" si="303"/>
        <v>0</v>
      </c>
      <c r="U140" s="50">
        <f t="shared" si="303"/>
        <v>0</v>
      </c>
      <c r="V140" s="50">
        <f t="shared" si="303"/>
        <v>0</v>
      </c>
      <c r="W140" s="50">
        <f t="shared" si="303"/>
        <v>0</v>
      </c>
      <c r="X140" s="50">
        <f t="shared" si="303"/>
        <v>0</v>
      </c>
      <c r="Y140" s="50">
        <f t="shared" si="303"/>
        <v>0</v>
      </c>
      <c r="Z140" s="50">
        <f t="shared" si="303"/>
        <v>0</v>
      </c>
      <c r="AA140" s="50">
        <f t="shared" si="303"/>
        <v>0</v>
      </c>
      <c r="AB140" s="50">
        <f t="shared" si="303"/>
        <v>0</v>
      </c>
      <c r="AC140" s="50">
        <f t="shared" si="303"/>
        <v>0</v>
      </c>
      <c r="AD140" s="50">
        <f t="shared" si="303"/>
        <v>0</v>
      </c>
      <c r="AE140" s="50">
        <f t="shared" si="303"/>
        <v>0</v>
      </c>
      <c r="AF140" s="50">
        <f t="shared" si="303"/>
        <v>0</v>
      </c>
      <c r="AG140" s="50">
        <f t="shared" si="303"/>
        <v>0</v>
      </c>
      <c r="AH140" s="50">
        <f t="shared" si="303"/>
        <v>0</v>
      </c>
      <c r="AI140" s="50">
        <f t="shared" si="303"/>
        <v>0</v>
      </c>
      <c r="AJ140" s="50">
        <f t="shared" si="303"/>
        <v>0</v>
      </c>
      <c r="AK140" s="50">
        <f t="shared" si="303"/>
        <v>0</v>
      </c>
      <c r="AL140" s="51">
        <f t="shared" si="303"/>
        <v>0</v>
      </c>
      <c r="AM140" s="51">
        <f t="shared" si="303"/>
        <v>0</v>
      </c>
      <c r="AN140" s="51">
        <f t="shared" si="303"/>
        <v>0</v>
      </c>
      <c r="AO140" s="51">
        <f t="shared" si="303"/>
        <v>0</v>
      </c>
      <c r="AP140" s="51">
        <f t="shared" si="303"/>
        <v>0</v>
      </c>
      <c r="AQ140" s="51">
        <f t="shared" si="303"/>
        <v>0</v>
      </c>
      <c r="AR140" s="51">
        <f t="shared" si="303"/>
        <v>0</v>
      </c>
      <c r="AS140" s="51">
        <f t="shared" si="303"/>
        <v>0</v>
      </c>
      <c r="AT140" s="51">
        <f t="shared" si="303"/>
        <v>0</v>
      </c>
      <c r="AU140" s="51">
        <f t="shared" si="303"/>
        <v>0</v>
      </c>
      <c r="AV140" s="433">
        <f t="shared" si="303"/>
        <v>0</v>
      </c>
      <c r="AW140" s="75">
        <f t="shared" si="303"/>
        <v>0</v>
      </c>
      <c r="AX140" s="50">
        <f t="shared" si="303"/>
        <v>0</v>
      </c>
      <c r="AY140" s="50">
        <f t="shared" si="303"/>
        <v>0</v>
      </c>
      <c r="AZ140" s="50">
        <f t="shared" si="303"/>
        <v>0</v>
      </c>
      <c r="BA140" s="50">
        <f t="shared" si="303"/>
        <v>0</v>
      </c>
      <c r="BB140" s="50">
        <f t="shared" si="303"/>
        <v>0</v>
      </c>
      <c r="BC140" s="50">
        <f t="shared" si="303"/>
        <v>0</v>
      </c>
      <c r="BD140" s="51">
        <f t="shared" si="303"/>
        <v>0</v>
      </c>
      <c r="BE140" s="51">
        <f t="shared" si="303"/>
        <v>0</v>
      </c>
      <c r="BF140" s="51">
        <f t="shared" si="303"/>
        <v>0</v>
      </c>
      <c r="BG140" s="294">
        <f t="shared" si="303"/>
        <v>0</v>
      </c>
    </row>
    <row r="141" spans="1:59" customFormat="1" ht="12.75" x14ac:dyDescent="0.2">
      <c r="D141" s="46"/>
      <c r="E141" s="47"/>
      <c r="F141" s="46"/>
      <c r="G141" s="80"/>
      <c r="H141" s="2">
        <v>3141</v>
      </c>
      <c r="I141" s="49">
        <f t="shared" ref="I141:BG141" si="304">SUMIF($F$12:$F$271,"=3141",I$12:I$271)</f>
        <v>20867418</v>
      </c>
      <c r="J141" s="50">
        <f t="shared" si="304"/>
        <v>15133874</v>
      </c>
      <c r="K141" s="50">
        <f t="shared" si="304"/>
        <v>125000</v>
      </c>
      <c r="L141" s="50">
        <f t="shared" si="304"/>
        <v>5157501</v>
      </c>
      <c r="M141" s="50">
        <f t="shared" si="304"/>
        <v>302677</v>
      </c>
      <c r="N141" s="50">
        <f t="shared" si="304"/>
        <v>148366</v>
      </c>
      <c r="O141" s="51">
        <f t="shared" si="304"/>
        <v>51.81</v>
      </c>
      <c r="P141" s="51">
        <f t="shared" si="304"/>
        <v>0</v>
      </c>
      <c r="Q141" s="433">
        <f t="shared" si="304"/>
        <v>51.81</v>
      </c>
      <c r="R141" s="75">
        <f t="shared" si="304"/>
        <v>-65000</v>
      </c>
      <c r="S141" s="50">
        <f t="shared" si="304"/>
        <v>0</v>
      </c>
      <c r="T141" s="50">
        <f t="shared" si="304"/>
        <v>0</v>
      </c>
      <c r="U141" s="50">
        <f t="shared" si="304"/>
        <v>90992</v>
      </c>
      <c r="V141" s="50">
        <f t="shared" si="304"/>
        <v>0</v>
      </c>
      <c r="W141" s="50">
        <f t="shared" si="304"/>
        <v>0</v>
      </c>
      <c r="X141" s="50">
        <f t="shared" si="304"/>
        <v>0</v>
      </c>
      <c r="Y141" s="50">
        <f t="shared" si="304"/>
        <v>25992</v>
      </c>
      <c r="Z141" s="50">
        <f t="shared" si="304"/>
        <v>65000</v>
      </c>
      <c r="AA141" s="50">
        <f t="shared" si="304"/>
        <v>0</v>
      </c>
      <c r="AB141" s="50">
        <f t="shared" si="304"/>
        <v>0</v>
      </c>
      <c r="AC141" s="50">
        <f t="shared" si="304"/>
        <v>65000</v>
      </c>
      <c r="AD141" s="50">
        <f t="shared" si="304"/>
        <v>90992</v>
      </c>
      <c r="AE141" s="50">
        <f t="shared" si="304"/>
        <v>30755</v>
      </c>
      <c r="AF141" s="50">
        <f t="shared" si="304"/>
        <v>520</v>
      </c>
      <c r="AG141" s="50">
        <f t="shared" si="304"/>
        <v>0</v>
      </c>
      <c r="AH141" s="50">
        <f t="shared" si="304"/>
        <v>0</v>
      </c>
      <c r="AI141" s="50">
        <f t="shared" si="304"/>
        <v>0</v>
      </c>
      <c r="AJ141" s="50">
        <f t="shared" si="304"/>
        <v>0</v>
      </c>
      <c r="AK141" s="50">
        <f t="shared" si="304"/>
        <v>122267</v>
      </c>
      <c r="AL141" s="51">
        <f t="shared" si="304"/>
        <v>0</v>
      </c>
      <c r="AM141" s="51">
        <f t="shared" si="304"/>
        <v>-0.08</v>
      </c>
      <c r="AN141" s="51">
        <f t="shared" si="304"/>
        <v>0</v>
      </c>
      <c r="AO141" s="51">
        <f t="shared" si="304"/>
        <v>0</v>
      </c>
      <c r="AP141" s="51">
        <f t="shared" si="304"/>
        <v>0</v>
      </c>
      <c r="AQ141" s="51">
        <f t="shared" si="304"/>
        <v>0</v>
      </c>
      <c r="AR141" s="51">
        <f t="shared" si="304"/>
        <v>0</v>
      </c>
      <c r="AS141" s="51">
        <f t="shared" si="304"/>
        <v>0</v>
      </c>
      <c r="AT141" s="51">
        <f t="shared" si="304"/>
        <v>0</v>
      </c>
      <c r="AU141" s="51">
        <f t="shared" si="304"/>
        <v>-0.08</v>
      </c>
      <c r="AV141" s="433">
        <f t="shared" si="304"/>
        <v>-0.08</v>
      </c>
      <c r="AW141" s="75">
        <f t="shared" si="304"/>
        <v>20989685</v>
      </c>
      <c r="AX141" s="50">
        <f t="shared" si="304"/>
        <v>15159866</v>
      </c>
      <c r="AY141" s="50">
        <f t="shared" si="304"/>
        <v>0</v>
      </c>
      <c r="AZ141" s="50">
        <f t="shared" si="304"/>
        <v>190000</v>
      </c>
      <c r="BA141" s="50">
        <f t="shared" si="304"/>
        <v>5188256</v>
      </c>
      <c r="BB141" s="50">
        <f t="shared" si="304"/>
        <v>303197</v>
      </c>
      <c r="BC141" s="50">
        <f t="shared" si="304"/>
        <v>148366</v>
      </c>
      <c r="BD141" s="51">
        <f t="shared" si="304"/>
        <v>51.730000000000004</v>
      </c>
      <c r="BE141" s="51">
        <f t="shared" si="304"/>
        <v>0</v>
      </c>
      <c r="BF141" s="51">
        <f t="shared" si="304"/>
        <v>0</v>
      </c>
      <c r="BG141" s="294">
        <f t="shared" si="304"/>
        <v>51.730000000000004</v>
      </c>
    </row>
    <row r="142" spans="1:59" customFormat="1" ht="12.75" x14ac:dyDescent="0.2">
      <c r="D142" s="46"/>
      <c r="E142" s="47"/>
      <c r="F142" s="46"/>
      <c r="G142" s="80"/>
      <c r="H142" s="2">
        <v>3143</v>
      </c>
      <c r="I142" s="49">
        <f t="shared" ref="I142:BG142" si="305">SUMIF($F$12:$F$271,"=3143",I$12:I$271)</f>
        <v>16198346</v>
      </c>
      <c r="J142" s="50">
        <f t="shared" si="305"/>
        <v>11823287</v>
      </c>
      <c r="K142" s="50">
        <f t="shared" si="305"/>
        <v>90000</v>
      </c>
      <c r="L142" s="50">
        <f t="shared" si="305"/>
        <v>4026692</v>
      </c>
      <c r="M142" s="50">
        <f t="shared" si="305"/>
        <v>236467</v>
      </c>
      <c r="N142" s="50">
        <f t="shared" si="305"/>
        <v>21900</v>
      </c>
      <c r="O142" s="51">
        <f t="shared" si="305"/>
        <v>26.651000000000003</v>
      </c>
      <c r="P142" s="51">
        <f t="shared" si="305"/>
        <v>25.141000000000005</v>
      </c>
      <c r="Q142" s="433">
        <f t="shared" si="305"/>
        <v>1.51</v>
      </c>
      <c r="R142" s="75">
        <f t="shared" si="305"/>
        <v>-70000</v>
      </c>
      <c r="S142" s="50">
        <f t="shared" si="305"/>
        <v>0</v>
      </c>
      <c r="T142" s="50">
        <f t="shared" si="305"/>
        <v>0</v>
      </c>
      <c r="U142" s="50">
        <f t="shared" si="305"/>
        <v>0</v>
      </c>
      <c r="V142" s="50">
        <f t="shared" si="305"/>
        <v>0</v>
      </c>
      <c r="W142" s="50">
        <f t="shared" si="305"/>
        <v>0</v>
      </c>
      <c r="X142" s="50">
        <f t="shared" si="305"/>
        <v>0</v>
      </c>
      <c r="Y142" s="50">
        <f t="shared" si="305"/>
        <v>-70000</v>
      </c>
      <c r="Z142" s="50">
        <f t="shared" si="305"/>
        <v>70000</v>
      </c>
      <c r="AA142" s="50">
        <f t="shared" si="305"/>
        <v>0</v>
      </c>
      <c r="AB142" s="50">
        <f t="shared" si="305"/>
        <v>0</v>
      </c>
      <c r="AC142" s="50">
        <f t="shared" si="305"/>
        <v>70000</v>
      </c>
      <c r="AD142" s="50">
        <f t="shared" si="305"/>
        <v>0</v>
      </c>
      <c r="AE142" s="50">
        <f t="shared" si="305"/>
        <v>0</v>
      </c>
      <c r="AF142" s="50">
        <f t="shared" si="305"/>
        <v>-1400</v>
      </c>
      <c r="AG142" s="50">
        <f t="shared" si="305"/>
        <v>0</v>
      </c>
      <c r="AH142" s="50">
        <f t="shared" si="305"/>
        <v>0</v>
      </c>
      <c r="AI142" s="50">
        <f t="shared" si="305"/>
        <v>0</v>
      </c>
      <c r="AJ142" s="50">
        <f t="shared" si="305"/>
        <v>0</v>
      </c>
      <c r="AK142" s="50">
        <f t="shared" si="305"/>
        <v>-1400</v>
      </c>
      <c r="AL142" s="51">
        <f t="shared" si="305"/>
        <v>-0.1</v>
      </c>
      <c r="AM142" s="51">
        <f t="shared" si="305"/>
        <v>0</v>
      </c>
      <c r="AN142" s="51">
        <f t="shared" si="305"/>
        <v>0</v>
      </c>
      <c r="AO142" s="51">
        <f t="shared" si="305"/>
        <v>0</v>
      </c>
      <c r="AP142" s="51">
        <f t="shared" si="305"/>
        <v>0</v>
      </c>
      <c r="AQ142" s="51">
        <f t="shared" si="305"/>
        <v>0</v>
      </c>
      <c r="AR142" s="51">
        <f t="shared" si="305"/>
        <v>0</v>
      </c>
      <c r="AS142" s="51">
        <f t="shared" si="305"/>
        <v>0</v>
      </c>
      <c r="AT142" s="51">
        <f t="shared" si="305"/>
        <v>-0.1</v>
      </c>
      <c r="AU142" s="51">
        <f t="shared" si="305"/>
        <v>0</v>
      </c>
      <c r="AV142" s="433">
        <f t="shared" si="305"/>
        <v>-0.1</v>
      </c>
      <c r="AW142" s="75">
        <f t="shared" si="305"/>
        <v>16196946</v>
      </c>
      <c r="AX142" s="50">
        <f t="shared" si="305"/>
        <v>11753287</v>
      </c>
      <c r="AY142" s="50">
        <f t="shared" si="305"/>
        <v>0</v>
      </c>
      <c r="AZ142" s="50">
        <f t="shared" si="305"/>
        <v>160000</v>
      </c>
      <c r="BA142" s="50">
        <f t="shared" si="305"/>
        <v>4026692</v>
      </c>
      <c r="BB142" s="50">
        <f t="shared" si="305"/>
        <v>235067</v>
      </c>
      <c r="BC142" s="50">
        <f t="shared" si="305"/>
        <v>21900</v>
      </c>
      <c r="BD142" s="51">
        <f t="shared" si="305"/>
        <v>26.551000000000005</v>
      </c>
      <c r="BE142" s="51">
        <f t="shared" si="305"/>
        <v>25.041000000000004</v>
      </c>
      <c r="BF142" s="51">
        <f t="shared" si="305"/>
        <v>0</v>
      </c>
      <c r="BG142" s="294">
        <f t="shared" si="305"/>
        <v>1.51</v>
      </c>
    </row>
    <row r="143" spans="1:59" customFormat="1" ht="12.75" x14ac:dyDescent="0.2">
      <c r="D143" s="46"/>
      <c r="E143" s="47"/>
      <c r="F143" s="46"/>
      <c r="G143" s="80"/>
      <c r="H143" s="2">
        <v>3231</v>
      </c>
      <c r="I143" s="49">
        <f t="shared" ref="I143:BG143" si="306">SUMIF($F$12:$F$271,"=3231",I$12:I$271)</f>
        <v>11963100</v>
      </c>
      <c r="J143" s="50">
        <f t="shared" si="306"/>
        <v>8667053</v>
      </c>
      <c r="K143" s="50">
        <f t="shared" si="306"/>
        <v>114000</v>
      </c>
      <c r="L143" s="50">
        <f t="shared" si="306"/>
        <v>2967996</v>
      </c>
      <c r="M143" s="50">
        <f t="shared" si="306"/>
        <v>173341</v>
      </c>
      <c r="N143" s="50">
        <f t="shared" si="306"/>
        <v>40710</v>
      </c>
      <c r="O143" s="51">
        <f t="shared" si="306"/>
        <v>16.713200000000001</v>
      </c>
      <c r="P143" s="51">
        <f t="shared" si="306"/>
        <v>14.926400000000001</v>
      </c>
      <c r="Q143" s="433">
        <f t="shared" si="306"/>
        <v>1.7867999999999999</v>
      </c>
      <c r="R143" s="75">
        <f t="shared" si="306"/>
        <v>-36000</v>
      </c>
      <c r="S143" s="50">
        <f t="shared" si="306"/>
        <v>0</v>
      </c>
      <c r="T143" s="50">
        <f t="shared" si="306"/>
        <v>0</v>
      </c>
      <c r="U143" s="50">
        <f t="shared" si="306"/>
        <v>4096</v>
      </c>
      <c r="V143" s="50">
        <f t="shared" si="306"/>
        <v>0</v>
      </c>
      <c r="W143" s="50">
        <f t="shared" si="306"/>
        <v>0</v>
      </c>
      <c r="X143" s="50">
        <f t="shared" si="306"/>
        <v>0</v>
      </c>
      <c r="Y143" s="50">
        <f t="shared" si="306"/>
        <v>-31904</v>
      </c>
      <c r="Z143" s="50">
        <f t="shared" si="306"/>
        <v>36000</v>
      </c>
      <c r="AA143" s="50">
        <f t="shared" si="306"/>
        <v>0</v>
      </c>
      <c r="AB143" s="50">
        <f t="shared" si="306"/>
        <v>0</v>
      </c>
      <c r="AC143" s="50">
        <f t="shared" si="306"/>
        <v>36000</v>
      </c>
      <c r="AD143" s="50">
        <f t="shared" si="306"/>
        <v>4096</v>
      </c>
      <c r="AE143" s="50">
        <f t="shared" si="306"/>
        <v>1384</v>
      </c>
      <c r="AF143" s="50">
        <f t="shared" si="306"/>
        <v>-638</v>
      </c>
      <c r="AG143" s="50">
        <f t="shared" si="306"/>
        <v>0</v>
      </c>
      <c r="AH143" s="50">
        <f t="shared" si="306"/>
        <v>0</v>
      </c>
      <c r="AI143" s="50">
        <f t="shared" si="306"/>
        <v>0</v>
      </c>
      <c r="AJ143" s="50">
        <f t="shared" si="306"/>
        <v>0</v>
      </c>
      <c r="AK143" s="50">
        <f t="shared" si="306"/>
        <v>4842</v>
      </c>
      <c r="AL143" s="51">
        <f t="shared" si="306"/>
        <v>0.05</v>
      </c>
      <c r="AM143" s="51">
        <f t="shared" si="306"/>
        <v>0.15</v>
      </c>
      <c r="AN143" s="51">
        <f t="shared" si="306"/>
        <v>0</v>
      </c>
      <c r="AO143" s="51">
        <f t="shared" si="306"/>
        <v>0</v>
      </c>
      <c r="AP143" s="51">
        <f t="shared" si="306"/>
        <v>0</v>
      </c>
      <c r="AQ143" s="51">
        <f t="shared" si="306"/>
        <v>0</v>
      </c>
      <c r="AR143" s="51">
        <f t="shared" si="306"/>
        <v>0</v>
      </c>
      <c r="AS143" s="51">
        <f t="shared" si="306"/>
        <v>0</v>
      </c>
      <c r="AT143" s="51">
        <f t="shared" si="306"/>
        <v>0.05</v>
      </c>
      <c r="AU143" s="51">
        <f t="shared" si="306"/>
        <v>0.15</v>
      </c>
      <c r="AV143" s="433">
        <f t="shared" si="306"/>
        <v>0.2</v>
      </c>
      <c r="AW143" s="75">
        <f t="shared" si="306"/>
        <v>11967942</v>
      </c>
      <c r="AX143" s="50">
        <f t="shared" si="306"/>
        <v>8635149</v>
      </c>
      <c r="AY143" s="50">
        <f t="shared" si="306"/>
        <v>0</v>
      </c>
      <c r="AZ143" s="50">
        <f t="shared" si="306"/>
        <v>150000</v>
      </c>
      <c r="BA143" s="50">
        <f t="shared" si="306"/>
        <v>2969380</v>
      </c>
      <c r="BB143" s="50">
        <f t="shared" si="306"/>
        <v>172703</v>
      </c>
      <c r="BC143" s="50">
        <f t="shared" si="306"/>
        <v>40710</v>
      </c>
      <c r="BD143" s="51">
        <f t="shared" si="306"/>
        <v>16.9132</v>
      </c>
      <c r="BE143" s="51">
        <f t="shared" si="306"/>
        <v>14.976400000000002</v>
      </c>
      <c r="BF143" s="51">
        <f t="shared" si="306"/>
        <v>0</v>
      </c>
      <c r="BG143" s="294">
        <f t="shared" si="306"/>
        <v>1.9367999999999999</v>
      </c>
    </row>
    <row r="144" spans="1:59" customFormat="1" ht="13.5" thickBot="1" x14ac:dyDescent="0.25">
      <c r="D144" s="46"/>
      <c r="E144" s="47"/>
      <c r="F144" s="46"/>
      <c r="G144" s="80"/>
      <c r="H144" s="231">
        <v>3233</v>
      </c>
      <c r="I144" s="52">
        <f t="shared" ref="I144:BG144" si="307">SUMIF($F$12:$F$271,"=3233",I$12:I$271)</f>
        <v>4278702</v>
      </c>
      <c r="J144" s="53">
        <f t="shared" si="307"/>
        <v>3010826</v>
      </c>
      <c r="K144" s="53">
        <f t="shared" si="307"/>
        <v>128000</v>
      </c>
      <c r="L144" s="53">
        <f t="shared" si="307"/>
        <v>1060923</v>
      </c>
      <c r="M144" s="53">
        <f t="shared" si="307"/>
        <v>60217</v>
      </c>
      <c r="N144" s="53">
        <f t="shared" si="307"/>
        <v>18736</v>
      </c>
      <c r="O144" s="224">
        <f t="shared" si="307"/>
        <v>6.620000000000001</v>
      </c>
      <c r="P144" s="224">
        <f t="shared" si="307"/>
        <v>4.8900000000000006</v>
      </c>
      <c r="Q144" s="434">
        <f t="shared" si="307"/>
        <v>1.73</v>
      </c>
      <c r="R144" s="230">
        <f t="shared" si="307"/>
        <v>-8000</v>
      </c>
      <c r="S144" s="53">
        <f t="shared" si="307"/>
        <v>0</v>
      </c>
      <c r="T144" s="53">
        <f t="shared" si="307"/>
        <v>0</v>
      </c>
      <c r="U144" s="53">
        <f t="shared" si="307"/>
        <v>9680</v>
      </c>
      <c r="V144" s="53">
        <f t="shared" si="307"/>
        <v>0</v>
      </c>
      <c r="W144" s="53">
        <f t="shared" si="307"/>
        <v>0</v>
      </c>
      <c r="X144" s="53">
        <f t="shared" si="307"/>
        <v>0</v>
      </c>
      <c r="Y144" s="53">
        <f t="shared" si="307"/>
        <v>1680</v>
      </c>
      <c r="Z144" s="53">
        <f t="shared" si="307"/>
        <v>8000</v>
      </c>
      <c r="AA144" s="53">
        <f t="shared" si="307"/>
        <v>0</v>
      </c>
      <c r="AB144" s="53">
        <f t="shared" si="307"/>
        <v>0</v>
      </c>
      <c r="AC144" s="53">
        <f t="shared" si="307"/>
        <v>8000</v>
      </c>
      <c r="AD144" s="53">
        <f t="shared" si="307"/>
        <v>9680</v>
      </c>
      <c r="AE144" s="53">
        <f t="shared" si="307"/>
        <v>3272</v>
      </c>
      <c r="AF144" s="53">
        <f t="shared" si="307"/>
        <v>34</v>
      </c>
      <c r="AG144" s="53">
        <f t="shared" si="307"/>
        <v>0</v>
      </c>
      <c r="AH144" s="53">
        <f t="shared" si="307"/>
        <v>0</v>
      </c>
      <c r="AI144" s="53">
        <f t="shared" si="307"/>
        <v>0</v>
      </c>
      <c r="AJ144" s="53">
        <f t="shared" si="307"/>
        <v>0</v>
      </c>
      <c r="AK144" s="53">
        <f t="shared" si="307"/>
        <v>12986</v>
      </c>
      <c r="AL144" s="224">
        <f t="shared" si="307"/>
        <v>-0.02</v>
      </c>
      <c r="AM144" s="224">
        <f t="shared" si="307"/>
        <v>0</v>
      </c>
      <c r="AN144" s="224">
        <f t="shared" si="307"/>
        <v>0</v>
      </c>
      <c r="AO144" s="224">
        <f t="shared" si="307"/>
        <v>0</v>
      </c>
      <c r="AP144" s="224">
        <f t="shared" si="307"/>
        <v>0</v>
      </c>
      <c r="AQ144" s="224">
        <f t="shared" si="307"/>
        <v>0</v>
      </c>
      <c r="AR144" s="224">
        <f t="shared" si="307"/>
        <v>0</v>
      </c>
      <c r="AS144" s="224">
        <f t="shared" si="307"/>
        <v>0</v>
      </c>
      <c r="AT144" s="224">
        <f t="shared" si="307"/>
        <v>-0.02</v>
      </c>
      <c r="AU144" s="224">
        <f t="shared" si="307"/>
        <v>0</v>
      </c>
      <c r="AV144" s="434">
        <f t="shared" si="307"/>
        <v>-0.02</v>
      </c>
      <c r="AW144" s="230">
        <f t="shared" si="307"/>
        <v>4291688</v>
      </c>
      <c r="AX144" s="53">
        <f t="shared" si="307"/>
        <v>3012506</v>
      </c>
      <c r="AY144" s="53">
        <f t="shared" si="307"/>
        <v>0</v>
      </c>
      <c r="AZ144" s="53">
        <f t="shared" si="307"/>
        <v>136000</v>
      </c>
      <c r="BA144" s="53">
        <f t="shared" si="307"/>
        <v>1064195</v>
      </c>
      <c r="BB144" s="53">
        <f t="shared" si="307"/>
        <v>60251</v>
      </c>
      <c r="BC144" s="53">
        <f t="shared" si="307"/>
        <v>18736</v>
      </c>
      <c r="BD144" s="224">
        <f t="shared" si="307"/>
        <v>6.6000000000000005</v>
      </c>
      <c r="BE144" s="224">
        <f t="shared" si="307"/>
        <v>4.870000000000001</v>
      </c>
      <c r="BF144" s="224">
        <f t="shared" si="307"/>
        <v>0</v>
      </c>
      <c r="BG144" s="295">
        <f t="shared" si="307"/>
        <v>1.73</v>
      </c>
    </row>
    <row r="145" spans="1:59" x14ac:dyDescent="0.25">
      <c r="I145" s="144"/>
      <c r="J145" s="144"/>
      <c r="K145" s="144"/>
      <c r="L145" s="144"/>
      <c r="M145" s="144"/>
      <c r="N145" s="144"/>
      <c r="O145" s="435"/>
      <c r="P145" s="435"/>
      <c r="Q145" s="435"/>
      <c r="R145" s="176"/>
    </row>
    <row r="146" spans="1:59" s="96" customFormat="1" x14ac:dyDescent="0.25">
      <c r="A146" s="144"/>
      <c r="B146" s="143"/>
      <c r="C146" s="143"/>
      <c r="D146" s="143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435"/>
      <c r="P146" s="435"/>
      <c r="Q146" s="435"/>
      <c r="R146" s="176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BD146" s="97"/>
      <c r="BE146" s="97"/>
      <c r="BF146" s="97"/>
      <c r="BG146" s="97"/>
    </row>
    <row r="147" spans="1:59" s="96" customFormat="1" x14ac:dyDescent="0.25">
      <c r="A147" s="144"/>
      <c r="B147" s="143"/>
      <c r="C147" s="143"/>
      <c r="D147" s="143"/>
      <c r="E147" s="144"/>
      <c r="F147" s="144"/>
      <c r="G147" s="144"/>
      <c r="H147" s="144"/>
      <c r="I147" s="176"/>
      <c r="J147" s="176"/>
      <c r="K147" s="176"/>
      <c r="L147" s="176"/>
      <c r="M147" s="176"/>
      <c r="N147" s="176"/>
      <c r="O147" s="435"/>
      <c r="P147" s="435"/>
      <c r="Q147" s="435"/>
      <c r="R147" s="176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BD147" s="97"/>
      <c r="BE147" s="97"/>
      <c r="BF147" s="97"/>
      <c r="BG147" s="97"/>
    </row>
    <row r="148" spans="1:59" s="96" customFormat="1" x14ac:dyDescent="0.25">
      <c r="A148" s="144"/>
      <c r="B148" s="143"/>
      <c r="C148" s="143"/>
      <c r="D148" s="143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435"/>
      <c r="P148" s="435"/>
      <c r="Q148" s="435"/>
      <c r="R148" s="176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BD148" s="97"/>
      <c r="BE148" s="97"/>
      <c r="BF148" s="97"/>
      <c r="BG148" s="97"/>
    </row>
    <row r="150" spans="1:59" s="96" customFormat="1" x14ac:dyDescent="0.25">
      <c r="A150" s="144"/>
      <c r="B150" s="143"/>
      <c r="C150" s="143"/>
      <c r="D150" s="143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435"/>
      <c r="P150" s="435"/>
      <c r="Q150" s="435"/>
      <c r="R150" s="176"/>
      <c r="S150" s="176"/>
      <c r="T150" s="176"/>
      <c r="U150" s="176"/>
      <c r="V150" s="176"/>
      <c r="W150" s="176"/>
      <c r="X150" s="176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BD150" s="97"/>
      <c r="BE150" s="97"/>
      <c r="BF150" s="97"/>
      <c r="BG150" s="97"/>
    </row>
    <row r="152" spans="1:59" s="96" customFormat="1" x14ac:dyDescent="0.25">
      <c r="A152" s="144"/>
      <c r="B152" s="143"/>
      <c r="C152" s="143"/>
      <c r="D152" s="143"/>
      <c r="E152" s="144"/>
      <c r="F152" s="144"/>
      <c r="G152" s="144"/>
      <c r="H152" s="144"/>
      <c r="O152" s="97"/>
      <c r="P152" s="97"/>
      <c r="Q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BD152" s="97"/>
      <c r="BE152" s="97"/>
      <c r="BF152" s="97"/>
      <c r="BG152" s="97"/>
    </row>
    <row r="154" spans="1:59" s="96" customFormat="1" x14ac:dyDescent="0.25">
      <c r="A154" s="144"/>
      <c r="B154" s="143"/>
      <c r="C154" s="143"/>
      <c r="D154" s="143"/>
      <c r="E154" s="144"/>
      <c r="F154" s="175"/>
      <c r="G154" s="144"/>
      <c r="H154" s="144"/>
      <c r="J154" s="145"/>
      <c r="K154" s="145"/>
      <c r="L154" s="145"/>
      <c r="M154" s="145"/>
      <c r="N154" s="145"/>
      <c r="O154" s="97"/>
      <c r="P154" s="146"/>
      <c r="Q154" s="146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BD154" s="97"/>
      <c r="BE154" s="97"/>
      <c r="BF154" s="97"/>
      <c r="BG154" s="97"/>
    </row>
    <row r="155" spans="1:59" s="96" customFormat="1" x14ac:dyDescent="0.25">
      <c r="A155" s="144"/>
      <c r="B155" s="143"/>
      <c r="C155" s="143"/>
      <c r="D155" s="143"/>
      <c r="E155" s="144"/>
      <c r="F155" s="175"/>
      <c r="G155" s="144"/>
      <c r="H155" s="144"/>
      <c r="J155" s="145"/>
      <c r="K155" s="145"/>
      <c r="L155" s="145"/>
      <c r="M155" s="145"/>
      <c r="N155" s="145"/>
      <c r="O155" s="97"/>
      <c r="P155" s="146"/>
      <c r="Q155" s="146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BD155" s="97"/>
      <c r="BE155" s="97"/>
      <c r="BF155" s="97"/>
      <c r="BG155" s="97"/>
    </row>
    <row r="156" spans="1:59" s="96" customFormat="1" x14ac:dyDescent="0.25">
      <c r="A156" s="144"/>
      <c r="B156" s="143"/>
      <c r="C156" s="143"/>
      <c r="D156" s="143"/>
      <c r="E156" s="144"/>
      <c r="F156" s="175"/>
      <c r="G156" s="144"/>
      <c r="H156" s="144"/>
      <c r="J156" s="145"/>
      <c r="K156" s="145"/>
      <c r="L156" s="145"/>
      <c r="M156" s="145"/>
      <c r="N156" s="145"/>
      <c r="O156" s="97"/>
      <c r="P156" s="146"/>
      <c r="Q156" s="146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BD156" s="97"/>
      <c r="BE156" s="97"/>
      <c r="BF156" s="97"/>
      <c r="BG156" s="97"/>
    </row>
    <row r="157" spans="1:59" s="96" customFormat="1" x14ac:dyDescent="0.25">
      <c r="A157" s="144"/>
      <c r="B157" s="143"/>
      <c r="C157" s="143"/>
      <c r="D157" s="143"/>
      <c r="E157" s="144"/>
      <c r="F157" s="175"/>
      <c r="G157" s="144"/>
      <c r="H157" s="144"/>
      <c r="J157" s="145"/>
      <c r="K157" s="145"/>
      <c r="L157" s="145"/>
      <c r="M157" s="145"/>
      <c r="N157" s="145"/>
      <c r="O157" s="97"/>
      <c r="P157" s="146"/>
      <c r="Q157" s="146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BD157" s="97"/>
      <c r="BE157" s="97"/>
      <c r="BF157" s="97"/>
      <c r="BG157" s="97"/>
    </row>
    <row r="159" spans="1:59" x14ac:dyDescent="0.25">
      <c r="O159" s="146"/>
    </row>
    <row r="160" spans="1:59" x14ac:dyDescent="0.25">
      <c r="O160" s="146"/>
    </row>
    <row r="162" spans="5:17" x14ac:dyDescent="0.25">
      <c r="J162" s="96"/>
      <c r="K162" s="96"/>
      <c r="L162" s="96"/>
      <c r="M162" s="96"/>
      <c r="N162" s="96"/>
      <c r="P162" s="97"/>
      <c r="Q162" s="97"/>
    </row>
    <row r="164" spans="5:17" x14ac:dyDescent="0.25">
      <c r="J164" s="96"/>
      <c r="K164" s="96"/>
      <c r="L164" s="96"/>
      <c r="M164" s="96"/>
      <c r="N164" s="96"/>
      <c r="P164" s="97"/>
      <c r="Q164" s="97"/>
    </row>
    <row r="166" spans="5:17" x14ac:dyDescent="0.25">
      <c r="E166" s="91"/>
      <c r="L166" s="91"/>
    </row>
    <row r="167" spans="5:17" x14ac:dyDescent="0.25">
      <c r="E167" s="91"/>
      <c r="L167" s="91"/>
    </row>
    <row r="168" spans="5:17" x14ac:dyDescent="0.25">
      <c r="E168" s="91"/>
      <c r="L168" s="91"/>
    </row>
    <row r="169" spans="5:17" x14ac:dyDescent="0.25">
      <c r="E169" s="91"/>
      <c r="L169" s="91"/>
    </row>
    <row r="170" spans="5:17" x14ac:dyDescent="0.25">
      <c r="E170" s="422"/>
    </row>
    <row r="171" spans="5:17" x14ac:dyDescent="0.25">
      <c r="E171" s="422"/>
    </row>
    <row r="172" spans="5:17" x14ac:dyDescent="0.25">
      <c r="E172" s="422"/>
    </row>
    <row r="173" spans="5:17" x14ac:dyDescent="0.25">
      <c r="E173" s="422"/>
    </row>
    <row r="174" spans="5:17" x14ac:dyDescent="0.25">
      <c r="E174" s="422"/>
    </row>
    <row r="175" spans="5:17" x14ac:dyDescent="0.25">
      <c r="E175" s="422"/>
    </row>
    <row r="176" spans="5:17" x14ac:dyDescent="0.25">
      <c r="E176" s="422"/>
    </row>
    <row r="177" spans="1:59" x14ac:dyDescent="0.25">
      <c r="E177" s="422"/>
    </row>
    <row r="178" spans="1:59" x14ac:dyDescent="0.25">
      <c r="E178" s="422"/>
    </row>
    <row r="179" spans="1:59" x14ac:dyDescent="0.25">
      <c r="E179" s="422"/>
    </row>
    <row r="180" spans="1:59" x14ac:dyDescent="0.25">
      <c r="E180" s="422"/>
    </row>
    <row r="181" spans="1:59" x14ac:dyDescent="0.25">
      <c r="E181" s="422"/>
    </row>
    <row r="183" spans="1:59" s="152" customFormat="1" x14ac:dyDescent="0.25">
      <c r="A183" s="175"/>
      <c r="H183" s="175"/>
      <c r="I183" s="96"/>
      <c r="L183" s="145"/>
      <c r="M183" s="145"/>
      <c r="O183" s="97"/>
      <c r="P183" s="425"/>
      <c r="Q183" s="425"/>
      <c r="R183" s="424"/>
      <c r="S183" s="424"/>
      <c r="T183" s="424"/>
      <c r="U183" s="424"/>
      <c r="V183" s="424"/>
      <c r="W183" s="424"/>
      <c r="X183" s="424"/>
      <c r="Y183" s="424"/>
      <c r="Z183" s="424"/>
      <c r="AA183" s="424"/>
      <c r="AB183" s="424"/>
      <c r="AC183" s="424"/>
      <c r="AD183" s="424"/>
      <c r="AE183" s="424"/>
      <c r="AF183" s="424"/>
      <c r="AG183" s="424"/>
      <c r="AH183" s="424"/>
      <c r="AI183" s="424"/>
      <c r="AJ183" s="424"/>
      <c r="AK183" s="424"/>
      <c r="AL183" s="425"/>
      <c r="AM183" s="425"/>
      <c r="AN183" s="425"/>
      <c r="AO183" s="425"/>
      <c r="AP183" s="425"/>
      <c r="AQ183" s="425"/>
      <c r="AR183" s="425"/>
      <c r="AS183" s="425"/>
      <c r="AT183" s="425"/>
      <c r="AU183" s="425"/>
      <c r="AV183" s="425"/>
      <c r="AW183" s="424"/>
      <c r="AX183" s="424"/>
      <c r="AY183" s="424"/>
      <c r="AZ183" s="424"/>
      <c r="BA183" s="424"/>
      <c r="BB183" s="424"/>
      <c r="BC183" s="424"/>
      <c r="BD183" s="425"/>
      <c r="BE183" s="425"/>
      <c r="BF183" s="425"/>
      <c r="BG183" s="425"/>
    </row>
    <row r="184" spans="1:59" s="152" customFormat="1" x14ac:dyDescent="0.25">
      <c r="A184" s="175"/>
      <c r="H184" s="175"/>
      <c r="I184" s="96"/>
      <c r="L184" s="145"/>
      <c r="M184" s="145"/>
      <c r="O184" s="97"/>
      <c r="P184" s="425"/>
      <c r="Q184" s="425"/>
      <c r="R184" s="424"/>
      <c r="S184" s="424"/>
      <c r="T184" s="424"/>
      <c r="U184" s="424"/>
      <c r="V184" s="424"/>
      <c r="W184" s="424"/>
      <c r="X184" s="424"/>
      <c r="Y184" s="424"/>
      <c r="Z184" s="424"/>
      <c r="AA184" s="424"/>
      <c r="AB184" s="424"/>
      <c r="AC184" s="424"/>
      <c r="AD184" s="424"/>
      <c r="AE184" s="424"/>
      <c r="AF184" s="424"/>
      <c r="AG184" s="424"/>
      <c r="AH184" s="424"/>
      <c r="AI184" s="424"/>
      <c r="AJ184" s="424"/>
      <c r="AK184" s="424"/>
      <c r="AL184" s="425"/>
      <c r="AM184" s="425"/>
      <c r="AN184" s="425"/>
      <c r="AO184" s="425"/>
      <c r="AP184" s="425"/>
      <c r="AQ184" s="425"/>
      <c r="AR184" s="425"/>
      <c r="AS184" s="425"/>
      <c r="AT184" s="425"/>
      <c r="AU184" s="425"/>
      <c r="AV184" s="425"/>
      <c r="AW184" s="424"/>
      <c r="AX184" s="424"/>
      <c r="AY184" s="424"/>
      <c r="AZ184" s="424"/>
      <c r="BA184" s="424"/>
      <c r="BB184" s="424"/>
      <c r="BC184" s="424"/>
      <c r="BD184" s="425"/>
      <c r="BE184" s="425"/>
      <c r="BF184" s="425"/>
      <c r="BG184" s="425"/>
    </row>
    <row r="185" spans="1:59" s="152" customFormat="1" x14ac:dyDescent="0.25">
      <c r="A185" s="175"/>
      <c r="H185" s="175"/>
      <c r="I185" s="96"/>
      <c r="L185" s="145"/>
      <c r="M185" s="145"/>
      <c r="O185" s="97"/>
      <c r="P185" s="425"/>
      <c r="Q185" s="425"/>
      <c r="R185" s="424"/>
      <c r="S185" s="424"/>
      <c r="T185" s="424"/>
      <c r="U185" s="424"/>
      <c r="V185" s="424"/>
      <c r="W185" s="424"/>
      <c r="X185" s="424"/>
      <c r="Y185" s="424"/>
      <c r="Z185" s="424"/>
      <c r="AA185" s="424"/>
      <c r="AB185" s="424"/>
      <c r="AC185" s="424"/>
      <c r="AD185" s="424"/>
      <c r="AE185" s="424"/>
      <c r="AF185" s="424"/>
      <c r="AG185" s="424"/>
      <c r="AH185" s="424"/>
      <c r="AI185" s="424"/>
      <c r="AJ185" s="424"/>
      <c r="AK185" s="424"/>
      <c r="AL185" s="425"/>
      <c r="AM185" s="425"/>
      <c r="AN185" s="425"/>
      <c r="AO185" s="425"/>
      <c r="AP185" s="425"/>
      <c r="AQ185" s="425"/>
      <c r="AR185" s="425"/>
      <c r="AS185" s="425"/>
      <c r="AT185" s="425"/>
      <c r="AU185" s="425"/>
      <c r="AV185" s="425"/>
      <c r="AW185" s="424"/>
      <c r="AX185" s="424"/>
      <c r="AY185" s="424"/>
      <c r="AZ185" s="424"/>
      <c r="BA185" s="424"/>
      <c r="BB185" s="424"/>
      <c r="BC185" s="424"/>
      <c r="BD185" s="425"/>
      <c r="BE185" s="425"/>
      <c r="BF185" s="425"/>
      <c r="BG185" s="425"/>
    </row>
    <row r="186" spans="1:59" s="152" customFormat="1" x14ac:dyDescent="0.25">
      <c r="A186" s="175"/>
      <c r="H186" s="175"/>
      <c r="I186" s="96"/>
      <c r="L186" s="145"/>
      <c r="M186" s="145"/>
      <c r="O186" s="97"/>
      <c r="P186" s="425"/>
      <c r="Q186" s="425"/>
      <c r="R186" s="424"/>
      <c r="S186" s="424"/>
      <c r="T186" s="424"/>
      <c r="U186" s="424"/>
      <c r="V186" s="424"/>
      <c r="W186" s="424"/>
      <c r="X186" s="424"/>
      <c r="Y186" s="424"/>
      <c r="Z186" s="424"/>
      <c r="AA186" s="424"/>
      <c r="AB186" s="424"/>
      <c r="AC186" s="424"/>
      <c r="AD186" s="424"/>
      <c r="AE186" s="424"/>
      <c r="AF186" s="424"/>
      <c r="AG186" s="424"/>
      <c r="AH186" s="424"/>
      <c r="AI186" s="424"/>
      <c r="AJ186" s="424"/>
      <c r="AK186" s="424"/>
      <c r="AL186" s="425"/>
      <c r="AM186" s="425"/>
      <c r="AN186" s="425"/>
      <c r="AO186" s="425"/>
      <c r="AP186" s="425"/>
      <c r="AQ186" s="425"/>
      <c r="AR186" s="425"/>
      <c r="AS186" s="425"/>
      <c r="AT186" s="425"/>
      <c r="AU186" s="425"/>
      <c r="AV186" s="425"/>
      <c r="AW186" s="424"/>
      <c r="AX186" s="424"/>
      <c r="AY186" s="424"/>
      <c r="AZ186" s="424"/>
      <c r="BA186" s="424"/>
      <c r="BB186" s="424"/>
      <c r="BC186" s="424"/>
      <c r="BD186" s="425"/>
      <c r="BE186" s="425"/>
      <c r="BF186" s="425"/>
      <c r="BG186" s="425"/>
    </row>
    <row r="187" spans="1:59" s="152" customFormat="1" x14ac:dyDescent="0.25">
      <c r="A187" s="175"/>
      <c r="H187" s="175"/>
      <c r="I187" s="96"/>
      <c r="L187" s="145"/>
      <c r="M187" s="145"/>
      <c r="O187" s="97"/>
      <c r="P187" s="425"/>
      <c r="Q187" s="425"/>
      <c r="R187" s="424"/>
      <c r="S187" s="424"/>
      <c r="T187" s="424"/>
      <c r="U187" s="424"/>
      <c r="V187" s="424"/>
      <c r="W187" s="424"/>
      <c r="X187" s="424"/>
      <c r="Y187" s="424"/>
      <c r="Z187" s="424"/>
      <c r="AA187" s="424"/>
      <c r="AB187" s="424"/>
      <c r="AC187" s="424"/>
      <c r="AD187" s="424"/>
      <c r="AE187" s="424"/>
      <c r="AF187" s="424"/>
      <c r="AG187" s="424"/>
      <c r="AH187" s="424"/>
      <c r="AI187" s="424"/>
      <c r="AJ187" s="424"/>
      <c r="AK187" s="424"/>
      <c r="AL187" s="425"/>
      <c r="AM187" s="425"/>
      <c r="AN187" s="425"/>
      <c r="AO187" s="425"/>
      <c r="AP187" s="425"/>
      <c r="AQ187" s="425"/>
      <c r="AR187" s="425"/>
      <c r="AS187" s="425"/>
      <c r="AT187" s="425"/>
      <c r="AU187" s="425"/>
      <c r="AV187" s="425"/>
      <c r="AW187" s="424"/>
      <c r="AX187" s="424"/>
      <c r="AY187" s="424"/>
      <c r="AZ187" s="424"/>
      <c r="BA187" s="424"/>
      <c r="BB187" s="424"/>
      <c r="BC187" s="424"/>
      <c r="BD187" s="425"/>
      <c r="BE187" s="425"/>
      <c r="BF187" s="425"/>
      <c r="BG187" s="425"/>
    </row>
    <row r="188" spans="1:59" x14ac:dyDescent="0.25">
      <c r="J188" s="423"/>
      <c r="K188" s="423"/>
      <c r="N188" s="423"/>
      <c r="P188" s="436"/>
      <c r="Q188" s="436"/>
    </row>
    <row r="190" spans="1:59" x14ac:dyDescent="0.25">
      <c r="E190" s="91"/>
      <c r="J190" s="93"/>
      <c r="K190" s="93"/>
      <c r="N190" s="93"/>
      <c r="P190" s="141"/>
      <c r="Q190" s="141"/>
    </row>
    <row r="191" spans="1:59" x14ac:dyDescent="0.25">
      <c r="E191" s="91"/>
    </row>
    <row r="192" spans="1:59" x14ac:dyDescent="0.25">
      <c r="E192" s="91"/>
    </row>
    <row r="193" spans="5:5" x14ac:dyDescent="0.25">
      <c r="E193" s="91"/>
    </row>
    <row r="194" spans="5:5" x14ac:dyDescent="0.25">
      <c r="E194" s="91"/>
    </row>
    <row r="195" spans="5:5" x14ac:dyDescent="0.25">
      <c r="E195" s="91"/>
    </row>
    <row r="196" spans="5:5" x14ac:dyDescent="0.25">
      <c r="E196" s="91"/>
    </row>
    <row r="197" spans="5:5" x14ac:dyDescent="0.25">
      <c r="E197" s="91"/>
    </row>
    <row r="198" spans="5:5" x14ac:dyDescent="0.25">
      <c r="E198" s="91"/>
    </row>
    <row r="199" spans="5:5" x14ac:dyDescent="0.25">
      <c r="E199" s="91"/>
    </row>
    <row r="200" spans="5:5" x14ac:dyDescent="0.25">
      <c r="E200" s="91"/>
    </row>
    <row r="201" spans="5:5" x14ac:dyDescent="0.25">
      <c r="E201" s="91"/>
    </row>
    <row r="202" spans="5:5" x14ac:dyDescent="0.25">
      <c r="E202" s="91"/>
    </row>
    <row r="223" spans="5:5" x14ac:dyDescent="0.25">
      <c r="E223"/>
    </row>
    <row r="224" spans="5:5" x14ac:dyDescent="0.25">
      <c r="E224"/>
    </row>
    <row r="225" spans="5:5" x14ac:dyDescent="0.25">
      <c r="E225"/>
    </row>
    <row r="226" spans="5:5" x14ac:dyDescent="0.25">
      <c r="E226"/>
    </row>
    <row r="227" spans="5:5" x14ac:dyDescent="0.25">
      <c r="E227"/>
    </row>
    <row r="228" spans="5:5" x14ac:dyDescent="0.25">
      <c r="E228"/>
    </row>
    <row r="229" spans="5:5" x14ac:dyDescent="0.25">
      <c r="E229"/>
    </row>
    <row r="230" spans="5:5" x14ac:dyDescent="0.25">
      <c r="E230"/>
    </row>
    <row r="231" spans="5:5" x14ac:dyDescent="0.25">
      <c r="E231"/>
    </row>
    <row r="232" spans="5:5" x14ac:dyDescent="0.25">
      <c r="E232"/>
    </row>
    <row r="233" spans="5:5" x14ac:dyDescent="0.25">
      <c r="E233"/>
    </row>
    <row r="234" spans="5:5" x14ac:dyDescent="0.25">
      <c r="E234"/>
    </row>
    <row r="235" spans="5:5" x14ac:dyDescent="0.25">
      <c r="E235"/>
    </row>
    <row r="236" spans="5:5" x14ac:dyDescent="0.25">
      <c r="E236"/>
    </row>
    <row r="237" spans="5:5" x14ac:dyDescent="0.25">
      <c r="E237"/>
    </row>
    <row r="238" spans="5:5" x14ac:dyDescent="0.25">
      <c r="E238"/>
    </row>
    <row r="239" spans="5:5" x14ac:dyDescent="0.25">
      <c r="E239"/>
    </row>
    <row r="240" spans="5:5" x14ac:dyDescent="0.25">
      <c r="E240"/>
    </row>
    <row r="242" spans="4:19" x14ac:dyDescent="0.25">
      <c r="D242"/>
      <c r="E242"/>
      <c r="J242" s="176"/>
      <c r="K242" s="176"/>
      <c r="L242" s="176"/>
      <c r="M242" s="176"/>
      <c r="N242" s="176"/>
      <c r="O242" s="435"/>
      <c r="P242" s="435"/>
      <c r="Q242" s="435"/>
    </row>
    <row r="243" spans="4:19" x14ac:dyDescent="0.25">
      <c r="J243" s="144"/>
      <c r="K243" s="144"/>
      <c r="L243" s="144"/>
      <c r="M243" s="144"/>
      <c r="N243" s="144"/>
      <c r="O243" s="435"/>
      <c r="P243" s="435"/>
      <c r="Q243" s="435"/>
    </row>
    <row r="244" spans="4:19" x14ac:dyDescent="0.25">
      <c r="J244" s="144"/>
      <c r="K244" s="144"/>
      <c r="L244" s="144"/>
      <c r="M244" s="144"/>
      <c r="N244" s="144"/>
      <c r="O244" s="435"/>
      <c r="P244" s="435"/>
      <c r="Q244" s="435"/>
    </row>
    <row r="246" spans="4:19" x14ac:dyDescent="0.25">
      <c r="I246" s="144"/>
      <c r="J246" s="144"/>
      <c r="K246" s="144"/>
      <c r="L246" s="144"/>
      <c r="M246" s="144"/>
      <c r="N246" s="144"/>
      <c r="O246" s="435"/>
      <c r="P246" s="435"/>
      <c r="Q246" s="435"/>
      <c r="R246" s="176"/>
      <c r="S246" s="176"/>
    </row>
    <row r="247" spans="4:19" x14ac:dyDescent="0.25">
      <c r="I247" s="144"/>
      <c r="J247" s="144"/>
      <c r="K247" s="144"/>
      <c r="L247" s="144"/>
      <c r="M247" s="144"/>
      <c r="N247" s="144"/>
      <c r="O247" s="435"/>
      <c r="P247" s="435"/>
      <c r="Q247" s="435"/>
      <c r="R247" s="176"/>
      <c r="S247" s="176"/>
    </row>
    <row r="249" spans="4:19" x14ac:dyDescent="0.25">
      <c r="J249" s="96"/>
      <c r="K249" s="96"/>
      <c r="L249" s="96"/>
      <c r="M249" s="96"/>
      <c r="N249" s="96"/>
      <c r="O249" s="96"/>
      <c r="P249" s="96"/>
      <c r="Q249" s="96"/>
    </row>
    <row r="250" spans="4:19" x14ac:dyDescent="0.25">
      <c r="J250" s="96"/>
      <c r="K250" s="96"/>
      <c r="L250" s="96"/>
      <c r="M250" s="96"/>
      <c r="N250" s="96"/>
      <c r="O250" s="96"/>
      <c r="P250" s="96"/>
      <c r="Q250" s="96"/>
    </row>
    <row r="251" spans="4:19" x14ac:dyDescent="0.25">
      <c r="J251" s="96"/>
      <c r="K251" s="96"/>
      <c r="L251" s="96"/>
      <c r="M251" s="96"/>
      <c r="N251" s="96"/>
      <c r="O251" s="96"/>
      <c r="P251" s="96"/>
      <c r="Q251" s="96"/>
    </row>
  </sheetData>
  <mergeCells count="55">
    <mergeCell ref="AW6:BG7"/>
    <mergeCell ref="R6:AV6"/>
    <mergeCell ref="AF7:AF10"/>
    <mergeCell ref="BD8:BD10"/>
    <mergeCell ref="AL8:AM9"/>
    <mergeCell ref="AN8:AN9"/>
    <mergeCell ref="AR8:AS9"/>
    <mergeCell ref="AT8:AV9"/>
    <mergeCell ref="AW8:AW10"/>
    <mergeCell ref="AK7:AK10"/>
    <mergeCell ref="AL7:AV7"/>
    <mergeCell ref="AD7:AD10"/>
    <mergeCell ref="AE7:AE10"/>
    <mergeCell ref="AI9:AI10"/>
    <mergeCell ref="AJ9:AJ10"/>
    <mergeCell ref="R7:Y8"/>
    <mergeCell ref="I6:Q7"/>
    <mergeCell ref="A3:E3"/>
    <mergeCell ref="I8:I10"/>
    <mergeCell ref="O8:O10"/>
    <mergeCell ref="J8:N8"/>
    <mergeCell ref="P8:Q8"/>
    <mergeCell ref="J9:K9"/>
    <mergeCell ref="L9:L10"/>
    <mergeCell ref="M9:M10"/>
    <mergeCell ref="N9:N10"/>
    <mergeCell ref="P9:P10"/>
    <mergeCell ref="Q9:Q10"/>
    <mergeCell ref="Z7:AC8"/>
    <mergeCell ref="AG7:AJ8"/>
    <mergeCell ref="R9:R10"/>
    <mergeCell ref="S9:S10"/>
    <mergeCell ref="T9:T10"/>
    <mergeCell ref="X9:X10"/>
    <mergeCell ref="Y9:Y10"/>
    <mergeCell ref="Z9:Z10"/>
    <mergeCell ref="AA9:AA10"/>
    <mergeCell ref="AB9:AB10"/>
    <mergeCell ref="AC9:AC10"/>
    <mergeCell ref="AG9:AG10"/>
    <mergeCell ref="U9:U10"/>
    <mergeCell ref="V9:V10"/>
    <mergeCell ref="W9:W10"/>
    <mergeCell ref="AH9:AH10"/>
    <mergeCell ref="AO8:AP8"/>
    <mergeCell ref="BC9:BC10"/>
    <mergeCell ref="BE8:BG8"/>
    <mergeCell ref="BE9:BE10"/>
    <mergeCell ref="BG9:BG10"/>
    <mergeCell ref="AX8:BC8"/>
    <mergeCell ref="AX9:AZ9"/>
    <mergeCell ref="BA9:BA10"/>
    <mergeCell ref="BB9:BB10"/>
    <mergeCell ref="AQ8:AQ9"/>
    <mergeCell ref="BF9:BF10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63" fitToWidth="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I205"/>
  <sheetViews>
    <sheetView workbookViewId="0">
      <pane xSplit="8" ySplit="11" topLeftCell="AU177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BF9" sqref="BF9:BF10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9.28515625" customWidth="1"/>
    <col min="6" max="6" width="4.42578125" customWidth="1"/>
    <col min="7" max="7" width="9.42578125" customWidth="1"/>
    <col min="8" max="8" width="8" customWidth="1"/>
    <col min="9" max="14" width="10.7109375" style="15" customWidth="1"/>
    <col min="15" max="15" width="11.7109375" style="14" customWidth="1"/>
    <col min="16" max="17" width="10.7109375" style="14" customWidth="1"/>
    <col min="18" max="18" width="10.7109375" style="15" customWidth="1"/>
    <col min="19" max="21" width="10.7109375" customWidth="1"/>
    <col min="22" max="23" width="11.5703125" customWidth="1"/>
    <col min="24" max="37" width="10.7109375" customWidth="1"/>
    <col min="38" max="48" width="10.7109375" style="14" customWidth="1"/>
    <col min="49" max="55" width="10.7109375" customWidth="1"/>
    <col min="56" max="56" width="11.7109375" style="14" customWidth="1"/>
    <col min="57" max="59" width="10.7109375" style="14" customWidth="1"/>
    <col min="61" max="61" width="11.7109375" style="15" customWidth="1"/>
    <col min="228" max="228" width="6.85546875" customWidth="1"/>
    <col min="229" max="229" width="35" customWidth="1"/>
    <col min="230" max="230" width="8" customWidth="1"/>
    <col min="231" max="231" width="31.85546875" customWidth="1"/>
    <col min="232" max="232" width="12" customWidth="1"/>
    <col min="233" max="233" width="11.5703125" customWidth="1"/>
    <col min="234" max="234" width="12" customWidth="1"/>
    <col min="235" max="235" width="11.140625" customWidth="1"/>
    <col min="236" max="237" width="10" customWidth="1"/>
    <col min="240" max="240" width="10.7109375" customWidth="1"/>
    <col min="484" max="484" width="6.85546875" customWidth="1"/>
    <col min="485" max="485" width="35" customWidth="1"/>
    <col min="486" max="486" width="8" customWidth="1"/>
    <col min="487" max="487" width="31.85546875" customWidth="1"/>
    <col min="488" max="488" width="12" customWidth="1"/>
    <col min="489" max="489" width="11.5703125" customWidth="1"/>
    <col min="490" max="490" width="12" customWidth="1"/>
    <col min="491" max="491" width="11.140625" customWidth="1"/>
    <col min="492" max="493" width="10" customWidth="1"/>
    <col min="496" max="496" width="10.7109375" customWidth="1"/>
    <col min="740" max="740" width="6.85546875" customWidth="1"/>
    <col min="741" max="741" width="35" customWidth="1"/>
    <col min="742" max="742" width="8" customWidth="1"/>
    <col min="743" max="743" width="31.85546875" customWidth="1"/>
    <col min="744" max="744" width="12" customWidth="1"/>
    <col min="745" max="745" width="11.5703125" customWidth="1"/>
    <col min="746" max="746" width="12" customWidth="1"/>
    <col min="747" max="747" width="11.140625" customWidth="1"/>
    <col min="748" max="749" width="10" customWidth="1"/>
    <col min="752" max="752" width="10.7109375" customWidth="1"/>
    <col min="996" max="996" width="6.85546875" customWidth="1"/>
    <col min="997" max="997" width="35" customWidth="1"/>
    <col min="998" max="998" width="8" customWidth="1"/>
    <col min="999" max="999" width="31.85546875" customWidth="1"/>
    <col min="1000" max="1000" width="12" customWidth="1"/>
    <col min="1001" max="1001" width="11.5703125" customWidth="1"/>
    <col min="1002" max="1002" width="12" customWidth="1"/>
    <col min="1003" max="1003" width="11.140625" customWidth="1"/>
    <col min="1004" max="1005" width="10" customWidth="1"/>
    <col min="1008" max="1008" width="10.7109375" customWidth="1"/>
    <col min="1252" max="1252" width="6.85546875" customWidth="1"/>
    <col min="1253" max="1253" width="35" customWidth="1"/>
    <col min="1254" max="1254" width="8" customWidth="1"/>
    <col min="1255" max="1255" width="31.85546875" customWidth="1"/>
    <col min="1256" max="1256" width="12" customWidth="1"/>
    <col min="1257" max="1257" width="11.5703125" customWidth="1"/>
    <col min="1258" max="1258" width="12" customWidth="1"/>
    <col min="1259" max="1259" width="11.140625" customWidth="1"/>
    <col min="1260" max="1261" width="10" customWidth="1"/>
    <col min="1264" max="1264" width="10.7109375" customWidth="1"/>
    <col min="1508" max="1508" width="6.85546875" customWidth="1"/>
    <col min="1509" max="1509" width="35" customWidth="1"/>
    <col min="1510" max="1510" width="8" customWidth="1"/>
    <col min="1511" max="1511" width="31.85546875" customWidth="1"/>
    <col min="1512" max="1512" width="12" customWidth="1"/>
    <col min="1513" max="1513" width="11.5703125" customWidth="1"/>
    <col min="1514" max="1514" width="12" customWidth="1"/>
    <col min="1515" max="1515" width="11.140625" customWidth="1"/>
    <col min="1516" max="1517" width="10" customWidth="1"/>
    <col min="1520" max="1520" width="10.7109375" customWidth="1"/>
    <col min="1764" max="1764" width="6.85546875" customWidth="1"/>
    <col min="1765" max="1765" width="35" customWidth="1"/>
    <col min="1766" max="1766" width="8" customWidth="1"/>
    <col min="1767" max="1767" width="31.85546875" customWidth="1"/>
    <col min="1768" max="1768" width="12" customWidth="1"/>
    <col min="1769" max="1769" width="11.5703125" customWidth="1"/>
    <col min="1770" max="1770" width="12" customWidth="1"/>
    <col min="1771" max="1771" width="11.140625" customWidth="1"/>
    <col min="1772" max="1773" width="10" customWidth="1"/>
    <col min="1776" max="1776" width="10.7109375" customWidth="1"/>
    <col min="2020" max="2020" width="6.85546875" customWidth="1"/>
    <col min="2021" max="2021" width="35" customWidth="1"/>
    <col min="2022" max="2022" width="8" customWidth="1"/>
    <col min="2023" max="2023" width="31.85546875" customWidth="1"/>
    <col min="2024" max="2024" width="12" customWidth="1"/>
    <col min="2025" max="2025" width="11.5703125" customWidth="1"/>
    <col min="2026" max="2026" width="12" customWidth="1"/>
    <col min="2027" max="2027" width="11.140625" customWidth="1"/>
    <col min="2028" max="2029" width="10" customWidth="1"/>
    <col min="2032" max="2032" width="10.7109375" customWidth="1"/>
    <col min="2276" max="2276" width="6.85546875" customWidth="1"/>
    <col min="2277" max="2277" width="35" customWidth="1"/>
    <col min="2278" max="2278" width="8" customWidth="1"/>
    <col min="2279" max="2279" width="31.85546875" customWidth="1"/>
    <col min="2280" max="2280" width="12" customWidth="1"/>
    <col min="2281" max="2281" width="11.5703125" customWidth="1"/>
    <col min="2282" max="2282" width="12" customWidth="1"/>
    <col min="2283" max="2283" width="11.140625" customWidth="1"/>
    <col min="2284" max="2285" width="10" customWidth="1"/>
    <col min="2288" max="2288" width="10.7109375" customWidth="1"/>
    <col min="2532" max="2532" width="6.85546875" customWidth="1"/>
    <col min="2533" max="2533" width="35" customWidth="1"/>
    <col min="2534" max="2534" width="8" customWidth="1"/>
    <col min="2535" max="2535" width="31.85546875" customWidth="1"/>
    <col min="2536" max="2536" width="12" customWidth="1"/>
    <col min="2537" max="2537" width="11.5703125" customWidth="1"/>
    <col min="2538" max="2538" width="12" customWidth="1"/>
    <col min="2539" max="2539" width="11.140625" customWidth="1"/>
    <col min="2540" max="2541" width="10" customWidth="1"/>
    <col min="2544" max="2544" width="10.7109375" customWidth="1"/>
    <col min="2788" max="2788" width="6.85546875" customWidth="1"/>
    <col min="2789" max="2789" width="35" customWidth="1"/>
    <col min="2790" max="2790" width="8" customWidth="1"/>
    <col min="2791" max="2791" width="31.85546875" customWidth="1"/>
    <col min="2792" max="2792" width="12" customWidth="1"/>
    <col min="2793" max="2793" width="11.5703125" customWidth="1"/>
    <col min="2794" max="2794" width="12" customWidth="1"/>
    <col min="2795" max="2795" width="11.140625" customWidth="1"/>
    <col min="2796" max="2797" width="10" customWidth="1"/>
    <col min="2800" max="2800" width="10.7109375" customWidth="1"/>
    <col min="3044" max="3044" width="6.85546875" customWidth="1"/>
    <col min="3045" max="3045" width="35" customWidth="1"/>
    <col min="3046" max="3046" width="8" customWidth="1"/>
    <col min="3047" max="3047" width="31.85546875" customWidth="1"/>
    <col min="3048" max="3048" width="12" customWidth="1"/>
    <col min="3049" max="3049" width="11.5703125" customWidth="1"/>
    <col min="3050" max="3050" width="12" customWidth="1"/>
    <col min="3051" max="3051" width="11.140625" customWidth="1"/>
    <col min="3052" max="3053" width="10" customWidth="1"/>
    <col min="3056" max="3056" width="10.7109375" customWidth="1"/>
    <col min="3300" max="3300" width="6.85546875" customWidth="1"/>
    <col min="3301" max="3301" width="35" customWidth="1"/>
    <col min="3302" max="3302" width="8" customWidth="1"/>
    <col min="3303" max="3303" width="31.85546875" customWidth="1"/>
    <col min="3304" max="3304" width="12" customWidth="1"/>
    <col min="3305" max="3305" width="11.5703125" customWidth="1"/>
    <col min="3306" max="3306" width="12" customWidth="1"/>
    <col min="3307" max="3307" width="11.140625" customWidth="1"/>
    <col min="3308" max="3309" width="10" customWidth="1"/>
    <col min="3312" max="3312" width="10.7109375" customWidth="1"/>
    <col min="3556" max="3556" width="6.85546875" customWidth="1"/>
    <col min="3557" max="3557" width="35" customWidth="1"/>
    <col min="3558" max="3558" width="8" customWidth="1"/>
    <col min="3559" max="3559" width="31.85546875" customWidth="1"/>
    <col min="3560" max="3560" width="12" customWidth="1"/>
    <col min="3561" max="3561" width="11.5703125" customWidth="1"/>
    <col min="3562" max="3562" width="12" customWidth="1"/>
    <col min="3563" max="3563" width="11.140625" customWidth="1"/>
    <col min="3564" max="3565" width="10" customWidth="1"/>
    <col min="3568" max="3568" width="10.7109375" customWidth="1"/>
    <col min="3812" max="3812" width="6.85546875" customWidth="1"/>
    <col min="3813" max="3813" width="35" customWidth="1"/>
    <col min="3814" max="3814" width="8" customWidth="1"/>
    <col min="3815" max="3815" width="31.85546875" customWidth="1"/>
    <col min="3816" max="3816" width="12" customWidth="1"/>
    <col min="3817" max="3817" width="11.5703125" customWidth="1"/>
    <col min="3818" max="3818" width="12" customWidth="1"/>
    <col min="3819" max="3819" width="11.140625" customWidth="1"/>
    <col min="3820" max="3821" width="10" customWidth="1"/>
    <col min="3824" max="3824" width="10.7109375" customWidth="1"/>
    <col min="4068" max="4068" width="6.85546875" customWidth="1"/>
    <col min="4069" max="4069" width="35" customWidth="1"/>
    <col min="4070" max="4070" width="8" customWidth="1"/>
    <col min="4071" max="4071" width="31.85546875" customWidth="1"/>
    <col min="4072" max="4072" width="12" customWidth="1"/>
    <col min="4073" max="4073" width="11.5703125" customWidth="1"/>
    <col min="4074" max="4074" width="12" customWidth="1"/>
    <col min="4075" max="4075" width="11.140625" customWidth="1"/>
    <col min="4076" max="4077" width="10" customWidth="1"/>
    <col min="4080" max="4080" width="10.7109375" customWidth="1"/>
    <col min="4324" max="4324" width="6.85546875" customWidth="1"/>
    <col min="4325" max="4325" width="35" customWidth="1"/>
    <col min="4326" max="4326" width="8" customWidth="1"/>
    <col min="4327" max="4327" width="31.85546875" customWidth="1"/>
    <col min="4328" max="4328" width="12" customWidth="1"/>
    <col min="4329" max="4329" width="11.5703125" customWidth="1"/>
    <col min="4330" max="4330" width="12" customWidth="1"/>
    <col min="4331" max="4331" width="11.140625" customWidth="1"/>
    <col min="4332" max="4333" width="10" customWidth="1"/>
    <col min="4336" max="4336" width="10.7109375" customWidth="1"/>
    <col min="4580" max="4580" width="6.85546875" customWidth="1"/>
    <col min="4581" max="4581" width="35" customWidth="1"/>
    <col min="4582" max="4582" width="8" customWidth="1"/>
    <col min="4583" max="4583" width="31.85546875" customWidth="1"/>
    <col min="4584" max="4584" width="12" customWidth="1"/>
    <col min="4585" max="4585" width="11.5703125" customWidth="1"/>
    <col min="4586" max="4586" width="12" customWidth="1"/>
    <col min="4587" max="4587" width="11.140625" customWidth="1"/>
    <col min="4588" max="4589" width="10" customWidth="1"/>
    <col min="4592" max="4592" width="10.7109375" customWidth="1"/>
    <col min="4836" max="4836" width="6.85546875" customWidth="1"/>
    <col min="4837" max="4837" width="35" customWidth="1"/>
    <col min="4838" max="4838" width="8" customWidth="1"/>
    <col min="4839" max="4839" width="31.85546875" customWidth="1"/>
    <col min="4840" max="4840" width="12" customWidth="1"/>
    <col min="4841" max="4841" width="11.5703125" customWidth="1"/>
    <col min="4842" max="4842" width="12" customWidth="1"/>
    <col min="4843" max="4843" width="11.140625" customWidth="1"/>
    <col min="4844" max="4845" width="10" customWidth="1"/>
    <col min="4848" max="4848" width="10.7109375" customWidth="1"/>
    <col min="5092" max="5092" width="6.85546875" customWidth="1"/>
    <col min="5093" max="5093" width="35" customWidth="1"/>
    <col min="5094" max="5094" width="8" customWidth="1"/>
    <col min="5095" max="5095" width="31.85546875" customWidth="1"/>
    <col min="5096" max="5096" width="12" customWidth="1"/>
    <col min="5097" max="5097" width="11.5703125" customWidth="1"/>
    <col min="5098" max="5098" width="12" customWidth="1"/>
    <col min="5099" max="5099" width="11.140625" customWidth="1"/>
    <col min="5100" max="5101" width="10" customWidth="1"/>
    <col min="5104" max="5104" width="10.7109375" customWidth="1"/>
    <col min="5348" max="5348" width="6.85546875" customWidth="1"/>
    <col min="5349" max="5349" width="35" customWidth="1"/>
    <col min="5350" max="5350" width="8" customWidth="1"/>
    <col min="5351" max="5351" width="31.85546875" customWidth="1"/>
    <col min="5352" max="5352" width="12" customWidth="1"/>
    <col min="5353" max="5353" width="11.5703125" customWidth="1"/>
    <col min="5354" max="5354" width="12" customWidth="1"/>
    <col min="5355" max="5355" width="11.140625" customWidth="1"/>
    <col min="5356" max="5357" width="10" customWidth="1"/>
    <col min="5360" max="5360" width="10.7109375" customWidth="1"/>
    <col min="5604" max="5604" width="6.85546875" customWidth="1"/>
    <col min="5605" max="5605" width="35" customWidth="1"/>
    <col min="5606" max="5606" width="8" customWidth="1"/>
    <col min="5607" max="5607" width="31.85546875" customWidth="1"/>
    <col min="5608" max="5608" width="12" customWidth="1"/>
    <col min="5609" max="5609" width="11.5703125" customWidth="1"/>
    <col min="5610" max="5610" width="12" customWidth="1"/>
    <col min="5611" max="5611" width="11.140625" customWidth="1"/>
    <col min="5612" max="5613" width="10" customWidth="1"/>
    <col min="5616" max="5616" width="10.7109375" customWidth="1"/>
    <col min="5860" max="5860" width="6.85546875" customWidth="1"/>
    <col min="5861" max="5861" width="35" customWidth="1"/>
    <col min="5862" max="5862" width="8" customWidth="1"/>
    <col min="5863" max="5863" width="31.85546875" customWidth="1"/>
    <col min="5864" max="5864" width="12" customWidth="1"/>
    <col min="5865" max="5865" width="11.5703125" customWidth="1"/>
    <col min="5866" max="5866" width="12" customWidth="1"/>
    <col min="5867" max="5867" width="11.140625" customWidth="1"/>
    <col min="5868" max="5869" width="10" customWidth="1"/>
    <col min="5872" max="5872" width="10.7109375" customWidth="1"/>
    <col min="6116" max="6116" width="6.85546875" customWidth="1"/>
    <col min="6117" max="6117" width="35" customWidth="1"/>
    <col min="6118" max="6118" width="8" customWidth="1"/>
    <col min="6119" max="6119" width="31.85546875" customWidth="1"/>
    <col min="6120" max="6120" width="12" customWidth="1"/>
    <col min="6121" max="6121" width="11.5703125" customWidth="1"/>
    <col min="6122" max="6122" width="12" customWidth="1"/>
    <col min="6123" max="6123" width="11.140625" customWidth="1"/>
    <col min="6124" max="6125" width="10" customWidth="1"/>
    <col min="6128" max="6128" width="10.7109375" customWidth="1"/>
    <col min="6372" max="6372" width="6.85546875" customWidth="1"/>
    <col min="6373" max="6373" width="35" customWidth="1"/>
    <col min="6374" max="6374" width="8" customWidth="1"/>
    <col min="6375" max="6375" width="31.85546875" customWidth="1"/>
    <col min="6376" max="6376" width="12" customWidth="1"/>
    <col min="6377" max="6377" width="11.5703125" customWidth="1"/>
    <col min="6378" max="6378" width="12" customWidth="1"/>
    <col min="6379" max="6379" width="11.140625" customWidth="1"/>
    <col min="6380" max="6381" width="10" customWidth="1"/>
    <col min="6384" max="6384" width="10.7109375" customWidth="1"/>
    <col min="6628" max="6628" width="6.85546875" customWidth="1"/>
    <col min="6629" max="6629" width="35" customWidth="1"/>
    <col min="6630" max="6630" width="8" customWidth="1"/>
    <col min="6631" max="6631" width="31.85546875" customWidth="1"/>
    <col min="6632" max="6632" width="12" customWidth="1"/>
    <col min="6633" max="6633" width="11.5703125" customWidth="1"/>
    <col min="6634" max="6634" width="12" customWidth="1"/>
    <col min="6635" max="6635" width="11.140625" customWidth="1"/>
    <col min="6636" max="6637" width="10" customWidth="1"/>
    <col min="6640" max="6640" width="10.7109375" customWidth="1"/>
    <col min="6884" max="6884" width="6.85546875" customWidth="1"/>
    <col min="6885" max="6885" width="35" customWidth="1"/>
    <col min="6886" max="6886" width="8" customWidth="1"/>
    <col min="6887" max="6887" width="31.85546875" customWidth="1"/>
    <col min="6888" max="6888" width="12" customWidth="1"/>
    <col min="6889" max="6889" width="11.5703125" customWidth="1"/>
    <col min="6890" max="6890" width="12" customWidth="1"/>
    <col min="6891" max="6891" width="11.140625" customWidth="1"/>
    <col min="6892" max="6893" width="10" customWidth="1"/>
    <col min="6896" max="6896" width="10.7109375" customWidth="1"/>
    <col min="7140" max="7140" width="6.85546875" customWidth="1"/>
    <col min="7141" max="7141" width="35" customWidth="1"/>
    <col min="7142" max="7142" width="8" customWidth="1"/>
    <col min="7143" max="7143" width="31.85546875" customWidth="1"/>
    <col min="7144" max="7144" width="12" customWidth="1"/>
    <col min="7145" max="7145" width="11.5703125" customWidth="1"/>
    <col min="7146" max="7146" width="12" customWidth="1"/>
    <col min="7147" max="7147" width="11.140625" customWidth="1"/>
    <col min="7148" max="7149" width="10" customWidth="1"/>
    <col min="7152" max="7152" width="10.7109375" customWidth="1"/>
    <col min="7396" max="7396" width="6.85546875" customWidth="1"/>
    <col min="7397" max="7397" width="35" customWidth="1"/>
    <col min="7398" max="7398" width="8" customWidth="1"/>
    <col min="7399" max="7399" width="31.85546875" customWidth="1"/>
    <col min="7400" max="7400" width="12" customWidth="1"/>
    <col min="7401" max="7401" width="11.5703125" customWidth="1"/>
    <col min="7402" max="7402" width="12" customWidth="1"/>
    <col min="7403" max="7403" width="11.140625" customWidth="1"/>
    <col min="7404" max="7405" width="10" customWidth="1"/>
    <col min="7408" max="7408" width="10.7109375" customWidth="1"/>
    <col min="7652" max="7652" width="6.85546875" customWidth="1"/>
    <col min="7653" max="7653" width="35" customWidth="1"/>
    <col min="7654" max="7654" width="8" customWidth="1"/>
    <col min="7655" max="7655" width="31.85546875" customWidth="1"/>
    <col min="7656" max="7656" width="12" customWidth="1"/>
    <col min="7657" max="7657" width="11.5703125" customWidth="1"/>
    <col min="7658" max="7658" width="12" customWidth="1"/>
    <col min="7659" max="7659" width="11.140625" customWidth="1"/>
    <col min="7660" max="7661" width="10" customWidth="1"/>
    <col min="7664" max="7664" width="10.7109375" customWidth="1"/>
    <col min="7908" max="7908" width="6.85546875" customWidth="1"/>
    <col min="7909" max="7909" width="35" customWidth="1"/>
    <col min="7910" max="7910" width="8" customWidth="1"/>
    <col min="7911" max="7911" width="31.85546875" customWidth="1"/>
    <col min="7912" max="7912" width="12" customWidth="1"/>
    <col min="7913" max="7913" width="11.5703125" customWidth="1"/>
    <col min="7914" max="7914" width="12" customWidth="1"/>
    <col min="7915" max="7915" width="11.140625" customWidth="1"/>
    <col min="7916" max="7917" width="10" customWidth="1"/>
    <col min="7920" max="7920" width="10.7109375" customWidth="1"/>
    <col min="8164" max="8164" width="6.85546875" customWidth="1"/>
    <col min="8165" max="8165" width="35" customWidth="1"/>
    <col min="8166" max="8166" width="8" customWidth="1"/>
    <col min="8167" max="8167" width="31.85546875" customWidth="1"/>
    <col min="8168" max="8168" width="12" customWidth="1"/>
    <col min="8169" max="8169" width="11.5703125" customWidth="1"/>
    <col min="8170" max="8170" width="12" customWidth="1"/>
    <col min="8171" max="8171" width="11.140625" customWidth="1"/>
    <col min="8172" max="8173" width="10" customWidth="1"/>
    <col min="8176" max="8176" width="10.7109375" customWidth="1"/>
    <col min="8420" max="8420" width="6.85546875" customWidth="1"/>
    <col min="8421" max="8421" width="35" customWidth="1"/>
    <col min="8422" max="8422" width="8" customWidth="1"/>
    <col min="8423" max="8423" width="31.85546875" customWidth="1"/>
    <col min="8424" max="8424" width="12" customWidth="1"/>
    <col min="8425" max="8425" width="11.5703125" customWidth="1"/>
    <col min="8426" max="8426" width="12" customWidth="1"/>
    <col min="8427" max="8427" width="11.140625" customWidth="1"/>
    <col min="8428" max="8429" width="10" customWidth="1"/>
    <col min="8432" max="8432" width="10.7109375" customWidth="1"/>
    <col min="8676" max="8676" width="6.85546875" customWidth="1"/>
    <col min="8677" max="8677" width="35" customWidth="1"/>
    <col min="8678" max="8678" width="8" customWidth="1"/>
    <col min="8679" max="8679" width="31.85546875" customWidth="1"/>
    <col min="8680" max="8680" width="12" customWidth="1"/>
    <col min="8681" max="8681" width="11.5703125" customWidth="1"/>
    <col min="8682" max="8682" width="12" customWidth="1"/>
    <col min="8683" max="8683" width="11.140625" customWidth="1"/>
    <col min="8684" max="8685" width="10" customWidth="1"/>
    <col min="8688" max="8688" width="10.7109375" customWidth="1"/>
    <col min="8932" max="8932" width="6.85546875" customWidth="1"/>
    <col min="8933" max="8933" width="35" customWidth="1"/>
    <col min="8934" max="8934" width="8" customWidth="1"/>
    <col min="8935" max="8935" width="31.85546875" customWidth="1"/>
    <col min="8936" max="8936" width="12" customWidth="1"/>
    <col min="8937" max="8937" width="11.5703125" customWidth="1"/>
    <col min="8938" max="8938" width="12" customWidth="1"/>
    <col min="8939" max="8939" width="11.140625" customWidth="1"/>
    <col min="8940" max="8941" width="10" customWidth="1"/>
    <col min="8944" max="8944" width="10.7109375" customWidth="1"/>
    <col min="9188" max="9188" width="6.85546875" customWidth="1"/>
    <col min="9189" max="9189" width="35" customWidth="1"/>
    <col min="9190" max="9190" width="8" customWidth="1"/>
    <col min="9191" max="9191" width="31.85546875" customWidth="1"/>
    <col min="9192" max="9192" width="12" customWidth="1"/>
    <col min="9193" max="9193" width="11.5703125" customWidth="1"/>
    <col min="9194" max="9194" width="12" customWidth="1"/>
    <col min="9195" max="9195" width="11.140625" customWidth="1"/>
    <col min="9196" max="9197" width="10" customWidth="1"/>
    <col min="9200" max="9200" width="10.7109375" customWidth="1"/>
    <col min="9444" max="9444" width="6.85546875" customWidth="1"/>
    <col min="9445" max="9445" width="35" customWidth="1"/>
    <col min="9446" max="9446" width="8" customWidth="1"/>
    <col min="9447" max="9447" width="31.85546875" customWidth="1"/>
    <col min="9448" max="9448" width="12" customWidth="1"/>
    <col min="9449" max="9449" width="11.5703125" customWidth="1"/>
    <col min="9450" max="9450" width="12" customWidth="1"/>
    <col min="9451" max="9451" width="11.140625" customWidth="1"/>
    <col min="9452" max="9453" width="10" customWidth="1"/>
    <col min="9456" max="9456" width="10.7109375" customWidth="1"/>
    <col min="9700" max="9700" width="6.85546875" customWidth="1"/>
    <col min="9701" max="9701" width="35" customWidth="1"/>
    <col min="9702" max="9702" width="8" customWidth="1"/>
    <col min="9703" max="9703" width="31.85546875" customWidth="1"/>
    <col min="9704" max="9704" width="12" customWidth="1"/>
    <col min="9705" max="9705" width="11.5703125" customWidth="1"/>
    <col min="9706" max="9706" width="12" customWidth="1"/>
    <col min="9707" max="9707" width="11.140625" customWidth="1"/>
    <col min="9708" max="9709" width="10" customWidth="1"/>
    <col min="9712" max="9712" width="10.7109375" customWidth="1"/>
    <col min="9956" max="9956" width="6.85546875" customWidth="1"/>
    <col min="9957" max="9957" width="35" customWidth="1"/>
    <col min="9958" max="9958" width="8" customWidth="1"/>
    <col min="9959" max="9959" width="31.85546875" customWidth="1"/>
    <col min="9960" max="9960" width="12" customWidth="1"/>
    <col min="9961" max="9961" width="11.5703125" customWidth="1"/>
    <col min="9962" max="9962" width="12" customWidth="1"/>
    <col min="9963" max="9963" width="11.140625" customWidth="1"/>
    <col min="9964" max="9965" width="10" customWidth="1"/>
    <col min="9968" max="9968" width="10.7109375" customWidth="1"/>
    <col min="10212" max="10212" width="6.85546875" customWidth="1"/>
    <col min="10213" max="10213" width="35" customWidth="1"/>
    <col min="10214" max="10214" width="8" customWidth="1"/>
    <col min="10215" max="10215" width="31.85546875" customWidth="1"/>
    <col min="10216" max="10216" width="12" customWidth="1"/>
    <col min="10217" max="10217" width="11.5703125" customWidth="1"/>
    <col min="10218" max="10218" width="12" customWidth="1"/>
    <col min="10219" max="10219" width="11.140625" customWidth="1"/>
    <col min="10220" max="10221" width="10" customWidth="1"/>
    <col min="10224" max="10224" width="10.7109375" customWidth="1"/>
    <col min="10468" max="10468" width="6.85546875" customWidth="1"/>
    <col min="10469" max="10469" width="35" customWidth="1"/>
    <col min="10470" max="10470" width="8" customWidth="1"/>
    <col min="10471" max="10471" width="31.85546875" customWidth="1"/>
    <col min="10472" max="10472" width="12" customWidth="1"/>
    <col min="10473" max="10473" width="11.5703125" customWidth="1"/>
    <col min="10474" max="10474" width="12" customWidth="1"/>
    <col min="10475" max="10475" width="11.140625" customWidth="1"/>
    <col min="10476" max="10477" width="10" customWidth="1"/>
    <col min="10480" max="10480" width="10.7109375" customWidth="1"/>
    <col min="10724" max="10724" width="6.85546875" customWidth="1"/>
    <col min="10725" max="10725" width="35" customWidth="1"/>
    <col min="10726" max="10726" width="8" customWidth="1"/>
    <col min="10727" max="10727" width="31.85546875" customWidth="1"/>
    <col min="10728" max="10728" width="12" customWidth="1"/>
    <col min="10729" max="10729" width="11.5703125" customWidth="1"/>
    <col min="10730" max="10730" width="12" customWidth="1"/>
    <col min="10731" max="10731" width="11.140625" customWidth="1"/>
    <col min="10732" max="10733" width="10" customWidth="1"/>
    <col min="10736" max="10736" width="10.7109375" customWidth="1"/>
    <col min="10980" max="10980" width="6.85546875" customWidth="1"/>
    <col min="10981" max="10981" width="35" customWidth="1"/>
    <col min="10982" max="10982" width="8" customWidth="1"/>
    <col min="10983" max="10983" width="31.85546875" customWidth="1"/>
    <col min="10984" max="10984" width="12" customWidth="1"/>
    <col min="10985" max="10985" width="11.5703125" customWidth="1"/>
    <col min="10986" max="10986" width="12" customWidth="1"/>
    <col min="10987" max="10987" width="11.140625" customWidth="1"/>
    <col min="10988" max="10989" width="10" customWidth="1"/>
    <col min="10992" max="10992" width="10.7109375" customWidth="1"/>
    <col min="11236" max="11236" width="6.85546875" customWidth="1"/>
    <col min="11237" max="11237" width="35" customWidth="1"/>
    <col min="11238" max="11238" width="8" customWidth="1"/>
    <col min="11239" max="11239" width="31.85546875" customWidth="1"/>
    <col min="11240" max="11240" width="12" customWidth="1"/>
    <col min="11241" max="11241" width="11.5703125" customWidth="1"/>
    <col min="11242" max="11242" width="12" customWidth="1"/>
    <col min="11243" max="11243" width="11.140625" customWidth="1"/>
    <col min="11244" max="11245" width="10" customWidth="1"/>
    <col min="11248" max="11248" width="10.7109375" customWidth="1"/>
    <col min="11492" max="11492" width="6.85546875" customWidth="1"/>
    <col min="11493" max="11493" width="35" customWidth="1"/>
    <col min="11494" max="11494" width="8" customWidth="1"/>
    <col min="11495" max="11495" width="31.85546875" customWidth="1"/>
    <col min="11496" max="11496" width="12" customWidth="1"/>
    <col min="11497" max="11497" width="11.5703125" customWidth="1"/>
    <col min="11498" max="11498" width="12" customWidth="1"/>
    <col min="11499" max="11499" width="11.140625" customWidth="1"/>
    <col min="11500" max="11501" width="10" customWidth="1"/>
    <col min="11504" max="11504" width="10.7109375" customWidth="1"/>
    <col min="11748" max="11748" width="6.85546875" customWidth="1"/>
    <col min="11749" max="11749" width="35" customWidth="1"/>
    <col min="11750" max="11750" width="8" customWidth="1"/>
    <col min="11751" max="11751" width="31.85546875" customWidth="1"/>
    <col min="11752" max="11752" width="12" customWidth="1"/>
    <col min="11753" max="11753" width="11.5703125" customWidth="1"/>
    <col min="11754" max="11754" width="12" customWidth="1"/>
    <col min="11755" max="11755" width="11.140625" customWidth="1"/>
    <col min="11756" max="11757" width="10" customWidth="1"/>
    <col min="11760" max="11760" width="10.7109375" customWidth="1"/>
    <col min="12004" max="12004" width="6.85546875" customWidth="1"/>
    <col min="12005" max="12005" width="35" customWidth="1"/>
    <col min="12006" max="12006" width="8" customWidth="1"/>
    <col min="12007" max="12007" width="31.85546875" customWidth="1"/>
    <col min="12008" max="12008" width="12" customWidth="1"/>
    <col min="12009" max="12009" width="11.5703125" customWidth="1"/>
    <col min="12010" max="12010" width="12" customWidth="1"/>
    <col min="12011" max="12011" width="11.140625" customWidth="1"/>
    <col min="12012" max="12013" width="10" customWidth="1"/>
    <col min="12016" max="12016" width="10.7109375" customWidth="1"/>
    <col min="12260" max="12260" width="6.85546875" customWidth="1"/>
    <col min="12261" max="12261" width="35" customWidth="1"/>
    <col min="12262" max="12262" width="8" customWidth="1"/>
    <col min="12263" max="12263" width="31.85546875" customWidth="1"/>
    <col min="12264" max="12264" width="12" customWidth="1"/>
    <col min="12265" max="12265" width="11.5703125" customWidth="1"/>
    <col min="12266" max="12266" width="12" customWidth="1"/>
    <col min="12267" max="12267" width="11.140625" customWidth="1"/>
    <col min="12268" max="12269" width="10" customWidth="1"/>
    <col min="12272" max="12272" width="10.7109375" customWidth="1"/>
    <col min="12516" max="12516" width="6.85546875" customWidth="1"/>
    <col min="12517" max="12517" width="35" customWidth="1"/>
    <col min="12518" max="12518" width="8" customWidth="1"/>
    <col min="12519" max="12519" width="31.85546875" customWidth="1"/>
    <col min="12520" max="12520" width="12" customWidth="1"/>
    <col min="12521" max="12521" width="11.5703125" customWidth="1"/>
    <col min="12522" max="12522" width="12" customWidth="1"/>
    <col min="12523" max="12523" width="11.140625" customWidth="1"/>
    <col min="12524" max="12525" width="10" customWidth="1"/>
    <col min="12528" max="12528" width="10.7109375" customWidth="1"/>
    <col min="12772" max="12772" width="6.85546875" customWidth="1"/>
    <col min="12773" max="12773" width="35" customWidth="1"/>
    <col min="12774" max="12774" width="8" customWidth="1"/>
    <col min="12775" max="12775" width="31.85546875" customWidth="1"/>
    <col min="12776" max="12776" width="12" customWidth="1"/>
    <col min="12777" max="12777" width="11.5703125" customWidth="1"/>
    <col min="12778" max="12778" width="12" customWidth="1"/>
    <col min="12779" max="12779" width="11.140625" customWidth="1"/>
    <col min="12780" max="12781" width="10" customWidth="1"/>
    <col min="12784" max="12784" width="10.7109375" customWidth="1"/>
    <col min="13028" max="13028" width="6.85546875" customWidth="1"/>
    <col min="13029" max="13029" width="35" customWidth="1"/>
    <col min="13030" max="13030" width="8" customWidth="1"/>
    <col min="13031" max="13031" width="31.85546875" customWidth="1"/>
    <col min="13032" max="13032" width="12" customWidth="1"/>
    <col min="13033" max="13033" width="11.5703125" customWidth="1"/>
    <col min="13034" max="13034" width="12" customWidth="1"/>
    <col min="13035" max="13035" width="11.140625" customWidth="1"/>
    <col min="13036" max="13037" width="10" customWidth="1"/>
    <col min="13040" max="13040" width="10.7109375" customWidth="1"/>
    <col min="13284" max="13284" width="6.85546875" customWidth="1"/>
    <col min="13285" max="13285" width="35" customWidth="1"/>
    <col min="13286" max="13286" width="8" customWidth="1"/>
    <col min="13287" max="13287" width="31.85546875" customWidth="1"/>
    <col min="13288" max="13288" width="12" customWidth="1"/>
    <col min="13289" max="13289" width="11.5703125" customWidth="1"/>
    <col min="13290" max="13290" width="12" customWidth="1"/>
    <col min="13291" max="13291" width="11.140625" customWidth="1"/>
    <col min="13292" max="13293" width="10" customWidth="1"/>
    <col min="13296" max="13296" width="10.7109375" customWidth="1"/>
    <col min="13540" max="13540" width="6.85546875" customWidth="1"/>
    <col min="13541" max="13541" width="35" customWidth="1"/>
    <col min="13542" max="13542" width="8" customWidth="1"/>
    <col min="13543" max="13543" width="31.85546875" customWidth="1"/>
    <col min="13544" max="13544" width="12" customWidth="1"/>
    <col min="13545" max="13545" width="11.5703125" customWidth="1"/>
    <col min="13546" max="13546" width="12" customWidth="1"/>
    <col min="13547" max="13547" width="11.140625" customWidth="1"/>
    <col min="13548" max="13549" width="10" customWidth="1"/>
    <col min="13552" max="13552" width="10.7109375" customWidth="1"/>
    <col min="13796" max="13796" width="6.85546875" customWidth="1"/>
    <col min="13797" max="13797" width="35" customWidth="1"/>
    <col min="13798" max="13798" width="8" customWidth="1"/>
    <col min="13799" max="13799" width="31.85546875" customWidth="1"/>
    <col min="13800" max="13800" width="12" customWidth="1"/>
    <col min="13801" max="13801" width="11.5703125" customWidth="1"/>
    <col min="13802" max="13802" width="12" customWidth="1"/>
    <col min="13803" max="13803" width="11.140625" customWidth="1"/>
    <col min="13804" max="13805" width="10" customWidth="1"/>
    <col min="13808" max="13808" width="10.7109375" customWidth="1"/>
    <col min="14052" max="14052" width="6.85546875" customWidth="1"/>
    <col min="14053" max="14053" width="35" customWidth="1"/>
    <col min="14054" max="14054" width="8" customWidth="1"/>
    <col min="14055" max="14055" width="31.85546875" customWidth="1"/>
    <col min="14056" max="14056" width="12" customWidth="1"/>
    <col min="14057" max="14057" width="11.5703125" customWidth="1"/>
    <col min="14058" max="14058" width="12" customWidth="1"/>
    <col min="14059" max="14059" width="11.140625" customWidth="1"/>
    <col min="14060" max="14061" width="10" customWidth="1"/>
    <col min="14064" max="14064" width="10.7109375" customWidth="1"/>
    <col min="14308" max="14308" width="6.85546875" customWidth="1"/>
    <col min="14309" max="14309" width="35" customWidth="1"/>
    <col min="14310" max="14310" width="8" customWidth="1"/>
    <col min="14311" max="14311" width="31.85546875" customWidth="1"/>
    <col min="14312" max="14312" width="12" customWidth="1"/>
    <col min="14313" max="14313" width="11.5703125" customWidth="1"/>
    <col min="14314" max="14314" width="12" customWidth="1"/>
    <col min="14315" max="14315" width="11.140625" customWidth="1"/>
    <col min="14316" max="14317" width="10" customWidth="1"/>
    <col min="14320" max="14320" width="10.7109375" customWidth="1"/>
    <col min="14564" max="14564" width="6.85546875" customWidth="1"/>
    <col min="14565" max="14565" width="35" customWidth="1"/>
    <col min="14566" max="14566" width="8" customWidth="1"/>
    <col min="14567" max="14567" width="31.85546875" customWidth="1"/>
    <col min="14568" max="14568" width="12" customWidth="1"/>
    <col min="14569" max="14569" width="11.5703125" customWidth="1"/>
    <col min="14570" max="14570" width="12" customWidth="1"/>
    <col min="14571" max="14571" width="11.140625" customWidth="1"/>
    <col min="14572" max="14573" width="10" customWidth="1"/>
    <col min="14576" max="14576" width="10.7109375" customWidth="1"/>
    <col min="14820" max="14820" width="6.85546875" customWidth="1"/>
    <col min="14821" max="14821" width="35" customWidth="1"/>
    <col min="14822" max="14822" width="8" customWidth="1"/>
    <col min="14823" max="14823" width="31.85546875" customWidth="1"/>
    <col min="14824" max="14824" width="12" customWidth="1"/>
    <col min="14825" max="14825" width="11.5703125" customWidth="1"/>
    <col min="14826" max="14826" width="12" customWidth="1"/>
    <col min="14827" max="14827" width="11.140625" customWidth="1"/>
    <col min="14828" max="14829" width="10" customWidth="1"/>
    <col min="14832" max="14832" width="10.7109375" customWidth="1"/>
    <col min="15076" max="15076" width="6.85546875" customWidth="1"/>
    <col min="15077" max="15077" width="35" customWidth="1"/>
    <col min="15078" max="15078" width="8" customWidth="1"/>
    <col min="15079" max="15079" width="31.85546875" customWidth="1"/>
    <col min="15080" max="15080" width="12" customWidth="1"/>
    <col min="15081" max="15081" width="11.5703125" customWidth="1"/>
    <col min="15082" max="15082" width="12" customWidth="1"/>
    <col min="15083" max="15083" width="11.140625" customWidth="1"/>
    <col min="15084" max="15085" width="10" customWidth="1"/>
    <col min="15088" max="15088" width="10.7109375" customWidth="1"/>
    <col min="15332" max="15332" width="6.85546875" customWidth="1"/>
    <col min="15333" max="15333" width="35" customWidth="1"/>
    <col min="15334" max="15334" width="8" customWidth="1"/>
    <col min="15335" max="15335" width="31.85546875" customWidth="1"/>
    <col min="15336" max="15336" width="12" customWidth="1"/>
    <col min="15337" max="15337" width="11.5703125" customWidth="1"/>
    <col min="15338" max="15338" width="12" customWidth="1"/>
    <col min="15339" max="15339" width="11.140625" customWidth="1"/>
    <col min="15340" max="15341" width="10" customWidth="1"/>
    <col min="15344" max="15344" width="10.7109375" customWidth="1"/>
    <col min="15588" max="15588" width="6.85546875" customWidth="1"/>
    <col min="15589" max="15589" width="35" customWidth="1"/>
    <col min="15590" max="15590" width="8" customWidth="1"/>
    <col min="15591" max="15591" width="31.85546875" customWidth="1"/>
    <col min="15592" max="15592" width="12" customWidth="1"/>
    <col min="15593" max="15593" width="11.5703125" customWidth="1"/>
    <col min="15594" max="15594" width="12" customWidth="1"/>
    <col min="15595" max="15595" width="11.140625" customWidth="1"/>
    <col min="15596" max="15597" width="10" customWidth="1"/>
    <col min="15600" max="15600" width="10.7109375" customWidth="1"/>
    <col min="15844" max="15844" width="6.85546875" customWidth="1"/>
    <col min="15845" max="15845" width="35" customWidth="1"/>
    <col min="15846" max="15846" width="8" customWidth="1"/>
    <col min="15847" max="15847" width="31.85546875" customWidth="1"/>
    <col min="15848" max="15848" width="12" customWidth="1"/>
    <col min="15849" max="15849" width="11.5703125" customWidth="1"/>
    <col min="15850" max="15850" width="12" customWidth="1"/>
    <col min="15851" max="15851" width="11.140625" customWidth="1"/>
    <col min="15852" max="15853" width="10" customWidth="1"/>
    <col min="15856" max="15856" width="10.7109375" customWidth="1"/>
    <col min="16100" max="16100" width="6.85546875" customWidth="1"/>
    <col min="16101" max="16101" width="35" customWidth="1"/>
    <col min="16102" max="16102" width="8" customWidth="1"/>
    <col min="16103" max="16103" width="31.85546875" customWidth="1"/>
    <col min="16104" max="16104" width="12" customWidth="1"/>
    <col min="16105" max="16105" width="11.5703125" customWidth="1"/>
    <col min="16106" max="16106" width="12" customWidth="1"/>
    <col min="16107" max="16107" width="11.140625" customWidth="1"/>
    <col min="16108" max="16109" width="10" customWidth="1"/>
    <col min="16112" max="16112" width="10.7109375" customWidth="1"/>
  </cols>
  <sheetData>
    <row r="1" spans="1:61" ht="15" x14ac:dyDescent="0.25">
      <c r="A1" s="90" t="s">
        <v>2</v>
      </c>
      <c r="B1" s="90"/>
      <c r="C1" s="81"/>
      <c r="D1" s="90"/>
      <c r="E1" s="90"/>
      <c r="F1" s="144"/>
      <c r="G1" s="143"/>
      <c r="H1" s="144"/>
      <c r="I1" s="911"/>
      <c r="J1" s="145"/>
      <c r="K1" s="145"/>
      <c r="L1" s="145"/>
      <c r="M1" s="145"/>
      <c r="N1" s="145"/>
      <c r="O1" s="912"/>
      <c r="P1" s="146"/>
      <c r="Q1" s="146"/>
      <c r="R1" s="146"/>
      <c r="S1" s="96"/>
      <c r="T1" s="96"/>
      <c r="U1" s="96"/>
      <c r="V1" s="96"/>
      <c r="W1" s="96"/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383"/>
      <c r="AM1" s="383"/>
      <c r="AN1" s="383"/>
      <c r="AO1" s="383"/>
      <c r="AP1" s="383"/>
      <c r="AQ1" s="383"/>
      <c r="AR1" s="97"/>
      <c r="AS1" s="97"/>
      <c r="AT1" s="97"/>
      <c r="AU1" s="97"/>
      <c r="AV1" s="97"/>
      <c r="AW1" s="96"/>
      <c r="AX1" s="96"/>
      <c r="AY1" s="96"/>
      <c r="AZ1" s="96"/>
      <c r="BA1" s="96"/>
      <c r="BB1" s="96"/>
      <c r="BC1" s="97"/>
      <c r="BD1" s="97"/>
      <c r="BE1" s="97"/>
      <c r="BF1" s="97"/>
      <c r="BG1" s="97"/>
    </row>
    <row r="2" spans="1:61" ht="15" customHeight="1" x14ac:dyDescent="0.25">
      <c r="A2" s="90" t="s">
        <v>3</v>
      </c>
      <c r="B2" s="90"/>
      <c r="C2" s="81"/>
      <c r="D2" s="90"/>
      <c r="E2" s="90"/>
      <c r="F2" s="144"/>
      <c r="G2" s="143"/>
      <c r="H2" s="144"/>
      <c r="I2" s="178"/>
      <c r="J2" s="178"/>
      <c r="K2" s="178"/>
      <c r="L2" s="178"/>
      <c r="M2" s="178"/>
      <c r="N2" s="178"/>
      <c r="O2" s="223"/>
      <c r="P2" s="223"/>
      <c r="Q2" s="223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178"/>
      <c r="AX2" s="178"/>
      <c r="AY2" s="178"/>
      <c r="AZ2" s="178"/>
      <c r="BA2" s="178"/>
      <c r="BB2" s="178"/>
      <c r="BC2" s="223"/>
      <c r="BD2" s="223"/>
      <c r="BE2" s="223"/>
      <c r="BF2" s="223"/>
      <c r="BG2" s="97"/>
      <c r="BI2"/>
    </row>
    <row r="3" spans="1:61" ht="12.75" customHeight="1" x14ac:dyDescent="0.25">
      <c r="A3" s="1032" t="s">
        <v>4</v>
      </c>
      <c r="B3" s="1032"/>
      <c r="C3" s="1032"/>
      <c r="D3" s="1032"/>
      <c r="E3" s="1032"/>
      <c r="F3" s="144"/>
      <c r="G3" s="143"/>
      <c r="H3" s="144"/>
      <c r="I3" s="178"/>
      <c r="J3" s="178"/>
      <c r="K3" s="178"/>
      <c r="L3" s="178"/>
      <c r="M3" s="178"/>
      <c r="N3" s="178"/>
      <c r="O3" s="223"/>
      <c r="P3" s="223"/>
      <c r="Q3" s="223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2"/>
      <c r="AD3" s="182"/>
      <c r="AE3" s="182"/>
      <c r="AF3" s="183"/>
      <c r="AG3" s="183"/>
      <c r="AH3" s="183"/>
      <c r="AI3" s="183"/>
      <c r="AJ3" s="182"/>
      <c r="AK3" s="179"/>
      <c r="AL3" s="179"/>
      <c r="AM3" s="179"/>
      <c r="AN3" s="179"/>
      <c r="AO3" s="179"/>
      <c r="AP3" s="179"/>
      <c r="AQ3" s="179"/>
      <c r="AR3" s="179"/>
      <c r="AS3" s="179"/>
      <c r="AT3" s="179"/>
      <c r="AU3" s="179"/>
      <c r="AV3" s="223"/>
      <c r="AW3" s="178"/>
      <c r="AX3" s="178"/>
      <c r="AY3" s="178"/>
      <c r="AZ3" s="178"/>
      <c r="BA3" s="178"/>
      <c r="BB3" s="178"/>
      <c r="BC3" s="223"/>
      <c r="BD3" s="223"/>
      <c r="BE3" s="223"/>
      <c r="BF3" s="223"/>
      <c r="BG3" s="97"/>
      <c r="BI3"/>
    </row>
    <row r="4" spans="1:61" ht="12.75" customHeight="1" x14ac:dyDescent="0.25">
      <c r="A4" s="143"/>
      <c r="B4" s="90"/>
      <c r="C4" s="90"/>
      <c r="D4" s="90"/>
      <c r="E4" s="90"/>
      <c r="F4" s="144"/>
      <c r="G4" s="143"/>
      <c r="H4" s="144"/>
      <c r="I4" s="178"/>
      <c r="J4" s="178"/>
      <c r="K4" s="178"/>
      <c r="L4" s="178"/>
      <c r="M4" s="178"/>
      <c r="N4" s="178"/>
      <c r="O4" s="223"/>
      <c r="P4" s="223"/>
      <c r="Q4" s="223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2"/>
      <c r="AD4" s="182"/>
      <c r="AE4" s="182"/>
      <c r="AF4" s="183"/>
      <c r="AG4" s="183"/>
      <c r="AH4" s="183"/>
      <c r="AI4" s="183"/>
      <c r="AJ4" s="182"/>
      <c r="AK4" s="179"/>
      <c r="AL4" s="179"/>
      <c r="AM4" s="179"/>
      <c r="AN4" s="179"/>
      <c r="AO4" s="179"/>
      <c r="AP4" s="179"/>
      <c r="AQ4" s="179"/>
      <c r="AR4" s="179"/>
      <c r="AS4" s="179"/>
      <c r="AT4" s="179"/>
      <c r="AU4" s="179"/>
      <c r="AV4" s="223"/>
      <c r="AW4" s="178"/>
      <c r="AX4" s="178"/>
      <c r="AY4" s="178"/>
      <c r="AZ4" s="178"/>
      <c r="BA4" s="178"/>
      <c r="BB4" s="178"/>
      <c r="BC4" s="223"/>
      <c r="BD4" s="223"/>
      <c r="BE4" s="223"/>
      <c r="BF4" s="223"/>
      <c r="BG4" s="97"/>
      <c r="BI4"/>
    </row>
    <row r="5" spans="1:61" ht="16.5" customHeight="1" thickBot="1" x14ac:dyDescent="0.3">
      <c r="A5" s="291" t="s">
        <v>851</v>
      </c>
      <c r="B5" s="91"/>
      <c r="C5" s="91"/>
      <c r="D5" s="91"/>
      <c r="E5" s="92"/>
      <c r="F5" s="92"/>
      <c r="G5" s="98"/>
      <c r="H5" s="92"/>
      <c r="I5" s="184"/>
      <c r="J5" s="184"/>
      <c r="K5" s="184"/>
      <c r="L5" s="184"/>
      <c r="M5" s="184"/>
      <c r="N5" s="184"/>
      <c r="O5" s="272"/>
      <c r="P5" s="272"/>
      <c r="Q5" s="272"/>
      <c r="R5" s="181"/>
      <c r="S5" s="181"/>
      <c r="T5" s="181"/>
      <c r="U5" s="181"/>
      <c r="V5" s="181"/>
      <c r="W5" s="181"/>
      <c r="X5" s="181"/>
      <c r="Y5" s="96"/>
      <c r="Z5" s="181"/>
      <c r="AA5" s="181"/>
      <c r="AB5" s="181"/>
      <c r="AC5" s="182"/>
      <c r="AD5" s="182"/>
      <c r="AE5" s="182"/>
      <c r="AF5" s="183"/>
      <c r="AG5" s="183"/>
      <c r="AH5" s="183"/>
      <c r="AI5" s="183"/>
      <c r="AJ5" s="182"/>
      <c r="AK5" s="97"/>
      <c r="AL5" s="97"/>
      <c r="AM5" s="180"/>
      <c r="AN5" s="180"/>
      <c r="AO5" s="180"/>
      <c r="AP5" s="180"/>
      <c r="AQ5" s="180"/>
      <c r="AR5" s="180"/>
      <c r="AS5" s="180"/>
      <c r="AT5" s="180"/>
      <c r="AU5" s="180"/>
      <c r="AV5" s="272"/>
      <c r="AW5" s="184"/>
      <c r="AX5" s="184"/>
      <c r="AY5" s="184"/>
      <c r="AZ5" s="184"/>
      <c r="BA5" s="184"/>
      <c r="BB5" s="184"/>
      <c r="BC5" s="272"/>
      <c r="BD5" s="272"/>
      <c r="BE5" s="272"/>
      <c r="BF5" s="272"/>
      <c r="BG5" s="97"/>
      <c r="BI5"/>
    </row>
    <row r="6" spans="1:61" ht="15" x14ac:dyDescent="0.25">
      <c r="A6" s="144"/>
      <c r="B6" s="143"/>
      <c r="C6" s="143"/>
      <c r="D6" s="143"/>
      <c r="E6" s="144"/>
      <c r="F6" s="144"/>
      <c r="G6" s="143"/>
      <c r="H6" s="144"/>
      <c r="I6" s="1026" t="s">
        <v>848</v>
      </c>
      <c r="J6" s="1027"/>
      <c r="K6" s="1027"/>
      <c r="L6" s="1027"/>
      <c r="M6" s="1027"/>
      <c r="N6" s="1027"/>
      <c r="O6" s="1027"/>
      <c r="P6" s="1027"/>
      <c r="Q6" s="1028"/>
      <c r="R6" s="1033" t="s">
        <v>830</v>
      </c>
      <c r="S6" s="1034"/>
      <c r="T6" s="1034"/>
      <c r="U6" s="1034"/>
      <c r="V6" s="1034"/>
      <c r="W6" s="1034"/>
      <c r="X6" s="1034"/>
      <c r="Y6" s="1034"/>
      <c r="Z6" s="1034"/>
      <c r="AA6" s="1034"/>
      <c r="AB6" s="1034"/>
      <c r="AC6" s="1034"/>
      <c r="AD6" s="1034"/>
      <c r="AE6" s="1034"/>
      <c r="AF6" s="1034"/>
      <c r="AG6" s="1034"/>
      <c r="AH6" s="1034"/>
      <c r="AI6" s="1034"/>
      <c r="AJ6" s="1034"/>
      <c r="AK6" s="1034"/>
      <c r="AL6" s="1034"/>
      <c r="AM6" s="1034"/>
      <c r="AN6" s="1034"/>
      <c r="AO6" s="1034"/>
      <c r="AP6" s="1034"/>
      <c r="AQ6" s="1034"/>
      <c r="AR6" s="1034"/>
      <c r="AS6" s="1034"/>
      <c r="AT6" s="1034"/>
      <c r="AU6" s="1034"/>
      <c r="AV6" s="1035"/>
      <c r="AW6" s="982" t="s">
        <v>852</v>
      </c>
      <c r="AX6" s="983"/>
      <c r="AY6" s="983"/>
      <c r="AZ6" s="983"/>
      <c r="BA6" s="983"/>
      <c r="BB6" s="983"/>
      <c r="BC6" s="983"/>
      <c r="BD6" s="983"/>
      <c r="BE6" s="983"/>
      <c r="BF6" s="983"/>
      <c r="BG6" s="984"/>
      <c r="BI6"/>
    </row>
    <row r="7" spans="1:61" ht="16.5" thickBot="1" x14ac:dyDescent="0.3">
      <c r="A7" s="143"/>
      <c r="B7" s="13"/>
      <c r="D7" s="17"/>
      <c r="E7" s="13"/>
      <c r="F7" s="144"/>
      <c r="G7" s="143"/>
      <c r="H7" s="144"/>
      <c r="I7" s="1029"/>
      <c r="J7" s="1030"/>
      <c r="K7" s="1030"/>
      <c r="L7" s="1030"/>
      <c r="M7" s="1030"/>
      <c r="N7" s="1030"/>
      <c r="O7" s="1030"/>
      <c r="P7" s="1030"/>
      <c r="Q7" s="1031"/>
      <c r="R7" s="1014" t="s">
        <v>287</v>
      </c>
      <c r="S7" s="969"/>
      <c r="T7" s="969"/>
      <c r="U7" s="969"/>
      <c r="V7" s="969"/>
      <c r="W7" s="969"/>
      <c r="X7" s="969"/>
      <c r="Y7" s="970"/>
      <c r="Z7" s="968" t="s">
        <v>288</v>
      </c>
      <c r="AA7" s="969"/>
      <c r="AB7" s="969"/>
      <c r="AC7" s="970"/>
      <c r="AD7" s="960" t="s">
        <v>289</v>
      </c>
      <c r="AE7" s="960" t="s">
        <v>5</v>
      </c>
      <c r="AF7" s="960" t="s">
        <v>290</v>
      </c>
      <c r="AG7" s="976" t="s">
        <v>291</v>
      </c>
      <c r="AH7" s="977"/>
      <c r="AI7" s="977"/>
      <c r="AJ7" s="978"/>
      <c r="AK7" s="960" t="s">
        <v>313</v>
      </c>
      <c r="AL7" s="988" t="s">
        <v>292</v>
      </c>
      <c r="AM7" s="989"/>
      <c r="AN7" s="989"/>
      <c r="AO7" s="989"/>
      <c r="AP7" s="989"/>
      <c r="AQ7" s="989"/>
      <c r="AR7" s="989"/>
      <c r="AS7" s="989"/>
      <c r="AT7" s="989"/>
      <c r="AU7" s="989"/>
      <c r="AV7" s="990"/>
      <c r="AW7" s="985"/>
      <c r="AX7" s="986"/>
      <c r="AY7" s="986"/>
      <c r="AZ7" s="986"/>
      <c r="BA7" s="986"/>
      <c r="BB7" s="986"/>
      <c r="BC7" s="986"/>
      <c r="BD7" s="986"/>
      <c r="BE7" s="986"/>
      <c r="BF7" s="986"/>
      <c r="BG7" s="987"/>
      <c r="BI7"/>
    </row>
    <row r="8" spans="1:61" ht="15" x14ac:dyDescent="0.25">
      <c r="A8" s="187"/>
      <c r="B8" s="147"/>
      <c r="C8" s="147"/>
      <c r="D8" s="147"/>
      <c r="E8" s="147"/>
      <c r="F8" s="147"/>
      <c r="G8" s="147"/>
      <c r="H8" s="147"/>
      <c r="I8" s="1001" t="s">
        <v>6</v>
      </c>
      <c r="J8" s="965" t="s">
        <v>824</v>
      </c>
      <c r="K8" s="966"/>
      <c r="L8" s="966"/>
      <c r="M8" s="966"/>
      <c r="N8" s="1042"/>
      <c r="O8" s="1004" t="s">
        <v>284</v>
      </c>
      <c r="P8" s="965" t="s">
        <v>825</v>
      </c>
      <c r="Q8" s="967"/>
      <c r="R8" s="1015"/>
      <c r="S8" s="972"/>
      <c r="T8" s="972"/>
      <c r="U8" s="972"/>
      <c r="V8" s="972"/>
      <c r="W8" s="972"/>
      <c r="X8" s="972"/>
      <c r="Y8" s="973"/>
      <c r="Z8" s="971"/>
      <c r="AA8" s="972"/>
      <c r="AB8" s="972"/>
      <c r="AC8" s="973"/>
      <c r="AD8" s="961"/>
      <c r="AE8" s="961"/>
      <c r="AF8" s="961"/>
      <c r="AG8" s="979"/>
      <c r="AH8" s="980"/>
      <c r="AI8" s="980"/>
      <c r="AJ8" s="981"/>
      <c r="AK8" s="961"/>
      <c r="AL8" s="991" t="s">
        <v>293</v>
      </c>
      <c r="AM8" s="992"/>
      <c r="AN8" s="1012" t="s">
        <v>294</v>
      </c>
      <c r="AO8" s="1022" t="s">
        <v>835</v>
      </c>
      <c r="AP8" s="1023"/>
      <c r="AQ8" s="1012" t="s">
        <v>868</v>
      </c>
      <c r="AR8" s="991" t="s">
        <v>295</v>
      </c>
      <c r="AS8" s="992"/>
      <c r="AT8" s="995" t="s">
        <v>296</v>
      </c>
      <c r="AU8" s="996"/>
      <c r="AV8" s="997"/>
      <c r="AW8" s="1001" t="s">
        <v>6</v>
      </c>
      <c r="AX8" s="1009" t="s">
        <v>824</v>
      </c>
      <c r="AY8" s="1010"/>
      <c r="AZ8" s="1010"/>
      <c r="BA8" s="1010"/>
      <c r="BB8" s="1010"/>
      <c r="BC8" s="1011"/>
      <c r="BD8" s="1004" t="s">
        <v>284</v>
      </c>
      <c r="BE8" s="965" t="s">
        <v>826</v>
      </c>
      <c r="BF8" s="966"/>
      <c r="BG8" s="967"/>
      <c r="BI8"/>
    </row>
    <row r="9" spans="1:61" ht="13.5" customHeight="1" thickBot="1" x14ac:dyDescent="0.25">
      <c r="A9" s="20" t="s">
        <v>815</v>
      </c>
      <c r="D9" s="20"/>
      <c r="F9" s="101"/>
      <c r="G9" s="102"/>
      <c r="H9" s="102"/>
      <c r="I9" s="1002"/>
      <c r="J9" s="1036" t="s">
        <v>831</v>
      </c>
      <c r="K9" s="1037"/>
      <c r="L9" s="1038" t="s">
        <v>5</v>
      </c>
      <c r="M9" s="1038" t="s">
        <v>1</v>
      </c>
      <c r="N9" s="1040" t="s">
        <v>7</v>
      </c>
      <c r="O9" s="1005"/>
      <c r="P9" s="958" t="s">
        <v>285</v>
      </c>
      <c r="Q9" s="963" t="s">
        <v>286</v>
      </c>
      <c r="R9" s="1018" t="s">
        <v>297</v>
      </c>
      <c r="S9" s="974" t="s">
        <v>294</v>
      </c>
      <c r="T9" s="974" t="s">
        <v>832</v>
      </c>
      <c r="U9" s="974" t="s">
        <v>849</v>
      </c>
      <c r="V9" s="974" t="s">
        <v>853</v>
      </c>
      <c r="W9" s="974" t="s">
        <v>864</v>
      </c>
      <c r="X9" s="974" t="s">
        <v>295</v>
      </c>
      <c r="Y9" s="974" t="s">
        <v>789</v>
      </c>
      <c r="Z9" s="1016" t="s">
        <v>298</v>
      </c>
      <c r="AA9" s="974" t="s">
        <v>823</v>
      </c>
      <c r="AB9" s="1016" t="s">
        <v>299</v>
      </c>
      <c r="AC9" s="974" t="s">
        <v>790</v>
      </c>
      <c r="AD9" s="961"/>
      <c r="AE9" s="961"/>
      <c r="AF9" s="961"/>
      <c r="AG9" s="974" t="s">
        <v>294</v>
      </c>
      <c r="AH9" s="1024" t="s">
        <v>866</v>
      </c>
      <c r="AI9" s="974" t="s">
        <v>300</v>
      </c>
      <c r="AJ9" s="974" t="s">
        <v>791</v>
      </c>
      <c r="AK9" s="961"/>
      <c r="AL9" s="993"/>
      <c r="AM9" s="994"/>
      <c r="AN9" s="1013"/>
      <c r="AO9" s="847" t="s">
        <v>833</v>
      </c>
      <c r="AP9" s="847" t="s">
        <v>834</v>
      </c>
      <c r="AQ9" s="1013"/>
      <c r="AR9" s="993"/>
      <c r="AS9" s="994"/>
      <c r="AT9" s="998"/>
      <c r="AU9" s="999"/>
      <c r="AV9" s="1000"/>
      <c r="AW9" s="1002"/>
      <c r="AX9" s="1020" t="s">
        <v>831</v>
      </c>
      <c r="AY9" s="1021"/>
      <c r="AZ9" s="1021"/>
      <c r="BA9" s="1007" t="s">
        <v>5</v>
      </c>
      <c r="BB9" s="1007" t="s">
        <v>1</v>
      </c>
      <c r="BC9" s="1007" t="s">
        <v>7</v>
      </c>
      <c r="BD9" s="1005"/>
      <c r="BE9" s="958" t="s">
        <v>285</v>
      </c>
      <c r="BF9" s="958" t="s">
        <v>869</v>
      </c>
      <c r="BG9" s="963" t="s">
        <v>286</v>
      </c>
      <c r="BI9"/>
    </row>
    <row r="10" spans="1:61" ht="37.5" customHeight="1" thickBot="1" x14ac:dyDescent="0.25">
      <c r="A10" s="103" t="s">
        <v>798</v>
      </c>
      <c r="B10" s="104" t="s">
        <v>564</v>
      </c>
      <c r="C10" s="104" t="s">
        <v>565</v>
      </c>
      <c r="D10" s="104" t="s">
        <v>268</v>
      </c>
      <c r="E10" s="245" t="s">
        <v>800</v>
      </c>
      <c r="F10" s="104" t="s">
        <v>0</v>
      </c>
      <c r="G10" s="384" t="s">
        <v>269</v>
      </c>
      <c r="H10" s="71" t="s">
        <v>280</v>
      </c>
      <c r="I10" s="1003"/>
      <c r="J10" s="72" t="s">
        <v>278</v>
      </c>
      <c r="K10" s="72" t="s">
        <v>288</v>
      </c>
      <c r="L10" s="1039"/>
      <c r="M10" s="1039"/>
      <c r="N10" s="1041"/>
      <c r="O10" s="1006"/>
      <c r="P10" s="959"/>
      <c r="Q10" s="964"/>
      <c r="R10" s="1019"/>
      <c r="S10" s="975"/>
      <c r="T10" s="975"/>
      <c r="U10" s="975"/>
      <c r="V10" s="975"/>
      <c r="W10" s="975"/>
      <c r="X10" s="975"/>
      <c r="Y10" s="975"/>
      <c r="Z10" s="1017"/>
      <c r="AA10" s="975"/>
      <c r="AB10" s="1017"/>
      <c r="AC10" s="975"/>
      <c r="AD10" s="962"/>
      <c r="AE10" s="962"/>
      <c r="AF10" s="962"/>
      <c r="AG10" s="975"/>
      <c r="AH10" s="1025"/>
      <c r="AI10" s="975"/>
      <c r="AJ10" s="975"/>
      <c r="AK10" s="962"/>
      <c r="AL10" s="250" t="s">
        <v>285</v>
      </c>
      <c r="AM10" s="267" t="s">
        <v>286</v>
      </c>
      <c r="AN10" s="250" t="s">
        <v>285</v>
      </c>
      <c r="AO10" s="250" t="s">
        <v>285</v>
      </c>
      <c r="AP10" s="267" t="s">
        <v>286</v>
      </c>
      <c r="AQ10" s="250" t="s">
        <v>285</v>
      </c>
      <c r="AR10" s="250" t="s">
        <v>285</v>
      </c>
      <c r="AS10" s="267" t="s">
        <v>286</v>
      </c>
      <c r="AT10" s="250" t="s">
        <v>285</v>
      </c>
      <c r="AU10" s="267" t="s">
        <v>286</v>
      </c>
      <c r="AV10" s="271" t="s">
        <v>309</v>
      </c>
      <c r="AW10" s="1003"/>
      <c r="AX10" s="73" t="s">
        <v>278</v>
      </c>
      <c r="AY10" s="940" t="s">
        <v>865</v>
      </c>
      <c r="AZ10" s="800" t="s">
        <v>288</v>
      </c>
      <c r="BA10" s="1008"/>
      <c r="BB10" s="1008"/>
      <c r="BC10" s="1008"/>
      <c r="BD10" s="1006"/>
      <c r="BE10" s="959"/>
      <c r="BF10" s="959"/>
      <c r="BG10" s="964"/>
      <c r="BI10"/>
    </row>
    <row r="11" spans="1:61" s="192" customFormat="1" ht="11.25" customHeight="1" thickBot="1" x14ac:dyDescent="0.25">
      <c r="A11" s="203" t="s">
        <v>566</v>
      </c>
      <c r="B11" s="204" t="s">
        <v>567</v>
      </c>
      <c r="C11" s="204" t="s">
        <v>270</v>
      </c>
      <c r="D11" s="204" t="s">
        <v>271</v>
      </c>
      <c r="E11" s="204" t="s">
        <v>568</v>
      </c>
      <c r="F11" s="204" t="s">
        <v>0</v>
      </c>
      <c r="G11" s="385" t="s">
        <v>569</v>
      </c>
      <c r="H11" s="466" t="s">
        <v>794</v>
      </c>
      <c r="I11" s="206" t="s">
        <v>272</v>
      </c>
      <c r="J11" s="207" t="s">
        <v>273</v>
      </c>
      <c r="K11" s="207" t="s">
        <v>279</v>
      </c>
      <c r="L11" s="207" t="s">
        <v>274</v>
      </c>
      <c r="M11" s="207" t="s">
        <v>275</v>
      </c>
      <c r="N11" s="207" t="s">
        <v>276</v>
      </c>
      <c r="O11" s="344" t="s">
        <v>277</v>
      </c>
      <c r="P11" s="340" t="s">
        <v>570</v>
      </c>
      <c r="Q11" s="341" t="s">
        <v>571</v>
      </c>
      <c r="R11" s="212" t="s">
        <v>301</v>
      </c>
      <c r="S11" s="342" t="s">
        <v>301</v>
      </c>
      <c r="T11" s="213" t="s">
        <v>301</v>
      </c>
      <c r="U11" s="207" t="s">
        <v>301</v>
      </c>
      <c r="V11" s="207" t="s">
        <v>301</v>
      </c>
      <c r="W11" s="213"/>
      <c r="X11" s="213" t="s">
        <v>301</v>
      </c>
      <c r="Y11" s="213" t="s">
        <v>301</v>
      </c>
      <c r="Z11" s="213" t="s">
        <v>302</v>
      </c>
      <c r="AA11" s="213" t="s">
        <v>302</v>
      </c>
      <c r="AB11" s="213" t="s">
        <v>303</v>
      </c>
      <c r="AC11" s="213" t="s">
        <v>302</v>
      </c>
      <c r="AD11" s="213" t="s">
        <v>304</v>
      </c>
      <c r="AE11" s="213" t="s">
        <v>305</v>
      </c>
      <c r="AF11" s="213" t="s">
        <v>306</v>
      </c>
      <c r="AG11" s="213" t="s">
        <v>308</v>
      </c>
      <c r="AH11" s="207" t="s">
        <v>307</v>
      </c>
      <c r="AI11" s="213" t="s">
        <v>307</v>
      </c>
      <c r="AJ11" s="213" t="s">
        <v>307</v>
      </c>
      <c r="AK11" s="213" t="s">
        <v>314</v>
      </c>
      <c r="AL11" s="214" t="s">
        <v>310</v>
      </c>
      <c r="AM11" s="214" t="s">
        <v>311</v>
      </c>
      <c r="AN11" s="214" t="s">
        <v>310</v>
      </c>
      <c r="AO11" s="214" t="s">
        <v>310</v>
      </c>
      <c r="AP11" s="214" t="s">
        <v>311</v>
      </c>
      <c r="AQ11" s="340" t="s">
        <v>310</v>
      </c>
      <c r="AR11" s="214" t="s">
        <v>310</v>
      </c>
      <c r="AS11" s="215" t="s">
        <v>311</v>
      </c>
      <c r="AT11" s="888" t="s">
        <v>310</v>
      </c>
      <c r="AU11" s="214" t="s">
        <v>311</v>
      </c>
      <c r="AV11" s="274" t="s">
        <v>312</v>
      </c>
      <c r="AW11" s="212" t="s">
        <v>272</v>
      </c>
      <c r="AX11" s="213" t="s">
        <v>273</v>
      </c>
      <c r="AY11" s="801" t="s">
        <v>867</v>
      </c>
      <c r="AZ11" s="213" t="s">
        <v>279</v>
      </c>
      <c r="BA11" s="213" t="s">
        <v>274</v>
      </c>
      <c r="BB11" s="213" t="s">
        <v>275</v>
      </c>
      <c r="BC11" s="213" t="s">
        <v>276</v>
      </c>
      <c r="BD11" s="214" t="s">
        <v>277</v>
      </c>
      <c r="BE11" s="214" t="s">
        <v>570</v>
      </c>
      <c r="BF11" s="214" t="s">
        <v>570</v>
      </c>
      <c r="BG11" s="274" t="s">
        <v>571</v>
      </c>
    </row>
    <row r="12" spans="1:61" s="389" customFormat="1" ht="12.75" customHeight="1" x14ac:dyDescent="0.2">
      <c r="A12" s="386">
        <v>1</v>
      </c>
      <c r="B12" s="387">
        <v>3454</v>
      </c>
      <c r="C12" s="387">
        <v>600029085</v>
      </c>
      <c r="D12" s="387">
        <v>75122294</v>
      </c>
      <c r="E12" s="388" t="s">
        <v>8</v>
      </c>
      <c r="F12" s="387">
        <v>3233</v>
      </c>
      <c r="G12" s="388" t="s">
        <v>322</v>
      </c>
      <c r="H12" s="467" t="s">
        <v>282</v>
      </c>
      <c r="I12" s="465">
        <v>6257111</v>
      </c>
      <c r="J12" s="345">
        <v>4440254</v>
      </c>
      <c r="K12" s="345">
        <v>115000</v>
      </c>
      <c r="L12" s="249">
        <v>1539676</v>
      </c>
      <c r="M12" s="249">
        <v>88805</v>
      </c>
      <c r="N12" s="345">
        <v>73376</v>
      </c>
      <c r="O12" s="416">
        <v>10.649999999999999</v>
      </c>
      <c r="P12" s="417">
        <v>6.19</v>
      </c>
      <c r="Q12" s="420">
        <v>4.46</v>
      </c>
      <c r="R12" s="292">
        <f>Z12*-1</f>
        <v>0</v>
      </c>
      <c r="S12" s="219">
        <v>0</v>
      </c>
      <c r="T12" s="219">
        <v>0</v>
      </c>
      <c r="U12" s="219">
        <v>29256</v>
      </c>
      <c r="V12" s="219">
        <v>0</v>
      </c>
      <c r="W12" s="219">
        <v>0</v>
      </c>
      <c r="X12" s="219">
        <v>0</v>
      </c>
      <c r="Y12" s="219">
        <f>SUM(R12:X12)</f>
        <v>29256</v>
      </c>
      <c r="Z12" s="219">
        <v>0</v>
      </c>
      <c r="AA12" s="219">
        <v>0</v>
      </c>
      <c r="AB12" s="219">
        <v>0</v>
      </c>
      <c r="AC12" s="219">
        <f>SUM(Z12:AB12)</f>
        <v>0</v>
      </c>
      <c r="AD12" s="219">
        <f>Y12+AC12</f>
        <v>29256</v>
      </c>
      <c r="AE12" s="220">
        <f>ROUND((Y12+Z12+AA12)*33.8%,0)</f>
        <v>9889</v>
      </c>
      <c r="AF12" s="220">
        <f>ROUND(Y12*2%,0)</f>
        <v>585</v>
      </c>
      <c r="AG12" s="219">
        <v>0</v>
      </c>
      <c r="AH12" s="219">
        <v>0</v>
      </c>
      <c r="AI12" s="219">
        <v>0</v>
      </c>
      <c r="AJ12" s="219">
        <f>SUM(AG12:AI12)</f>
        <v>0</v>
      </c>
      <c r="AK12" s="219">
        <f>AD12+AE12+AF12+AJ12</f>
        <v>39730</v>
      </c>
      <c r="AL12" s="221">
        <v>0</v>
      </c>
      <c r="AM12" s="221">
        <v>0</v>
      </c>
      <c r="AN12" s="221">
        <v>0</v>
      </c>
      <c r="AO12" s="221">
        <v>0</v>
      </c>
      <c r="AP12" s="221">
        <v>0</v>
      </c>
      <c r="AQ12" s="221">
        <v>0</v>
      </c>
      <c r="AR12" s="221">
        <v>0</v>
      </c>
      <c r="AS12" s="221">
        <v>0</v>
      </c>
      <c r="AT12" s="409">
        <f>AL12+AN12+AO12+AR12+AQ12</f>
        <v>0</v>
      </c>
      <c r="AU12" s="221">
        <f>AM12+AP12+AS12</f>
        <v>0</v>
      </c>
      <c r="AV12" s="222">
        <f>SUM(AT12:AU12)</f>
        <v>0</v>
      </c>
      <c r="AW12" s="841">
        <f>I12+AK12</f>
        <v>6296841</v>
      </c>
      <c r="AX12" s="219">
        <f>J12+Y12</f>
        <v>4469510</v>
      </c>
      <c r="AY12" s="219">
        <f>W12</f>
        <v>0</v>
      </c>
      <c r="AZ12" s="219">
        <f>K12+AC12</f>
        <v>115000</v>
      </c>
      <c r="BA12" s="219">
        <f>L12+AE12</f>
        <v>1549565</v>
      </c>
      <c r="BB12" s="219">
        <f>M12+AF12</f>
        <v>89390</v>
      </c>
      <c r="BC12" s="219">
        <f>N12+AJ12</f>
        <v>73376</v>
      </c>
      <c r="BD12" s="221">
        <f>O12+AV12</f>
        <v>10.649999999999999</v>
      </c>
      <c r="BE12" s="221">
        <f>P12+AT12</f>
        <v>6.19</v>
      </c>
      <c r="BF12" s="951">
        <f>AQ12</f>
        <v>0</v>
      </c>
      <c r="BG12" s="222">
        <f>Q12+AU12</f>
        <v>4.46</v>
      </c>
      <c r="BH12" s="395"/>
    </row>
    <row r="13" spans="1:61" s="389" customFormat="1" ht="12.75" customHeight="1" x14ac:dyDescent="0.2">
      <c r="A13" s="235">
        <v>1</v>
      </c>
      <c r="B13" s="22">
        <v>3454</v>
      </c>
      <c r="C13" s="234">
        <v>600029085</v>
      </c>
      <c r="D13" s="234">
        <v>75122294</v>
      </c>
      <c r="E13" s="390" t="s">
        <v>9</v>
      </c>
      <c r="F13" s="22"/>
      <c r="G13" s="390"/>
      <c r="H13" s="468"/>
      <c r="I13" s="34">
        <v>6257111</v>
      </c>
      <c r="J13" s="23">
        <v>4440254</v>
      </c>
      <c r="K13" s="23">
        <v>115000</v>
      </c>
      <c r="L13" s="23">
        <v>1539676</v>
      </c>
      <c r="M13" s="23">
        <v>88805</v>
      </c>
      <c r="N13" s="23">
        <v>73376</v>
      </c>
      <c r="O13" s="24">
        <v>10.649999999999999</v>
      </c>
      <c r="P13" s="289">
        <v>6.19</v>
      </c>
      <c r="Q13" s="802">
        <v>4.46</v>
      </c>
      <c r="R13" s="34">
        <f t="shared" ref="R13:BG13" si="0">SUM(R12)</f>
        <v>0</v>
      </c>
      <c r="S13" s="23">
        <f t="shared" si="0"/>
        <v>0</v>
      </c>
      <c r="T13" s="23">
        <f t="shared" si="0"/>
        <v>0</v>
      </c>
      <c r="U13" s="23">
        <f t="shared" si="0"/>
        <v>29256</v>
      </c>
      <c r="V13" s="23">
        <f t="shared" si="0"/>
        <v>0</v>
      </c>
      <c r="W13" s="23">
        <f t="shared" ref="W13" si="1">SUM(W12)</f>
        <v>0</v>
      </c>
      <c r="X13" s="23">
        <f t="shared" si="0"/>
        <v>0</v>
      </c>
      <c r="Y13" s="23">
        <f t="shared" si="0"/>
        <v>29256</v>
      </c>
      <c r="Z13" s="23">
        <f t="shared" si="0"/>
        <v>0</v>
      </c>
      <c r="AA13" s="23">
        <f t="shared" si="0"/>
        <v>0</v>
      </c>
      <c r="AB13" s="23">
        <f t="shared" si="0"/>
        <v>0</v>
      </c>
      <c r="AC13" s="23">
        <f t="shared" si="0"/>
        <v>0</v>
      </c>
      <c r="AD13" s="23">
        <f t="shared" si="0"/>
        <v>29256</v>
      </c>
      <c r="AE13" s="23">
        <f t="shared" si="0"/>
        <v>9889</v>
      </c>
      <c r="AF13" s="23">
        <f t="shared" si="0"/>
        <v>585</v>
      </c>
      <c r="AG13" s="23">
        <f t="shared" si="0"/>
        <v>0</v>
      </c>
      <c r="AH13" s="23">
        <f t="shared" si="0"/>
        <v>0</v>
      </c>
      <c r="AI13" s="23">
        <f t="shared" si="0"/>
        <v>0</v>
      </c>
      <c r="AJ13" s="23">
        <f t="shared" si="0"/>
        <v>0</v>
      </c>
      <c r="AK13" s="23">
        <f t="shared" si="0"/>
        <v>39730</v>
      </c>
      <c r="AL13" s="24">
        <f t="shared" si="0"/>
        <v>0</v>
      </c>
      <c r="AM13" s="24">
        <f t="shared" si="0"/>
        <v>0</v>
      </c>
      <c r="AN13" s="24">
        <f t="shared" si="0"/>
        <v>0</v>
      </c>
      <c r="AO13" s="24">
        <f t="shared" si="0"/>
        <v>0</v>
      </c>
      <c r="AP13" s="24">
        <f t="shared" si="0"/>
        <v>0</v>
      </c>
      <c r="AQ13" s="24">
        <f t="shared" ref="AQ13" si="2">SUM(AQ12)</f>
        <v>0</v>
      </c>
      <c r="AR13" s="24">
        <f t="shared" si="0"/>
        <v>0</v>
      </c>
      <c r="AS13" s="24">
        <f t="shared" si="0"/>
        <v>0</v>
      </c>
      <c r="AT13" s="24">
        <f t="shared" si="0"/>
        <v>0</v>
      </c>
      <c r="AU13" s="24">
        <f t="shared" si="0"/>
        <v>0</v>
      </c>
      <c r="AV13" s="69">
        <f t="shared" si="0"/>
        <v>0</v>
      </c>
      <c r="AW13" s="848">
        <f t="shared" si="0"/>
        <v>6296841</v>
      </c>
      <c r="AX13" s="23">
        <f t="shared" si="0"/>
        <v>4469510</v>
      </c>
      <c r="AY13" s="942">
        <f t="shared" ref="AY13" si="3">SUM(AY12)</f>
        <v>0</v>
      </c>
      <c r="AZ13" s="23">
        <f t="shared" si="0"/>
        <v>115000</v>
      </c>
      <c r="BA13" s="23">
        <f t="shared" si="0"/>
        <v>1549565</v>
      </c>
      <c r="BB13" s="23">
        <f t="shared" si="0"/>
        <v>89390</v>
      </c>
      <c r="BC13" s="23">
        <f t="shared" si="0"/>
        <v>73376</v>
      </c>
      <c r="BD13" s="24">
        <f t="shared" si="0"/>
        <v>10.649999999999999</v>
      </c>
      <c r="BE13" s="24">
        <f t="shared" si="0"/>
        <v>6.19</v>
      </c>
      <c r="BF13" s="24">
        <f t="shared" si="0"/>
        <v>0</v>
      </c>
      <c r="BG13" s="69">
        <f t="shared" si="0"/>
        <v>4.46</v>
      </c>
      <c r="BH13" s="395"/>
    </row>
    <row r="14" spans="1:61" s="389" customFormat="1" ht="12.75" customHeight="1" x14ac:dyDescent="0.2">
      <c r="A14" s="391">
        <v>2</v>
      </c>
      <c r="B14" s="392">
        <v>3470</v>
      </c>
      <c r="C14" s="392">
        <v>691003572</v>
      </c>
      <c r="D14" s="392">
        <v>72550341</v>
      </c>
      <c r="E14" s="393" t="s">
        <v>10</v>
      </c>
      <c r="F14" s="392">
        <v>3111</v>
      </c>
      <c r="G14" s="393" t="s">
        <v>315</v>
      </c>
      <c r="H14" s="469" t="s">
        <v>281</v>
      </c>
      <c r="I14" s="110">
        <v>4831188</v>
      </c>
      <c r="J14" s="111">
        <v>3475264</v>
      </c>
      <c r="K14" s="111">
        <v>60000</v>
      </c>
      <c r="L14" s="114">
        <v>1194919</v>
      </c>
      <c r="M14" s="114">
        <v>69505</v>
      </c>
      <c r="N14" s="111">
        <v>31500</v>
      </c>
      <c r="O14" s="275">
        <v>7.9741999999999988</v>
      </c>
      <c r="P14" s="288">
        <v>6</v>
      </c>
      <c r="Q14" s="406">
        <v>1.9742</v>
      </c>
      <c r="R14" s="112">
        <f t="shared" ref="R14:R78" si="4">Z14*-1</f>
        <v>34000</v>
      </c>
      <c r="S14" s="113">
        <v>0</v>
      </c>
      <c r="T14" s="113">
        <v>0</v>
      </c>
      <c r="U14" s="113">
        <v>30492</v>
      </c>
      <c r="V14" s="113">
        <v>0</v>
      </c>
      <c r="W14" s="113">
        <v>0</v>
      </c>
      <c r="X14" s="113">
        <v>0</v>
      </c>
      <c r="Y14" s="113">
        <f t="shared" ref="Y14:Y78" si="5">SUM(R14:X14)</f>
        <v>64492</v>
      </c>
      <c r="Z14" s="113">
        <v>-34000</v>
      </c>
      <c r="AA14" s="113">
        <v>0</v>
      </c>
      <c r="AB14" s="113">
        <v>0</v>
      </c>
      <c r="AC14" s="113">
        <f t="shared" ref="AC14:AC78" si="6">SUM(Z14:AB14)</f>
        <v>-34000</v>
      </c>
      <c r="AD14" s="113">
        <f t="shared" ref="AD14:AD78" si="7">Y14+AC14</f>
        <v>30492</v>
      </c>
      <c r="AE14" s="114">
        <f t="shared" ref="AE14:AE78" si="8">ROUND((Y14+Z14+AA14)*33.8%,0)</f>
        <v>10306</v>
      </c>
      <c r="AF14" s="114">
        <f t="shared" ref="AF14:AF78" si="9">ROUND(Y14*2%,0)</f>
        <v>1290</v>
      </c>
      <c r="AG14" s="113">
        <v>0</v>
      </c>
      <c r="AH14" s="113">
        <v>0</v>
      </c>
      <c r="AI14" s="113">
        <v>0</v>
      </c>
      <c r="AJ14" s="113">
        <f t="shared" ref="AJ14:AJ78" si="10">SUM(AG14:AI14)</f>
        <v>0</v>
      </c>
      <c r="AK14" s="113">
        <f t="shared" ref="AK14:AK78" si="11">AD14+AE14+AF14+AJ14</f>
        <v>42088</v>
      </c>
      <c r="AL14" s="115">
        <v>0</v>
      </c>
      <c r="AM14" s="115">
        <v>0.02</v>
      </c>
      <c r="AN14" s="115">
        <v>0</v>
      </c>
      <c r="AO14" s="115">
        <v>0</v>
      </c>
      <c r="AP14" s="115">
        <v>0</v>
      </c>
      <c r="AQ14" s="115">
        <v>0</v>
      </c>
      <c r="AR14" s="115">
        <v>0</v>
      </c>
      <c r="AS14" s="115">
        <v>0</v>
      </c>
      <c r="AT14" s="409">
        <f t="shared" ref="AT14:AT15" si="12">AL14+AN14+AO14+AR14+AQ14</f>
        <v>0</v>
      </c>
      <c r="AU14" s="115">
        <f>AM14+AP14+AS14</f>
        <v>0.02</v>
      </c>
      <c r="AV14" s="116">
        <f t="shared" ref="AV14:AV78" si="13">SUM(AT14:AU14)</f>
        <v>0.02</v>
      </c>
      <c r="AW14" s="346">
        <f>I14+AK14</f>
        <v>4873276</v>
      </c>
      <c r="AX14" s="113">
        <f>J14+Y14</f>
        <v>3539756</v>
      </c>
      <c r="AY14" s="113">
        <f>W14</f>
        <v>0</v>
      </c>
      <c r="AZ14" s="113">
        <f>K14+AC14</f>
        <v>26000</v>
      </c>
      <c r="BA14" s="113">
        <f>L14+AE14</f>
        <v>1205225</v>
      </c>
      <c r="BB14" s="113">
        <f>M14+AF14</f>
        <v>70795</v>
      </c>
      <c r="BC14" s="113">
        <f>N14+AJ14</f>
        <v>31500</v>
      </c>
      <c r="BD14" s="115">
        <f>O14+AV14</f>
        <v>7.9941999999999984</v>
      </c>
      <c r="BE14" s="115">
        <f>P14+AT14</f>
        <v>6</v>
      </c>
      <c r="BF14" s="372">
        <f>AQ14</f>
        <v>0</v>
      </c>
      <c r="BG14" s="116">
        <f>Q14+AU14</f>
        <v>1.9942</v>
      </c>
      <c r="BH14" s="395"/>
    </row>
    <row r="15" spans="1:61" s="389" customFormat="1" ht="12.75" customHeight="1" x14ac:dyDescent="0.2">
      <c r="A15" s="391">
        <v>2</v>
      </c>
      <c r="B15" s="392">
        <v>3470</v>
      </c>
      <c r="C15" s="392">
        <v>691003572</v>
      </c>
      <c r="D15" s="392">
        <v>72550341</v>
      </c>
      <c r="E15" s="393" t="s">
        <v>10</v>
      </c>
      <c r="F15" s="392">
        <v>3141</v>
      </c>
      <c r="G15" s="393" t="s">
        <v>319</v>
      </c>
      <c r="H15" s="469" t="s">
        <v>282</v>
      </c>
      <c r="I15" s="110">
        <v>799344</v>
      </c>
      <c r="J15" s="111">
        <v>560997</v>
      </c>
      <c r="K15" s="111">
        <v>25000</v>
      </c>
      <c r="L15" s="114">
        <v>198067</v>
      </c>
      <c r="M15" s="114">
        <v>11220</v>
      </c>
      <c r="N15" s="111">
        <v>4060</v>
      </c>
      <c r="O15" s="275">
        <v>1.99</v>
      </c>
      <c r="P15" s="288">
        <v>0</v>
      </c>
      <c r="Q15" s="406">
        <v>1.99</v>
      </c>
      <c r="R15" s="112">
        <f t="shared" si="4"/>
        <v>-20000</v>
      </c>
      <c r="S15" s="113">
        <v>0</v>
      </c>
      <c r="T15" s="113">
        <v>0</v>
      </c>
      <c r="U15" s="113">
        <v>0</v>
      </c>
      <c r="V15" s="113">
        <v>0</v>
      </c>
      <c r="W15" s="113">
        <v>0</v>
      </c>
      <c r="X15" s="113">
        <v>0</v>
      </c>
      <c r="Y15" s="113">
        <f t="shared" si="5"/>
        <v>-20000</v>
      </c>
      <c r="Z15" s="113">
        <v>20000</v>
      </c>
      <c r="AA15" s="113">
        <v>0</v>
      </c>
      <c r="AB15" s="113">
        <v>0</v>
      </c>
      <c r="AC15" s="113">
        <f t="shared" si="6"/>
        <v>20000</v>
      </c>
      <c r="AD15" s="113">
        <f t="shared" si="7"/>
        <v>0</v>
      </c>
      <c r="AE15" s="114">
        <f t="shared" si="8"/>
        <v>0</v>
      </c>
      <c r="AF15" s="114">
        <f t="shared" si="9"/>
        <v>-400</v>
      </c>
      <c r="AG15" s="113">
        <v>0</v>
      </c>
      <c r="AH15" s="113">
        <v>0</v>
      </c>
      <c r="AI15" s="113">
        <v>0</v>
      </c>
      <c r="AJ15" s="113">
        <f t="shared" si="10"/>
        <v>0</v>
      </c>
      <c r="AK15" s="113">
        <f t="shared" si="11"/>
        <v>-400</v>
      </c>
      <c r="AL15" s="115">
        <v>0</v>
      </c>
      <c r="AM15" s="115">
        <v>0</v>
      </c>
      <c r="AN15" s="115">
        <v>0</v>
      </c>
      <c r="AO15" s="115">
        <v>0</v>
      </c>
      <c r="AP15" s="115">
        <v>0</v>
      </c>
      <c r="AQ15" s="115">
        <v>0</v>
      </c>
      <c r="AR15" s="115">
        <v>0</v>
      </c>
      <c r="AS15" s="115">
        <v>0</v>
      </c>
      <c r="AT15" s="409">
        <f t="shared" si="12"/>
        <v>0</v>
      </c>
      <c r="AU15" s="115">
        <f>AM15+AP15+AS15</f>
        <v>0</v>
      </c>
      <c r="AV15" s="116">
        <f t="shared" si="13"/>
        <v>0</v>
      </c>
      <c r="AW15" s="346">
        <f>I15+AK15</f>
        <v>798944</v>
      </c>
      <c r="AX15" s="113">
        <f>J15+Y15</f>
        <v>540997</v>
      </c>
      <c r="AY15" s="113">
        <f>W15</f>
        <v>0</v>
      </c>
      <c r="AZ15" s="113">
        <f>K15+AC15</f>
        <v>45000</v>
      </c>
      <c r="BA15" s="113">
        <f>L15+AE15</f>
        <v>198067</v>
      </c>
      <c r="BB15" s="113">
        <f>M15+AF15</f>
        <v>10820</v>
      </c>
      <c r="BC15" s="113">
        <f>N15+AJ15</f>
        <v>4060</v>
      </c>
      <c r="BD15" s="115">
        <f>O15+AV15</f>
        <v>1.99</v>
      </c>
      <c r="BE15" s="115">
        <f>P15+AT15</f>
        <v>0</v>
      </c>
      <c r="BF15" s="372">
        <f>AQ15</f>
        <v>0</v>
      </c>
      <c r="BG15" s="116">
        <f>Q15+AU15</f>
        <v>1.99</v>
      </c>
      <c r="BH15" s="395"/>
      <c r="BI15" s="395"/>
    </row>
    <row r="16" spans="1:61" s="389" customFormat="1" ht="12.75" customHeight="1" x14ac:dyDescent="0.2">
      <c r="A16" s="235">
        <v>2</v>
      </c>
      <c r="B16" s="22">
        <v>3470</v>
      </c>
      <c r="C16" s="234">
        <v>691003572</v>
      </c>
      <c r="D16" s="234">
        <v>72550341</v>
      </c>
      <c r="E16" s="390" t="s">
        <v>11</v>
      </c>
      <c r="F16" s="22"/>
      <c r="G16" s="390"/>
      <c r="H16" s="468"/>
      <c r="I16" s="34">
        <v>5630532</v>
      </c>
      <c r="J16" s="23">
        <v>4036261</v>
      </c>
      <c r="K16" s="23">
        <v>85000</v>
      </c>
      <c r="L16" s="23">
        <v>1392986</v>
      </c>
      <c r="M16" s="23">
        <v>80725</v>
      </c>
      <c r="N16" s="23">
        <v>35560</v>
      </c>
      <c r="O16" s="24">
        <v>9.9641999999999982</v>
      </c>
      <c r="P16" s="289">
        <v>6</v>
      </c>
      <c r="Q16" s="802">
        <v>3.9641999999999999</v>
      </c>
      <c r="R16" s="34">
        <f t="shared" ref="R16:BG16" si="14">SUM(R14:R15)</f>
        <v>14000</v>
      </c>
      <c r="S16" s="23">
        <f t="shared" si="14"/>
        <v>0</v>
      </c>
      <c r="T16" s="23">
        <f t="shared" si="14"/>
        <v>0</v>
      </c>
      <c r="U16" s="23">
        <f t="shared" ref="U16" si="15">SUM(U14:U15)</f>
        <v>30492</v>
      </c>
      <c r="V16" s="23">
        <f t="shared" si="14"/>
        <v>0</v>
      </c>
      <c r="W16" s="23">
        <f t="shared" ref="W16" si="16">SUM(W14:W15)</f>
        <v>0</v>
      </c>
      <c r="X16" s="23">
        <f t="shared" si="14"/>
        <v>0</v>
      </c>
      <c r="Y16" s="23">
        <f t="shared" si="14"/>
        <v>44492</v>
      </c>
      <c r="Z16" s="23">
        <f t="shared" si="14"/>
        <v>-14000</v>
      </c>
      <c r="AA16" s="23">
        <f t="shared" si="14"/>
        <v>0</v>
      </c>
      <c r="AB16" s="23">
        <f t="shared" si="14"/>
        <v>0</v>
      </c>
      <c r="AC16" s="23">
        <f t="shared" si="14"/>
        <v>-14000</v>
      </c>
      <c r="AD16" s="23">
        <f t="shared" si="14"/>
        <v>30492</v>
      </c>
      <c r="AE16" s="23">
        <f t="shared" si="14"/>
        <v>10306</v>
      </c>
      <c r="AF16" s="23">
        <f t="shared" si="14"/>
        <v>890</v>
      </c>
      <c r="AG16" s="23">
        <f t="shared" si="14"/>
        <v>0</v>
      </c>
      <c r="AH16" s="23">
        <f t="shared" ref="AH16" si="17">SUM(AH14:AH15)</f>
        <v>0</v>
      </c>
      <c r="AI16" s="23">
        <f t="shared" si="14"/>
        <v>0</v>
      </c>
      <c r="AJ16" s="23">
        <f t="shared" si="14"/>
        <v>0</v>
      </c>
      <c r="AK16" s="23">
        <f t="shared" si="14"/>
        <v>41688</v>
      </c>
      <c r="AL16" s="24">
        <f t="shared" si="14"/>
        <v>0</v>
      </c>
      <c r="AM16" s="24">
        <f t="shared" si="14"/>
        <v>0.02</v>
      </c>
      <c r="AN16" s="24">
        <f t="shared" si="14"/>
        <v>0</v>
      </c>
      <c r="AO16" s="24">
        <f t="shared" si="14"/>
        <v>0</v>
      </c>
      <c r="AP16" s="24">
        <f t="shared" si="14"/>
        <v>0</v>
      </c>
      <c r="AQ16" s="24">
        <f t="shared" ref="AQ16" si="18">SUM(AQ14:AQ15)</f>
        <v>0</v>
      </c>
      <c r="AR16" s="24">
        <f t="shared" si="14"/>
        <v>0</v>
      </c>
      <c r="AS16" s="24">
        <f t="shared" si="14"/>
        <v>0</v>
      </c>
      <c r="AT16" s="24">
        <f t="shared" si="14"/>
        <v>0</v>
      </c>
      <c r="AU16" s="24">
        <f t="shared" si="14"/>
        <v>0.02</v>
      </c>
      <c r="AV16" s="69">
        <f t="shared" si="14"/>
        <v>0.02</v>
      </c>
      <c r="AW16" s="848">
        <f t="shared" si="14"/>
        <v>5672220</v>
      </c>
      <c r="AX16" s="23">
        <f t="shared" si="14"/>
        <v>4080753</v>
      </c>
      <c r="AY16" s="942">
        <f t="shared" ref="AY16" si="19">SUM(AY14:AY15)</f>
        <v>0</v>
      </c>
      <c r="AZ16" s="23">
        <f t="shared" si="14"/>
        <v>71000</v>
      </c>
      <c r="BA16" s="23">
        <f t="shared" si="14"/>
        <v>1403292</v>
      </c>
      <c r="BB16" s="23">
        <f t="shared" si="14"/>
        <v>81615</v>
      </c>
      <c r="BC16" s="23">
        <f t="shared" si="14"/>
        <v>35560</v>
      </c>
      <c r="BD16" s="24">
        <f t="shared" si="14"/>
        <v>9.9841999999999977</v>
      </c>
      <c r="BE16" s="24">
        <f t="shared" si="14"/>
        <v>6</v>
      </c>
      <c r="BF16" s="24">
        <f t="shared" si="14"/>
        <v>0</v>
      </c>
      <c r="BG16" s="69">
        <f t="shared" si="14"/>
        <v>3.9842</v>
      </c>
      <c r="BH16" s="395"/>
    </row>
    <row r="17" spans="1:61" s="389" customFormat="1" ht="12.75" customHeight="1" x14ac:dyDescent="0.2">
      <c r="A17" s="391">
        <v>3</v>
      </c>
      <c r="B17" s="392">
        <v>3469</v>
      </c>
      <c r="C17" s="392">
        <v>691003548</v>
      </c>
      <c r="D17" s="392">
        <v>72550384</v>
      </c>
      <c r="E17" s="393" t="s">
        <v>12</v>
      </c>
      <c r="F17" s="392">
        <v>3111</v>
      </c>
      <c r="G17" s="393" t="s">
        <v>315</v>
      </c>
      <c r="H17" s="469" t="s">
        <v>281</v>
      </c>
      <c r="I17" s="110">
        <v>6405604</v>
      </c>
      <c r="J17" s="111">
        <v>4688442</v>
      </c>
      <c r="K17" s="111">
        <v>0</v>
      </c>
      <c r="L17" s="114">
        <v>1584693</v>
      </c>
      <c r="M17" s="114">
        <v>93769</v>
      </c>
      <c r="N17" s="111">
        <v>38700</v>
      </c>
      <c r="O17" s="275">
        <v>10.8682</v>
      </c>
      <c r="P17" s="288">
        <v>8</v>
      </c>
      <c r="Q17" s="406">
        <v>2.8681999999999999</v>
      </c>
      <c r="R17" s="112">
        <f t="shared" si="4"/>
        <v>-32000</v>
      </c>
      <c r="S17" s="113">
        <v>0</v>
      </c>
      <c r="T17" s="113">
        <v>0</v>
      </c>
      <c r="U17" s="113">
        <v>33908</v>
      </c>
      <c r="V17" s="113">
        <v>0</v>
      </c>
      <c r="W17" s="113">
        <v>0</v>
      </c>
      <c r="X17" s="113">
        <v>0</v>
      </c>
      <c r="Y17" s="113">
        <f t="shared" si="5"/>
        <v>1908</v>
      </c>
      <c r="Z17" s="113">
        <v>32000</v>
      </c>
      <c r="AA17" s="113">
        <v>0</v>
      </c>
      <c r="AB17" s="113">
        <v>0</v>
      </c>
      <c r="AC17" s="113">
        <f t="shared" si="6"/>
        <v>32000</v>
      </c>
      <c r="AD17" s="113">
        <f t="shared" si="7"/>
        <v>33908</v>
      </c>
      <c r="AE17" s="114">
        <f t="shared" si="8"/>
        <v>11461</v>
      </c>
      <c r="AF17" s="114">
        <f t="shared" si="9"/>
        <v>38</v>
      </c>
      <c r="AG17" s="113">
        <v>0</v>
      </c>
      <c r="AH17" s="113">
        <v>0</v>
      </c>
      <c r="AI17" s="113">
        <v>0</v>
      </c>
      <c r="AJ17" s="113">
        <f t="shared" si="10"/>
        <v>0</v>
      </c>
      <c r="AK17" s="113">
        <f t="shared" si="11"/>
        <v>45407</v>
      </c>
      <c r="AL17" s="115">
        <v>0</v>
      </c>
      <c r="AM17" s="115">
        <v>-0.17</v>
      </c>
      <c r="AN17" s="115">
        <v>0</v>
      </c>
      <c r="AO17" s="115">
        <v>0</v>
      </c>
      <c r="AP17" s="115">
        <v>0</v>
      </c>
      <c r="AQ17" s="115">
        <v>0</v>
      </c>
      <c r="AR17" s="115">
        <v>0</v>
      </c>
      <c r="AS17" s="115">
        <v>0</v>
      </c>
      <c r="AT17" s="409">
        <f t="shared" ref="AT17:AT18" si="20">AL17+AN17+AO17+AR17+AQ17</f>
        <v>0</v>
      </c>
      <c r="AU17" s="115">
        <f>AM17+AP17+AS17</f>
        <v>-0.17</v>
      </c>
      <c r="AV17" s="116">
        <f t="shared" si="13"/>
        <v>-0.17</v>
      </c>
      <c r="AW17" s="346">
        <f>I17+AK17</f>
        <v>6451011</v>
      </c>
      <c r="AX17" s="113">
        <f>J17+Y17</f>
        <v>4690350</v>
      </c>
      <c r="AY17" s="113">
        <f t="shared" ref="AY17:AY18" si="21">W17</f>
        <v>0</v>
      </c>
      <c r="AZ17" s="113">
        <f>K17+AC17</f>
        <v>32000</v>
      </c>
      <c r="BA17" s="113">
        <f>L17+AE17</f>
        <v>1596154</v>
      </c>
      <c r="BB17" s="113">
        <f>M17+AF17</f>
        <v>93807</v>
      </c>
      <c r="BC17" s="113">
        <f>N17+AJ17</f>
        <v>38700</v>
      </c>
      <c r="BD17" s="115">
        <f>O17+AV17</f>
        <v>10.6982</v>
      </c>
      <c r="BE17" s="115">
        <f>P17+AT17</f>
        <v>8</v>
      </c>
      <c r="BF17" s="372">
        <f t="shared" ref="BF17:BF18" si="22">AQ17</f>
        <v>0</v>
      </c>
      <c r="BG17" s="116">
        <f>Q17+AU17</f>
        <v>2.6981999999999999</v>
      </c>
      <c r="BH17" s="395"/>
    </row>
    <row r="18" spans="1:61" s="389" customFormat="1" ht="12.75" customHeight="1" x14ac:dyDescent="0.2">
      <c r="A18" s="391">
        <v>3</v>
      </c>
      <c r="B18" s="392">
        <v>3469</v>
      </c>
      <c r="C18" s="392">
        <v>691003548</v>
      </c>
      <c r="D18" s="392">
        <v>72550384</v>
      </c>
      <c r="E18" s="393" t="s">
        <v>12</v>
      </c>
      <c r="F18" s="392">
        <v>3141</v>
      </c>
      <c r="G18" s="393" t="s">
        <v>319</v>
      </c>
      <c r="H18" s="469" t="s">
        <v>282</v>
      </c>
      <c r="I18" s="110">
        <v>904572</v>
      </c>
      <c r="J18" s="111">
        <v>606358</v>
      </c>
      <c r="K18" s="111">
        <v>57000</v>
      </c>
      <c r="L18" s="114">
        <v>224215</v>
      </c>
      <c r="M18" s="114">
        <v>12127</v>
      </c>
      <c r="N18" s="111">
        <v>4872</v>
      </c>
      <c r="O18" s="275">
        <v>2.13</v>
      </c>
      <c r="P18" s="288">
        <v>0</v>
      </c>
      <c r="Q18" s="406">
        <v>2.13</v>
      </c>
      <c r="R18" s="112">
        <f t="shared" si="4"/>
        <v>44360</v>
      </c>
      <c r="S18" s="113">
        <v>0</v>
      </c>
      <c r="T18" s="113">
        <v>0</v>
      </c>
      <c r="U18" s="113">
        <v>0</v>
      </c>
      <c r="V18" s="113">
        <v>0</v>
      </c>
      <c r="W18" s="113">
        <v>0</v>
      </c>
      <c r="X18" s="113">
        <v>0</v>
      </c>
      <c r="Y18" s="113">
        <f t="shared" si="5"/>
        <v>44360</v>
      </c>
      <c r="Z18" s="113">
        <v>-44360</v>
      </c>
      <c r="AA18" s="113">
        <v>0</v>
      </c>
      <c r="AB18" s="113">
        <v>0</v>
      </c>
      <c r="AC18" s="113">
        <f t="shared" si="6"/>
        <v>-44360</v>
      </c>
      <c r="AD18" s="113">
        <f t="shared" si="7"/>
        <v>0</v>
      </c>
      <c r="AE18" s="114">
        <f t="shared" si="8"/>
        <v>0</v>
      </c>
      <c r="AF18" s="114">
        <f t="shared" si="9"/>
        <v>887</v>
      </c>
      <c r="AG18" s="113">
        <v>0</v>
      </c>
      <c r="AH18" s="113">
        <v>0</v>
      </c>
      <c r="AI18" s="113">
        <v>0</v>
      </c>
      <c r="AJ18" s="113">
        <f t="shared" si="10"/>
        <v>0</v>
      </c>
      <c r="AK18" s="113">
        <f t="shared" si="11"/>
        <v>887</v>
      </c>
      <c r="AL18" s="115">
        <v>0</v>
      </c>
      <c r="AM18" s="115">
        <v>0.13</v>
      </c>
      <c r="AN18" s="115">
        <v>0</v>
      </c>
      <c r="AO18" s="115">
        <v>0</v>
      </c>
      <c r="AP18" s="115">
        <v>0</v>
      </c>
      <c r="AQ18" s="115">
        <v>0</v>
      </c>
      <c r="AR18" s="115">
        <v>0</v>
      </c>
      <c r="AS18" s="115">
        <v>0</v>
      </c>
      <c r="AT18" s="409">
        <f t="shared" si="20"/>
        <v>0</v>
      </c>
      <c r="AU18" s="115">
        <f>AM18+AP18+AS18</f>
        <v>0.13</v>
      </c>
      <c r="AV18" s="116">
        <f t="shared" si="13"/>
        <v>0.13</v>
      </c>
      <c r="AW18" s="346">
        <f>I18+AK18</f>
        <v>905459</v>
      </c>
      <c r="AX18" s="113">
        <f>J18+Y18</f>
        <v>650718</v>
      </c>
      <c r="AY18" s="113">
        <f t="shared" si="21"/>
        <v>0</v>
      </c>
      <c r="AZ18" s="113">
        <f>K18+AC18</f>
        <v>12640</v>
      </c>
      <c r="BA18" s="113">
        <f>L18+AE18</f>
        <v>224215</v>
      </c>
      <c r="BB18" s="113">
        <f>M18+AF18</f>
        <v>13014</v>
      </c>
      <c r="BC18" s="113">
        <f>N18+AJ18</f>
        <v>4872</v>
      </c>
      <c r="BD18" s="115">
        <f>O18+AV18</f>
        <v>2.2599999999999998</v>
      </c>
      <c r="BE18" s="115">
        <f>P18+AT18</f>
        <v>0</v>
      </c>
      <c r="BF18" s="372">
        <f t="shared" si="22"/>
        <v>0</v>
      </c>
      <c r="BG18" s="116">
        <f>Q18+AU18</f>
        <v>2.2599999999999998</v>
      </c>
      <c r="BH18" s="395"/>
      <c r="BI18" s="395"/>
    </row>
    <row r="19" spans="1:61" s="389" customFormat="1" ht="12.75" customHeight="1" x14ac:dyDescent="0.2">
      <c r="A19" s="235">
        <v>3</v>
      </c>
      <c r="B19" s="22">
        <v>3469</v>
      </c>
      <c r="C19" s="234">
        <v>691003548</v>
      </c>
      <c r="D19" s="234">
        <v>72550384</v>
      </c>
      <c r="E19" s="390" t="s">
        <v>13</v>
      </c>
      <c r="F19" s="22"/>
      <c r="G19" s="390"/>
      <c r="H19" s="468"/>
      <c r="I19" s="34">
        <v>7310176</v>
      </c>
      <c r="J19" s="23">
        <v>5294800</v>
      </c>
      <c r="K19" s="23">
        <v>57000</v>
      </c>
      <c r="L19" s="23">
        <v>1808908</v>
      </c>
      <c r="M19" s="23">
        <v>105896</v>
      </c>
      <c r="N19" s="23">
        <v>43572</v>
      </c>
      <c r="O19" s="24">
        <v>12.998200000000001</v>
      </c>
      <c r="P19" s="289">
        <v>8</v>
      </c>
      <c r="Q19" s="802">
        <v>4.9981999999999998</v>
      </c>
      <c r="R19" s="34">
        <f t="shared" ref="R19:BG19" si="23">SUM(R17:R18)</f>
        <v>12360</v>
      </c>
      <c r="S19" s="23">
        <f t="shared" si="23"/>
        <v>0</v>
      </c>
      <c r="T19" s="23">
        <f t="shared" si="23"/>
        <v>0</v>
      </c>
      <c r="U19" s="23">
        <f t="shared" ref="U19" si="24">SUM(U17:U18)</f>
        <v>33908</v>
      </c>
      <c r="V19" s="23">
        <f t="shared" si="23"/>
        <v>0</v>
      </c>
      <c r="W19" s="23">
        <f t="shared" ref="W19" si="25">SUM(W17:W18)</f>
        <v>0</v>
      </c>
      <c r="X19" s="23">
        <f t="shared" si="23"/>
        <v>0</v>
      </c>
      <c r="Y19" s="23">
        <f t="shared" si="23"/>
        <v>46268</v>
      </c>
      <c r="Z19" s="23">
        <f t="shared" si="23"/>
        <v>-12360</v>
      </c>
      <c r="AA19" s="23">
        <f t="shared" si="23"/>
        <v>0</v>
      </c>
      <c r="AB19" s="23">
        <f t="shared" si="23"/>
        <v>0</v>
      </c>
      <c r="AC19" s="23">
        <f t="shared" si="23"/>
        <v>-12360</v>
      </c>
      <c r="AD19" s="23">
        <f t="shared" si="23"/>
        <v>33908</v>
      </c>
      <c r="AE19" s="23">
        <f t="shared" si="23"/>
        <v>11461</v>
      </c>
      <c r="AF19" s="23">
        <f t="shared" si="23"/>
        <v>925</v>
      </c>
      <c r="AG19" s="23">
        <f t="shared" si="23"/>
        <v>0</v>
      </c>
      <c r="AH19" s="23">
        <f t="shared" ref="AH19" si="26">SUM(AH17:AH18)</f>
        <v>0</v>
      </c>
      <c r="AI19" s="23">
        <f t="shared" si="23"/>
        <v>0</v>
      </c>
      <c r="AJ19" s="23">
        <f t="shared" si="23"/>
        <v>0</v>
      </c>
      <c r="AK19" s="23">
        <f t="shared" si="23"/>
        <v>46294</v>
      </c>
      <c r="AL19" s="24">
        <f t="shared" si="23"/>
        <v>0</v>
      </c>
      <c r="AM19" s="24">
        <f t="shared" si="23"/>
        <v>-4.0000000000000008E-2</v>
      </c>
      <c r="AN19" s="24">
        <f t="shared" si="23"/>
        <v>0</v>
      </c>
      <c r="AO19" s="24">
        <f t="shared" si="23"/>
        <v>0</v>
      </c>
      <c r="AP19" s="24">
        <f t="shared" si="23"/>
        <v>0</v>
      </c>
      <c r="AQ19" s="24">
        <f t="shared" ref="AQ19" si="27">SUM(AQ17:AQ18)</f>
        <v>0</v>
      </c>
      <c r="AR19" s="24">
        <f t="shared" si="23"/>
        <v>0</v>
      </c>
      <c r="AS19" s="24">
        <f t="shared" si="23"/>
        <v>0</v>
      </c>
      <c r="AT19" s="24">
        <f t="shared" si="23"/>
        <v>0</v>
      </c>
      <c r="AU19" s="24">
        <f t="shared" si="23"/>
        <v>-4.0000000000000008E-2</v>
      </c>
      <c r="AV19" s="69">
        <f t="shared" si="23"/>
        <v>-4.0000000000000008E-2</v>
      </c>
      <c r="AW19" s="848">
        <f t="shared" si="23"/>
        <v>7356470</v>
      </c>
      <c r="AX19" s="23">
        <f t="shared" si="23"/>
        <v>5341068</v>
      </c>
      <c r="AY19" s="942">
        <f t="shared" ref="AY19" si="28">SUM(AY17:AY18)</f>
        <v>0</v>
      </c>
      <c r="AZ19" s="23">
        <f t="shared" si="23"/>
        <v>44640</v>
      </c>
      <c r="BA19" s="23">
        <f t="shared" si="23"/>
        <v>1820369</v>
      </c>
      <c r="BB19" s="23">
        <f t="shared" si="23"/>
        <v>106821</v>
      </c>
      <c r="BC19" s="23">
        <f t="shared" si="23"/>
        <v>43572</v>
      </c>
      <c r="BD19" s="24">
        <f t="shared" si="23"/>
        <v>12.9582</v>
      </c>
      <c r="BE19" s="24">
        <f t="shared" si="23"/>
        <v>8</v>
      </c>
      <c r="BF19" s="24">
        <f t="shared" si="23"/>
        <v>0</v>
      </c>
      <c r="BG19" s="69">
        <f t="shared" si="23"/>
        <v>4.9581999999999997</v>
      </c>
      <c r="BH19" s="395"/>
    </row>
    <row r="20" spans="1:61" s="389" customFormat="1" ht="12.75" customHeight="1" x14ac:dyDescent="0.2">
      <c r="A20" s="391">
        <v>4</v>
      </c>
      <c r="B20" s="392">
        <v>3462</v>
      </c>
      <c r="C20" s="392">
        <v>691001294</v>
      </c>
      <c r="D20" s="392">
        <v>72048115</v>
      </c>
      <c r="E20" s="393" t="s">
        <v>14</v>
      </c>
      <c r="F20" s="392">
        <v>3111</v>
      </c>
      <c r="G20" s="393" t="s">
        <v>315</v>
      </c>
      <c r="H20" s="469" t="s">
        <v>281</v>
      </c>
      <c r="I20" s="110">
        <v>4777362</v>
      </c>
      <c r="J20" s="111">
        <v>3399851</v>
      </c>
      <c r="K20" s="111">
        <v>97320</v>
      </c>
      <c r="L20" s="114">
        <v>1182044</v>
      </c>
      <c r="M20" s="114">
        <v>67997</v>
      </c>
      <c r="N20" s="111">
        <v>30150</v>
      </c>
      <c r="O20" s="275">
        <v>7.6142000000000003</v>
      </c>
      <c r="P20" s="288">
        <v>6</v>
      </c>
      <c r="Q20" s="406">
        <v>1.6141999999999999</v>
      </c>
      <c r="R20" s="112">
        <f t="shared" si="4"/>
        <v>0</v>
      </c>
      <c r="S20" s="113">
        <v>0</v>
      </c>
      <c r="T20" s="113">
        <v>0</v>
      </c>
      <c r="U20" s="113">
        <v>27968</v>
      </c>
      <c r="V20" s="113">
        <v>0</v>
      </c>
      <c r="W20" s="113">
        <v>0</v>
      </c>
      <c r="X20" s="113">
        <v>0</v>
      </c>
      <c r="Y20" s="113">
        <f t="shared" si="5"/>
        <v>27968</v>
      </c>
      <c r="Z20" s="113">
        <v>0</v>
      </c>
      <c r="AA20" s="113">
        <v>0</v>
      </c>
      <c r="AB20" s="113">
        <v>0</v>
      </c>
      <c r="AC20" s="113">
        <f t="shared" si="6"/>
        <v>0</v>
      </c>
      <c r="AD20" s="113">
        <f t="shared" si="7"/>
        <v>27968</v>
      </c>
      <c r="AE20" s="114">
        <f t="shared" si="8"/>
        <v>9453</v>
      </c>
      <c r="AF20" s="114">
        <f t="shared" si="9"/>
        <v>559</v>
      </c>
      <c r="AG20" s="113">
        <v>0</v>
      </c>
      <c r="AH20" s="113">
        <v>0</v>
      </c>
      <c r="AI20" s="113">
        <v>0</v>
      </c>
      <c r="AJ20" s="113">
        <f t="shared" si="10"/>
        <v>0</v>
      </c>
      <c r="AK20" s="113">
        <f t="shared" si="11"/>
        <v>37980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v>0</v>
      </c>
      <c r="AR20" s="115">
        <v>0</v>
      </c>
      <c r="AS20" s="115">
        <v>0</v>
      </c>
      <c r="AT20" s="409">
        <f t="shared" ref="AT20:AT22" si="29">AL20+AN20+AO20+AR20+AQ20</f>
        <v>0</v>
      </c>
      <c r="AU20" s="115">
        <f>AM20+AP20+AS20</f>
        <v>0</v>
      </c>
      <c r="AV20" s="116">
        <f t="shared" si="13"/>
        <v>0</v>
      </c>
      <c r="AW20" s="346">
        <f>I20+AK20</f>
        <v>4815342</v>
      </c>
      <c r="AX20" s="113">
        <f>J20+Y20</f>
        <v>3427819</v>
      </c>
      <c r="AY20" s="113">
        <f t="shared" ref="AY20:AY22" si="30">W20</f>
        <v>0</v>
      </c>
      <c r="AZ20" s="113">
        <f>K20+AC20</f>
        <v>97320</v>
      </c>
      <c r="BA20" s="113">
        <f t="shared" ref="BA20:BB22" si="31">L20+AE20</f>
        <v>1191497</v>
      </c>
      <c r="BB20" s="113">
        <f t="shared" si="31"/>
        <v>68556</v>
      </c>
      <c r="BC20" s="113">
        <f>N20+AJ20</f>
        <v>30150</v>
      </c>
      <c r="BD20" s="115">
        <f>O20+AV20</f>
        <v>7.6142000000000003</v>
      </c>
      <c r="BE20" s="115">
        <f>P20+AT20</f>
        <v>6</v>
      </c>
      <c r="BF20" s="372">
        <f t="shared" ref="BF20:BF22" si="32">AQ20</f>
        <v>0</v>
      </c>
      <c r="BG20" s="116">
        <f>Q20+AU20</f>
        <v>1.6141999999999999</v>
      </c>
      <c r="BH20" s="395"/>
    </row>
    <row r="21" spans="1:61" s="389" customFormat="1" ht="12.75" customHeight="1" x14ac:dyDescent="0.2">
      <c r="A21" s="391">
        <v>4</v>
      </c>
      <c r="B21" s="392">
        <v>3462</v>
      </c>
      <c r="C21" s="392">
        <v>691001294</v>
      </c>
      <c r="D21" s="392">
        <v>72048115</v>
      </c>
      <c r="E21" s="393" t="s">
        <v>14</v>
      </c>
      <c r="F21" s="392">
        <v>3111</v>
      </c>
      <c r="G21" s="393" t="s">
        <v>316</v>
      </c>
      <c r="H21" s="469" t="s">
        <v>282</v>
      </c>
      <c r="I21" s="110">
        <v>0</v>
      </c>
      <c r="J21" s="111">
        <v>0</v>
      </c>
      <c r="K21" s="111">
        <v>0</v>
      </c>
      <c r="L21" s="114">
        <v>0</v>
      </c>
      <c r="M21" s="114">
        <v>0</v>
      </c>
      <c r="N21" s="111">
        <v>0</v>
      </c>
      <c r="O21" s="275">
        <v>0</v>
      </c>
      <c r="P21" s="288">
        <v>0</v>
      </c>
      <c r="Q21" s="406">
        <v>0</v>
      </c>
      <c r="R21" s="112">
        <f t="shared" si="4"/>
        <v>0</v>
      </c>
      <c r="S21" s="113">
        <v>43306</v>
      </c>
      <c r="T21" s="113">
        <v>0</v>
      </c>
      <c r="U21" s="113">
        <v>0</v>
      </c>
      <c r="V21" s="113">
        <v>0</v>
      </c>
      <c r="W21" s="113">
        <v>0</v>
      </c>
      <c r="X21" s="113">
        <v>0</v>
      </c>
      <c r="Y21" s="113">
        <f t="shared" si="5"/>
        <v>43306</v>
      </c>
      <c r="Z21" s="113">
        <v>0</v>
      </c>
      <c r="AA21" s="113">
        <v>0</v>
      </c>
      <c r="AB21" s="113">
        <v>0</v>
      </c>
      <c r="AC21" s="113">
        <f t="shared" si="6"/>
        <v>0</v>
      </c>
      <c r="AD21" s="113">
        <f t="shared" si="7"/>
        <v>43306</v>
      </c>
      <c r="AE21" s="114">
        <f t="shared" si="8"/>
        <v>14637</v>
      </c>
      <c r="AF21" s="114">
        <f t="shared" si="9"/>
        <v>866</v>
      </c>
      <c r="AG21" s="113">
        <v>0</v>
      </c>
      <c r="AH21" s="113">
        <v>0</v>
      </c>
      <c r="AI21" s="113">
        <v>0</v>
      </c>
      <c r="AJ21" s="113">
        <f t="shared" si="10"/>
        <v>0</v>
      </c>
      <c r="AK21" s="113">
        <f t="shared" si="11"/>
        <v>58809</v>
      </c>
      <c r="AL21" s="115">
        <v>0</v>
      </c>
      <c r="AM21" s="115">
        <v>0</v>
      </c>
      <c r="AN21" s="115">
        <v>0.13</v>
      </c>
      <c r="AO21" s="115">
        <v>0</v>
      </c>
      <c r="AP21" s="115">
        <v>0</v>
      </c>
      <c r="AQ21" s="115">
        <v>0</v>
      </c>
      <c r="AR21" s="115">
        <v>0</v>
      </c>
      <c r="AS21" s="115">
        <v>0</v>
      </c>
      <c r="AT21" s="409">
        <f t="shared" si="29"/>
        <v>0.13</v>
      </c>
      <c r="AU21" s="115">
        <f>AM21+AP21+AS21</f>
        <v>0</v>
      </c>
      <c r="AV21" s="116">
        <f t="shared" ref="AV21" si="33">SUM(AT21:AU21)</f>
        <v>0.13</v>
      </c>
      <c r="AW21" s="346">
        <f>I21+AK21</f>
        <v>58809</v>
      </c>
      <c r="AX21" s="113">
        <f>J21+Y21</f>
        <v>43306</v>
      </c>
      <c r="AY21" s="113">
        <f t="shared" si="30"/>
        <v>0</v>
      </c>
      <c r="AZ21" s="113">
        <f>K21+AC21</f>
        <v>0</v>
      </c>
      <c r="BA21" s="113">
        <f t="shared" si="31"/>
        <v>14637</v>
      </c>
      <c r="BB21" s="113">
        <f t="shared" si="31"/>
        <v>866</v>
      </c>
      <c r="BC21" s="113">
        <f>N21+AJ21</f>
        <v>0</v>
      </c>
      <c r="BD21" s="115">
        <f>O21+AV21</f>
        <v>0.13</v>
      </c>
      <c r="BE21" s="115">
        <f>P21+AT21</f>
        <v>0.13</v>
      </c>
      <c r="BF21" s="372">
        <f t="shared" si="32"/>
        <v>0</v>
      </c>
      <c r="BG21" s="116">
        <f>Q21+AU21</f>
        <v>0</v>
      </c>
      <c r="BH21" s="395"/>
    </row>
    <row r="22" spans="1:61" s="389" customFormat="1" ht="12.75" customHeight="1" x14ac:dyDescent="0.2">
      <c r="A22" s="391">
        <v>4</v>
      </c>
      <c r="B22" s="392">
        <v>3462</v>
      </c>
      <c r="C22" s="392">
        <v>691001294</v>
      </c>
      <c r="D22" s="392">
        <v>72048115</v>
      </c>
      <c r="E22" s="393" t="s">
        <v>14</v>
      </c>
      <c r="F22" s="392">
        <v>3141</v>
      </c>
      <c r="G22" s="393" t="s">
        <v>319</v>
      </c>
      <c r="H22" s="469" t="s">
        <v>282</v>
      </c>
      <c r="I22" s="110">
        <v>776539</v>
      </c>
      <c r="J22" s="111">
        <v>568964</v>
      </c>
      <c r="K22" s="111">
        <v>0</v>
      </c>
      <c r="L22" s="114">
        <v>192310</v>
      </c>
      <c r="M22" s="114">
        <v>11379</v>
      </c>
      <c r="N22" s="111">
        <v>3886</v>
      </c>
      <c r="O22" s="275">
        <v>1.94</v>
      </c>
      <c r="P22" s="288">
        <v>0</v>
      </c>
      <c r="Q22" s="406">
        <v>1.94</v>
      </c>
      <c r="R22" s="112">
        <f t="shared" si="4"/>
        <v>0</v>
      </c>
      <c r="S22" s="113">
        <v>0</v>
      </c>
      <c r="T22" s="113">
        <v>0</v>
      </c>
      <c r="U22" s="113">
        <v>0</v>
      </c>
      <c r="V22" s="113">
        <v>0</v>
      </c>
      <c r="W22" s="113">
        <v>0</v>
      </c>
      <c r="X22" s="113">
        <v>0</v>
      </c>
      <c r="Y22" s="113">
        <f t="shared" si="5"/>
        <v>0</v>
      </c>
      <c r="Z22" s="113">
        <v>0</v>
      </c>
      <c r="AA22" s="113">
        <v>0</v>
      </c>
      <c r="AB22" s="113">
        <v>0</v>
      </c>
      <c r="AC22" s="113">
        <f t="shared" si="6"/>
        <v>0</v>
      </c>
      <c r="AD22" s="113">
        <f t="shared" si="7"/>
        <v>0</v>
      </c>
      <c r="AE22" s="114">
        <f t="shared" si="8"/>
        <v>0</v>
      </c>
      <c r="AF22" s="114">
        <f t="shared" si="9"/>
        <v>0</v>
      </c>
      <c r="AG22" s="113">
        <v>0</v>
      </c>
      <c r="AH22" s="113">
        <v>0</v>
      </c>
      <c r="AI22" s="113">
        <v>0</v>
      </c>
      <c r="AJ22" s="113">
        <f t="shared" si="10"/>
        <v>0</v>
      </c>
      <c r="AK22" s="113">
        <f t="shared" si="11"/>
        <v>0</v>
      </c>
      <c r="AL22" s="115">
        <v>0</v>
      </c>
      <c r="AM22" s="115">
        <v>0</v>
      </c>
      <c r="AN22" s="115">
        <v>0</v>
      </c>
      <c r="AO22" s="115">
        <v>0</v>
      </c>
      <c r="AP22" s="115">
        <v>0</v>
      </c>
      <c r="AQ22" s="115">
        <v>0</v>
      </c>
      <c r="AR22" s="115">
        <v>0</v>
      </c>
      <c r="AS22" s="115">
        <v>0</v>
      </c>
      <c r="AT22" s="409">
        <f t="shared" si="29"/>
        <v>0</v>
      </c>
      <c r="AU22" s="115">
        <f>AM22+AP22+AS22</f>
        <v>0</v>
      </c>
      <c r="AV22" s="116">
        <f t="shared" si="13"/>
        <v>0</v>
      </c>
      <c r="AW22" s="346">
        <f>I22+AK22</f>
        <v>776539</v>
      </c>
      <c r="AX22" s="113">
        <f>J22+Y22</f>
        <v>568964</v>
      </c>
      <c r="AY22" s="113">
        <f t="shared" si="30"/>
        <v>0</v>
      </c>
      <c r="AZ22" s="113">
        <f>K22+AC22</f>
        <v>0</v>
      </c>
      <c r="BA22" s="113">
        <f t="shared" si="31"/>
        <v>192310</v>
      </c>
      <c r="BB22" s="113">
        <f t="shared" si="31"/>
        <v>11379</v>
      </c>
      <c r="BC22" s="113">
        <f>N22+AJ22</f>
        <v>3886</v>
      </c>
      <c r="BD22" s="115">
        <f>O22+AV22</f>
        <v>1.94</v>
      </c>
      <c r="BE22" s="115">
        <f>P22+AT22</f>
        <v>0</v>
      </c>
      <c r="BF22" s="372">
        <f t="shared" si="32"/>
        <v>0</v>
      </c>
      <c r="BG22" s="116">
        <f>Q22+AU22</f>
        <v>1.94</v>
      </c>
      <c r="BH22" s="395"/>
      <c r="BI22" s="395"/>
    </row>
    <row r="23" spans="1:61" s="389" customFormat="1" ht="12.75" customHeight="1" x14ac:dyDescent="0.2">
      <c r="A23" s="235">
        <v>4</v>
      </c>
      <c r="B23" s="22">
        <v>3462</v>
      </c>
      <c r="C23" s="234">
        <v>691001294</v>
      </c>
      <c r="D23" s="234">
        <v>72048115</v>
      </c>
      <c r="E23" s="390" t="s">
        <v>15</v>
      </c>
      <c r="F23" s="22"/>
      <c r="G23" s="390"/>
      <c r="H23" s="468"/>
      <c r="I23" s="34">
        <v>5553901</v>
      </c>
      <c r="J23" s="23">
        <v>3968815</v>
      </c>
      <c r="K23" s="23">
        <v>97320</v>
      </c>
      <c r="L23" s="23">
        <v>1374354</v>
      </c>
      <c r="M23" s="23">
        <v>79376</v>
      </c>
      <c r="N23" s="23">
        <v>34036</v>
      </c>
      <c r="O23" s="24">
        <v>9.5541999999999998</v>
      </c>
      <c r="P23" s="289">
        <v>6</v>
      </c>
      <c r="Q23" s="802">
        <v>3.5541999999999998</v>
      </c>
      <c r="R23" s="34">
        <f t="shared" ref="R23:BG23" si="34">SUM(R20:R22)</f>
        <v>0</v>
      </c>
      <c r="S23" s="23">
        <f t="shared" si="34"/>
        <v>43306</v>
      </c>
      <c r="T23" s="23">
        <f t="shared" si="34"/>
        <v>0</v>
      </c>
      <c r="U23" s="23">
        <f t="shared" ref="U23" si="35">SUM(U20:U22)</f>
        <v>27968</v>
      </c>
      <c r="V23" s="23">
        <f t="shared" si="34"/>
        <v>0</v>
      </c>
      <c r="W23" s="23">
        <f t="shared" ref="W23" si="36">SUM(W20:W22)</f>
        <v>0</v>
      </c>
      <c r="X23" s="23">
        <f t="shared" si="34"/>
        <v>0</v>
      </c>
      <c r="Y23" s="23">
        <f t="shared" si="34"/>
        <v>71274</v>
      </c>
      <c r="Z23" s="23">
        <f t="shared" si="34"/>
        <v>0</v>
      </c>
      <c r="AA23" s="23">
        <f t="shared" si="34"/>
        <v>0</v>
      </c>
      <c r="AB23" s="23">
        <f t="shared" si="34"/>
        <v>0</v>
      </c>
      <c r="AC23" s="23">
        <f t="shared" si="34"/>
        <v>0</v>
      </c>
      <c r="AD23" s="23">
        <f t="shared" si="34"/>
        <v>71274</v>
      </c>
      <c r="AE23" s="23">
        <f t="shared" si="34"/>
        <v>24090</v>
      </c>
      <c r="AF23" s="23">
        <f t="shared" si="34"/>
        <v>1425</v>
      </c>
      <c r="AG23" s="23">
        <f t="shared" si="34"/>
        <v>0</v>
      </c>
      <c r="AH23" s="23">
        <f t="shared" ref="AH23" si="37">SUM(AH20:AH22)</f>
        <v>0</v>
      </c>
      <c r="AI23" s="23">
        <f t="shared" si="34"/>
        <v>0</v>
      </c>
      <c r="AJ23" s="23">
        <f t="shared" si="34"/>
        <v>0</v>
      </c>
      <c r="AK23" s="23">
        <f t="shared" si="34"/>
        <v>96789</v>
      </c>
      <c r="AL23" s="24">
        <f t="shared" si="34"/>
        <v>0</v>
      </c>
      <c r="AM23" s="24">
        <f t="shared" si="34"/>
        <v>0</v>
      </c>
      <c r="AN23" s="24">
        <f t="shared" si="34"/>
        <v>0.13</v>
      </c>
      <c r="AO23" s="24">
        <f t="shared" si="34"/>
        <v>0</v>
      </c>
      <c r="AP23" s="24">
        <f t="shared" si="34"/>
        <v>0</v>
      </c>
      <c r="AQ23" s="24">
        <f t="shared" ref="AQ23" si="38">SUM(AQ20:AQ22)</f>
        <v>0</v>
      </c>
      <c r="AR23" s="24">
        <f t="shared" si="34"/>
        <v>0</v>
      </c>
      <c r="AS23" s="24">
        <f t="shared" si="34"/>
        <v>0</v>
      </c>
      <c r="AT23" s="24">
        <f t="shared" si="34"/>
        <v>0.13</v>
      </c>
      <c r="AU23" s="24">
        <f t="shared" si="34"/>
        <v>0</v>
      </c>
      <c r="AV23" s="69">
        <f t="shared" si="34"/>
        <v>0.13</v>
      </c>
      <c r="AW23" s="848">
        <f t="shared" si="34"/>
        <v>5650690</v>
      </c>
      <c r="AX23" s="23">
        <f t="shared" si="34"/>
        <v>4040089</v>
      </c>
      <c r="AY23" s="942">
        <f t="shared" ref="AY23" si="39">SUM(AY20:AY22)</f>
        <v>0</v>
      </c>
      <c r="AZ23" s="23">
        <f t="shared" si="34"/>
        <v>97320</v>
      </c>
      <c r="BA23" s="23">
        <f t="shared" si="34"/>
        <v>1398444</v>
      </c>
      <c r="BB23" s="23">
        <f t="shared" si="34"/>
        <v>80801</v>
      </c>
      <c r="BC23" s="23">
        <f t="shared" si="34"/>
        <v>34036</v>
      </c>
      <c r="BD23" s="24">
        <f t="shared" si="34"/>
        <v>9.6842000000000006</v>
      </c>
      <c r="BE23" s="24">
        <f t="shared" si="34"/>
        <v>6.13</v>
      </c>
      <c r="BF23" s="24">
        <f t="shared" si="34"/>
        <v>0</v>
      </c>
      <c r="BG23" s="69">
        <f t="shared" si="34"/>
        <v>3.5541999999999998</v>
      </c>
      <c r="BH23" s="395"/>
    </row>
    <row r="24" spans="1:61" s="389" customFormat="1" ht="12.75" customHeight="1" x14ac:dyDescent="0.2">
      <c r="A24" s="391">
        <v>5</v>
      </c>
      <c r="B24" s="392">
        <v>3464</v>
      </c>
      <c r="C24" s="392">
        <v>691001316</v>
      </c>
      <c r="D24" s="392">
        <v>72048140</v>
      </c>
      <c r="E24" s="393" t="s">
        <v>16</v>
      </c>
      <c r="F24" s="392">
        <v>3111</v>
      </c>
      <c r="G24" s="393" t="s">
        <v>315</v>
      </c>
      <c r="H24" s="469" t="s">
        <v>281</v>
      </c>
      <c r="I24" s="110">
        <v>6393832</v>
      </c>
      <c r="J24" s="111">
        <v>4653762</v>
      </c>
      <c r="K24" s="111">
        <v>26400</v>
      </c>
      <c r="L24" s="114">
        <v>1581895</v>
      </c>
      <c r="M24" s="114">
        <v>93075</v>
      </c>
      <c r="N24" s="111">
        <v>38700</v>
      </c>
      <c r="O24" s="275">
        <v>10.728200000000001</v>
      </c>
      <c r="P24" s="288">
        <v>8</v>
      </c>
      <c r="Q24" s="406">
        <v>2.7282000000000002</v>
      </c>
      <c r="R24" s="112">
        <f t="shared" si="4"/>
        <v>0</v>
      </c>
      <c r="S24" s="113">
        <v>0</v>
      </c>
      <c r="T24" s="113">
        <v>0</v>
      </c>
      <c r="U24" s="113">
        <v>33380</v>
      </c>
      <c r="V24" s="113">
        <v>-58910</v>
      </c>
      <c r="W24" s="113">
        <v>0</v>
      </c>
      <c r="X24" s="113">
        <v>0</v>
      </c>
      <c r="Y24" s="113">
        <f t="shared" si="5"/>
        <v>-25530</v>
      </c>
      <c r="Z24" s="113">
        <v>0</v>
      </c>
      <c r="AA24" s="113">
        <v>0</v>
      </c>
      <c r="AB24" s="113">
        <v>0</v>
      </c>
      <c r="AC24" s="113">
        <f t="shared" si="6"/>
        <v>0</v>
      </c>
      <c r="AD24" s="113">
        <f t="shared" si="7"/>
        <v>-25530</v>
      </c>
      <c r="AE24" s="114">
        <f t="shared" si="8"/>
        <v>-8629</v>
      </c>
      <c r="AF24" s="114">
        <f t="shared" si="9"/>
        <v>-511</v>
      </c>
      <c r="AG24" s="113">
        <v>0</v>
      </c>
      <c r="AH24" s="113">
        <v>80000</v>
      </c>
      <c r="AI24" s="113">
        <v>0</v>
      </c>
      <c r="AJ24" s="113">
        <f t="shared" si="10"/>
        <v>80000</v>
      </c>
      <c r="AK24" s="113">
        <f t="shared" si="11"/>
        <v>45330</v>
      </c>
      <c r="AL24" s="115">
        <v>0</v>
      </c>
      <c r="AM24" s="115">
        <v>0</v>
      </c>
      <c r="AN24" s="115">
        <v>0</v>
      </c>
      <c r="AO24" s="115">
        <v>0</v>
      </c>
      <c r="AP24" s="115">
        <v>0</v>
      </c>
      <c r="AQ24" s="115">
        <v>0</v>
      </c>
      <c r="AR24" s="115">
        <v>0</v>
      </c>
      <c r="AS24" s="115">
        <v>0</v>
      </c>
      <c r="AT24" s="409">
        <f t="shared" ref="AT24:AT25" si="40">AL24+AN24+AO24+AR24+AQ24</f>
        <v>0</v>
      </c>
      <c r="AU24" s="115">
        <f>AM24+AP24+AS24</f>
        <v>0</v>
      </c>
      <c r="AV24" s="116">
        <f t="shared" si="13"/>
        <v>0</v>
      </c>
      <c r="AW24" s="346">
        <f>I24+AK24</f>
        <v>6439162</v>
      </c>
      <c r="AX24" s="113">
        <f>J24+Y24</f>
        <v>4628232</v>
      </c>
      <c r="AY24" s="113">
        <f t="shared" ref="AY24:AY25" si="41">W24</f>
        <v>0</v>
      </c>
      <c r="AZ24" s="113">
        <f>K24+AC24</f>
        <v>26400</v>
      </c>
      <c r="BA24" s="113">
        <f>L24+AE24</f>
        <v>1573266</v>
      </c>
      <c r="BB24" s="113">
        <f>M24+AF24</f>
        <v>92564</v>
      </c>
      <c r="BC24" s="113">
        <f>N24+AJ24</f>
        <v>118700</v>
      </c>
      <c r="BD24" s="115">
        <f>O24+AV24</f>
        <v>10.728200000000001</v>
      </c>
      <c r="BE24" s="115">
        <f>P24+AT24</f>
        <v>8</v>
      </c>
      <c r="BF24" s="372">
        <f t="shared" ref="BF24:BF25" si="42">AQ24</f>
        <v>0</v>
      </c>
      <c r="BG24" s="116">
        <f>Q24+AU24</f>
        <v>2.7282000000000002</v>
      </c>
      <c r="BH24" s="395"/>
    </row>
    <row r="25" spans="1:61" s="389" customFormat="1" ht="12.75" customHeight="1" x14ac:dyDescent="0.2">
      <c r="A25" s="391">
        <v>5</v>
      </c>
      <c r="B25" s="392">
        <v>3464</v>
      </c>
      <c r="C25" s="392">
        <v>691001316</v>
      </c>
      <c r="D25" s="392">
        <v>72048140</v>
      </c>
      <c r="E25" s="393" t="s">
        <v>16</v>
      </c>
      <c r="F25" s="392">
        <v>3141</v>
      </c>
      <c r="G25" s="393" t="s">
        <v>319</v>
      </c>
      <c r="H25" s="469" t="s">
        <v>282</v>
      </c>
      <c r="I25" s="110">
        <v>920590</v>
      </c>
      <c r="J25" s="111">
        <v>674228</v>
      </c>
      <c r="K25" s="111">
        <v>0</v>
      </c>
      <c r="L25" s="114">
        <v>227889</v>
      </c>
      <c r="M25" s="114">
        <v>13485</v>
      </c>
      <c r="N25" s="111">
        <v>4988</v>
      </c>
      <c r="O25" s="275">
        <v>2.29</v>
      </c>
      <c r="P25" s="288">
        <v>0</v>
      </c>
      <c r="Q25" s="406">
        <v>2.29</v>
      </c>
      <c r="R25" s="112">
        <f t="shared" si="4"/>
        <v>0</v>
      </c>
      <c r="S25" s="113">
        <v>0</v>
      </c>
      <c r="T25" s="113">
        <v>0</v>
      </c>
      <c r="U25" s="113">
        <v>0</v>
      </c>
      <c r="V25" s="113">
        <v>0</v>
      </c>
      <c r="W25" s="113">
        <v>0</v>
      </c>
      <c r="X25" s="113">
        <v>0</v>
      </c>
      <c r="Y25" s="113">
        <f t="shared" si="5"/>
        <v>0</v>
      </c>
      <c r="Z25" s="113">
        <v>0</v>
      </c>
      <c r="AA25" s="113">
        <v>0</v>
      </c>
      <c r="AB25" s="113">
        <v>0</v>
      </c>
      <c r="AC25" s="113">
        <f t="shared" si="6"/>
        <v>0</v>
      </c>
      <c r="AD25" s="113">
        <f t="shared" si="7"/>
        <v>0</v>
      </c>
      <c r="AE25" s="114">
        <f t="shared" si="8"/>
        <v>0</v>
      </c>
      <c r="AF25" s="114">
        <f t="shared" si="9"/>
        <v>0</v>
      </c>
      <c r="AG25" s="113">
        <v>0</v>
      </c>
      <c r="AH25" s="113">
        <v>0</v>
      </c>
      <c r="AI25" s="113">
        <v>0</v>
      </c>
      <c r="AJ25" s="113">
        <f t="shared" si="10"/>
        <v>0</v>
      </c>
      <c r="AK25" s="113">
        <f t="shared" si="11"/>
        <v>0</v>
      </c>
      <c r="AL25" s="115">
        <v>0</v>
      </c>
      <c r="AM25" s="115">
        <v>0</v>
      </c>
      <c r="AN25" s="115">
        <v>0</v>
      </c>
      <c r="AO25" s="115">
        <v>0</v>
      </c>
      <c r="AP25" s="115">
        <v>0</v>
      </c>
      <c r="AQ25" s="115">
        <v>0</v>
      </c>
      <c r="AR25" s="115">
        <v>0</v>
      </c>
      <c r="AS25" s="115">
        <v>0</v>
      </c>
      <c r="AT25" s="409">
        <f t="shared" si="40"/>
        <v>0</v>
      </c>
      <c r="AU25" s="115">
        <f>AM25+AP25+AS25</f>
        <v>0</v>
      </c>
      <c r="AV25" s="116">
        <f t="shared" si="13"/>
        <v>0</v>
      </c>
      <c r="AW25" s="346">
        <f>I25+AK25</f>
        <v>920590</v>
      </c>
      <c r="AX25" s="113">
        <f>J25+Y25</f>
        <v>674228</v>
      </c>
      <c r="AY25" s="113">
        <f t="shared" si="41"/>
        <v>0</v>
      </c>
      <c r="AZ25" s="113">
        <f>K25+AC25</f>
        <v>0</v>
      </c>
      <c r="BA25" s="113">
        <f>L25+AE25</f>
        <v>227889</v>
      </c>
      <c r="BB25" s="113">
        <f>M25+AF25</f>
        <v>13485</v>
      </c>
      <c r="BC25" s="113">
        <f>N25+AJ25</f>
        <v>4988</v>
      </c>
      <c r="BD25" s="115">
        <f>O25+AV25</f>
        <v>2.29</v>
      </c>
      <c r="BE25" s="115">
        <f>P25+AT25</f>
        <v>0</v>
      </c>
      <c r="BF25" s="372">
        <f t="shared" si="42"/>
        <v>0</v>
      </c>
      <c r="BG25" s="116">
        <f>Q25+AU25</f>
        <v>2.29</v>
      </c>
      <c r="BH25" s="395"/>
      <c r="BI25" s="395"/>
    </row>
    <row r="26" spans="1:61" s="389" customFormat="1" ht="12.75" customHeight="1" x14ac:dyDescent="0.2">
      <c r="A26" s="235">
        <v>5</v>
      </c>
      <c r="B26" s="22">
        <v>3464</v>
      </c>
      <c r="C26" s="234">
        <v>691001316</v>
      </c>
      <c r="D26" s="234">
        <v>72048140</v>
      </c>
      <c r="E26" s="390" t="s">
        <v>17</v>
      </c>
      <c r="F26" s="22"/>
      <c r="G26" s="390"/>
      <c r="H26" s="468"/>
      <c r="I26" s="34">
        <v>7314422</v>
      </c>
      <c r="J26" s="23">
        <v>5327990</v>
      </c>
      <c r="K26" s="23">
        <v>26400</v>
      </c>
      <c r="L26" s="23">
        <v>1809784</v>
      </c>
      <c r="M26" s="23">
        <v>106560</v>
      </c>
      <c r="N26" s="23">
        <v>43688</v>
      </c>
      <c r="O26" s="24">
        <v>13.0182</v>
      </c>
      <c r="P26" s="289">
        <v>8</v>
      </c>
      <c r="Q26" s="802">
        <v>5.0182000000000002</v>
      </c>
      <c r="R26" s="34">
        <f t="shared" ref="R26:BG26" si="43">SUM(R24:R25)</f>
        <v>0</v>
      </c>
      <c r="S26" s="23">
        <f t="shared" si="43"/>
        <v>0</v>
      </c>
      <c r="T26" s="23">
        <f t="shared" si="43"/>
        <v>0</v>
      </c>
      <c r="U26" s="23">
        <f t="shared" ref="U26" si="44">SUM(U24:U25)</f>
        <v>33380</v>
      </c>
      <c r="V26" s="23">
        <f t="shared" si="43"/>
        <v>-58910</v>
      </c>
      <c r="W26" s="23">
        <f t="shared" ref="W26" si="45">SUM(W24:W25)</f>
        <v>0</v>
      </c>
      <c r="X26" s="23">
        <f t="shared" si="43"/>
        <v>0</v>
      </c>
      <c r="Y26" s="23">
        <f t="shared" si="43"/>
        <v>-25530</v>
      </c>
      <c r="Z26" s="23">
        <f t="shared" si="43"/>
        <v>0</v>
      </c>
      <c r="AA26" s="23">
        <f t="shared" si="43"/>
        <v>0</v>
      </c>
      <c r="AB26" s="23">
        <f t="shared" si="43"/>
        <v>0</v>
      </c>
      <c r="AC26" s="23">
        <f t="shared" si="43"/>
        <v>0</v>
      </c>
      <c r="AD26" s="23">
        <f t="shared" si="43"/>
        <v>-25530</v>
      </c>
      <c r="AE26" s="23">
        <f t="shared" si="43"/>
        <v>-8629</v>
      </c>
      <c r="AF26" s="23">
        <f t="shared" si="43"/>
        <v>-511</v>
      </c>
      <c r="AG26" s="23">
        <f t="shared" si="43"/>
        <v>0</v>
      </c>
      <c r="AH26" s="23">
        <f t="shared" ref="AH26" si="46">SUM(AH24:AH25)</f>
        <v>80000</v>
      </c>
      <c r="AI26" s="23">
        <f t="shared" si="43"/>
        <v>0</v>
      </c>
      <c r="AJ26" s="23">
        <f t="shared" si="43"/>
        <v>80000</v>
      </c>
      <c r="AK26" s="23">
        <f t="shared" si="43"/>
        <v>45330</v>
      </c>
      <c r="AL26" s="24">
        <f t="shared" si="43"/>
        <v>0</v>
      </c>
      <c r="AM26" s="24">
        <f t="shared" si="43"/>
        <v>0</v>
      </c>
      <c r="AN26" s="24">
        <f t="shared" si="43"/>
        <v>0</v>
      </c>
      <c r="AO26" s="24">
        <f t="shared" si="43"/>
        <v>0</v>
      </c>
      <c r="AP26" s="24">
        <f t="shared" si="43"/>
        <v>0</v>
      </c>
      <c r="AQ26" s="24">
        <f t="shared" ref="AQ26" si="47">SUM(AQ24:AQ25)</f>
        <v>0</v>
      </c>
      <c r="AR26" s="24">
        <f t="shared" si="43"/>
        <v>0</v>
      </c>
      <c r="AS26" s="24">
        <f t="shared" si="43"/>
        <v>0</v>
      </c>
      <c r="AT26" s="24">
        <f t="shared" si="43"/>
        <v>0</v>
      </c>
      <c r="AU26" s="24">
        <f t="shared" si="43"/>
        <v>0</v>
      </c>
      <c r="AV26" s="69">
        <f t="shared" si="43"/>
        <v>0</v>
      </c>
      <c r="AW26" s="848">
        <f t="shared" si="43"/>
        <v>7359752</v>
      </c>
      <c r="AX26" s="23">
        <f t="shared" si="43"/>
        <v>5302460</v>
      </c>
      <c r="AY26" s="942">
        <f t="shared" ref="AY26" si="48">SUM(AY24:AY25)</f>
        <v>0</v>
      </c>
      <c r="AZ26" s="23">
        <f t="shared" si="43"/>
        <v>26400</v>
      </c>
      <c r="BA26" s="23">
        <f t="shared" si="43"/>
        <v>1801155</v>
      </c>
      <c r="BB26" s="23">
        <f t="shared" si="43"/>
        <v>106049</v>
      </c>
      <c r="BC26" s="23">
        <f t="shared" si="43"/>
        <v>123688</v>
      </c>
      <c r="BD26" s="24">
        <f t="shared" si="43"/>
        <v>13.0182</v>
      </c>
      <c r="BE26" s="24">
        <f t="shared" si="43"/>
        <v>8</v>
      </c>
      <c r="BF26" s="24">
        <f t="shared" si="43"/>
        <v>0</v>
      </c>
      <c r="BG26" s="69">
        <f t="shared" si="43"/>
        <v>5.0182000000000002</v>
      </c>
      <c r="BH26" s="395"/>
    </row>
    <row r="27" spans="1:61" s="389" customFormat="1" ht="12.75" customHeight="1" x14ac:dyDescent="0.2">
      <c r="A27" s="391">
        <v>6</v>
      </c>
      <c r="B27" s="392">
        <v>3453</v>
      </c>
      <c r="C27" s="392">
        <v>667101411</v>
      </c>
      <c r="D27" s="392">
        <v>75109522</v>
      </c>
      <c r="E27" s="393" t="s">
        <v>18</v>
      </c>
      <c r="F27" s="392">
        <v>3111</v>
      </c>
      <c r="G27" s="393" t="s">
        <v>315</v>
      </c>
      <c r="H27" s="469" t="s">
        <v>281</v>
      </c>
      <c r="I27" s="110">
        <v>6167432</v>
      </c>
      <c r="J27" s="111">
        <v>4483499</v>
      </c>
      <c r="K27" s="111">
        <v>30000</v>
      </c>
      <c r="L27" s="114">
        <v>1525563</v>
      </c>
      <c r="M27" s="114">
        <v>89670</v>
      </c>
      <c r="N27" s="111">
        <v>38700</v>
      </c>
      <c r="O27" s="275">
        <v>10.6082</v>
      </c>
      <c r="P27" s="288">
        <v>7.5</v>
      </c>
      <c r="Q27" s="406">
        <v>3.1082000000000001</v>
      </c>
      <c r="R27" s="112">
        <f t="shared" si="4"/>
        <v>0</v>
      </c>
      <c r="S27" s="113">
        <v>0</v>
      </c>
      <c r="T27" s="113">
        <v>0</v>
      </c>
      <c r="U27" s="113">
        <v>26908</v>
      </c>
      <c r="V27" s="113">
        <v>-44183</v>
      </c>
      <c r="W27" s="113">
        <v>0</v>
      </c>
      <c r="X27" s="113">
        <v>0</v>
      </c>
      <c r="Y27" s="113">
        <f t="shared" si="5"/>
        <v>-17275</v>
      </c>
      <c r="Z27" s="113">
        <v>0</v>
      </c>
      <c r="AA27" s="113">
        <v>0</v>
      </c>
      <c r="AB27" s="113">
        <v>0</v>
      </c>
      <c r="AC27" s="113">
        <f t="shared" si="6"/>
        <v>0</v>
      </c>
      <c r="AD27" s="113">
        <f t="shared" si="7"/>
        <v>-17275</v>
      </c>
      <c r="AE27" s="114">
        <f t="shared" si="8"/>
        <v>-5839</v>
      </c>
      <c r="AF27" s="114">
        <f t="shared" si="9"/>
        <v>-346</v>
      </c>
      <c r="AG27" s="113">
        <v>0</v>
      </c>
      <c r="AH27" s="113">
        <v>60001</v>
      </c>
      <c r="AI27" s="113">
        <v>0</v>
      </c>
      <c r="AJ27" s="113">
        <f t="shared" si="10"/>
        <v>60001</v>
      </c>
      <c r="AK27" s="113">
        <f t="shared" si="11"/>
        <v>36541</v>
      </c>
      <c r="AL27" s="115">
        <v>0</v>
      </c>
      <c r="AM27" s="115">
        <v>0</v>
      </c>
      <c r="AN27" s="115">
        <v>0</v>
      </c>
      <c r="AO27" s="115">
        <v>0</v>
      </c>
      <c r="AP27" s="115">
        <v>0</v>
      </c>
      <c r="AQ27" s="115">
        <v>0</v>
      </c>
      <c r="AR27" s="115">
        <v>0</v>
      </c>
      <c r="AS27" s="115">
        <v>0</v>
      </c>
      <c r="AT27" s="409">
        <f t="shared" ref="AT27:AT28" si="49">AL27+AN27+AO27+AR27+AQ27</f>
        <v>0</v>
      </c>
      <c r="AU27" s="115">
        <f>AM27+AP27+AS27</f>
        <v>0</v>
      </c>
      <c r="AV27" s="116">
        <f t="shared" si="13"/>
        <v>0</v>
      </c>
      <c r="AW27" s="346">
        <f>I27+AK27</f>
        <v>6203973</v>
      </c>
      <c r="AX27" s="113">
        <f>J27+Y27</f>
        <v>4466224</v>
      </c>
      <c r="AY27" s="113">
        <f t="shared" ref="AY27:AY28" si="50">W27</f>
        <v>0</v>
      </c>
      <c r="AZ27" s="113">
        <f>K27+AC27</f>
        <v>30000</v>
      </c>
      <c r="BA27" s="113">
        <f>L27+AE27</f>
        <v>1519724</v>
      </c>
      <c r="BB27" s="113">
        <f>M27+AF27</f>
        <v>89324</v>
      </c>
      <c r="BC27" s="113">
        <f>N27+AJ27</f>
        <v>98701</v>
      </c>
      <c r="BD27" s="115">
        <f>O27+AV27</f>
        <v>10.6082</v>
      </c>
      <c r="BE27" s="115">
        <f>P27+AT27</f>
        <v>7.5</v>
      </c>
      <c r="BF27" s="372">
        <f t="shared" ref="BF27:BF28" si="51">AQ27</f>
        <v>0</v>
      </c>
      <c r="BG27" s="116">
        <f>Q27+AU27</f>
        <v>3.1082000000000001</v>
      </c>
      <c r="BH27" s="395"/>
    </row>
    <row r="28" spans="1:61" s="389" customFormat="1" ht="12.75" customHeight="1" x14ac:dyDescent="0.2">
      <c r="A28" s="391">
        <v>6</v>
      </c>
      <c r="B28" s="392">
        <v>3453</v>
      </c>
      <c r="C28" s="392">
        <v>667101411</v>
      </c>
      <c r="D28" s="392">
        <v>75109522</v>
      </c>
      <c r="E28" s="393" t="s">
        <v>18</v>
      </c>
      <c r="F28" s="392">
        <v>3141</v>
      </c>
      <c r="G28" s="393" t="s">
        <v>319</v>
      </c>
      <c r="H28" s="469" t="s">
        <v>282</v>
      </c>
      <c r="I28" s="110">
        <v>784098</v>
      </c>
      <c r="J28" s="111">
        <v>574572</v>
      </c>
      <c r="K28" s="111">
        <v>0</v>
      </c>
      <c r="L28" s="114">
        <v>194206</v>
      </c>
      <c r="M28" s="114">
        <v>11492</v>
      </c>
      <c r="N28" s="111">
        <v>3828</v>
      </c>
      <c r="O28" s="275">
        <v>1.96</v>
      </c>
      <c r="P28" s="288">
        <v>0</v>
      </c>
      <c r="Q28" s="406">
        <v>1.96</v>
      </c>
      <c r="R28" s="112">
        <f t="shared" si="4"/>
        <v>0</v>
      </c>
      <c r="S28" s="113">
        <v>0</v>
      </c>
      <c r="T28" s="113">
        <v>0</v>
      </c>
      <c r="U28" s="113">
        <v>0</v>
      </c>
      <c r="V28" s="113">
        <v>0</v>
      </c>
      <c r="W28" s="113">
        <v>0</v>
      </c>
      <c r="X28" s="113">
        <v>0</v>
      </c>
      <c r="Y28" s="113">
        <f t="shared" si="5"/>
        <v>0</v>
      </c>
      <c r="Z28" s="113">
        <v>0</v>
      </c>
      <c r="AA28" s="113">
        <v>0</v>
      </c>
      <c r="AB28" s="113">
        <v>0</v>
      </c>
      <c r="AC28" s="113">
        <f t="shared" si="6"/>
        <v>0</v>
      </c>
      <c r="AD28" s="113">
        <f t="shared" si="7"/>
        <v>0</v>
      </c>
      <c r="AE28" s="114">
        <f t="shared" si="8"/>
        <v>0</v>
      </c>
      <c r="AF28" s="114">
        <f t="shared" si="9"/>
        <v>0</v>
      </c>
      <c r="AG28" s="113">
        <v>0</v>
      </c>
      <c r="AH28" s="113">
        <v>0</v>
      </c>
      <c r="AI28" s="113">
        <v>0</v>
      </c>
      <c r="AJ28" s="113">
        <f t="shared" si="10"/>
        <v>0</v>
      </c>
      <c r="AK28" s="113">
        <f t="shared" si="11"/>
        <v>0</v>
      </c>
      <c r="AL28" s="115">
        <v>0</v>
      </c>
      <c r="AM28" s="115">
        <v>0</v>
      </c>
      <c r="AN28" s="115">
        <v>0</v>
      </c>
      <c r="AO28" s="115">
        <v>0</v>
      </c>
      <c r="AP28" s="115">
        <v>0</v>
      </c>
      <c r="AQ28" s="115">
        <v>0</v>
      </c>
      <c r="AR28" s="115">
        <v>0</v>
      </c>
      <c r="AS28" s="115">
        <v>0</v>
      </c>
      <c r="AT28" s="409">
        <f t="shared" si="49"/>
        <v>0</v>
      </c>
      <c r="AU28" s="115">
        <f>AM28+AP28+AS28</f>
        <v>0</v>
      </c>
      <c r="AV28" s="116">
        <f t="shared" si="13"/>
        <v>0</v>
      </c>
      <c r="AW28" s="346">
        <f>I28+AK28</f>
        <v>784098</v>
      </c>
      <c r="AX28" s="113">
        <f>J28+Y28</f>
        <v>574572</v>
      </c>
      <c r="AY28" s="113">
        <f t="shared" si="50"/>
        <v>0</v>
      </c>
      <c r="AZ28" s="113">
        <f>K28+AC28</f>
        <v>0</v>
      </c>
      <c r="BA28" s="113">
        <f>L28+AE28</f>
        <v>194206</v>
      </c>
      <c r="BB28" s="113">
        <f>M28+AF28</f>
        <v>11492</v>
      </c>
      <c r="BC28" s="113">
        <f>N28+AJ28</f>
        <v>3828</v>
      </c>
      <c r="BD28" s="115">
        <f>O28+AV28</f>
        <v>1.96</v>
      </c>
      <c r="BE28" s="115">
        <f>P28+AT28</f>
        <v>0</v>
      </c>
      <c r="BF28" s="372">
        <f t="shared" si="51"/>
        <v>0</v>
      </c>
      <c r="BG28" s="116">
        <f>Q28+AU28</f>
        <v>1.96</v>
      </c>
      <c r="BH28" s="395"/>
      <c r="BI28" s="395"/>
    </row>
    <row r="29" spans="1:61" s="389" customFormat="1" ht="12.75" customHeight="1" x14ac:dyDescent="0.2">
      <c r="A29" s="235">
        <v>6</v>
      </c>
      <c r="B29" s="22">
        <v>3453</v>
      </c>
      <c r="C29" s="234">
        <v>667101411</v>
      </c>
      <c r="D29" s="234">
        <v>75109522</v>
      </c>
      <c r="E29" s="390" t="s">
        <v>19</v>
      </c>
      <c r="F29" s="22"/>
      <c r="G29" s="390"/>
      <c r="H29" s="468"/>
      <c r="I29" s="34">
        <v>6951530</v>
      </c>
      <c r="J29" s="23">
        <v>5058071</v>
      </c>
      <c r="K29" s="23">
        <v>30000</v>
      </c>
      <c r="L29" s="23">
        <v>1719769</v>
      </c>
      <c r="M29" s="23">
        <v>101162</v>
      </c>
      <c r="N29" s="23">
        <v>42528</v>
      </c>
      <c r="O29" s="24">
        <v>12.568200000000001</v>
      </c>
      <c r="P29" s="289">
        <v>7.5</v>
      </c>
      <c r="Q29" s="802">
        <v>5.0682</v>
      </c>
      <c r="R29" s="34">
        <f t="shared" ref="R29:BG29" si="52">SUM(R27:R28)</f>
        <v>0</v>
      </c>
      <c r="S29" s="23">
        <f t="shared" si="52"/>
        <v>0</v>
      </c>
      <c r="T29" s="23">
        <f t="shared" si="52"/>
        <v>0</v>
      </c>
      <c r="U29" s="23">
        <f t="shared" ref="U29" si="53">SUM(U27:U28)</f>
        <v>26908</v>
      </c>
      <c r="V29" s="23">
        <f t="shared" si="52"/>
        <v>-44183</v>
      </c>
      <c r="W29" s="23">
        <f t="shared" ref="W29" si="54">SUM(W27:W28)</f>
        <v>0</v>
      </c>
      <c r="X29" s="23">
        <f t="shared" si="52"/>
        <v>0</v>
      </c>
      <c r="Y29" s="23">
        <f t="shared" si="52"/>
        <v>-17275</v>
      </c>
      <c r="Z29" s="23">
        <f t="shared" si="52"/>
        <v>0</v>
      </c>
      <c r="AA29" s="23">
        <f t="shared" si="52"/>
        <v>0</v>
      </c>
      <c r="AB29" s="23">
        <f t="shared" si="52"/>
        <v>0</v>
      </c>
      <c r="AC29" s="23">
        <f t="shared" si="52"/>
        <v>0</v>
      </c>
      <c r="AD29" s="23">
        <f t="shared" si="52"/>
        <v>-17275</v>
      </c>
      <c r="AE29" s="23">
        <f t="shared" si="52"/>
        <v>-5839</v>
      </c>
      <c r="AF29" s="23">
        <f t="shared" si="52"/>
        <v>-346</v>
      </c>
      <c r="AG29" s="23">
        <f t="shared" si="52"/>
        <v>0</v>
      </c>
      <c r="AH29" s="23">
        <f t="shared" ref="AH29" si="55">SUM(AH27:AH28)</f>
        <v>60001</v>
      </c>
      <c r="AI29" s="23">
        <f t="shared" si="52"/>
        <v>0</v>
      </c>
      <c r="AJ29" s="23">
        <f t="shared" si="52"/>
        <v>60001</v>
      </c>
      <c r="AK29" s="23">
        <f t="shared" si="52"/>
        <v>36541</v>
      </c>
      <c r="AL29" s="24">
        <f t="shared" si="52"/>
        <v>0</v>
      </c>
      <c r="AM29" s="24">
        <f t="shared" si="52"/>
        <v>0</v>
      </c>
      <c r="AN29" s="24">
        <f t="shared" si="52"/>
        <v>0</v>
      </c>
      <c r="AO29" s="24">
        <f t="shared" si="52"/>
        <v>0</v>
      </c>
      <c r="AP29" s="24">
        <f t="shared" si="52"/>
        <v>0</v>
      </c>
      <c r="AQ29" s="24">
        <f t="shared" ref="AQ29" si="56">SUM(AQ27:AQ28)</f>
        <v>0</v>
      </c>
      <c r="AR29" s="24">
        <f t="shared" si="52"/>
        <v>0</v>
      </c>
      <c r="AS29" s="24">
        <f t="shared" si="52"/>
        <v>0</v>
      </c>
      <c r="AT29" s="24">
        <f t="shared" si="52"/>
        <v>0</v>
      </c>
      <c r="AU29" s="24">
        <f t="shared" si="52"/>
        <v>0</v>
      </c>
      <c r="AV29" s="69">
        <f t="shared" si="52"/>
        <v>0</v>
      </c>
      <c r="AW29" s="848">
        <f t="shared" si="52"/>
        <v>6988071</v>
      </c>
      <c r="AX29" s="23">
        <f t="shared" si="52"/>
        <v>5040796</v>
      </c>
      <c r="AY29" s="942">
        <f t="shared" ref="AY29" si="57">SUM(AY27:AY28)</f>
        <v>0</v>
      </c>
      <c r="AZ29" s="23">
        <f t="shared" si="52"/>
        <v>30000</v>
      </c>
      <c r="BA29" s="23">
        <f t="shared" si="52"/>
        <v>1713930</v>
      </c>
      <c r="BB29" s="23">
        <f t="shared" si="52"/>
        <v>100816</v>
      </c>
      <c r="BC29" s="23">
        <f t="shared" si="52"/>
        <v>102529</v>
      </c>
      <c r="BD29" s="24">
        <f t="shared" si="52"/>
        <v>12.568200000000001</v>
      </c>
      <c r="BE29" s="24">
        <f t="shared" si="52"/>
        <v>7.5</v>
      </c>
      <c r="BF29" s="24">
        <f t="shared" si="52"/>
        <v>0</v>
      </c>
      <c r="BG29" s="69">
        <f t="shared" si="52"/>
        <v>5.0682</v>
      </c>
      <c r="BH29" s="395"/>
    </row>
    <row r="30" spans="1:61" s="389" customFormat="1" ht="12.75" customHeight="1" x14ac:dyDescent="0.2">
      <c r="A30" s="391">
        <v>7</v>
      </c>
      <c r="B30" s="392">
        <v>3471</v>
      </c>
      <c r="C30" s="392">
        <v>691003491</v>
      </c>
      <c r="D30" s="392">
        <v>72550376</v>
      </c>
      <c r="E30" s="393" t="s">
        <v>20</v>
      </c>
      <c r="F30" s="392">
        <v>3111</v>
      </c>
      <c r="G30" s="393" t="s">
        <v>315</v>
      </c>
      <c r="H30" s="469" t="s">
        <v>281</v>
      </c>
      <c r="I30" s="110">
        <v>6520612</v>
      </c>
      <c r="J30" s="111">
        <v>4769818</v>
      </c>
      <c r="K30" s="111">
        <v>0</v>
      </c>
      <c r="L30" s="114">
        <v>1612198</v>
      </c>
      <c r="M30" s="114">
        <v>95396</v>
      </c>
      <c r="N30" s="111">
        <v>43200</v>
      </c>
      <c r="O30" s="275">
        <v>10.8682</v>
      </c>
      <c r="P30" s="288">
        <v>8</v>
      </c>
      <c r="Q30" s="406">
        <v>2.8681999999999999</v>
      </c>
      <c r="R30" s="112">
        <f t="shared" si="4"/>
        <v>0</v>
      </c>
      <c r="S30" s="113">
        <v>0</v>
      </c>
      <c r="T30" s="113">
        <v>0</v>
      </c>
      <c r="U30" s="113">
        <v>33904</v>
      </c>
      <c r="V30" s="113">
        <v>0</v>
      </c>
      <c r="W30" s="113">
        <v>0</v>
      </c>
      <c r="X30" s="113">
        <v>0</v>
      </c>
      <c r="Y30" s="113">
        <f t="shared" si="5"/>
        <v>33904</v>
      </c>
      <c r="Z30" s="113">
        <v>0</v>
      </c>
      <c r="AA30" s="113">
        <v>0</v>
      </c>
      <c r="AB30" s="113">
        <v>0</v>
      </c>
      <c r="AC30" s="113">
        <f t="shared" si="6"/>
        <v>0</v>
      </c>
      <c r="AD30" s="113">
        <f t="shared" si="7"/>
        <v>33904</v>
      </c>
      <c r="AE30" s="114">
        <f t="shared" si="8"/>
        <v>11460</v>
      </c>
      <c r="AF30" s="114">
        <f t="shared" si="9"/>
        <v>678</v>
      </c>
      <c r="AG30" s="113">
        <v>0</v>
      </c>
      <c r="AH30" s="113">
        <v>0</v>
      </c>
      <c r="AI30" s="113">
        <v>0</v>
      </c>
      <c r="AJ30" s="113">
        <f t="shared" si="10"/>
        <v>0</v>
      </c>
      <c r="AK30" s="113">
        <f t="shared" si="11"/>
        <v>46042</v>
      </c>
      <c r="AL30" s="115">
        <v>0</v>
      </c>
      <c r="AM30" s="115">
        <v>0</v>
      </c>
      <c r="AN30" s="115">
        <v>0</v>
      </c>
      <c r="AO30" s="115">
        <v>0</v>
      </c>
      <c r="AP30" s="115">
        <v>0</v>
      </c>
      <c r="AQ30" s="115">
        <v>0</v>
      </c>
      <c r="AR30" s="115">
        <v>0</v>
      </c>
      <c r="AS30" s="115">
        <v>0</v>
      </c>
      <c r="AT30" s="409">
        <f t="shared" ref="AT30:AT31" si="58">AL30+AN30+AO30+AR30+AQ30</f>
        <v>0</v>
      </c>
      <c r="AU30" s="115">
        <f>AM30+AP30+AS30</f>
        <v>0</v>
      </c>
      <c r="AV30" s="116">
        <f t="shared" si="13"/>
        <v>0</v>
      </c>
      <c r="AW30" s="346">
        <f>I30+AK30</f>
        <v>6566654</v>
      </c>
      <c r="AX30" s="113">
        <f>J30+Y30</f>
        <v>4803722</v>
      </c>
      <c r="AY30" s="113">
        <f t="shared" ref="AY30:AY31" si="59">W30</f>
        <v>0</v>
      </c>
      <c r="AZ30" s="113">
        <f>K30+AC30</f>
        <v>0</v>
      </c>
      <c r="BA30" s="113">
        <f>L30+AE30</f>
        <v>1623658</v>
      </c>
      <c r="BB30" s="113">
        <f>M30+AF30</f>
        <v>96074</v>
      </c>
      <c r="BC30" s="113">
        <f>N30+AJ30</f>
        <v>43200</v>
      </c>
      <c r="BD30" s="115">
        <f>O30+AV30</f>
        <v>10.8682</v>
      </c>
      <c r="BE30" s="115">
        <f>P30+AT30</f>
        <v>8</v>
      </c>
      <c r="BF30" s="372">
        <f t="shared" ref="BF30:BF31" si="60">AQ30</f>
        <v>0</v>
      </c>
      <c r="BG30" s="116">
        <f>Q30+AU30</f>
        <v>2.8681999999999999</v>
      </c>
      <c r="BH30" s="395"/>
    </row>
    <row r="31" spans="1:61" s="389" customFormat="1" ht="12.75" customHeight="1" x14ac:dyDescent="0.2">
      <c r="A31" s="391">
        <v>7</v>
      </c>
      <c r="B31" s="392">
        <v>3471</v>
      </c>
      <c r="C31" s="392">
        <v>691003491</v>
      </c>
      <c r="D31" s="392">
        <v>72550376</v>
      </c>
      <c r="E31" s="393" t="s">
        <v>20</v>
      </c>
      <c r="F31" s="392">
        <v>3141</v>
      </c>
      <c r="G31" s="393" t="s">
        <v>319</v>
      </c>
      <c r="H31" s="469" t="s">
        <v>282</v>
      </c>
      <c r="I31" s="110">
        <v>999578</v>
      </c>
      <c r="J31" s="111">
        <v>731966</v>
      </c>
      <c r="K31" s="111">
        <v>0</v>
      </c>
      <c r="L31" s="114">
        <v>247405</v>
      </c>
      <c r="M31" s="114">
        <v>14639</v>
      </c>
      <c r="N31" s="111">
        <v>5568</v>
      </c>
      <c r="O31" s="275">
        <v>2.4899999999999998</v>
      </c>
      <c r="P31" s="288">
        <v>0</v>
      </c>
      <c r="Q31" s="406">
        <v>2.4899999999999998</v>
      </c>
      <c r="R31" s="112">
        <f t="shared" si="4"/>
        <v>0</v>
      </c>
      <c r="S31" s="113">
        <v>0</v>
      </c>
      <c r="T31" s="113">
        <v>0</v>
      </c>
      <c r="U31" s="113">
        <v>0</v>
      </c>
      <c r="V31" s="113">
        <v>0</v>
      </c>
      <c r="W31" s="113">
        <v>0</v>
      </c>
      <c r="X31" s="113">
        <v>0</v>
      </c>
      <c r="Y31" s="113">
        <f t="shared" si="5"/>
        <v>0</v>
      </c>
      <c r="Z31" s="113">
        <v>0</v>
      </c>
      <c r="AA31" s="113">
        <v>0</v>
      </c>
      <c r="AB31" s="113">
        <v>0</v>
      </c>
      <c r="AC31" s="113">
        <f t="shared" si="6"/>
        <v>0</v>
      </c>
      <c r="AD31" s="113">
        <f t="shared" si="7"/>
        <v>0</v>
      </c>
      <c r="AE31" s="114">
        <f t="shared" si="8"/>
        <v>0</v>
      </c>
      <c r="AF31" s="114">
        <f t="shared" si="9"/>
        <v>0</v>
      </c>
      <c r="AG31" s="113">
        <v>0</v>
      </c>
      <c r="AH31" s="113">
        <v>0</v>
      </c>
      <c r="AI31" s="113">
        <v>0</v>
      </c>
      <c r="AJ31" s="113">
        <f t="shared" si="10"/>
        <v>0</v>
      </c>
      <c r="AK31" s="113">
        <f t="shared" si="11"/>
        <v>0</v>
      </c>
      <c r="AL31" s="115">
        <v>0</v>
      </c>
      <c r="AM31" s="115">
        <v>0</v>
      </c>
      <c r="AN31" s="115">
        <v>0</v>
      </c>
      <c r="AO31" s="115">
        <v>0</v>
      </c>
      <c r="AP31" s="115">
        <v>0</v>
      </c>
      <c r="AQ31" s="115">
        <v>0</v>
      </c>
      <c r="AR31" s="115">
        <v>0</v>
      </c>
      <c r="AS31" s="115">
        <v>0</v>
      </c>
      <c r="AT31" s="409">
        <f t="shared" si="58"/>
        <v>0</v>
      </c>
      <c r="AU31" s="115">
        <f>AM31+AP31+AS31</f>
        <v>0</v>
      </c>
      <c r="AV31" s="116">
        <f t="shared" si="13"/>
        <v>0</v>
      </c>
      <c r="AW31" s="346">
        <f>I31+AK31</f>
        <v>999578</v>
      </c>
      <c r="AX31" s="113">
        <f>J31+Y31</f>
        <v>731966</v>
      </c>
      <c r="AY31" s="113">
        <f t="shared" si="59"/>
        <v>0</v>
      </c>
      <c r="AZ31" s="113">
        <f>K31+AC31</f>
        <v>0</v>
      </c>
      <c r="BA31" s="113">
        <f>L31+AE31</f>
        <v>247405</v>
      </c>
      <c r="BB31" s="113">
        <f>M31+AF31</f>
        <v>14639</v>
      </c>
      <c r="BC31" s="113">
        <f>N31+AJ31</f>
        <v>5568</v>
      </c>
      <c r="BD31" s="115">
        <f>O31+AV31</f>
        <v>2.4899999999999998</v>
      </c>
      <c r="BE31" s="115">
        <f>P31+AT31</f>
        <v>0</v>
      </c>
      <c r="BF31" s="372">
        <f t="shared" si="60"/>
        <v>0</v>
      </c>
      <c r="BG31" s="116">
        <f>Q31+AU31</f>
        <v>2.4899999999999998</v>
      </c>
      <c r="BH31" s="395"/>
      <c r="BI31" s="395"/>
    </row>
    <row r="32" spans="1:61" s="389" customFormat="1" ht="12.75" customHeight="1" x14ac:dyDescent="0.2">
      <c r="A32" s="235">
        <v>7</v>
      </c>
      <c r="B32" s="22">
        <v>3471</v>
      </c>
      <c r="C32" s="234">
        <v>691003491</v>
      </c>
      <c r="D32" s="234">
        <v>72550376</v>
      </c>
      <c r="E32" s="390" t="s">
        <v>21</v>
      </c>
      <c r="F32" s="22"/>
      <c r="G32" s="390"/>
      <c r="H32" s="468"/>
      <c r="I32" s="34">
        <v>7520190</v>
      </c>
      <c r="J32" s="23">
        <v>5501784</v>
      </c>
      <c r="K32" s="23">
        <v>0</v>
      </c>
      <c r="L32" s="23">
        <v>1859603</v>
      </c>
      <c r="M32" s="23">
        <v>110035</v>
      </c>
      <c r="N32" s="23">
        <v>48768</v>
      </c>
      <c r="O32" s="24">
        <v>13.3582</v>
      </c>
      <c r="P32" s="289">
        <v>8</v>
      </c>
      <c r="Q32" s="802">
        <v>5.3582000000000001</v>
      </c>
      <c r="R32" s="34">
        <f t="shared" ref="R32:BG32" si="61">SUM(R30:R31)</f>
        <v>0</v>
      </c>
      <c r="S32" s="23">
        <f t="shared" si="61"/>
        <v>0</v>
      </c>
      <c r="T32" s="23">
        <f t="shared" si="61"/>
        <v>0</v>
      </c>
      <c r="U32" s="23">
        <f t="shared" ref="U32" si="62">SUM(U30:U31)</f>
        <v>33904</v>
      </c>
      <c r="V32" s="23">
        <f t="shared" si="61"/>
        <v>0</v>
      </c>
      <c r="W32" s="23">
        <f t="shared" ref="W32" si="63">SUM(W30:W31)</f>
        <v>0</v>
      </c>
      <c r="X32" s="23">
        <f t="shared" si="61"/>
        <v>0</v>
      </c>
      <c r="Y32" s="23">
        <f t="shared" si="61"/>
        <v>33904</v>
      </c>
      <c r="Z32" s="23">
        <f t="shared" si="61"/>
        <v>0</v>
      </c>
      <c r="AA32" s="23">
        <f t="shared" si="61"/>
        <v>0</v>
      </c>
      <c r="AB32" s="23">
        <f t="shared" si="61"/>
        <v>0</v>
      </c>
      <c r="AC32" s="23">
        <f t="shared" si="61"/>
        <v>0</v>
      </c>
      <c r="AD32" s="23">
        <f t="shared" si="61"/>
        <v>33904</v>
      </c>
      <c r="AE32" s="23">
        <f t="shared" si="61"/>
        <v>11460</v>
      </c>
      <c r="AF32" s="23">
        <f t="shared" si="61"/>
        <v>678</v>
      </c>
      <c r="AG32" s="23">
        <f t="shared" si="61"/>
        <v>0</v>
      </c>
      <c r="AH32" s="23">
        <f t="shared" ref="AH32" si="64">SUM(AH30:AH31)</f>
        <v>0</v>
      </c>
      <c r="AI32" s="23">
        <f t="shared" si="61"/>
        <v>0</v>
      </c>
      <c r="AJ32" s="23">
        <f t="shared" si="61"/>
        <v>0</v>
      </c>
      <c r="AK32" s="23">
        <f t="shared" si="61"/>
        <v>46042</v>
      </c>
      <c r="AL32" s="24">
        <f t="shared" si="61"/>
        <v>0</v>
      </c>
      <c r="AM32" s="24">
        <f t="shared" si="61"/>
        <v>0</v>
      </c>
      <c r="AN32" s="24">
        <f t="shared" si="61"/>
        <v>0</v>
      </c>
      <c r="AO32" s="24">
        <f t="shared" si="61"/>
        <v>0</v>
      </c>
      <c r="AP32" s="24">
        <f t="shared" si="61"/>
        <v>0</v>
      </c>
      <c r="AQ32" s="24">
        <f t="shared" ref="AQ32" si="65">SUM(AQ30:AQ31)</f>
        <v>0</v>
      </c>
      <c r="AR32" s="24">
        <f t="shared" si="61"/>
        <v>0</v>
      </c>
      <c r="AS32" s="24">
        <f t="shared" si="61"/>
        <v>0</v>
      </c>
      <c r="AT32" s="24">
        <f t="shared" si="61"/>
        <v>0</v>
      </c>
      <c r="AU32" s="24">
        <f t="shared" si="61"/>
        <v>0</v>
      </c>
      <c r="AV32" s="69">
        <f t="shared" si="61"/>
        <v>0</v>
      </c>
      <c r="AW32" s="848">
        <f t="shared" si="61"/>
        <v>7566232</v>
      </c>
      <c r="AX32" s="23">
        <f t="shared" si="61"/>
        <v>5535688</v>
      </c>
      <c r="AY32" s="942">
        <f t="shared" ref="AY32" si="66">SUM(AY30:AY31)</f>
        <v>0</v>
      </c>
      <c r="AZ32" s="23">
        <f t="shared" si="61"/>
        <v>0</v>
      </c>
      <c r="BA32" s="23">
        <f t="shared" si="61"/>
        <v>1871063</v>
      </c>
      <c r="BB32" s="23">
        <f t="shared" si="61"/>
        <v>110713</v>
      </c>
      <c r="BC32" s="23">
        <f t="shared" si="61"/>
        <v>48768</v>
      </c>
      <c r="BD32" s="24">
        <f t="shared" si="61"/>
        <v>13.3582</v>
      </c>
      <c r="BE32" s="24">
        <f t="shared" si="61"/>
        <v>8</v>
      </c>
      <c r="BF32" s="24">
        <f t="shared" si="61"/>
        <v>0</v>
      </c>
      <c r="BG32" s="69">
        <f t="shared" si="61"/>
        <v>5.3582000000000001</v>
      </c>
      <c r="BH32" s="395"/>
    </row>
    <row r="33" spans="1:61" s="389" customFormat="1" ht="12.75" customHeight="1" x14ac:dyDescent="0.2">
      <c r="A33" s="391">
        <v>8</v>
      </c>
      <c r="B33" s="392">
        <v>3472</v>
      </c>
      <c r="C33" s="392">
        <v>691003564</v>
      </c>
      <c r="D33" s="392">
        <v>72550368</v>
      </c>
      <c r="E33" s="393" t="s">
        <v>22</v>
      </c>
      <c r="F33" s="392">
        <v>3111</v>
      </c>
      <c r="G33" s="393" t="s">
        <v>315</v>
      </c>
      <c r="H33" s="469" t="s">
        <v>281</v>
      </c>
      <c r="I33" s="110">
        <v>4613247</v>
      </c>
      <c r="J33" s="111">
        <v>3349306</v>
      </c>
      <c r="K33" s="111">
        <v>30000</v>
      </c>
      <c r="L33" s="114">
        <v>1142205</v>
      </c>
      <c r="M33" s="114">
        <v>66986</v>
      </c>
      <c r="N33" s="111">
        <v>24750</v>
      </c>
      <c r="O33" s="275">
        <v>7.8241999999999994</v>
      </c>
      <c r="P33" s="288">
        <v>6</v>
      </c>
      <c r="Q33" s="406">
        <v>1.8242</v>
      </c>
      <c r="R33" s="112">
        <f t="shared" si="4"/>
        <v>0</v>
      </c>
      <c r="S33" s="113">
        <v>0</v>
      </c>
      <c r="T33" s="113">
        <v>0</v>
      </c>
      <c r="U33" s="113">
        <v>18136</v>
      </c>
      <c r="V33" s="113">
        <v>0</v>
      </c>
      <c r="W33" s="113">
        <v>0</v>
      </c>
      <c r="X33" s="113">
        <v>0</v>
      </c>
      <c r="Y33" s="113">
        <f t="shared" si="5"/>
        <v>18136</v>
      </c>
      <c r="Z33" s="113">
        <v>0</v>
      </c>
      <c r="AA33" s="113">
        <v>0</v>
      </c>
      <c r="AB33" s="113">
        <v>0</v>
      </c>
      <c r="AC33" s="113">
        <f t="shared" si="6"/>
        <v>0</v>
      </c>
      <c r="AD33" s="113">
        <f t="shared" si="7"/>
        <v>18136</v>
      </c>
      <c r="AE33" s="114">
        <f t="shared" si="8"/>
        <v>6130</v>
      </c>
      <c r="AF33" s="114">
        <f t="shared" si="9"/>
        <v>363</v>
      </c>
      <c r="AG33" s="113">
        <v>0</v>
      </c>
      <c r="AH33" s="113">
        <v>0</v>
      </c>
      <c r="AI33" s="113">
        <v>0</v>
      </c>
      <c r="AJ33" s="113">
        <f t="shared" si="10"/>
        <v>0</v>
      </c>
      <c r="AK33" s="113">
        <f t="shared" si="11"/>
        <v>24629</v>
      </c>
      <c r="AL33" s="115">
        <v>0</v>
      </c>
      <c r="AM33" s="115">
        <v>0</v>
      </c>
      <c r="AN33" s="115">
        <v>0</v>
      </c>
      <c r="AO33" s="115">
        <v>0</v>
      </c>
      <c r="AP33" s="115">
        <v>0</v>
      </c>
      <c r="AQ33" s="115">
        <v>0</v>
      </c>
      <c r="AR33" s="115">
        <v>0</v>
      </c>
      <c r="AS33" s="115">
        <v>0</v>
      </c>
      <c r="AT33" s="409">
        <f t="shared" ref="AT33:AT34" si="67">AL33+AN33+AO33+AR33+AQ33</f>
        <v>0</v>
      </c>
      <c r="AU33" s="115">
        <f>AM33+AP33+AS33</f>
        <v>0</v>
      </c>
      <c r="AV33" s="116">
        <f t="shared" si="13"/>
        <v>0</v>
      </c>
      <c r="AW33" s="346">
        <f>I33+AK33</f>
        <v>4637876</v>
      </c>
      <c r="AX33" s="113">
        <f>J33+Y33</f>
        <v>3367442</v>
      </c>
      <c r="AY33" s="113">
        <f t="shared" ref="AY33:AY34" si="68">W33</f>
        <v>0</v>
      </c>
      <c r="AZ33" s="113">
        <f>K33+AC33</f>
        <v>30000</v>
      </c>
      <c r="BA33" s="113">
        <f>L33+AE33</f>
        <v>1148335</v>
      </c>
      <c r="BB33" s="113">
        <f>M33+AF33</f>
        <v>67349</v>
      </c>
      <c r="BC33" s="113">
        <f>N33+AJ33</f>
        <v>24750</v>
      </c>
      <c r="BD33" s="115">
        <f>O33+AV33</f>
        <v>7.8241999999999994</v>
      </c>
      <c r="BE33" s="115">
        <f>P33+AT33</f>
        <v>6</v>
      </c>
      <c r="BF33" s="372">
        <f t="shared" ref="BF33:BF34" si="69">AQ33</f>
        <v>0</v>
      </c>
      <c r="BG33" s="116">
        <f>Q33+AU33</f>
        <v>1.8242</v>
      </c>
      <c r="BH33" s="395"/>
    </row>
    <row r="34" spans="1:61" s="389" customFormat="1" ht="12.75" customHeight="1" x14ac:dyDescent="0.2">
      <c r="A34" s="391">
        <v>8</v>
      </c>
      <c r="B34" s="392">
        <v>3472</v>
      </c>
      <c r="C34" s="392">
        <v>691003564</v>
      </c>
      <c r="D34" s="392">
        <v>72550368</v>
      </c>
      <c r="E34" s="393" t="s">
        <v>22</v>
      </c>
      <c r="F34" s="392">
        <v>3141</v>
      </c>
      <c r="G34" s="393" t="s">
        <v>319</v>
      </c>
      <c r="H34" s="469" t="s">
        <v>282</v>
      </c>
      <c r="I34" s="110">
        <v>679670</v>
      </c>
      <c r="J34" s="111">
        <v>498144</v>
      </c>
      <c r="K34" s="111">
        <v>0</v>
      </c>
      <c r="L34" s="114">
        <v>168373</v>
      </c>
      <c r="M34" s="114">
        <v>9963</v>
      </c>
      <c r="N34" s="111">
        <v>3190</v>
      </c>
      <c r="O34" s="275">
        <v>1.69</v>
      </c>
      <c r="P34" s="288">
        <v>0</v>
      </c>
      <c r="Q34" s="406">
        <v>1.69</v>
      </c>
      <c r="R34" s="112">
        <f t="shared" si="4"/>
        <v>0</v>
      </c>
      <c r="S34" s="113">
        <v>0</v>
      </c>
      <c r="T34" s="113">
        <v>0</v>
      </c>
      <c r="U34" s="113">
        <v>0</v>
      </c>
      <c r="V34" s="113">
        <v>0</v>
      </c>
      <c r="W34" s="113">
        <v>0</v>
      </c>
      <c r="X34" s="113">
        <v>0</v>
      </c>
      <c r="Y34" s="113">
        <f t="shared" si="5"/>
        <v>0</v>
      </c>
      <c r="Z34" s="113">
        <v>0</v>
      </c>
      <c r="AA34" s="113">
        <v>0</v>
      </c>
      <c r="AB34" s="113">
        <v>0</v>
      </c>
      <c r="AC34" s="113">
        <f t="shared" si="6"/>
        <v>0</v>
      </c>
      <c r="AD34" s="113">
        <f t="shared" si="7"/>
        <v>0</v>
      </c>
      <c r="AE34" s="114">
        <f t="shared" si="8"/>
        <v>0</v>
      </c>
      <c r="AF34" s="114">
        <f t="shared" si="9"/>
        <v>0</v>
      </c>
      <c r="AG34" s="113">
        <v>0</v>
      </c>
      <c r="AH34" s="113">
        <v>0</v>
      </c>
      <c r="AI34" s="113">
        <v>0</v>
      </c>
      <c r="AJ34" s="113">
        <f t="shared" si="10"/>
        <v>0</v>
      </c>
      <c r="AK34" s="113">
        <f t="shared" si="11"/>
        <v>0</v>
      </c>
      <c r="AL34" s="115">
        <v>0</v>
      </c>
      <c r="AM34" s="115">
        <v>0</v>
      </c>
      <c r="AN34" s="115">
        <v>0</v>
      </c>
      <c r="AO34" s="115">
        <v>0</v>
      </c>
      <c r="AP34" s="115">
        <v>0</v>
      </c>
      <c r="AQ34" s="115">
        <v>0</v>
      </c>
      <c r="AR34" s="115">
        <v>0</v>
      </c>
      <c r="AS34" s="115">
        <v>0</v>
      </c>
      <c r="AT34" s="409">
        <f t="shared" si="67"/>
        <v>0</v>
      </c>
      <c r="AU34" s="115">
        <f>AM34+AP34+AS34</f>
        <v>0</v>
      </c>
      <c r="AV34" s="116">
        <f t="shared" si="13"/>
        <v>0</v>
      </c>
      <c r="AW34" s="346">
        <f>I34+AK34</f>
        <v>679670</v>
      </c>
      <c r="AX34" s="113">
        <f>J34+Y34</f>
        <v>498144</v>
      </c>
      <c r="AY34" s="113">
        <f t="shared" si="68"/>
        <v>0</v>
      </c>
      <c r="AZ34" s="113">
        <f>K34+AC34</f>
        <v>0</v>
      </c>
      <c r="BA34" s="113">
        <f>L34+AE34</f>
        <v>168373</v>
      </c>
      <c r="BB34" s="113">
        <f>M34+AF34</f>
        <v>9963</v>
      </c>
      <c r="BC34" s="113">
        <f>N34+AJ34</f>
        <v>3190</v>
      </c>
      <c r="BD34" s="115">
        <f>O34+AV34</f>
        <v>1.69</v>
      </c>
      <c r="BE34" s="115">
        <f>P34+AT34</f>
        <v>0</v>
      </c>
      <c r="BF34" s="372">
        <f t="shared" si="69"/>
        <v>0</v>
      </c>
      <c r="BG34" s="116">
        <f>Q34+AU34</f>
        <v>1.69</v>
      </c>
      <c r="BH34" s="395"/>
      <c r="BI34" s="395"/>
    </row>
    <row r="35" spans="1:61" s="389" customFormat="1" ht="12.75" customHeight="1" x14ac:dyDescent="0.2">
      <c r="A35" s="235">
        <v>8</v>
      </c>
      <c r="B35" s="22">
        <v>3472</v>
      </c>
      <c r="C35" s="234">
        <v>691003564</v>
      </c>
      <c r="D35" s="234">
        <v>72550368</v>
      </c>
      <c r="E35" s="390" t="s">
        <v>23</v>
      </c>
      <c r="F35" s="22"/>
      <c r="G35" s="390"/>
      <c r="H35" s="468"/>
      <c r="I35" s="34">
        <v>5292917</v>
      </c>
      <c r="J35" s="23">
        <v>3847450</v>
      </c>
      <c r="K35" s="23">
        <v>30000</v>
      </c>
      <c r="L35" s="23">
        <v>1310578</v>
      </c>
      <c r="M35" s="23">
        <v>76949</v>
      </c>
      <c r="N35" s="23">
        <v>27940</v>
      </c>
      <c r="O35" s="24">
        <v>9.5141999999999989</v>
      </c>
      <c r="P35" s="289">
        <v>6</v>
      </c>
      <c r="Q35" s="802">
        <v>3.5141999999999998</v>
      </c>
      <c r="R35" s="34">
        <f t="shared" ref="R35:BG35" si="70">SUM(R33:R34)</f>
        <v>0</v>
      </c>
      <c r="S35" s="23">
        <f t="shared" si="70"/>
        <v>0</v>
      </c>
      <c r="T35" s="23">
        <f t="shared" si="70"/>
        <v>0</v>
      </c>
      <c r="U35" s="23">
        <f t="shared" ref="U35" si="71">SUM(U33:U34)</f>
        <v>18136</v>
      </c>
      <c r="V35" s="23">
        <f t="shared" si="70"/>
        <v>0</v>
      </c>
      <c r="W35" s="23">
        <f t="shared" ref="W35" si="72">SUM(W33:W34)</f>
        <v>0</v>
      </c>
      <c r="X35" s="23">
        <f t="shared" si="70"/>
        <v>0</v>
      </c>
      <c r="Y35" s="23">
        <f t="shared" si="70"/>
        <v>18136</v>
      </c>
      <c r="Z35" s="23">
        <f t="shared" si="70"/>
        <v>0</v>
      </c>
      <c r="AA35" s="23">
        <f t="shared" si="70"/>
        <v>0</v>
      </c>
      <c r="AB35" s="23">
        <f t="shared" si="70"/>
        <v>0</v>
      </c>
      <c r="AC35" s="23">
        <f t="shared" si="70"/>
        <v>0</v>
      </c>
      <c r="AD35" s="23">
        <f t="shared" si="70"/>
        <v>18136</v>
      </c>
      <c r="AE35" s="23">
        <f t="shared" si="70"/>
        <v>6130</v>
      </c>
      <c r="AF35" s="23">
        <f t="shared" si="70"/>
        <v>363</v>
      </c>
      <c r="AG35" s="23">
        <f t="shared" si="70"/>
        <v>0</v>
      </c>
      <c r="AH35" s="23">
        <f t="shared" ref="AH35" si="73">SUM(AH33:AH34)</f>
        <v>0</v>
      </c>
      <c r="AI35" s="23">
        <f t="shared" si="70"/>
        <v>0</v>
      </c>
      <c r="AJ35" s="23">
        <f t="shared" si="70"/>
        <v>0</v>
      </c>
      <c r="AK35" s="23">
        <f t="shared" si="70"/>
        <v>24629</v>
      </c>
      <c r="AL35" s="24">
        <f t="shared" si="70"/>
        <v>0</v>
      </c>
      <c r="AM35" s="24">
        <f t="shared" si="70"/>
        <v>0</v>
      </c>
      <c r="AN35" s="24">
        <f t="shared" si="70"/>
        <v>0</v>
      </c>
      <c r="AO35" s="24">
        <f t="shared" si="70"/>
        <v>0</v>
      </c>
      <c r="AP35" s="24">
        <f t="shared" si="70"/>
        <v>0</v>
      </c>
      <c r="AQ35" s="24">
        <f t="shared" ref="AQ35" si="74">SUM(AQ33:AQ34)</f>
        <v>0</v>
      </c>
      <c r="AR35" s="24">
        <f t="shared" si="70"/>
        <v>0</v>
      </c>
      <c r="AS35" s="24">
        <f t="shared" si="70"/>
        <v>0</v>
      </c>
      <c r="AT35" s="24">
        <f t="shared" si="70"/>
        <v>0</v>
      </c>
      <c r="AU35" s="24">
        <f t="shared" si="70"/>
        <v>0</v>
      </c>
      <c r="AV35" s="69">
        <f t="shared" si="70"/>
        <v>0</v>
      </c>
      <c r="AW35" s="848">
        <f t="shared" si="70"/>
        <v>5317546</v>
      </c>
      <c r="AX35" s="23">
        <f t="shared" si="70"/>
        <v>3865586</v>
      </c>
      <c r="AY35" s="942">
        <f t="shared" ref="AY35" si="75">SUM(AY33:AY34)</f>
        <v>0</v>
      </c>
      <c r="AZ35" s="23">
        <f t="shared" si="70"/>
        <v>30000</v>
      </c>
      <c r="BA35" s="23">
        <f t="shared" si="70"/>
        <v>1316708</v>
      </c>
      <c r="BB35" s="23">
        <f t="shared" si="70"/>
        <v>77312</v>
      </c>
      <c r="BC35" s="23">
        <f t="shared" si="70"/>
        <v>27940</v>
      </c>
      <c r="BD35" s="24">
        <f t="shared" si="70"/>
        <v>9.5141999999999989</v>
      </c>
      <c r="BE35" s="24">
        <f t="shared" si="70"/>
        <v>6</v>
      </c>
      <c r="BF35" s="24">
        <f t="shared" si="70"/>
        <v>0</v>
      </c>
      <c r="BG35" s="69">
        <f t="shared" si="70"/>
        <v>3.5141999999999998</v>
      </c>
      <c r="BH35" s="395"/>
    </row>
    <row r="36" spans="1:61" s="389" customFormat="1" ht="12.75" customHeight="1" x14ac:dyDescent="0.2">
      <c r="A36" s="391">
        <v>9</v>
      </c>
      <c r="B36" s="392">
        <v>3467</v>
      </c>
      <c r="C36" s="392">
        <v>691001243</v>
      </c>
      <c r="D36" s="392">
        <v>72048174</v>
      </c>
      <c r="E36" s="393" t="s">
        <v>24</v>
      </c>
      <c r="F36" s="392">
        <v>3111</v>
      </c>
      <c r="G36" s="393" t="s">
        <v>315</v>
      </c>
      <c r="H36" s="469" t="s">
        <v>281</v>
      </c>
      <c r="I36" s="110">
        <v>8404169</v>
      </c>
      <c r="J36" s="111">
        <v>6086464</v>
      </c>
      <c r="K36" s="111">
        <v>0</v>
      </c>
      <c r="L36" s="114">
        <v>2057225</v>
      </c>
      <c r="M36" s="114">
        <v>121730</v>
      </c>
      <c r="N36" s="111">
        <v>138750</v>
      </c>
      <c r="O36" s="275">
        <v>14.5167</v>
      </c>
      <c r="P36" s="288">
        <v>10.564500000000001</v>
      </c>
      <c r="Q36" s="406">
        <v>3.9522000000000004</v>
      </c>
      <c r="R36" s="112">
        <f t="shared" si="4"/>
        <v>-20000</v>
      </c>
      <c r="S36" s="113">
        <v>0</v>
      </c>
      <c r="T36" s="113">
        <v>0</v>
      </c>
      <c r="U36" s="113">
        <v>43104</v>
      </c>
      <c r="V36" s="113">
        <v>0</v>
      </c>
      <c r="W36" s="113">
        <v>0</v>
      </c>
      <c r="X36" s="113">
        <v>0</v>
      </c>
      <c r="Y36" s="113">
        <f t="shared" si="5"/>
        <v>23104</v>
      </c>
      <c r="Z36" s="113">
        <v>20000</v>
      </c>
      <c r="AA36" s="113">
        <v>0</v>
      </c>
      <c r="AB36" s="113">
        <v>0</v>
      </c>
      <c r="AC36" s="113">
        <f t="shared" si="6"/>
        <v>20000</v>
      </c>
      <c r="AD36" s="113">
        <f t="shared" si="7"/>
        <v>43104</v>
      </c>
      <c r="AE36" s="114">
        <f t="shared" si="8"/>
        <v>14569</v>
      </c>
      <c r="AF36" s="114">
        <f t="shared" si="9"/>
        <v>462</v>
      </c>
      <c r="AG36" s="113">
        <v>0</v>
      </c>
      <c r="AH36" s="113">
        <v>0</v>
      </c>
      <c r="AI36" s="113">
        <v>0</v>
      </c>
      <c r="AJ36" s="113">
        <f t="shared" si="10"/>
        <v>0</v>
      </c>
      <c r="AK36" s="113">
        <f t="shared" si="11"/>
        <v>58135</v>
      </c>
      <c r="AL36" s="115">
        <v>0</v>
      </c>
      <c r="AM36" s="115">
        <v>0</v>
      </c>
      <c r="AN36" s="115">
        <v>0</v>
      </c>
      <c r="AO36" s="115">
        <v>0</v>
      </c>
      <c r="AP36" s="115">
        <v>0</v>
      </c>
      <c r="AQ36" s="115">
        <v>0</v>
      </c>
      <c r="AR36" s="115">
        <v>0</v>
      </c>
      <c r="AS36" s="115">
        <v>0</v>
      </c>
      <c r="AT36" s="409">
        <f t="shared" ref="AT36:AT38" si="76">AL36+AN36+AO36+AR36+AQ36</f>
        <v>0</v>
      </c>
      <c r="AU36" s="115">
        <f>AM36+AP36+AS36</f>
        <v>0</v>
      </c>
      <c r="AV36" s="116">
        <f t="shared" si="13"/>
        <v>0</v>
      </c>
      <c r="AW36" s="346">
        <f>I36+AK36</f>
        <v>8462304</v>
      </c>
      <c r="AX36" s="113">
        <f>J36+Y36</f>
        <v>6109568</v>
      </c>
      <c r="AY36" s="113">
        <f t="shared" ref="AY36:AY38" si="77">W36</f>
        <v>0</v>
      </c>
      <c r="AZ36" s="113">
        <f>K36+AC36</f>
        <v>20000</v>
      </c>
      <c r="BA36" s="113">
        <f t="shared" ref="BA36:BB38" si="78">L36+AE36</f>
        <v>2071794</v>
      </c>
      <c r="BB36" s="113">
        <f t="shared" si="78"/>
        <v>122192</v>
      </c>
      <c r="BC36" s="113">
        <f>N36+AJ36</f>
        <v>138750</v>
      </c>
      <c r="BD36" s="115">
        <f>O36+AV36</f>
        <v>14.5167</v>
      </c>
      <c r="BE36" s="115">
        <f>P36+AT36</f>
        <v>10.564500000000001</v>
      </c>
      <c r="BF36" s="372">
        <f t="shared" ref="BF36:BF38" si="79">AQ36</f>
        <v>0</v>
      </c>
      <c r="BG36" s="116">
        <f>Q36+AU36</f>
        <v>3.9522000000000004</v>
      </c>
      <c r="BH36" s="395"/>
    </row>
    <row r="37" spans="1:61" s="389" customFormat="1" x14ac:dyDescent="0.2">
      <c r="A37" s="391">
        <v>9</v>
      </c>
      <c r="B37" s="392">
        <v>3467</v>
      </c>
      <c r="C37" s="392">
        <v>691001243</v>
      </c>
      <c r="D37" s="392">
        <v>72048174</v>
      </c>
      <c r="E37" s="393" t="s">
        <v>24</v>
      </c>
      <c r="F37" s="392">
        <v>3111</v>
      </c>
      <c r="G37" s="393" t="s">
        <v>316</v>
      </c>
      <c r="H37" s="469" t="s">
        <v>282</v>
      </c>
      <c r="I37" s="110">
        <v>323450</v>
      </c>
      <c r="J37" s="111">
        <v>238180</v>
      </c>
      <c r="K37" s="111">
        <v>0</v>
      </c>
      <c r="L37" s="114">
        <v>80506</v>
      </c>
      <c r="M37" s="114">
        <v>4764</v>
      </c>
      <c r="N37" s="111">
        <v>0</v>
      </c>
      <c r="O37" s="275">
        <v>0.69</v>
      </c>
      <c r="P37" s="288">
        <v>0.69</v>
      </c>
      <c r="Q37" s="406">
        <v>0</v>
      </c>
      <c r="R37" s="112">
        <f t="shared" si="4"/>
        <v>0</v>
      </c>
      <c r="S37" s="113">
        <v>0</v>
      </c>
      <c r="T37" s="113">
        <v>0</v>
      </c>
      <c r="U37" s="113">
        <v>0</v>
      </c>
      <c r="V37" s="113">
        <v>0</v>
      </c>
      <c r="W37" s="113">
        <v>0</v>
      </c>
      <c r="X37" s="113">
        <v>0</v>
      </c>
      <c r="Y37" s="113">
        <f t="shared" si="5"/>
        <v>0</v>
      </c>
      <c r="Z37" s="113">
        <v>0</v>
      </c>
      <c r="AA37" s="113">
        <v>0</v>
      </c>
      <c r="AB37" s="113">
        <v>0</v>
      </c>
      <c r="AC37" s="113">
        <f t="shared" si="6"/>
        <v>0</v>
      </c>
      <c r="AD37" s="113">
        <f t="shared" si="7"/>
        <v>0</v>
      </c>
      <c r="AE37" s="114">
        <f t="shared" si="8"/>
        <v>0</v>
      </c>
      <c r="AF37" s="114">
        <f t="shared" si="9"/>
        <v>0</v>
      </c>
      <c r="AG37" s="113">
        <v>0</v>
      </c>
      <c r="AH37" s="113">
        <v>0</v>
      </c>
      <c r="AI37" s="113">
        <v>0</v>
      </c>
      <c r="AJ37" s="113">
        <f t="shared" si="10"/>
        <v>0</v>
      </c>
      <c r="AK37" s="113">
        <f t="shared" si="11"/>
        <v>0</v>
      </c>
      <c r="AL37" s="115">
        <v>0</v>
      </c>
      <c r="AM37" s="115">
        <v>0</v>
      </c>
      <c r="AN37" s="115">
        <v>0</v>
      </c>
      <c r="AO37" s="115">
        <v>0</v>
      </c>
      <c r="AP37" s="115">
        <v>0</v>
      </c>
      <c r="AQ37" s="115">
        <v>0</v>
      </c>
      <c r="AR37" s="115">
        <v>0</v>
      </c>
      <c r="AS37" s="115">
        <v>0</v>
      </c>
      <c r="AT37" s="409">
        <f t="shared" si="76"/>
        <v>0</v>
      </c>
      <c r="AU37" s="115">
        <f>AM37+AP37+AS37</f>
        <v>0</v>
      </c>
      <c r="AV37" s="116">
        <f t="shared" si="13"/>
        <v>0</v>
      </c>
      <c r="AW37" s="346">
        <f>I37+AK37</f>
        <v>323450</v>
      </c>
      <c r="AX37" s="113">
        <f>J37+Y37</f>
        <v>238180</v>
      </c>
      <c r="AY37" s="113">
        <f t="shared" si="77"/>
        <v>0</v>
      </c>
      <c r="AZ37" s="113">
        <f>K37+AC37</f>
        <v>0</v>
      </c>
      <c r="BA37" s="113">
        <f t="shared" si="78"/>
        <v>80506</v>
      </c>
      <c r="BB37" s="113">
        <f t="shared" si="78"/>
        <v>4764</v>
      </c>
      <c r="BC37" s="113">
        <f>N37+AJ37</f>
        <v>0</v>
      </c>
      <c r="BD37" s="115">
        <f>O37+AV37</f>
        <v>0.69</v>
      </c>
      <c r="BE37" s="115">
        <f>P37+AT37</f>
        <v>0.69</v>
      </c>
      <c r="BF37" s="372">
        <f t="shared" si="79"/>
        <v>0</v>
      </c>
      <c r="BG37" s="116">
        <f>Q37+AU37</f>
        <v>0</v>
      </c>
      <c r="BH37" s="395"/>
    </row>
    <row r="38" spans="1:61" s="389" customFormat="1" ht="12.75" customHeight="1" x14ac:dyDescent="0.2">
      <c r="A38" s="391">
        <v>9</v>
      </c>
      <c r="B38" s="392">
        <v>3467</v>
      </c>
      <c r="C38" s="392">
        <v>691001243</v>
      </c>
      <c r="D38" s="392">
        <v>72048174</v>
      </c>
      <c r="E38" s="393" t="s">
        <v>24</v>
      </c>
      <c r="F38" s="392">
        <v>3141</v>
      </c>
      <c r="G38" s="393" t="s">
        <v>319</v>
      </c>
      <c r="H38" s="469" t="s">
        <v>282</v>
      </c>
      <c r="I38" s="110">
        <v>1327311</v>
      </c>
      <c r="J38" s="111">
        <v>972171</v>
      </c>
      <c r="K38" s="111">
        <v>0</v>
      </c>
      <c r="L38" s="114">
        <v>328594</v>
      </c>
      <c r="M38" s="114">
        <v>19444</v>
      </c>
      <c r="N38" s="111">
        <v>7102</v>
      </c>
      <c r="O38" s="275">
        <v>3.32</v>
      </c>
      <c r="P38" s="288">
        <v>0</v>
      </c>
      <c r="Q38" s="406">
        <v>3.32</v>
      </c>
      <c r="R38" s="112">
        <f t="shared" si="4"/>
        <v>0</v>
      </c>
      <c r="S38" s="113">
        <v>0</v>
      </c>
      <c r="T38" s="113">
        <v>0</v>
      </c>
      <c r="U38" s="113">
        <v>0</v>
      </c>
      <c r="V38" s="113">
        <v>0</v>
      </c>
      <c r="W38" s="113">
        <v>0</v>
      </c>
      <c r="X38" s="113">
        <v>0</v>
      </c>
      <c r="Y38" s="113">
        <f t="shared" si="5"/>
        <v>0</v>
      </c>
      <c r="Z38" s="113">
        <v>0</v>
      </c>
      <c r="AA38" s="113">
        <v>0</v>
      </c>
      <c r="AB38" s="113">
        <v>0</v>
      </c>
      <c r="AC38" s="113">
        <f t="shared" si="6"/>
        <v>0</v>
      </c>
      <c r="AD38" s="113">
        <f t="shared" si="7"/>
        <v>0</v>
      </c>
      <c r="AE38" s="114">
        <f t="shared" si="8"/>
        <v>0</v>
      </c>
      <c r="AF38" s="114">
        <f t="shared" si="9"/>
        <v>0</v>
      </c>
      <c r="AG38" s="113">
        <v>0</v>
      </c>
      <c r="AH38" s="113">
        <v>0</v>
      </c>
      <c r="AI38" s="113">
        <v>0</v>
      </c>
      <c r="AJ38" s="113">
        <f t="shared" si="10"/>
        <v>0</v>
      </c>
      <c r="AK38" s="113">
        <f t="shared" si="11"/>
        <v>0</v>
      </c>
      <c r="AL38" s="115">
        <v>0</v>
      </c>
      <c r="AM38" s="115">
        <v>0</v>
      </c>
      <c r="AN38" s="115">
        <v>0</v>
      </c>
      <c r="AO38" s="115">
        <v>0</v>
      </c>
      <c r="AP38" s="115">
        <v>0</v>
      </c>
      <c r="AQ38" s="115">
        <v>0</v>
      </c>
      <c r="AR38" s="115">
        <v>0</v>
      </c>
      <c r="AS38" s="115">
        <v>0</v>
      </c>
      <c r="AT38" s="409">
        <f t="shared" si="76"/>
        <v>0</v>
      </c>
      <c r="AU38" s="115">
        <f>AM38+AP38+AS38</f>
        <v>0</v>
      </c>
      <c r="AV38" s="116">
        <f t="shared" si="13"/>
        <v>0</v>
      </c>
      <c r="AW38" s="346">
        <f>I38+AK38</f>
        <v>1327311</v>
      </c>
      <c r="AX38" s="113">
        <f>J38+Y38</f>
        <v>972171</v>
      </c>
      <c r="AY38" s="113">
        <f t="shared" si="77"/>
        <v>0</v>
      </c>
      <c r="AZ38" s="113">
        <f>K38+AC38</f>
        <v>0</v>
      </c>
      <c r="BA38" s="113">
        <f t="shared" si="78"/>
        <v>328594</v>
      </c>
      <c r="BB38" s="113">
        <f t="shared" si="78"/>
        <v>19444</v>
      </c>
      <c r="BC38" s="113">
        <f>N38+AJ38</f>
        <v>7102</v>
      </c>
      <c r="BD38" s="115">
        <f>O38+AV38</f>
        <v>3.32</v>
      </c>
      <c r="BE38" s="115">
        <f>P38+AT38</f>
        <v>0</v>
      </c>
      <c r="BF38" s="372">
        <f t="shared" si="79"/>
        <v>0</v>
      </c>
      <c r="BG38" s="116">
        <f>Q38+AU38</f>
        <v>3.32</v>
      </c>
      <c r="BH38" s="395"/>
      <c r="BI38" s="395"/>
    </row>
    <row r="39" spans="1:61" s="389" customFormat="1" ht="12.75" customHeight="1" x14ac:dyDescent="0.2">
      <c r="A39" s="235">
        <v>9</v>
      </c>
      <c r="B39" s="22">
        <v>3467</v>
      </c>
      <c r="C39" s="234">
        <v>691001243</v>
      </c>
      <c r="D39" s="234">
        <v>72048174</v>
      </c>
      <c r="E39" s="390" t="s">
        <v>25</v>
      </c>
      <c r="F39" s="22"/>
      <c r="G39" s="390"/>
      <c r="H39" s="468"/>
      <c r="I39" s="34">
        <v>10054930</v>
      </c>
      <c r="J39" s="23">
        <v>7296815</v>
      </c>
      <c r="K39" s="23">
        <v>0</v>
      </c>
      <c r="L39" s="23">
        <v>2466325</v>
      </c>
      <c r="M39" s="23">
        <v>145938</v>
      </c>
      <c r="N39" s="23">
        <v>145852</v>
      </c>
      <c r="O39" s="24">
        <v>18.526699999999998</v>
      </c>
      <c r="P39" s="289">
        <v>11.2545</v>
      </c>
      <c r="Q39" s="802">
        <v>7.2721999999999998</v>
      </c>
      <c r="R39" s="34">
        <f t="shared" ref="R39:BG39" si="80">SUM(R36:R38)</f>
        <v>-20000</v>
      </c>
      <c r="S39" s="23">
        <f t="shared" si="80"/>
        <v>0</v>
      </c>
      <c r="T39" s="23">
        <f t="shared" si="80"/>
        <v>0</v>
      </c>
      <c r="U39" s="23">
        <f t="shared" ref="U39" si="81">SUM(U36:U38)</f>
        <v>43104</v>
      </c>
      <c r="V39" s="23">
        <f t="shared" si="80"/>
        <v>0</v>
      </c>
      <c r="W39" s="23">
        <f t="shared" ref="W39" si="82">SUM(W36:W38)</f>
        <v>0</v>
      </c>
      <c r="X39" s="23">
        <f t="shared" si="80"/>
        <v>0</v>
      </c>
      <c r="Y39" s="23">
        <f t="shared" si="80"/>
        <v>23104</v>
      </c>
      <c r="Z39" s="23">
        <f t="shared" si="80"/>
        <v>20000</v>
      </c>
      <c r="AA39" s="23">
        <f t="shared" si="80"/>
        <v>0</v>
      </c>
      <c r="AB39" s="23">
        <f t="shared" si="80"/>
        <v>0</v>
      </c>
      <c r="AC39" s="23">
        <f t="shared" si="80"/>
        <v>20000</v>
      </c>
      <c r="AD39" s="23">
        <f t="shared" si="80"/>
        <v>43104</v>
      </c>
      <c r="AE39" s="23">
        <f t="shared" si="80"/>
        <v>14569</v>
      </c>
      <c r="AF39" s="23">
        <f t="shared" si="80"/>
        <v>462</v>
      </c>
      <c r="AG39" s="23">
        <f t="shared" si="80"/>
        <v>0</v>
      </c>
      <c r="AH39" s="23">
        <f t="shared" ref="AH39" si="83">SUM(AH36:AH38)</f>
        <v>0</v>
      </c>
      <c r="AI39" s="23">
        <f t="shared" si="80"/>
        <v>0</v>
      </c>
      <c r="AJ39" s="23">
        <f t="shared" si="80"/>
        <v>0</v>
      </c>
      <c r="AK39" s="23">
        <f t="shared" si="80"/>
        <v>58135</v>
      </c>
      <c r="AL39" s="24">
        <f t="shared" si="80"/>
        <v>0</v>
      </c>
      <c r="AM39" s="24">
        <f t="shared" si="80"/>
        <v>0</v>
      </c>
      <c r="AN39" s="24">
        <f t="shared" si="80"/>
        <v>0</v>
      </c>
      <c r="AO39" s="24">
        <f t="shared" si="80"/>
        <v>0</v>
      </c>
      <c r="AP39" s="24">
        <f t="shared" si="80"/>
        <v>0</v>
      </c>
      <c r="AQ39" s="24">
        <f t="shared" ref="AQ39" si="84">SUM(AQ36:AQ38)</f>
        <v>0</v>
      </c>
      <c r="AR39" s="24">
        <f t="shared" si="80"/>
        <v>0</v>
      </c>
      <c r="AS39" s="24">
        <f t="shared" si="80"/>
        <v>0</v>
      </c>
      <c r="AT39" s="24">
        <f t="shared" si="80"/>
        <v>0</v>
      </c>
      <c r="AU39" s="24">
        <f t="shared" si="80"/>
        <v>0</v>
      </c>
      <c r="AV39" s="69">
        <f t="shared" si="80"/>
        <v>0</v>
      </c>
      <c r="AW39" s="848">
        <f t="shared" si="80"/>
        <v>10113065</v>
      </c>
      <c r="AX39" s="23">
        <f t="shared" si="80"/>
        <v>7319919</v>
      </c>
      <c r="AY39" s="942">
        <f t="shared" ref="AY39" si="85">SUM(AY36:AY38)</f>
        <v>0</v>
      </c>
      <c r="AZ39" s="23">
        <f t="shared" si="80"/>
        <v>20000</v>
      </c>
      <c r="BA39" s="23">
        <f t="shared" si="80"/>
        <v>2480894</v>
      </c>
      <c r="BB39" s="23">
        <f t="shared" si="80"/>
        <v>146400</v>
      </c>
      <c r="BC39" s="23">
        <f t="shared" si="80"/>
        <v>145852</v>
      </c>
      <c r="BD39" s="24">
        <f t="shared" si="80"/>
        <v>18.526699999999998</v>
      </c>
      <c r="BE39" s="24">
        <f t="shared" si="80"/>
        <v>11.2545</v>
      </c>
      <c r="BF39" s="24">
        <f t="shared" si="80"/>
        <v>0</v>
      </c>
      <c r="BG39" s="69">
        <f t="shared" si="80"/>
        <v>7.2721999999999998</v>
      </c>
      <c r="BH39" s="395"/>
    </row>
    <row r="40" spans="1:61" s="389" customFormat="1" ht="12.75" customHeight="1" x14ac:dyDescent="0.2">
      <c r="A40" s="391">
        <v>10</v>
      </c>
      <c r="B40" s="392">
        <v>3461</v>
      </c>
      <c r="C40" s="392">
        <v>691001286</v>
      </c>
      <c r="D40" s="392">
        <v>72048107</v>
      </c>
      <c r="E40" s="393" t="s">
        <v>26</v>
      </c>
      <c r="F40" s="392">
        <v>3111</v>
      </c>
      <c r="G40" s="393" t="s">
        <v>315</v>
      </c>
      <c r="H40" s="469" t="s">
        <v>281</v>
      </c>
      <c r="I40" s="110">
        <v>8214743</v>
      </c>
      <c r="J40" s="111">
        <v>5987635</v>
      </c>
      <c r="K40" s="111">
        <v>28800</v>
      </c>
      <c r="L40" s="114">
        <v>2033555</v>
      </c>
      <c r="M40" s="114">
        <v>119753</v>
      </c>
      <c r="N40" s="111">
        <v>45000</v>
      </c>
      <c r="O40" s="275">
        <v>14.252200000000002</v>
      </c>
      <c r="P40" s="288">
        <v>10.7</v>
      </c>
      <c r="Q40" s="406">
        <v>3.5522000000000005</v>
      </c>
      <c r="R40" s="112">
        <f t="shared" si="4"/>
        <v>0</v>
      </c>
      <c r="S40" s="113">
        <v>0</v>
      </c>
      <c r="T40" s="113">
        <v>0</v>
      </c>
      <c r="U40" s="113">
        <v>47696</v>
      </c>
      <c r="V40" s="113">
        <v>-169367</v>
      </c>
      <c r="W40" s="113">
        <v>0</v>
      </c>
      <c r="X40" s="113">
        <v>0</v>
      </c>
      <c r="Y40" s="113">
        <f t="shared" si="5"/>
        <v>-121671</v>
      </c>
      <c r="Z40" s="113">
        <v>0</v>
      </c>
      <c r="AA40" s="113">
        <v>0</v>
      </c>
      <c r="AB40" s="113">
        <v>0</v>
      </c>
      <c r="AC40" s="113">
        <f t="shared" si="6"/>
        <v>0</v>
      </c>
      <c r="AD40" s="113">
        <f t="shared" si="7"/>
        <v>-121671</v>
      </c>
      <c r="AE40" s="114">
        <f t="shared" si="8"/>
        <v>-41125</v>
      </c>
      <c r="AF40" s="114">
        <f t="shared" si="9"/>
        <v>-2433</v>
      </c>
      <c r="AG40" s="113">
        <v>0</v>
      </c>
      <c r="AH40" s="113">
        <v>230000</v>
      </c>
      <c r="AI40" s="113">
        <v>0</v>
      </c>
      <c r="AJ40" s="113">
        <f t="shared" si="10"/>
        <v>230000</v>
      </c>
      <c r="AK40" s="113">
        <f t="shared" si="11"/>
        <v>64771</v>
      </c>
      <c r="AL40" s="115">
        <v>0</v>
      </c>
      <c r="AM40" s="115">
        <v>0</v>
      </c>
      <c r="AN40" s="115">
        <v>0</v>
      </c>
      <c r="AO40" s="115">
        <v>0</v>
      </c>
      <c r="AP40" s="115">
        <v>0</v>
      </c>
      <c r="AQ40" s="115">
        <v>0</v>
      </c>
      <c r="AR40" s="115">
        <v>0</v>
      </c>
      <c r="AS40" s="115">
        <v>0</v>
      </c>
      <c r="AT40" s="409">
        <f t="shared" ref="AT40:AT42" si="86">AL40+AN40+AO40+AR40+AQ40</f>
        <v>0</v>
      </c>
      <c r="AU40" s="115">
        <f>AM40+AP40+AS40</f>
        <v>0</v>
      </c>
      <c r="AV40" s="116">
        <f t="shared" si="13"/>
        <v>0</v>
      </c>
      <c r="AW40" s="346">
        <f>I40+AK40</f>
        <v>8279514</v>
      </c>
      <c r="AX40" s="113">
        <f>J40+Y40</f>
        <v>5865964</v>
      </c>
      <c r="AY40" s="113">
        <f t="shared" ref="AY40:AY42" si="87">W40</f>
        <v>0</v>
      </c>
      <c r="AZ40" s="113">
        <f>K40+AC40</f>
        <v>28800</v>
      </c>
      <c r="BA40" s="113">
        <f t="shared" ref="BA40:BB42" si="88">L40+AE40</f>
        <v>1992430</v>
      </c>
      <c r="BB40" s="113">
        <f t="shared" si="88"/>
        <v>117320</v>
      </c>
      <c r="BC40" s="113">
        <f>N40+AJ40</f>
        <v>275000</v>
      </c>
      <c r="BD40" s="115">
        <f>O40+AV40</f>
        <v>14.252200000000002</v>
      </c>
      <c r="BE40" s="115">
        <f>P40+AT40</f>
        <v>10.7</v>
      </c>
      <c r="BF40" s="372">
        <f t="shared" ref="BF40:BF42" si="89">AQ40</f>
        <v>0</v>
      </c>
      <c r="BG40" s="116">
        <f>Q40+AU40</f>
        <v>3.5522000000000005</v>
      </c>
      <c r="BH40" s="395"/>
    </row>
    <row r="41" spans="1:61" s="389" customFormat="1" x14ac:dyDescent="0.2">
      <c r="A41" s="391">
        <v>10</v>
      </c>
      <c r="B41" s="392">
        <v>3461</v>
      </c>
      <c r="C41" s="392">
        <v>691001286</v>
      </c>
      <c r="D41" s="392">
        <v>72048107</v>
      </c>
      <c r="E41" s="393" t="s">
        <v>26</v>
      </c>
      <c r="F41" s="392">
        <v>3111</v>
      </c>
      <c r="G41" s="393" t="s">
        <v>316</v>
      </c>
      <c r="H41" s="469" t="s">
        <v>282</v>
      </c>
      <c r="I41" s="110">
        <v>405108</v>
      </c>
      <c r="J41" s="111">
        <v>298313</v>
      </c>
      <c r="K41" s="111">
        <v>0</v>
      </c>
      <c r="L41" s="114">
        <v>100829</v>
      </c>
      <c r="M41" s="114">
        <v>5966</v>
      </c>
      <c r="N41" s="111">
        <v>0</v>
      </c>
      <c r="O41" s="275">
        <v>1.08</v>
      </c>
      <c r="P41" s="288">
        <v>1.08</v>
      </c>
      <c r="Q41" s="406">
        <v>0</v>
      </c>
      <c r="R41" s="112">
        <f t="shared" si="4"/>
        <v>0</v>
      </c>
      <c r="S41" s="113">
        <v>0</v>
      </c>
      <c r="T41" s="113">
        <v>0</v>
      </c>
      <c r="U41" s="113">
        <v>0</v>
      </c>
      <c r="V41" s="113">
        <v>0</v>
      </c>
      <c r="W41" s="113">
        <v>0</v>
      </c>
      <c r="X41" s="113">
        <v>0</v>
      </c>
      <c r="Y41" s="113">
        <f t="shared" si="5"/>
        <v>0</v>
      </c>
      <c r="Z41" s="113">
        <v>0</v>
      </c>
      <c r="AA41" s="113">
        <v>0</v>
      </c>
      <c r="AB41" s="113">
        <v>0</v>
      </c>
      <c r="AC41" s="113">
        <f t="shared" si="6"/>
        <v>0</v>
      </c>
      <c r="AD41" s="113">
        <f t="shared" si="7"/>
        <v>0</v>
      </c>
      <c r="AE41" s="114">
        <f t="shared" si="8"/>
        <v>0</v>
      </c>
      <c r="AF41" s="114">
        <f t="shared" si="9"/>
        <v>0</v>
      </c>
      <c r="AG41" s="113">
        <v>0</v>
      </c>
      <c r="AH41" s="113">
        <v>0</v>
      </c>
      <c r="AI41" s="113">
        <v>0</v>
      </c>
      <c r="AJ41" s="113">
        <f t="shared" si="10"/>
        <v>0</v>
      </c>
      <c r="AK41" s="113">
        <f t="shared" si="11"/>
        <v>0</v>
      </c>
      <c r="AL41" s="115">
        <v>0</v>
      </c>
      <c r="AM41" s="115">
        <v>0</v>
      </c>
      <c r="AN41" s="115">
        <v>0</v>
      </c>
      <c r="AO41" s="115">
        <v>0</v>
      </c>
      <c r="AP41" s="115">
        <v>0</v>
      </c>
      <c r="AQ41" s="115">
        <v>0</v>
      </c>
      <c r="AR41" s="115">
        <v>0</v>
      </c>
      <c r="AS41" s="115">
        <v>0</v>
      </c>
      <c r="AT41" s="409">
        <f t="shared" si="86"/>
        <v>0</v>
      </c>
      <c r="AU41" s="115">
        <f>AM41+AP41+AS41</f>
        <v>0</v>
      </c>
      <c r="AV41" s="116">
        <f t="shared" si="13"/>
        <v>0</v>
      </c>
      <c r="AW41" s="346">
        <f>I41+AK41</f>
        <v>405108</v>
      </c>
      <c r="AX41" s="113">
        <f>J41+Y41</f>
        <v>298313</v>
      </c>
      <c r="AY41" s="113">
        <f t="shared" si="87"/>
        <v>0</v>
      </c>
      <c r="AZ41" s="113">
        <f>K41+AC41</f>
        <v>0</v>
      </c>
      <c r="BA41" s="113">
        <f t="shared" si="88"/>
        <v>100829</v>
      </c>
      <c r="BB41" s="113">
        <f t="shared" si="88"/>
        <v>5966</v>
      </c>
      <c r="BC41" s="113">
        <f>N41+AJ41</f>
        <v>0</v>
      </c>
      <c r="BD41" s="115">
        <f>O41+AV41</f>
        <v>1.08</v>
      </c>
      <c r="BE41" s="115">
        <f>P41+AT41</f>
        <v>1.08</v>
      </c>
      <c r="BF41" s="372">
        <f t="shared" si="89"/>
        <v>0</v>
      </c>
      <c r="BG41" s="116">
        <f>Q41+AU41</f>
        <v>0</v>
      </c>
      <c r="BH41" s="395"/>
    </row>
    <row r="42" spans="1:61" s="389" customFormat="1" ht="12.75" customHeight="1" x14ac:dyDescent="0.2">
      <c r="A42" s="391">
        <v>10</v>
      </c>
      <c r="B42" s="392">
        <v>3461</v>
      </c>
      <c r="C42" s="392">
        <v>691001286</v>
      </c>
      <c r="D42" s="392">
        <v>72048107</v>
      </c>
      <c r="E42" s="393" t="s">
        <v>26</v>
      </c>
      <c r="F42" s="392">
        <v>3141</v>
      </c>
      <c r="G42" s="393" t="s">
        <v>319</v>
      </c>
      <c r="H42" s="469" t="s">
        <v>282</v>
      </c>
      <c r="I42" s="110">
        <v>1264562</v>
      </c>
      <c r="J42" s="111">
        <v>926923</v>
      </c>
      <c r="K42" s="111">
        <v>0</v>
      </c>
      <c r="L42" s="114">
        <v>313300</v>
      </c>
      <c r="M42" s="114">
        <v>18539</v>
      </c>
      <c r="N42" s="111">
        <v>5800</v>
      </c>
      <c r="O42" s="275">
        <v>3.15</v>
      </c>
      <c r="P42" s="288">
        <v>0</v>
      </c>
      <c r="Q42" s="406">
        <v>3.15</v>
      </c>
      <c r="R42" s="112">
        <f t="shared" si="4"/>
        <v>0</v>
      </c>
      <c r="S42" s="113">
        <v>0</v>
      </c>
      <c r="T42" s="113">
        <v>0</v>
      </c>
      <c r="U42" s="113">
        <v>0</v>
      </c>
      <c r="V42" s="113">
        <v>0</v>
      </c>
      <c r="W42" s="113">
        <v>0</v>
      </c>
      <c r="X42" s="113">
        <v>0</v>
      </c>
      <c r="Y42" s="113">
        <f t="shared" si="5"/>
        <v>0</v>
      </c>
      <c r="Z42" s="113">
        <v>0</v>
      </c>
      <c r="AA42" s="113">
        <v>0</v>
      </c>
      <c r="AB42" s="113">
        <v>0</v>
      </c>
      <c r="AC42" s="113">
        <f t="shared" si="6"/>
        <v>0</v>
      </c>
      <c r="AD42" s="113">
        <f t="shared" si="7"/>
        <v>0</v>
      </c>
      <c r="AE42" s="114">
        <f t="shared" si="8"/>
        <v>0</v>
      </c>
      <c r="AF42" s="114">
        <f t="shared" si="9"/>
        <v>0</v>
      </c>
      <c r="AG42" s="113">
        <v>0</v>
      </c>
      <c r="AH42" s="113">
        <v>0</v>
      </c>
      <c r="AI42" s="113">
        <v>0</v>
      </c>
      <c r="AJ42" s="113">
        <f t="shared" si="10"/>
        <v>0</v>
      </c>
      <c r="AK42" s="113">
        <f t="shared" si="11"/>
        <v>0</v>
      </c>
      <c r="AL42" s="115">
        <v>0</v>
      </c>
      <c r="AM42" s="115">
        <v>0</v>
      </c>
      <c r="AN42" s="115">
        <v>0</v>
      </c>
      <c r="AO42" s="115">
        <v>0</v>
      </c>
      <c r="AP42" s="115">
        <v>0</v>
      </c>
      <c r="AQ42" s="115">
        <v>0</v>
      </c>
      <c r="AR42" s="115">
        <v>0</v>
      </c>
      <c r="AS42" s="115">
        <v>0</v>
      </c>
      <c r="AT42" s="409">
        <f t="shared" si="86"/>
        <v>0</v>
      </c>
      <c r="AU42" s="115">
        <f>AM42+AP42+AS42</f>
        <v>0</v>
      </c>
      <c r="AV42" s="116">
        <f t="shared" si="13"/>
        <v>0</v>
      </c>
      <c r="AW42" s="346">
        <f>I42+AK42</f>
        <v>1264562</v>
      </c>
      <c r="AX42" s="113">
        <f>J42+Y42</f>
        <v>926923</v>
      </c>
      <c r="AY42" s="113">
        <f t="shared" si="87"/>
        <v>0</v>
      </c>
      <c r="AZ42" s="113">
        <f>K42+AC42</f>
        <v>0</v>
      </c>
      <c r="BA42" s="113">
        <f t="shared" si="88"/>
        <v>313300</v>
      </c>
      <c r="BB42" s="113">
        <f t="shared" si="88"/>
        <v>18539</v>
      </c>
      <c r="BC42" s="113">
        <f>N42+AJ42</f>
        <v>5800</v>
      </c>
      <c r="BD42" s="115">
        <f>O42+AV42</f>
        <v>3.15</v>
      </c>
      <c r="BE42" s="115">
        <f>P42+AT42</f>
        <v>0</v>
      </c>
      <c r="BF42" s="372">
        <f t="shared" si="89"/>
        <v>0</v>
      </c>
      <c r="BG42" s="116">
        <f>Q42+AU42</f>
        <v>3.15</v>
      </c>
      <c r="BH42" s="395"/>
      <c r="BI42" s="395"/>
    </row>
    <row r="43" spans="1:61" s="389" customFormat="1" ht="12.75" customHeight="1" x14ac:dyDescent="0.2">
      <c r="A43" s="235">
        <v>10</v>
      </c>
      <c r="B43" s="22">
        <v>3461</v>
      </c>
      <c r="C43" s="234">
        <v>691001286</v>
      </c>
      <c r="D43" s="234">
        <v>72048107</v>
      </c>
      <c r="E43" s="390" t="s">
        <v>27</v>
      </c>
      <c r="F43" s="22"/>
      <c r="G43" s="390"/>
      <c r="H43" s="468"/>
      <c r="I43" s="34">
        <v>9884413</v>
      </c>
      <c r="J43" s="23">
        <v>7212871</v>
      </c>
      <c r="K43" s="23">
        <v>28800</v>
      </c>
      <c r="L43" s="23">
        <v>2447684</v>
      </c>
      <c r="M43" s="23">
        <v>144258</v>
      </c>
      <c r="N43" s="23">
        <v>50800</v>
      </c>
      <c r="O43" s="24">
        <v>18.482200000000002</v>
      </c>
      <c r="P43" s="289">
        <v>11.78</v>
      </c>
      <c r="Q43" s="802">
        <v>6.7022000000000004</v>
      </c>
      <c r="R43" s="34">
        <f t="shared" ref="R43:BG43" si="90">SUM(R40:R42)</f>
        <v>0</v>
      </c>
      <c r="S43" s="23">
        <f t="shared" si="90"/>
        <v>0</v>
      </c>
      <c r="T43" s="23">
        <f t="shared" si="90"/>
        <v>0</v>
      </c>
      <c r="U43" s="23">
        <f t="shared" ref="U43" si="91">SUM(U40:U42)</f>
        <v>47696</v>
      </c>
      <c r="V43" s="23">
        <f t="shared" si="90"/>
        <v>-169367</v>
      </c>
      <c r="W43" s="23">
        <f t="shared" ref="W43" si="92">SUM(W40:W42)</f>
        <v>0</v>
      </c>
      <c r="X43" s="23">
        <f t="shared" si="90"/>
        <v>0</v>
      </c>
      <c r="Y43" s="23">
        <f t="shared" si="90"/>
        <v>-121671</v>
      </c>
      <c r="Z43" s="23">
        <f t="shared" si="90"/>
        <v>0</v>
      </c>
      <c r="AA43" s="23">
        <f t="shared" si="90"/>
        <v>0</v>
      </c>
      <c r="AB43" s="23">
        <f t="shared" si="90"/>
        <v>0</v>
      </c>
      <c r="AC43" s="23">
        <f t="shared" si="90"/>
        <v>0</v>
      </c>
      <c r="AD43" s="23">
        <f t="shared" si="90"/>
        <v>-121671</v>
      </c>
      <c r="AE43" s="23">
        <f t="shared" si="90"/>
        <v>-41125</v>
      </c>
      <c r="AF43" s="23">
        <f t="shared" si="90"/>
        <v>-2433</v>
      </c>
      <c r="AG43" s="23">
        <f t="shared" si="90"/>
        <v>0</v>
      </c>
      <c r="AH43" s="23">
        <f t="shared" ref="AH43" si="93">SUM(AH40:AH42)</f>
        <v>230000</v>
      </c>
      <c r="AI43" s="23">
        <f t="shared" si="90"/>
        <v>0</v>
      </c>
      <c r="AJ43" s="23">
        <f t="shared" si="90"/>
        <v>230000</v>
      </c>
      <c r="AK43" s="23">
        <f t="shared" si="90"/>
        <v>64771</v>
      </c>
      <c r="AL43" s="24">
        <f t="shared" si="90"/>
        <v>0</v>
      </c>
      <c r="AM43" s="24">
        <f t="shared" si="90"/>
        <v>0</v>
      </c>
      <c r="AN43" s="24">
        <f t="shared" si="90"/>
        <v>0</v>
      </c>
      <c r="AO43" s="24">
        <f t="shared" si="90"/>
        <v>0</v>
      </c>
      <c r="AP43" s="24">
        <f t="shared" si="90"/>
        <v>0</v>
      </c>
      <c r="AQ43" s="24">
        <f t="shared" ref="AQ43" si="94">SUM(AQ40:AQ42)</f>
        <v>0</v>
      </c>
      <c r="AR43" s="24">
        <f t="shared" si="90"/>
        <v>0</v>
      </c>
      <c r="AS43" s="24">
        <f t="shared" si="90"/>
        <v>0</v>
      </c>
      <c r="AT43" s="24">
        <f t="shared" si="90"/>
        <v>0</v>
      </c>
      <c r="AU43" s="24">
        <f t="shared" si="90"/>
        <v>0</v>
      </c>
      <c r="AV43" s="69">
        <f t="shared" si="90"/>
        <v>0</v>
      </c>
      <c r="AW43" s="848">
        <f t="shared" si="90"/>
        <v>9949184</v>
      </c>
      <c r="AX43" s="23">
        <f t="shared" si="90"/>
        <v>7091200</v>
      </c>
      <c r="AY43" s="942">
        <f t="shared" ref="AY43" si="95">SUM(AY40:AY42)</f>
        <v>0</v>
      </c>
      <c r="AZ43" s="23">
        <f t="shared" si="90"/>
        <v>28800</v>
      </c>
      <c r="BA43" s="23">
        <f t="shared" si="90"/>
        <v>2406559</v>
      </c>
      <c r="BB43" s="23">
        <f t="shared" si="90"/>
        <v>141825</v>
      </c>
      <c r="BC43" s="23">
        <f t="shared" si="90"/>
        <v>280800</v>
      </c>
      <c r="BD43" s="24">
        <f t="shared" si="90"/>
        <v>18.482200000000002</v>
      </c>
      <c r="BE43" s="24">
        <f t="shared" si="90"/>
        <v>11.78</v>
      </c>
      <c r="BF43" s="24">
        <f t="shared" si="90"/>
        <v>0</v>
      </c>
      <c r="BG43" s="69">
        <f t="shared" si="90"/>
        <v>6.7022000000000004</v>
      </c>
      <c r="BH43" s="395"/>
    </row>
    <row r="44" spans="1:61" s="389" customFormat="1" ht="12.75" customHeight="1" x14ac:dyDescent="0.2">
      <c r="A44" s="391">
        <v>11</v>
      </c>
      <c r="B44" s="392">
        <v>3468</v>
      </c>
      <c r="C44" s="392">
        <v>691000891</v>
      </c>
      <c r="D44" s="392">
        <v>72048069</v>
      </c>
      <c r="E44" s="393" t="s">
        <v>28</v>
      </c>
      <c r="F44" s="392">
        <v>3111</v>
      </c>
      <c r="G44" s="393" t="s">
        <v>315</v>
      </c>
      <c r="H44" s="469" t="s">
        <v>281</v>
      </c>
      <c r="I44" s="110">
        <v>8967053</v>
      </c>
      <c r="J44" s="111">
        <v>6470849</v>
      </c>
      <c r="K44" s="111">
        <v>30000</v>
      </c>
      <c r="L44" s="114">
        <v>2197287</v>
      </c>
      <c r="M44" s="114">
        <v>129417</v>
      </c>
      <c r="N44" s="111">
        <v>139500</v>
      </c>
      <c r="O44" s="275">
        <v>15.644500000000001</v>
      </c>
      <c r="P44" s="288">
        <v>11.5</v>
      </c>
      <c r="Q44" s="406">
        <v>4.1444999999999999</v>
      </c>
      <c r="R44" s="112">
        <f t="shared" si="4"/>
        <v>0</v>
      </c>
      <c r="S44" s="113">
        <v>0</v>
      </c>
      <c r="T44" s="113">
        <v>0</v>
      </c>
      <c r="U44" s="113">
        <v>32436</v>
      </c>
      <c r="V44" s="113">
        <v>0</v>
      </c>
      <c r="W44" s="113">
        <v>0</v>
      </c>
      <c r="X44" s="113">
        <v>0</v>
      </c>
      <c r="Y44" s="113">
        <f t="shared" si="5"/>
        <v>32436</v>
      </c>
      <c r="Z44" s="113">
        <v>0</v>
      </c>
      <c r="AA44" s="113">
        <v>0</v>
      </c>
      <c r="AB44" s="113">
        <v>0</v>
      </c>
      <c r="AC44" s="113">
        <f t="shared" si="6"/>
        <v>0</v>
      </c>
      <c r="AD44" s="113">
        <f t="shared" si="7"/>
        <v>32436</v>
      </c>
      <c r="AE44" s="114">
        <f t="shared" si="8"/>
        <v>10963</v>
      </c>
      <c r="AF44" s="114">
        <f t="shared" si="9"/>
        <v>649</v>
      </c>
      <c r="AG44" s="113">
        <v>0</v>
      </c>
      <c r="AH44" s="113">
        <v>0</v>
      </c>
      <c r="AI44" s="113">
        <v>0</v>
      </c>
      <c r="AJ44" s="113">
        <f t="shared" si="10"/>
        <v>0</v>
      </c>
      <c r="AK44" s="113">
        <f t="shared" si="11"/>
        <v>44048</v>
      </c>
      <c r="AL44" s="115">
        <v>-7.0000000000000007E-2</v>
      </c>
      <c r="AM44" s="115">
        <v>0.16</v>
      </c>
      <c r="AN44" s="115">
        <v>0</v>
      </c>
      <c r="AO44" s="115">
        <v>0</v>
      </c>
      <c r="AP44" s="115">
        <v>0</v>
      </c>
      <c r="AQ44" s="115">
        <v>0</v>
      </c>
      <c r="AR44" s="115">
        <v>0</v>
      </c>
      <c r="AS44" s="115">
        <v>0</v>
      </c>
      <c r="AT44" s="409">
        <f t="shared" ref="AT44:AT46" si="96">AL44+AN44+AO44+AR44+AQ44</f>
        <v>-7.0000000000000007E-2</v>
      </c>
      <c r="AU44" s="115">
        <f>AM44+AP44+AS44</f>
        <v>0.16</v>
      </c>
      <c r="AV44" s="116">
        <f t="shared" si="13"/>
        <v>0.09</v>
      </c>
      <c r="AW44" s="346">
        <f>I44+AK44</f>
        <v>9011101</v>
      </c>
      <c r="AX44" s="113">
        <f>J44+Y44</f>
        <v>6503285</v>
      </c>
      <c r="AY44" s="113">
        <f t="shared" ref="AY44:AY46" si="97">W44</f>
        <v>0</v>
      </c>
      <c r="AZ44" s="113">
        <f>K44+AC44</f>
        <v>30000</v>
      </c>
      <c r="BA44" s="113">
        <f t="shared" ref="BA44:BB46" si="98">L44+AE44</f>
        <v>2208250</v>
      </c>
      <c r="BB44" s="113">
        <f t="shared" si="98"/>
        <v>130066</v>
      </c>
      <c r="BC44" s="113">
        <f>N44+AJ44</f>
        <v>139500</v>
      </c>
      <c r="BD44" s="115">
        <f>O44+AV44</f>
        <v>15.734500000000001</v>
      </c>
      <c r="BE44" s="115">
        <f>P44+AT44</f>
        <v>11.43</v>
      </c>
      <c r="BF44" s="372">
        <f t="shared" ref="BF44:BF46" si="99">AQ44</f>
        <v>0</v>
      </c>
      <c r="BG44" s="116">
        <f>Q44+AU44</f>
        <v>4.3045</v>
      </c>
      <c r="BH44" s="395"/>
    </row>
    <row r="45" spans="1:61" s="389" customFormat="1" x14ac:dyDescent="0.2">
      <c r="A45" s="391">
        <v>11</v>
      </c>
      <c r="B45" s="392">
        <v>3468</v>
      </c>
      <c r="C45" s="392">
        <v>691000891</v>
      </c>
      <c r="D45" s="392">
        <v>72048069</v>
      </c>
      <c r="E45" s="393" t="s">
        <v>28</v>
      </c>
      <c r="F45" s="392">
        <v>3111</v>
      </c>
      <c r="G45" s="393" t="s">
        <v>316</v>
      </c>
      <c r="H45" s="469" t="s">
        <v>282</v>
      </c>
      <c r="I45" s="110">
        <v>313646</v>
      </c>
      <c r="J45" s="111">
        <v>230962</v>
      </c>
      <c r="K45" s="111">
        <v>0</v>
      </c>
      <c r="L45" s="114">
        <v>78065</v>
      </c>
      <c r="M45" s="114">
        <v>4619</v>
      </c>
      <c r="N45" s="111">
        <v>0</v>
      </c>
      <c r="O45" s="275">
        <v>0.66</v>
      </c>
      <c r="P45" s="288">
        <v>0.66</v>
      </c>
      <c r="Q45" s="406">
        <v>0</v>
      </c>
      <c r="R45" s="112">
        <f t="shared" si="4"/>
        <v>0</v>
      </c>
      <c r="S45" s="113">
        <v>0</v>
      </c>
      <c r="T45" s="113">
        <v>0</v>
      </c>
      <c r="U45" s="113">
        <v>0</v>
      </c>
      <c r="V45" s="113">
        <v>0</v>
      </c>
      <c r="W45" s="113">
        <v>0</v>
      </c>
      <c r="X45" s="113">
        <v>0</v>
      </c>
      <c r="Y45" s="113">
        <f t="shared" si="5"/>
        <v>0</v>
      </c>
      <c r="Z45" s="113">
        <v>0</v>
      </c>
      <c r="AA45" s="113">
        <v>0</v>
      </c>
      <c r="AB45" s="113">
        <v>0</v>
      </c>
      <c r="AC45" s="113">
        <f t="shared" si="6"/>
        <v>0</v>
      </c>
      <c r="AD45" s="113">
        <f t="shared" si="7"/>
        <v>0</v>
      </c>
      <c r="AE45" s="114">
        <f t="shared" si="8"/>
        <v>0</v>
      </c>
      <c r="AF45" s="114">
        <f t="shared" si="9"/>
        <v>0</v>
      </c>
      <c r="AG45" s="113">
        <v>0</v>
      </c>
      <c r="AH45" s="113">
        <v>0</v>
      </c>
      <c r="AI45" s="113">
        <v>0</v>
      </c>
      <c r="AJ45" s="113">
        <f t="shared" si="10"/>
        <v>0</v>
      </c>
      <c r="AK45" s="113">
        <f t="shared" si="11"/>
        <v>0</v>
      </c>
      <c r="AL45" s="115">
        <v>0</v>
      </c>
      <c r="AM45" s="115">
        <v>0</v>
      </c>
      <c r="AN45" s="115">
        <v>0</v>
      </c>
      <c r="AO45" s="115">
        <v>0</v>
      </c>
      <c r="AP45" s="115">
        <v>0</v>
      </c>
      <c r="AQ45" s="115">
        <v>0</v>
      </c>
      <c r="AR45" s="115">
        <v>0</v>
      </c>
      <c r="AS45" s="115">
        <v>0</v>
      </c>
      <c r="AT45" s="409">
        <f t="shared" si="96"/>
        <v>0</v>
      </c>
      <c r="AU45" s="115">
        <f>AM45+AP45+AS45</f>
        <v>0</v>
      </c>
      <c r="AV45" s="116">
        <f t="shared" si="13"/>
        <v>0</v>
      </c>
      <c r="AW45" s="346">
        <f>I45+AK45</f>
        <v>313646</v>
      </c>
      <c r="AX45" s="113">
        <f>J45+Y45</f>
        <v>230962</v>
      </c>
      <c r="AY45" s="113">
        <f t="shared" si="97"/>
        <v>0</v>
      </c>
      <c r="AZ45" s="113">
        <f>K45+AC45</f>
        <v>0</v>
      </c>
      <c r="BA45" s="113">
        <f t="shared" si="98"/>
        <v>78065</v>
      </c>
      <c r="BB45" s="113">
        <f t="shared" si="98"/>
        <v>4619</v>
      </c>
      <c r="BC45" s="113">
        <f>N45+AJ45</f>
        <v>0</v>
      </c>
      <c r="BD45" s="115">
        <f>O45+AV45</f>
        <v>0.66</v>
      </c>
      <c r="BE45" s="115">
        <f>P45+AT45</f>
        <v>0.66</v>
      </c>
      <c r="BF45" s="372">
        <f t="shared" si="99"/>
        <v>0</v>
      </c>
      <c r="BG45" s="116">
        <f>Q45+AU45</f>
        <v>0</v>
      </c>
      <c r="BH45" s="395"/>
    </row>
    <row r="46" spans="1:61" s="389" customFormat="1" ht="12.75" customHeight="1" x14ac:dyDescent="0.2">
      <c r="A46" s="391">
        <v>11</v>
      </c>
      <c r="B46" s="392">
        <v>3468</v>
      </c>
      <c r="C46" s="392">
        <v>691000891</v>
      </c>
      <c r="D46" s="392">
        <v>72048069</v>
      </c>
      <c r="E46" s="393" t="s">
        <v>28</v>
      </c>
      <c r="F46" s="392">
        <v>3141</v>
      </c>
      <c r="G46" s="393" t="s">
        <v>319</v>
      </c>
      <c r="H46" s="469" t="s">
        <v>282</v>
      </c>
      <c r="I46" s="110">
        <v>875825</v>
      </c>
      <c r="J46" s="111">
        <v>641521</v>
      </c>
      <c r="K46" s="111">
        <v>0</v>
      </c>
      <c r="L46" s="114">
        <v>216834</v>
      </c>
      <c r="M46" s="114">
        <v>12830</v>
      </c>
      <c r="N46" s="111">
        <v>4640</v>
      </c>
      <c r="O46" s="275">
        <v>2.1800000000000002</v>
      </c>
      <c r="P46" s="288">
        <v>0</v>
      </c>
      <c r="Q46" s="406">
        <v>2.1800000000000002</v>
      </c>
      <c r="R46" s="112">
        <f t="shared" si="4"/>
        <v>-6000</v>
      </c>
      <c r="S46" s="113">
        <v>0</v>
      </c>
      <c r="T46" s="113">
        <v>0</v>
      </c>
      <c r="U46" s="113">
        <v>0</v>
      </c>
      <c r="V46" s="113">
        <v>0</v>
      </c>
      <c r="W46" s="113">
        <v>0</v>
      </c>
      <c r="X46" s="113">
        <v>0</v>
      </c>
      <c r="Y46" s="113">
        <f t="shared" si="5"/>
        <v>-6000</v>
      </c>
      <c r="Z46" s="113">
        <v>6000</v>
      </c>
      <c r="AA46" s="113">
        <v>0</v>
      </c>
      <c r="AB46" s="113">
        <v>0</v>
      </c>
      <c r="AC46" s="113">
        <f t="shared" si="6"/>
        <v>6000</v>
      </c>
      <c r="AD46" s="113">
        <f t="shared" si="7"/>
        <v>0</v>
      </c>
      <c r="AE46" s="114">
        <f t="shared" si="8"/>
        <v>0</v>
      </c>
      <c r="AF46" s="114">
        <f t="shared" si="9"/>
        <v>-120</v>
      </c>
      <c r="AG46" s="113">
        <v>0</v>
      </c>
      <c r="AH46" s="113">
        <v>0</v>
      </c>
      <c r="AI46" s="113">
        <v>0</v>
      </c>
      <c r="AJ46" s="113">
        <f t="shared" si="10"/>
        <v>0</v>
      </c>
      <c r="AK46" s="113">
        <f t="shared" si="11"/>
        <v>-120</v>
      </c>
      <c r="AL46" s="115">
        <v>0</v>
      </c>
      <c r="AM46" s="115">
        <v>0</v>
      </c>
      <c r="AN46" s="115">
        <v>0</v>
      </c>
      <c r="AO46" s="115">
        <v>0</v>
      </c>
      <c r="AP46" s="115">
        <v>0</v>
      </c>
      <c r="AQ46" s="115">
        <v>0</v>
      </c>
      <c r="AR46" s="115">
        <v>0</v>
      </c>
      <c r="AS46" s="115">
        <v>0</v>
      </c>
      <c r="AT46" s="409">
        <f t="shared" si="96"/>
        <v>0</v>
      </c>
      <c r="AU46" s="115">
        <f>AM46+AP46+AS46</f>
        <v>0</v>
      </c>
      <c r="AV46" s="116">
        <f t="shared" si="13"/>
        <v>0</v>
      </c>
      <c r="AW46" s="346">
        <f>I46+AK46</f>
        <v>875705</v>
      </c>
      <c r="AX46" s="113">
        <f>J46+Y46</f>
        <v>635521</v>
      </c>
      <c r="AY46" s="113">
        <f t="shared" si="97"/>
        <v>0</v>
      </c>
      <c r="AZ46" s="113">
        <f>K46+AC46</f>
        <v>6000</v>
      </c>
      <c r="BA46" s="113">
        <f t="shared" si="98"/>
        <v>216834</v>
      </c>
      <c r="BB46" s="113">
        <f t="shared" si="98"/>
        <v>12710</v>
      </c>
      <c r="BC46" s="113">
        <f>N46+AJ46</f>
        <v>4640</v>
      </c>
      <c r="BD46" s="115">
        <f>O46+AV46</f>
        <v>2.1800000000000002</v>
      </c>
      <c r="BE46" s="115">
        <f>P46+AT46</f>
        <v>0</v>
      </c>
      <c r="BF46" s="372">
        <f t="shared" si="99"/>
        <v>0</v>
      </c>
      <c r="BG46" s="116">
        <f>Q46+AU46</f>
        <v>2.1800000000000002</v>
      </c>
      <c r="BH46" s="395"/>
      <c r="BI46" s="395"/>
    </row>
    <row r="47" spans="1:61" s="389" customFormat="1" ht="12.75" customHeight="1" x14ac:dyDescent="0.2">
      <c r="A47" s="235">
        <v>11</v>
      </c>
      <c r="B47" s="22">
        <v>3468</v>
      </c>
      <c r="C47" s="234">
        <v>691000891</v>
      </c>
      <c r="D47" s="234">
        <v>72048069</v>
      </c>
      <c r="E47" s="390" t="s">
        <v>29</v>
      </c>
      <c r="F47" s="22"/>
      <c r="G47" s="390"/>
      <c r="H47" s="468"/>
      <c r="I47" s="34">
        <v>10156524</v>
      </c>
      <c r="J47" s="23">
        <v>7343332</v>
      </c>
      <c r="K47" s="23">
        <v>30000</v>
      </c>
      <c r="L47" s="23">
        <v>2492186</v>
      </c>
      <c r="M47" s="23">
        <v>146866</v>
      </c>
      <c r="N47" s="23">
        <v>144140</v>
      </c>
      <c r="O47" s="24">
        <v>18.484500000000001</v>
      </c>
      <c r="P47" s="289">
        <v>12.16</v>
      </c>
      <c r="Q47" s="802">
        <v>6.3245000000000005</v>
      </c>
      <c r="R47" s="34">
        <f t="shared" ref="R47:BG47" si="100">SUM(R44:R46)</f>
        <v>-6000</v>
      </c>
      <c r="S47" s="23">
        <f t="shared" si="100"/>
        <v>0</v>
      </c>
      <c r="T47" s="23">
        <f t="shared" si="100"/>
        <v>0</v>
      </c>
      <c r="U47" s="23">
        <f t="shared" ref="U47" si="101">SUM(U44:U46)</f>
        <v>32436</v>
      </c>
      <c r="V47" s="23">
        <f t="shared" si="100"/>
        <v>0</v>
      </c>
      <c r="W47" s="23">
        <f t="shared" ref="W47" si="102">SUM(W44:W46)</f>
        <v>0</v>
      </c>
      <c r="X47" s="23">
        <f t="shared" si="100"/>
        <v>0</v>
      </c>
      <c r="Y47" s="23">
        <f t="shared" si="100"/>
        <v>26436</v>
      </c>
      <c r="Z47" s="23">
        <f t="shared" si="100"/>
        <v>6000</v>
      </c>
      <c r="AA47" s="23">
        <f t="shared" si="100"/>
        <v>0</v>
      </c>
      <c r="AB47" s="23">
        <f t="shared" si="100"/>
        <v>0</v>
      </c>
      <c r="AC47" s="23">
        <f t="shared" si="100"/>
        <v>6000</v>
      </c>
      <c r="AD47" s="23">
        <f t="shared" si="100"/>
        <v>32436</v>
      </c>
      <c r="AE47" s="23">
        <f t="shared" si="100"/>
        <v>10963</v>
      </c>
      <c r="AF47" s="23">
        <f t="shared" si="100"/>
        <v>529</v>
      </c>
      <c r="AG47" s="23">
        <f t="shared" si="100"/>
        <v>0</v>
      </c>
      <c r="AH47" s="23">
        <f t="shared" ref="AH47" si="103">SUM(AH44:AH46)</f>
        <v>0</v>
      </c>
      <c r="AI47" s="23">
        <f t="shared" si="100"/>
        <v>0</v>
      </c>
      <c r="AJ47" s="23">
        <f t="shared" si="100"/>
        <v>0</v>
      </c>
      <c r="AK47" s="23">
        <f t="shared" si="100"/>
        <v>43928</v>
      </c>
      <c r="AL47" s="24">
        <f t="shared" si="100"/>
        <v>-7.0000000000000007E-2</v>
      </c>
      <c r="AM47" s="24">
        <f t="shared" si="100"/>
        <v>0.16</v>
      </c>
      <c r="AN47" s="24">
        <f t="shared" si="100"/>
        <v>0</v>
      </c>
      <c r="AO47" s="24">
        <f t="shared" si="100"/>
        <v>0</v>
      </c>
      <c r="AP47" s="24">
        <f t="shared" si="100"/>
        <v>0</v>
      </c>
      <c r="AQ47" s="24">
        <f t="shared" ref="AQ47" si="104">SUM(AQ44:AQ46)</f>
        <v>0</v>
      </c>
      <c r="AR47" s="24">
        <f t="shared" si="100"/>
        <v>0</v>
      </c>
      <c r="AS47" s="24">
        <f t="shared" si="100"/>
        <v>0</v>
      </c>
      <c r="AT47" s="24">
        <f t="shared" si="100"/>
        <v>-7.0000000000000007E-2</v>
      </c>
      <c r="AU47" s="24">
        <f t="shared" si="100"/>
        <v>0.16</v>
      </c>
      <c r="AV47" s="69">
        <f t="shared" si="100"/>
        <v>0.09</v>
      </c>
      <c r="AW47" s="848">
        <f t="shared" si="100"/>
        <v>10200452</v>
      </c>
      <c r="AX47" s="23">
        <f t="shared" si="100"/>
        <v>7369768</v>
      </c>
      <c r="AY47" s="942">
        <f t="shared" ref="AY47" si="105">SUM(AY44:AY46)</f>
        <v>0</v>
      </c>
      <c r="AZ47" s="23">
        <f t="shared" si="100"/>
        <v>36000</v>
      </c>
      <c r="BA47" s="23">
        <f t="shared" si="100"/>
        <v>2503149</v>
      </c>
      <c r="BB47" s="23">
        <f t="shared" si="100"/>
        <v>147395</v>
      </c>
      <c r="BC47" s="23">
        <f t="shared" si="100"/>
        <v>144140</v>
      </c>
      <c r="BD47" s="24">
        <f t="shared" si="100"/>
        <v>18.5745</v>
      </c>
      <c r="BE47" s="24">
        <f t="shared" si="100"/>
        <v>12.09</v>
      </c>
      <c r="BF47" s="24">
        <f t="shared" si="100"/>
        <v>0</v>
      </c>
      <c r="BG47" s="69">
        <f t="shared" si="100"/>
        <v>6.4845000000000006</v>
      </c>
      <c r="BH47" s="395"/>
    </row>
    <row r="48" spans="1:61" s="389" customFormat="1" ht="12.75" customHeight="1" x14ac:dyDescent="0.2">
      <c r="A48" s="391">
        <v>12</v>
      </c>
      <c r="B48" s="392">
        <v>3465</v>
      </c>
      <c r="C48" s="392">
        <v>691001278</v>
      </c>
      <c r="D48" s="392">
        <v>72048131</v>
      </c>
      <c r="E48" s="393" t="s">
        <v>30</v>
      </c>
      <c r="F48" s="392">
        <v>3111</v>
      </c>
      <c r="G48" s="393" t="s">
        <v>315</v>
      </c>
      <c r="H48" s="469" t="s">
        <v>281</v>
      </c>
      <c r="I48" s="110">
        <v>6532812</v>
      </c>
      <c r="J48" s="111">
        <v>4779132</v>
      </c>
      <c r="K48" s="111">
        <v>0</v>
      </c>
      <c r="L48" s="114">
        <v>1615347</v>
      </c>
      <c r="M48" s="114">
        <v>95583</v>
      </c>
      <c r="N48" s="111">
        <v>42750</v>
      </c>
      <c r="O48" s="275">
        <v>10.8682</v>
      </c>
      <c r="P48" s="288">
        <v>8</v>
      </c>
      <c r="Q48" s="406">
        <v>2.8681999999999999</v>
      </c>
      <c r="R48" s="112">
        <f t="shared" si="4"/>
        <v>0</v>
      </c>
      <c r="S48" s="113">
        <v>0</v>
      </c>
      <c r="T48" s="113">
        <v>0</v>
      </c>
      <c r="U48" s="113">
        <v>44104</v>
      </c>
      <c r="V48" s="113">
        <v>0</v>
      </c>
      <c r="W48" s="113">
        <v>0</v>
      </c>
      <c r="X48" s="113">
        <v>0</v>
      </c>
      <c r="Y48" s="113">
        <f t="shared" si="5"/>
        <v>44104</v>
      </c>
      <c r="Z48" s="113">
        <v>0</v>
      </c>
      <c r="AA48" s="113">
        <v>0</v>
      </c>
      <c r="AB48" s="113">
        <v>0</v>
      </c>
      <c r="AC48" s="113">
        <f t="shared" si="6"/>
        <v>0</v>
      </c>
      <c r="AD48" s="113">
        <f t="shared" si="7"/>
        <v>44104</v>
      </c>
      <c r="AE48" s="114">
        <f t="shared" si="8"/>
        <v>14907</v>
      </c>
      <c r="AF48" s="114">
        <f t="shared" si="9"/>
        <v>882</v>
      </c>
      <c r="AG48" s="113">
        <v>0</v>
      </c>
      <c r="AH48" s="113">
        <v>0</v>
      </c>
      <c r="AI48" s="113">
        <v>0</v>
      </c>
      <c r="AJ48" s="113">
        <f t="shared" si="10"/>
        <v>0</v>
      </c>
      <c r="AK48" s="113">
        <f t="shared" si="11"/>
        <v>59893</v>
      </c>
      <c r="AL48" s="115">
        <v>0</v>
      </c>
      <c r="AM48" s="115">
        <v>0</v>
      </c>
      <c r="AN48" s="115">
        <v>0</v>
      </c>
      <c r="AO48" s="115">
        <v>0</v>
      </c>
      <c r="AP48" s="115">
        <v>0</v>
      </c>
      <c r="AQ48" s="115">
        <v>0</v>
      </c>
      <c r="AR48" s="115">
        <v>0</v>
      </c>
      <c r="AS48" s="115">
        <v>0</v>
      </c>
      <c r="AT48" s="409">
        <f t="shared" ref="AT48:AT50" si="106">AL48+AN48+AO48+AR48+AQ48</f>
        <v>0</v>
      </c>
      <c r="AU48" s="115">
        <f>AM48+AP48+AS48</f>
        <v>0</v>
      </c>
      <c r="AV48" s="116">
        <f t="shared" si="13"/>
        <v>0</v>
      </c>
      <c r="AW48" s="346">
        <f>I48+AK48</f>
        <v>6592705</v>
      </c>
      <c r="AX48" s="113">
        <f>J48+Y48</f>
        <v>4823236</v>
      </c>
      <c r="AY48" s="113">
        <f t="shared" ref="AY48:AY50" si="107">W48</f>
        <v>0</v>
      </c>
      <c r="AZ48" s="113">
        <f>K48+AC48</f>
        <v>0</v>
      </c>
      <c r="BA48" s="113">
        <f t="shared" ref="BA48:BB50" si="108">L48+AE48</f>
        <v>1630254</v>
      </c>
      <c r="BB48" s="113">
        <f t="shared" si="108"/>
        <v>96465</v>
      </c>
      <c r="BC48" s="113">
        <f>N48+AJ48</f>
        <v>42750</v>
      </c>
      <c r="BD48" s="115">
        <f>O48+AV48</f>
        <v>10.8682</v>
      </c>
      <c r="BE48" s="115">
        <f>P48+AT48</f>
        <v>8</v>
      </c>
      <c r="BF48" s="372">
        <f t="shared" ref="BF48:BF50" si="109">AQ48</f>
        <v>0</v>
      </c>
      <c r="BG48" s="116">
        <f>Q48+AU48</f>
        <v>2.8681999999999999</v>
      </c>
      <c r="BH48" s="395"/>
    </row>
    <row r="49" spans="1:61" s="389" customFormat="1" x14ac:dyDescent="0.2">
      <c r="A49" s="391">
        <v>12</v>
      </c>
      <c r="B49" s="392">
        <v>3465</v>
      </c>
      <c r="C49" s="392">
        <v>691001278</v>
      </c>
      <c r="D49" s="392">
        <v>72048131</v>
      </c>
      <c r="E49" s="393" t="s">
        <v>30</v>
      </c>
      <c r="F49" s="392">
        <v>3111</v>
      </c>
      <c r="G49" s="393" t="s">
        <v>316</v>
      </c>
      <c r="H49" s="469" t="s">
        <v>282</v>
      </c>
      <c r="I49" s="110">
        <v>172494</v>
      </c>
      <c r="J49" s="111">
        <v>127021</v>
      </c>
      <c r="K49" s="111">
        <v>0</v>
      </c>
      <c r="L49" s="114">
        <v>42933</v>
      </c>
      <c r="M49" s="114">
        <v>2540</v>
      </c>
      <c r="N49" s="111">
        <v>0</v>
      </c>
      <c r="O49" s="275">
        <v>0.5</v>
      </c>
      <c r="P49" s="288">
        <v>0.5</v>
      </c>
      <c r="Q49" s="406">
        <v>0</v>
      </c>
      <c r="R49" s="112">
        <f t="shared" si="4"/>
        <v>0</v>
      </c>
      <c r="S49" s="113">
        <v>0</v>
      </c>
      <c r="T49" s="113">
        <v>0</v>
      </c>
      <c r="U49" s="113">
        <v>0</v>
      </c>
      <c r="V49" s="113">
        <v>0</v>
      </c>
      <c r="W49" s="113">
        <v>0</v>
      </c>
      <c r="X49" s="113">
        <v>0</v>
      </c>
      <c r="Y49" s="113">
        <f t="shared" si="5"/>
        <v>0</v>
      </c>
      <c r="Z49" s="113">
        <v>0</v>
      </c>
      <c r="AA49" s="113">
        <v>0</v>
      </c>
      <c r="AB49" s="113">
        <v>0</v>
      </c>
      <c r="AC49" s="113">
        <f t="shared" si="6"/>
        <v>0</v>
      </c>
      <c r="AD49" s="113">
        <f t="shared" si="7"/>
        <v>0</v>
      </c>
      <c r="AE49" s="114">
        <f t="shared" si="8"/>
        <v>0</v>
      </c>
      <c r="AF49" s="114">
        <f t="shared" si="9"/>
        <v>0</v>
      </c>
      <c r="AG49" s="113">
        <v>0</v>
      </c>
      <c r="AH49" s="113">
        <v>0</v>
      </c>
      <c r="AI49" s="113">
        <v>0</v>
      </c>
      <c r="AJ49" s="113">
        <f t="shared" si="10"/>
        <v>0</v>
      </c>
      <c r="AK49" s="113">
        <f t="shared" si="11"/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v>0</v>
      </c>
      <c r="AQ49" s="115">
        <v>0</v>
      </c>
      <c r="AR49" s="115">
        <v>0</v>
      </c>
      <c r="AS49" s="115">
        <v>0</v>
      </c>
      <c r="AT49" s="409">
        <f t="shared" si="106"/>
        <v>0</v>
      </c>
      <c r="AU49" s="115">
        <f>AM49+AP49+AS49</f>
        <v>0</v>
      </c>
      <c r="AV49" s="116">
        <f t="shared" si="13"/>
        <v>0</v>
      </c>
      <c r="AW49" s="346">
        <f>I49+AK49</f>
        <v>172494</v>
      </c>
      <c r="AX49" s="113">
        <f>J49+Y49</f>
        <v>127021</v>
      </c>
      <c r="AY49" s="113">
        <f t="shared" si="107"/>
        <v>0</v>
      </c>
      <c r="AZ49" s="113">
        <f>K49+AC49</f>
        <v>0</v>
      </c>
      <c r="BA49" s="113">
        <f t="shared" si="108"/>
        <v>42933</v>
      </c>
      <c r="BB49" s="113">
        <f t="shared" si="108"/>
        <v>2540</v>
      </c>
      <c r="BC49" s="113">
        <f>N49+AJ49</f>
        <v>0</v>
      </c>
      <c r="BD49" s="115">
        <f>O49+AV49</f>
        <v>0.5</v>
      </c>
      <c r="BE49" s="115">
        <f>P49+AT49</f>
        <v>0.5</v>
      </c>
      <c r="BF49" s="372">
        <f t="shared" si="109"/>
        <v>0</v>
      </c>
      <c r="BG49" s="116">
        <f>Q49+AU49</f>
        <v>0</v>
      </c>
      <c r="BH49" s="395"/>
    </row>
    <row r="50" spans="1:61" s="389" customFormat="1" ht="12.75" customHeight="1" x14ac:dyDescent="0.2">
      <c r="A50" s="391">
        <v>12</v>
      </c>
      <c r="B50" s="392">
        <v>3465</v>
      </c>
      <c r="C50" s="392">
        <v>691001278</v>
      </c>
      <c r="D50" s="392">
        <v>72048131</v>
      </c>
      <c r="E50" s="393" t="s">
        <v>30</v>
      </c>
      <c r="F50" s="392">
        <v>3141</v>
      </c>
      <c r="G50" s="393" t="s">
        <v>319</v>
      </c>
      <c r="H50" s="469" t="s">
        <v>282</v>
      </c>
      <c r="I50" s="110">
        <v>982377</v>
      </c>
      <c r="J50" s="111">
        <v>719342</v>
      </c>
      <c r="K50" s="111">
        <v>0</v>
      </c>
      <c r="L50" s="114">
        <v>243138</v>
      </c>
      <c r="M50" s="114">
        <v>14387</v>
      </c>
      <c r="N50" s="111">
        <v>5510</v>
      </c>
      <c r="O50" s="275">
        <v>2.4500000000000002</v>
      </c>
      <c r="P50" s="288">
        <v>0</v>
      </c>
      <c r="Q50" s="406">
        <v>2.4500000000000002</v>
      </c>
      <c r="R50" s="112">
        <f t="shared" si="4"/>
        <v>0</v>
      </c>
      <c r="S50" s="113">
        <v>0</v>
      </c>
      <c r="T50" s="113">
        <v>0</v>
      </c>
      <c r="U50" s="113">
        <v>0</v>
      </c>
      <c r="V50" s="113">
        <v>0</v>
      </c>
      <c r="W50" s="113">
        <v>0</v>
      </c>
      <c r="X50" s="113">
        <v>0</v>
      </c>
      <c r="Y50" s="113">
        <f t="shared" si="5"/>
        <v>0</v>
      </c>
      <c r="Z50" s="113">
        <v>0</v>
      </c>
      <c r="AA50" s="113">
        <v>0</v>
      </c>
      <c r="AB50" s="113">
        <v>0</v>
      </c>
      <c r="AC50" s="113">
        <f t="shared" si="6"/>
        <v>0</v>
      </c>
      <c r="AD50" s="113">
        <f t="shared" si="7"/>
        <v>0</v>
      </c>
      <c r="AE50" s="114">
        <f t="shared" si="8"/>
        <v>0</v>
      </c>
      <c r="AF50" s="114">
        <f t="shared" si="9"/>
        <v>0</v>
      </c>
      <c r="AG50" s="113">
        <v>0</v>
      </c>
      <c r="AH50" s="113">
        <v>0</v>
      </c>
      <c r="AI50" s="113">
        <v>0</v>
      </c>
      <c r="AJ50" s="113">
        <f t="shared" si="10"/>
        <v>0</v>
      </c>
      <c r="AK50" s="113">
        <f t="shared" si="11"/>
        <v>0</v>
      </c>
      <c r="AL50" s="115">
        <v>0</v>
      </c>
      <c r="AM50" s="115">
        <v>0</v>
      </c>
      <c r="AN50" s="115">
        <v>0</v>
      </c>
      <c r="AO50" s="115">
        <v>0</v>
      </c>
      <c r="AP50" s="115">
        <v>0</v>
      </c>
      <c r="AQ50" s="115">
        <v>0</v>
      </c>
      <c r="AR50" s="115">
        <v>0</v>
      </c>
      <c r="AS50" s="115">
        <v>0</v>
      </c>
      <c r="AT50" s="409">
        <f t="shared" si="106"/>
        <v>0</v>
      </c>
      <c r="AU50" s="115">
        <f>AM50+AP50+AS50</f>
        <v>0</v>
      </c>
      <c r="AV50" s="116">
        <f t="shared" si="13"/>
        <v>0</v>
      </c>
      <c r="AW50" s="346">
        <f>I50+AK50</f>
        <v>982377</v>
      </c>
      <c r="AX50" s="113">
        <f>J50+Y50</f>
        <v>719342</v>
      </c>
      <c r="AY50" s="113">
        <f t="shared" si="107"/>
        <v>0</v>
      </c>
      <c r="AZ50" s="113">
        <f>K50+AC50</f>
        <v>0</v>
      </c>
      <c r="BA50" s="113">
        <f t="shared" si="108"/>
        <v>243138</v>
      </c>
      <c r="BB50" s="113">
        <f t="shared" si="108"/>
        <v>14387</v>
      </c>
      <c r="BC50" s="113">
        <f>N50+AJ50</f>
        <v>5510</v>
      </c>
      <c r="BD50" s="115">
        <f>O50+AV50</f>
        <v>2.4500000000000002</v>
      </c>
      <c r="BE50" s="115">
        <f>P50+AT50</f>
        <v>0</v>
      </c>
      <c r="BF50" s="372">
        <f t="shared" si="109"/>
        <v>0</v>
      </c>
      <c r="BG50" s="116">
        <f>Q50+AU50</f>
        <v>2.4500000000000002</v>
      </c>
      <c r="BH50" s="395"/>
      <c r="BI50" s="395"/>
    </row>
    <row r="51" spans="1:61" s="389" customFormat="1" ht="12.75" customHeight="1" x14ac:dyDescent="0.2">
      <c r="A51" s="235">
        <v>12</v>
      </c>
      <c r="B51" s="22">
        <v>3465</v>
      </c>
      <c r="C51" s="234">
        <v>691001278</v>
      </c>
      <c r="D51" s="234">
        <v>72048131</v>
      </c>
      <c r="E51" s="390" t="s">
        <v>31</v>
      </c>
      <c r="F51" s="22"/>
      <c r="G51" s="390"/>
      <c r="H51" s="468"/>
      <c r="I51" s="34">
        <v>7687683</v>
      </c>
      <c r="J51" s="23">
        <v>5625495</v>
      </c>
      <c r="K51" s="23">
        <v>0</v>
      </c>
      <c r="L51" s="23">
        <v>1901418</v>
      </c>
      <c r="M51" s="23">
        <v>112510</v>
      </c>
      <c r="N51" s="23">
        <v>48260</v>
      </c>
      <c r="O51" s="24">
        <v>13.818200000000001</v>
      </c>
      <c r="P51" s="289">
        <v>8.5</v>
      </c>
      <c r="Q51" s="802">
        <v>5.3182</v>
      </c>
      <c r="R51" s="34">
        <f t="shared" ref="R51:BG51" si="110">SUM(R48:R50)</f>
        <v>0</v>
      </c>
      <c r="S51" s="23">
        <f t="shared" si="110"/>
        <v>0</v>
      </c>
      <c r="T51" s="23">
        <f t="shared" si="110"/>
        <v>0</v>
      </c>
      <c r="U51" s="23">
        <f t="shared" ref="U51" si="111">SUM(U48:U50)</f>
        <v>44104</v>
      </c>
      <c r="V51" s="23">
        <f t="shared" si="110"/>
        <v>0</v>
      </c>
      <c r="W51" s="23">
        <f t="shared" ref="W51" si="112">SUM(W48:W50)</f>
        <v>0</v>
      </c>
      <c r="X51" s="23">
        <f t="shared" si="110"/>
        <v>0</v>
      </c>
      <c r="Y51" s="23">
        <f t="shared" si="110"/>
        <v>44104</v>
      </c>
      <c r="Z51" s="23">
        <f t="shared" si="110"/>
        <v>0</v>
      </c>
      <c r="AA51" s="23">
        <f t="shared" si="110"/>
        <v>0</v>
      </c>
      <c r="AB51" s="23">
        <f t="shared" si="110"/>
        <v>0</v>
      </c>
      <c r="AC51" s="23">
        <f t="shared" si="110"/>
        <v>0</v>
      </c>
      <c r="AD51" s="23">
        <f t="shared" si="110"/>
        <v>44104</v>
      </c>
      <c r="AE51" s="23">
        <f t="shared" si="110"/>
        <v>14907</v>
      </c>
      <c r="AF51" s="23">
        <f t="shared" si="110"/>
        <v>882</v>
      </c>
      <c r="AG51" s="23">
        <f t="shared" si="110"/>
        <v>0</v>
      </c>
      <c r="AH51" s="23">
        <f t="shared" ref="AH51" si="113">SUM(AH48:AH50)</f>
        <v>0</v>
      </c>
      <c r="AI51" s="23">
        <f t="shared" si="110"/>
        <v>0</v>
      </c>
      <c r="AJ51" s="23">
        <f t="shared" si="110"/>
        <v>0</v>
      </c>
      <c r="AK51" s="23">
        <f t="shared" si="110"/>
        <v>59893</v>
      </c>
      <c r="AL51" s="24">
        <f t="shared" si="110"/>
        <v>0</v>
      </c>
      <c r="AM51" s="24">
        <f t="shared" si="110"/>
        <v>0</v>
      </c>
      <c r="AN51" s="24">
        <f t="shared" si="110"/>
        <v>0</v>
      </c>
      <c r="AO51" s="24">
        <f t="shared" si="110"/>
        <v>0</v>
      </c>
      <c r="AP51" s="24">
        <f t="shared" si="110"/>
        <v>0</v>
      </c>
      <c r="AQ51" s="24">
        <f t="shared" ref="AQ51" si="114">SUM(AQ48:AQ50)</f>
        <v>0</v>
      </c>
      <c r="AR51" s="24">
        <f t="shared" si="110"/>
        <v>0</v>
      </c>
      <c r="AS51" s="24">
        <f t="shared" si="110"/>
        <v>0</v>
      </c>
      <c r="AT51" s="24">
        <f t="shared" si="110"/>
        <v>0</v>
      </c>
      <c r="AU51" s="24">
        <f t="shared" si="110"/>
        <v>0</v>
      </c>
      <c r="AV51" s="69">
        <f t="shared" si="110"/>
        <v>0</v>
      </c>
      <c r="AW51" s="848">
        <f t="shared" si="110"/>
        <v>7747576</v>
      </c>
      <c r="AX51" s="23">
        <f t="shared" si="110"/>
        <v>5669599</v>
      </c>
      <c r="AY51" s="942">
        <f t="shared" ref="AY51" si="115">SUM(AY48:AY50)</f>
        <v>0</v>
      </c>
      <c r="AZ51" s="23">
        <f t="shared" si="110"/>
        <v>0</v>
      </c>
      <c r="BA51" s="23">
        <f t="shared" si="110"/>
        <v>1916325</v>
      </c>
      <c r="BB51" s="23">
        <f t="shared" si="110"/>
        <v>113392</v>
      </c>
      <c r="BC51" s="23">
        <f t="shared" si="110"/>
        <v>48260</v>
      </c>
      <c r="BD51" s="24">
        <f t="shared" si="110"/>
        <v>13.818200000000001</v>
      </c>
      <c r="BE51" s="24">
        <f t="shared" si="110"/>
        <v>8.5</v>
      </c>
      <c r="BF51" s="24">
        <f t="shared" si="110"/>
        <v>0</v>
      </c>
      <c r="BG51" s="69">
        <f t="shared" si="110"/>
        <v>5.3182</v>
      </c>
      <c r="BH51" s="395"/>
    </row>
    <row r="52" spans="1:61" s="389" customFormat="1" ht="12.75" customHeight="1" x14ac:dyDescent="0.2">
      <c r="A52" s="391">
        <v>13</v>
      </c>
      <c r="B52" s="392">
        <v>3473</v>
      </c>
      <c r="C52" s="392">
        <v>691003530</v>
      </c>
      <c r="D52" s="392">
        <v>72550392</v>
      </c>
      <c r="E52" s="393" t="s">
        <v>32</v>
      </c>
      <c r="F52" s="392">
        <v>3111</v>
      </c>
      <c r="G52" s="393" t="s">
        <v>315</v>
      </c>
      <c r="H52" s="469" t="s">
        <v>281</v>
      </c>
      <c r="I52" s="110">
        <v>8003534</v>
      </c>
      <c r="J52" s="111">
        <v>5818751</v>
      </c>
      <c r="K52" s="111">
        <v>40000</v>
      </c>
      <c r="L52" s="114">
        <v>1980258</v>
      </c>
      <c r="M52" s="114">
        <v>116375</v>
      </c>
      <c r="N52" s="111">
        <v>48150</v>
      </c>
      <c r="O52" s="275">
        <v>13.392199999999999</v>
      </c>
      <c r="P52" s="288">
        <v>10</v>
      </c>
      <c r="Q52" s="406">
        <v>3.3922000000000003</v>
      </c>
      <c r="R52" s="112">
        <f t="shared" si="4"/>
        <v>5000</v>
      </c>
      <c r="S52" s="113">
        <v>0</v>
      </c>
      <c r="T52" s="113">
        <v>0</v>
      </c>
      <c r="U52" s="113">
        <v>45472</v>
      </c>
      <c r="V52" s="113">
        <v>0</v>
      </c>
      <c r="W52" s="113">
        <v>0</v>
      </c>
      <c r="X52" s="113">
        <v>0</v>
      </c>
      <c r="Y52" s="113">
        <f t="shared" si="5"/>
        <v>50472</v>
      </c>
      <c r="Z52" s="113">
        <v>-5000</v>
      </c>
      <c r="AA52" s="113">
        <v>0</v>
      </c>
      <c r="AB52" s="113">
        <v>0</v>
      </c>
      <c r="AC52" s="113">
        <f t="shared" si="6"/>
        <v>-5000</v>
      </c>
      <c r="AD52" s="113">
        <f t="shared" si="7"/>
        <v>45472</v>
      </c>
      <c r="AE52" s="114">
        <f t="shared" si="8"/>
        <v>15370</v>
      </c>
      <c r="AF52" s="114">
        <f t="shared" si="9"/>
        <v>1009</v>
      </c>
      <c r="AG52" s="113">
        <v>0</v>
      </c>
      <c r="AH52" s="113">
        <v>0</v>
      </c>
      <c r="AI52" s="113">
        <v>0</v>
      </c>
      <c r="AJ52" s="113">
        <f t="shared" si="10"/>
        <v>0</v>
      </c>
      <c r="AK52" s="113">
        <f t="shared" si="11"/>
        <v>61851</v>
      </c>
      <c r="AL52" s="115">
        <v>0</v>
      </c>
      <c r="AM52" s="115">
        <v>0.16</v>
      </c>
      <c r="AN52" s="115">
        <v>0</v>
      </c>
      <c r="AO52" s="115">
        <v>0</v>
      </c>
      <c r="AP52" s="115">
        <v>0</v>
      </c>
      <c r="AQ52" s="115">
        <v>0</v>
      </c>
      <c r="AR52" s="115">
        <v>0</v>
      </c>
      <c r="AS52" s="115">
        <v>0</v>
      </c>
      <c r="AT52" s="409">
        <f t="shared" ref="AT52:AT53" si="116">AL52+AN52+AO52+AR52+AQ52</f>
        <v>0</v>
      </c>
      <c r="AU52" s="115">
        <f>AM52+AP52+AS52</f>
        <v>0.16</v>
      </c>
      <c r="AV52" s="116">
        <f t="shared" si="13"/>
        <v>0.16</v>
      </c>
      <c r="AW52" s="346">
        <f>I52+AK52</f>
        <v>8065385</v>
      </c>
      <c r="AX52" s="113">
        <f>J52+Y52</f>
        <v>5869223</v>
      </c>
      <c r="AY52" s="113">
        <f t="shared" ref="AY52:AY53" si="117">W52</f>
        <v>0</v>
      </c>
      <c r="AZ52" s="113">
        <f>K52+AC52</f>
        <v>35000</v>
      </c>
      <c r="BA52" s="113">
        <f>L52+AE52</f>
        <v>1995628</v>
      </c>
      <c r="BB52" s="113">
        <f>M52+AF52</f>
        <v>117384</v>
      </c>
      <c r="BC52" s="113">
        <f>N52+AJ52</f>
        <v>48150</v>
      </c>
      <c r="BD52" s="115">
        <f>O52+AV52</f>
        <v>13.552199999999999</v>
      </c>
      <c r="BE52" s="115">
        <f>P52+AT52</f>
        <v>10</v>
      </c>
      <c r="BF52" s="372">
        <f t="shared" ref="BF52:BF53" si="118">AQ52</f>
        <v>0</v>
      </c>
      <c r="BG52" s="116">
        <f>Q52+AU52</f>
        <v>3.5522000000000005</v>
      </c>
      <c r="BH52" s="395"/>
    </row>
    <row r="53" spans="1:61" s="389" customFormat="1" ht="12.75" customHeight="1" x14ac:dyDescent="0.2">
      <c r="A53" s="391">
        <v>13</v>
      </c>
      <c r="B53" s="392">
        <v>3473</v>
      </c>
      <c r="C53" s="392">
        <v>691003530</v>
      </c>
      <c r="D53" s="392">
        <v>72550392</v>
      </c>
      <c r="E53" s="393" t="s">
        <v>33</v>
      </c>
      <c r="F53" s="392">
        <v>3141</v>
      </c>
      <c r="G53" s="393" t="s">
        <v>319</v>
      </c>
      <c r="H53" s="469" t="s">
        <v>282</v>
      </c>
      <c r="I53" s="110">
        <v>1071531</v>
      </c>
      <c r="J53" s="111">
        <v>784523</v>
      </c>
      <c r="K53" s="111">
        <v>0</v>
      </c>
      <c r="L53" s="114">
        <v>265169</v>
      </c>
      <c r="M53" s="114">
        <v>15691</v>
      </c>
      <c r="N53" s="111">
        <v>6148</v>
      </c>
      <c r="O53" s="275">
        <v>2.66</v>
      </c>
      <c r="P53" s="288">
        <v>0</v>
      </c>
      <c r="Q53" s="406">
        <v>2.66</v>
      </c>
      <c r="R53" s="112">
        <f t="shared" si="4"/>
        <v>0</v>
      </c>
      <c r="S53" s="113">
        <v>0</v>
      </c>
      <c r="T53" s="113">
        <v>0</v>
      </c>
      <c r="U53" s="113">
        <v>0</v>
      </c>
      <c r="V53" s="113">
        <v>0</v>
      </c>
      <c r="W53" s="113">
        <v>0</v>
      </c>
      <c r="X53" s="113">
        <v>0</v>
      </c>
      <c r="Y53" s="113">
        <f t="shared" si="5"/>
        <v>0</v>
      </c>
      <c r="Z53" s="113">
        <v>0</v>
      </c>
      <c r="AA53" s="113">
        <v>0</v>
      </c>
      <c r="AB53" s="113">
        <v>0</v>
      </c>
      <c r="AC53" s="113">
        <f t="shared" si="6"/>
        <v>0</v>
      </c>
      <c r="AD53" s="113">
        <f t="shared" si="7"/>
        <v>0</v>
      </c>
      <c r="AE53" s="114">
        <f t="shared" si="8"/>
        <v>0</v>
      </c>
      <c r="AF53" s="114">
        <f t="shared" si="9"/>
        <v>0</v>
      </c>
      <c r="AG53" s="113">
        <v>0</v>
      </c>
      <c r="AH53" s="113">
        <v>0</v>
      </c>
      <c r="AI53" s="113">
        <v>0</v>
      </c>
      <c r="AJ53" s="113">
        <f t="shared" si="10"/>
        <v>0</v>
      </c>
      <c r="AK53" s="113">
        <f t="shared" si="11"/>
        <v>0</v>
      </c>
      <c r="AL53" s="115">
        <v>0</v>
      </c>
      <c r="AM53" s="115">
        <v>0</v>
      </c>
      <c r="AN53" s="115">
        <v>0</v>
      </c>
      <c r="AO53" s="115">
        <v>0</v>
      </c>
      <c r="AP53" s="115">
        <v>0</v>
      </c>
      <c r="AQ53" s="115">
        <v>0</v>
      </c>
      <c r="AR53" s="115">
        <v>0</v>
      </c>
      <c r="AS53" s="115">
        <v>0</v>
      </c>
      <c r="AT53" s="409">
        <f t="shared" si="116"/>
        <v>0</v>
      </c>
      <c r="AU53" s="115">
        <f>AM53+AP53+AS53</f>
        <v>0</v>
      </c>
      <c r="AV53" s="116">
        <f t="shared" si="13"/>
        <v>0</v>
      </c>
      <c r="AW53" s="346">
        <f>I53+AK53</f>
        <v>1071531</v>
      </c>
      <c r="AX53" s="113">
        <f>J53+Y53</f>
        <v>784523</v>
      </c>
      <c r="AY53" s="113">
        <f t="shared" si="117"/>
        <v>0</v>
      </c>
      <c r="AZ53" s="113">
        <f>K53+AC53</f>
        <v>0</v>
      </c>
      <c r="BA53" s="113">
        <f>L53+AE53</f>
        <v>265169</v>
      </c>
      <c r="BB53" s="113">
        <f>M53+AF53</f>
        <v>15691</v>
      </c>
      <c r="BC53" s="113">
        <f>N53+AJ53</f>
        <v>6148</v>
      </c>
      <c r="BD53" s="115">
        <f>O53+AV53</f>
        <v>2.66</v>
      </c>
      <c r="BE53" s="115">
        <f>P53+AT53</f>
        <v>0</v>
      </c>
      <c r="BF53" s="372">
        <f t="shared" si="118"/>
        <v>0</v>
      </c>
      <c r="BG53" s="116">
        <f>Q53+AU53</f>
        <v>2.66</v>
      </c>
      <c r="BH53" s="395"/>
      <c r="BI53" s="395"/>
    </row>
    <row r="54" spans="1:61" s="389" customFormat="1" ht="12.75" customHeight="1" x14ac:dyDescent="0.2">
      <c r="A54" s="235">
        <v>13</v>
      </c>
      <c r="B54" s="22">
        <v>3473</v>
      </c>
      <c r="C54" s="234">
        <v>691003530</v>
      </c>
      <c r="D54" s="234">
        <v>72550392</v>
      </c>
      <c r="E54" s="390" t="s">
        <v>34</v>
      </c>
      <c r="F54" s="22"/>
      <c r="G54" s="390"/>
      <c r="H54" s="468"/>
      <c r="I54" s="34">
        <v>9075065</v>
      </c>
      <c r="J54" s="23">
        <v>6603274</v>
      </c>
      <c r="K54" s="23">
        <v>40000</v>
      </c>
      <c r="L54" s="23">
        <v>2245427</v>
      </c>
      <c r="M54" s="23">
        <v>132066</v>
      </c>
      <c r="N54" s="23">
        <v>54298</v>
      </c>
      <c r="O54" s="24">
        <v>16.052199999999999</v>
      </c>
      <c r="P54" s="289">
        <v>10</v>
      </c>
      <c r="Q54" s="802">
        <v>6.0522000000000009</v>
      </c>
      <c r="R54" s="34">
        <f t="shared" ref="R54:BG54" si="119">SUM(R52:R53)</f>
        <v>5000</v>
      </c>
      <c r="S54" s="23">
        <f t="shared" si="119"/>
        <v>0</v>
      </c>
      <c r="T54" s="23">
        <f t="shared" si="119"/>
        <v>0</v>
      </c>
      <c r="U54" s="23">
        <f t="shared" ref="U54" si="120">SUM(U52:U53)</f>
        <v>45472</v>
      </c>
      <c r="V54" s="23">
        <f t="shared" si="119"/>
        <v>0</v>
      </c>
      <c r="W54" s="23">
        <f t="shared" ref="W54" si="121">SUM(W52:W53)</f>
        <v>0</v>
      </c>
      <c r="X54" s="23">
        <f t="shared" si="119"/>
        <v>0</v>
      </c>
      <c r="Y54" s="23">
        <f t="shared" si="119"/>
        <v>50472</v>
      </c>
      <c r="Z54" s="23">
        <f t="shared" si="119"/>
        <v>-5000</v>
      </c>
      <c r="AA54" s="23">
        <f t="shared" si="119"/>
        <v>0</v>
      </c>
      <c r="AB54" s="23">
        <f t="shared" si="119"/>
        <v>0</v>
      </c>
      <c r="AC54" s="23">
        <f t="shared" si="119"/>
        <v>-5000</v>
      </c>
      <c r="AD54" s="23">
        <f t="shared" si="119"/>
        <v>45472</v>
      </c>
      <c r="AE54" s="23">
        <f t="shared" si="119"/>
        <v>15370</v>
      </c>
      <c r="AF54" s="23">
        <f t="shared" si="119"/>
        <v>1009</v>
      </c>
      <c r="AG54" s="23">
        <f t="shared" si="119"/>
        <v>0</v>
      </c>
      <c r="AH54" s="23">
        <f t="shared" ref="AH54" si="122">SUM(AH52:AH53)</f>
        <v>0</v>
      </c>
      <c r="AI54" s="23">
        <f t="shared" si="119"/>
        <v>0</v>
      </c>
      <c r="AJ54" s="23">
        <f t="shared" si="119"/>
        <v>0</v>
      </c>
      <c r="AK54" s="23">
        <f t="shared" si="119"/>
        <v>61851</v>
      </c>
      <c r="AL54" s="24">
        <f t="shared" si="119"/>
        <v>0</v>
      </c>
      <c r="AM54" s="24">
        <f t="shared" si="119"/>
        <v>0.16</v>
      </c>
      <c r="AN54" s="24">
        <f t="shared" si="119"/>
        <v>0</v>
      </c>
      <c r="AO54" s="24">
        <f t="shared" si="119"/>
        <v>0</v>
      </c>
      <c r="AP54" s="24">
        <f t="shared" si="119"/>
        <v>0</v>
      </c>
      <c r="AQ54" s="24">
        <f t="shared" ref="AQ54" si="123">SUM(AQ52:AQ53)</f>
        <v>0</v>
      </c>
      <c r="AR54" s="24">
        <f t="shared" si="119"/>
        <v>0</v>
      </c>
      <c r="AS54" s="24">
        <f t="shared" si="119"/>
        <v>0</v>
      </c>
      <c r="AT54" s="24">
        <f t="shared" si="119"/>
        <v>0</v>
      </c>
      <c r="AU54" s="24">
        <f t="shared" si="119"/>
        <v>0.16</v>
      </c>
      <c r="AV54" s="69">
        <f t="shared" si="119"/>
        <v>0.16</v>
      </c>
      <c r="AW54" s="848">
        <f t="shared" si="119"/>
        <v>9136916</v>
      </c>
      <c r="AX54" s="23">
        <f t="shared" si="119"/>
        <v>6653746</v>
      </c>
      <c r="AY54" s="942">
        <f t="shared" ref="AY54" si="124">SUM(AY52:AY53)</f>
        <v>0</v>
      </c>
      <c r="AZ54" s="23">
        <f t="shared" si="119"/>
        <v>35000</v>
      </c>
      <c r="BA54" s="23">
        <f t="shared" si="119"/>
        <v>2260797</v>
      </c>
      <c r="BB54" s="23">
        <f t="shared" si="119"/>
        <v>133075</v>
      </c>
      <c r="BC54" s="23">
        <f t="shared" si="119"/>
        <v>54298</v>
      </c>
      <c r="BD54" s="24">
        <f t="shared" si="119"/>
        <v>16.212199999999999</v>
      </c>
      <c r="BE54" s="24">
        <f t="shared" si="119"/>
        <v>10</v>
      </c>
      <c r="BF54" s="24">
        <f t="shared" si="119"/>
        <v>0</v>
      </c>
      <c r="BG54" s="69">
        <f t="shared" si="119"/>
        <v>6.2122000000000011</v>
      </c>
      <c r="BH54" s="395"/>
    </row>
    <row r="55" spans="1:61" s="389" customFormat="1" ht="12.75" customHeight="1" x14ac:dyDescent="0.2">
      <c r="A55" s="391">
        <v>14</v>
      </c>
      <c r="B55" s="392">
        <v>3474</v>
      </c>
      <c r="C55" s="392">
        <v>691003505</v>
      </c>
      <c r="D55" s="392">
        <v>72550406</v>
      </c>
      <c r="E55" s="393" t="s">
        <v>35</v>
      </c>
      <c r="F55" s="392">
        <v>3111</v>
      </c>
      <c r="G55" s="393" t="s">
        <v>315</v>
      </c>
      <c r="H55" s="469" t="s">
        <v>281</v>
      </c>
      <c r="I55" s="110">
        <v>4764532</v>
      </c>
      <c r="J55" s="111">
        <v>3457395</v>
      </c>
      <c r="K55" s="111">
        <v>30000</v>
      </c>
      <c r="L55" s="114">
        <v>1178739</v>
      </c>
      <c r="M55" s="114">
        <v>69148</v>
      </c>
      <c r="N55" s="111">
        <v>29250</v>
      </c>
      <c r="O55" s="275">
        <v>8.2842000000000002</v>
      </c>
      <c r="P55" s="288">
        <v>6.24</v>
      </c>
      <c r="Q55" s="406">
        <v>2.0442</v>
      </c>
      <c r="R55" s="112">
        <f t="shared" si="4"/>
        <v>0</v>
      </c>
      <c r="S55" s="113">
        <v>0</v>
      </c>
      <c r="T55" s="113">
        <v>0</v>
      </c>
      <c r="U55" s="113">
        <v>29272</v>
      </c>
      <c r="V55" s="113">
        <v>-49337</v>
      </c>
      <c r="W55" s="113">
        <v>0</v>
      </c>
      <c r="X55" s="113">
        <v>0</v>
      </c>
      <c r="Y55" s="113">
        <f t="shared" si="5"/>
        <v>-20065</v>
      </c>
      <c r="Z55" s="113">
        <v>0</v>
      </c>
      <c r="AA55" s="113">
        <v>0</v>
      </c>
      <c r="AB55" s="113">
        <v>0</v>
      </c>
      <c r="AC55" s="113">
        <f t="shared" si="6"/>
        <v>0</v>
      </c>
      <c r="AD55" s="113">
        <f t="shared" si="7"/>
        <v>-20065</v>
      </c>
      <c r="AE55" s="114">
        <f t="shared" si="8"/>
        <v>-6782</v>
      </c>
      <c r="AF55" s="114">
        <f t="shared" si="9"/>
        <v>-401</v>
      </c>
      <c r="AG55" s="113">
        <v>0</v>
      </c>
      <c r="AH55" s="113">
        <v>67000</v>
      </c>
      <c r="AI55" s="113">
        <v>0</v>
      </c>
      <c r="AJ55" s="113">
        <f t="shared" si="10"/>
        <v>67000</v>
      </c>
      <c r="AK55" s="113">
        <f t="shared" si="11"/>
        <v>39752</v>
      </c>
      <c r="AL55" s="115">
        <v>0</v>
      </c>
      <c r="AM55" s="115">
        <v>-0.05</v>
      </c>
      <c r="AN55" s="115">
        <v>0</v>
      </c>
      <c r="AO55" s="115">
        <v>0</v>
      </c>
      <c r="AP55" s="115">
        <v>0</v>
      </c>
      <c r="AQ55" s="115">
        <v>0</v>
      </c>
      <c r="AR55" s="115">
        <v>0</v>
      </c>
      <c r="AS55" s="115">
        <v>0</v>
      </c>
      <c r="AT55" s="409">
        <f t="shared" ref="AT55:AT57" si="125">AL55+AN55+AO55+AR55+AQ55</f>
        <v>0</v>
      </c>
      <c r="AU55" s="115">
        <f>AM55+AP55+AS55</f>
        <v>-0.05</v>
      </c>
      <c r="AV55" s="116">
        <f t="shared" si="13"/>
        <v>-0.05</v>
      </c>
      <c r="AW55" s="346">
        <f>I55+AK55</f>
        <v>4804284</v>
      </c>
      <c r="AX55" s="113">
        <f>J55+Y55</f>
        <v>3437330</v>
      </c>
      <c r="AY55" s="113">
        <f t="shared" ref="AY55:AY57" si="126">W55</f>
        <v>0</v>
      </c>
      <c r="AZ55" s="113">
        <f>K55+AC55</f>
        <v>30000</v>
      </c>
      <c r="BA55" s="113">
        <f t="shared" ref="BA55:BB57" si="127">L55+AE55</f>
        <v>1171957</v>
      </c>
      <c r="BB55" s="113">
        <f t="shared" si="127"/>
        <v>68747</v>
      </c>
      <c r="BC55" s="113">
        <f>N55+AJ55</f>
        <v>96250</v>
      </c>
      <c r="BD55" s="115">
        <f>O55+AV55</f>
        <v>8.2341999999999995</v>
      </c>
      <c r="BE55" s="115">
        <f>P55+AT55</f>
        <v>6.24</v>
      </c>
      <c r="BF55" s="372">
        <f t="shared" ref="BF55:BF57" si="128">AQ55</f>
        <v>0</v>
      </c>
      <c r="BG55" s="116">
        <f>Q55+AU55</f>
        <v>1.9942</v>
      </c>
      <c r="BH55" s="395"/>
    </row>
    <row r="56" spans="1:61" s="389" customFormat="1" ht="12.75" customHeight="1" x14ac:dyDescent="0.2">
      <c r="A56" s="391">
        <v>14</v>
      </c>
      <c r="B56" s="392">
        <v>3474</v>
      </c>
      <c r="C56" s="392">
        <v>691003505</v>
      </c>
      <c r="D56" s="392">
        <v>72550406</v>
      </c>
      <c r="E56" s="393" t="s">
        <v>35</v>
      </c>
      <c r="F56" s="392">
        <v>3111</v>
      </c>
      <c r="G56" s="393" t="s">
        <v>316</v>
      </c>
      <c r="H56" s="469" t="s">
        <v>282</v>
      </c>
      <c r="I56" s="110">
        <v>431264</v>
      </c>
      <c r="J56" s="111">
        <v>317573</v>
      </c>
      <c r="K56" s="111">
        <v>0</v>
      </c>
      <c r="L56" s="114">
        <v>107340</v>
      </c>
      <c r="M56" s="114">
        <v>6351</v>
      </c>
      <c r="N56" s="111">
        <v>0</v>
      </c>
      <c r="O56" s="275">
        <v>0.90999999999999992</v>
      </c>
      <c r="P56" s="288">
        <v>0.90999999999999992</v>
      </c>
      <c r="Q56" s="406">
        <v>0</v>
      </c>
      <c r="R56" s="112">
        <f t="shared" si="4"/>
        <v>0</v>
      </c>
      <c r="S56" s="113">
        <v>0</v>
      </c>
      <c r="T56" s="113">
        <v>0</v>
      </c>
      <c r="U56" s="113">
        <v>0</v>
      </c>
      <c r="V56" s="113">
        <v>0</v>
      </c>
      <c r="W56" s="113">
        <v>0</v>
      </c>
      <c r="X56" s="113">
        <v>0</v>
      </c>
      <c r="Y56" s="113">
        <f t="shared" si="5"/>
        <v>0</v>
      </c>
      <c r="Z56" s="113">
        <v>0</v>
      </c>
      <c r="AA56" s="113">
        <v>0</v>
      </c>
      <c r="AB56" s="113">
        <v>0</v>
      </c>
      <c r="AC56" s="113">
        <f t="shared" si="6"/>
        <v>0</v>
      </c>
      <c r="AD56" s="113">
        <f t="shared" si="7"/>
        <v>0</v>
      </c>
      <c r="AE56" s="114">
        <f t="shared" si="8"/>
        <v>0</v>
      </c>
      <c r="AF56" s="114">
        <f t="shared" si="9"/>
        <v>0</v>
      </c>
      <c r="AG56" s="113">
        <v>0</v>
      </c>
      <c r="AH56" s="113">
        <v>0</v>
      </c>
      <c r="AI56" s="113">
        <v>0</v>
      </c>
      <c r="AJ56" s="113">
        <f t="shared" si="10"/>
        <v>0</v>
      </c>
      <c r="AK56" s="113">
        <f t="shared" si="11"/>
        <v>0</v>
      </c>
      <c r="AL56" s="115">
        <v>0</v>
      </c>
      <c r="AM56" s="115">
        <v>0</v>
      </c>
      <c r="AN56" s="115">
        <v>0</v>
      </c>
      <c r="AO56" s="115">
        <v>0</v>
      </c>
      <c r="AP56" s="115">
        <v>0</v>
      </c>
      <c r="AQ56" s="115">
        <v>0</v>
      </c>
      <c r="AR56" s="115">
        <v>0</v>
      </c>
      <c r="AS56" s="115">
        <v>0</v>
      </c>
      <c r="AT56" s="409">
        <f t="shared" si="125"/>
        <v>0</v>
      </c>
      <c r="AU56" s="115">
        <f>AM56+AP56+AS56</f>
        <v>0</v>
      </c>
      <c r="AV56" s="116">
        <f t="shared" si="13"/>
        <v>0</v>
      </c>
      <c r="AW56" s="346">
        <f>I56+AK56</f>
        <v>431264</v>
      </c>
      <c r="AX56" s="113">
        <f>J56+Y56</f>
        <v>317573</v>
      </c>
      <c r="AY56" s="113">
        <f t="shared" si="126"/>
        <v>0</v>
      </c>
      <c r="AZ56" s="113">
        <f>K56+AC56</f>
        <v>0</v>
      </c>
      <c r="BA56" s="113">
        <f t="shared" si="127"/>
        <v>107340</v>
      </c>
      <c r="BB56" s="113">
        <f t="shared" si="127"/>
        <v>6351</v>
      </c>
      <c r="BC56" s="113">
        <f>N56+AJ56</f>
        <v>0</v>
      </c>
      <c r="BD56" s="115">
        <f>O56+AV56</f>
        <v>0.90999999999999992</v>
      </c>
      <c r="BE56" s="115">
        <f>P56+AT56</f>
        <v>0.90999999999999992</v>
      </c>
      <c r="BF56" s="372">
        <f t="shared" si="128"/>
        <v>0</v>
      </c>
      <c r="BG56" s="116">
        <f>Q56+AU56</f>
        <v>0</v>
      </c>
      <c r="BH56" s="395"/>
    </row>
    <row r="57" spans="1:61" s="389" customFormat="1" ht="12.75" customHeight="1" x14ac:dyDescent="0.2">
      <c r="A57" s="391">
        <v>14</v>
      </c>
      <c r="B57" s="392">
        <v>3474</v>
      </c>
      <c r="C57" s="392">
        <v>691003505</v>
      </c>
      <c r="D57" s="392">
        <v>72550406</v>
      </c>
      <c r="E57" s="393" t="s">
        <v>36</v>
      </c>
      <c r="F57" s="392">
        <v>3141</v>
      </c>
      <c r="G57" s="393" t="s">
        <v>319</v>
      </c>
      <c r="H57" s="469" t="s">
        <v>282</v>
      </c>
      <c r="I57" s="110">
        <v>773739</v>
      </c>
      <c r="J57" s="111">
        <v>566987</v>
      </c>
      <c r="K57" s="111">
        <v>0</v>
      </c>
      <c r="L57" s="114">
        <v>191642</v>
      </c>
      <c r="M57" s="114">
        <v>11340</v>
      </c>
      <c r="N57" s="111">
        <v>3770</v>
      </c>
      <c r="O57" s="275">
        <v>1.93</v>
      </c>
      <c r="P57" s="288">
        <v>0</v>
      </c>
      <c r="Q57" s="406">
        <v>1.93</v>
      </c>
      <c r="R57" s="112">
        <f t="shared" si="4"/>
        <v>0</v>
      </c>
      <c r="S57" s="113">
        <v>0</v>
      </c>
      <c r="T57" s="113">
        <v>0</v>
      </c>
      <c r="U57" s="113">
        <v>0</v>
      </c>
      <c r="V57" s="113">
        <v>0</v>
      </c>
      <c r="W57" s="113">
        <v>0</v>
      </c>
      <c r="X57" s="113">
        <v>0</v>
      </c>
      <c r="Y57" s="113">
        <f t="shared" si="5"/>
        <v>0</v>
      </c>
      <c r="Z57" s="113">
        <v>0</v>
      </c>
      <c r="AA57" s="113">
        <v>0</v>
      </c>
      <c r="AB57" s="113">
        <v>0</v>
      </c>
      <c r="AC57" s="113">
        <f t="shared" si="6"/>
        <v>0</v>
      </c>
      <c r="AD57" s="113">
        <f t="shared" si="7"/>
        <v>0</v>
      </c>
      <c r="AE57" s="114">
        <f t="shared" si="8"/>
        <v>0</v>
      </c>
      <c r="AF57" s="114">
        <f t="shared" si="9"/>
        <v>0</v>
      </c>
      <c r="AG57" s="113">
        <v>0</v>
      </c>
      <c r="AH57" s="113">
        <v>0</v>
      </c>
      <c r="AI57" s="113">
        <v>0</v>
      </c>
      <c r="AJ57" s="113">
        <f t="shared" si="10"/>
        <v>0</v>
      </c>
      <c r="AK57" s="113">
        <f t="shared" si="11"/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v>0</v>
      </c>
      <c r="AQ57" s="115">
        <v>0</v>
      </c>
      <c r="AR57" s="115">
        <v>0</v>
      </c>
      <c r="AS57" s="115">
        <v>0</v>
      </c>
      <c r="AT57" s="409">
        <f t="shared" si="125"/>
        <v>0</v>
      </c>
      <c r="AU57" s="115">
        <f>AM57+AP57+AS57</f>
        <v>0</v>
      </c>
      <c r="AV57" s="116">
        <f t="shared" si="13"/>
        <v>0</v>
      </c>
      <c r="AW57" s="346">
        <f>I57+AK57</f>
        <v>773739</v>
      </c>
      <c r="AX57" s="113">
        <f>J57+Y57</f>
        <v>566987</v>
      </c>
      <c r="AY57" s="113">
        <f t="shared" si="126"/>
        <v>0</v>
      </c>
      <c r="AZ57" s="113">
        <f>K57+AC57</f>
        <v>0</v>
      </c>
      <c r="BA57" s="113">
        <f t="shared" si="127"/>
        <v>191642</v>
      </c>
      <c r="BB57" s="113">
        <f t="shared" si="127"/>
        <v>11340</v>
      </c>
      <c r="BC57" s="113">
        <f>N57+AJ57</f>
        <v>3770</v>
      </c>
      <c r="BD57" s="115">
        <f>O57+AV57</f>
        <v>1.93</v>
      </c>
      <c r="BE57" s="115">
        <f>P57+AT57</f>
        <v>0</v>
      </c>
      <c r="BF57" s="372">
        <f t="shared" si="128"/>
        <v>0</v>
      </c>
      <c r="BG57" s="116">
        <f>Q57+AU57</f>
        <v>1.93</v>
      </c>
      <c r="BH57" s="395"/>
      <c r="BI57" s="395"/>
    </row>
    <row r="58" spans="1:61" s="389" customFormat="1" ht="12.75" customHeight="1" x14ac:dyDescent="0.2">
      <c r="A58" s="235">
        <v>14</v>
      </c>
      <c r="B58" s="22">
        <v>3474</v>
      </c>
      <c r="C58" s="234">
        <v>691003505</v>
      </c>
      <c r="D58" s="234">
        <v>72550406</v>
      </c>
      <c r="E58" s="390" t="s">
        <v>37</v>
      </c>
      <c r="F58" s="22"/>
      <c r="G58" s="390"/>
      <c r="H58" s="468"/>
      <c r="I58" s="34">
        <v>5969535</v>
      </c>
      <c r="J58" s="23">
        <v>4341955</v>
      </c>
      <c r="K58" s="23">
        <v>30000</v>
      </c>
      <c r="L58" s="23">
        <v>1477721</v>
      </c>
      <c r="M58" s="23">
        <v>86839</v>
      </c>
      <c r="N58" s="23">
        <v>33020</v>
      </c>
      <c r="O58" s="24">
        <v>11.1242</v>
      </c>
      <c r="P58" s="289">
        <v>7.15</v>
      </c>
      <c r="Q58" s="802">
        <v>3.9741999999999997</v>
      </c>
      <c r="R58" s="34">
        <f t="shared" ref="R58:BG58" si="129">SUM(R55:R57)</f>
        <v>0</v>
      </c>
      <c r="S58" s="23">
        <f t="shared" si="129"/>
        <v>0</v>
      </c>
      <c r="T58" s="23">
        <f t="shared" si="129"/>
        <v>0</v>
      </c>
      <c r="U58" s="23">
        <f t="shared" ref="U58" si="130">SUM(U55:U57)</f>
        <v>29272</v>
      </c>
      <c r="V58" s="23">
        <f t="shared" si="129"/>
        <v>-49337</v>
      </c>
      <c r="W58" s="23">
        <f t="shared" ref="W58" si="131">SUM(W55:W57)</f>
        <v>0</v>
      </c>
      <c r="X58" s="23">
        <f t="shared" si="129"/>
        <v>0</v>
      </c>
      <c r="Y58" s="23">
        <f t="shared" si="129"/>
        <v>-20065</v>
      </c>
      <c r="Z58" s="23">
        <f t="shared" si="129"/>
        <v>0</v>
      </c>
      <c r="AA58" s="23">
        <f t="shared" si="129"/>
        <v>0</v>
      </c>
      <c r="AB58" s="23">
        <f t="shared" si="129"/>
        <v>0</v>
      </c>
      <c r="AC58" s="23">
        <f t="shared" si="129"/>
        <v>0</v>
      </c>
      <c r="AD58" s="23">
        <f t="shared" si="129"/>
        <v>-20065</v>
      </c>
      <c r="AE58" s="23">
        <f t="shared" si="129"/>
        <v>-6782</v>
      </c>
      <c r="AF58" s="23">
        <f t="shared" si="129"/>
        <v>-401</v>
      </c>
      <c r="AG58" s="23">
        <f t="shared" si="129"/>
        <v>0</v>
      </c>
      <c r="AH58" s="23">
        <f t="shared" ref="AH58" si="132">SUM(AH55:AH57)</f>
        <v>67000</v>
      </c>
      <c r="AI58" s="23">
        <f t="shared" si="129"/>
        <v>0</v>
      </c>
      <c r="AJ58" s="23">
        <f t="shared" si="129"/>
        <v>67000</v>
      </c>
      <c r="AK58" s="23">
        <f t="shared" si="129"/>
        <v>39752</v>
      </c>
      <c r="AL58" s="24">
        <f t="shared" si="129"/>
        <v>0</v>
      </c>
      <c r="AM58" s="24">
        <f t="shared" si="129"/>
        <v>-0.05</v>
      </c>
      <c r="AN58" s="24">
        <f t="shared" si="129"/>
        <v>0</v>
      </c>
      <c r="AO58" s="24">
        <f t="shared" si="129"/>
        <v>0</v>
      </c>
      <c r="AP58" s="24">
        <f t="shared" si="129"/>
        <v>0</v>
      </c>
      <c r="AQ58" s="24">
        <f t="shared" ref="AQ58" si="133">SUM(AQ55:AQ57)</f>
        <v>0</v>
      </c>
      <c r="AR58" s="24">
        <f t="shared" si="129"/>
        <v>0</v>
      </c>
      <c r="AS58" s="24">
        <f t="shared" si="129"/>
        <v>0</v>
      </c>
      <c r="AT58" s="24">
        <f t="shared" si="129"/>
        <v>0</v>
      </c>
      <c r="AU58" s="24">
        <f t="shared" si="129"/>
        <v>-0.05</v>
      </c>
      <c r="AV58" s="69">
        <f t="shared" si="129"/>
        <v>-0.05</v>
      </c>
      <c r="AW58" s="848">
        <f t="shared" si="129"/>
        <v>6009287</v>
      </c>
      <c r="AX58" s="23">
        <f t="shared" si="129"/>
        <v>4321890</v>
      </c>
      <c r="AY58" s="942">
        <f t="shared" ref="AY58" si="134">SUM(AY55:AY57)</f>
        <v>0</v>
      </c>
      <c r="AZ58" s="23">
        <f t="shared" si="129"/>
        <v>30000</v>
      </c>
      <c r="BA58" s="23">
        <f t="shared" si="129"/>
        <v>1470939</v>
      </c>
      <c r="BB58" s="23">
        <f t="shared" si="129"/>
        <v>86438</v>
      </c>
      <c r="BC58" s="23">
        <f t="shared" si="129"/>
        <v>100020</v>
      </c>
      <c r="BD58" s="24">
        <f t="shared" si="129"/>
        <v>11.074199999999999</v>
      </c>
      <c r="BE58" s="24">
        <f t="shared" si="129"/>
        <v>7.15</v>
      </c>
      <c r="BF58" s="24">
        <f t="shared" si="129"/>
        <v>0</v>
      </c>
      <c r="BG58" s="69">
        <f t="shared" si="129"/>
        <v>3.9241999999999999</v>
      </c>
      <c r="BH58" s="395"/>
    </row>
    <row r="59" spans="1:61" s="389" customFormat="1" ht="12.75" customHeight="1" x14ac:dyDescent="0.2">
      <c r="A59" s="391">
        <v>15</v>
      </c>
      <c r="B59" s="392">
        <v>3466</v>
      </c>
      <c r="C59" s="392">
        <v>691001260</v>
      </c>
      <c r="D59" s="392">
        <v>72048085</v>
      </c>
      <c r="E59" s="393" t="s">
        <v>38</v>
      </c>
      <c r="F59" s="392">
        <v>3111</v>
      </c>
      <c r="G59" s="393" t="s">
        <v>315</v>
      </c>
      <c r="H59" s="469" t="s">
        <v>281</v>
      </c>
      <c r="I59" s="110">
        <v>4853787</v>
      </c>
      <c r="J59" s="111">
        <v>3467605</v>
      </c>
      <c r="K59" s="111">
        <v>85000</v>
      </c>
      <c r="L59" s="114">
        <v>1200780</v>
      </c>
      <c r="M59" s="114">
        <v>69352</v>
      </c>
      <c r="N59" s="111">
        <v>31050</v>
      </c>
      <c r="O59" s="275">
        <v>7.9741999999999988</v>
      </c>
      <c r="P59" s="288">
        <v>6</v>
      </c>
      <c r="Q59" s="406">
        <v>1.9742</v>
      </c>
      <c r="R59" s="112">
        <f t="shared" si="4"/>
        <v>56530</v>
      </c>
      <c r="S59" s="113">
        <v>0</v>
      </c>
      <c r="T59" s="113">
        <v>0</v>
      </c>
      <c r="U59" s="113">
        <v>32200</v>
      </c>
      <c r="V59" s="113">
        <v>0</v>
      </c>
      <c r="W59" s="113">
        <v>0</v>
      </c>
      <c r="X59" s="113">
        <v>0</v>
      </c>
      <c r="Y59" s="113">
        <f t="shared" si="5"/>
        <v>88730</v>
      </c>
      <c r="Z59" s="113">
        <v>-56530</v>
      </c>
      <c r="AA59" s="113">
        <v>0</v>
      </c>
      <c r="AB59" s="113">
        <v>0</v>
      </c>
      <c r="AC59" s="113">
        <f t="shared" si="6"/>
        <v>-56530</v>
      </c>
      <c r="AD59" s="113">
        <f t="shared" si="7"/>
        <v>32200</v>
      </c>
      <c r="AE59" s="114">
        <f t="shared" si="8"/>
        <v>10884</v>
      </c>
      <c r="AF59" s="114">
        <f t="shared" si="9"/>
        <v>1775</v>
      </c>
      <c r="AG59" s="113">
        <v>0</v>
      </c>
      <c r="AH59" s="113">
        <v>0</v>
      </c>
      <c r="AI59" s="113">
        <v>0</v>
      </c>
      <c r="AJ59" s="113">
        <f t="shared" si="10"/>
        <v>0</v>
      </c>
      <c r="AK59" s="113">
        <f t="shared" si="11"/>
        <v>44859</v>
      </c>
      <c r="AL59" s="115">
        <v>0</v>
      </c>
      <c r="AM59" s="115">
        <v>0.01</v>
      </c>
      <c r="AN59" s="115">
        <v>0</v>
      </c>
      <c r="AO59" s="115">
        <v>0</v>
      </c>
      <c r="AP59" s="115">
        <v>0</v>
      </c>
      <c r="AQ59" s="115">
        <v>0</v>
      </c>
      <c r="AR59" s="115">
        <v>0</v>
      </c>
      <c r="AS59" s="115">
        <v>0</v>
      </c>
      <c r="AT59" s="409">
        <f t="shared" ref="AT59:AT61" si="135">AL59+AN59+AO59+AR59+AQ59</f>
        <v>0</v>
      </c>
      <c r="AU59" s="115">
        <f>AM59+AP59+AS59</f>
        <v>0.01</v>
      </c>
      <c r="AV59" s="116">
        <f t="shared" si="13"/>
        <v>0.01</v>
      </c>
      <c r="AW59" s="346">
        <f>I59+AK59</f>
        <v>4898646</v>
      </c>
      <c r="AX59" s="113">
        <f>J59+Y59</f>
        <v>3556335</v>
      </c>
      <c r="AY59" s="113">
        <f t="shared" ref="AY59:AY61" si="136">W59</f>
        <v>0</v>
      </c>
      <c r="AZ59" s="113">
        <f>K59+AC59</f>
        <v>28470</v>
      </c>
      <c r="BA59" s="113">
        <f t="shared" ref="BA59:BB61" si="137">L59+AE59</f>
        <v>1211664</v>
      </c>
      <c r="BB59" s="113">
        <f t="shared" si="137"/>
        <v>71127</v>
      </c>
      <c r="BC59" s="113">
        <f>N59+AJ59</f>
        <v>31050</v>
      </c>
      <c r="BD59" s="115">
        <f>O59+AV59</f>
        <v>7.9841999999999986</v>
      </c>
      <c r="BE59" s="115">
        <f>P59+AT59</f>
        <v>6</v>
      </c>
      <c r="BF59" s="372">
        <f t="shared" ref="BF59:BF61" si="138">AQ59</f>
        <v>0</v>
      </c>
      <c r="BG59" s="116">
        <f>Q59+AU59</f>
        <v>1.9842</v>
      </c>
      <c r="BH59" s="395"/>
    </row>
    <row r="60" spans="1:61" s="389" customFormat="1" x14ac:dyDescent="0.2">
      <c r="A60" s="391">
        <v>15</v>
      </c>
      <c r="B60" s="392">
        <v>3466</v>
      </c>
      <c r="C60" s="392">
        <v>691001260</v>
      </c>
      <c r="D60" s="392">
        <v>72048085</v>
      </c>
      <c r="E60" s="393" t="s">
        <v>38</v>
      </c>
      <c r="F60" s="392">
        <v>3111</v>
      </c>
      <c r="G60" s="393" t="s">
        <v>316</v>
      </c>
      <c r="H60" s="469" t="s">
        <v>282</v>
      </c>
      <c r="I60" s="110">
        <v>313647</v>
      </c>
      <c r="J60" s="111">
        <v>230963</v>
      </c>
      <c r="K60" s="111">
        <v>0</v>
      </c>
      <c r="L60" s="114">
        <v>78065</v>
      </c>
      <c r="M60" s="114">
        <v>4619</v>
      </c>
      <c r="N60" s="111">
        <v>0</v>
      </c>
      <c r="O60" s="275">
        <v>0.67</v>
      </c>
      <c r="P60" s="288">
        <v>0.67</v>
      </c>
      <c r="Q60" s="406">
        <v>0</v>
      </c>
      <c r="R60" s="112">
        <f t="shared" si="4"/>
        <v>0</v>
      </c>
      <c r="S60" s="113">
        <v>0</v>
      </c>
      <c r="T60" s="113">
        <v>0</v>
      </c>
      <c r="U60" s="113">
        <v>0</v>
      </c>
      <c r="V60" s="113">
        <v>0</v>
      </c>
      <c r="W60" s="113">
        <v>0</v>
      </c>
      <c r="X60" s="113">
        <v>0</v>
      </c>
      <c r="Y60" s="113">
        <f t="shared" si="5"/>
        <v>0</v>
      </c>
      <c r="Z60" s="113">
        <v>0</v>
      </c>
      <c r="AA60" s="113">
        <v>0</v>
      </c>
      <c r="AB60" s="113">
        <v>0</v>
      </c>
      <c r="AC60" s="113">
        <f t="shared" si="6"/>
        <v>0</v>
      </c>
      <c r="AD60" s="113">
        <f t="shared" si="7"/>
        <v>0</v>
      </c>
      <c r="AE60" s="114">
        <f t="shared" si="8"/>
        <v>0</v>
      </c>
      <c r="AF60" s="114">
        <f t="shared" si="9"/>
        <v>0</v>
      </c>
      <c r="AG60" s="113">
        <v>0</v>
      </c>
      <c r="AH60" s="113">
        <v>0</v>
      </c>
      <c r="AI60" s="113">
        <v>0</v>
      </c>
      <c r="AJ60" s="113">
        <f t="shared" si="10"/>
        <v>0</v>
      </c>
      <c r="AK60" s="113">
        <f t="shared" si="11"/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v>0</v>
      </c>
      <c r="AQ60" s="115">
        <v>0</v>
      </c>
      <c r="AR60" s="115">
        <v>0</v>
      </c>
      <c r="AS60" s="115">
        <v>0</v>
      </c>
      <c r="AT60" s="409">
        <f t="shared" si="135"/>
        <v>0</v>
      </c>
      <c r="AU60" s="115">
        <f>AM60+AP60+AS60</f>
        <v>0</v>
      </c>
      <c r="AV60" s="116">
        <f t="shared" si="13"/>
        <v>0</v>
      </c>
      <c r="AW60" s="346">
        <f>I60+AK60</f>
        <v>313647</v>
      </c>
      <c r="AX60" s="113">
        <f>J60+Y60</f>
        <v>230963</v>
      </c>
      <c r="AY60" s="113">
        <f t="shared" si="136"/>
        <v>0</v>
      </c>
      <c r="AZ60" s="113">
        <f>K60+AC60</f>
        <v>0</v>
      </c>
      <c r="BA60" s="113">
        <f t="shared" si="137"/>
        <v>78065</v>
      </c>
      <c r="BB60" s="113">
        <f t="shared" si="137"/>
        <v>4619</v>
      </c>
      <c r="BC60" s="113">
        <f>N60+AJ60</f>
        <v>0</v>
      </c>
      <c r="BD60" s="115">
        <f>O60+AV60</f>
        <v>0.67</v>
      </c>
      <c r="BE60" s="115">
        <f>P60+AT60</f>
        <v>0.67</v>
      </c>
      <c r="BF60" s="372">
        <f t="shared" si="138"/>
        <v>0</v>
      </c>
      <c r="BG60" s="116">
        <f>Q60+AU60</f>
        <v>0</v>
      </c>
      <c r="BH60" s="395"/>
    </row>
    <row r="61" spans="1:61" s="389" customFormat="1" ht="12.75" customHeight="1" x14ac:dyDescent="0.2">
      <c r="A61" s="391">
        <v>15</v>
      </c>
      <c r="B61" s="392">
        <v>3466</v>
      </c>
      <c r="C61" s="392">
        <v>691001260</v>
      </c>
      <c r="D61" s="392">
        <v>72048085</v>
      </c>
      <c r="E61" s="393" t="s">
        <v>38</v>
      </c>
      <c r="F61" s="392">
        <v>3141</v>
      </c>
      <c r="G61" s="393" t="s">
        <v>319</v>
      </c>
      <c r="H61" s="469" t="s">
        <v>282</v>
      </c>
      <c r="I61" s="110">
        <v>792108</v>
      </c>
      <c r="J61" s="111">
        <v>580343</v>
      </c>
      <c r="K61" s="111">
        <v>0</v>
      </c>
      <c r="L61" s="114">
        <v>196156</v>
      </c>
      <c r="M61" s="114">
        <v>11607</v>
      </c>
      <c r="N61" s="111">
        <v>4002</v>
      </c>
      <c r="O61" s="275">
        <v>1.97</v>
      </c>
      <c r="P61" s="288">
        <v>0</v>
      </c>
      <c r="Q61" s="406">
        <v>1.97</v>
      </c>
      <c r="R61" s="112">
        <f t="shared" si="4"/>
        <v>0</v>
      </c>
      <c r="S61" s="113">
        <v>0</v>
      </c>
      <c r="T61" s="113">
        <v>0</v>
      </c>
      <c r="U61" s="113">
        <v>0</v>
      </c>
      <c r="V61" s="113">
        <v>0</v>
      </c>
      <c r="W61" s="113">
        <v>0</v>
      </c>
      <c r="X61" s="113">
        <v>0</v>
      </c>
      <c r="Y61" s="113">
        <f t="shared" si="5"/>
        <v>0</v>
      </c>
      <c r="Z61" s="113">
        <v>0</v>
      </c>
      <c r="AA61" s="113">
        <v>0</v>
      </c>
      <c r="AB61" s="113">
        <v>0</v>
      </c>
      <c r="AC61" s="113">
        <f t="shared" si="6"/>
        <v>0</v>
      </c>
      <c r="AD61" s="113">
        <f t="shared" si="7"/>
        <v>0</v>
      </c>
      <c r="AE61" s="114">
        <f t="shared" si="8"/>
        <v>0</v>
      </c>
      <c r="AF61" s="114">
        <f t="shared" si="9"/>
        <v>0</v>
      </c>
      <c r="AG61" s="113">
        <v>0</v>
      </c>
      <c r="AH61" s="113">
        <v>0</v>
      </c>
      <c r="AI61" s="113">
        <v>0</v>
      </c>
      <c r="AJ61" s="113">
        <f t="shared" si="10"/>
        <v>0</v>
      </c>
      <c r="AK61" s="113">
        <f t="shared" si="11"/>
        <v>0</v>
      </c>
      <c r="AL61" s="115">
        <v>0</v>
      </c>
      <c r="AM61" s="115">
        <v>0</v>
      </c>
      <c r="AN61" s="115">
        <v>0</v>
      </c>
      <c r="AO61" s="115">
        <v>0</v>
      </c>
      <c r="AP61" s="115">
        <v>0</v>
      </c>
      <c r="AQ61" s="115">
        <v>0</v>
      </c>
      <c r="AR61" s="115">
        <v>0</v>
      </c>
      <c r="AS61" s="115">
        <v>0</v>
      </c>
      <c r="AT61" s="409">
        <f t="shared" si="135"/>
        <v>0</v>
      </c>
      <c r="AU61" s="115">
        <f>AM61+AP61+AS61</f>
        <v>0</v>
      </c>
      <c r="AV61" s="116">
        <f t="shared" si="13"/>
        <v>0</v>
      </c>
      <c r="AW61" s="346">
        <f>I61+AK61</f>
        <v>792108</v>
      </c>
      <c r="AX61" s="113">
        <f>J61+Y61</f>
        <v>580343</v>
      </c>
      <c r="AY61" s="113">
        <f t="shared" si="136"/>
        <v>0</v>
      </c>
      <c r="AZ61" s="113">
        <f>K61+AC61</f>
        <v>0</v>
      </c>
      <c r="BA61" s="113">
        <f t="shared" si="137"/>
        <v>196156</v>
      </c>
      <c r="BB61" s="113">
        <f t="shared" si="137"/>
        <v>11607</v>
      </c>
      <c r="BC61" s="113">
        <f>N61+AJ61</f>
        <v>4002</v>
      </c>
      <c r="BD61" s="115">
        <f>O61+AV61</f>
        <v>1.97</v>
      </c>
      <c r="BE61" s="115">
        <f>P61+AT61</f>
        <v>0</v>
      </c>
      <c r="BF61" s="372">
        <f t="shared" si="138"/>
        <v>0</v>
      </c>
      <c r="BG61" s="116">
        <f>Q61+AU61</f>
        <v>1.97</v>
      </c>
      <c r="BH61" s="395"/>
      <c r="BI61" s="395"/>
    </row>
    <row r="62" spans="1:61" s="389" customFormat="1" ht="12.75" customHeight="1" x14ac:dyDescent="0.2">
      <c r="A62" s="235">
        <v>15</v>
      </c>
      <c r="B62" s="22">
        <v>3466</v>
      </c>
      <c r="C62" s="234">
        <v>691001260</v>
      </c>
      <c r="D62" s="234">
        <v>72048085</v>
      </c>
      <c r="E62" s="390" t="s">
        <v>39</v>
      </c>
      <c r="F62" s="22"/>
      <c r="G62" s="390"/>
      <c r="H62" s="468"/>
      <c r="I62" s="34">
        <v>5959542</v>
      </c>
      <c r="J62" s="23">
        <v>4278911</v>
      </c>
      <c r="K62" s="23">
        <v>85000</v>
      </c>
      <c r="L62" s="23">
        <v>1475001</v>
      </c>
      <c r="M62" s="23">
        <v>85578</v>
      </c>
      <c r="N62" s="23">
        <v>35052</v>
      </c>
      <c r="O62" s="24">
        <v>10.6142</v>
      </c>
      <c r="P62" s="289">
        <v>6.67</v>
      </c>
      <c r="Q62" s="802">
        <v>3.9441999999999999</v>
      </c>
      <c r="R62" s="34">
        <f t="shared" ref="R62:BG62" si="139">SUM(R59:R61)</f>
        <v>56530</v>
      </c>
      <c r="S62" s="23">
        <f t="shared" si="139"/>
        <v>0</v>
      </c>
      <c r="T62" s="23">
        <f t="shared" si="139"/>
        <v>0</v>
      </c>
      <c r="U62" s="23">
        <f t="shared" ref="U62" si="140">SUM(U59:U61)</f>
        <v>32200</v>
      </c>
      <c r="V62" s="23">
        <f t="shared" si="139"/>
        <v>0</v>
      </c>
      <c r="W62" s="23">
        <f t="shared" ref="W62" si="141">SUM(W59:W61)</f>
        <v>0</v>
      </c>
      <c r="X62" s="23">
        <f t="shared" si="139"/>
        <v>0</v>
      </c>
      <c r="Y62" s="23">
        <f t="shared" si="139"/>
        <v>88730</v>
      </c>
      <c r="Z62" s="23">
        <f t="shared" si="139"/>
        <v>-56530</v>
      </c>
      <c r="AA62" s="23">
        <f t="shared" si="139"/>
        <v>0</v>
      </c>
      <c r="AB62" s="23">
        <f t="shared" si="139"/>
        <v>0</v>
      </c>
      <c r="AC62" s="23">
        <f t="shared" si="139"/>
        <v>-56530</v>
      </c>
      <c r="AD62" s="23">
        <f t="shared" si="139"/>
        <v>32200</v>
      </c>
      <c r="AE62" s="23">
        <f t="shared" si="139"/>
        <v>10884</v>
      </c>
      <c r="AF62" s="23">
        <f t="shared" si="139"/>
        <v>1775</v>
      </c>
      <c r="AG62" s="23">
        <f t="shared" si="139"/>
        <v>0</v>
      </c>
      <c r="AH62" s="23">
        <f t="shared" ref="AH62" si="142">SUM(AH59:AH61)</f>
        <v>0</v>
      </c>
      <c r="AI62" s="23">
        <f t="shared" si="139"/>
        <v>0</v>
      </c>
      <c r="AJ62" s="23">
        <f t="shared" si="139"/>
        <v>0</v>
      </c>
      <c r="AK62" s="23">
        <f t="shared" si="139"/>
        <v>44859</v>
      </c>
      <c r="AL62" s="24">
        <f t="shared" si="139"/>
        <v>0</v>
      </c>
      <c r="AM62" s="24">
        <f t="shared" si="139"/>
        <v>0.01</v>
      </c>
      <c r="AN62" s="24">
        <f t="shared" si="139"/>
        <v>0</v>
      </c>
      <c r="AO62" s="24">
        <f t="shared" si="139"/>
        <v>0</v>
      </c>
      <c r="AP62" s="24">
        <f t="shared" si="139"/>
        <v>0</v>
      </c>
      <c r="AQ62" s="24">
        <f t="shared" ref="AQ62" si="143">SUM(AQ59:AQ61)</f>
        <v>0</v>
      </c>
      <c r="AR62" s="24">
        <f t="shared" si="139"/>
        <v>0</v>
      </c>
      <c r="AS62" s="24">
        <f t="shared" si="139"/>
        <v>0</v>
      </c>
      <c r="AT62" s="24">
        <f t="shared" si="139"/>
        <v>0</v>
      </c>
      <c r="AU62" s="24">
        <f t="shared" si="139"/>
        <v>0.01</v>
      </c>
      <c r="AV62" s="69">
        <f t="shared" si="139"/>
        <v>0.01</v>
      </c>
      <c r="AW62" s="848">
        <f t="shared" si="139"/>
        <v>6004401</v>
      </c>
      <c r="AX62" s="23">
        <f t="shared" si="139"/>
        <v>4367641</v>
      </c>
      <c r="AY62" s="942">
        <f t="shared" ref="AY62" si="144">SUM(AY59:AY61)</f>
        <v>0</v>
      </c>
      <c r="AZ62" s="23">
        <f t="shared" si="139"/>
        <v>28470</v>
      </c>
      <c r="BA62" s="23">
        <f t="shared" si="139"/>
        <v>1485885</v>
      </c>
      <c r="BB62" s="23">
        <f t="shared" si="139"/>
        <v>87353</v>
      </c>
      <c r="BC62" s="23">
        <f t="shared" si="139"/>
        <v>35052</v>
      </c>
      <c r="BD62" s="24">
        <f t="shared" si="139"/>
        <v>10.6242</v>
      </c>
      <c r="BE62" s="24">
        <f t="shared" si="139"/>
        <v>6.67</v>
      </c>
      <c r="BF62" s="24">
        <f t="shared" si="139"/>
        <v>0</v>
      </c>
      <c r="BG62" s="69">
        <f t="shared" si="139"/>
        <v>3.9542000000000002</v>
      </c>
      <c r="BH62" s="395"/>
    </row>
    <row r="63" spans="1:61" s="389" customFormat="1" ht="12.75" customHeight="1" x14ac:dyDescent="0.2">
      <c r="A63" s="391">
        <v>16</v>
      </c>
      <c r="B63" s="392">
        <v>3407</v>
      </c>
      <c r="C63" s="392">
        <v>667000089</v>
      </c>
      <c r="D63" s="392">
        <v>72743778</v>
      </c>
      <c r="E63" s="393" t="s">
        <v>40</v>
      </c>
      <c r="F63" s="392">
        <v>3111</v>
      </c>
      <c r="G63" s="393" t="s">
        <v>315</v>
      </c>
      <c r="H63" s="469" t="s">
        <v>281</v>
      </c>
      <c r="I63" s="110">
        <v>11019520</v>
      </c>
      <c r="J63" s="111">
        <v>8037246</v>
      </c>
      <c r="K63" s="111">
        <v>30000</v>
      </c>
      <c r="L63" s="114">
        <v>2726729</v>
      </c>
      <c r="M63" s="114">
        <v>160745</v>
      </c>
      <c r="N63" s="111">
        <v>64800</v>
      </c>
      <c r="O63" s="275">
        <v>18.884999999999998</v>
      </c>
      <c r="P63" s="288">
        <v>14</v>
      </c>
      <c r="Q63" s="406">
        <v>4.8849999999999998</v>
      </c>
      <c r="R63" s="112">
        <f t="shared" si="4"/>
        <v>30000</v>
      </c>
      <c r="S63" s="113">
        <v>0</v>
      </c>
      <c r="T63" s="113">
        <v>0</v>
      </c>
      <c r="U63" s="113">
        <v>59740</v>
      </c>
      <c r="V63" s="113">
        <v>0</v>
      </c>
      <c r="W63" s="113">
        <v>0</v>
      </c>
      <c r="X63" s="113">
        <v>0</v>
      </c>
      <c r="Y63" s="113">
        <f t="shared" si="5"/>
        <v>89740</v>
      </c>
      <c r="Z63" s="113">
        <v>-30000</v>
      </c>
      <c r="AA63" s="113">
        <v>0</v>
      </c>
      <c r="AB63" s="113">
        <v>0</v>
      </c>
      <c r="AC63" s="113">
        <f t="shared" si="6"/>
        <v>-30000</v>
      </c>
      <c r="AD63" s="113">
        <f t="shared" si="7"/>
        <v>59740</v>
      </c>
      <c r="AE63" s="114">
        <f t="shared" si="8"/>
        <v>20192</v>
      </c>
      <c r="AF63" s="114">
        <f t="shared" si="9"/>
        <v>1795</v>
      </c>
      <c r="AG63" s="113">
        <v>0</v>
      </c>
      <c r="AH63" s="113">
        <v>0</v>
      </c>
      <c r="AI63" s="113">
        <v>0</v>
      </c>
      <c r="AJ63" s="113">
        <f t="shared" si="10"/>
        <v>0</v>
      </c>
      <c r="AK63" s="113">
        <f t="shared" si="11"/>
        <v>81727</v>
      </c>
      <c r="AL63" s="115">
        <v>0</v>
      </c>
      <c r="AM63" s="115">
        <v>0</v>
      </c>
      <c r="AN63" s="115">
        <v>0</v>
      </c>
      <c r="AO63" s="115">
        <v>0</v>
      </c>
      <c r="AP63" s="115">
        <v>0</v>
      </c>
      <c r="AQ63" s="115">
        <v>0</v>
      </c>
      <c r="AR63" s="115">
        <v>0</v>
      </c>
      <c r="AS63" s="115">
        <v>0</v>
      </c>
      <c r="AT63" s="409">
        <f t="shared" ref="AT63:AT65" si="145">AL63+AN63+AO63+AR63+AQ63</f>
        <v>0</v>
      </c>
      <c r="AU63" s="115">
        <f>AM63+AP63+AS63</f>
        <v>0</v>
      </c>
      <c r="AV63" s="116">
        <f t="shared" si="13"/>
        <v>0</v>
      </c>
      <c r="AW63" s="346">
        <f>I63+AK63</f>
        <v>11101247</v>
      </c>
      <c r="AX63" s="113">
        <f>J63+Y63</f>
        <v>8126986</v>
      </c>
      <c r="AY63" s="113">
        <f t="shared" ref="AY63:AY65" si="146">W63</f>
        <v>0</v>
      </c>
      <c r="AZ63" s="113">
        <f>K63+AC63</f>
        <v>0</v>
      </c>
      <c r="BA63" s="113">
        <f t="shared" ref="BA63:BB65" si="147">L63+AE63</f>
        <v>2746921</v>
      </c>
      <c r="BB63" s="113">
        <f t="shared" si="147"/>
        <v>162540</v>
      </c>
      <c r="BC63" s="113">
        <f>N63+AJ63</f>
        <v>64800</v>
      </c>
      <c r="BD63" s="115">
        <f>O63+AV63</f>
        <v>18.884999999999998</v>
      </c>
      <c r="BE63" s="115">
        <f>P63+AT63</f>
        <v>14</v>
      </c>
      <c r="BF63" s="372">
        <f t="shared" ref="BF63:BF65" si="148">AQ63</f>
        <v>0</v>
      </c>
      <c r="BG63" s="116">
        <f>Q63+AU63</f>
        <v>4.8849999999999998</v>
      </c>
      <c r="BH63" s="395"/>
    </row>
    <row r="64" spans="1:61" s="389" customFormat="1" ht="12.75" customHeight="1" x14ac:dyDescent="0.2">
      <c r="A64" s="391">
        <v>16</v>
      </c>
      <c r="B64" s="392">
        <v>3407</v>
      </c>
      <c r="C64" s="392">
        <v>667000089</v>
      </c>
      <c r="D64" s="392">
        <v>72743778</v>
      </c>
      <c r="E64" s="393" t="s">
        <v>40</v>
      </c>
      <c r="F64" s="392">
        <v>3111</v>
      </c>
      <c r="G64" s="393" t="s">
        <v>316</v>
      </c>
      <c r="H64" s="469" t="s">
        <v>282</v>
      </c>
      <c r="I64" s="110">
        <v>205830</v>
      </c>
      <c r="J64" s="111">
        <v>151569</v>
      </c>
      <c r="K64" s="111">
        <v>0</v>
      </c>
      <c r="L64" s="114">
        <v>51230</v>
      </c>
      <c r="M64" s="114">
        <v>3031</v>
      </c>
      <c r="N64" s="111">
        <v>0</v>
      </c>
      <c r="O64" s="275">
        <v>0.44</v>
      </c>
      <c r="P64" s="288">
        <v>0.44</v>
      </c>
      <c r="Q64" s="406">
        <v>0</v>
      </c>
      <c r="R64" s="112">
        <f t="shared" si="4"/>
        <v>0</v>
      </c>
      <c r="S64" s="113">
        <v>0</v>
      </c>
      <c r="T64" s="113">
        <v>0</v>
      </c>
      <c r="U64" s="113">
        <v>0</v>
      </c>
      <c r="V64" s="113">
        <v>0</v>
      </c>
      <c r="W64" s="113">
        <v>0</v>
      </c>
      <c r="X64" s="113">
        <v>0</v>
      </c>
      <c r="Y64" s="113">
        <f t="shared" si="5"/>
        <v>0</v>
      </c>
      <c r="Z64" s="113">
        <v>0</v>
      </c>
      <c r="AA64" s="113">
        <v>0</v>
      </c>
      <c r="AB64" s="113">
        <v>0</v>
      </c>
      <c r="AC64" s="113">
        <f t="shared" si="6"/>
        <v>0</v>
      </c>
      <c r="AD64" s="113">
        <f t="shared" si="7"/>
        <v>0</v>
      </c>
      <c r="AE64" s="114">
        <f t="shared" si="8"/>
        <v>0</v>
      </c>
      <c r="AF64" s="114">
        <f t="shared" si="9"/>
        <v>0</v>
      </c>
      <c r="AG64" s="113">
        <v>0</v>
      </c>
      <c r="AH64" s="113">
        <v>0</v>
      </c>
      <c r="AI64" s="113">
        <v>0</v>
      </c>
      <c r="AJ64" s="113">
        <f t="shared" si="10"/>
        <v>0</v>
      </c>
      <c r="AK64" s="113">
        <f t="shared" si="11"/>
        <v>0</v>
      </c>
      <c r="AL64" s="115">
        <v>0</v>
      </c>
      <c r="AM64" s="115">
        <v>0</v>
      </c>
      <c r="AN64" s="115">
        <v>0</v>
      </c>
      <c r="AO64" s="115">
        <v>0</v>
      </c>
      <c r="AP64" s="115">
        <v>0</v>
      </c>
      <c r="AQ64" s="115">
        <v>0</v>
      </c>
      <c r="AR64" s="115">
        <v>0</v>
      </c>
      <c r="AS64" s="115">
        <v>0</v>
      </c>
      <c r="AT64" s="409">
        <f t="shared" si="145"/>
        <v>0</v>
      </c>
      <c r="AU64" s="115">
        <f>AM64+AP64+AS64</f>
        <v>0</v>
      </c>
      <c r="AV64" s="116">
        <f t="shared" si="13"/>
        <v>0</v>
      </c>
      <c r="AW64" s="346">
        <f>I64+AK64</f>
        <v>205830</v>
      </c>
      <c r="AX64" s="113">
        <f>J64+Y64</f>
        <v>151569</v>
      </c>
      <c r="AY64" s="113">
        <f t="shared" si="146"/>
        <v>0</v>
      </c>
      <c r="AZ64" s="113">
        <f>K64+AC64</f>
        <v>0</v>
      </c>
      <c r="BA64" s="113">
        <f t="shared" si="147"/>
        <v>51230</v>
      </c>
      <c r="BB64" s="113">
        <f t="shared" si="147"/>
        <v>3031</v>
      </c>
      <c r="BC64" s="113">
        <f>N64+AJ64</f>
        <v>0</v>
      </c>
      <c r="BD64" s="115">
        <f>O64+AV64</f>
        <v>0.44</v>
      </c>
      <c r="BE64" s="115">
        <f>P64+AT64</f>
        <v>0.44</v>
      </c>
      <c r="BF64" s="372">
        <f t="shared" si="148"/>
        <v>0</v>
      </c>
      <c r="BG64" s="116">
        <f>Q64+AU64</f>
        <v>0</v>
      </c>
      <c r="BH64" s="395"/>
    </row>
    <row r="65" spans="1:61" s="389" customFormat="1" ht="12.75" customHeight="1" x14ac:dyDescent="0.2">
      <c r="A65" s="391">
        <v>16</v>
      </c>
      <c r="B65" s="392">
        <v>3407</v>
      </c>
      <c r="C65" s="392">
        <v>667000089</v>
      </c>
      <c r="D65" s="392">
        <v>72743778</v>
      </c>
      <c r="E65" s="393" t="s">
        <v>40</v>
      </c>
      <c r="F65" s="392">
        <v>3141</v>
      </c>
      <c r="G65" s="393" t="s">
        <v>319</v>
      </c>
      <c r="H65" s="469" t="s">
        <v>282</v>
      </c>
      <c r="I65" s="110">
        <v>1639503</v>
      </c>
      <c r="J65" s="111">
        <v>1201099</v>
      </c>
      <c r="K65" s="111">
        <v>0</v>
      </c>
      <c r="L65" s="114">
        <v>405972</v>
      </c>
      <c r="M65" s="114">
        <v>24022</v>
      </c>
      <c r="N65" s="111">
        <v>8410</v>
      </c>
      <c r="O65" s="275">
        <v>4.09</v>
      </c>
      <c r="P65" s="288">
        <v>0</v>
      </c>
      <c r="Q65" s="406">
        <v>4.09</v>
      </c>
      <c r="R65" s="112">
        <f t="shared" si="4"/>
        <v>0</v>
      </c>
      <c r="S65" s="113">
        <v>0</v>
      </c>
      <c r="T65" s="113">
        <v>0</v>
      </c>
      <c r="U65" s="113">
        <v>0</v>
      </c>
      <c r="V65" s="113">
        <v>0</v>
      </c>
      <c r="W65" s="113">
        <v>0</v>
      </c>
      <c r="X65" s="113">
        <v>0</v>
      </c>
      <c r="Y65" s="113">
        <f t="shared" si="5"/>
        <v>0</v>
      </c>
      <c r="Z65" s="113">
        <v>0</v>
      </c>
      <c r="AA65" s="113">
        <v>0</v>
      </c>
      <c r="AB65" s="113">
        <v>0</v>
      </c>
      <c r="AC65" s="113">
        <f t="shared" si="6"/>
        <v>0</v>
      </c>
      <c r="AD65" s="113">
        <f t="shared" si="7"/>
        <v>0</v>
      </c>
      <c r="AE65" s="114">
        <f t="shared" si="8"/>
        <v>0</v>
      </c>
      <c r="AF65" s="114">
        <f t="shared" si="9"/>
        <v>0</v>
      </c>
      <c r="AG65" s="113">
        <v>0</v>
      </c>
      <c r="AH65" s="113">
        <v>0</v>
      </c>
      <c r="AI65" s="113">
        <v>0</v>
      </c>
      <c r="AJ65" s="113">
        <f t="shared" si="10"/>
        <v>0</v>
      </c>
      <c r="AK65" s="113">
        <f t="shared" si="11"/>
        <v>0</v>
      </c>
      <c r="AL65" s="115">
        <v>0</v>
      </c>
      <c r="AM65" s="115">
        <v>0</v>
      </c>
      <c r="AN65" s="115">
        <v>0</v>
      </c>
      <c r="AO65" s="115">
        <v>0</v>
      </c>
      <c r="AP65" s="115">
        <v>0</v>
      </c>
      <c r="AQ65" s="115">
        <v>0</v>
      </c>
      <c r="AR65" s="115">
        <v>0</v>
      </c>
      <c r="AS65" s="115">
        <v>0</v>
      </c>
      <c r="AT65" s="409">
        <f t="shared" si="145"/>
        <v>0</v>
      </c>
      <c r="AU65" s="115">
        <f>AM65+AP65+AS65</f>
        <v>0</v>
      </c>
      <c r="AV65" s="116">
        <f t="shared" si="13"/>
        <v>0</v>
      </c>
      <c r="AW65" s="346">
        <f>I65+AK65</f>
        <v>1639503</v>
      </c>
      <c r="AX65" s="113">
        <f>J65+Y65</f>
        <v>1201099</v>
      </c>
      <c r="AY65" s="113">
        <f t="shared" si="146"/>
        <v>0</v>
      </c>
      <c r="AZ65" s="113">
        <f>K65+AC65</f>
        <v>0</v>
      </c>
      <c r="BA65" s="113">
        <f t="shared" si="147"/>
        <v>405972</v>
      </c>
      <c r="BB65" s="113">
        <f t="shared" si="147"/>
        <v>24022</v>
      </c>
      <c r="BC65" s="113">
        <f>N65+AJ65</f>
        <v>8410</v>
      </c>
      <c r="BD65" s="115">
        <f>O65+AV65</f>
        <v>4.09</v>
      </c>
      <c r="BE65" s="115">
        <f>P65+AT65</f>
        <v>0</v>
      </c>
      <c r="BF65" s="372">
        <f t="shared" si="148"/>
        <v>0</v>
      </c>
      <c r="BG65" s="116">
        <f>Q65+AU65</f>
        <v>4.09</v>
      </c>
      <c r="BH65" s="395"/>
      <c r="BI65" s="395"/>
    </row>
    <row r="66" spans="1:61" s="389" customFormat="1" ht="12.75" customHeight="1" x14ac:dyDescent="0.2">
      <c r="A66" s="235">
        <v>16</v>
      </c>
      <c r="B66" s="22">
        <v>3407</v>
      </c>
      <c r="C66" s="234">
        <v>667000089</v>
      </c>
      <c r="D66" s="234">
        <v>72743778</v>
      </c>
      <c r="E66" s="390" t="s">
        <v>41</v>
      </c>
      <c r="F66" s="22"/>
      <c r="G66" s="390"/>
      <c r="H66" s="468"/>
      <c r="I66" s="34">
        <v>12864853</v>
      </c>
      <c r="J66" s="23">
        <v>9389914</v>
      </c>
      <c r="K66" s="23">
        <v>30000</v>
      </c>
      <c r="L66" s="23">
        <v>3183931</v>
      </c>
      <c r="M66" s="23">
        <v>187798</v>
      </c>
      <c r="N66" s="23">
        <v>73210</v>
      </c>
      <c r="O66" s="24">
        <v>23.414999999999999</v>
      </c>
      <c r="P66" s="289">
        <v>14.44</v>
      </c>
      <c r="Q66" s="802">
        <v>8.9749999999999996</v>
      </c>
      <c r="R66" s="34">
        <f t="shared" ref="R66:BG66" si="149">SUM(R63:R65)</f>
        <v>30000</v>
      </c>
      <c r="S66" s="23">
        <f t="shared" si="149"/>
        <v>0</v>
      </c>
      <c r="T66" s="23">
        <f t="shared" si="149"/>
        <v>0</v>
      </c>
      <c r="U66" s="23">
        <f t="shared" ref="U66" si="150">SUM(U63:U65)</f>
        <v>59740</v>
      </c>
      <c r="V66" s="23">
        <f t="shared" si="149"/>
        <v>0</v>
      </c>
      <c r="W66" s="23">
        <f t="shared" ref="W66" si="151">SUM(W63:W65)</f>
        <v>0</v>
      </c>
      <c r="X66" s="23">
        <f t="shared" si="149"/>
        <v>0</v>
      </c>
      <c r="Y66" s="23">
        <f t="shared" si="149"/>
        <v>89740</v>
      </c>
      <c r="Z66" s="23">
        <f t="shared" si="149"/>
        <v>-30000</v>
      </c>
      <c r="AA66" s="23">
        <f t="shared" si="149"/>
        <v>0</v>
      </c>
      <c r="AB66" s="23">
        <f t="shared" si="149"/>
        <v>0</v>
      </c>
      <c r="AC66" s="23">
        <f t="shared" si="149"/>
        <v>-30000</v>
      </c>
      <c r="AD66" s="23">
        <f t="shared" si="149"/>
        <v>59740</v>
      </c>
      <c r="AE66" s="23">
        <f t="shared" si="149"/>
        <v>20192</v>
      </c>
      <c r="AF66" s="23">
        <f t="shared" si="149"/>
        <v>1795</v>
      </c>
      <c r="AG66" s="23">
        <f t="shared" si="149"/>
        <v>0</v>
      </c>
      <c r="AH66" s="23">
        <f t="shared" ref="AH66" si="152">SUM(AH63:AH65)</f>
        <v>0</v>
      </c>
      <c r="AI66" s="23">
        <f t="shared" si="149"/>
        <v>0</v>
      </c>
      <c r="AJ66" s="23">
        <f t="shared" si="149"/>
        <v>0</v>
      </c>
      <c r="AK66" s="23">
        <f t="shared" si="149"/>
        <v>81727</v>
      </c>
      <c r="AL66" s="24">
        <f t="shared" si="149"/>
        <v>0</v>
      </c>
      <c r="AM66" s="24">
        <f t="shared" si="149"/>
        <v>0</v>
      </c>
      <c r="AN66" s="24">
        <f t="shared" si="149"/>
        <v>0</v>
      </c>
      <c r="AO66" s="24">
        <f t="shared" si="149"/>
        <v>0</v>
      </c>
      <c r="AP66" s="24">
        <f t="shared" si="149"/>
        <v>0</v>
      </c>
      <c r="AQ66" s="24">
        <f t="shared" ref="AQ66" si="153">SUM(AQ63:AQ65)</f>
        <v>0</v>
      </c>
      <c r="AR66" s="24">
        <f t="shared" si="149"/>
        <v>0</v>
      </c>
      <c r="AS66" s="24">
        <f t="shared" si="149"/>
        <v>0</v>
      </c>
      <c r="AT66" s="24">
        <f t="shared" si="149"/>
        <v>0</v>
      </c>
      <c r="AU66" s="24">
        <f t="shared" si="149"/>
        <v>0</v>
      </c>
      <c r="AV66" s="69">
        <f t="shared" si="149"/>
        <v>0</v>
      </c>
      <c r="AW66" s="848">
        <f t="shared" si="149"/>
        <v>12946580</v>
      </c>
      <c r="AX66" s="23">
        <f t="shared" si="149"/>
        <v>9479654</v>
      </c>
      <c r="AY66" s="942">
        <f t="shared" ref="AY66" si="154">SUM(AY63:AY65)</f>
        <v>0</v>
      </c>
      <c r="AZ66" s="23">
        <f t="shared" si="149"/>
        <v>0</v>
      </c>
      <c r="BA66" s="23">
        <f t="shared" si="149"/>
        <v>3204123</v>
      </c>
      <c r="BB66" s="23">
        <f t="shared" si="149"/>
        <v>189593</v>
      </c>
      <c r="BC66" s="23">
        <f t="shared" si="149"/>
        <v>73210</v>
      </c>
      <c r="BD66" s="24">
        <f t="shared" si="149"/>
        <v>23.414999999999999</v>
      </c>
      <c r="BE66" s="24">
        <f t="shared" si="149"/>
        <v>14.44</v>
      </c>
      <c r="BF66" s="24">
        <f t="shared" si="149"/>
        <v>0</v>
      </c>
      <c r="BG66" s="69">
        <f t="shared" si="149"/>
        <v>8.9749999999999996</v>
      </c>
      <c r="BH66" s="395"/>
    </row>
    <row r="67" spans="1:61" s="389" customFormat="1" ht="12.75" customHeight="1" x14ac:dyDescent="0.2">
      <c r="A67" s="391">
        <v>17</v>
      </c>
      <c r="B67" s="392">
        <v>3463</v>
      </c>
      <c r="C67" s="392">
        <v>691001308</v>
      </c>
      <c r="D67" s="392">
        <v>72048166</v>
      </c>
      <c r="E67" s="393" t="s">
        <v>42</v>
      </c>
      <c r="F67" s="392">
        <v>3111</v>
      </c>
      <c r="G67" s="393" t="s">
        <v>315</v>
      </c>
      <c r="H67" s="469" t="s">
        <v>281</v>
      </c>
      <c r="I67" s="110">
        <v>6556795</v>
      </c>
      <c r="J67" s="111">
        <v>4691395</v>
      </c>
      <c r="K67" s="111">
        <v>110000</v>
      </c>
      <c r="L67" s="114">
        <v>1622872</v>
      </c>
      <c r="M67" s="114">
        <v>93828</v>
      </c>
      <c r="N67" s="111">
        <v>38700</v>
      </c>
      <c r="O67" s="275">
        <v>10.999699999999999</v>
      </c>
      <c r="P67" s="288">
        <v>8.4514999999999993</v>
      </c>
      <c r="Q67" s="406">
        <v>2.5482</v>
      </c>
      <c r="R67" s="112">
        <f t="shared" si="4"/>
        <v>-30000</v>
      </c>
      <c r="S67" s="113">
        <v>0</v>
      </c>
      <c r="T67" s="113">
        <v>0</v>
      </c>
      <c r="U67" s="113">
        <v>36336</v>
      </c>
      <c r="V67" s="113">
        <v>0</v>
      </c>
      <c r="W67" s="113">
        <v>0</v>
      </c>
      <c r="X67" s="113">
        <v>0</v>
      </c>
      <c r="Y67" s="113">
        <f t="shared" si="5"/>
        <v>6336</v>
      </c>
      <c r="Z67" s="113">
        <v>30000</v>
      </c>
      <c r="AA67" s="113">
        <v>0</v>
      </c>
      <c r="AB67" s="113">
        <v>0</v>
      </c>
      <c r="AC67" s="113">
        <f t="shared" si="6"/>
        <v>30000</v>
      </c>
      <c r="AD67" s="113">
        <f t="shared" si="7"/>
        <v>36336</v>
      </c>
      <c r="AE67" s="114">
        <f t="shared" si="8"/>
        <v>12282</v>
      </c>
      <c r="AF67" s="114">
        <f t="shared" si="9"/>
        <v>127</v>
      </c>
      <c r="AG67" s="113">
        <v>0</v>
      </c>
      <c r="AH67" s="113">
        <v>0</v>
      </c>
      <c r="AI67" s="113">
        <v>0</v>
      </c>
      <c r="AJ67" s="113">
        <f t="shared" si="10"/>
        <v>0</v>
      </c>
      <c r="AK67" s="113">
        <f t="shared" si="11"/>
        <v>48745</v>
      </c>
      <c r="AL67" s="115">
        <v>0</v>
      </c>
      <c r="AM67" s="115">
        <v>0</v>
      </c>
      <c r="AN67" s="115">
        <v>0</v>
      </c>
      <c r="AO67" s="115">
        <v>0</v>
      </c>
      <c r="AP67" s="115">
        <v>0</v>
      </c>
      <c r="AQ67" s="115">
        <v>0</v>
      </c>
      <c r="AR67" s="115">
        <v>0</v>
      </c>
      <c r="AS67" s="115">
        <v>0</v>
      </c>
      <c r="AT67" s="409">
        <f t="shared" ref="AT67:AT69" si="155">AL67+AN67+AO67+AR67+AQ67</f>
        <v>0</v>
      </c>
      <c r="AU67" s="115">
        <f>AM67+AP67+AS67</f>
        <v>0</v>
      </c>
      <c r="AV67" s="116">
        <f t="shared" si="13"/>
        <v>0</v>
      </c>
      <c r="AW67" s="346">
        <f>I67+AK67</f>
        <v>6605540</v>
      </c>
      <c r="AX67" s="113">
        <f>J67+Y67</f>
        <v>4697731</v>
      </c>
      <c r="AY67" s="113">
        <f t="shared" ref="AY67:AY69" si="156">W67</f>
        <v>0</v>
      </c>
      <c r="AZ67" s="113">
        <f>K67+AC67</f>
        <v>140000</v>
      </c>
      <c r="BA67" s="113">
        <f t="shared" ref="BA67:BB69" si="157">L67+AE67</f>
        <v>1635154</v>
      </c>
      <c r="BB67" s="113">
        <f t="shared" si="157"/>
        <v>93955</v>
      </c>
      <c r="BC67" s="113">
        <f>N67+AJ67</f>
        <v>38700</v>
      </c>
      <c r="BD67" s="115">
        <f>O67+AV67</f>
        <v>10.999699999999999</v>
      </c>
      <c r="BE67" s="115">
        <f>P67+AT67</f>
        <v>8.4514999999999993</v>
      </c>
      <c r="BF67" s="372">
        <f t="shared" ref="BF67:BF69" si="158">AQ67</f>
        <v>0</v>
      </c>
      <c r="BG67" s="116">
        <f>Q67+AU67</f>
        <v>2.5482</v>
      </c>
      <c r="BH67" s="395"/>
    </row>
    <row r="68" spans="1:61" s="389" customFormat="1" x14ac:dyDescent="0.2">
      <c r="A68" s="391">
        <v>17</v>
      </c>
      <c r="B68" s="392">
        <v>3463</v>
      </c>
      <c r="C68" s="392">
        <v>691001308</v>
      </c>
      <c r="D68" s="392">
        <v>72048166</v>
      </c>
      <c r="E68" s="393" t="s">
        <v>42</v>
      </c>
      <c r="F68" s="392">
        <v>3111</v>
      </c>
      <c r="G68" s="393" t="s">
        <v>316</v>
      </c>
      <c r="H68" s="469" t="s">
        <v>282</v>
      </c>
      <c r="I68" s="110">
        <v>791954</v>
      </c>
      <c r="J68" s="111">
        <v>583177</v>
      </c>
      <c r="K68" s="111">
        <v>0</v>
      </c>
      <c r="L68" s="114">
        <v>197114</v>
      </c>
      <c r="M68" s="114">
        <v>11663</v>
      </c>
      <c r="N68" s="111">
        <v>0</v>
      </c>
      <c r="O68" s="275">
        <v>1.75</v>
      </c>
      <c r="P68" s="288">
        <v>1.75</v>
      </c>
      <c r="Q68" s="406">
        <v>0</v>
      </c>
      <c r="R68" s="112">
        <f t="shared" si="4"/>
        <v>0</v>
      </c>
      <c r="S68" s="113">
        <v>0</v>
      </c>
      <c r="T68" s="113">
        <v>0</v>
      </c>
      <c r="U68" s="113">
        <v>0</v>
      </c>
      <c r="V68" s="113">
        <v>0</v>
      </c>
      <c r="W68" s="113">
        <v>0</v>
      </c>
      <c r="X68" s="113">
        <v>0</v>
      </c>
      <c r="Y68" s="113">
        <f t="shared" si="5"/>
        <v>0</v>
      </c>
      <c r="Z68" s="113">
        <v>0</v>
      </c>
      <c r="AA68" s="113">
        <v>0</v>
      </c>
      <c r="AB68" s="113">
        <v>0</v>
      </c>
      <c r="AC68" s="113">
        <f t="shared" si="6"/>
        <v>0</v>
      </c>
      <c r="AD68" s="113">
        <f t="shared" si="7"/>
        <v>0</v>
      </c>
      <c r="AE68" s="114">
        <f t="shared" si="8"/>
        <v>0</v>
      </c>
      <c r="AF68" s="114">
        <f t="shared" si="9"/>
        <v>0</v>
      </c>
      <c r="AG68" s="113">
        <v>0</v>
      </c>
      <c r="AH68" s="113">
        <v>0</v>
      </c>
      <c r="AI68" s="113">
        <v>0</v>
      </c>
      <c r="AJ68" s="113">
        <f t="shared" si="10"/>
        <v>0</v>
      </c>
      <c r="AK68" s="113">
        <f t="shared" si="11"/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v>0</v>
      </c>
      <c r="AQ68" s="115">
        <v>0</v>
      </c>
      <c r="AR68" s="115">
        <v>0</v>
      </c>
      <c r="AS68" s="115">
        <v>0</v>
      </c>
      <c r="AT68" s="409">
        <f t="shared" si="155"/>
        <v>0</v>
      </c>
      <c r="AU68" s="115">
        <f>AM68+AP68+AS68</f>
        <v>0</v>
      </c>
      <c r="AV68" s="116">
        <f t="shared" si="13"/>
        <v>0</v>
      </c>
      <c r="AW68" s="346">
        <f>I68+AK68</f>
        <v>791954</v>
      </c>
      <c r="AX68" s="113">
        <f>J68+Y68</f>
        <v>583177</v>
      </c>
      <c r="AY68" s="113">
        <f t="shared" si="156"/>
        <v>0</v>
      </c>
      <c r="AZ68" s="113">
        <f>K68+AC68</f>
        <v>0</v>
      </c>
      <c r="BA68" s="113">
        <f t="shared" si="157"/>
        <v>197114</v>
      </c>
      <c r="BB68" s="113">
        <f t="shared" si="157"/>
        <v>11663</v>
      </c>
      <c r="BC68" s="113">
        <f>N68+AJ68</f>
        <v>0</v>
      </c>
      <c r="BD68" s="115">
        <f>O68+AV68</f>
        <v>1.75</v>
      </c>
      <c r="BE68" s="115">
        <f>P68+AT68</f>
        <v>1.75</v>
      </c>
      <c r="BF68" s="372">
        <f t="shared" si="158"/>
        <v>0</v>
      </c>
      <c r="BG68" s="116">
        <f>Q68+AU68</f>
        <v>0</v>
      </c>
      <c r="BH68" s="395"/>
    </row>
    <row r="69" spans="1:61" s="389" customFormat="1" ht="12.75" customHeight="1" x14ac:dyDescent="0.2">
      <c r="A69" s="391">
        <v>17</v>
      </c>
      <c r="B69" s="392">
        <v>3463</v>
      </c>
      <c r="C69" s="392">
        <v>691001308</v>
      </c>
      <c r="D69" s="392">
        <v>72048166</v>
      </c>
      <c r="E69" s="393" t="s">
        <v>42</v>
      </c>
      <c r="F69" s="392">
        <v>3141</v>
      </c>
      <c r="G69" s="393" t="s">
        <v>319</v>
      </c>
      <c r="H69" s="469" t="s">
        <v>282</v>
      </c>
      <c r="I69" s="110">
        <v>925299</v>
      </c>
      <c r="J69" s="111">
        <v>667843</v>
      </c>
      <c r="K69" s="111">
        <v>10000</v>
      </c>
      <c r="L69" s="114">
        <v>229111</v>
      </c>
      <c r="M69" s="114">
        <v>13357</v>
      </c>
      <c r="N69" s="111">
        <v>4988</v>
      </c>
      <c r="O69" s="275">
        <v>2.31</v>
      </c>
      <c r="P69" s="288">
        <v>0</v>
      </c>
      <c r="Q69" s="406">
        <v>2.31</v>
      </c>
      <c r="R69" s="112">
        <f t="shared" si="4"/>
        <v>0</v>
      </c>
      <c r="S69" s="113">
        <v>0</v>
      </c>
      <c r="T69" s="113">
        <v>0</v>
      </c>
      <c r="U69" s="113">
        <v>0</v>
      </c>
      <c r="V69" s="113">
        <v>0</v>
      </c>
      <c r="W69" s="113">
        <v>0</v>
      </c>
      <c r="X69" s="113">
        <v>0</v>
      </c>
      <c r="Y69" s="113">
        <f t="shared" si="5"/>
        <v>0</v>
      </c>
      <c r="Z69" s="113">
        <v>0</v>
      </c>
      <c r="AA69" s="113">
        <v>0</v>
      </c>
      <c r="AB69" s="113">
        <v>0</v>
      </c>
      <c r="AC69" s="113">
        <f t="shared" si="6"/>
        <v>0</v>
      </c>
      <c r="AD69" s="113">
        <f t="shared" si="7"/>
        <v>0</v>
      </c>
      <c r="AE69" s="114">
        <f t="shared" si="8"/>
        <v>0</v>
      </c>
      <c r="AF69" s="114">
        <f t="shared" si="9"/>
        <v>0</v>
      </c>
      <c r="AG69" s="113">
        <v>0</v>
      </c>
      <c r="AH69" s="113">
        <v>0</v>
      </c>
      <c r="AI69" s="113">
        <v>0</v>
      </c>
      <c r="AJ69" s="113">
        <f t="shared" si="10"/>
        <v>0</v>
      </c>
      <c r="AK69" s="113">
        <f t="shared" si="11"/>
        <v>0</v>
      </c>
      <c r="AL69" s="115">
        <v>0</v>
      </c>
      <c r="AM69" s="115">
        <v>0</v>
      </c>
      <c r="AN69" s="115">
        <v>0</v>
      </c>
      <c r="AO69" s="115">
        <v>0</v>
      </c>
      <c r="AP69" s="115">
        <v>0</v>
      </c>
      <c r="AQ69" s="115">
        <v>0</v>
      </c>
      <c r="AR69" s="115">
        <v>0</v>
      </c>
      <c r="AS69" s="115">
        <v>0</v>
      </c>
      <c r="AT69" s="409">
        <f t="shared" si="155"/>
        <v>0</v>
      </c>
      <c r="AU69" s="115">
        <f>AM69+AP69+AS69</f>
        <v>0</v>
      </c>
      <c r="AV69" s="116">
        <f t="shared" si="13"/>
        <v>0</v>
      </c>
      <c r="AW69" s="346">
        <f>I69+AK69</f>
        <v>925299</v>
      </c>
      <c r="AX69" s="113">
        <f>J69+Y69</f>
        <v>667843</v>
      </c>
      <c r="AY69" s="113">
        <f t="shared" si="156"/>
        <v>0</v>
      </c>
      <c r="AZ69" s="113">
        <f>K69+AC69</f>
        <v>10000</v>
      </c>
      <c r="BA69" s="113">
        <f t="shared" si="157"/>
        <v>229111</v>
      </c>
      <c r="BB69" s="113">
        <f t="shared" si="157"/>
        <v>13357</v>
      </c>
      <c r="BC69" s="113">
        <f>N69+AJ69</f>
        <v>4988</v>
      </c>
      <c r="BD69" s="115">
        <f>O69+AV69</f>
        <v>2.31</v>
      </c>
      <c r="BE69" s="115">
        <f>P69+AT69</f>
        <v>0</v>
      </c>
      <c r="BF69" s="372">
        <f t="shared" si="158"/>
        <v>0</v>
      </c>
      <c r="BG69" s="116">
        <f>Q69+AU69</f>
        <v>2.31</v>
      </c>
      <c r="BH69" s="395"/>
      <c r="BI69" s="395"/>
    </row>
    <row r="70" spans="1:61" s="389" customFormat="1" ht="12.75" customHeight="1" x14ac:dyDescent="0.2">
      <c r="A70" s="235">
        <v>17</v>
      </c>
      <c r="B70" s="22">
        <v>3463</v>
      </c>
      <c r="C70" s="234">
        <v>691001308</v>
      </c>
      <c r="D70" s="234">
        <v>72048166</v>
      </c>
      <c r="E70" s="390" t="s">
        <v>43</v>
      </c>
      <c r="F70" s="22"/>
      <c r="G70" s="390"/>
      <c r="H70" s="468"/>
      <c r="I70" s="34">
        <v>8274048</v>
      </c>
      <c r="J70" s="23">
        <v>5942415</v>
      </c>
      <c r="K70" s="23">
        <v>120000</v>
      </c>
      <c r="L70" s="23">
        <v>2049097</v>
      </c>
      <c r="M70" s="23">
        <v>118848</v>
      </c>
      <c r="N70" s="23">
        <v>43688</v>
      </c>
      <c r="O70" s="24">
        <v>15.059699999999999</v>
      </c>
      <c r="P70" s="289">
        <v>10.201499999999999</v>
      </c>
      <c r="Q70" s="802">
        <v>4.8582000000000001</v>
      </c>
      <c r="R70" s="34">
        <f t="shared" ref="R70:BG70" si="159">SUM(R67:R69)</f>
        <v>-30000</v>
      </c>
      <c r="S70" s="23">
        <f t="shared" si="159"/>
        <v>0</v>
      </c>
      <c r="T70" s="23">
        <f t="shared" si="159"/>
        <v>0</v>
      </c>
      <c r="U70" s="23">
        <f t="shared" ref="U70" si="160">SUM(U67:U69)</f>
        <v>36336</v>
      </c>
      <c r="V70" s="23">
        <f t="shared" si="159"/>
        <v>0</v>
      </c>
      <c r="W70" s="23">
        <f t="shared" ref="W70" si="161">SUM(W67:W69)</f>
        <v>0</v>
      </c>
      <c r="X70" s="23">
        <f t="shared" si="159"/>
        <v>0</v>
      </c>
      <c r="Y70" s="23">
        <f t="shared" si="159"/>
        <v>6336</v>
      </c>
      <c r="Z70" s="23">
        <f t="shared" si="159"/>
        <v>30000</v>
      </c>
      <c r="AA70" s="23">
        <f t="shared" si="159"/>
        <v>0</v>
      </c>
      <c r="AB70" s="23">
        <f t="shared" si="159"/>
        <v>0</v>
      </c>
      <c r="AC70" s="23">
        <f t="shared" si="159"/>
        <v>30000</v>
      </c>
      <c r="AD70" s="23">
        <f t="shared" si="159"/>
        <v>36336</v>
      </c>
      <c r="AE70" s="23">
        <f t="shared" si="159"/>
        <v>12282</v>
      </c>
      <c r="AF70" s="23">
        <f t="shared" si="159"/>
        <v>127</v>
      </c>
      <c r="AG70" s="23">
        <f t="shared" si="159"/>
        <v>0</v>
      </c>
      <c r="AH70" s="23">
        <f t="shared" ref="AH70" si="162">SUM(AH67:AH69)</f>
        <v>0</v>
      </c>
      <c r="AI70" s="23">
        <f t="shared" si="159"/>
        <v>0</v>
      </c>
      <c r="AJ70" s="23">
        <f t="shared" si="159"/>
        <v>0</v>
      </c>
      <c r="AK70" s="23">
        <f t="shared" si="159"/>
        <v>48745</v>
      </c>
      <c r="AL70" s="24">
        <f t="shared" si="159"/>
        <v>0</v>
      </c>
      <c r="AM70" s="24">
        <f t="shared" si="159"/>
        <v>0</v>
      </c>
      <c r="AN70" s="24">
        <f t="shared" si="159"/>
        <v>0</v>
      </c>
      <c r="AO70" s="24">
        <f t="shared" si="159"/>
        <v>0</v>
      </c>
      <c r="AP70" s="24">
        <f t="shared" si="159"/>
        <v>0</v>
      </c>
      <c r="AQ70" s="24">
        <f t="shared" ref="AQ70" si="163">SUM(AQ67:AQ69)</f>
        <v>0</v>
      </c>
      <c r="AR70" s="24">
        <f t="shared" si="159"/>
        <v>0</v>
      </c>
      <c r="AS70" s="24">
        <f t="shared" si="159"/>
        <v>0</v>
      </c>
      <c r="AT70" s="24">
        <f t="shared" si="159"/>
        <v>0</v>
      </c>
      <c r="AU70" s="24">
        <f t="shared" si="159"/>
        <v>0</v>
      </c>
      <c r="AV70" s="69">
        <f t="shared" si="159"/>
        <v>0</v>
      </c>
      <c r="AW70" s="848">
        <f t="shared" si="159"/>
        <v>8322793</v>
      </c>
      <c r="AX70" s="23">
        <f t="shared" si="159"/>
        <v>5948751</v>
      </c>
      <c r="AY70" s="942">
        <f t="shared" ref="AY70" si="164">SUM(AY67:AY69)</f>
        <v>0</v>
      </c>
      <c r="AZ70" s="23">
        <f t="shared" si="159"/>
        <v>150000</v>
      </c>
      <c r="BA70" s="23">
        <f t="shared" si="159"/>
        <v>2061379</v>
      </c>
      <c r="BB70" s="23">
        <f t="shared" si="159"/>
        <v>118975</v>
      </c>
      <c r="BC70" s="23">
        <f t="shared" si="159"/>
        <v>43688</v>
      </c>
      <c r="BD70" s="24">
        <f t="shared" si="159"/>
        <v>15.059699999999999</v>
      </c>
      <c r="BE70" s="24">
        <f t="shared" si="159"/>
        <v>10.201499999999999</v>
      </c>
      <c r="BF70" s="24">
        <f t="shared" si="159"/>
        <v>0</v>
      </c>
      <c r="BG70" s="69">
        <f t="shared" si="159"/>
        <v>4.8582000000000001</v>
      </c>
      <c r="BH70" s="395"/>
    </row>
    <row r="71" spans="1:61" s="389" customFormat="1" ht="12.75" customHeight="1" x14ac:dyDescent="0.2">
      <c r="A71" s="391">
        <v>18</v>
      </c>
      <c r="B71" s="392">
        <v>3460</v>
      </c>
      <c r="C71" s="392">
        <v>691000387</v>
      </c>
      <c r="D71" s="392">
        <v>86797034</v>
      </c>
      <c r="E71" s="393" t="s">
        <v>44</v>
      </c>
      <c r="F71" s="392">
        <v>3111</v>
      </c>
      <c r="G71" s="393" t="s">
        <v>315</v>
      </c>
      <c r="H71" s="469" t="s">
        <v>281</v>
      </c>
      <c r="I71" s="110">
        <v>5352102</v>
      </c>
      <c r="J71" s="111">
        <v>3915980</v>
      </c>
      <c r="K71" s="111">
        <v>0</v>
      </c>
      <c r="L71" s="114">
        <v>1323602</v>
      </c>
      <c r="M71" s="114">
        <v>78320</v>
      </c>
      <c r="N71" s="111">
        <v>34200</v>
      </c>
      <c r="O71" s="275">
        <v>9.6381999999999994</v>
      </c>
      <c r="P71" s="288">
        <v>6.97</v>
      </c>
      <c r="Q71" s="406">
        <v>2.6681999999999997</v>
      </c>
      <c r="R71" s="112">
        <f t="shared" si="4"/>
        <v>0</v>
      </c>
      <c r="S71" s="113">
        <v>0</v>
      </c>
      <c r="T71" s="113">
        <v>749683</v>
      </c>
      <c r="U71" s="113">
        <v>32548</v>
      </c>
      <c r="V71" s="113">
        <v>-33137</v>
      </c>
      <c r="W71" s="113">
        <v>0</v>
      </c>
      <c r="X71" s="113">
        <v>0</v>
      </c>
      <c r="Y71" s="113">
        <f t="shared" si="5"/>
        <v>749094</v>
      </c>
      <c r="Z71" s="113">
        <v>0</v>
      </c>
      <c r="AA71" s="113">
        <v>0</v>
      </c>
      <c r="AB71" s="113">
        <v>0</v>
      </c>
      <c r="AC71" s="113">
        <f t="shared" si="6"/>
        <v>0</v>
      </c>
      <c r="AD71" s="113">
        <f t="shared" si="7"/>
        <v>749094</v>
      </c>
      <c r="AE71" s="114">
        <f t="shared" si="8"/>
        <v>253194</v>
      </c>
      <c r="AF71" s="114">
        <f t="shared" si="9"/>
        <v>14982</v>
      </c>
      <c r="AG71" s="113">
        <v>0</v>
      </c>
      <c r="AH71" s="113">
        <v>45000</v>
      </c>
      <c r="AI71" s="113">
        <v>0</v>
      </c>
      <c r="AJ71" s="113">
        <f t="shared" si="10"/>
        <v>45000</v>
      </c>
      <c r="AK71" s="113">
        <f t="shared" si="11"/>
        <v>1062270</v>
      </c>
      <c r="AL71" s="115">
        <v>0</v>
      </c>
      <c r="AM71" s="115">
        <v>0</v>
      </c>
      <c r="AN71" s="115">
        <v>0</v>
      </c>
      <c r="AO71" s="115">
        <v>1.62</v>
      </c>
      <c r="AP71" s="115">
        <v>0</v>
      </c>
      <c r="AQ71" s="115">
        <v>0</v>
      </c>
      <c r="AR71" s="115">
        <v>0</v>
      </c>
      <c r="AS71" s="115">
        <v>0</v>
      </c>
      <c r="AT71" s="409">
        <f t="shared" ref="AT71:AT73" si="165">AL71+AN71+AO71+AR71+AQ71</f>
        <v>1.62</v>
      </c>
      <c r="AU71" s="115">
        <f>AM71+AP71+AS71</f>
        <v>0</v>
      </c>
      <c r="AV71" s="116">
        <f t="shared" si="13"/>
        <v>1.62</v>
      </c>
      <c r="AW71" s="346">
        <f>I71+AK71</f>
        <v>6414372</v>
      </c>
      <c r="AX71" s="113">
        <f>J71+Y71</f>
        <v>4665074</v>
      </c>
      <c r="AY71" s="113">
        <f t="shared" ref="AY71:AY73" si="166">W71</f>
        <v>0</v>
      </c>
      <c r="AZ71" s="113">
        <f>K71+AC71</f>
        <v>0</v>
      </c>
      <c r="BA71" s="113">
        <f t="shared" ref="BA71:BB73" si="167">L71+AE71</f>
        <v>1576796</v>
      </c>
      <c r="BB71" s="113">
        <f t="shared" si="167"/>
        <v>93302</v>
      </c>
      <c r="BC71" s="113">
        <f>N71+AJ71</f>
        <v>79200</v>
      </c>
      <c r="BD71" s="115">
        <f>O71+AV71</f>
        <v>11.258199999999999</v>
      </c>
      <c r="BE71" s="115">
        <f>P71+AT71</f>
        <v>8.59</v>
      </c>
      <c r="BF71" s="372">
        <f t="shared" ref="BF71:BF73" si="168">AQ71</f>
        <v>0</v>
      </c>
      <c r="BG71" s="116">
        <f>Q71+AU71</f>
        <v>2.6681999999999997</v>
      </c>
      <c r="BH71" s="395"/>
    </row>
    <row r="72" spans="1:61" s="389" customFormat="1" ht="12.75" customHeight="1" x14ac:dyDescent="0.2">
      <c r="A72" s="391">
        <v>18</v>
      </c>
      <c r="B72" s="392">
        <v>3460</v>
      </c>
      <c r="C72" s="392">
        <v>691000387</v>
      </c>
      <c r="D72" s="392">
        <v>86797034</v>
      </c>
      <c r="E72" s="393" t="s">
        <v>44</v>
      </c>
      <c r="F72" s="392">
        <v>3111</v>
      </c>
      <c r="G72" s="393" t="s">
        <v>316</v>
      </c>
      <c r="H72" s="469" t="s">
        <v>282</v>
      </c>
      <c r="I72" s="110">
        <v>57498</v>
      </c>
      <c r="J72" s="111">
        <v>42340</v>
      </c>
      <c r="K72" s="111">
        <v>0</v>
      </c>
      <c r="L72" s="114">
        <v>14311</v>
      </c>
      <c r="M72" s="114">
        <v>847</v>
      </c>
      <c r="N72" s="111">
        <v>0</v>
      </c>
      <c r="O72" s="275">
        <v>0.17</v>
      </c>
      <c r="P72" s="288">
        <v>0.17</v>
      </c>
      <c r="Q72" s="406">
        <v>0</v>
      </c>
      <c r="R72" s="112">
        <f t="shared" si="4"/>
        <v>0</v>
      </c>
      <c r="S72" s="113">
        <v>0</v>
      </c>
      <c r="T72" s="113">
        <v>0</v>
      </c>
      <c r="U72" s="113">
        <v>0</v>
      </c>
      <c r="V72" s="113">
        <v>0</v>
      </c>
      <c r="W72" s="113">
        <v>0</v>
      </c>
      <c r="X72" s="113">
        <v>0</v>
      </c>
      <c r="Y72" s="113">
        <f t="shared" si="5"/>
        <v>0</v>
      </c>
      <c r="Z72" s="113">
        <v>0</v>
      </c>
      <c r="AA72" s="113">
        <v>0</v>
      </c>
      <c r="AB72" s="113">
        <v>0</v>
      </c>
      <c r="AC72" s="113">
        <f t="shared" si="6"/>
        <v>0</v>
      </c>
      <c r="AD72" s="113">
        <f t="shared" si="7"/>
        <v>0</v>
      </c>
      <c r="AE72" s="114">
        <f t="shared" si="8"/>
        <v>0</v>
      </c>
      <c r="AF72" s="114">
        <f t="shared" si="9"/>
        <v>0</v>
      </c>
      <c r="AG72" s="113">
        <v>0</v>
      </c>
      <c r="AH72" s="113">
        <v>0</v>
      </c>
      <c r="AI72" s="113">
        <v>0</v>
      </c>
      <c r="AJ72" s="113">
        <f t="shared" si="10"/>
        <v>0</v>
      </c>
      <c r="AK72" s="113">
        <f t="shared" si="11"/>
        <v>0</v>
      </c>
      <c r="AL72" s="115">
        <v>0</v>
      </c>
      <c r="AM72" s="115">
        <v>0</v>
      </c>
      <c r="AN72" s="115">
        <v>0</v>
      </c>
      <c r="AO72" s="115">
        <v>0</v>
      </c>
      <c r="AP72" s="115">
        <v>0</v>
      </c>
      <c r="AQ72" s="115">
        <v>0</v>
      </c>
      <c r="AR72" s="115">
        <v>0</v>
      </c>
      <c r="AS72" s="115">
        <v>0</v>
      </c>
      <c r="AT72" s="409">
        <f t="shared" si="165"/>
        <v>0</v>
      </c>
      <c r="AU72" s="115">
        <f>AM72+AP72+AS72</f>
        <v>0</v>
      </c>
      <c r="AV72" s="116">
        <f t="shared" si="13"/>
        <v>0</v>
      </c>
      <c r="AW72" s="346">
        <f>I72+AK72</f>
        <v>57498</v>
      </c>
      <c r="AX72" s="113">
        <f>J72+Y72</f>
        <v>42340</v>
      </c>
      <c r="AY72" s="113">
        <f t="shared" si="166"/>
        <v>0</v>
      </c>
      <c r="AZ72" s="113">
        <f>K72+AC72</f>
        <v>0</v>
      </c>
      <c r="BA72" s="113">
        <f t="shared" si="167"/>
        <v>14311</v>
      </c>
      <c r="BB72" s="113">
        <f t="shared" si="167"/>
        <v>847</v>
      </c>
      <c r="BC72" s="113">
        <f>N72+AJ72</f>
        <v>0</v>
      </c>
      <c r="BD72" s="115">
        <f>O72+AV72</f>
        <v>0.17</v>
      </c>
      <c r="BE72" s="115">
        <f>P72+AT72</f>
        <v>0.17</v>
      </c>
      <c r="BF72" s="372">
        <f t="shared" si="168"/>
        <v>0</v>
      </c>
      <c r="BG72" s="116">
        <f>Q72+AU72</f>
        <v>0</v>
      </c>
      <c r="BH72" s="395"/>
    </row>
    <row r="73" spans="1:61" s="389" customFormat="1" ht="12.75" customHeight="1" x14ac:dyDescent="0.2">
      <c r="A73" s="391">
        <v>18</v>
      </c>
      <c r="B73" s="392">
        <v>3460</v>
      </c>
      <c r="C73" s="392">
        <v>691000387</v>
      </c>
      <c r="D73" s="392">
        <v>86797034</v>
      </c>
      <c r="E73" s="393" t="s">
        <v>44</v>
      </c>
      <c r="F73" s="392">
        <v>3141</v>
      </c>
      <c r="G73" s="393" t="s">
        <v>319</v>
      </c>
      <c r="H73" s="469" t="s">
        <v>282</v>
      </c>
      <c r="I73" s="110">
        <v>845693</v>
      </c>
      <c r="J73" s="111">
        <v>619503</v>
      </c>
      <c r="K73" s="111">
        <v>0</v>
      </c>
      <c r="L73" s="114">
        <v>209392</v>
      </c>
      <c r="M73" s="114">
        <v>12390</v>
      </c>
      <c r="N73" s="111">
        <v>4408</v>
      </c>
      <c r="O73" s="275">
        <v>2.11</v>
      </c>
      <c r="P73" s="288">
        <v>0</v>
      </c>
      <c r="Q73" s="406">
        <v>2.11</v>
      </c>
      <c r="R73" s="112">
        <f t="shared" si="4"/>
        <v>0</v>
      </c>
      <c r="S73" s="113">
        <v>0</v>
      </c>
      <c r="T73" s="113">
        <v>0</v>
      </c>
      <c r="U73" s="113">
        <v>0</v>
      </c>
      <c r="V73" s="113">
        <v>0</v>
      </c>
      <c r="W73" s="113">
        <v>0</v>
      </c>
      <c r="X73" s="113">
        <v>0</v>
      </c>
      <c r="Y73" s="113">
        <f t="shared" si="5"/>
        <v>0</v>
      </c>
      <c r="Z73" s="113">
        <v>0</v>
      </c>
      <c r="AA73" s="113">
        <v>0</v>
      </c>
      <c r="AB73" s="113">
        <v>0</v>
      </c>
      <c r="AC73" s="113">
        <f t="shared" si="6"/>
        <v>0</v>
      </c>
      <c r="AD73" s="113">
        <f t="shared" si="7"/>
        <v>0</v>
      </c>
      <c r="AE73" s="114">
        <f t="shared" si="8"/>
        <v>0</v>
      </c>
      <c r="AF73" s="114">
        <f t="shared" si="9"/>
        <v>0</v>
      </c>
      <c r="AG73" s="113">
        <v>0</v>
      </c>
      <c r="AH73" s="113">
        <v>0</v>
      </c>
      <c r="AI73" s="113">
        <v>0</v>
      </c>
      <c r="AJ73" s="113">
        <f t="shared" si="10"/>
        <v>0</v>
      </c>
      <c r="AK73" s="113">
        <f t="shared" si="11"/>
        <v>0</v>
      </c>
      <c r="AL73" s="115">
        <v>0</v>
      </c>
      <c r="AM73" s="115">
        <v>0</v>
      </c>
      <c r="AN73" s="115">
        <v>0</v>
      </c>
      <c r="AO73" s="115">
        <v>0</v>
      </c>
      <c r="AP73" s="115">
        <v>0</v>
      </c>
      <c r="AQ73" s="115">
        <v>0</v>
      </c>
      <c r="AR73" s="115">
        <v>0</v>
      </c>
      <c r="AS73" s="115">
        <v>0</v>
      </c>
      <c r="AT73" s="409">
        <f t="shared" si="165"/>
        <v>0</v>
      </c>
      <c r="AU73" s="115">
        <f>AM73+AP73+AS73</f>
        <v>0</v>
      </c>
      <c r="AV73" s="116">
        <f t="shared" si="13"/>
        <v>0</v>
      </c>
      <c r="AW73" s="346">
        <f>I73+AK73</f>
        <v>845693</v>
      </c>
      <c r="AX73" s="113">
        <f>J73+Y73</f>
        <v>619503</v>
      </c>
      <c r="AY73" s="113">
        <f t="shared" si="166"/>
        <v>0</v>
      </c>
      <c r="AZ73" s="113">
        <f>K73+AC73</f>
        <v>0</v>
      </c>
      <c r="BA73" s="113">
        <f t="shared" si="167"/>
        <v>209392</v>
      </c>
      <c r="BB73" s="113">
        <f t="shared" si="167"/>
        <v>12390</v>
      </c>
      <c r="BC73" s="113">
        <f>N73+AJ73</f>
        <v>4408</v>
      </c>
      <c r="BD73" s="115">
        <f>O73+AV73</f>
        <v>2.11</v>
      </c>
      <c r="BE73" s="115">
        <f>P73+AT73</f>
        <v>0</v>
      </c>
      <c r="BF73" s="372">
        <f t="shared" si="168"/>
        <v>0</v>
      </c>
      <c r="BG73" s="116">
        <f>Q73+AU73</f>
        <v>2.11</v>
      </c>
      <c r="BH73" s="395"/>
      <c r="BI73" s="395"/>
    </row>
    <row r="74" spans="1:61" s="389" customFormat="1" ht="12.75" customHeight="1" x14ac:dyDescent="0.2">
      <c r="A74" s="235">
        <v>18</v>
      </c>
      <c r="B74" s="22">
        <v>3460</v>
      </c>
      <c r="C74" s="234">
        <v>691000387</v>
      </c>
      <c r="D74" s="234">
        <v>86797034</v>
      </c>
      <c r="E74" s="390" t="s">
        <v>45</v>
      </c>
      <c r="F74" s="22"/>
      <c r="G74" s="390"/>
      <c r="H74" s="468"/>
      <c r="I74" s="34">
        <v>6255293</v>
      </c>
      <c r="J74" s="23">
        <v>4577823</v>
      </c>
      <c r="K74" s="23">
        <v>0</v>
      </c>
      <c r="L74" s="23">
        <v>1547305</v>
      </c>
      <c r="M74" s="23">
        <v>91557</v>
      </c>
      <c r="N74" s="23">
        <v>38608</v>
      </c>
      <c r="O74" s="24">
        <v>11.918199999999999</v>
      </c>
      <c r="P74" s="289">
        <v>7.14</v>
      </c>
      <c r="Q74" s="802">
        <v>4.7782</v>
      </c>
      <c r="R74" s="34">
        <f t="shared" ref="R74:BG74" si="169">SUM(R71:R73)</f>
        <v>0</v>
      </c>
      <c r="S74" s="23">
        <f t="shared" si="169"/>
        <v>0</v>
      </c>
      <c r="T74" s="23">
        <f t="shared" si="169"/>
        <v>749683</v>
      </c>
      <c r="U74" s="23">
        <f t="shared" ref="U74" si="170">SUM(U71:U73)</f>
        <v>32548</v>
      </c>
      <c r="V74" s="23">
        <f t="shared" si="169"/>
        <v>-33137</v>
      </c>
      <c r="W74" s="23">
        <f t="shared" ref="W74" si="171">SUM(W71:W73)</f>
        <v>0</v>
      </c>
      <c r="X74" s="23">
        <f t="shared" si="169"/>
        <v>0</v>
      </c>
      <c r="Y74" s="23">
        <f t="shared" si="169"/>
        <v>749094</v>
      </c>
      <c r="Z74" s="23">
        <f t="shared" si="169"/>
        <v>0</v>
      </c>
      <c r="AA74" s="23">
        <f t="shared" si="169"/>
        <v>0</v>
      </c>
      <c r="AB74" s="23">
        <f t="shared" si="169"/>
        <v>0</v>
      </c>
      <c r="AC74" s="23">
        <f t="shared" si="169"/>
        <v>0</v>
      </c>
      <c r="AD74" s="23">
        <f t="shared" si="169"/>
        <v>749094</v>
      </c>
      <c r="AE74" s="23">
        <f t="shared" si="169"/>
        <v>253194</v>
      </c>
      <c r="AF74" s="23">
        <f t="shared" si="169"/>
        <v>14982</v>
      </c>
      <c r="AG74" s="23">
        <f t="shared" si="169"/>
        <v>0</v>
      </c>
      <c r="AH74" s="23">
        <f t="shared" ref="AH74" si="172">SUM(AH71:AH73)</f>
        <v>45000</v>
      </c>
      <c r="AI74" s="23">
        <f t="shared" si="169"/>
        <v>0</v>
      </c>
      <c r="AJ74" s="23">
        <f t="shared" si="169"/>
        <v>45000</v>
      </c>
      <c r="AK74" s="23">
        <f t="shared" si="169"/>
        <v>1062270</v>
      </c>
      <c r="AL74" s="24">
        <f t="shared" si="169"/>
        <v>0</v>
      </c>
      <c r="AM74" s="24">
        <f t="shared" si="169"/>
        <v>0</v>
      </c>
      <c r="AN74" s="24">
        <f t="shared" si="169"/>
        <v>0</v>
      </c>
      <c r="AO74" s="24">
        <f t="shared" si="169"/>
        <v>1.62</v>
      </c>
      <c r="AP74" s="24">
        <f t="shared" si="169"/>
        <v>0</v>
      </c>
      <c r="AQ74" s="24">
        <f t="shared" ref="AQ74" si="173">SUM(AQ71:AQ73)</f>
        <v>0</v>
      </c>
      <c r="AR74" s="24">
        <f t="shared" si="169"/>
        <v>0</v>
      </c>
      <c r="AS74" s="24">
        <f t="shared" si="169"/>
        <v>0</v>
      </c>
      <c r="AT74" s="24">
        <f t="shared" si="169"/>
        <v>1.62</v>
      </c>
      <c r="AU74" s="24">
        <f t="shared" si="169"/>
        <v>0</v>
      </c>
      <c r="AV74" s="69">
        <f t="shared" si="169"/>
        <v>1.62</v>
      </c>
      <c r="AW74" s="848">
        <f t="shared" si="169"/>
        <v>7317563</v>
      </c>
      <c r="AX74" s="23">
        <f t="shared" si="169"/>
        <v>5326917</v>
      </c>
      <c r="AY74" s="942">
        <f t="shared" ref="AY74" si="174">SUM(AY71:AY73)</f>
        <v>0</v>
      </c>
      <c r="AZ74" s="23">
        <f t="shared" si="169"/>
        <v>0</v>
      </c>
      <c r="BA74" s="23">
        <f t="shared" si="169"/>
        <v>1800499</v>
      </c>
      <c r="BB74" s="23">
        <f t="shared" si="169"/>
        <v>106539</v>
      </c>
      <c r="BC74" s="23">
        <f t="shared" si="169"/>
        <v>83608</v>
      </c>
      <c r="BD74" s="24">
        <f t="shared" si="169"/>
        <v>13.538199999999998</v>
      </c>
      <c r="BE74" s="24">
        <f t="shared" si="169"/>
        <v>8.76</v>
      </c>
      <c r="BF74" s="24">
        <f t="shared" si="169"/>
        <v>0</v>
      </c>
      <c r="BG74" s="69">
        <f t="shared" si="169"/>
        <v>4.7782</v>
      </c>
      <c r="BH74" s="395"/>
    </row>
    <row r="75" spans="1:61" s="389" customFormat="1" ht="12.75" customHeight="1" x14ac:dyDescent="0.2">
      <c r="A75" s="391">
        <v>19</v>
      </c>
      <c r="B75" s="392">
        <v>3413</v>
      </c>
      <c r="C75" s="392">
        <v>600077918</v>
      </c>
      <c r="D75" s="392">
        <v>72743433</v>
      </c>
      <c r="E75" s="393" t="s">
        <v>283</v>
      </c>
      <c r="F75" s="392">
        <v>3111</v>
      </c>
      <c r="G75" s="393" t="s">
        <v>315</v>
      </c>
      <c r="H75" s="469" t="s">
        <v>281</v>
      </c>
      <c r="I75" s="110">
        <v>10582340</v>
      </c>
      <c r="J75" s="111">
        <v>7738910</v>
      </c>
      <c r="K75" s="111">
        <v>0</v>
      </c>
      <c r="L75" s="114">
        <v>2615752</v>
      </c>
      <c r="M75" s="114">
        <v>154778</v>
      </c>
      <c r="N75" s="111">
        <v>72900</v>
      </c>
      <c r="O75" s="275">
        <v>17.702199999999998</v>
      </c>
      <c r="P75" s="288">
        <v>12.7097</v>
      </c>
      <c r="Q75" s="406">
        <v>4.9924999999999997</v>
      </c>
      <c r="R75" s="112">
        <f t="shared" si="4"/>
        <v>0</v>
      </c>
      <c r="S75" s="113">
        <v>0</v>
      </c>
      <c r="T75" s="113">
        <v>0</v>
      </c>
      <c r="U75" s="113">
        <v>47760</v>
      </c>
      <c r="V75" s="113">
        <v>0</v>
      </c>
      <c r="W75" s="113">
        <v>0</v>
      </c>
      <c r="X75" s="113">
        <v>0</v>
      </c>
      <c r="Y75" s="113">
        <f t="shared" si="5"/>
        <v>47760</v>
      </c>
      <c r="Z75" s="113">
        <v>0</v>
      </c>
      <c r="AA75" s="113">
        <v>0</v>
      </c>
      <c r="AB75" s="113">
        <v>0</v>
      </c>
      <c r="AC75" s="113">
        <f t="shared" si="6"/>
        <v>0</v>
      </c>
      <c r="AD75" s="113">
        <f t="shared" si="7"/>
        <v>47760</v>
      </c>
      <c r="AE75" s="114">
        <f t="shared" si="8"/>
        <v>16143</v>
      </c>
      <c r="AF75" s="114">
        <f t="shared" si="9"/>
        <v>955</v>
      </c>
      <c r="AG75" s="113">
        <v>0</v>
      </c>
      <c r="AH75" s="113">
        <v>0</v>
      </c>
      <c r="AI75" s="113">
        <v>0</v>
      </c>
      <c r="AJ75" s="113">
        <f t="shared" si="10"/>
        <v>0</v>
      </c>
      <c r="AK75" s="113">
        <f t="shared" si="11"/>
        <v>64858</v>
      </c>
      <c r="AL75" s="115">
        <v>0</v>
      </c>
      <c r="AM75" s="115">
        <v>0</v>
      </c>
      <c r="AN75" s="115">
        <v>0</v>
      </c>
      <c r="AO75" s="115">
        <v>0</v>
      </c>
      <c r="AP75" s="115">
        <v>0</v>
      </c>
      <c r="AQ75" s="115">
        <v>0</v>
      </c>
      <c r="AR75" s="115">
        <v>0</v>
      </c>
      <c r="AS75" s="115">
        <v>0</v>
      </c>
      <c r="AT75" s="409">
        <f t="shared" ref="AT75:AT78" si="175">AL75+AN75+AO75+AR75+AQ75</f>
        <v>0</v>
      </c>
      <c r="AU75" s="115">
        <f>AM75+AP75+AS75</f>
        <v>0</v>
      </c>
      <c r="AV75" s="116">
        <f t="shared" si="13"/>
        <v>0</v>
      </c>
      <c r="AW75" s="346">
        <f>I75+AK75</f>
        <v>10647198</v>
      </c>
      <c r="AX75" s="113">
        <f>J75+Y75</f>
        <v>7786670</v>
      </c>
      <c r="AY75" s="113">
        <f t="shared" ref="AY75:AY78" si="176">W75</f>
        <v>0</v>
      </c>
      <c r="AZ75" s="113">
        <f>K75+AC75</f>
        <v>0</v>
      </c>
      <c r="BA75" s="113">
        <f t="shared" ref="BA75:BB78" si="177">L75+AE75</f>
        <v>2631895</v>
      </c>
      <c r="BB75" s="113">
        <f t="shared" si="177"/>
        <v>155733</v>
      </c>
      <c r="BC75" s="113">
        <f>N75+AJ75</f>
        <v>72900</v>
      </c>
      <c r="BD75" s="115">
        <f>O75+AV75</f>
        <v>17.702199999999998</v>
      </c>
      <c r="BE75" s="115">
        <f>P75+AT75</f>
        <v>12.7097</v>
      </c>
      <c r="BF75" s="372">
        <f t="shared" ref="BF75:BF78" si="178">AQ75</f>
        <v>0</v>
      </c>
      <c r="BG75" s="116">
        <f>Q75+AU75</f>
        <v>4.9924999999999997</v>
      </c>
      <c r="BH75" s="395"/>
    </row>
    <row r="76" spans="1:61" s="389" customFormat="1" ht="12.75" customHeight="1" x14ac:dyDescent="0.2">
      <c r="A76" s="391">
        <v>19</v>
      </c>
      <c r="B76" s="392">
        <v>3413</v>
      </c>
      <c r="C76" s="392">
        <v>600077918</v>
      </c>
      <c r="D76" s="392">
        <v>72743433</v>
      </c>
      <c r="E76" s="393" t="s">
        <v>283</v>
      </c>
      <c r="F76" s="392">
        <v>3111</v>
      </c>
      <c r="G76" s="393" t="s">
        <v>317</v>
      </c>
      <c r="H76" s="469" t="s">
        <v>281</v>
      </c>
      <c r="I76" s="110">
        <v>1816808</v>
      </c>
      <c r="J76" s="111">
        <v>1337856</v>
      </c>
      <c r="K76" s="111">
        <v>0</v>
      </c>
      <c r="L76" s="114">
        <v>452195</v>
      </c>
      <c r="M76" s="114">
        <v>26757</v>
      </c>
      <c r="N76" s="111">
        <v>0</v>
      </c>
      <c r="O76" s="275">
        <v>4</v>
      </c>
      <c r="P76" s="288">
        <v>4</v>
      </c>
      <c r="Q76" s="406">
        <v>0</v>
      </c>
      <c r="R76" s="112">
        <f t="shared" si="4"/>
        <v>0</v>
      </c>
      <c r="S76" s="113">
        <v>0</v>
      </c>
      <c r="T76" s="113">
        <v>0</v>
      </c>
      <c r="U76" s="113">
        <v>0</v>
      </c>
      <c r="V76" s="113">
        <v>0</v>
      </c>
      <c r="W76" s="113">
        <v>0</v>
      </c>
      <c r="X76" s="113">
        <v>0</v>
      </c>
      <c r="Y76" s="113">
        <f t="shared" si="5"/>
        <v>0</v>
      </c>
      <c r="Z76" s="113">
        <v>0</v>
      </c>
      <c r="AA76" s="113">
        <v>0</v>
      </c>
      <c r="AB76" s="113">
        <v>0</v>
      </c>
      <c r="AC76" s="113">
        <f t="shared" si="6"/>
        <v>0</v>
      </c>
      <c r="AD76" s="113">
        <f t="shared" si="7"/>
        <v>0</v>
      </c>
      <c r="AE76" s="114">
        <f t="shared" si="8"/>
        <v>0</v>
      </c>
      <c r="AF76" s="114">
        <f t="shared" si="9"/>
        <v>0</v>
      </c>
      <c r="AG76" s="113">
        <v>0</v>
      </c>
      <c r="AH76" s="113">
        <v>0</v>
      </c>
      <c r="AI76" s="113">
        <v>0</v>
      </c>
      <c r="AJ76" s="113">
        <f t="shared" si="10"/>
        <v>0</v>
      </c>
      <c r="AK76" s="113">
        <f t="shared" si="11"/>
        <v>0</v>
      </c>
      <c r="AL76" s="115">
        <v>0</v>
      </c>
      <c r="AM76" s="115">
        <v>0</v>
      </c>
      <c r="AN76" s="115">
        <v>0</v>
      </c>
      <c r="AO76" s="115">
        <v>0</v>
      </c>
      <c r="AP76" s="115">
        <v>0</v>
      </c>
      <c r="AQ76" s="115">
        <v>0</v>
      </c>
      <c r="AR76" s="115">
        <v>0</v>
      </c>
      <c r="AS76" s="115">
        <v>0</v>
      </c>
      <c r="AT76" s="409">
        <f t="shared" si="175"/>
        <v>0</v>
      </c>
      <c r="AU76" s="115">
        <f>AM76+AP76+AS76</f>
        <v>0</v>
      </c>
      <c r="AV76" s="116">
        <f t="shared" si="13"/>
        <v>0</v>
      </c>
      <c r="AW76" s="346">
        <f>I76+AK76</f>
        <v>1816808</v>
      </c>
      <c r="AX76" s="113">
        <f>J76+Y76</f>
        <v>1337856</v>
      </c>
      <c r="AY76" s="113">
        <f t="shared" si="176"/>
        <v>0</v>
      </c>
      <c r="AZ76" s="113">
        <f>K76+AC76</f>
        <v>0</v>
      </c>
      <c r="BA76" s="113">
        <f t="shared" si="177"/>
        <v>452195</v>
      </c>
      <c r="BB76" s="113">
        <f t="shared" si="177"/>
        <v>26757</v>
      </c>
      <c r="BC76" s="113">
        <f>N76+AJ76</f>
        <v>0</v>
      </c>
      <c r="BD76" s="115">
        <f>O76+AV76</f>
        <v>4</v>
      </c>
      <c r="BE76" s="115">
        <f>P76+AT76</f>
        <v>4</v>
      </c>
      <c r="BF76" s="372">
        <f t="shared" si="178"/>
        <v>0</v>
      </c>
      <c r="BG76" s="116">
        <f>Q76+AU76</f>
        <v>0</v>
      </c>
      <c r="BH76" s="395"/>
    </row>
    <row r="77" spans="1:61" s="389" customFormat="1" x14ac:dyDescent="0.2">
      <c r="A77" s="391">
        <v>19</v>
      </c>
      <c r="B77" s="392">
        <v>3413</v>
      </c>
      <c r="C77" s="392">
        <v>600077918</v>
      </c>
      <c r="D77" s="392">
        <v>72743433</v>
      </c>
      <c r="E77" s="393" t="s">
        <v>283</v>
      </c>
      <c r="F77" s="392">
        <v>3111</v>
      </c>
      <c r="G77" s="393" t="s">
        <v>316</v>
      </c>
      <c r="H77" s="469" t="s">
        <v>282</v>
      </c>
      <c r="I77" s="110">
        <v>227393</v>
      </c>
      <c r="J77" s="111">
        <v>167447</v>
      </c>
      <c r="K77" s="111">
        <v>0</v>
      </c>
      <c r="L77" s="114">
        <v>56597</v>
      </c>
      <c r="M77" s="114">
        <v>3349</v>
      </c>
      <c r="N77" s="111">
        <v>0</v>
      </c>
      <c r="O77" s="275">
        <v>0.5</v>
      </c>
      <c r="P77" s="288">
        <v>0.5</v>
      </c>
      <c r="Q77" s="406">
        <v>0</v>
      </c>
      <c r="R77" s="112">
        <f t="shared" si="4"/>
        <v>0</v>
      </c>
      <c r="S77" s="113">
        <v>0</v>
      </c>
      <c r="T77" s="113">
        <v>0</v>
      </c>
      <c r="U77" s="113">
        <v>0</v>
      </c>
      <c r="V77" s="113">
        <v>0</v>
      </c>
      <c r="W77" s="113">
        <v>0</v>
      </c>
      <c r="X77" s="113">
        <v>0</v>
      </c>
      <c r="Y77" s="113">
        <f t="shared" si="5"/>
        <v>0</v>
      </c>
      <c r="Z77" s="113">
        <v>0</v>
      </c>
      <c r="AA77" s="113">
        <v>0</v>
      </c>
      <c r="AB77" s="113">
        <v>0</v>
      </c>
      <c r="AC77" s="113">
        <f t="shared" si="6"/>
        <v>0</v>
      </c>
      <c r="AD77" s="113">
        <f t="shared" si="7"/>
        <v>0</v>
      </c>
      <c r="AE77" s="114">
        <f t="shared" si="8"/>
        <v>0</v>
      </c>
      <c r="AF77" s="114">
        <f t="shared" si="9"/>
        <v>0</v>
      </c>
      <c r="AG77" s="113">
        <v>0</v>
      </c>
      <c r="AH77" s="113">
        <v>0</v>
      </c>
      <c r="AI77" s="113">
        <v>0</v>
      </c>
      <c r="AJ77" s="113">
        <f t="shared" si="10"/>
        <v>0</v>
      </c>
      <c r="AK77" s="113">
        <f t="shared" si="11"/>
        <v>0</v>
      </c>
      <c r="AL77" s="115">
        <v>0</v>
      </c>
      <c r="AM77" s="115">
        <v>0</v>
      </c>
      <c r="AN77" s="115">
        <v>0</v>
      </c>
      <c r="AO77" s="115">
        <v>0</v>
      </c>
      <c r="AP77" s="115">
        <v>0</v>
      </c>
      <c r="AQ77" s="115">
        <v>0</v>
      </c>
      <c r="AR77" s="115">
        <v>0</v>
      </c>
      <c r="AS77" s="115">
        <v>0</v>
      </c>
      <c r="AT77" s="409">
        <f t="shared" si="175"/>
        <v>0</v>
      </c>
      <c r="AU77" s="115">
        <f>AM77+AP77+AS77</f>
        <v>0</v>
      </c>
      <c r="AV77" s="116">
        <f t="shared" si="13"/>
        <v>0</v>
      </c>
      <c r="AW77" s="346">
        <f>I77+AK77</f>
        <v>227393</v>
      </c>
      <c r="AX77" s="113">
        <f>J77+Y77</f>
        <v>167447</v>
      </c>
      <c r="AY77" s="113">
        <f t="shared" si="176"/>
        <v>0</v>
      </c>
      <c r="AZ77" s="113">
        <f>K77+AC77</f>
        <v>0</v>
      </c>
      <c r="BA77" s="113">
        <f t="shared" si="177"/>
        <v>56597</v>
      </c>
      <c r="BB77" s="113">
        <f t="shared" si="177"/>
        <v>3349</v>
      </c>
      <c r="BC77" s="113">
        <f>N77+AJ77</f>
        <v>0</v>
      </c>
      <c r="BD77" s="115">
        <f>O77+AV77</f>
        <v>0.5</v>
      </c>
      <c r="BE77" s="115">
        <f>P77+AT77</f>
        <v>0.5</v>
      </c>
      <c r="BF77" s="372">
        <f t="shared" si="178"/>
        <v>0</v>
      </c>
      <c r="BG77" s="116">
        <f>Q77+AU77</f>
        <v>0</v>
      </c>
      <c r="BH77" s="395"/>
    </row>
    <row r="78" spans="1:61" s="389" customFormat="1" ht="12.75" customHeight="1" x14ac:dyDescent="0.2">
      <c r="A78" s="391">
        <v>19</v>
      </c>
      <c r="B78" s="392">
        <v>3413</v>
      </c>
      <c r="C78" s="392">
        <v>600077918</v>
      </c>
      <c r="D78" s="392">
        <v>72743433</v>
      </c>
      <c r="E78" s="393" t="s">
        <v>283</v>
      </c>
      <c r="F78" s="392">
        <v>3141</v>
      </c>
      <c r="G78" s="393" t="s">
        <v>319</v>
      </c>
      <c r="H78" s="469" t="s">
        <v>282</v>
      </c>
      <c r="I78" s="110">
        <v>1200593</v>
      </c>
      <c r="J78" s="111">
        <v>879576</v>
      </c>
      <c r="K78" s="111">
        <v>0</v>
      </c>
      <c r="L78" s="114">
        <v>297297</v>
      </c>
      <c r="M78" s="114">
        <v>17592</v>
      </c>
      <c r="N78" s="111">
        <v>6128</v>
      </c>
      <c r="O78" s="275">
        <v>2.99</v>
      </c>
      <c r="P78" s="288">
        <v>0</v>
      </c>
      <c r="Q78" s="406">
        <v>2.99</v>
      </c>
      <c r="R78" s="112">
        <f t="shared" si="4"/>
        <v>0</v>
      </c>
      <c r="S78" s="113">
        <v>0</v>
      </c>
      <c r="T78" s="113">
        <v>0</v>
      </c>
      <c r="U78" s="113">
        <v>0</v>
      </c>
      <c r="V78" s="113">
        <v>0</v>
      </c>
      <c r="W78" s="113">
        <v>0</v>
      </c>
      <c r="X78" s="113">
        <v>0</v>
      </c>
      <c r="Y78" s="113">
        <f t="shared" si="5"/>
        <v>0</v>
      </c>
      <c r="Z78" s="113">
        <v>0</v>
      </c>
      <c r="AA78" s="113">
        <v>0</v>
      </c>
      <c r="AB78" s="113">
        <v>0</v>
      </c>
      <c r="AC78" s="113">
        <f t="shared" si="6"/>
        <v>0</v>
      </c>
      <c r="AD78" s="113">
        <f t="shared" si="7"/>
        <v>0</v>
      </c>
      <c r="AE78" s="114">
        <f t="shared" si="8"/>
        <v>0</v>
      </c>
      <c r="AF78" s="114">
        <f t="shared" si="9"/>
        <v>0</v>
      </c>
      <c r="AG78" s="113">
        <v>0</v>
      </c>
      <c r="AH78" s="113">
        <v>0</v>
      </c>
      <c r="AI78" s="113">
        <v>0</v>
      </c>
      <c r="AJ78" s="113">
        <f t="shared" si="10"/>
        <v>0</v>
      </c>
      <c r="AK78" s="113">
        <f t="shared" si="11"/>
        <v>0</v>
      </c>
      <c r="AL78" s="115">
        <v>0</v>
      </c>
      <c r="AM78" s="115">
        <v>0</v>
      </c>
      <c r="AN78" s="115">
        <v>0</v>
      </c>
      <c r="AO78" s="115">
        <v>0</v>
      </c>
      <c r="AP78" s="115">
        <v>0</v>
      </c>
      <c r="AQ78" s="115">
        <v>0</v>
      </c>
      <c r="AR78" s="115">
        <v>0</v>
      </c>
      <c r="AS78" s="115">
        <v>0</v>
      </c>
      <c r="AT78" s="409">
        <f t="shared" si="175"/>
        <v>0</v>
      </c>
      <c r="AU78" s="115">
        <f>AM78+AP78+AS78</f>
        <v>0</v>
      </c>
      <c r="AV78" s="116">
        <f t="shared" si="13"/>
        <v>0</v>
      </c>
      <c r="AW78" s="346">
        <f>I78+AK78</f>
        <v>1200593</v>
      </c>
      <c r="AX78" s="113">
        <f>J78+Y78</f>
        <v>879576</v>
      </c>
      <c r="AY78" s="113">
        <f t="shared" si="176"/>
        <v>0</v>
      </c>
      <c r="AZ78" s="113">
        <f>K78+AC78</f>
        <v>0</v>
      </c>
      <c r="BA78" s="113">
        <f t="shared" si="177"/>
        <v>297297</v>
      </c>
      <c r="BB78" s="113">
        <f t="shared" si="177"/>
        <v>17592</v>
      </c>
      <c r="BC78" s="113">
        <f>N78+AJ78</f>
        <v>6128</v>
      </c>
      <c r="BD78" s="115">
        <f>O78+AV78</f>
        <v>2.99</v>
      </c>
      <c r="BE78" s="115">
        <f>P78+AT78</f>
        <v>0</v>
      </c>
      <c r="BF78" s="372">
        <f t="shared" si="178"/>
        <v>0</v>
      </c>
      <c r="BG78" s="116">
        <f>Q78+AU78</f>
        <v>2.99</v>
      </c>
      <c r="BH78" s="395"/>
      <c r="BI78" s="395"/>
    </row>
    <row r="79" spans="1:61" s="389" customFormat="1" ht="12.75" customHeight="1" x14ac:dyDescent="0.2">
      <c r="A79" s="235">
        <v>19</v>
      </c>
      <c r="B79" s="22">
        <v>3413</v>
      </c>
      <c r="C79" s="234">
        <v>600077918</v>
      </c>
      <c r="D79" s="234">
        <v>72743433</v>
      </c>
      <c r="E79" s="390" t="s">
        <v>46</v>
      </c>
      <c r="F79" s="22"/>
      <c r="G79" s="390"/>
      <c r="H79" s="468"/>
      <c r="I79" s="34">
        <v>13827134</v>
      </c>
      <c r="J79" s="23">
        <v>10123789</v>
      </c>
      <c r="K79" s="23">
        <v>0</v>
      </c>
      <c r="L79" s="23">
        <v>3421841</v>
      </c>
      <c r="M79" s="23">
        <v>202476</v>
      </c>
      <c r="N79" s="23">
        <v>79028</v>
      </c>
      <c r="O79" s="24">
        <v>25.1922</v>
      </c>
      <c r="P79" s="289">
        <v>17.209699999999998</v>
      </c>
      <c r="Q79" s="802">
        <v>7.9824999999999999</v>
      </c>
      <c r="R79" s="34">
        <f t="shared" ref="R79:BG79" si="179">SUM(R75:R78)</f>
        <v>0</v>
      </c>
      <c r="S79" s="23">
        <f t="shared" si="179"/>
        <v>0</v>
      </c>
      <c r="T79" s="23">
        <f t="shared" si="179"/>
        <v>0</v>
      </c>
      <c r="U79" s="23">
        <f t="shared" ref="U79" si="180">SUM(U75:U78)</f>
        <v>47760</v>
      </c>
      <c r="V79" s="23">
        <f t="shared" si="179"/>
        <v>0</v>
      </c>
      <c r="W79" s="23">
        <f t="shared" ref="W79" si="181">SUM(W75:W78)</f>
        <v>0</v>
      </c>
      <c r="X79" s="23">
        <f t="shared" si="179"/>
        <v>0</v>
      </c>
      <c r="Y79" s="23">
        <f t="shared" si="179"/>
        <v>47760</v>
      </c>
      <c r="Z79" s="23">
        <f t="shared" si="179"/>
        <v>0</v>
      </c>
      <c r="AA79" s="23">
        <f t="shared" si="179"/>
        <v>0</v>
      </c>
      <c r="AB79" s="23">
        <f t="shared" si="179"/>
        <v>0</v>
      </c>
      <c r="AC79" s="23">
        <f t="shared" si="179"/>
        <v>0</v>
      </c>
      <c r="AD79" s="23">
        <f t="shared" si="179"/>
        <v>47760</v>
      </c>
      <c r="AE79" s="23">
        <f t="shared" si="179"/>
        <v>16143</v>
      </c>
      <c r="AF79" s="23">
        <f t="shared" si="179"/>
        <v>955</v>
      </c>
      <c r="AG79" s="23">
        <f t="shared" si="179"/>
        <v>0</v>
      </c>
      <c r="AH79" s="23">
        <f t="shared" ref="AH79" si="182">SUM(AH75:AH78)</f>
        <v>0</v>
      </c>
      <c r="AI79" s="23">
        <f t="shared" si="179"/>
        <v>0</v>
      </c>
      <c r="AJ79" s="23">
        <f t="shared" si="179"/>
        <v>0</v>
      </c>
      <c r="AK79" s="23">
        <f t="shared" si="179"/>
        <v>64858</v>
      </c>
      <c r="AL79" s="24">
        <f t="shared" si="179"/>
        <v>0</v>
      </c>
      <c r="AM79" s="24">
        <f t="shared" si="179"/>
        <v>0</v>
      </c>
      <c r="AN79" s="24">
        <f t="shared" si="179"/>
        <v>0</v>
      </c>
      <c r="AO79" s="24">
        <f t="shared" si="179"/>
        <v>0</v>
      </c>
      <c r="AP79" s="24">
        <f t="shared" si="179"/>
        <v>0</v>
      </c>
      <c r="AQ79" s="24">
        <f t="shared" ref="AQ79" si="183">SUM(AQ75:AQ78)</f>
        <v>0</v>
      </c>
      <c r="AR79" s="24">
        <f t="shared" si="179"/>
        <v>0</v>
      </c>
      <c r="AS79" s="24">
        <f t="shared" si="179"/>
        <v>0</v>
      </c>
      <c r="AT79" s="24">
        <f t="shared" si="179"/>
        <v>0</v>
      </c>
      <c r="AU79" s="24">
        <f t="shared" si="179"/>
        <v>0</v>
      </c>
      <c r="AV79" s="69">
        <f t="shared" si="179"/>
        <v>0</v>
      </c>
      <c r="AW79" s="848">
        <f t="shared" si="179"/>
        <v>13891992</v>
      </c>
      <c r="AX79" s="23">
        <f t="shared" si="179"/>
        <v>10171549</v>
      </c>
      <c r="AY79" s="942">
        <f t="shared" ref="AY79" si="184">SUM(AY75:AY78)</f>
        <v>0</v>
      </c>
      <c r="AZ79" s="23">
        <f t="shared" si="179"/>
        <v>0</v>
      </c>
      <c r="BA79" s="23">
        <f t="shared" si="179"/>
        <v>3437984</v>
      </c>
      <c r="BB79" s="23">
        <f t="shared" si="179"/>
        <v>203431</v>
      </c>
      <c r="BC79" s="23">
        <f t="shared" si="179"/>
        <v>79028</v>
      </c>
      <c r="BD79" s="24">
        <f t="shared" si="179"/>
        <v>25.1922</v>
      </c>
      <c r="BE79" s="24">
        <f t="shared" si="179"/>
        <v>17.209699999999998</v>
      </c>
      <c r="BF79" s="24">
        <f t="shared" si="179"/>
        <v>0</v>
      </c>
      <c r="BG79" s="69">
        <f t="shared" si="179"/>
        <v>7.9824999999999999</v>
      </c>
      <c r="BH79" s="395"/>
    </row>
    <row r="80" spans="1:61" s="389" customFormat="1" ht="12.75" customHeight="1" x14ac:dyDescent="0.2">
      <c r="A80" s="391">
        <v>20</v>
      </c>
      <c r="B80" s="392">
        <v>3409</v>
      </c>
      <c r="C80" s="392">
        <v>600078396</v>
      </c>
      <c r="D80" s="392">
        <v>43257399</v>
      </c>
      <c r="E80" s="393" t="s">
        <v>47</v>
      </c>
      <c r="F80" s="392">
        <v>3113</v>
      </c>
      <c r="G80" s="393" t="s">
        <v>318</v>
      </c>
      <c r="H80" s="469" t="s">
        <v>281</v>
      </c>
      <c r="I80" s="110">
        <v>23570022</v>
      </c>
      <c r="J80" s="111">
        <v>16808919</v>
      </c>
      <c r="K80" s="111">
        <v>10000</v>
      </c>
      <c r="L80" s="114">
        <v>5684795</v>
      </c>
      <c r="M80" s="114">
        <v>336179</v>
      </c>
      <c r="N80" s="111">
        <v>730129</v>
      </c>
      <c r="O80" s="275">
        <v>33.739100000000008</v>
      </c>
      <c r="P80" s="288">
        <v>27.119500000000002</v>
      </c>
      <c r="Q80" s="406">
        <v>6.6196000000000002</v>
      </c>
      <c r="R80" s="112">
        <f t="shared" ref="R80:R142" si="185">Z80*-1</f>
        <v>-29000</v>
      </c>
      <c r="S80" s="113">
        <v>0</v>
      </c>
      <c r="T80" s="113">
        <v>-207489</v>
      </c>
      <c r="U80" s="113">
        <v>93952</v>
      </c>
      <c r="V80" s="113">
        <v>0</v>
      </c>
      <c r="W80" s="113">
        <v>173220</v>
      </c>
      <c r="X80" s="113">
        <v>0</v>
      </c>
      <c r="Y80" s="113">
        <f t="shared" ref="Y80:Y142" si="186">SUM(R80:X80)</f>
        <v>30683</v>
      </c>
      <c r="Z80" s="113">
        <v>29000</v>
      </c>
      <c r="AA80" s="113">
        <v>0</v>
      </c>
      <c r="AB80" s="113">
        <v>0</v>
      </c>
      <c r="AC80" s="113">
        <f t="shared" ref="AC80:AC142" si="187">SUM(Z80:AB80)</f>
        <v>29000</v>
      </c>
      <c r="AD80" s="113">
        <f t="shared" ref="AD80:AD142" si="188">Y80+AC80</f>
        <v>59683</v>
      </c>
      <c r="AE80" s="114">
        <f t="shared" ref="AE80:AE142" si="189">ROUND((Y80+Z80+AA80)*33.8%,0)</f>
        <v>20173</v>
      </c>
      <c r="AF80" s="114">
        <f t="shared" ref="AF80:AF142" si="190">ROUND(Y80*2%,0)</f>
        <v>614</v>
      </c>
      <c r="AG80" s="113">
        <v>0</v>
      </c>
      <c r="AH80" s="113">
        <v>0</v>
      </c>
      <c r="AI80" s="113">
        <v>0</v>
      </c>
      <c r="AJ80" s="113">
        <f t="shared" ref="AJ80:AJ142" si="191">SUM(AG80:AI80)</f>
        <v>0</v>
      </c>
      <c r="AK80" s="113">
        <f t="shared" ref="AK80:AK142" si="192">AD80+AE80+AF80+AJ80</f>
        <v>80470</v>
      </c>
      <c r="AL80" s="115">
        <v>-0.04</v>
      </c>
      <c r="AM80" s="115">
        <v>0</v>
      </c>
      <c r="AN80" s="115">
        <v>0</v>
      </c>
      <c r="AO80" s="115">
        <v>-0.38</v>
      </c>
      <c r="AP80" s="115">
        <v>0</v>
      </c>
      <c r="AQ80" s="115">
        <v>0.5</v>
      </c>
      <c r="AR80" s="115">
        <v>0</v>
      </c>
      <c r="AS80" s="115">
        <v>0</v>
      </c>
      <c r="AT80" s="409">
        <f t="shared" ref="AT80:AT84" si="193">AL80+AN80+AO80+AR80+AQ80</f>
        <v>8.0000000000000016E-2</v>
      </c>
      <c r="AU80" s="115">
        <f>AM80+AP80+AS80</f>
        <v>0</v>
      </c>
      <c r="AV80" s="116">
        <f t="shared" ref="AV80:AV142" si="194">SUM(AT80:AU80)</f>
        <v>8.0000000000000016E-2</v>
      </c>
      <c r="AW80" s="346">
        <f>I80+AK80</f>
        <v>23650492</v>
      </c>
      <c r="AX80" s="113">
        <f>J80+Y80</f>
        <v>16839602</v>
      </c>
      <c r="AY80" s="113">
        <f t="shared" ref="AY80:AY84" si="195">W80</f>
        <v>173220</v>
      </c>
      <c r="AZ80" s="113">
        <f>K80+AC80</f>
        <v>39000</v>
      </c>
      <c r="BA80" s="113">
        <f t="shared" ref="BA80:BB84" si="196">L80+AE80</f>
        <v>5704968</v>
      </c>
      <c r="BB80" s="113">
        <f t="shared" si="196"/>
        <v>336793</v>
      </c>
      <c r="BC80" s="113">
        <f>N80+AJ80</f>
        <v>730129</v>
      </c>
      <c r="BD80" s="115">
        <f>O80+AV80</f>
        <v>33.819100000000006</v>
      </c>
      <c r="BE80" s="115">
        <f>P80+AT80</f>
        <v>27.1995</v>
      </c>
      <c r="BF80" s="372">
        <f t="shared" ref="BF80:BF84" si="197">AQ80</f>
        <v>0.5</v>
      </c>
      <c r="BG80" s="116">
        <f>Q80+AU80</f>
        <v>6.6196000000000002</v>
      </c>
      <c r="BH80" s="395"/>
    </row>
    <row r="81" spans="1:61" s="389" customFormat="1" x14ac:dyDescent="0.2">
      <c r="A81" s="391">
        <v>20</v>
      </c>
      <c r="B81" s="392">
        <v>3409</v>
      </c>
      <c r="C81" s="392">
        <v>600078396</v>
      </c>
      <c r="D81" s="392">
        <v>43257399</v>
      </c>
      <c r="E81" s="393" t="s">
        <v>47</v>
      </c>
      <c r="F81" s="392">
        <v>3113</v>
      </c>
      <c r="G81" s="393" t="s">
        <v>316</v>
      </c>
      <c r="H81" s="469" t="s">
        <v>282</v>
      </c>
      <c r="I81" s="110">
        <v>4577376</v>
      </c>
      <c r="J81" s="111">
        <v>3366440</v>
      </c>
      <c r="K81" s="111">
        <v>0</v>
      </c>
      <c r="L81" s="114">
        <v>1137857</v>
      </c>
      <c r="M81" s="114">
        <v>67329</v>
      </c>
      <c r="N81" s="111">
        <v>5750</v>
      </c>
      <c r="O81" s="275">
        <v>9.66</v>
      </c>
      <c r="P81" s="288">
        <v>9.66</v>
      </c>
      <c r="Q81" s="406">
        <v>0</v>
      </c>
      <c r="R81" s="112">
        <f t="shared" si="185"/>
        <v>0</v>
      </c>
      <c r="S81" s="113">
        <v>7712</v>
      </c>
      <c r="T81" s="113">
        <v>0</v>
      </c>
      <c r="U81" s="113">
        <v>0</v>
      </c>
      <c r="V81" s="113">
        <v>0</v>
      </c>
      <c r="W81" s="113">
        <v>0</v>
      </c>
      <c r="X81" s="113">
        <v>0</v>
      </c>
      <c r="Y81" s="113">
        <f t="shared" si="186"/>
        <v>7712</v>
      </c>
      <c r="Z81" s="113">
        <v>0</v>
      </c>
      <c r="AA81" s="113">
        <v>0</v>
      </c>
      <c r="AB81" s="113">
        <v>0</v>
      </c>
      <c r="AC81" s="113">
        <f t="shared" si="187"/>
        <v>0</v>
      </c>
      <c r="AD81" s="113">
        <f t="shared" si="188"/>
        <v>7712</v>
      </c>
      <c r="AE81" s="114">
        <f t="shared" si="189"/>
        <v>2607</v>
      </c>
      <c r="AF81" s="114">
        <f t="shared" si="190"/>
        <v>154</v>
      </c>
      <c r="AG81" s="113">
        <v>14500</v>
      </c>
      <c r="AH81" s="113">
        <v>0</v>
      </c>
      <c r="AI81" s="113">
        <v>0</v>
      </c>
      <c r="AJ81" s="113">
        <f t="shared" si="191"/>
        <v>14500</v>
      </c>
      <c r="AK81" s="113">
        <f t="shared" si="192"/>
        <v>24973</v>
      </c>
      <c r="AL81" s="115">
        <v>0</v>
      </c>
      <c r="AM81" s="115">
        <v>0</v>
      </c>
      <c r="AN81" s="115">
        <v>0.02</v>
      </c>
      <c r="AO81" s="115">
        <v>0</v>
      </c>
      <c r="AP81" s="115">
        <v>0</v>
      </c>
      <c r="AQ81" s="115">
        <v>0</v>
      </c>
      <c r="AR81" s="115">
        <v>0</v>
      </c>
      <c r="AS81" s="115">
        <v>0</v>
      </c>
      <c r="AT81" s="409">
        <f t="shared" si="193"/>
        <v>0.02</v>
      </c>
      <c r="AU81" s="115">
        <f>AM81+AP81+AS81</f>
        <v>0</v>
      </c>
      <c r="AV81" s="116">
        <f t="shared" si="194"/>
        <v>0.02</v>
      </c>
      <c r="AW81" s="346">
        <f>I81+AK81</f>
        <v>4602349</v>
      </c>
      <c r="AX81" s="113">
        <f>J81+Y81</f>
        <v>3374152</v>
      </c>
      <c r="AY81" s="113">
        <f t="shared" si="195"/>
        <v>0</v>
      </c>
      <c r="AZ81" s="113">
        <f>K81+AC81</f>
        <v>0</v>
      </c>
      <c r="BA81" s="113">
        <f t="shared" si="196"/>
        <v>1140464</v>
      </c>
      <c r="BB81" s="113">
        <f t="shared" si="196"/>
        <v>67483</v>
      </c>
      <c r="BC81" s="113">
        <f>N81+AJ81</f>
        <v>20250</v>
      </c>
      <c r="BD81" s="115">
        <f>O81+AV81</f>
        <v>9.68</v>
      </c>
      <c r="BE81" s="115">
        <f>P81+AT81</f>
        <v>9.68</v>
      </c>
      <c r="BF81" s="372">
        <f t="shared" si="197"/>
        <v>0</v>
      </c>
      <c r="BG81" s="116">
        <f>Q81+AU81</f>
        <v>0</v>
      </c>
      <c r="BH81" s="395"/>
    </row>
    <row r="82" spans="1:61" s="389" customFormat="1" ht="12.75" customHeight="1" x14ac:dyDescent="0.2">
      <c r="A82" s="391">
        <v>20</v>
      </c>
      <c r="B82" s="392">
        <v>3409</v>
      </c>
      <c r="C82" s="392">
        <v>600078396</v>
      </c>
      <c r="D82" s="392">
        <v>43257399</v>
      </c>
      <c r="E82" s="393" t="s">
        <v>47</v>
      </c>
      <c r="F82" s="392">
        <v>3141</v>
      </c>
      <c r="G82" s="393" t="s">
        <v>319</v>
      </c>
      <c r="H82" s="469" t="s">
        <v>282</v>
      </c>
      <c r="I82" s="110">
        <v>2093885</v>
      </c>
      <c r="J82" s="111">
        <v>1529674</v>
      </c>
      <c r="K82" s="111">
        <v>0</v>
      </c>
      <c r="L82" s="114">
        <v>517030</v>
      </c>
      <c r="M82" s="114">
        <v>30593</v>
      </c>
      <c r="N82" s="111">
        <v>16588</v>
      </c>
      <c r="O82" s="275">
        <v>5.2</v>
      </c>
      <c r="P82" s="288">
        <v>0</v>
      </c>
      <c r="Q82" s="406">
        <v>5.2</v>
      </c>
      <c r="R82" s="112">
        <f t="shared" si="185"/>
        <v>0</v>
      </c>
      <c r="S82" s="113">
        <v>0</v>
      </c>
      <c r="T82" s="113">
        <v>0</v>
      </c>
      <c r="U82" s="113">
        <v>0</v>
      </c>
      <c r="V82" s="113">
        <v>0</v>
      </c>
      <c r="W82" s="113">
        <v>0</v>
      </c>
      <c r="X82" s="113">
        <v>0</v>
      </c>
      <c r="Y82" s="113">
        <f t="shared" si="186"/>
        <v>0</v>
      </c>
      <c r="Z82" s="113">
        <v>0</v>
      </c>
      <c r="AA82" s="113">
        <v>0</v>
      </c>
      <c r="AB82" s="113">
        <v>0</v>
      </c>
      <c r="AC82" s="113">
        <f t="shared" si="187"/>
        <v>0</v>
      </c>
      <c r="AD82" s="113">
        <f t="shared" si="188"/>
        <v>0</v>
      </c>
      <c r="AE82" s="114">
        <f t="shared" si="189"/>
        <v>0</v>
      </c>
      <c r="AF82" s="114">
        <f t="shared" si="190"/>
        <v>0</v>
      </c>
      <c r="AG82" s="113">
        <v>0</v>
      </c>
      <c r="AH82" s="113">
        <v>0</v>
      </c>
      <c r="AI82" s="113">
        <v>0</v>
      </c>
      <c r="AJ82" s="113">
        <f t="shared" si="191"/>
        <v>0</v>
      </c>
      <c r="AK82" s="113">
        <f t="shared" si="192"/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v>0</v>
      </c>
      <c r="AR82" s="115">
        <v>0</v>
      </c>
      <c r="AS82" s="115">
        <v>0</v>
      </c>
      <c r="AT82" s="409">
        <f t="shared" si="193"/>
        <v>0</v>
      </c>
      <c r="AU82" s="115">
        <f>AM82+AP82+AS82</f>
        <v>0</v>
      </c>
      <c r="AV82" s="116">
        <f t="shared" si="194"/>
        <v>0</v>
      </c>
      <c r="AW82" s="346">
        <f>I82+AK82</f>
        <v>2093885</v>
      </c>
      <c r="AX82" s="113">
        <f>J82+Y82</f>
        <v>1529674</v>
      </c>
      <c r="AY82" s="113">
        <f t="shared" si="195"/>
        <v>0</v>
      </c>
      <c r="AZ82" s="113">
        <f>K82+AC82</f>
        <v>0</v>
      </c>
      <c r="BA82" s="113">
        <f t="shared" si="196"/>
        <v>517030</v>
      </c>
      <c r="BB82" s="113">
        <f t="shared" si="196"/>
        <v>30593</v>
      </c>
      <c r="BC82" s="113">
        <f>N82+AJ82</f>
        <v>16588</v>
      </c>
      <c r="BD82" s="115">
        <f>O82+AV82</f>
        <v>5.2</v>
      </c>
      <c r="BE82" s="115">
        <f>P82+AT82</f>
        <v>0</v>
      </c>
      <c r="BF82" s="372">
        <f t="shared" si="197"/>
        <v>0</v>
      </c>
      <c r="BG82" s="116">
        <f>Q82+AU82</f>
        <v>5.2</v>
      </c>
      <c r="BH82" s="395"/>
      <c r="BI82" s="395"/>
    </row>
    <row r="83" spans="1:61" s="389" customFormat="1" ht="12.75" customHeight="1" x14ac:dyDescent="0.2">
      <c r="A83" s="391">
        <v>20</v>
      </c>
      <c r="B83" s="392">
        <v>3409</v>
      </c>
      <c r="C83" s="392">
        <v>600078396</v>
      </c>
      <c r="D83" s="392">
        <v>43257399</v>
      </c>
      <c r="E83" s="393" t="s">
        <v>47</v>
      </c>
      <c r="F83" s="392">
        <v>3143</v>
      </c>
      <c r="G83" s="393" t="s">
        <v>633</v>
      </c>
      <c r="H83" s="469" t="s">
        <v>281</v>
      </c>
      <c r="I83" s="110">
        <v>2567114</v>
      </c>
      <c r="J83" s="111">
        <v>1885438</v>
      </c>
      <c r="K83" s="111">
        <v>5000</v>
      </c>
      <c r="L83" s="114">
        <v>638968</v>
      </c>
      <c r="M83" s="114">
        <v>37708</v>
      </c>
      <c r="N83" s="111">
        <v>0</v>
      </c>
      <c r="O83" s="275">
        <v>4.1714000000000002</v>
      </c>
      <c r="P83" s="288">
        <v>4.1714000000000002</v>
      </c>
      <c r="Q83" s="406">
        <v>0</v>
      </c>
      <c r="R83" s="112">
        <f t="shared" si="185"/>
        <v>-1000</v>
      </c>
      <c r="S83" s="113">
        <v>0</v>
      </c>
      <c r="T83" s="113">
        <v>0</v>
      </c>
      <c r="U83" s="113">
        <v>0</v>
      </c>
      <c r="V83" s="113">
        <v>0</v>
      </c>
      <c r="W83" s="113">
        <v>0</v>
      </c>
      <c r="X83" s="113">
        <v>0</v>
      </c>
      <c r="Y83" s="113">
        <f t="shared" si="186"/>
        <v>-1000</v>
      </c>
      <c r="Z83" s="113">
        <v>1000</v>
      </c>
      <c r="AA83" s="113">
        <v>0</v>
      </c>
      <c r="AB83" s="113">
        <v>0</v>
      </c>
      <c r="AC83" s="113">
        <f t="shared" si="187"/>
        <v>1000</v>
      </c>
      <c r="AD83" s="113">
        <f t="shared" si="188"/>
        <v>0</v>
      </c>
      <c r="AE83" s="114">
        <f t="shared" si="189"/>
        <v>0</v>
      </c>
      <c r="AF83" s="114">
        <f t="shared" si="190"/>
        <v>-20</v>
      </c>
      <c r="AG83" s="113">
        <v>0</v>
      </c>
      <c r="AH83" s="113">
        <v>0</v>
      </c>
      <c r="AI83" s="113">
        <v>0</v>
      </c>
      <c r="AJ83" s="113">
        <f t="shared" si="191"/>
        <v>0</v>
      </c>
      <c r="AK83" s="113">
        <f t="shared" si="192"/>
        <v>-20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v>0</v>
      </c>
      <c r="AR83" s="115">
        <v>0</v>
      </c>
      <c r="AS83" s="115">
        <v>0</v>
      </c>
      <c r="AT83" s="409">
        <f t="shared" si="193"/>
        <v>0</v>
      </c>
      <c r="AU83" s="115">
        <f>AM83+AP83+AS83</f>
        <v>0</v>
      </c>
      <c r="AV83" s="116">
        <f t="shared" si="194"/>
        <v>0</v>
      </c>
      <c r="AW83" s="346">
        <f>I83+AK83</f>
        <v>2567094</v>
      </c>
      <c r="AX83" s="113">
        <f>J83+Y83</f>
        <v>1884438</v>
      </c>
      <c r="AY83" s="113">
        <f t="shared" si="195"/>
        <v>0</v>
      </c>
      <c r="AZ83" s="113">
        <f>K83+AC83</f>
        <v>6000</v>
      </c>
      <c r="BA83" s="113">
        <f t="shared" si="196"/>
        <v>638968</v>
      </c>
      <c r="BB83" s="113">
        <f t="shared" si="196"/>
        <v>37688</v>
      </c>
      <c r="BC83" s="113">
        <f>N83+AJ83</f>
        <v>0</v>
      </c>
      <c r="BD83" s="115">
        <f>O83+AV83</f>
        <v>4.1714000000000002</v>
      </c>
      <c r="BE83" s="115">
        <f>P83+AT83</f>
        <v>4.1714000000000002</v>
      </c>
      <c r="BF83" s="372">
        <f t="shared" si="197"/>
        <v>0</v>
      </c>
      <c r="BG83" s="116">
        <f>Q83+AU83</f>
        <v>0</v>
      </c>
      <c r="BH83" s="395"/>
    </row>
    <row r="84" spans="1:61" s="389" customFormat="1" ht="12.75" customHeight="1" x14ac:dyDescent="0.2">
      <c r="A84" s="391">
        <v>20</v>
      </c>
      <c r="B84" s="392">
        <v>3409</v>
      </c>
      <c r="C84" s="392">
        <v>600078396</v>
      </c>
      <c r="D84" s="392">
        <v>43257399</v>
      </c>
      <c r="E84" s="393" t="s">
        <v>47</v>
      </c>
      <c r="F84" s="392">
        <v>3143</v>
      </c>
      <c r="G84" s="393" t="s">
        <v>634</v>
      </c>
      <c r="H84" s="469" t="s">
        <v>282</v>
      </c>
      <c r="I84" s="110">
        <v>82861</v>
      </c>
      <c r="J84" s="111">
        <v>58410</v>
      </c>
      <c r="K84" s="111">
        <v>0</v>
      </c>
      <c r="L84" s="114">
        <v>19743</v>
      </c>
      <c r="M84" s="114">
        <v>1168</v>
      </c>
      <c r="N84" s="111">
        <v>3540</v>
      </c>
      <c r="O84" s="275">
        <v>0.25</v>
      </c>
      <c r="P84" s="288">
        <v>0</v>
      </c>
      <c r="Q84" s="406">
        <v>0.25</v>
      </c>
      <c r="R84" s="112">
        <f t="shared" si="185"/>
        <v>0</v>
      </c>
      <c r="S84" s="113">
        <v>0</v>
      </c>
      <c r="T84" s="113">
        <v>0</v>
      </c>
      <c r="U84" s="113">
        <v>0</v>
      </c>
      <c r="V84" s="113">
        <v>0</v>
      </c>
      <c r="W84" s="113">
        <v>0</v>
      </c>
      <c r="X84" s="113">
        <v>0</v>
      </c>
      <c r="Y84" s="113">
        <f t="shared" si="186"/>
        <v>0</v>
      </c>
      <c r="Z84" s="113">
        <v>0</v>
      </c>
      <c r="AA84" s="113">
        <v>0</v>
      </c>
      <c r="AB84" s="113">
        <v>0</v>
      </c>
      <c r="AC84" s="113">
        <f t="shared" si="187"/>
        <v>0</v>
      </c>
      <c r="AD84" s="113">
        <f t="shared" si="188"/>
        <v>0</v>
      </c>
      <c r="AE84" s="114">
        <f t="shared" si="189"/>
        <v>0</v>
      </c>
      <c r="AF84" s="114">
        <f t="shared" si="190"/>
        <v>0</v>
      </c>
      <c r="AG84" s="113">
        <v>0</v>
      </c>
      <c r="AH84" s="113">
        <v>0</v>
      </c>
      <c r="AI84" s="113">
        <v>0</v>
      </c>
      <c r="AJ84" s="113">
        <f t="shared" si="191"/>
        <v>0</v>
      </c>
      <c r="AK84" s="113">
        <f t="shared" si="192"/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v>0</v>
      </c>
      <c r="AR84" s="115">
        <v>0</v>
      </c>
      <c r="AS84" s="115">
        <v>0</v>
      </c>
      <c r="AT84" s="409">
        <f t="shared" si="193"/>
        <v>0</v>
      </c>
      <c r="AU84" s="115">
        <f>AM84+AP84+AS84</f>
        <v>0</v>
      </c>
      <c r="AV84" s="116">
        <f t="shared" si="194"/>
        <v>0</v>
      </c>
      <c r="AW84" s="346">
        <f>I84+AK84</f>
        <v>82861</v>
      </c>
      <c r="AX84" s="113">
        <f>J84+Y84</f>
        <v>58410</v>
      </c>
      <c r="AY84" s="113">
        <f t="shared" si="195"/>
        <v>0</v>
      </c>
      <c r="AZ84" s="113">
        <f>K84+AC84</f>
        <v>0</v>
      </c>
      <c r="BA84" s="113">
        <f t="shared" si="196"/>
        <v>19743</v>
      </c>
      <c r="BB84" s="113">
        <f t="shared" si="196"/>
        <v>1168</v>
      </c>
      <c r="BC84" s="113">
        <f>N84+AJ84</f>
        <v>3540</v>
      </c>
      <c r="BD84" s="115">
        <f>O84+AV84</f>
        <v>0.25</v>
      </c>
      <c r="BE84" s="115">
        <f>P84+AT84</f>
        <v>0</v>
      </c>
      <c r="BF84" s="372">
        <f t="shared" si="197"/>
        <v>0</v>
      </c>
      <c r="BG84" s="116">
        <f>Q84+AU84</f>
        <v>0.25</v>
      </c>
      <c r="BH84" s="395"/>
    </row>
    <row r="85" spans="1:61" s="389" customFormat="1" ht="12.75" customHeight="1" x14ac:dyDescent="0.2">
      <c r="A85" s="235">
        <v>20</v>
      </c>
      <c r="B85" s="22">
        <v>3409</v>
      </c>
      <c r="C85" s="234">
        <v>600078396</v>
      </c>
      <c r="D85" s="234">
        <v>43257399</v>
      </c>
      <c r="E85" s="390" t="s">
        <v>48</v>
      </c>
      <c r="F85" s="22"/>
      <c r="G85" s="390"/>
      <c r="H85" s="468"/>
      <c r="I85" s="34">
        <v>32891258</v>
      </c>
      <c r="J85" s="23">
        <v>23648881</v>
      </c>
      <c r="K85" s="23">
        <v>15000</v>
      </c>
      <c r="L85" s="23">
        <v>7998393</v>
      </c>
      <c r="M85" s="23">
        <v>472977</v>
      </c>
      <c r="N85" s="23">
        <v>756007</v>
      </c>
      <c r="O85" s="24">
        <v>53.020500000000006</v>
      </c>
      <c r="P85" s="289">
        <v>40.950899999999997</v>
      </c>
      <c r="Q85" s="802">
        <v>12.069600000000001</v>
      </c>
      <c r="R85" s="34">
        <f t="shared" ref="R85:BG85" si="198">SUM(R80:R84)</f>
        <v>-30000</v>
      </c>
      <c r="S85" s="23">
        <f t="shared" si="198"/>
        <v>7712</v>
      </c>
      <c r="T85" s="23">
        <f t="shared" si="198"/>
        <v>-207489</v>
      </c>
      <c r="U85" s="23">
        <f t="shared" ref="U85" si="199">SUM(U80:U84)</f>
        <v>93952</v>
      </c>
      <c r="V85" s="23">
        <f t="shared" si="198"/>
        <v>0</v>
      </c>
      <c r="W85" s="23">
        <f t="shared" ref="W85" si="200">SUM(W80:W84)</f>
        <v>173220</v>
      </c>
      <c r="X85" s="23">
        <f t="shared" si="198"/>
        <v>0</v>
      </c>
      <c r="Y85" s="23">
        <f t="shared" si="198"/>
        <v>37395</v>
      </c>
      <c r="Z85" s="23">
        <f t="shared" si="198"/>
        <v>30000</v>
      </c>
      <c r="AA85" s="23">
        <f t="shared" si="198"/>
        <v>0</v>
      </c>
      <c r="AB85" s="23">
        <f t="shared" si="198"/>
        <v>0</v>
      </c>
      <c r="AC85" s="23">
        <f t="shared" si="198"/>
        <v>30000</v>
      </c>
      <c r="AD85" s="23">
        <f t="shared" si="198"/>
        <v>67395</v>
      </c>
      <c r="AE85" s="23">
        <f t="shared" si="198"/>
        <v>22780</v>
      </c>
      <c r="AF85" s="23">
        <f t="shared" si="198"/>
        <v>748</v>
      </c>
      <c r="AG85" s="23">
        <f t="shared" si="198"/>
        <v>14500</v>
      </c>
      <c r="AH85" s="23">
        <f t="shared" ref="AH85" si="201">SUM(AH80:AH84)</f>
        <v>0</v>
      </c>
      <c r="AI85" s="23">
        <f t="shared" si="198"/>
        <v>0</v>
      </c>
      <c r="AJ85" s="23">
        <f t="shared" si="198"/>
        <v>14500</v>
      </c>
      <c r="AK85" s="23">
        <f t="shared" si="198"/>
        <v>105423</v>
      </c>
      <c r="AL85" s="24">
        <f t="shared" si="198"/>
        <v>-0.04</v>
      </c>
      <c r="AM85" s="24">
        <f t="shared" si="198"/>
        <v>0</v>
      </c>
      <c r="AN85" s="24">
        <f t="shared" si="198"/>
        <v>0.02</v>
      </c>
      <c r="AO85" s="24">
        <f t="shared" si="198"/>
        <v>-0.38</v>
      </c>
      <c r="AP85" s="24">
        <f t="shared" si="198"/>
        <v>0</v>
      </c>
      <c r="AQ85" s="24">
        <f t="shared" ref="AQ85" si="202">SUM(AQ80:AQ84)</f>
        <v>0.5</v>
      </c>
      <c r="AR85" s="24">
        <f t="shared" si="198"/>
        <v>0</v>
      </c>
      <c r="AS85" s="24">
        <f t="shared" si="198"/>
        <v>0</v>
      </c>
      <c r="AT85" s="24">
        <f t="shared" si="198"/>
        <v>0.10000000000000002</v>
      </c>
      <c r="AU85" s="24">
        <f t="shared" si="198"/>
        <v>0</v>
      </c>
      <c r="AV85" s="69">
        <f t="shared" si="198"/>
        <v>0.10000000000000002</v>
      </c>
      <c r="AW85" s="848">
        <f t="shared" si="198"/>
        <v>32996681</v>
      </c>
      <c r="AX85" s="23">
        <f t="shared" si="198"/>
        <v>23686276</v>
      </c>
      <c r="AY85" s="942">
        <f t="shared" ref="AY85" si="203">SUM(AY80:AY84)</f>
        <v>173220</v>
      </c>
      <c r="AZ85" s="23">
        <f t="shared" si="198"/>
        <v>45000</v>
      </c>
      <c r="BA85" s="23">
        <f t="shared" si="198"/>
        <v>8021173</v>
      </c>
      <c r="BB85" s="23">
        <f t="shared" si="198"/>
        <v>473725</v>
      </c>
      <c r="BC85" s="23">
        <f t="shared" si="198"/>
        <v>770507</v>
      </c>
      <c r="BD85" s="24">
        <f t="shared" si="198"/>
        <v>53.120500000000007</v>
      </c>
      <c r="BE85" s="24">
        <f t="shared" si="198"/>
        <v>41.050899999999999</v>
      </c>
      <c r="BF85" s="24">
        <f t="shared" si="198"/>
        <v>0.5</v>
      </c>
      <c r="BG85" s="69">
        <f t="shared" si="198"/>
        <v>12.069600000000001</v>
      </c>
      <c r="BH85" s="395"/>
    </row>
    <row r="86" spans="1:61" s="389" customFormat="1" ht="12.75" customHeight="1" x14ac:dyDescent="0.2">
      <c r="A86" s="391">
        <v>21</v>
      </c>
      <c r="B86" s="392">
        <v>3415</v>
      </c>
      <c r="C86" s="392">
        <v>600078523</v>
      </c>
      <c r="D86" s="392">
        <v>72743271</v>
      </c>
      <c r="E86" s="393" t="s">
        <v>49</v>
      </c>
      <c r="F86" s="392">
        <v>3113</v>
      </c>
      <c r="G86" s="393" t="s">
        <v>318</v>
      </c>
      <c r="H86" s="469" t="s">
        <v>281</v>
      </c>
      <c r="I86" s="110">
        <v>30405662</v>
      </c>
      <c r="J86" s="111">
        <v>21882181</v>
      </c>
      <c r="K86" s="111">
        <v>5000</v>
      </c>
      <c r="L86" s="114">
        <v>7397867</v>
      </c>
      <c r="M86" s="114">
        <v>437644</v>
      </c>
      <c r="N86" s="111">
        <v>682970</v>
      </c>
      <c r="O86" s="275">
        <v>36.800600000000003</v>
      </c>
      <c r="P86" s="288">
        <v>28.318000000000001</v>
      </c>
      <c r="Q86" s="406">
        <v>8.4825999999999997</v>
      </c>
      <c r="R86" s="112">
        <f t="shared" si="185"/>
        <v>-32000</v>
      </c>
      <c r="S86" s="113">
        <v>0</v>
      </c>
      <c r="T86" s="113">
        <v>0</v>
      </c>
      <c r="U86" s="113">
        <v>100524</v>
      </c>
      <c r="V86" s="113">
        <v>0</v>
      </c>
      <c r="W86" s="113">
        <v>0</v>
      </c>
      <c r="X86" s="113">
        <v>0</v>
      </c>
      <c r="Y86" s="113">
        <f t="shared" si="186"/>
        <v>68524</v>
      </c>
      <c r="Z86" s="113">
        <v>32000</v>
      </c>
      <c r="AA86" s="113">
        <v>0</v>
      </c>
      <c r="AB86" s="113">
        <v>0</v>
      </c>
      <c r="AC86" s="113">
        <f t="shared" si="187"/>
        <v>32000</v>
      </c>
      <c r="AD86" s="113">
        <f t="shared" si="188"/>
        <v>100524</v>
      </c>
      <c r="AE86" s="114">
        <f t="shared" si="189"/>
        <v>33977</v>
      </c>
      <c r="AF86" s="114">
        <f t="shared" si="190"/>
        <v>1370</v>
      </c>
      <c r="AG86" s="113">
        <v>0</v>
      </c>
      <c r="AH86" s="113">
        <v>0</v>
      </c>
      <c r="AI86" s="113">
        <v>0</v>
      </c>
      <c r="AJ86" s="113">
        <f t="shared" si="191"/>
        <v>0</v>
      </c>
      <c r="AK86" s="113">
        <f t="shared" si="192"/>
        <v>135871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v>0</v>
      </c>
      <c r="AR86" s="115">
        <v>0</v>
      </c>
      <c r="AS86" s="115">
        <v>0</v>
      </c>
      <c r="AT86" s="409">
        <f t="shared" ref="AT86:AT90" si="204">AL86+AN86+AO86+AR86+AQ86</f>
        <v>0</v>
      </c>
      <c r="AU86" s="115">
        <f>AM86+AP86+AS86</f>
        <v>0</v>
      </c>
      <c r="AV86" s="116">
        <f t="shared" si="194"/>
        <v>0</v>
      </c>
      <c r="AW86" s="346">
        <f>I86+AK86</f>
        <v>30541533</v>
      </c>
      <c r="AX86" s="113">
        <f>J86+Y86</f>
        <v>21950705</v>
      </c>
      <c r="AY86" s="113">
        <f t="shared" ref="AY86:AY90" si="205">W86</f>
        <v>0</v>
      </c>
      <c r="AZ86" s="113">
        <f>K86+AC86</f>
        <v>37000</v>
      </c>
      <c r="BA86" s="113">
        <f t="shared" ref="BA86:BB90" si="206">L86+AE86</f>
        <v>7431844</v>
      </c>
      <c r="BB86" s="113">
        <f t="shared" si="206"/>
        <v>439014</v>
      </c>
      <c r="BC86" s="113">
        <f>N86+AJ86</f>
        <v>682970</v>
      </c>
      <c r="BD86" s="115">
        <f>O86+AV86</f>
        <v>36.800600000000003</v>
      </c>
      <c r="BE86" s="115">
        <f>P86+AT86</f>
        <v>28.318000000000001</v>
      </c>
      <c r="BF86" s="372">
        <f t="shared" ref="BF86:BF90" si="207">AQ86</f>
        <v>0</v>
      </c>
      <c r="BG86" s="116">
        <f>Q86+AU86</f>
        <v>8.4825999999999997</v>
      </c>
      <c r="BH86" s="395"/>
    </row>
    <row r="87" spans="1:61" s="389" customFormat="1" x14ac:dyDescent="0.2">
      <c r="A87" s="391">
        <v>21</v>
      </c>
      <c r="B87" s="392">
        <v>3415</v>
      </c>
      <c r="C87" s="392">
        <v>600078523</v>
      </c>
      <c r="D87" s="392">
        <v>72743271</v>
      </c>
      <c r="E87" s="393" t="s">
        <v>49</v>
      </c>
      <c r="F87" s="392">
        <v>3113</v>
      </c>
      <c r="G87" s="393" t="s">
        <v>316</v>
      </c>
      <c r="H87" s="469" t="s">
        <v>282</v>
      </c>
      <c r="I87" s="110">
        <v>1403628</v>
      </c>
      <c r="J87" s="111">
        <v>1033599</v>
      </c>
      <c r="K87" s="111">
        <v>0</v>
      </c>
      <c r="L87" s="114">
        <v>349357</v>
      </c>
      <c r="M87" s="114">
        <v>20672</v>
      </c>
      <c r="N87" s="111">
        <v>0</v>
      </c>
      <c r="O87" s="275">
        <v>2.96</v>
      </c>
      <c r="P87" s="288">
        <v>2.96</v>
      </c>
      <c r="Q87" s="406">
        <v>0</v>
      </c>
      <c r="R87" s="112">
        <f t="shared" si="185"/>
        <v>0</v>
      </c>
      <c r="S87" s="113">
        <v>0</v>
      </c>
      <c r="T87" s="113">
        <v>0</v>
      </c>
      <c r="U87" s="113">
        <v>0</v>
      </c>
      <c r="V87" s="113">
        <v>0</v>
      </c>
      <c r="W87" s="113">
        <v>0</v>
      </c>
      <c r="X87" s="113">
        <v>0</v>
      </c>
      <c r="Y87" s="113">
        <f t="shared" si="186"/>
        <v>0</v>
      </c>
      <c r="Z87" s="113">
        <v>0</v>
      </c>
      <c r="AA87" s="113">
        <v>0</v>
      </c>
      <c r="AB87" s="113">
        <v>0</v>
      </c>
      <c r="AC87" s="113">
        <f t="shared" si="187"/>
        <v>0</v>
      </c>
      <c r="AD87" s="113">
        <f t="shared" si="188"/>
        <v>0</v>
      </c>
      <c r="AE87" s="114">
        <f t="shared" si="189"/>
        <v>0</v>
      </c>
      <c r="AF87" s="114">
        <f t="shared" si="190"/>
        <v>0</v>
      </c>
      <c r="AG87" s="113">
        <v>0</v>
      </c>
      <c r="AH87" s="113">
        <v>0</v>
      </c>
      <c r="AI87" s="113">
        <v>0</v>
      </c>
      <c r="AJ87" s="113">
        <f t="shared" si="191"/>
        <v>0</v>
      </c>
      <c r="AK87" s="113">
        <f t="shared" si="192"/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v>0</v>
      </c>
      <c r="AR87" s="115">
        <v>0</v>
      </c>
      <c r="AS87" s="115">
        <v>0</v>
      </c>
      <c r="AT87" s="409">
        <f t="shared" si="204"/>
        <v>0</v>
      </c>
      <c r="AU87" s="115">
        <f>AM87+AP87+AS87</f>
        <v>0</v>
      </c>
      <c r="AV87" s="116">
        <f t="shared" si="194"/>
        <v>0</v>
      </c>
      <c r="AW87" s="346">
        <f>I87+AK87</f>
        <v>1403628</v>
      </c>
      <c r="AX87" s="113">
        <f>J87+Y87</f>
        <v>1033599</v>
      </c>
      <c r="AY87" s="113">
        <f t="shared" si="205"/>
        <v>0</v>
      </c>
      <c r="AZ87" s="113">
        <f>K87+AC87</f>
        <v>0</v>
      </c>
      <c r="BA87" s="113">
        <f t="shared" si="206"/>
        <v>349357</v>
      </c>
      <c r="BB87" s="113">
        <f t="shared" si="206"/>
        <v>20672</v>
      </c>
      <c r="BC87" s="113">
        <f>N87+AJ87</f>
        <v>0</v>
      </c>
      <c r="BD87" s="115">
        <f>O87+AV87</f>
        <v>2.96</v>
      </c>
      <c r="BE87" s="115">
        <f>P87+AT87</f>
        <v>2.96</v>
      </c>
      <c r="BF87" s="372">
        <f t="shared" si="207"/>
        <v>0</v>
      </c>
      <c r="BG87" s="116">
        <f>Q87+AU87</f>
        <v>0</v>
      </c>
      <c r="BH87" s="395"/>
    </row>
    <row r="88" spans="1:61" s="389" customFormat="1" ht="12.75" customHeight="1" x14ac:dyDescent="0.2">
      <c r="A88" s="391">
        <v>21</v>
      </c>
      <c r="B88" s="392">
        <v>3415</v>
      </c>
      <c r="C88" s="392">
        <v>600078523</v>
      </c>
      <c r="D88" s="392">
        <v>72743271</v>
      </c>
      <c r="E88" s="393" t="s">
        <v>49</v>
      </c>
      <c r="F88" s="392">
        <v>3141</v>
      </c>
      <c r="G88" s="393" t="s">
        <v>319</v>
      </c>
      <c r="H88" s="469" t="s">
        <v>282</v>
      </c>
      <c r="I88" s="110">
        <v>2638761</v>
      </c>
      <c r="J88" s="111">
        <v>1885048</v>
      </c>
      <c r="K88" s="111">
        <v>40000</v>
      </c>
      <c r="L88" s="114">
        <v>650666</v>
      </c>
      <c r="M88" s="114">
        <v>37701</v>
      </c>
      <c r="N88" s="111">
        <v>25346</v>
      </c>
      <c r="O88" s="275">
        <v>6.39</v>
      </c>
      <c r="P88" s="288">
        <v>0</v>
      </c>
      <c r="Q88" s="406">
        <v>6.39</v>
      </c>
      <c r="R88" s="112">
        <f t="shared" si="185"/>
        <v>20000</v>
      </c>
      <c r="S88" s="113">
        <v>0</v>
      </c>
      <c r="T88" s="113">
        <v>0</v>
      </c>
      <c r="U88" s="113">
        <v>0</v>
      </c>
      <c r="V88" s="113">
        <v>0</v>
      </c>
      <c r="W88" s="113">
        <v>0</v>
      </c>
      <c r="X88" s="113">
        <v>0</v>
      </c>
      <c r="Y88" s="113">
        <f t="shared" si="186"/>
        <v>20000</v>
      </c>
      <c r="Z88" s="113">
        <v>-20000</v>
      </c>
      <c r="AA88" s="113">
        <v>0</v>
      </c>
      <c r="AB88" s="113">
        <v>0</v>
      </c>
      <c r="AC88" s="113">
        <f t="shared" si="187"/>
        <v>-20000</v>
      </c>
      <c r="AD88" s="113">
        <f t="shared" si="188"/>
        <v>0</v>
      </c>
      <c r="AE88" s="114">
        <f t="shared" si="189"/>
        <v>0</v>
      </c>
      <c r="AF88" s="114">
        <f t="shared" si="190"/>
        <v>400</v>
      </c>
      <c r="AG88" s="113">
        <v>0</v>
      </c>
      <c r="AH88" s="113">
        <v>0</v>
      </c>
      <c r="AI88" s="113">
        <v>0</v>
      </c>
      <c r="AJ88" s="113">
        <f t="shared" si="191"/>
        <v>0</v>
      </c>
      <c r="AK88" s="113">
        <f t="shared" si="192"/>
        <v>400</v>
      </c>
      <c r="AL88" s="115">
        <v>0</v>
      </c>
      <c r="AM88" s="115">
        <v>0.11</v>
      </c>
      <c r="AN88" s="115">
        <v>0</v>
      </c>
      <c r="AO88" s="115">
        <v>0</v>
      </c>
      <c r="AP88" s="115">
        <v>0</v>
      </c>
      <c r="AQ88" s="115">
        <v>0</v>
      </c>
      <c r="AR88" s="115">
        <v>0</v>
      </c>
      <c r="AS88" s="115">
        <v>0</v>
      </c>
      <c r="AT88" s="409">
        <f t="shared" si="204"/>
        <v>0</v>
      </c>
      <c r="AU88" s="115">
        <f>AM88+AP88+AS88</f>
        <v>0.11</v>
      </c>
      <c r="AV88" s="116">
        <f t="shared" si="194"/>
        <v>0.11</v>
      </c>
      <c r="AW88" s="346">
        <f>I88+AK88</f>
        <v>2639161</v>
      </c>
      <c r="AX88" s="113">
        <f>J88+Y88</f>
        <v>1905048</v>
      </c>
      <c r="AY88" s="113">
        <f t="shared" si="205"/>
        <v>0</v>
      </c>
      <c r="AZ88" s="113">
        <f>K88+AC88</f>
        <v>20000</v>
      </c>
      <c r="BA88" s="113">
        <f t="shared" si="206"/>
        <v>650666</v>
      </c>
      <c r="BB88" s="113">
        <f t="shared" si="206"/>
        <v>38101</v>
      </c>
      <c r="BC88" s="113">
        <f>N88+AJ88</f>
        <v>25346</v>
      </c>
      <c r="BD88" s="115">
        <f>O88+AV88</f>
        <v>6.5</v>
      </c>
      <c r="BE88" s="115">
        <f>P88+AT88</f>
        <v>0</v>
      </c>
      <c r="BF88" s="372">
        <f t="shared" si="207"/>
        <v>0</v>
      </c>
      <c r="BG88" s="116">
        <f>Q88+AU88</f>
        <v>6.5</v>
      </c>
      <c r="BH88" s="395"/>
      <c r="BI88" s="395"/>
    </row>
    <row r="89" spans="1:61" s="389" customFormat="1" ht="12.75" customHeight="1" x14ac:dyDescent="0.2">
      <c r="A89" s="391">
        <v>21</v>
      </c>
      <c r="B89" s="392">
        <v>3415</v>
      </c>
      <c r="C89" s="392">
        <v>600078523</v>
      </c>
      <c r="D89" s="392">
        <v>72743271</v>
      </c>
      <c r="E89" s="393" t="s">
        <v>49</v>
      </c>
      <c r="F89" s="392">
        <v>3143</v>
      </c>
      <c r="G89" s="393" t="s">
        <v>633</v>
      </c>
      <c r="H89" s="469" t="s">
        <v>281</v>
      </c>
      <c r="I89" s="110">
        <v>2879081</v>
      </c>
      <c r="J89" s="111">
        <v>2115163</v>
      </c>
      <c r="K89" s="111">
        <v>5000</v>
      </c>
      <c r="L89" s="114">
        <v>716615</v>
      </c>
      <c r="M89" s="114">
        <v>42303</v>
      </c>
      <c r="N89" s="111">
        <v>0</v>
      </c>
      <c r="O89" s="275">
        <v>4.4463999999999997</v>
      </c>
      <c r="P89" s="288">
        <v>4.4463999999999997</v>
      </c>
      <c r="Q89" s="406">
        <v>0</v>
      </c>
      <c r="R89" s="112">
        <f t="shared" si="185"/>
        <v>-25000</v>
      </c>
      <c r="S89" s="113">
        <v>0</v>
      </c>
      <c r="T89" s="113">
        <v>0</v>
      </c>
      <c r="U89" s="113">
        <v>0</v>
      </c>
      <c r="V89" s="113">
        <v>0</v>
      </c>
      <c r="W89" s="113">
        <v>0</v>
      </c>
      <c r="X89" s="113">
        <v>0</v>
      </c>
      <c r="Y89" s="113">
        <f t="shared" si="186"/>
        <v>-25000</v>
      </c>
      <c r="Z89" s="113">
        <v>25000</v>
      </c>
      <c r="AA89" s="113">
        <v>0</v>
      </c>
      <c r="AB89" s="113">
        <v>0</v>
      </c>
      <c r="AC89" s="113">
        <f t="shared" si="187"/>
        <v>25000</v>
      </c>
      <c r="AD89" s="113">
        <f t="shared" si="188"/>
        <v>0</v>
      </c>
      <c r="AE89" s="114">
        <f t="shared" si="189"/>
        <v>0</v>
      </c>
      <c r="AF89" s="114">
        <f t="shared" si="190"/>
        <v>-500</v>
      </c>
      <c r="AG89" s="113">
        <v>0</v>
      </c>
      <c r="AH89" s="113">
        <v>0</v>
      </c>
      <c r="AI89" s="113">
        <v>0</v>
      </c>
      <c r="AJ89" s="113">
        <f t="shared" si="191"/>
        <v>0</v>
      </c>
      <c r="AK89" s="113">
        <f t="shared" si="192"/>
        <v>-500</v>
      </c>
      <c r="AL89" s="115">
        <v>0</v>
      </c>
      <c r="AM89" s="115">
        <v>0</v>
      </c>
      <c r="AN89" s="115">
        <v>0</v>
      </c>
      <c r="AO89" s="115">
        <v>0</v>
      </c>
      <c r="AP89" s="115">
        <v>0</v>
      </c>
      <c r="AQ89" s="115">
        <v>0</v>
      </c>
      <c r="AR89" s="115">
        <v>0</v>
      </c>
      <c r="AS89" s="115">
        <v>0</v>
      </c>
      <c r="AT89" s="409">
        <f t="shared" si="204"/>
        <v>0</v>
      </c>
      <c r="AU89" s="115">
        <f>AM89+AP89+AS89</f>
        <v>0</v>
      </c>
      <c r="AV89" s="116">
        <f t="shared" si="194"/>
        <v>0</v>
      </c>
      <c r="AW89" s="346">
        <f>I89+AK89</f>
        <v>2878581</v>
      </c>
      <c r="AX89" s="113">
        <f>J89+Y89</f>
        <v>2090163</v>
      </c>
      <c r="AY89" s="113">
        <f t="shared" si="205"/>
        <v>0</v>
      </c>
      <c r="AZ89" s="113">
        <f>K89+AC89</f>
        <v>30000</v>
      </c>
      <c r="BA89" s="113">
        <f t="shared" si="206"/>
        <v>716615</v>
      </c>
      <c r="BB89" s="113">
        <f t="shared" si="206"/>
        <v>41803</v>
      </c>
      <c r="BC89" s="113">
        <f>N89+AJ89</f>
        <v>0</v>
      </c>
      <c r="BD89" s="115">
        <f>O89+AV89</f>
        <v>4.4463999999999997</v>
      </c>
      <c r="BE89" s="115">
        <f>P89+AT89</f>
        <v>4.4463999999999997</v>
      </c>
      <c r="BF89" s="372">
        <f t="shared" si="207"/>
        <v>0</v>
      </c>
      <c r="BG89" s="116">
        <f>Q89+AU89</f>
        <v>0</v>
      </c>
      <c r="BH89" s="395"/>
    </row>
    <row r="90" spans="1:61" s="389" customFormat="1" ht="12.75" customHeight="1" x14ac:dyDescent="0.2">
      <c r="A90" s="391">
        <v>21</v>
      </c>
      <c r="B90" s="392">
        <v>3415</v>
      </c>
      <c r="C90" s="392">
        <v>600078523</v>
      </c>
      <c r="D90" s="392">
        <v>72743271</v>
      </c>
      <c r="E90" s="393" t="s">
        <v>49</v>
      </c>
      <c r="F90" s="392">
        <v>3143</v>
      </c>
      <c r="G90" s="393" t="s">
        <v>634</v>
      </c>
      <c r="H90" s="469" t="s">
        <v>282</v>
      </c>
      <c r="I90" s="110">
        <v>89883</v>
      </c>
      <c r="J90" s="111">
        <v>63360</v>
      </c>
      <c r="K90" s="111">
        <v>0</v>
      </c>
      <c r="L90" s="114">
        <v>21416</v>
      </c>
      <c r="M90" s="114">
        <v>1267</v>
      </c>
      <c r="N90" s="111">
        <v>3840</v>
      </c>
      <c r="O90" s="275">
        <v>0.27</v>
      </c>
      <c r="P90" s="288">
        <v>0</v>
      </c>
      <c r="Q90" s="406">
        <v>0.27</v>
      </c>
      <c r="R90" s="112">
        <f t="shared" si="185"/>
        <v>0</v>
      </c>
      <c r="S90" s="113">
        <v>0</v>
      </c>
      <c r="T90" s="113">
        <v>0</v>
      </c>
      <c r="U90" s="113">
        <v>0</v>
      </c>
      <c r="V90" s="113">
        <v>0</v>
      </c>
      <c r="W90" s="113">
        <v>0</v>
      </c>
      <c r="X90" s="113">
        <v>0</v>
      </c>
      <c r="Y90" s="113">
        <f t="shared" si="186"/>
        <v>0</v>
      </c>
      <c r="Z90" s="113">
        <v>0</v>
      </c>
      <c r="AA90" s="113">
        <v>0</v>
      </c>
      <c r="AB90" s="113">
        <v>0</v>
      </c>
      <c r="AC90" s="113">
        <f t="shared" si="187"/>
        <v>0</v>
      </c>
      <c r="AD90" s="113">
        <f t="shared" si="188"/>
        <v>0</v>
      </c>
      <c r="AE90" s="114">
        <f t="shared" si="189"/>
        <v>0</v>
      </c>
      <c r="AF90" s="114">
        <f t="shared" si="190"/>
        <v>0</v>
      </c>
      <c r="AG90" s="113">
        <v>0</v>
      </c>
      <c r="AH90" s="113">
        <v>0</v>
      </c>
      <c r="AI90" s="113">
        <v>0</v>
      </c>
      <c r="AJ90" s="113">
        <f t="shared" si="191"/>
        <v>0</v>
      </c>
      <c r="AK90" s="113">
        <f t="shared" si="192"/>
        <v>0</v>
      </c>
      <c r="AL90" s="115">
        <v>0</v>
      </c>
      <c r="AM90" s="115">
        <v>0</v>
      </c>
      <c r="AN90" s="115">
        <v>0</v>
      </c>
      <c r="AO90" s="115">
        <v>0</v>
      </c>
      <c r="AP90" s="115">
        <v>0</v>
      </c>
      <c r="AQ90" s="115">
        <v>0</v>
      </c>
      <c r="AR90" s="115">
        <v>0</v>
      </c>
      <c r="AS90" s="115">
        <v>0</v>
      </c>
      <c r="AT90" s="409">
        <f t="shared" si="204"/>
        <v>0</v>
      </c>
      <c r="AU90" s="115">
        <f>AM90+AP90+AS90</f>
        <v>0</v>
      </c>
      <c r="AV90" s="116">
        <f t="shared" si="194"/>
        <v>0</v>
      </c>
      <c r="AW90" s="346">
        <f>I90+AK90</f>
        <v>89883</v>
      </c>
      <c r="AX90" s="113">
        <f>J90+Y90</f>
        <v>63360</v>
      </c>
      <c r="AY90" s="113">
        <f t="shared" si="205"/>
        <v>0</v>
      </c>
      <c r="AZ90" s="113">
        <f>K90+AC90</f>
        <v>0</v>
      </c>
      <c r="BA90" s="113">
        <f t="shared" si="206"/>
        <v>21416</v>
      </c>
      <c r="BB90" s="113">
        <f t="shared" si="206"/>
        <v>1267</v>
      </c>
      <c r="BC90" s="113">
        <f>N90+AJ90</f>
        <v>3840</v>
      </c>
      <c r="BD90" s="115">
        <f>O90+AV90</f>
        <v>0.27</v>
      </c>
      <c r="BE90" s="115">
        <f>P90+AT90</f>
        <v>0</v>
      </c>
      <c r="BF90" s="372">
        <f t="shared" si="207"/>
        <v>0</v>
      </c>
      <c r="BG90" s="116">
        <f>Q90+AU90</f>
        <v>0.27</v>
      </c>
      <c r="BH90" s="395"/>
    </row>
    <row r="91" spans="1:61" s="389" customFormat="1" ht="12.75" customHeight="1" x14ac:dyDescent="0.2">
      <c r="A91" s="235">
        <v>21</v>
      </c>
      <c r="B91" s="22">
        <v>3415</v>
      </c>
      <c r="C91" s="234">
        <v>600078523</v>
      </c>
      <c r="D91" s="234">
        <v>72743271</v>
      </c>
      <c r="E91" s="390" t="s">
        <v>50</v>
      </c>
      <c r="F91" s="22"/>
      <c r="G91" s="390"/>
      <c r="H91" s="468"/>
      <c r="I91" s="34">
        <v>37417015</v>
      </c>
      <c r="J91" s="23">
        <v>26979351</v>
      </c>
      <c r="K91" s="23">
        <v>50000</v>
      </c>
      <c r="L91" s="23">
        <v>9135921</v>
      </c>
      <c r="M91" s="23">
        <v>539587</v>
      </c>
      <c r="N91" s="23">
        <v>712156</v>
      </c>
      <c r="O91" s="24">
        <v>50.867000000000004</v>
      </c>
      <c r="P91" s="289">
        <v>35.724400000000003</v>
      </c>
      <c r="Q91" s="802">
        <v>15.142599999999998</v>
      </c>
      <c r="R91" s="34">
        <f t="shared" ref="R91:BG91" si="208">SUM(R86:R90)</f>
        <v>-37000</v>
      </c>
      <c r="S91" s="23">
        <f t="shared" si="208"/>
        <v>0</v>
      </c>
      <c r="T91" s="23">
        <f t="shared" si="208"/>
        <v>0</v>
      </c>
      <c r="U91" s="23">
        <f t="shared" ref="U91" si="209">SUM(U86:U90)</f>
        <v>100524</v>
      </c>
      <c r="V91" s="23">
        <f t="shared" si="208"/>
        <v>0</v>
      </c>
      <c r="W91" s="23">
        <f t="shared" ref="W91" si="210">SUM(W86:W90)</f>
        <v>0</v>
      </c>
      <c r="X91" s="23">
        <f t="shared" si="208"/>
        <v>0</v>
      </c>
      <c r="Y91" s="23">
        <f t="shared" si="208"/>
        <v>63524</v>
      </c>
      <c r="Z91" s="23">
        <f t="shared" si="208"/>
        <v>37000</v>
      </c>
      <c r="AA91" s="23">
        <f t="shared" si="208"/>
        <v>0</v>
      </c>
      <c r="AB91" s="23">
        <f t="shared" si="208"/>
        <v>0</v>
      </c>
      <c r="AC91" s="23">
        <f t="shared" si="208"/>
        <v>37000</v>
      </c>
      <c r="AD91" s="23">
        <f t="shared" si="208"/>
        <v>100524</v>
      </c>
      <c r="AE91" s="23">
        <f t="shared" si="208"/>
        <v>33977</v>
      </c>
      <c r="AF91" s="23">
        <f t="shared" si="208"/>
        <v>1270</v>
      </c>
      <c r="AG91" s="23">
        <f t="shared" si="208"/>
        <v>0</v>
      </c>
      <c r="AH91" s="23">
        <f t="shared" ref="AH91" si="211">SUM(AH86:AH90)</f>
        <v>0</v>
      </c>
      <c r="AI91" s="23">
        <f t="shared" si="208"/>
        <v>0</v>
      </c>
      <c r="AJ91" s="23">
        <f t="shared" si="208"/>
        <v>0</v>
      </c>
      <c r="AK91" s="23">
        <f t="shared" si="208"/>
        <v>135771</v>
      </c>
      <c r="AL91" s="24">
        <f t="shared" si="208"/>
        <v>0</v>
      </c>
      <c r="AM91" s="24">
        <f t="shared" si="208"/>
        <v>0.11</v>
      </c>
      <c r="AN91" s="24">
        <f t="shared" si="208"/>
        <v>0</v>
      </c>
      <c r="AO91" s="24">
        <f t="shared" si="208"/>
        <v>0</v>
      </c>
      <c r="AP91" s="24">
        <f t="shared" si="208"/>
        <v>0</v>
      </c>
      <c r="AQ91" s="24">
        <f t="shared" ref="AQ91" si="212">SUM(AQ86:AQ90)</f>
        <v>0</v>
      </c>
      <c r="AR91" s="24">
        <f t="shared" si="208"/>
        <v>0</v>
      </c>
      <c r="AS91" s="24">
        <f t="shared" si="208"/>
        <v>0</v>
      </c>
      <c r="AT91" s="24">
        <f t="shared" si="208"/>
        <v>0</v>
      </c>
      <c r="AU91" s="24">
        <f t="shared" si="208"/>
        <v>0.11</v>
      </c>
      <c r="AV91" s="69">
        <f t="shared" si="208"/>
        <v>0.11</v>
      </c>
      <c r="AW91" s="848">
        <f t="shared" si="208"/>
        <v>37552786</v>
      </c>
      <c r="AX91" s="23">
        <f t="shared" si="208"/>
        <v>27042875</v>
      </c>
      <c r="AY91" s="942">
        <f t="shared" ref="AY91" si="213">SUM(AY86:AY90)</f>
        <v>0</v>
      </c>
      <c r="AZ91" s="23">
        <f t="shared" si="208"/>
        <v>87000</v>
      </c>
      <c r="BA91" s="23">
        <f t="shared" si="208"/>
        <v>9169898</v>
      </c>
      <c r="BB91" s="23">
        <f t="shared" si="208"/>
        <v>540857</v>
      </c>
      <c r="BC91" s="23">
        <f t="shared" si="208"/>
        <v>712156</v>
      </c>
      <c r="BD91" s="24">
        <f t="shared" si="208"/>
        <v>50.977000000000004</v>
      </c>
      <c r="BE91" s="24">
        <f t="shared" si="208"/>
        <v>35.724400000000003</v>
      </c>
      <c r="BF91" s="24">
        <f t="shared" si="208"/>
        <v>0</v>
      </c>
      <c r="BG91" s="69">
        <f t="shared" si="208"/>
        <v>15.252599999999999</v>
      </c>
      <c r="BH91" s="395"/>
    </row>
    <row r="92" spans="1:61" s="389" customFormat="1" ht="12.75" customHeight="1" x14ac:dyDescent="0.2">
      <c r="A92" s="391">
        <v>22</v>
      </c>
      <c r="B92" s="392">
        <v>3412</v>
      </c>
      <c r="C92" s="392">
        <v>600078540</v>
      </c>
      <c r="D92" s="392">
        <v>72742879</v>
      </c>
      <c r="E92" s="393" t="s">
        <v>51</v>
      </c>
      <c r="F92" s="392">
        <v>3113</v>
      </c>
      <c r="G92" s="393" t="s">
        <v>318</v>
      </c>
      <c r="H92" s="469" t="s">
        <v>281</v>
      </c>
      <c r="I92" s="110">
        <v>39585155</v>
      </c>
      <c r="J92" s="111">
        <v>28300165</v>
      </c>
      <c r="K92" s="111">
        <v>140000</v>
      </c>
      <c r="L92" s="114">
        <v>9612776</v>
      </c>
      <c r="M92" s="114">
        <v>566004</v>
      </c>
      <c r="N92" s="111">
        <v>966210</v>
      </c>
      <c r="O92" s="275">
        <v>51.561299999999996</v>
      </c>
      <c r="P92" s="288">
        <v>40.422499999999999</v>
      </c>
      <c r="Q92" s="406">
        <v>11.1388</v>
      </c>
      <c r="R92" s="112">
        <f t="shared" si="185"/>
        <v>0</v>
      </c>
      <c r="S92" s="113">
        <v>0</v>
      </c>
      <c r="T92" s="113">
        <v>0</v>
      </c>
      <c r="U92" s="113">
        <v>173124</v>
      </c>
      <c r="V92" s="113">
        <v>0</v>
      </c>
      <c r="W92" s="113">
        <v>173220</v>
      </c>
      <c r="X92" s="113">
        <v>0</v>
      </c>
      <c r="Y92" s="113">
        <f t="shared" si="186"/>
        <v>346344</v>
      </c>
      <c r="Z92" s="113">
        <v>0</v>
      </c>
      <c r="AA92" s="113">
        <v>0</v>
      </c>
      <c r="AB92" s="113">
        <v>0</v>
      </c>
      <c r="AC92" s="113">
        <f t="shared" si="187"/>
        <v>0</v>
      </c>
      <c r="AD92" s="113">
        <f t="shared" si="188"/>
        <v>346344</v>
      </c>
      <c r="AE92" s="114">
        <f t="shared" si="189"/>
        <v>117064</v>
      </c>
      <c r="AF92" s="114">
        <f t="shared" si="190"/>
        <v>6927</v>
      </c>
      <c r="AG92" s="113">
        <v>0</v>
      </c>
      <c r="AH92" s="113">
        <v>0</v>
      </c>
      <c r="AI92" s="113">
        <v>0</v>
      </c>
      <c r="AJ92" s="113">
        <f t="shared" si="191"/>
        <v>0</v>
      </c>
      <c r="AK92" s="113">
        <f t="shared" si="192"/>
        <v>470335</v>
      </c>
      <c r="AL92" s="115">
        <v>0</v>
      </c>
      <c r="AM92" s="115">
        <v>0</v>
      </c>
      <c r="AN92" s="115">
        <v>0</v>
      </c>
      <c r="AO92" s="115">
        <v>0</v>
      </c>
      <c r="AP92" s="115">
        <v>0</v>
      </c>
      <c r="AQ92" s="115">
        <v>0.5</v>
      </c>
      <c r="AR92" s="115">
        <v>0</v>
      </c>
      <c r="AS92" s="115">
        <v>0</v>
      </c>
      <c r="AT92" s="409">
        <f t="shared" ref="AT92:AT96" si="214">AL92+AN92+AO92+AR92+AQ92</f>
        <v>0.5</v>
      </c>
      <c r="AU92" s="115">
        <f>AM92+AP92+AS92</f>
        <v>0</v>
      </c>
      <c r="AV92" s="116">
        <f t="shared" si="194"/>
        <v>0.5</v>
      </c>
      <c r="AW92" s="346">
        <f>I92+AK92</f>
        <v>40055490</v>
      </c>
      <c r="AX92" s="113">
        <f>J92+Y92</f>
        <v>28646509</v>
      </c>
      <c r="AY92" s="113">
        <f t="shared" ref="AY92:AY96" si="215">W92</f>
        <v>173220</v>
      </c>
      <c r="AZ92" s="113">
        <f>K92+AC92</f>
        <v>140000</v>
      </c>
      <c r="BA92" s="113">
        <f t="shared" ref="BA92:BB96" si="216">L92+AE92</f>
        <v>9729840</v>
      </c>
      <c r="BB92" s="113">
        <f t="shared" si="216"/>
        <v>572931</v>
      </c>
      <c r="BC92" s="113">
        <f>N92+AJ92</f>
        <v>966210</v>
      </c>
      <c r="BD92" s="115">
        <f>O92+AV92</f>
        <v>52.061299999999996</v>
      </c>
      <c r="BE92" s="115">
        <f>P92+AT92</f>
        <v>40.922499999999999</v>
      </c>
      <c r="BF92" s="372">
        <f t="shared" ref="BF92:BF96" si="217">AQ92</f>
        <v>0.5</v>
      </c>
      <c r="BG92" s="116">
        <f>Q92+AU92</f>
        <v>11.1388</v>
      </c>
      <c r="BH92" s="395"/>
    </row>
    <row r="93" spans="1:61" s="389" customFormat="1" x14ac:dyDescent="0.2">
      <c r="A93" s="391">
        <v>22</v>
      </c>
      <c r="B93" s="392">
        <v>3412</v>
      </c>
      <c r="C93" s="392">
        <v>600078540</v>
      </c>
      <c r="D93" s="392">
        <v>72742879</v>
      </c>
      <c r="E93" s="393" t="s">
        <v>51</v>
      </c>
      <c r="F93" s="392">
        <v>3113</v>
      </c>
      <c r="G93" s="393" t="s">
        <v>316</v>
      </c>
      <c r="H93" s="469" t="s">
        <v>282</v>
      </c>
      <c r="I93" s="110">
        <v>3836756</v>
      </c>
      <c r="J93" s="111">
        <v>2825299</v>
      </c>
      <c r="K93" s="111">
        <v>0</v>
      </c>
      <c r="L93" s="114">
        <v>954951</v>
      </c>
      <c r="M93" s="114">
        <v>56506</v>
      </c>
      <c r="N93" s="111">
        <v>0</v>
      </c>
      <c r="O93" s="275">
        <v>8.14</v>
      </c>
      <c r="P93" s="288">
        <v>8.14</v>
      </c>
      <c r="Q93" s="406">
        <v>0</v>
      </c>
      <c r="R93" s="112">
        <f t="shared" si="185"/>
        <v>0</v>
      </c>
      <c r="S93" s="113">
        <v>0</v>
      </c>
      <c r="T93" s="113">
        <v>0</v>
      </c>
      <c r="U93" s="113">
        <v>0</v>
      </c>
      <c r="V93" s="113">
        <v>0</v>
      </c>
      <c r="W93" s="113">
        <v>0</v>
      </c>
      <c r="X93" s="113">
        <v>0</v>
      </c>
      <c r="Y93" s="113">
        <f t="shared" si="186"/>
        <v>0</v>
      </c>
      <c r="Z93" s="113">
        <v>0</v>
      </c>
      <c r="AA93" s="113">
        <v>0</v>
      </c>
      <c r="AB93" s="113">
        <v>0</v>
      </c>
      <c r="AC93" s="113">
        <f t="shared" si="187"/>
        <v>0</v>
      </c>
      <c r="AD93" s="113">
        <f t="shared" si="188"/>
        <v>0</v>
      </c>
      <c r="AE93" s="114">
        <f t="shared" si="189"/>
        <v>0</v>
      </c>
      <c r="AF93" s="114">
        <f t="shared" si="190"/>
        <v>0</v>
      </c>
      <c r="AG93" s="113">
        <v>0</v>
      </c>
      <c r="AH93" s="113">
        <v>0</v>
      </c>
      <c r="AI93" s="113">
        <v>0</v>
      </c>
      <c r="AJ93" s="113">
        <f t="shared" si="191"/>
        <v>0</v>
      </c>
      <c r="AK93" s="113">
        <f t="shared" si="192"/>
        <v>0</v>
      </c>
      <c r="AL93" s="115">
        <v>0</v>
      </c>
      <c r="AM93" s="115">
        <v>0</v>
      </c>
      <c r="AN93" s="115">
        <v>0</v>
      </c>
      <c r="AO93" s="115">
        <v>0</v>
      </c>
      <c r="AP93" s="115">
        <v>0</v>
      </c>
      <c r="AQ93" s="115">
        <v>0</v>
      </c>
      <c r="AR93" s="115">
        <v>0</v>
      </c>
      <c r="AS93" s="115">
        <v>0</v>
      </c>
      <c r="AT93" s="409">
        <f t="shared" si="214"/>
        <v>0</v>
      </c>
      <c r="AU93" s="115">
        <f>AM93+AP93+AS93</f>
        <v>0</v>
      </c>
      <c r="AV93" s="116">
        <f t="shared" si="194"/>
        <v>0</v>
      </c>
      <c r="AW93" s="346">
        <f>I93+AK93</f>
        <v>3836756</v>
      </c>
      <c r="AX93" s="113">
        <f>J93+Y93</f>
        <v>2825299</v>
      </c>
      <c r="AY93" s="113">
        <f t="shared" si="215"/>
        <v>0</v>
      </c>
      <c r="AZ93" s="113">
        <f>K93+AC93</f>
        <v>0</v>
      </c>
      <c r="BA93" s="113">
        <f t="shared" si="216"/>
        <v>954951</v>
      </c>
      <c r="BB93" s="113">
        <f t="shared" si="216"/>
        <v>56506</v>
      </c>
      <c r="BC93" s="113">
        <f>N93+AJ93</f>
        <v>0</v>
      </c>
      <c r="BD93" s="115">
        <f>O93+AV93</f>
        <v>8.14</v>
      </c>
      <c r="BE93" s="115">
        <f>P93+AT93</f>
        <v>8.14</v>
      </c>
      <c r="BF93" s="372">
        <f t="shared" si="217"/>
        <v>0</v>
      </c>
      <c r="BG93" s="116">
        <f>Q93+AU93</f>
        <v>0</v>
      </c>
      <c r="BH93" s="395"/>
    </row>
    <row r="94" spans="1:61" s="389" customFormat="1" ht="12.75" customHeight="1" x14ac:dyDescent="0.2">
      <c r="A94" s="391">
        <v>22</v>
      </c>
      <c r="B94" s="392">
        <v>3412</v>
      </c>
      <c r="C94" s="392">
        <v>600078540</v>
      </c>
      <c r="D94" s="392">
        <v>72742879</v>
      </c>
      <c r="E94" s="393" t="s">
        <v>51</v>
      </c>
      <c r="F94" s="392">
        <v>3141</v>
      </c>
      <c r="G94" s="393" t="s">
        <v>319</v>
      </c>
      <c r="H94" s="469" t="s">
        <v>282</v>
      </c>
      <c r="I94" s="110">
        <v>3528379</v>
      </c>
      <c r="J94" s="111">
        <v>2541923</v>
      </c>
      <c r="K94" s="111">
        <v>30000</v>
      </c>
      <c r="L94" s="114">
        <v>869310</v>
      </c>
      <c r="M94" s="114">
        <v>50838</v>
      </c>
      <c r="N94" s="111">
        <v>36308</v>
      </c>
      <c r="O94" s="275">
        <v>8.75</v>
      </c>
      <c r="P94" s="288">
        <v>0</v>
      </c>
      <c r="Q94" s="406">
        <v>8.75</v>
      </c>
      <c r="R94" s="112">
        <f t="shared" si="185"/>
        <v>0</v>
      </c>
      <c r="S94" s="113">
        <v>0</v>
      </c>
      <c r="T94" s="113">
        <v>0</v>
      </c>
      <c r="U94" s="113">
        <v>0</v>
      </c>
      <c r="V94" s="113">
        <v>0</v>
      </c>
      <c r="W94" s="113">
        <v>0</v>
      </c>
      <c r="X94" s="113">
        <v>0</v>
      </c>
      <c r="Y94" s="113">
        <f t="shared" si="186"/>
        <v>0</v>
      </c>
      <c r="Z94" s="113">
        <v>0</v>
      </c>
      <c r="AA94" s="113">
        <v>0</v>
      </c>
      <c r="AB94" s="113">
        <v>0</v>
      </c>
      <c r="AC94" s="113">
        <f t="shared" si="187"/>
        <v>0</v>
      </c>
      <c r="AD94" s="113">
        <f t="shared" si="188"/>
        <v>0</v>
      </c>
      <c r="AE94" s="114">
        <f t="shared" si="189"/>
        <v>0</v>
      </c>
      <c r="AF94" s="114">
        <f t="shared" si="190"/>
        <v>0</v>
      </c>
      <c r="AG94" s="113">
        <v>0</v>
      </c>
      <c r="AH94" s="113">
        <v>0</v>
      </c>
      <c r="AI94" s="113">
        <v>0</v>
      </c>
      <c r="AJ94" s="113">
        <f t="shared" si="191"/>
        <v>0</v>
      </c>
      <c r="AK94" s="113">
        <f t="shared" si="192"/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v>0</v>
      </c>
      <c r="AQ94" s="115">
        <v>0</v>
      </c>
      <c r="AR94" s="115">
        <v>0</v>
      </c>
      <c r="AS94" s="115">
        <v>0</v>
      </c>
      <c r="AT94" s="409">
        <f t="shared" si="214"/>
        <v>0</v>
      </c>
      <c r="AU94" s="115">
        <f>AM94+AP94+AS94</f>
        <v>0</v>
      </c>
      <c r="AV94" s="116">
        <f t="shared" si="194"/>
        <v>0</v>
      </c>
      <c r="AW94" s="346">
        <f>I94+AK94</f>
        <v>3528379</v>
      </c>
      <c r="AX94" s="113">
        <f>J94+Y94</f>
        <v>2541923</v>
      </c>
      <c r="AY94" s="113">
        <f t="shared" si="215"/>
        <v>0</v>
      </c>
      <c r="AZ94" s="113">
        <f>K94+AC94</f>
        <v>30000</v>
      </c>
      <c r="BA94" s="113">
        <f t="shared" si="216"/>
        <v>869310</v>
      </c>
      <c r="BB94" s="113">
        <f t="shared" si="216"/>
        <v>50838</v>
      </c>
      <c r="BC94" s="113">
        <f>N94+AJ94</f>
        <v>36308</v>
      </c>
      <c r="BD94" s="115">
        <f>O94+AV94</f>
        <v>8.75</v>
      </c>
      <c r="BE94" s="115">
        <f>P94+AT94</f>
        <v>0</v>
      </c>
      <c r="BF94" s="372">
        <f t="shared" si="217"/>
        <v>0</v>
      </c>
      <c r="BG94" s="116">
        <f>Q94+AU94</f>
        <v>8.75</v>
      </c>
      <c r="BH94" s="395"/>
      <c r="BI94" s="395"/>
    </row>
    <row r="95" spans="1:61" s="389" customFormat="1" ht="12.75" customHeight="1" x14ac:dyDescent="0.2">
      <c r="A95" s="391">
        <v>22</v>
      </c>
      <c r="B95" s="392">
        <v>3412</v>
      </c>
      <c r="C95" s="392">
        <v>600078540</v>
      </c>
      <c r="D95" s="392">
        <v>72742879</v>
      </c>
      <c r="E95" s="393" t="s">
        <v>51</v>
      </c>
      <c r="F95" s="392">
        <v>3143</v>
      </c>
      <c r="G95" s="393" t="s">
        <v>633</v>
      </c>
      <c r="H95" s="469" t="s">
        <v>281</v>
      </c>
      <c r="I95" s="110">
        <v>4056155</v>
      </c>
      <c r="J95" s="111">
        <v>2977007</v>
      </c>
      <c r="K95" s="111">
        <v>10000</v>
      </c>
      <c r="L95" s="114">
        <v>1009608</v>
      </c>
      <c r="M95" s="114">
        <v>59540</v>
      </c>
      <c r="N95" s="111">
        <v>0</v>
      </c>
      <c r="O95" s="275">
        <v>6.0945999999999998</v>
      </c>
      <c r="P95" s="288">
        <v>6.0945999999999998</v>
      </c>
      <c r="Q95" s="406">
        <v>0</v>
      </c>
      <c r="R95" s="112">
        <f t="shared" si="185"/>
        <v>0</v>
      </c>
      <c r="S95" s="113">
        <v>0</v>
      </c>
      <c r="T95" s="113">
        <v>0</v>
      </c>
      <c r="U95" s="113">
        <v>0</v>
      </c>
      <c r="V95" s="113">
        <v>0</v>
      </c>
      <c r="W95" s="113">
        <v>0</v>
      </c>
      <c r="X95" s="113">
        <v>0</v>
      </c>
      <c r="Y95" s="113">
        <f t="shared" si="186"/>
        <v>0</v>
      </c>
      <c r="Z95" s="113">
        <v>0</v>
      </c>
      <c r="AA95" s="113">
        <v>0</v>
      </c>
      <c r="AB95" s="113">
        <v>0</v>
      </c>
      <c r="AC95" s="113">
        <f t="shared" si="187"/>
        <v>0</v>
      </c>
      <c r="AD95" s="113">
        <f t="shared" si="188"/>
        <v>0</v>
      </c>
      <c r="AE95" s="114">
        <f t="shared" si="189"/>
        <v>0</v>
      </c>
      <c r="AF95" s="114">
        <f t="shared" si="190"/>
        <v>0</v>
      </c>
      <c r="AG95" s="113">
        <v>0</v>
      </c>
      <c r="AH95" s="113">
        <v>0</v>
      </c>
      <c r="AI95" s="113">
        <v>0</v>
      </c>
      <c r="AJ95" s="113">
        <f t="shared" si="191"/>
        <v>0</v>
      </c>
      <c r="AK95" s="113">
        <f t="shared" si="192"/>
        <v>0</v>
      </c>
      <c r="AL95" s="115">
        <v>0</v>
      </c>
      <c r="AM95" s="115">
        <v>0</v>
      </c>
      <c r="AN95" s="115">
        <v>0</v>
      </c>
      <c r="AO95" s="115">
        <v>0</v>
      </c>
      <c r="AP95" s="115">
        <v>0</v>
      </c>
      <c r="AQ95" s="115">
        <v>0</v>
      </c>
      <c r="AR95" s="115">
        <v>0</v>
      </c>
      <c r="AS95" s="115">
        <v>0</v>
      </c>
      <c r="AT95" s="409">
        <f t="shared" si="214"/>
        <v>0</v>
      </c>
      <c r="AU95" s="115">
        <f>AM95+AP95+AS95</f>
        <v>0</v>
      </c>
      <c r="AV95" s="116">
        <f t="shared" si="194"/>
        <v>0</v>
      </c>
      <c r="AW95" s="346">
        <f>I95+AK95</f>
        <v>4056155</v>
      </c>
      <c r="AX95" s="113">
        <f>J95+Y95</f>
        <v>2977007</v>
      </c>
      <c r="AY95" s="113">
        <f t="shared" si="215"/>
        <v>0</v>
      </c>
      <c r="AZ95" s="113">
        <f>K95+AC95</f>
        <v>10000</v>
      </c>
      <c r="BA95" s="113">
        <f t="shared" si="216"/>
        <v>1009608</v>
      </c>
      <c r="BB95" s="113">
        <f t="shared" si="216"/>
        <v>59540</v>
      </c>
      <c r="BC95" s="113">
        <f>N95+AJ95</f>
        <v>0</v>
      </c>
      <c r="BD95" s="115">
        <f>O95+AV95</f>
        <v>6.0945999999999998</v>
      </c>
      <c r="BE95" s="115">
        <f>P95+AT95</f>
        <v>6.0945999999999998</v>
      </c>
      <c r="BF95" s="372">
        <f t="shared" si="217"/>
        <v>0</v>
      </c>
      <c r="BG95" s="116">
        <f>Q95+AU95</f>
        <v>0</v>
      </c>
      <c r="BH95" s="395"/>
    </row>
    <row r="96" spans="1:61" s="389" customFormat="1" ht="12.75" customHeight="1" x14ac:dyDescent="0.2">
      <c r="A96" s="391">
        <v>22</v>
      </c>
      <c r="B96" s="392">
        <v>3412</v>
      </c>
      <c r="C96" s="392">
        <v>600078540</v>
      </c>
      <c r="D96" s="392">
        <v>72742879</v>
      </c>
      <c r="E96" s="393" t="s">
        <v>51</v>
      </c>
      <c r="F96" s="392">
        <v>3143</v>
      </c>
      <c r="G96" s="393" t="s">
        <v>634</v>
      </c>
      <c r="H96" s="469" t="s">
        <v>282</v>
      </c>
      <c r="I96" s="110">
        <v>141144</v>
      </c>
      <c r="J96" s="111">
        <v>99495</v>
      </c>
      <c r="K96" s="111">
        <v>0</v>
      </c>
      <c r="L96" s="114">
        <v>33629</v>
      </c>
      <c r="M96" s="114">
        <v>1990</v>
      </c>
      <c r="N96" s="111">
        <v>6030</v>
      </c>
      <c r="O96" s="275">
        <v>0.42</v>
      </c>
      <c r="P96" s="288">
        <v>0</v>
      </c>
      <c r="Q96" s="406">
        <v>0.42</v>
      </c>
      <c r="R96" s="112">
        <f t="shared" si="185"/>
        <v>0</v>
      </c>
      <c r="S96" s="113">
        <v>0</v>
      </c>
      <c r="T96" s="113">
        <v>0</v>
      </c>
      <c r="U96" s="113">
        <v>0</v>
      </c>
      <c r="V96" s="113">
        <v>0</v>
      </c>
      <c r="W96" s="113">
        <v>0</v>
      </c>
      <c r="X96" s="113">
        <v>0</v>
      </c>
      <c r="Y96" s="113">
        <f t="shared" si="186"/>
        <v>0</v>
      </c>
      <c r="Z96" s="113">
        <v>0</v>
      </c>
      <c r="AA96" s="113">
        <v>0</v>
      </c>
      <c r="AB96" s="113">
        <v>0</v>
      </c>
      <c r="AC96" s="113">
        <f t="shared" si="187"/>
        <v>0</v>
      </c>
      <c r="AD96" s="113">
        <f t="shared" si="188"/>
        <v>0</v>
      </c>
      <c r="AE96" s="114">
        <f t="shared" si="189"/>
        <v>0</v>
      </c>
      <c r="AF96" s="114">
        <f t="shared" si="190"/>
        <v>0</v>
      </c>
      <c r="AG96" s="113">
        <v>0</v>
      </c>
      <c r="AH96" s="113">
        <v>0</v>
      </c>
      <c r="AI96" s="113">
        <v>0</v>
      </c>
      <c r="AJ96" s="113">
        <f t="shared" si="191"/>
        <v>0</v>
      </c>
      <c r="AK96" s="113">
        <f t="shared" si="192"/>
        <v>0</v>
      </c>
      <c r="AL96" s="115">
        <v>0</v>
      </c>
      <c r="AM96" s="115">
        <v>0</v>
      </c>
      <c r="AN96" s="115">
        <v>0</v>
      </c>
      <c r="AO96" s="115">
        <v>0</v>
      </c>
      <c r="AP96" s="115">
        <v>0</v>
      </c>
      <c r="AQ96" s="115">
        <v>0</v>
      </c>
      <c r="AR96" s="115">
        <v>0</v>
      </c>
      <c r="AS96" s="115">
        <v>0</v>
      </c>
      <c r="AT96" s="409">
        <f t="shared" si="214"/>
        <v>0</v>
      </c>
      <c r="AU96" s="115">
        <f>AM96+AP96+AS96</f>
        <v>0</v>
      </c>
      <c r="AV96" s="116">
        <f t="shared" si="194"/>
        <v>0</v>
      </c>
      <c r="AW96" s="346">
        <f>I96+AK96</f>
        <v>141144</v>
      </c>
      <c r="AX96" s="113">
        <f>J96+Y96</f>
        <v>99495</v>
      </c>
      <c r="AY96" s="113">
        <f t="shared" si="215"/>
        <v>0</v>
      </c>
      <c r="AZ96" s="113">
        <f>K96+AC96</f>
        <v>0</v>
      </c>
      <c r="BA96" s="113">
        <f t="shared" si="216"/>
        <v>33629</v>
      </c>
      <c r="BB96" s="113">
        <f t="shared" si="216"/>
        <v>1990</v>
      </c>
      <c r="BC96" s="113">
        <f>N96+AJ96</f>
        <v>6030</v>
      </c>
      <c r="BD96" s="115">
        <f>O96+AV96</f>
        <v>0.42</v>
      </c>
      <c r="BE96" s="115">
        <f>P96+AT96</f>
        <v>0</v>
      </c>
      <c r="BF96" s="372">
        <f t="shared" si="217"/>
        <v>0</v>
      </c>
      <c r="BG96" s="116">
        <f>Q96+AU96</f>
        <v>0.42</v>
      </c>
      <c r="BH96" s="395"/>
    </row>
    <row r="97" spans="1:61" s="389" customFormat="1" ht="12.75" customHeight="1" x14ac:dyDescent="0.2">
      <c r="A97" s="235">
        <v>22</v>
      </c>
      <c r="B97" s="22">
        <v>3412</v>
      </c>
      <c r="C97" s="234">
        <v>600078540</v>
      </c>
      <c r="D97" s="234">
        <v>72742879</v>
      </c>
      <c r="E97" s="390" t="s">
        <v>52</v>
      </c>
      <c r="F97" s="22"/>
      <c r="G97" s="390"/>
      <c r="H97" s="468"/>
      <c r="I97" s="34">
        <v>51147589</v>
      </c>
      <c r="J97" s="23">
        <v>36743889</v>
      </c>
      <c r="K97" s="23">
        <v>180000</v>
      </c>
      <c r="L97" s="23">
        <v>12480274</v>
      </c>
      <c r="M97" s="23">
        <v>734878</v>
      </c>
      <c r="N97" s="23">
        <v>1008548</v>
      </c>
      <c r="O97" s="24">
        <v>74.965900000000005</v>
      </c>
      <c r="P97" s="289">
        <v>54.6571</v>
      </c>
      <c r="Q97" s="802">
        <v>20.308800000000002</v>
      </c>
      <c r="R97" s="34">
        <f t="shared" ref="R97:BG97" si="218">SUM(R92:R96)</f>
        <v>0</v>
      </c>
      <c r="S97" s="23">
        <f t="shared" si="218"/>
        <v>0</v>
      </c>
      <c r="T97" s="23">
        <f t="shared" si="218"/>
        <v>0</v>
      </c>
      <c r="U97" s="23">
        <f t="shared" ref="U97" si="219">SUM(U92:U96)</f>
        <v>173124</v>
      </c>
      <c r="V97" s="23">
        <f t="shared" si="218"/>
        <v>0</v>
      </c>
      <c r="W97" s="23">
        <f t="shared" ref="W97" si="220">SUM(W92:W96)</f>
        <v>173220</v>
      </c>
      <c r="X97" s="23">
        <f t="shared" si="218"/>
        <v>0</v>
      </c>
      <c r="Y97" s="23">
        <f t="shared" si="218"/>
        <v>346344</v>
      </c>
      <c r="Z97" s="23">
        <f t="shared" si="218"/>
        <v>0</v>
      </c>
      <c r="AA97" s="23">
        <f t="shared" si="218"/>
        <v>0</v>
      </c>
      <c r="AB97" s="23">
        <f t="shared" si="218"/>
        <v>0</v>
      </c>
      <c r="AC97" s="23">
        <f t="shared" si="218"/>
        <v>0</v>
      </c>
      <c r="AD97" s="23">
        <f t="shared" si="218"/>
        <v>346344</v>
      </c>
      <c r="AE97" s="23">
        <f t="shared" si="218"/>
        <v>117064</v>
      </c>
      <c r="AF97" s="23">
        <f t="shared" si="218"/>
        <v>6927</v>
      </c>
      <c r="AG97" s="23">
        <f t="shared" si="218"/>
        <v>0</v>
      </c>
      <c r="AH97" s="23">
        <f t="shared" ref="AH97" si="221">SUM(AH92:AH96)</f>
        <v>0</v>
      </c>
      <c r="AI97" s="23">
        <f t="shared" si="218"/>
        <v>0</v>
      </c>
      <c r="AJ97" s="23">
        <f t="shared" si="218"/>
        <v>0</v>
      </c>
      <c r="AK97" s="23">
        <f t="shared" si="218"/>
        <v>470335</v>
      </c>
      <c r="AL97" s="24">
        <f t="shared" si="218"/>
        <v>0</v>
      </c>
      <c r="AM97" s="24">
        <f t="shared" si="218"/>
        <v>0</v>
      </c>
      <c r="AN97" s="24">
        <f t="shared" si="218"/>
        <v>0</v>
      </c>
      <c r="AO97" s="24">
        <f t="shared" si="218"/>
        <v>0</v>
      </c>
      <c r="AP97" s="24">
        <f t="shared" si="218"/>
        <v>0</v>
      </c>
      <c r="AQ97" s="24">
        <f t="shared" ref="AQ97" si="222">SUM(AQ92:AQ96)</f>
        <v>0.5</v>
      </c>
      <c r="AR97" s="24">
        <f t="shared" si="218"/>
        <v>0</v>
      </c>
      <c r="AS97" s="24">
        <f t="shared" si="218"/>
        <v>0</v>
      </c>
      <c r="AT97" s="24">
        <f t="shared" si="218"/>
        <v>0.5</v>
      </c>
      <c r="AU97" s="24">
        <f t="shared" si="218"/>
        <v>0</v>
      </c>
      <c r="AV97" s="69">
        <f t="shared" si="218"/>
        <v>0.5</v>
      </c>
      <c r="AW97" s="848">
        <f t="shared" si="218"/>
        <v>51617924</v>
      </c>
      <c r="AX97" s="23">
        <f t="shared" si="218"/>
        <v>37090233</v>
      </c>
      <c r="AY97" s="942">
        <f t="shared" ref="AY97" si="223">SUM(AY92:AY96)</f>
        <v>173220</v>
      </c>
      <c r="AZ97" s="23">
        <f t="shared" si="218"/>
        <v>180000</v>
      </c>
      <c r="BA97" s="23">
        <f t="shared" si="218"/>
        <v>12597338</v>
      </c>
      <c r="BB97" s="23">
        <f t="shared" si="218"/>
        <v>741805</v>
      </c>
      <c r="BC97" s="23">
        <f t="shared" si="218"/>
        <v>1008548</v>
      </c>
      <c r="BD97" s="24">
        <f t="shared" si="218"/>
        <v>75.465900000000005</v>
      </c>
      <c r="BE97" s="24">
        <f t="shared" si="218"/>
        <v>55.1571</v>
      </c>
      <c r="BF97" s="24">
        <f t="shared" si="218"/>
        <v>0.5</v>
      </c>
      <c r="BG97" s="69">
        <f t="shared" si="218"/>
        <v>20.308800000000002</v>
      </c>
      <c r="BH97" s="395"/>
    </row>
    <row r="98" spans="1:61" s="389" customFormat="1" ht="12" customHeight="1" x14ac:dyDescent="0.2">
      <c r="A98" s="391">
        <v>23</v>
      </c>
      <c r="B98" s="392">
        <v>3416</v>
      </c>
      <c r="C98" s="392">
        <v>600078426</v>
      </c>
      <c r="D98" s="392">
        <v>72743034</v>
      </c>
      <c r="E98" s="393" t="s">
        <v>53</v>
      </c>
      <c r="F98" s="392">
        <v>3113</v>
      </c>
      <c r="G98" s="393" t="s">
        <v>318</v>
      </c>
      <c r="H98" s="469" t="s">
        <v>281</v>
      </c>
      <c r="I98" s="110">
        <v>33005143</v>
      </c>
      <c r="J98" s="111">
        <v>23446101</v>
      </c>
      <c r="K98" s="111">
        <v>40000</v>
      </c>
      <c r="L98" s="114">
        <v>7938302</v>
      </c>
      <c r="M98" s="114">
        <v>468922</v>
      </c>
      <c r="N98" s="111">
        <v>1111818</v>
      </c>
      <c r="O98" s="275">
        <v>44.209399999999995</v>
      </c>
      <c r="P98" s="288">
        <v>34.005499999999998</v>
      </c>
      <c r="Q98" s="406">
        <v>10.203899999999999</v>
      </c>
      <c r="R98" s="112">
        <f t="shared" si="185"/>
        <v>-65000</v>
      </c>
      <c r="S98" s="113">
        <v>0</v>
      </c>
      <c r="T98" s="113">
        <v>0</v>
      </c>
      <c r="U98" s="113">
        <v>111108</v>
      </c>
      <c r="V98" s="113">
        <v>0</v>
      </c>
      <c r="W98" s="113">
        <v>115480</v>
      </c>
      <c r="X98" s="113">
        <v>0</v>
      </c>
      <c r="Y98" s="113">
        <f t="shared" si="186"/>
        <v>161588</v>
      </c>
      <c r="Z98" s="113">
        <v>65000</v>
      </c>
      <c r="AA98" s="113">
        <v>0</v>
      </c>
      <c r="AB98" s="113">
        <v>0</v>
      </c>
      <c r="AC98" s="113">
        <f t="shared" si="187"/>
        <v>65000</v>
      </c>
      <c r="AD98" s="113">
        <f t="shared" si="188"/>
        <v>226588</v>
      </c>
      <c r="AE98" s="114">
        <f t="shared" si="189"/>
        <v>76587</v>
      </c>
      <c r="AF98" s="114">
        <f t="shared" si="190"/>
        <v>3232</v>
      </c>
      <c r="AG98" s="113">
        <v>0</v>
      </c>
      <c r="AH98" s="113">
        <v>0</v>
      </c>
      <c r="AI98" s="113">
        <v>0</v>
      </c>
      <c r="AJ98" s="113">
        <f t="shared" si="191"/>
        <v>0</v>
      </c>
      <c r="AK98" s="113">
        <f t="shared" si="192"/>
        <v>306407</v>
      </c>
      <c r="AL98" s="115">
        <v>0</v>
      </c>
      <c r="AM98" s="115">
        <v>0</v>
      </c>
      <c r="AN98" s="115">
        <v>0</v>
      </c>
      <c r="AO98" s="115">
        <v>0</v>
      </c>
      <c r="AP98" s="115">
        <v>0</v>
      </c>
      <c r="AQ98" s="115">
        <v>0.33329999999999999</v>
      </c>
      <c r="AR98" s="115">
        <v>0</v>
      </c>
      <c r="AS98" s="115">
        <v>0</v>
      </c>
      <c r="AT98" s="409">
        <f t="shared" ref="AT98:AT102" si="224">AL98+AN98+AO98+AR98+AQ98</f>
        <v>0.33329999999999999</v>
      </c>
      <c r="AU98" s="115">
        <f>AM98+AP98+AS98</f>
        <v>0</v>
      </c>
      <c r="AV98" s="116">
        <f t="shared" si="194"/>
        <v>0.33329999999999999</v>
      </c>
      <c r="AW98" s="346">
        <f>I98+AK98</f>
        <v>33311550</v>
      </c>
      <c r="AX98" s="113">
        <f>J98+Y98</f>
        <v>23607689</v>
      </c>
      <c r="AY98" s="113">
        <f t="shared" ref="AY98:AY102" si="225">W98</f>
        <v>115480</v>
      </c>
      <c r="AZ98" s="113">
        <f>K98+AC98</f>
        <v>105000</v>
      </c>
      <c r="BA98" s="113">
        <f t="shared" ref="BA98:BB102" si="226">L98+AE98</f>
        <v>8014889</v>
      </c>
      <c r="BB98" s="113">
        <f t="shared" si="226"/>
        <v>472154</v>
      </c>
      <c r="BC98" s="113">
        <f>N98+AJ98</f>
        <v>1111818</v>
      </c>
      <c r="BD98" s="115">
        <f>O98+AV98</f>
        <v>44.542699999999996</v>
      </c>
      <c r="BE98" s="115">
        <f>P98+AT98</f>
        <v>34.338799999999999</v>
      </c>
      <c r="BF98" s="372">
        <f t="shared" ref="BF98:BF102" si="227">AQ98</f>
        <v>0.33329999999999999</v>
      </c>
      <c r="BG98" s="116">
        <f>Q98+AU98</f>
        <v>10.203899999999999</v>
      </c>
      <c r="BH98" s="395"/>
    </row>
    <row r="99" spans="1:61" s="389" customFormat="1" ht="12" customHeight="1" x14ac:dyDescent="0.2">
      <c r="A99" s="391">
        <v>23</v>
      </c>
      <c r="B99" s="392">
        <v>3416</v>
      </c>
      <c r="C99" s="392">
        <v>600078426</v>
      </c>
      <c r="D99" s="392">
        <v>72743034</v>
      </c>
      <c r="E99" s="393" t="s">
        <v>53</v>
      </c>
      <c r="F99" s="392">
        <v>3113</v>
      </c>
      <c r="G99" s="393" t="s">
        <v>316</v>
      </c>
      <c r="H99" s="469" t="s">
        <v>282</v>
      </c>
      <c r="I99" s="110">
        <v>3555885</v>
      </c>
      <c r="J99" s="111">
        <v>2618472</v>
      </c>
      <c r="K99" s="111">
        <v>0</v>
      </c>
      <c r="L99" s="114">
        <v>885044</v>
      </c>
      <c r="M99" s="114">
        <v>52369</v>
      </c>
      <c r="N99" s="111">
        <v>0</v>
      </c>
      <c r="O99" s="275">
        <v>7.46</v>
      </c>
      <c r="P99" s="288">
        <v>7.46</v>
      </c>
      <c r="Q99" s="406">
        <v>0</v>
      </c>
      <c r="R99" s="112">
        <f t="shared" si="185"/>
        <v>0</v>
      </c>
      <c r="S99" s="113">
        <v>0</v>
      </c>
      <c r="T99" s="113">
        <v>0</v>
      </c>
      <c r="U99" s="113">
        <v>0</v>
      </c>
      <c r="V99" s="113">
        <v>0</v>
      </c>
      <c r="W99" s="113">
        <v>0</v>
      </c>
      <c r="X99" s="113">
        <v>0</v>
      </c>
      <c r="Y99" s="113">
        <f t="shared" si="186"/>
        <v>0</v>
      </c>
      <c r="Z99" s="113">
        <v>0</v>
      </c>
      <c r="AA99" s="113">
        <v>0</v>
      </c>
      <c r="AB99" s="113">
        <v>0</v>
      </c>
      <c r="AC99" s="113">
        <f t="shared" si="187"/>
        <v>0</v>
      </c>
      <c r="AD99" s="113">
        <f t="shared" si="188"/>
        <v>0</v>
      </c>
      <c r="AE99" s="114">
        <f t="shared" si="189"/>
        <v>0</v>
      </c>
      <c r="AF99" s="114">
        <f t="shared" si="190"/>
        <v>0</v>
      </c>
      <c r="AG99" s="113">
        <v>0</v>
      </c>
      <c r="AH99" s="113">
        <v>0</v>
      </c>
      <c r="AI99" s="113">
        <v>0</v>
      </c>
      <c r="AJ99" s="113">
        <f t="shared" si="191"/>
        <v>0</v>
      </c>
      <c r="AK99" s="113">
        <f t="shared" si="192"/>
        <v>0</v>
      </c>
      <c r="AL99" s="115">
        <v>0</v>
      </c>
      <c r="AM99" s="115">
        <v>0</v>
      </c>
      <c r="AN99" s="115">
        <v>0</v>
      </c>
      <c r="AO99" s="115">
        <v>0</v>
      </c>
      <c r="AP99" s="115">
        <v>0</v>
      </c>
      <c r="AQ99" s="115">
        <v>0</v>
      </c>
      <c r="AR99" s="115">
        <v>0</v>
      </c>
      <c r="AS99" s="115">
        <v>0</v>
      </c>
      <c r="AT99" s="409">
        <f t="shared" si="224"/>
        <v>0</v>
      </c>
      <c r="AU99" s="115">
        <f>AM99+AP99+AS99</f>
        <v>0</v>
      </c>
      <c r="AV99" s="116">
        <f t="shared" si="194"/>
        <v>0</v>
      </c>
      <c r="AW99" s="346">
        <f>I99+AK99</f>
        <v>3555885</v>
      </c>
      <c r="AX99" s="113">
        <f>J99+Y99</f>
        <v>2618472</v>
      </c>
      <c r="AY99" s="113">
        <f t="shared" si="225"/>
        <v>0</v>
      </c>
      <c r="AZ99" s="113">
        <f>K99+AC99</f>
        <v>0</v>
      </c>
      <c r="BA99" s="113">
        <f t="shared" si="226"/>
        <v>885044</v>
      </c>
      <c r="BB99" s="113">
        <f t="shared" si="226"/>
        <v>52369</v>
      </c>
      <c r="BC99" s="113">
        <f>N99+AJ99</f>
        <v>0</v>
      </c>
      <c r="BD99" s="115">
        <f>O99+AV99</f>
        <v>7.46</v>
      </c>
      <c r="BE99" s="115">
        <f>P99+AT99</f>
        <v>7.46</v>
      </c>
      <c r="BF99" s="372">
        <f t="shared" si="227"/>
        <v>0</v>
      </c>
      <c r="BG99" s="116">
        <f>Q99+AU99</f>
        <v>0</v>
      </c>
      <c r="BH99" s="395"/>
    </row>
    <row r="100" spans="1:61" s="389" customFormat="1" ht="12.75" customHeight="1" x14ac:dyDescent="0.2">
      <c r="A100" s="391">
        <v>23</v>
      </c>
      <c r="B100" s="392">
        <v>3416</v>
      </c>
      <c r="C100" s="392">
        <v>600078426</v>
      </c>
      <c r="D100" s="392">
        <v>72743034</v>
      </c>
      <c r="E100" s="393" t="s">
        <v>53</v>
      </c>
      <c r="F100" s="392">
        <v>3141</v>
      </c>
      <c r="G100" s="393" t="s">
        <v>319</v>
      </c>
      <c r="H100" s="469" t="s">
        <v>282</v>
      </c>
      <c r="I100" s="110">
        <v>2854785</v>
      </c>
      <c r="J100" s="111">
        <v>2081911</v>
      </c>
      <c r="K100" s="111">
        <v>0</v>
      </c>
      <c r="L100" s="114">
        <v>703686</v>
      </c>
      <c r="M100" s="114">
        <v>41638</v>
      </c>
      <c r="N100" s="111">
        <v>27550</v>
      </c>
      <c r="O100" s="275">
        <v>7.08</v>
      </c>
      <c r="P100" s="288">
        <v>0</v>
      </c>
      <c r="Q100" s="406">
        <v>7.08</v>
      </c>
      <c r="R100" s="112">
        <f t="shared" si="185"/>
        <v>0</v>
      </c>
      <c r="S100" s="113">
        <v>0</v>
      </c>
      <c r="T100" s="113">
        <v>0</v>
      </c>
      <c r="U100" s="113">
        <v>0</v>
      </c>
      <c r="V100" s="113">
        <v>0</v>
      </c>
      <c r="W100" s="113">
        <v>0</v>
      </c>
      <c r="X100" s="113">
        <v>0</v>
      </c>
      <c r="Y100" s="113">
        <f t="shared" si="186"/>
        <v>0</v>
      </c>
      <c r="Z100" s="113">
        <v>0</v>
      </c>
      <c r="AA100" s="113">
        <v>0</v>
      </c>
      <c r="AB100" s="113">
        <v>0</v>
      </c>
      <c r="AC100" s="113">
        <f t="shared" si="187"/>
        <v>0</v>
      </c>
      <c r="AD100" s="113">
        <f t="shared" si="188"/>
        <v>0</v>
      </c>
      <c r="AE100" s="114">
        <f t="shared" si="189"/>
        <v>0</v>
      </c>
      <c r="AF100" s="114">
        <f t="shared" si="190"/>
        <v>0</v>
      </c>
      <c r="AG100" s="113">
        <v>0</v>
      </c>
      <c r="AH100" s="113">
        <v>0</v>
      </c>
      <c r="AI100" s="113">
        <v>0</v>
      </c>
      <c r="AJ100" s="113">
        <f t="shared" si="191"/>
        <v>0</v>
      </c>
      <c r="AK100" s="113">
        <f t="shared" si="192"/>
        <v>0</v>
      </c>
      <c r="AL100" s="115">
        <v>0</v>
      </c>
      <c r="AM100" s="115">
        <v>0</v>
      </c>
      <c r="AN100" s="115">
        <v>0</v>
      </c>
      <c r="AO100" s="115">
        <v>0</v>
      </c>
      <c r="AP100" s="115">
        <v>0</v>
      </c>
      <c r="AQ100" s="115">
        <v>0</v>
      </c>
      <c r="AR100" s="115">
        <v>0</v>
      </c>
      <c r="AS100" s="115">
        <v>0</v>
      </c>
      <c r="AT100" s="409">
        <f t="shared" si="224"/>
        <v>0</v>
      </c>
      <c r="AU100" s="115">
        <f>AM100+AP100+AS100</f>
        <v>0</v>
      </c>
      <c r="AV100" s="116">
        <f t="shared" si="194"/>
        <v>0</v>
      </c>
      <c r="AW100" s="346">
        <f>I100+AK100</f>
        <v>2854785</v>
      </c>
      <c r="AX100" s="113">
        <f>J100+Y100</f>
        <v>2081911</v>
      </c>
      <c r="AY100" s="113">
        <f t="shared" si="225"/>
        <v>0</v>
      </c>
      <c r="AZ100" s="113">
        <f>K100+AC100</f>
        <v>0</v>
      </c>
      <c r="BA100" s="113">
        <f t="shared" si="226"/>
        <v>703686</v>
      </c>
      <c r="BB100" s="113">
        <f t="shared" si="226"/>
        <v>41638</v>
      </c>
      <c r="BC100" s="113">
        <f>N100+AJ100</f>
        <v>27550</v>
      </c>
      <c r="BD100" s="115">
        <f>O100+AV100</f>
        <v>7.08</v>
      </c>
      <c r="BE100" s="115">
        <f>P100+AT100</f>
        <v>0</v>
      </c>
      <c r="BF100" s="372">
        <f t="shared" si="227"/>
        <v>0</v>
      </c>
      <c r="BG100" s="116">
        <f>Q100+AU100</f>
        <v>7.08</v>
      </c>
      <c r="BH100" s="395"/>
      <c r="BI100" s="395"/>
    </row>
    <row r="101" spans="1:61" s="389" customFormat="1" ht="12.75" customHeight="1" x14ac:dyDescent="0.2">
      <c r="A101" s="391">
        <v>23</v>
      </c>
      <c r="B101" s="392">
        <v>3416</v>
      </c>
      <c r="C101" s="392">
        <v>600078426</v>
      </c>
      <c r="D101" s="392">
        <v>72743034</v>
      </c>
      <c r="E101" s="393" t="s">
        <v>53</v>
      </c>
      <c r="F101" s="392">
        <v>3143</v>
      </c>
      <c r="G101" s="393" t="s">
        <v>633</v>
      </c>
      <c r="H101" s="469" t="s">
        <v>281</v>
      </c>
      <c r="I101" s="110">
        <v>3498480</v>
      </c>
      <c r="J101" s="111">
        <v>2576200</v>
      </c>
      <c r="K101" s="111">
        <v>0</v>
      </c>
      <c r="L101" s="114">
        <v>870756</v>
      </c>
      <c r="M101" s="114">
        <v>51524</v>
      </c>
      <c r="N101" s="111">
        <v>0</v>
      </c>
      <c r="O101" s="275">
        <v>5.3094000000000001</v>
      </c>
      <c r="P101" s="288">
        <v>5.3094000000000001</v>
      </c>
      <c r="Q101" s="406">
        <v>0</v>
      </c>
      <c r="R101" s="112">
        <f t="shared" si="185"/>
        <v>0</v>
      </c>
      <c r="S101" s="113">
        <v>0</v>
      </c>
      <c r="T101" s="113">
        <v>0</v>
      </c>
      <c r="U101" s="113">
        <v>0</v>
      </c>
      <c r="V101" s="113">
        <v>0</v>
      </c>
      <c r="W101" s="113">
        <v>0</v>
      </c>
      <c r="X101" s="113">
        <v>0</v>
      </c>
      <c r="Y101" s="113">
        <f t="shared" si="186"/>
        <v>0</v>
      </c>
      <c r="Z101" s="113">
        <v>0</v>
      </c>
      <c r="AA101" s="113">
        <v>0</v>
      </c>
      <c r="AB101" s="113">
        <v>0</v>
      </c>
      <c r="AC101" s="113">
        <f t="shared" si="187"/>
        <v>0</v>
      </c>
      <c r="AD101" s="113">
        <f t="shared" si="188"/>
        <v>0</v>
      </c>
      <c r="AE101" s="114">
        <f t="shared" si="189"/>
        <v>0</v>
      </c>
      <c r="AF101" s="114">
        <f t="shared" si="190"/>
        <v>0</v>
      </c>
      <c r="AG101" s="113">
        <v>0</v>
      </c>
      <c r="AH101" s="113">
        <v>0</v>
      </c>
      <c r="AI101" s="113">
        <v>0</v>
      </c>
      <c r="AJ101" s="113">
        <f t="shared" si="191"/>
        <v>0</v>
      </c>
      <c r="AK101" s="113">
        <f t="shared" si="192"/>
        <v>0</v>
      </c>
      <c r="AL101" s="115">
        <v>0</v>
      </c>
      <c r="AM101" s="115">
        <v>0</v>
      </c>
      <c r="AN101" s="115">
        <v>0</v>
      </c>
      <c r="AO101" s="115">
        <v>0</v>
      </c>
      <c r="AP101" s="115">
        <v>0</v>
      </c>
      <c r="AQ101" s="115">
        <v>0</v>
      </c>
      <c r="AR101" s="115">
        <v>0</v>
      </c>
      <c r="AS101" s="115">
        <v>0</v>
      </c>
      <c r="AT101" s="409">
        <f t="shared" si="224"/>
        <v>0</v>
      </c>
      <c r="AU101" s="115">
        <f>AM101+AP101+AS101</f>
        <v>0</v>
      </c>
      <c r="AV101" s="116">
        <f t="shared" si="194"/>
        <v>0</v>
      </c>
      <c r="AW101" s="346">
        <f>I101+AK101</f>
        <v>3498480</v>
      </c>
      <c r="AX101" s="113">
        <f>J101+Y101</f>
        <v>2576200</v>
      </c>
      <c r="AY101" s="113">
        <f t="shared" si="225"/>
        <v>0</v>
      </c>
      <c r="AZ101" s="113">
        <f>K101+AC101</f>
        <v>0</v>
      </c>
      <c r="BA101" s="113">
        <f t="shared" si="226"/>
        <v>870756</v>
      </c>
      <c r="BB101" s="113">
        <f t="shared" si="226"/>
        <v>51524</v>
      </c>
      <c r="BC101" s="113">
        <f>N101+AJ101</f>
        <v>0</v>
      </c>
      <c r="BD101" s="115">
        <f>O101+AV101</f>
        <v>5.3094000000000001</v>
      </c>
      <c r="BE101" s="115">
        <f>P101+AT101</f>
        <v>5.3094000000000001</v>
      </c>
      <c r="BF101" s="372">
        <f t="shared" si="227"/>
        <v>0</v>
      </c>
      <c r="BG101" s="116">
        <f>Q101+AU101</f>
        <v>0</v>
      </c>
      <c r="BH101" s="395"/>
    </row>
    <row r="102" spans="1:61" s="389" customFormat="1" ht="12.75" customHeight="1" x14ac:dyDescent="0.2">
      <c r="A102" s="391">
        <v>23</v>
      </c>
      <c r="B102" s="392">
        <v>3416</v>
      </c>
      <c r="C102" s="392">
        <v>600078426</v>
      </c>
      <c r="D102" s="392">
        <v>72743034</v>
      </c>
      <c r="E102" s="393" t="s">
        <v>53</v>
      </c>
      <c r="F102" s="392">
        <v>3143</v>
      </c>
      <c r="G102" s="393" t="s">
        <v>634</v>
      </c>
      <c r="H102" s="469" t="s">
        <v>282</v>
      </c>
      <c r="I102" s="110">
        <v>110247</v>
      </c>
      <c r="J102" s="111">
        <v>77715</v>
      </c>
      <c r="K102" s="111">
        <v>0</v>
      </c>
      <c r="L102" s="114">
        <v>26268</v>
      </c>
      <c r="M102" s="114">
        <v>1554</v>
      </c>
      <c r="N102" s="111">
        <v>4710</v>
      </c>
      <c r="O102" s="275">
        <v>0.33</v>
      </c>
      <c r="P102" s="288">
        <v>0</v>
      </c>
      <c r="Q102" s="406">
        <v>0.33</v>
      </c>
      <c r="R102" s="112">
        <f t="shared" si="185"/>
        <v>0</v>
      </c>
      <c r="S102" s="113">
        <v>0</v>
      </c>
      <c r="T102" s="113">
        <v>0</v>
      </c>
      <c r="U102" s="113">
        <v>0</v>
      </c>
      <c r="V102" s="113">
        <v>0</v>
      </c>
      <c r="W102" s="113">
        <v>0</v>
      </c>
      <c r="X102" s="113">
        <v>0</v>
      </c>
      <c r="Y102" s="113">
        <f t="shared" si="186"/>
        <v>0</v>
      </c>
      <c r="Z102" s="113">
        <v>0</v>
      </c>
      <c r="AA102" s="113">
        <v>0</v>
      </c>
      <c r="AB102" s="113">
        <v>0</v>
      </c>
      <c r="AC102" s="113">
        <f t="shared" si="187"/>
        <v>0</v>
      </c>
      <c r="AD102" s="113">
        <f t="shared" si="188"/>
        <v>0</v>
      </c>
      <c r="AE102" s="114">
        <f t="shared" si="189"/>
        <v>0</v>
      </c>
      <c r="AF102" s="114">
        <f t="shared" si="190"/>
        <v>0</v>
      </c>
      <c r="AG102" s="113">
        <v>0</v>
      </c>
      <c r="AH102" s="113">
        <v>0</v>
      </c>
      <c r="AI102" s="113">
        <v>0</v>
      </c>
      <c r="AJ102" s="113">
        <f t="shared" si="191"/>
        <v>0</v>
      </c>
      <c r="AK102" s="113">
        <f t="shared" si="192"/>
        <v>0</v>
      </c>
      <c r="AL102" s="115">
        <v>0</v>
      </c>
      <c r="AM102" s="115">
        <v>0</v>
      </c>
      <c r="AN102" s="115">
        <v>0</v>
      </c>
      <c r="AO102" s="115">
        <v>0</v>
      </c>
      <c r="AP102" s="115">
        <v>0</v>
      </c>
      <c r="AQ102" s="115">
        <v>0</v>
      </c>
      <c r="AR102" s="115">
        <v>0</v>
      </c>
      <c r="AS102" s="115">
        <v>0</v>
      </c>
      <c r="AT102" s="409">
        <f t="shared" si="224"/>
        <v>0</v>
      </c>
      <c r="AU102" s="115">
        <f>AM102+AP102+AS102</f>
        <v>0</v>
      </c>
      <c r="AV102" s="116">
        <f t="shared" si="194"/>
        <v>0</v>
      </c>
      <c r="AW102" s="346">
        <f>I102+AK102</f>
        <v>110247</v>
      </c>
      <c r="AX102" s="113">
        <f>J102+Y102</f>
        <v>77715</v>
      </c>
      <c r="AY102" s="113">
        <f t="shared" si="225"/>
        <v>0</v>
      </c>
      <c r="AZ102" s="113">
        <f>K102+AC102</f>
        <v>0</v>
      </c>
      <c r="BA102" s="113">
        <f t="shared" si="226"/>
        <v>26268</v>
      </c>
      <c r="BB102" s="113">
        <f t="shared" si="226"/>
        <v>1554</v>
      </c>
      <c r="BC102" s="113">
        <f>N102+AJ102</f>
        <v>4710</v>
      </c>
      <c r="BD102" s="115">
        <f>O102+AV102</f>
        <v>0.33</v>
      </c>
      <c r="BE102" s="115">
        <f>P102+AT102</f>
        <v>0</v>
      </c>
      <c r="BF102" s="372">
        <f t="shared" si="227"/>
        <v>0</v>
      </c>
      <c r="BG102" s="116">
        <f>Q102+AU102</f>
        <v>0.33</v>
      </c>
      <c r="BH102" s="395"/>
    </row>
    <row r="103" spans="1:61" s="389" customFormat="1" ht="12.75" customHeight="1" x14ac:dyDescent="0.2">
      <c r="A103" s="235">
        <v>23</v>
      </c>
      <c r="B103" s="22">
        <v>3416</v>
      </c>
      <c r="C103" s="234">
        <v>600078426</v>
      </c>
      <c r="D103" s="234">
        <v>72743034</v>
      </c>
      <c r="E103" s="390" t="s">
        <v>54</v>
      </c>
      <c r="F103" s="22"/>
      <c r="G103" s="390"/>
      <c r="H103" s="468"/>
      <c r="I103" s="34">
        <v>43024540</v>
      </c>
      <c r="J103" s="23">
        <v>30800399</v>
      </c>
      <c r="K103" s="23">
        <v>40000</v>
      </c>
      <c r="L103" s="23">
        <v>10424056</v>
      </c>
      <c r="M103" s="23">
        <v>616007</v>
      </c>
      <c r="N103" s="23">
        <v>1144078</v>
      </c>
      <c r="O103" s="24">
        <v>64.388799999999989</v>
      </c>
      <c r="P103" s="289">
        <v>46.774900000000002</v>
      </c>
      <c r="Q103" s="802">
        <v>17.613899999999997</v>
      </c>
      <c r="R103" s="34">
        <f t="shared" ref="R103:BG103" si="228">SUM(R98:R102)</f>
        <v>-65000</v>
      </c>
      <c r="S103" s="23">
        <f t="shared" si="228"/>
        <v>0</v>
      </c>
      <c r="T103" s="23">
        <f t="shared" si="228"/>
        <v>0</v>
      </c>
      <c r="U103" s="23">
        <f t="shared" ref="U103" si="229">SUM(U98:U102)</f>
        <v>111108</v>
      </c>
      <c r="V103" s="23">
        <f t="shared" si="228"/>
        <v>0</v>
      </c>
      <c r="W103" s="23">
        <f t="shared" ref="W103" si="230">SUM(W98:W102)</f>
        <v>115480</v>
      </c>
      <c r="X103" s="23">
        <f t="shared" si="228"/>
        <v>0</v>
      </c>
      <c r="Y103" s="23">
        <f t="shared" si="228"/>
        <v>161588</v>
      </c>
      <c r="Z103" s="23">
        <f t="shared" si="228"/>
        <v>65000</v>
      </c>
      <c r="AA103" s="23">
        <f t="shared" si="228"/>
        <v>0</v>
      </c>
      <c r="AB103" s="23">
        <f t="shared" si="228"/>
        <v>0</v>
      </c>
      <c r="AC103" s="23">
        <f t="shared" si="228"/>
        <v>65000</v>
      </c>
      <c r="AD103" s="23">
        <f t="shared" si="228"/>
        <v>226588</v>
      </c>
      <c r="AE103" s="23">
        <f t="shared" si="228"/>
        <v>76587</v>
      </c>
      <c r="AF103" s="23">
        <f t="shared" si="228"/>
        <v>3232</v>
      </c>
      <c r="AG103" s="23">
        <f t="shared" si="228"/>
        <v>0</v>
      </c>
      <c r="AH103" s="23">
        <f t="shared" ref="AH103" si="231">SUM(AH98:AH102)</f>
        <v>0</v>
      </c>
      <c r="AI103" s="23">
        <f t="shared" si="228"/>
        <v>0</v>
      </c>
      <c r="AJ103" s="23">
        <f t="shared" si="228"/>
        <v>0</v>
      </c>
      <c r="AK103" s="23">
        <f t="shared" si="228"/>
        <v>306407</v>
      </c>
      <c r="AL103" s="24">
        <f t="shared" si="228"/>
        <v>0</v>
      </c>
      <c r="AM103" s="24">
        <f t="shared" si="228"/>
        <v>0</v>
      </c>
      <c r="AN103" s="24">
        <f t="shared" si="228"/>
        <v>0</v>
      </c>
      <c r="AO103" s="24">
        <f t="shared" si="228"/>
        <v>0</v>
      </c>
      <c r="AP103" s="24">
        <f t="shared" si="228"/>
        <v>0</v>
      </c>
      <c r="AQ103" s="24">
        <f t="shared" ref="AQ103" si="232">SUM(AQ98:AQ102)</f>
        <v>0.33329999999999999</v>
      </c>
      <c r="AR103" s="24">
        <f t="shared" si="228"/>
        <v>0</v>
      </c>
      <c r="AS103" s="24">
        <f t="shared" si="228"/>
        <v>0</v>
      </c>
      <c r="AT103" s="24">
        <f t="shared" si="228"/>
        <v>0.33329999999999999</v>
      </c>
      <c r="AU103" s="24">
        <f t="shared" si="228"/>
        <v>0</v>
      </c>
      <c r="AV103" s="69">
        <f t="shared" si="228"/>
        <v>0.33329999999999999</v>
      </c>
      <c r="AW103" s="848">
        <f t="shared" si="228"/>
        <v>43330947</v>
      </c>
      <c r="AX103" s="23">
        <f t="shared" si="228"/>
        <v>30961987</v>
      </c>
      <c r="AY103" s="942">
        <f t="shared" ref="AY103" si="233">SUM(AY98:AY102)</f>
        <v>115480</v>
      </c>
      <c r="AZ103" s="23">
        <f t="shared" si="228"/>
        <v>105000</v>
      </c>
      <c r="BA103" s="23">
        <f t="shared" si="228"/>
        <v>10500643</v>
      </c>
      <c r="BB103" s="23">
        <f t="shared" si="228"/>
        <v>619239</v>
      </c>
      <c r="BC103" s="23">
        <f t="shared" si="228"/>
        <v>1144078</v>
      </c>
      <c r="BD103" s="24">
        <f t="shared" si="228"/>
        <v>64.722099999999998</v>
      </c>
      <c r="BE103" s="24">
        <f t="shared" si="228"/>
        <v>47.108199999999997</v>
      </c>
      <c r="BF103" s="24">
        <f t="shared" si="228"/>
        <v>0.33329999999999999</v>
      </c>
      <c r="BG103" s="69">
        <f t="shared" si="228"/>
        <v>17.613899999999997</v>
      </c>
      <c r="BH103" s="395"/>
    </row>
    <row r="104" spans="1:61" s="389" customFormat="1" ht="12.75" customHeight="1" x14ac:dyDescent="0.2">
      <c r="A104" s="391">
        <v>24</v>
      </c>
      <c r="B104" s="392">
        <v>3414</v>
      </c>
      <c r="C104" s="392">
        <v>600078388</v>
      </c>
      <c r="D104" s="392">
        <v>43257721</v>
      </c>
      <c r="E104" s="393" t="s">
        <v>55</v>
      </c>
      <c r="F104" s="392">
        <v>3113</v>
      </c>
      <c r="G104" s="393" t="s">
        <v>318</v>
      </c>
      <c r="H104" s="469" t="s">
        <v>281</v>
      </c>
      <c r="I104" s="110">
        <v>33839569</v>
      </c>
      <c r="J104" s="111">
        <v>24225758</v>
      </c>
      <c r="K104" s="111">
        <v>85000</v>
      </c>
      <c r="L104" s="114">
        <v>8217036</v>
      </c>
      <c r="M104" s="114">
        <v>484515</v>
      </c>
      <c r="N104" s="111">
        <v>827260</v>
      </c>
      <c r="O104" s="275">
        <v>46.088299999999997</v>
      </c>
      <c r="P104" s="288">
        <v>35.212500000000006</v>
      </c>
      <c r="Q104" s="406">
        <v>10.8758</v>
      </c>
      <c r="R104" s="112">
        <f t="shared" si="185"/>
        <v>0</v>
      </c>
      <c r="S104" s="113">
        <v>0</v>
      </c>
      <c r="T104" s="113">
        <v>0</v>
      </c>
      <c r="U104" s="113">
        <v>128232</v>
      </c>
      <c r="V104" s="113">
        <v>0</v>
      </c>
      <c r="W104" s="113">
        <v>0</v>
      </c>
      <c r="X104" s="113">
        <v>0</v>
      </c>
      <c r="Y104" s="113">
        <f t="shared" si="186"/>
        <v>128232</v>
      </c>
      <c r="Z104" s="113">
        <v>0</v>
      </c>
      <c r="AA104" s="113">
        <v>0</v>
      </c>
      <c r="AB104" s="113">
        <v>0</v>
      </c>
      <c r="AC104" s="113">
        <f t="shared" si="187"/>
        <v>0</v>
      </c>
      <c r="AD104" s="113">
        <f t="shared" si="188"/>
        <v>128232</v>
      </c>
      <c r="AE104" s="114">
        <f t="shared" si="189"/>
        <v>43342</v>
      </c>
      <c r="AF104" s="114">
        <f t="shared" si="190"/>
        <v>2565</v>
      </c>
      <c r="AG104" s="113">
        <v>0</v>
      </c>
      <c r="AH104" s="113">
        <v>0</v>
      </c>
      <c r="AI104" s="113">
        <v>0</v>
      </c>
      <c r="AJ104" s="113">
        <f t="shared" si="191"/>
        <v>0</v>
      </c>
      <c r="AK104" s="113">
        <f t="shared" si="192"/>
        <v>174139</v>
      </c>
      <c r="AL104" s="115">
        <v>0</v>
      </c>
      <c r="AM104" s="115">
        <v>0</v>
      </c>
      <c r="AN104" s="115">
        <v>0</v>
      </c>
      <c r="AO104" s="115">
        <v>0</v>
      </c>
      <c r="AP104" s="115">
        <v>0</v>
      </c>
      <c r="AQ104" s="115">
        <v>0</v>
      </c>
      <c r="AR104" s="115">
        <v>0</v>
      </c>
      <c r="AS104" s="115">
        <v>0</v>
      </c>
      <c r="AT104" s="409">
        <f t="shared" ref="AT104:AT108" si="234">AL104+AN104+AO104+AR104+AQ104</f>
        <v>0</v>
      </c>
      <c r="AU104" s="115">
        <f>AM104+AP104+AS104</f>
        <v>0</v>
      </c>
      <c r="AV104" s="116">
        <f t="shared" si="194"/>
        <v>0</v>
      </c>
      <c r="AW104" s="346">
        <f>I104+AK104</f>
        <v>34013708</v>
      </c>
      <c r="AX104" s="113">
        <f>J104+Y104</f>
        <v>24353990</v>
      </c>
      <c r="AY104" s="113">
        <f t="shared" ref="AY104:AY108" si="235">W104</f>
        <v>0</v>
      </c>
      <c r="AZ104" s="113">
        <f>K104+AC104</f>
        <v>85000</v>
      </c>
      <c r="BA104" s="113">
        <f t="shared" ref="BA104:BB108" si="236">L104+AE104</f>
        <v>8260378</v>
      </c>
      <c r="BB104" s="113">
        <f t="shared" si="236"/>
        <v>487080</v>
      </c>
      <c r="BC104" s="113">
        <f>N104+AJ104</f>
        <v>827260</v>
      </c>
      <c r="BD104" s="115">
        <f>O104+AV104</f>
        <v>46.088299999999997</v>
      </c>
      <c r="BE104" s="115">
        <f>P104+AT104</f>
        <v>35.212500000000006</v>
      </c>
      <c r="BF104" s="372">
        <f t="shared" ref="BF104:BF108" si="237">AQ104</f>
        <v>0</v>
      </c>
      <c r="BG104" s="116">
        <f>Q104+AU104</f>
        <v>10.8758</v>
      </c>
      <c r="BH104" s="395"/>
    </row>
    <row r="105" spans="1:61" s="389" customFormat="1" x14ac:dyDescent="0.2">
      <c r="A105" s="391">
        <v>24</v>
      </c>
      <c r="B105" s="392">
        <v>3414</v>
      </c>
      <c r="C105" s="392">
        <v>600078388</v>
      </c>
      <c r="D105" s="392">
        <v>43257721</v>
      </c>
      <c r="E105" s="393" t="s">
        <v>55</v>
      </c>
      <c r="F105" s="392">
        <v>3113</v>
      </c>
      <c r="G105" s="393" t="s">
        <v>316</v>
      </c>
      <c r="H105" s="469" t="s">
        <v>282</v>
      </c>
      <c r="I105" s="110">
        <v>4104365</v>
      </c>
      <c r="J105" s="111">
        <v>3020150</v>
      </c>
      <c r="K105" s="111">
        <v>0</v>
      </c>
      <c r="L105" s="114">
        <v>1020811</v>
      </c>
      <c r="M105" s="114">
        <v>60404</v>
      </c>
      <c r="N105" s="111">
        <v>3000</v>
      </c>
      <c r="O105" s="275">
        <v>8.7100000000000026</v>
      </c>
      <c r="P105" s="288">
        <v>8.7100000000000026</v>
      </c>
      <c r="Q105" s="406">
        <v>0</v>
      </c>
      <c r="R105" s="112">
        <f t="shared" si="185"/>
        <v>0</v>
      </c>
      <c r="S105" s="113">
        <v>0</v>
      </c>
      <c r="T105" s="113">
        <v>0</v>
      </c>
      <c r="U105" s="113">
        <v>0</v>
      </c>
      <c r="V105" s="113">
        <v>0</v>
      </c>
      <c r="W105" s="113">
        <v>0</v>
      </c>
      <c r="X105" s="113">
        <v>0</v>
      </c>
      <c r="Y105" s="113">
        <f t="shared" si="186"/>
        <v>0</v>
      </c>
      <c r="Z105" s="113">
        <v>0</v>
      </c>
      <c r="AA105" s="113">
        <v>0</v>
      </c>
      <c r="AB105" s="113">
        <v>0</v>
      </c>
      <c r="AC105" s="113">
        <f t="shared" si="187"/>
        <v>0</v>
      </c>
      <c r="AD105" s="113">
        <f t="shared" si="188"/>
        <v>0</v>
      </c>
      <c r="AE105" s="114">
        <f t="shared" si="189"/>
        <v>0</v>
      </c>
      <c r="AF105" s="114">
        <f t="shared" si="190"/>
        <v>0</v>
      </c>
      <c r="AG105" s="113">
        <v>0</v>
      </c>
      <c r="AH105" s="113">
        <v>0</v>
      </c>
      <c r="AI105" s="113">
        <v>0</v>
      </c>
      <c r="AJ105" s="113">
        <f t="shared" si="191"/>
        <v>0</v>
      </c>
      <c r="AK105" s="113">
        <f t="shared" si="192"/>
        <v>0</v>
      </c>
      <c r="AL105" s="115">
        <v>0</v>
      </c>
      <c r="AM105" s="115">
        <v>0</v>
      </c>
      <c r="AN105" s="115">
        <v>0</v>
      </c>
      <c r="AO105" s="115">
        <v>0</v>
      </c>
      <c r="AP105" s="115">
        <v>0</v>
      </c>
      <c r="AQ105" s="115">
        <v>0</v>
      </c>
      <c r="AR105" s="115">
        <v>0</v>
      </c>
      <c r="AS105" s="115">
        <v>0</v>
      </c>
      <c r="AT105" s="409">
        <f t="shared" si="234"/>
        <v>0</v>
      </c>
      <c r="AU105" s="115">
        <f>AM105+AP105+AS105</f>
        <v>0</v>
      </c>
      <c r="AV105" s="116">
        <f t="shared" si="194"/>
        <v>0</v>
      </c>
      <c r="AW105" s="346">
        <f>I105+AK105</f>
        <v>4104365</v>
      </c>
      <c r="AX105" s="113">
        <f>J105+Y105</f>
        <v>3020150</v>
      </c>
      <c r="AY105" s="113">
        <f t="shared" si="235"/>
        <v>0</v>
      </c>
      <c r="AZ105" s="113">
        <f>K105+AC105</f>
        <v>0</v>
      </c>
      <c r="BA105" s="113">
        <f t="shared" si="236"/>
        <v>1020811</v>
      </c>
      <c r="BB105" s="113">
        <f t="shared" si="236"/>
        <v>60404</v>
      </c>
      <c r="BC105" s="113">
        <f>N105+AJ105</f>
        <v>3000</v>
      </c>
      <c r="BD105" s="115">
        <f>O105+AV105</f>
        <v>8.7100000000000026</v>
      </c>
      <c r="BE105" s="115">
        <f>P105+AT105</f>
        <v>8.7100000000000026</v>
      </c>
      <c r="BF105" s="372">
        <f t="shared" si="237"/>
        <v>0</v>
      </c>
      <c r="BG105" s="116">
        <f>Q105+AU105</f>
        <v>0</v>
      </c>
      <c r="BH105" s="395"/>
    </row>
    <row r="106" spans="1:61" s="389" customFormat="1" ht="12.75" customHeight="1" x14ac:dyDescent="0.2">
      <c r="A106" s="391">
        <v>24</v>
      </c>
      <c r="B106" s="392">
        <v>3414</v>
      </c>
      <c r="C106" s="392">
        <v>600078388</v>
      </c>
      <c r="D106" s="392">
        <v>43257721</v>
      </c>
      <c r="E106" s="393" t="s">
        <v>55</v>
      </c>
      <c r="F106" s="392">
        <v>3141</v>
      </c>
      <c r="G106" s="393" t="s">
        <v>319</v>
      </c>
      <c r="H106" s="469" t="s">
        <v>282</v>
      </c>
      <c r="I106" s="110">
        <v>3109905</v>
      </c>
      <c r="J106" s="111">
        <v>2266102</v>
      </c>
      <c r="K106" s="111">
        <v>0</v>
      </c>
      <c r="L106" s="114">
        <v>765943</v>
      </c>
      <c r="M106" s="114">
        <v>45322</v>
      </c>
      <c r="N106" s="111">
        <v>32538</v>
      </c>
      <c r="O106" s="275">
        <v>7.71</v>
      </c>
      <c r="P106" s="288">
        <v>0</v>
      </c>
      <c r="Q106" s="406">
        <v>7.71</v>
      </c>
      <c r="R106" s="112">
        <f t="shared" si="185"/>
        <v>0</v>
      </c>
      <c r="S106" s="113">
        <v>0</v>
      </c>
      <c r="T106" s="113">
        <v>0</v>
      </c>
      <c r="U106" s="113">
        <v>0</v>
      </c>
      <c r="V106" s="113">
        <v>0</v>
      </c>
      <c r="W106" s="113">
        <v>0</v>
      </c>
      <c r="X106" s="113">
        <v>0</v>
      </c>
      <c r="Y106" s="113">
        <f t="shared" si="186"/>
        <v>0</v>
      </c>
      <c r="Z106" s="113">
        <v>0</v>
      </c>
      <c r="AA106" s="113">
        <v>0</v>
      </c>
      <c r="AB106" s="113">
        <v>0</v>
      </c>
      <c r="AC106" s="113">
        <f t="shared" si="187"/>
        <v>0</v>
      </c>
      <c r="AD106" s="113">
        <f t="shared" si="188"/>
        <v>0</v>
      </c>
      <c r="AE106" s="114">
        <f t="shared" si="189"/>
        <v>0</v>
      </c>
      <c r="AF106" s="114">
        <f t="shared" si="190"/>
        <v>0</v>
      </c>
      <c r="AG106" s="113">
        <v>0</v>
      </c>
      <c r="AH106" s="113">
        <v>0</v>
      </c>
      <c r="AI106" s="113">
        <v>0</v>
      </c>
      <c r="AJ106" s="113">
        <f t="shared" si="191"/>
        <v>0</v>
      </c>
      <c r="AK106" s="113">
        <f t="shared" si="192"/>
        <v>0</v>
      </c>
      <c r="AL106" s="115">
        <v>0</v>
      </c>
      <c r="AM106" s="115">
        <v>0</v>
      </c>
      <c r="AN106" s="115">
        <v>0</v>
      </c>
      <c r="AO106" s="115">
        <v>0</v>
      </c>
      <c r="AP106" s="115">
        <v>0</v>
      </c>
      <c r="AQ106" s="115">
        <v>0</v>
      </c>
      <c r="AR106" s="115">
        <v>0</v>
      </c>
      <c r="AS106" s="115">
        <v>0</v>
      </c>
      <c r="AT106" s="409">
        <f t="shared" si="234"/>
        <v>0</v>
      </c>
      <c r="AU106" s="115">
        <f>AM106+AP106+AS106</f>
        <v>0</v>
      </c>
      <c r="AV106" s="116">
        <f t="shared" si="194"/>
        <v>0</v>
      </c>
      <c r="AW106" s="346">
        <f>I106+AK106</f>
        <v>3109905</v>
      </c>
      <c r="AX106" s="113">
        <f>J106+Y106</f>
        <v>2266102</v>
      </c>
      <c r="AY106" s="113">
        <f t="shared" si="235"/>
        <v>0</v>
      </c>
      <c r="AZ106" s="113">
        <f>K106+AC106</f>
        <v>0</v>
      </c>
      <c r="BA106" s="113">
        <f t="shared" si="236"/>
        <v>765943</v>
      </c>
      <c r="BB106" s="113">
        <f t="shared" si="236"/>
        <v>45322</v>
      </c>
      <c r="BC106" s="113">
        <f>N106+AJ106</f>
        <v>32538</v>
      </c>
      <c r="BD106" s="115">
        <f>O106+AV106</f>
        <v>7.71</v>
      </c>
      <c r="BE106" s="115">
        <f>P106+AT106</f>
        <v>0</v>
      </c>
      <c r="BF106" s="372">
        <f t="shared" si="237"/>
        <v>0</v>
      </c>
      <c r="BG106" s="116">
        <f>Q106+AU106</f>
        <v>7.71</v>
      </c>
      <c r="BH106" s="395"/>
      <c r="BI106" s="395"/>
    </row>
    <row r="107" spans="1:61" s="389" customFormat="1" ht="12.75" customHeight="1" x14ac:dyDescent="0.2">
      <c r="A107" s="391">
        <v>24</v>
      </c>
      <c r="B107" s="392">
        <v>3414</v>
      </c>
      <c r="C107" s="392">
        <v>600078388</v>
      </c>
      <c r="D107" s="392">
        <v>43257721</v>
      </c>
      <c r="E107" s="393" t="s">
        <v>55</v>
      </c>
      <c r="F107" s="392">
        <v>3143</v>
      </c>
      <c r="G107" s="393" t="s">
        <v>633</v>
      </c>
      <c r="H107" s="469" t="s">
        <v>281</v>
      </c>
      <c r="I107" s="110">
        <v>3526314</v>
      </c>
      <c r="J107" s="111">
        <v>2581917</v>
      </c>
      <c r="K107" s="111">
        <v>15000</v>
      </c>
      <c r="L107" s="114">
        <v>877758</v>
      </c>
      <c r="M107" s="114">
        <v>51639</v>
      </c>
      <c r="N107" s="111">
        <v>0</v>
      </c>
      <c r="O107" s="275">
        <v>5.4820000000000002</v>
      </c>
      <c r="P107" s="288">
        <v>5.4820000000000002</v>
      </c>
      <c r="Q107" s="406">
        <v>0</v>
      </c>
      <c r="R107" s="112">
        <f t="shared" si="185"/>
        <v>0</v>
      </c>
      <c r="S107" s="113">
        <v>0</v>
      </c>
      <c r="T107" s="113">
        <v>0</v>
      </c>
      <c r="U107" s="113">
        <v>0</v>
      </c>
      <c r="V107" s="113">
        <v>0</v>
      </c>
      <c r="W107" s="113">
        <v>0</v>
      </c>
      <c r="X107" s="113">
        <v>0</v>
      </c>
      <c r="Y107" s="113">
        <f t="shared" si="186"/>
        <v>0</v>
      </c>
      <c r="Z107" s="113">
        <v>0</v>
      </c>
      <c r="AA107" s="113">
        <v>0</v>
      </c>
      <c r="AB107" s="113">
        <v>0</v>
      </c>
      <c r="AC107" s="113">
        <f t="shared" si="187"/>
        <v>0</v>
      </c>
      <c r="AD107" s="113">
        <f t="shared" si="188"/>
        <v>0</v>
      </c>
      <c r="AE107" s="114">
        <f t="shared" si="189"/>
        <v>0</v>
      </c>
      <c r="AF107" s="114">
        <f t="shared" si="190"/>
        <v>0</v>
      </c>
      <c r="AG107" s="113">
        <v>0</v>
      </c>
      <c r="AH107" s="113">
        <v>0</v>
      </c>
      <c r="AI107" s="113">
        <v>0</v>
      </c>
      <c r="AJ107" s="113">
        <f t="shared" si="191"/>
        <v>0</v>
      </c>
      <c r="AK107" s="113">
        <f t="shared" si="192"/>
        <v>0</v>
      </c>
      <c r="AL107" s="115">
        <v>0</v>
      </c>
      <c r="AM107" s="115">
        <v>0</v>
      </c>
      <c r="AN107" s="115">
        <v>0</v>
      </c>
      <c r="AO107" s="115">
        <v>0</v>
      </c>
      <c r="AP107" s="115">
        <v>0</v>
      </c>
      <c r="AQ107" s="115">
        <v>0</v>
      </c>
      <c r="AR107" s="115">
        <v>0</v>
      </c>
      <c r="AS107" s="115">
        <v>0</v>
      </c>
      <c r="AT107" s="409">
        <f t="shared" si="234"/>
        <v>0</v>
      </c>
      <c r="AU107" s="115">
        <f>AM107+AP107+AS107</f>
        <v>0</v>
      </c>
      <c r="AV107" s="116">
        <f t="shared" si="194"/>
        <v>0</v>
      </c>
      <c r="AW107" s="346">
        <f>I107+AK107</f>
        <v>3526314</v>
      </c>
      <c r="AX107" s="113">
        <f>J107+Y107</f>
        <v>2581917</v>
      </c>
      <c r="AY107" s="113">
        <f t="shared" si="235"/>
        <v>0</v>
      </c>
      <c r="AZ107" s="113">
        <f>K107+AC107</f>
        <v>15000</v>
      </c>
      <c r="BA107" s="113">
        <f t="shared" si="236"/>
        <v>877758</v>
      </c>
      <c r="BB107" s="113">
        <f t="shared" si="236"/>
        <v>51639</v>
      </c>
      <c r="BC107" s="113">
        <f>N107+AJ107</f>
        <v>0</v>
      </c>
      <c r="BD107" s="115">
        <f>O107+AV107</f>
        <v>5.4820000000000002</v>
      </c>
      <c r="BE107" s="115">
        <f>P107+AT107</f>
        <v>5.4820000000000002</v>
      </c>
      <c r="BF107" s="372">
        <f t="shared" si="237"/>
        <v>0</v>
      </c>
      <c r="BG107" s="116">
        <f>Q107+AU107</f>
        <v>0</v>
      </c>
      <c r="BH107" s="395"/>
    </row>
    <row r="108" spans="1:61" s="389" customFormat="1" ht="12.75" customHeight="1" x14ac:dyDescent="0.2">
      <c r="A108" s="391">
        <v>24</v>
      </c>
      <c r="B108" s="392">
        <v>3414</v>
      </c>
      <c r="C108" s="392">
        <v>600078388</v>
      </c>
      <c r="D108" s="392">
        <v>43257721</v>
      </c>
      <c r="E108" s="393" t="s">
        <v>55</v>
      </c>
      <c r="F108" s="392">
        <v>3143</v>
      </c>
      <c r="G108" s="393" t="s">
        <v>634</v>
      </c>
      <c r="H108" s="469" t="s">
        <v>282</v>
      </c>
      <c r="I108" s="110">
        <v>106736</v>
      </c>
      <c r="J108" s="111">
        <v>75240</v>
      </c>
      <c r="K108" s="111">
        <v>0</v>
      </c>
      <c r="L108" s="114">
        <v>25431</v>
      </c>
      <c r="M108" s="114">
        <v>1505</v>
      </c>
      <c r="N108" s="111">
        <v>4560</v>
      </c>
      <c r="O108" s="275">
        <v>0.32</v>
      </c>
      <c r="P108" s="288">
        <v>0</v>
      </c>
      <c r="Q108" s="406">
        <v>0.32</v>
      </c>
      <c r="R108" s="112">
        <f t="shared" si="185"/>
        <v>0</v>
      </c>
      <c r="S108" s="113">
        <v>0</v>
      </c>
      <c r="T108" s="113">
        <v>0</v>
      </c>
      <c r="U108" s="113">
        <v>0</v>
      </c>
      <c r="V108" s="113">
        <v>0</v>
      </c>
      <c r="W108" s="113">
        <v>0</v>
      </c>
      <c r="X108" s="113">
        <v>0</v>
      </c>
      <c r="Y108" s="113">
        <f t="shared" si="186"/>
        <v>0</v>
      </c>
      <c r="Z108" s="113">
        <v>0</v>
      </c>
      <c r="AA108" s="113">
        <v>0</v>
      </c>
      <c r="AB108" s="113">
        <v>0</v>
      </c>
      <c r="AC108" s="113">
        <f t="shared" si="187"/>
        <v>0</v>
      </c>
      <c r="AD108" s="113">
        <f t="shared" si="188"/>
        <v>0</v>
      </c>
      <c r="AE108" s="114">
        <f t="shared" si="189"/>
        <v>0</v>
      </c>
      <c r="AF108" s="114">
        <f t="shared" si="190"/>
        <v>0</v>
      </c>
      <c r="AG108" s="113">
        <v>0</v>
      </c>
      <c r="AH108" s="113">
        <v>0</v>
      </c>
      <c r="AI108" s="113">
        <v>0</v>
      </c>
      <c r="AJ108" s="113">
        <f t="shared" si="191"/>
        <v>0</v>
      </c>
      <c r="AK108" s="113">
        <f t="shared" si="192"/>
        <v>0</v>
      </c>
      <c r="AL108" s="115">
        <v>0</v>
      </c>
      <c r="AM108" s="115">
        <v>0</v>
      </c>
      <c r="AN108" s="115">
        <v>0</v>
      </c>
      <c r="AO108" s="115">
        <v>0</v>
      </c>
      <c r="AP108" s="115">
        <v>0</v>
      </c>
      <c r="AQ108" s="115">
        <v>0</v>
      </c>
      <c r="AR108" s="115">
        <v>0</v>
      </c>
      <c r="AS108" s="115">
        <v>0</v>
      </c>
      <c r="AT108" s="409">
        <f t="shared" si="234"/>
        <v>0</v>
      </c>
      <c r="AU108" s="115">
        <f>AM108+AP108+AS108</f>
        <v>0</v>
      </c>
      <c r="AV108" s="116">
        <f t="shared" si="194"/>
        <v>0</v>
      </c>
      <c r="AW108" s="346">
        <f>I108+AK108</f>
        <v>106736</v>
      </c>
      <c r="AX108" s="113">
        <f>J108+Y108</f>
        <v>75240</v>
      </c>
      <c r="AY108" s="113">
        <f t="shared" si="235"/>
        <v>0</v>
      </c>
      <c r="AZ108" s="113">
        <f>K108+AC108</f>
        <v>0</v>
      </c>
      <c r="BA108" s="113">
        <f t="shared" si="236"/>
        <v>25431</v>
      </c>
      <c r="BB108" s="113">
        <f t="shared" si="236"/>
        <v>1505</v>
      </c>
      <c r="BC108" s="113">
        <f>N108+AJ108</f>
        <v>4560</v>
      </c>
      <c r="BD108" s="115">
        <f>O108+AV108</f>
        <v>0.32</v>
      </c>
      <c r="BE108" s="115">
        <f>P108+AT108</f>
        <v>0</v>
      </c>
      <c r="BF108" s="372">
        <f t="shared" si="237"/>
        <v>0</v>
      </c>
      <c r="BG108" s="116">
        <f>Q108+AU108</f>
        <v>0.32</v>
      </c>
      <c r="BH108" s="395"/>
    </row>
    <row r="109" spans="1:61" s="389" customFormat="1" ht="12.75" customHeight="1" x14ac:dyDescent="0.2">
      <c r="A109" s="235">
        <v>24</v>
      </c>
      <c r="B109" s="22">
        <v>3414</v>
      </c>
      <c r="C109" s="234">
        <v>600078388</v>
      </c>
      <c r="D109" s="234">
        <v>43257721</v>
      </c>
      <c r="E109" s="390" t="s">
        <v>56</v>
      </c>
      <c r="F109" s="22"/>
      <c r="G109" s="390"/>
      <c r="H109" s="468"/>
      <c r="I109" s="34">
        <v>44686889</v>
      </c>
      <c r="J109" s="23">
        <v>32169167</v>
      </c>
      <c r="K109" s="23">
        <v>100000</v>
      </c>
      <c r="L109" s="23">
        <v>10906979</v>
      </c>
      <c r="M109" s="23">
        <v>643385</v>
      </c>
      <c r="N109" s="23">
        <v>867358</v>
      </c>
      <c r="O109" s="24">
        <v>68.310299999999998</v>
      </c>
      <c r="P109" s="289">
        <v>49.404500000000006</v>
      </c>
      <c r="Q109" s="802">
        <v>18.905799999999999</v>
      </c>
      <c r="R109" s="34">
        <f t="shared" ref="R109:BG109" si="238">SUM(R104:R108)</f>
        <v>0</v>
      </c>
      <c r="S109" s="23">
        <f t="shared" si="238"/>
        <v>0</v>
      </c>
      <c r="T109" s="23">
        <f t="shared" si="238"/>
        <v>0</v>
      </c>
      <c r="U109" s="23">
        <f t="shared" ref="U109" si="239">SUM(U104:U108)</f>
        <v>128232</v>
      </c>
      <c r="V109" s="23">
        <f t="shared" si="238"/>
        <v>0</v>
      </c>
      <c r="W109" s="23">
        <f t="shared" ref="W109" si="240">SUM(W104:W108)</f>
        <v>0</v>
      </c>
      <c r="X109" s="23">
        <f t="shared" si="238"/>
        <v>0</v>
      </c>
      <c r="Y109" s="23">
        <f t="shared" si="238"/>
        <v>128232</v>
      </c>
      <c r="Z109" s="23">
        <f t="shared" si="238"/>
        <v>0</v>
      </c>
      <c r="AA109" s="23">
        <f t="shared" si="238"/>
        <v>0</v>
      </c>
      <c r="AB109" s="23">
        <f t="shared" si="238"/>
        <v>0</v>
      </c>
      <c r="AC109" s="23">
        <f t="shared" si="238"/>
        <v>0</v>
      </c>
      <c r="AD109" s="23">
        <f t="shared" si="238"/>
        <v>128232</v>
      </c>
      <c r="AE109" s="23">
        <f t="shared" si="238"/>
        <v>43342</v>
      </c>
      <c r="AF109" s="23">
        <f t="shared" si="238"/>
        <v>2565</v>
      </c>
      <c r="AG109" s="23">
        <f t="shared" si="238"/>
        <v>0</v>
      </c>
      <c r="AH109" s="23">
        <f t="shared" ref="AH109" si="241">SUM(AH104:AH108)</f>
        <v>0</v>
      </c>
      <c r="AI109" s="23">
        <f t="shared" si="238"/>
        <v>0</v>
      </c>
      <c r="AJ109" s="23">
        <f t="shared" si="238"/>
        <v>0</v>
      </c>
      <c r="AK109" s="23">
        <f t="shared" si="238"/>
        <v>174139</v>
      </c>
      <c r="AL109" s="24">
        <f t="shared" si="238"/>
        <v>0</v>
      </c>
      <c r="AM109" s="24">
        <f t="shared" si="238"/>
        <v>0</v>
      </c>
      <c r="AN109" s="24">
        <f t="shared" si="238"/>
        <v>0</v>
      </c>
      <c r="AO109" s="24">
        <f t="shared" si="238"/>
        <v>0</v>
      </c>
      <c r="AP109" s="24">
        <f t="shared" si="238"/>
        <v>0</v>
      </c>
      <c r="AQ109" s="24">
        <f t="shared" ref="AQ109" si="242">SUM(AQ104:AQ108)</f>
        <v>0</v>
      </c>
      <c r="AR109" s="24">
        <f t="shared" si="238"/>
        <v>0</v>
      </c>
      <c r="AS109" s="24">
        <f t="shared" si="238"/>
        <v>0</v>
      </c>
      <c r="AT109" s="24">
        <f t="shared" si="238"/>
        <v>0</v>
      </c>
      <c r="AU109" s="24">
        <f t="shared" si="238"/>
        <v>0</v>
      </c>
      <c r="AV109" s="69">
        <f t="shared" si="238"/>
        <v>0</v>
      </c>
      <c r="AW109" s="848">
        <f t="shared" si="238"/>
        <v>44861028</v>
      </c>
      <c r="AX109" s="23">
        <f t="shared" si="238"/>
        <v>32297399</v>
      </c>
      <c r="AY109" s="942">
        <f t="shared" ref="AY109" si="243">SUM(AY104:AY108)</f>
        <v>0</v>
      </c>
      <c r="AZ109" s="23">
        <f t="shared" si="238"/>
        <v>100000</v>
      </c>
      <c r="BA109" s="23">
        <f t="shared" si="238"/>
        <v>10950321</v>
      </c>
      <c r="BB109" s="23">
        <f t="shared" si="238"/>
        <v>645950</v>
      </c>
      <c r="BC109" s="23">
        <f t="shared" si="238"/>
        <v>867358</v>
      </c>
      <c r="BD109" s="24">
        <f t="shared" si="238"/>
        <v>68.310299999999998</v>
      </c>
      <c r="BE109" s="24">
        <f t="shared" si="238"/>
        <v>49.404500000000006</v>
      </c>
      <c r="BF109" s="24">
        <f t="shared" si="238"/>
        <v>0</v>
      </c>
      <c r="BG109" s="69">
        <f t="shared" si="238"/>
        <v>18.905799999999999</v>
      </c>
      <c r="BH109" s="395"/>
    </row>
    <row r="110" spans="1:61" s="389" customFormat="1" ht="12.75" customHeight="1" x14ac:dyDescent="0.2">
      <c r="A110" s="391">
        <v>25</v>
      </c>
      <c r="B110" s="392">
        <v>3411</v>
      </c>
      <c r="C110" s="392">
        <v>600078400</v>
      </c>
      <c r="D110" s="392">
        <v>72742950</v>
      </c>
      <c r="E110" s="393" t="s">
        <v>57</v>
      </c>
      <c r="F110" s="392">
        <v>3113</v>
      </c>
      <c r="G110" s="393" t="s">
        <v>318</v>
      </c>
      <c r="H110" s="469" t="s">
        <v>281</v>
      </c>
      <c r="I110" s="110">
        <v>29880726</v>
      </c>
      <c r="J110" s="111">
        <v>21468274</v>
      </c>
      <c r="K110" s="111">
        <v>0</v>
      </c>
      <c r="L110" s="114">
        <v>7256277</v>
      </c>
      <c r="M110" s="114">
        <v>429365</v>
      </c>
      <c r="N110" s="111">
        <v>726810</v>
      </c>
      <c r="O110" s="275">
        <v>40.386399999999995</v>
      </c>
      <c r="P110" s="288">
        <v>31.1938</v>
      </c>
      <c r="Q110" s="406">
        <v>9.1925999999999988</v>
      </c>
      <c r="R110" s="112">
        <f t="shared" si="185"/>
        <v>0</v>
      </c>
      <c r="S110" s="113">
        <v>0</v>
      </c>
      <c r="T110" s="113">
        <v>0</v>
      </c>
      <c r="U110" s="113">
        <v>116548</v>
      </c>
      <c r="V110" s="113">
        <v>0</v>
      </c>
      <c r="W110" s="113">
        <v>115480</v>
      </c>
      <c r="X110" s="113">
        <v>0</v>
      </c>
      <c r="Y110" s="113">
        <f t="shared" si="186"/>
        <v>232028</v>
      </c>
      <c r="Z110" s="113">
        <v>0</v>
      </c>
      <c r="AA110" s="113">
        <v>0</v>
      </c>
      <c r="AB110" s="113">
        <v>0</v>
      </c>
      <c r="AC110" s="113">
        <f t="shared" si="187"/>
        <v>0</v>
      </c>
      <c r="AD110" s="113">
        <f t="shared" si="188"/>
        <v>232028</v>
      </c>
      <c r="AE110" s="114">
        <f t="shared" si="189"/>
        <v>78425</v>
      </c>
      <c r="AF110" s="114">
        <f t="shared" si="190"/>
        <v>4641</v>
      </c>
      <c r="AG110" s="113">
        <v>0</v>
      </c>
      <c r="AH110" s="113">
        <v>0</v>
      </c>
      <c r="AI110" s="113">
        <v>0</v>
      </c>
      <c r="AJ110" s="113">
        <f t="shared" si="191"/>
        <v>0</v>
      </c>
      <c r="AK110" s="113">
        <f t="shared" si="192"/>
        <v>315094</v>
      </c>
      <c r="AL110" s="115">
        <v>0</v>
      </c>
      <c r="AM110" s="115">
        <v>0</v>
      </c>
      <c r="AN110" s="115">
        <v>0</v>
      </c>
      <c r="AO110" s="115">
        <v>0</v>
      </c>
      <c r="AP110" s="115">
        <v>0</v>
      </c>
      <c r="AQ110" s="115">
        <v>0.33329999999999999</v>
      </c>
      <c r="AR110" s="115">
        <v>0</v>
      </c>
      <c r="AS110" s="115">
        <v>0</v>
      </c>
      <c r="AT110" s="409">
        <f t="shared" ref="AT110:AT114" si="244">AL110+AN110+AO110+AR110+AQ110</f>
        <v>0.33329999999999999</v>
      </c>
      <c r="AU110" s="115">
        <f>AM110+AP110+AS110</f>
        <v>0</v>
      </c>
      <c r="AV110" s="116">
        <f t="shared" si="194"/>
        <v>0.33329999999999999</v>
      </c>
      <c r="AW110" s="346">
        <f>I110+AK110</f>
        <v>30195820</v>
      </c>
      <c r="AX110" s="113">
        <f>J110+Y110</f>
        <v>21700302</v>
      </c>
      <c r="AY110" s="113">
        <f t="shared" ref="AY110:AY114" si="245">W110</f>
        <v>115480</v>
      </c>
      <c r="AZ110" s="113">
        <f>K110+AC110</f>
        <v>0</v>
      </c>
      <c r="BA110" s="113">
        <f t="shared" ref="BA110:BB114" si="246">L110+AE110</f>
        <v>7334702</v>
      </c>
      <c r="BB110" s="113">
        <f t="shared" si="246"/>
        <v>434006</v>
      </c>
      <c r="BC110" s="113">
        <f>N110+AJ110</f>
        <v>726810</v>
      </c>
      <c r="BD110" s="115">
        <f>O110+AV110</f>
        <v>40.719699999999996</v>
      </c>
      <c r="BE110" s="115">
        <f>P110+AT110</f>
        <v>31.527100000000001</v>
      </c>
      <c r="BF110" s="372">
        <f t="shared" ref="BF110:BF114" si="247">AQ110</f>
        <v>0.33329999999999999</v>
      </c>
      <c r="BG110" s="116">
        <f>Q110+AU110</f>
        <v>9.1925999999999988</v>
      </c>
      <c r="BH110" s="395"/>
    </row>
    <row r="111" spans="1:61" s="389" customFormat="1" x14ac:dyDescent="0.2">
      <c r="A111" s="391">
        <v>25</v>
      </c>
      <c r="B111" s="392">
        <v>3411</v>
      </c>
      <c r="C111" s="392">
        <v>600078400</v>
      </c>
      <c r="D111" s="392">
        <v>72742950</v>
      </c>
      <c r="E111" s="393" t="s">
        <v>57</v>
      </c>
      <c r="F111" s="392">
        <v>3113</v>
      </c>
      <c r="G111" s="393" t="s">
        <v>316</v>
      </c>
      <c r="H111" s="469" t="s">
        <v>282</v>
      </c>
      <c r="I111" s="110">
        <v>4837767</v>
      </c>
      <c r="J111" s="111">
        <v>3561316</v>
      </c>
      <c r="K111" s="111">
        <v>0</v>
      </c>
      <c r="L111" s="114">
        <v>1203725</v>
      </c>
      <c r="M111" s="114">
        <v>71226</v>
      </c>
      <c r="N111" s="111">
        <v>1500</v>
      </c>
      <c r="O111" s="275">
        <v>9.620000000000001</v>
      </c>
      <c r="P111" s="288">
        <v>9.620000000000001</v>
      </c>
      <c r="Q111" s="406">
        <v>0</v>
      </c>
      <c r="R111" s="112">
        <f t="shared" si="185"/>
        <v>0</v>
      </c>
      <c r="S111" s="113">
        <v>0</v>
      </c>
      <c r="T111" s="113">
        <v>0</v>
      </c>
      <c r="U111" s="113">
        <v>0</v>
      </c>
      <c r="V111" s="113">
        <v>0</v>
      </c>
      <c r="W111" s="113">
        <v>0</v>
      </c>
      <c r="X111" s="113">
        <v>0</v>
      </c>
      <c r="Y111" s="113">
        <f t="shared" si="186"/>
        <v>0</v>
      </c>
      <c r="Z111" s="113">
        <v>0</v>
      </c>
      <c r="AA111" s="113">
        <v>0</v>
      </c>
      <c r="AB111" s="113">
        <v>0</v>
      </c>
      <c r="AC111" s="113">
        <f t="shared" si="187"/>
        <v>0</v>
      </c>
      <c r="AD111" s="113">
        <f t="shared" si="188"/>
        <v>0</v>
      </c>
      <c r="AE111" s="114">
        <f t="shared" si="189"/>
        <v>0</v>
      </c>
      <c r="AF111" s="114">
        <f t="shared" si="190"/>
        <v>0</v>
      </c>
      <c r="AG111" s="113">
        <v>0</v>
      </c>
      <c r="AH111" s="113">
        <v>0</v>
      </c>
      <c r="AI111" s="113">
        <v>0</v>
      </c>
      <c r="AJ111" s="113">
        <f t="shared" si="191"/>
        <v>0</v>
      </c>
      <c r="AK111" s="113">
        <f t="shared" si="192"/>
        <v>0</v>
      </c>
      <c r="AL111" s="115">
        <v>0</v>
      </c>
      <c r="AM111" s="115">
        <v>0</v>
      </c>
      <c r="AN111" s="115">
        <v>0</v>
      </c>
      <c r="AO111" s="115">
        <v>0</v>
      </c>
      <c r="AP111" s="115">
        <v>0</v>
      </c>
      <c r="AQ111" s="115">
        <v>0</v>
      </c>
      <c r="AR111" s="115">
        <v>0</v>
      </c>
      <c r="AS111" s="115">
        <v>0</v>
      </c>
      <c r="AT111" s="409">
        <f t="shared" si="244"/>
        <v>0</v>
      </c>
      <c r="AU111" s="115">
        <f>AM111+AP111+AS111</f>
        <v>0</v>
      </c>
      <c r="AV111" s="116">
        <f t="shared" si="194"/>
        <v>0</v>
      </c>
      <c r="AW111" s="346">
        <f>I111+AK111</f>
        <v>4837767</v>
      </c>
      <c r="AX111" s="113">
        <f>J111+Y111</f>
        <v>3561316</v>
      </c>
      <c r="AY111" s="113">
        <f t="shared" si="245"/>
        <v>0</v>
      </c>
      <c r="AZ111" s="113">
        <f>K111+AC111</f>
        <v>0</v>
      </c>
      <c r="BA111" s="113">
        <f t="shared" si="246"/>
        <v>1203725</v>
      </c>
      <c r="BB111" s="113">
        <f t="shared" si="246"/>
        <v>71226</v>
      </c>
      <c r="BC111" s="113">
        <f>N111+AJ111</f>
        <v>1500</v>
      </c>
      <c r="BD111" s="115">
        <f>O111+AV111</f>
        <v>9.620000000000001</v>
      </c>
      <c r="BE111" s="115">
        <f>P111+AT111</f>
        <v>9.620000000000001</v>
      </c>
      <c r="BF111" s="372">
        <f t="shared" si="247"/>
        <v>0</v>
      </c>
      <c r="BG111" s="116">
        <f>Q111+AU111</f>
        <v>0</v>
      </c>
      <c r="BH111" s="395"/>
    </row>
    <row r="112" spans="1:61" s="389" customFormat="1" ht="12.75" customHeight="1" x14ac:dyDescent="0.2">
      <c r="A112" s="391">
        <v>25</v>
      </c>
      <c r="B112" s="392">
        <v>3411</v>
      </c>
      <c r="C112" s="392">
        <v>600078400</v>
      </c>
      <c r="D112" s="392">
        <v>72742950</v>
      </c>
      <c r="E112" s="393" t="s">
        <v>57</v>
      </c>
      <c r="F112" s="392">
        <v>3141</v>
      </c>
      <c r="G112" s="393" t="s">
        <v>319</v>
      </c>
      <c r="H112" s="469" t="s">
        <v>282</v>
      </c>
      <c r="I112" s="110">
        <v>3340793</v>
      </c>
      <c r="J112" s="111">
        <v>2438515</v>
      </c>
      <c r="K112" s="111">
        <v>0</v>
      </c>
      <c r="L112" s="114">
        <v>824218</v>
      </c>
      <c r="M112" s="114">
        <v>48770</v>
      </c>
      <c r="N112" s="111">
        <v>29290</v>
      </c>
      <c r="O112" s="275">
        <v>8.3000000000000007</v>
      </c>
      <c r="P112" s="288">
        <v>0</v>
      </c>
      <c r="Q112" s="406">
        <v>8.3000000000000007</v>
      </c>
      <c r="R112" s="112">
        <f t="shared" si="185"/>
        <v>0</v>
      </c>
      <c r="S112" s="113">
        <v>0</v>
      </c>
      <c r="T112" s="113">
        <v>0</v>
      </c>
      <c r="U112" s="113">
        <v>0</v>
      </c>
      <c r="V112" s="113">
        <v>0</v>
      </c>
      <c r="W112" s="113">
        <v>0</v>
      </c>
      <c r="X112" s="113">
        <v>0</v>
      </c>
      <c r="Y112" s="113">
        <f t="shared" si="186"/>
        <v>0</v>
      </c>
      <c r="Z112" s="113">
        <v>0</v>
      </c>
      <c r="AA112" s="113">
        <v>0</v>
      </c>
      <c r="AB112" s="113">
        <v>0</v>
      </c>
      <c r="AC112" s="113">
        <f t="shared" si="187"/>
        <v>0</v>
      </c>
      <c r="AD112" s="113">
        <f t="shared" si="188"/>
        <v>0</v>
      </c>
      <c r="AE112" s="114">
        <f t="shared" si="189"/>
        <v>0</v>
      </c>
      <c r="AF112" s="114">
        <f t="shared" si="190"/>
        <v>0</v>
      </c>
      <c r="AG112" s="113">
        <v>0</v>
      </c>
      <c r="AH112" s="113">
        <v>0</v>
      </c>
      <c r="AI112" s="113">
        <v>0</v>
      </c>
      <c r="AJ112" s="113">
        <f t="shared" si="191"/>
        <v>0</v>
      </c>
      <c r="AK112" s="113">
        <f t="shared" si="192"/>
        <v>0</v>
      </c>
      <c r="AL112" s="115">
        <v>0</v>
      </c>
      <c r="AM112" s="115">
        <v>0</v>
      </c>
      <c r="AN112" s="115">
        <v>0</v>
      </c>
      <c r="AO112" s="115">
        <v>0</v>
      </c>
      <c r="AP112" s="115">
        <v>0</v>
      </c>
      <c r="AQ112" s="115">
        <v>0</v>
      </c>
      <c r="AR112" s="115">
        <v>0</v>
      </c>
      <c r="AS112" s="115">
        <v>0</v>
      </c>
      <c r="AT112" s="409">
        <f t="shared" si="244"/>
        <v>0</v>
      </c>
      <c r="AU112" s="115">
        <f>AM112+AP112+AS112</f>
        <v>0</v>
      </c>
      <c r="AV112" s="116">
        <f t="shared" si="194"/>
        <v>0</v>
      </c>
      <c r="AW112" s="346">
        <f>I112+AK112</f>
        <v>3340793</v>
      </c>
      <c r="AX112" s="113">
        <f>J112+Y112</f>
        <v>2438515</v>
      </c>
      <c r="AY112" s="113">
        <f t="shared" si="245"/>
        <v>0</v>
      </c>
      <c r="AZ112" s="113">
        <f>K112+AC112</f>
        <v>0</v>
      </c>
      <c r="BA112" s="113">
        <f t="shared" si="246"/>
        <v>824218</v>
      </c>
      <c r="BB112" s="113">
        <f t="shared" si="246"/>
        <v>48770</v>
      </c>
      <c r="BC112" s="113">
        <f>N112+AJ112</f>
        <v>29290</v>
      </c>
      <c r="BD112" s="115">
        <f>O112+AV112</f>
        <v>8.3000000000000007</v>
      </c>
      <c r="BE112" s="115">
        <f>P112+AT112</f>
        <v>0</v>
      </c>
      <c r="BF112" s="372">
        <f t="shared" si="247"/>
        <v>0</v>
      </c>
      <c r="BG112" s="116">
        <f>Q112+AU112</f>
        <v>8.3000000000000007</v>
      </c>
      <c r="BH112" s="395"/>
      <c r="BI112" s="395"/>
    </row>
    <row r="113" spans="1:61" s="389" customFormat="1" ht="12.75" customHeight="1" x14ac:dyDescent="0.2">
      <c r="A113" s="391">
        <v>25</v>
      </c>
      <c r="B113" s="392">
        <v>3411</v>
      </c>
      <c r="C113" s="392">
        <v>600078400</v>
      </c>
      <c r="D113" s="392">
        <v>72742950</v>
      </c>
      <c r="E113" s="393" t="s">
        <v>57</v>
      </c>
      <c r="F113" s="392">
        <v>3143</v>
      </c>
      <c r="G113" s="393" t="s">
        <v>633</v>
      </c>
      <c r="H113" s="469" t="s">
        <v>281</v>
      </c>
      <c r="I113" s="110">
        <v>2642099</v>
      </c>
      <c r="J113" s="111">
        <v>1945581</v>
      </c>
      <c r="K113" s="111">
        <v>0</v>
      </c>
      <c r="L113" s="114">
        <v>657606</v>
      </c>
      <c r="M113" s="114">
        <v>38912</v>
      </c>
      <c r="N113" s="111">
        <v>0</v>
      </c>
      <c r="O113" s="275">
        <v>4</v>
      </c>
      <c r="P113" s="288">
        <v>4</v>
      </c>
      <c r="Q113" s="406">
        <v>0</v>
      </c>
      <c r="R113" s="112">
        <f t="shared" si="185"/>
        <v>0</v>
      </c>
      <c r="S113" s="113">
        <v>0</v>
      </c>
      <c r="T113" s="113">
        <v>0</v>
      </c>
      <c r="U113" s="113">
        <v>0</v>
      </c>
      <c r="V113" s="113">
        <v>0</v>
      </c>
      <c r="W113" s="113">
        <v>0</v>
      </c>
      <c r="X113" s="113">
        <v>0</v>
      </c>
      <c r="Y113" s="113">
        <f t="shared" si="186"/>
        <v>0</v>
      </c>
      <c r="Z113" s="113">
        <v>0</v>
      </c>
      <c r="AA113" s="113">
        <v>0</v>
      </c>
      <c r="AB113" s="113">
        <v>0</v>
      </c>
      <c r="AC113" s="113">
        <f t="shared" si="187"/>
        <v>0</v>
      </c>
      <c r="AD113" s="113">
        <f t="shared" si="188"/>
        <v>0</v>
      </c>
      <c r="AE113" s="114">
        <f t="shared" si="189"/>
        <v>0</v>
      </c>
      <c r="AF113" s="114">
        <f t="shared" si="190"/>
        <v>0</v>
      </c>
      <c r="AG113" s="113">
        <v>0</v>
      </c>
      <c r="AH113" s="113">
        <v>0</v>
      </c>
      <c r="AI113" s="113">
        <v>0</v>
      </c>
      <c r="AJ113" s="113">
        <f t="shared" si="191"/>
        <v>0</v>
      </c>
      <c r="AK113" s="113">
        <f t="shared" si="192"/>
        <v>0</v>
      </c>
      <c r="AL113" s="115">
        <v>0</v>
      </c>
      <c r="AM113" s="115">
        <v>0</v>
      </c>
      <c r="AN113" s="115">
        <v>0</v>
      </c>
      <c r="AO113" s="115">
        <v>0</v>
      </c>
      <c r="AP113" s="115">
        <v>0</v>
      </c>
      <c r="AQ113" s="115">
        <v>0</v>
      </c>
      <c r="AR113" s="115">
        <v>0</v>
      </c>
      <c r="AS113" s="115">
        <v>0</v>
      </c>
      <c r="AT113" s="409">
        <f t="shared" si="244"/>
        <v>0</v>
      </c>
      <c r="AU113" s="115">
        <f>AM113+AP113+AS113</f>
        <v>0</v>
      </c>
      <c r="AV113" s="116">
        <f t="shared" si="194"/>
        <v>0</v>
      </c>
      <c r="AW113" s="346">
        <f>I113+AK113</f>
        <v>2642099</v>
      </c>
      <c r="AX113" s="113">
        <f>J113+Y113</f>
        <v>1945581</v>
      </c>
      <c r="AY113" s="113">
        <f t="shared" si="245"/>
        <v>0</v>
      </c>
      <c r="AZ113" s="113">
        <f>K113+AC113</f>
        <v>0</v>
      </c>
      <c r="BA113" s="113">
        <f t="shared" si="246"/>
        <v>657606</v>
      </c>
      <c r="BB113" s="113">
        <f t="shared" si="246"/>
        <v>38912</v>
      </c>
      <c r="BC113" s="113">
        <f>N113+AJ113</f>
        <v>0</v>
      </c>
      <c r="BD113" s="115">
        <f>O113+AV113</f>
        <v>4</v>
      </c>
      <c r="BE113" s="115">
        <f>P113+AT113</f>
        <v>4</v>
      </c>
      <c r="BF113" s="372">
        <f t="shared" si="247"/>
        <v>0</v>
      </c>
      <c r="BG113" s="116">
        <f>Q113+AU113</f>
        <v>0</v>
      </c>
      <c r="BH113" s="395"/>
    </row>
    <row r="114" spans="1:61" s="389" customFormat="1" ht="12.75" customHeight="1" x14ac:dyDescent="0.2">
      <c r="A114" s="391">
        <v>25</v>
      </c>
      <c r="B114" s="392">
        <v>3411</v>
      </c>
      <c r="C114" s="392">
        <v>600078400</v>
      </c>
      <c r="D114" s="392">
        <v>72742950</v>
      </c>
      <c r="E114" s="393" t="s">
        <v>57</v>
      </c>
      <c r="F114" s="392">
        <v>3143</v>
      </c>
      <c r="G114" s="393" t="s">
        <v>634</v>
      </c>
      <c r="H114" s="469" t="s">
        <v>282</v>
      </c>
      <c r="I114" s="110">
        <v>95500</v>
      </c>
      <c r="J114" s="111">
        <v>67320</v>
      </c>
      <c r="K114" s="111">
        <v>0</v>
      </c>
      <c r="L114" s="114">
        <v>22754</v>
      </c>
      <c r="M114" s="114">
        <v>1346</v>
      </c>
      <c r="N114" s="111">
        <v>4080</v>
      </c>
      <c r="O114" s="275">
        <v>0.28000000000000003</v>
      </c>
      <c r="P114" s="288">
        <v>0</v>
      </c>
      <c r="Q114" s="406">
        <v>0.28000000000000003</v>
      </c>
      <c r="R114" s="112">
        <f t="shared" si="185"/>
        <v>0</v>
      </c>
      <c r="S114" s="113">
        <v>0</v>
      </c>
      <c r="T114" s="113">
        <v>0</v>
      </c>
      <c r="U114" s="113">
        <v>0</v>
      </c>
      <c r="V114" s="113">
        <v>0</v>
      </c>
      <c r="W114" s="113">
        <v>0</v>
      </c>
      <c r="X114" s="113">
        <v>0</v>
      </c>
      <c r="Y114" s="113">
        <f t="shared" si="186"/>
        <v>0</v>
      </c>
      <c r="Z114" s="113">
        <v>0</v>
      </c>
      <c r="AA114" s="113">
        <v>0</v>
      </c>
      <c r="AB114" s="113">
        <v>0</v>
      </c>
      <c r="AC114" s="113">
        <f t="shared" si="187"/>
        <v>0</v>
      </c>
      <c r="AD114" s="113">
        <f t="shared" si="188"/>
        <v>0</v>
      </c>
      <c r="AE114" s="114">
        <f t="shared" si="189"/>
        <v>0</v>
      </c>
      <c r="AF114" s="114">
        <f t="shared" si="190"/>
        <v>0</v>
      </c>
      <c r="AG114" s="113">
        <v>0</v>
      </c>
      <c r="AH114" s="113">
        <v>0</v>
      </c>
      <c r="AI114" s="113">
        <v>0</v>
      </c>
      <c r="AJ114" s="113">
        <f t="shared" si="191"/>
        <v>0</v>
      </c>
      <c r="AK114" s="113">
        <f t="shared" si="192"/>
        <v>0</v>
      </c>
      <c r="AL114" s="115">
        <v>0</v>
      </c>
      <c r="AM114" s="115">
        <v>0</v>
      </c>
      <c r="AN114" s="115">
        <v>0</v>
      </c>
      <c r="AO114" s="115">
        <v>0</v>
      </c>
      <c r="AP114" s="115">
        <v>0</v>
      </c>
      <c r="AQ114" s="115">
        <v>0</v>
      </c>
      <c r="AR114" s="115">
        <v>0</v>
      </c>
      <c r="AS114" s="115">
        <v>0</v>
      </c>
      <c r="AT114" s="409">
        <f t="shared" si="244"/>
        <v>0</v>
      </c>
      <c r="AU114" s="115">
        <f>AM114+AP114+AS114</f>
        <v>0</v>
      </c>
      <c r="AV114" s="116">
        <f t="shared" si="194"/>
        <v>0</v>
      </c>
      <c r="AW114" s="346">
        <f>I114+AK114</f>
        <v>95500</v>
      </c>
      <c r="AX114" s="113">
        <f>J114+Y114</f>
        <v>67320</v>
      </c>
      <c r="AY114" s="113">
        <f t="shared" si="245"/>
        <v>0</v>
      </c>
      <c r="AZ114" s="113">
        <f>K114+AC114</f>
        <v>0</v>
      </c>
      <c r="BA114" s="113">
        <f t="shared" si="246"/>
        <v>22754</v>
      </c>
      <c r="BB114" s="113">
        <f t="shared" si="246"/>
        <v>1346</v>
      </c>
      <c r="BC114" s="113">
        <f>N114+AJ114</f>
        <v>4080</v>
      </c>
      <c r="BD114" s="115">
        <f>O114+AV114</f>
        <v>0.28000000000000003</v>
      </c>
      <c r="BE114" s="115">
        <f>P114+AT114</f>
        <v>0</v>
      </c>
      <c r="BF114" s="372">
        <f t="shared" si="247"/>
        <v>0</v>
      </c>
      <c r="BG114" s="116">
        <f>Q114+AU114</f>
        <v>0.28000000000000003</v>
      </c>
      <c r="BH114" s="395"/>
    </row>
    <row r="115" spans="1:61" s="389" customFormat="1" ht="12.75" customHeight="1" x14ac:dyDescent="0.2">
      <c r="A115" s="235">
        <v>25</v>
      </c>
      <c r="B115" s="22">
        <v>3411</v>
      </c>
      <c r="C115" s="234">
        <v>600078400</v>
      </c>
      <c r="D115" s="234">
        <v>72742950</v>
      </c>
      <c r="E115" s="390" t="s">
        <v>58</v>
      </c>
      <c r="F115" s="22"/>
      <c r="G115" s="390"/>
      <c r="H115" s="468"/>
      <c r="I115" s="34">
        <v>40796885</v>
      </c>
      <c r="J115" s="23">
        <v>29481006</v>
      </c>
      <c r="K115" s="23">
        <v>0</v>
      </c>
      <c r="L115" s="23">
        <v>9964580</v>
      </c>
      <c r="M115" s="23">
        <v>589619</v>
      </c>
      <c r="N115" s="23">
        <v>761680</v>
      </c>
      <c r="O115" s="24">
        <v>62.586399999999998</v>
      </c>
      <c r="P115" s="289">
        <v>44.813800000000001</v>
      </c>
      <c r="Q115" s="802">
        <v>17.772600000000001</v>
      </c>
      <c r="R115" s="34">
        <f t="shared" ref="R115:BG115" si="248">SUM(R110:R114)</f>
        <v>0</v>
      </c>
      <c r="S115" s="23">
        <f t="shared" si="248"/>
        <v>0</v>
      </c>
      <c r="T115" s="23">
        <f t="shared" si="248"/>
        <v>0</v>
      </c>
      <c r="U115" s="23">
        <f t="shared" ref="U115" si="249">SUM(U110:U114)</f>
        <v>116548</v>
      </c>
      <c r="V115" s="23">
        <f t="shared" si="248"/>
        <v>0</v>
      </c>
      <c r="W115" s="23">
        <f t="shared" ref="W115" si="250">SUM(W110:W114)</f>
        <v>115480</v>
      </c>
      <c r="X115" s="23">
        <f t="shared" si="248"/>
        <v>0</v>
      </c>
      <c r="Y115" s="23">
        <f t="shared" si="248"/>
        <v>232028</v>
      </c>
      <c r="Z115" s="23">
        <f t="shared" si="248"/>
        <v>0</v>
      </c>
      <c r="AA115" s="23">
        <f t="shared" si="248"/>
        <v>0</v>
      </c>
      <c r="AB115" s="23">
        <f t="shared" si="248"/>
        <v>0</v>
      </c>
      <c r="AC115" s="23">
        <f t="shared" si="248"/>
        <v>0</v>
      </c>
      <c r="AD115" s="23">
        <f t="shared" si="248"/>
        <v>232028</v>
      </c>
      <c r="AE115" s="23">
        <f t="shared" si="248"/>
        <v>78425</v>
      </c>
      <c r="AF115" s="23">
        <f t="shared" si="248"/>
        <v>4641</v>
      </c>
      <c r="AG115" s="23">
        <f t="shared" si="248"/>
        <v>0</v>
      </c>
      <c r="AH115" s="23">
        <f t="shared" ref="AH115" si="251">SUM(AH110:AH114)</f>
        <v>0</v>
      </c>
      <c r="AI115" s="23">
        <f t="shared" si="248"/>
        <v>0</v>
      </c>
      <c r="AJ115" s="23">
        <f t="shared" si="248"/>
        <v>0</v>
      </c>
      <c r="AK115" s="23">
        <f t="shared" si="248"/>
        <v>315094</v>
      </c>
      <c r="AL115" s="24">
        <f t="shared" si="248"/>
        <v>0</v>
      </c>
      <c r="AM115" s="24">
        <f t="shared" si="248"/>
        <v>0</v>
      </c>
      <c r="AN115" s="24">
        <f t="shared" si="248"/>
        <v>0</v>
      </c>
      <c r="AO115" s="24">
        <f t="shared" si="248"/>
        <v>0</v>
      </c>
      <c r="AP115" s="24">
        <f t="shared" si="248"/>
        <v>0</v>
      </c>
      <c r="AQ115" s="24">
        <f t="shared" ref="AQ115" si="252">SUM(AQ110:AQ114)</f>
        <v>0.33329999999999999</v>
      </c>
      <c r="AR115" s="24">
        <f t="shared" si="248"/>
        <v>0</v>
      </c>
      <c r="AS115" s="24">
        <f t="shared" si="248"/>
        <v>0</v>
      </c>
      <c r="AT115" s="24">
        <f t="shared" si="248"/>
        <v>0.33329999999999999</v>
      </c>
      <c r="AU115" s="24">
        <f t="shared" si="248"/>
        <v>0</v>
      </c>
      <c r="AV115" s="69">
        <f t="shared" si="248"/>
        <v>0.33329999999999999</v>
      </c>
      <c r="AW115" s="848">
        <f t="shared" si="248"/>
        <v>41111979</v>
      </c>
      <c r="AX115" s="23">
        <f t="shared" si="248"/>
        <v>29713034</v>
      </c>
      <c r="AY115" s="942">
        <f t="shared" ref="AY115" si="253">SUM(AY110:AY114)</f>
        <v>115480</v>
      </c>
      <c r="AZ115" s="23">
        <f t="shared" si="248"/>
        <v>0</v>
      </c>
      <c r="BA115" s="23">
        <f t="shared" si="248"/>
        <v>10043005</v>
      </c>
      <c r="BB115" s="23">
        <f t="shared" si="248"/>
        <v>594260</v>
      </c>
      <c r="BC115" s="23">
        <f t="shared" si="248"/>
        <v>761680</v>
      </c>
      <c r="BD115" s="24">
        <f t="shared" si="248"/>
        <v>62.919699999999992</v>
      </c>
      <c r="BE115" s="24">
        <f t="shared" si="248"/>
        <v>45.147100000000002</v>
      </c>
      <c r="BF115" s="24">
        <f t="shared" si="248"/>
        <v>0.33329999999999999</v>
      </c>
      <c r="BG115" s="69">
        <f t="shared" si="248"/>
        <v>17.772600000000001</v>
      </c>
      <c r="BH115" s="395"/>
    </row>
    <row r="116" spans="1:61" s="389" customFormat="1" ht="12.75" customHeight="1" x14ac:dyDescent="0.2">
      <c r="A116" s="391">
        <v>26</v>
      </c>
      <c r="B116" s="392">
        <v>3408</v>
      </c>
      <c r="C116" s="392">
        <v>600078566</v>
      </c>
      <c r="D116" s="392">
        <v>72743115</v>
      </c>
      <c r="E116" s="393" t="s">
        <v>59</v>
      </c>
      <c r="F116" s="392">
        <v>3113</v>
      </c>
      <c r="G116" s="393" t="s">
        <v>318</v>
      </c>
      <c r="H116" s="469" t="s">
        <v>281</v>
      </c>
      <c r="I116" s="110">
        <v>18619092</v>
      </c>
      <c r="J116" s="111">
        <v>13440259</v>
      </c>
      <c r="K116" s="111">
        <v>0</v>
      </c>
      <c r="L116" s="114">
        <v>4542808</v>
      </c>
      <c r="M116" s="114">
        <v>268805</v>
      </c>
      <c r="N116" s="111">
        <v>367220</v>
      </c>
      <c r="O116" s="275">
        <v>23.514800000000001</v>
      </c>
      <c r="P116" s="288">
        <v>18.2271</v>
      </c>
      <c r="Q116" s="406">
        <v>5.2877000000000001</v>
      </c>
      <c r="R116" s="112">
        <f t="shared" si="185"/>
        <v>0</v>
      </c>
      <c r="S116" s="113">
        <v>0</v>
      </c>
      <c r="T116" s="113">
        <v>73370</v>
      </c>
      <c r="U116" s="113">
        <v>69420</v>
      </c>
      <c r="V116" s="113">
        <v>0</v>
      </c>
      <c r="W116" s="113">
        <v>0</v>
      </c>
      <c r="X116" s="113">
        <v>0</v>
      </c>
      <c r="Y116" s="113">
        <f t="shared" si="186"/>
        <v>142790</v>
      </c>
      <c r="Z116" s="113">
        <v>0</v>
      </c>
      <c r="AA116" s="113">
        <v>0</v>
      </c>
      <c r="AB116" s="113">
        <v>0</v>
      </c>
      <c r="AC116" s="113">
        <f t="shared" si="187"/>
        <v>0</v>
      </c>
      <c r="AD116" s="113">
        <f t="shared" si="188"/>
        <v>142790</v>
      </c>
      <c r="AE116" s="114">
        <f t="shared" si="189"/>
        <v>48263</v>
      </c>
      <c r="AF116" s="114">
        <f t="shared" si="190"/>
        <v>2856</v>
      </c>
      <c r="AG116" s="113">
        <v>0</v>
      </c>
      <c r="AH116" s="113">
        <v>0</v>
      </c>
      <c r="AI116" s="113">
        <v>0</v>
      </c>
      <c r="AJ116" s="113">
        <f t="shared" si="191"/>
        <v>0</v>
      </c>
      <c r="AK116" s="113">
        <f t="shared" si="192"/>
        <v>193909</v>
      </c>
      <c r="AL116" s="115">
        <v>0</v>
      </c>
      <c r="AM116" s="115">
        <v>0</v>
      </c>
      <c r="AN116" s="115">
        <v>0</v>
      </c>
      <c r="AO116" s="115">
        <v>0.11</v>
      </c>
      <c r="AP116" s="115">
        <v>0</v>
      </c>
      <c r="AQ116" s="115">
        <v>0</v>
      </c>
      <c r="AR116" s="115">
        <v>0</v>
      </c>
      <c r="AS116" s="115">
        <v>0</v>
      </c>
      <c r="AT116" s="409">
        <f t="shared" ref="AT116:AT120" si="254">AL116+AN116+AO116+AR116+AQ116</f>
        <v>0.11</v>
      </c>
      <c r="AU116" s="115">
        <f>AM116+AP116+AS116</f>
        <v>0</v>
      </c>
      <c r="AV116" s="116">
        <f t="shared" si="194"/>
        <v>0.11</v>
      </c>
      <c r="AW116" s="346">
        <f>I116+AK116</f>
        <v>18813001</v>
      </c>
      <c r="AX116" s="113">
        <f>J116+Y116</f>
        <v>13583049</v>
      </c>
      <c r="AY116" s="113">
        <f t="shared" ref="AY116:AY120" si="255">W116</f>
        <v>0</v>
      </c>
      <c r="AZ116" s="113">
        <f>K116+AC116</f>
        <v>0</v>
      </c>
      <c r="BA116" s="113">
        <f t="shared" ref="BA116:BB120" si="256">L116+AE116</f>
        <v>4591071</v>
      </c>
      <c r="BB116" s="113">
        <f t="shared" si="256"/>
        <v>271661</v>
      </c>
      <c r="BC116" s="113">
        <f>N116+AJ116</f>
        <v>367220</v>
      </c>
      <c r="BD116" s="115">
        <f>O116+AV116</f>
        <v>23.6248</v>
      </c>
      <c r="BE116" s="115">
        <f>P116+AT116</f>
        <v>18.3371</v>
      </c>
      <c r="BF116" s="372">
        <f t="shared" ref="BF116:BF120" si="257">AQ116</f>
        <v>0</v>
      </c>
      <c r="BG116" s="116">
        <f>Q116+AU116</f>
        <v>5.2877000000000001</v>
      </c>
      <c r="BH116" s="395"/>
    </row>
    <row r="117" spans="1:61" s="389" customFormat="1" x14ac:dyDescent="0.2">
      <c r="A117" s="391">
        <v>26</v>
      </c>
      <c r="B117" s="392">
        <v>3408</v>
      </c>
      <c r="C117" s="392">
        <v>600078566</v>
      </c>
      <c r="D117" s="392">
        <v>72743115</v>
      </c>
      <c r="E117" s="393" t="s">
        <v>59</v>
      </c>
      <c r="F117" s="392">
        <v>3113</v>
      </c>
      <c r="G117" s="393" t="s">
        <v>316</v>
      </c>
      <c r="H117" s="469" t="s">
        <v>282</v>
      </c>
      <c r="I117" s="110">
        <v>1684781</v>
      </c>
      <c r="J117" s="111">
        <v>1239714</v>
      </c>
      <c r="K117" s="111">
        <v>0</v>
      </c>
      <c r="L117" s="114">
        <v>419023</v>
      </c>
      <c r="M117" s="114">
        <v>24794</v>
      </c>
      <c r="N117" s="111">
        <v>1250</v>
      </c>
      <c r="O117" s="275">
        <v>3.2800000000000002</v>
      </c>
      <c r="P117" s="288">
        <v>3.2800000000000002</v>
      </c>
      <c r="Q117" s="406">
        <v>0</v>
      </c>
      <c r="R117" s="112">
        <f t="shared" si="185"/>
        <v>0</v>
      </c>
      <c r="S117" s="113">
        <v>7712</v>
      </c>
      <c r="T117" s="113">
        <v>0</v>
      </c>
      <c r="U117" s="113">
        <v>0</v>
      </c>
      <c r="V117" s="113">
        <v>0</v>
      </c>
      <c r="W117" s="113">
        <v>0</v>
      </c>
      <c r="X117" s="113">
        <v>0</v>
      </c>
      <c r="Y117" s="113">
        <f t="shared" si="186"/>
        <v>7712</v>
      </c>
      <c r="Z117" s="113">
        <v>0</v>
      </c>
      <c r="AA117" s="113">
        <v>0</v>
      </c>
      <c r="AB117" s="113">
        <v>0</v>
      </c>
      <c r="AC117" s="113">
        <f t="shared" si="187"/>
        <v>0</v>
      </c>
      <c r="AD117" s="113">
        <f t="shared" si="188"/>
        <v>7712</v>
      </c>
      <c r="AE117" s="114">
        <f t="shared" si="189"/>
        <v>2607</v>
      </c>
      <c r="AF117" s="114">
        <f t="shared" si="190"/>
        <v>154</v>
      </c>
      <c r="AG117" s="113">
        <v>3200</v>
      </c>
      <c r="AH117" s="113">
        <v>0</v>
      </c>
      <c r="AI117" s="113">
        <v>0</v>
      </c>
      <c r="AJ117" s="113">
        <f t="shared" si="191"/>
        <v>3200</v>
      </c>
      <c r="AK117" s="113">
        <f t="shared" si="192"/>
        <v>13673</v>
      </c>
      <c r="AL117" s="115">
        <v>0</v>
      </c>
      <c r="AM117" s="115">
        <v>0</v>
      </c>
      <c r="AN117" s="115">
        <v>0.02</v>
      </c>
      <c r="AO117" s="115">
        <v>0</v>
      </c>
      <c r="AP117" s="115">
        <v>0</v>
      </c>
      <c r="AQ117" s="115">
        <v>0</v>
      </c>
      <c r="AR117" s="115">
        <v>0</v>
      </c>
      <c r="AS117" s="115">
        <v>0</v>
      </c>
      <c r="AT117" s="409">
        <f t="shared" si="254"/>
        <v>0.02</v>
      </c>
      <c r="AU117" s="115">
        <f>AM117+AP117+AS117</f>
        <v>0</v>
      </c>
      <c r="AV117" s="116">
        <f t="shared" si="194"/>
        <v>0.02</v>
      </c>
      <c r="AW117" s="346">
        <f>I117+AK117</f>
        <v>1698454</v>
      </c>
      <c r="AX117" s="113">
        <f>J117+Y117</f>
        <v>1247426</v>
      </c>
      <c r="AY117" s="113">
        <f t="shared" si="255"/>
        <v>0</v>
      </c>
      <c r="AZ117" s="113">
        <f>K117+AC117</f>
        <v>0</v>
      </c>
      <c r="BA117" s="113">
        <f t="shared" si="256"/>
        <v>421630</v>
      </c>
      <c r="BB117" s="113">
        <f t="shared" si="256"/>
        <v>24948</v>
      </c>
      <c r="BC117" s="113">
        <f>N117+AJ117</f>
        <v>4450</v>
      </c>
      <c r="BD117" s="115">
        <f>O117+AV117</f>
        <v>3.3000000000000003</v>
      </c>
      <c r="BE117" s="115">
        <f>P117+AT117</f>
        <v>3.3000000000000003</v>
      </c>
      <c r="BF117" s="372">
        <f t="shared" si="257"/>
        <v>0</v>
      </c>
      <c r="BG117" s="116">
        <f>Q117+AU117</f>
        <v>0</v>
      </c>
      <c r="BH117" s="395"/>
    </row>
    <row r="118" spans="1:61" s="389" customFormat="1" ht="12.75" customHeight="1" x14ac:dyDescent="0.2">
      <c r="A118" s="391">
        <v>26</v>
      </c>
      <c r="B118" s="392">
        <v>3408</v>
      </c>
      <c r="C118" s="392">
        <v>600078566</v>
      </c>
      <c r="D118" s="392">
        <v>72743115</v>
      </c>
      <c r="E118" s="393" t="s">
        <v>59</v>
      </c>
      <c r="F118" s="392">
        <v>3141</v>
      </c>
      <c r="G118" s="393" t="s">
        <v>319</v>
      </c>
      <c r="H118" s="469" t="s">
        <v>282</v>
      </c>
      <c r="I118" s="110">
        <v>1518527</v>
      </c>
      <c r="J118" s="111">
        <v>1108940</v>
      </c>
      <c r="K118" s="111">
        <v>0</v>
      </c>
      <c r="L118" s="114">
        <v>374822</v>
      </c>
      <c r="M118" s="114">
        <v>22179</v>
      </c>
      <c r="N118" s="111">
        <v>12586</v>
      </c>
      <c r="O118" s="275">
        <v>3.77</v>
      </c>
      <c r="P118" s="288">
        <v>0</v>
      </c>
      <c r="Q118" s="406">
        <v>3.77</v>
      </c>
      <c r="R118" s="112">
        <f t="shared" si="185"/>
        <v>0</v>
      </c>
      <c r="S118" s="113">
        <v>0</v>
      </c>
      <c r="T118" s="113">
        <v>0</v>
      </c>
      <c r="U118" s="113">
        <v>0</v>
      </c>
      <c r="V118" s="113">
        <v>0</v>
      </c>
      <c r="W118" s="113">
        <v>0</v>
      </c>
      <c r="X118" s="113">
        <v>0</v>
      </c>
      <c r="Y118" s="113">
        <f t="shared" si="186"/>
        <v>0</v>
      </c>
      <c r="Z118" s="113">
        <v>0</v>
      </c>
      <c r="AA118" s="113">
        <v>0</v>
      </c>
      <c r="AB118" s="113">
        <v>0</v>
      </c>
      <c r="AC118" s="113">
        <f t="shared" si="187"/>
        <v>0</v>
      </c>
      <c r="AD118" s="113">
        <f t="shared" si="188"/>
        <v>0</v>
      </c>
      <c r="AE118" s="114">
        <f t="shared" si="189"/>
        <v>0</v>
      </c>
      <c r="AF118" s="114">
        <f t="shared" si="190"/>
        <v>0</v>
      </c>
      <c r="AG118" s="113">
        <v>0</v>
      </c>
      <c r="AH118" s="113">
        <v>0</v>
      </c>
      <c r="AI118" s="113">
        <v>0</v>
      </c>
      <c r="AJ118" s="113">
        <f t="shared" si="191"/>
        <v>0</v>
      </c>
      <c r="AK118" s="113">
        <f t="shared" si="192"/>
        <v>0</v>
      </c>
      <c r="AL118" s="115">
        <v>0</v>
      </c>
      <c r="AM118" s="115">
        <v>0</v>
      </c>
      <c r="AN118" s="115">
        <v>0</v>
      </c>
      <c r="AO118" s="115">
        <v>0</v>
      </c>
      <c r="AP118" s="115">
        <v>0</v>
      </c>
      <c r="AQ118" s="115">
        <v>0</v>
      </c>
      <c r="AR118" s="115">
        <v>0</v>
      </c>
      <c r="AS118" s="115">
        <v>0</v>
      </c>
      <c r="AT118" s="409">
        <f t="shared" si="254"/>
        <v>0</v>
      </c>
      <c r="AU118" s="115">
        <f>AM118+AP118+AS118</f>
        <v>0</v>
      </c>
      <c r="AV118" s="116">
        <f t="shared" si="194"/>
        <v>0</v>
      </c>
      <c r="AW118" s="346">
        <f>I118+AK118</f>
        <v>1518527</v>
      </c>
      <c r="AX118" s="113">
        <f>J118+Y118</f>
        <v>1108940</v>
      </c>
      <c r="AY118" s="113">
        <f t="shared" si="255"/>
        <v>0</v>
      </c>
      <c r="AZ118" s="113">
        <f>K118+AC118</f>
        <v>0</v>
      </c>
      <c r="BA118" s="113">
        <f t="shared" si="256"/>
        <v>374822</v>
      </c>
      <c r="BB118" s="113">
        <f t="shared" si="256"/>
        <v>22179</v>
      </c>
      <c r="BC118" s="113">
        <f>N118+AJ118</f>
        <v>12586</v>
      </c>
      <c r="BD118" s="115">
        <f>O118+AV118</f>
        <v>3.77</v>
      </c>
      <c r="BE118" s="115">
        <f>P118+AT118</f>
        <v>0</v>
      </c>
      <c r="BF118" s="372">
        <f t="shared" si="257"/>
        <v>0</v>
      </c>
      <c r="BG118" s="116">
        <f>Q118+AU118</f>
        <v>3.77</v>
      </c>
      <c r="BH118" s="395"/>
      <c r="BI118" s="395"/>
    </row>
    <row r="119" spans="1:61" s="389" customFormat="1" ht="12.75" customHeight="1" x14ac:dyDescent="0.2">
      <c r="A119" s="391">
        <v>26</v>
      </c>
      <c r="B119" s="392">
        <v>3408</v>
      </c>
      <c r="C119" s="392">
        <v>600078566</v>
      </c>
      <c r="D119" s="392">
        <v>72743115</v>
      </c>
      <c r="E119" s="393" t="s">
        <v>59</v>
      </c>
      <c r="F119" s="392">
        <v>3143</v>
      </c>
      <c r="G119" s="393" t="s">
        <v>633</v>
      </c>
      <c r="H119" s="469" t="s">
        <v>281</v>
      </c>
      <c r="I119" s="110">
        <v>1567760</v>
      </c>
      <c r="J119" s="111">
        <v>1154463</v>
      </c>
      <c r="K119" s="111">
        <v>0</v>
      </c>
      <c r="L119" s="114">
        <v>390208</v>
      </c>
      <c r="M119" s="114">
        <v>23089</v>
      </c>
      <c r="N119" s="111">
        <v>0</v>
      </c>
      <c r="O119" s="275">
        <v>2.5005999999999999</v>
      </c>
      <c r="P119" s="288">
        <v>2.5005999999999999</v>
      </c>
      <c r="Q119" s="406">
        <v>0</v>
      </c>
      <c r="R119" s="112">
        <f t="shared" si="185"/>
        <v>0</v>
      </c>
      <c r="S119" s="113">
        <v>0</v>
      </c>
      <c r="T119" s="113">
        <v>0</v>
      </c>
      <c r="U119" s="113">
        <v>0</v>
      </c>
      <c r="V119" s="113">
        <v>0</v>
      </c>
      <c r="W119" s="113">
        <v>0</v>
      </c>
      <c r="X119" s="113">
        <v>0</v>
      </c>
      <c r="Y119" s="113">
        <f t="shared" si="186"/>
        <v>0</v>
      </c>
      <c r="Z119" s="113">
        <v>0</v>
      </c>
      <c r="AA119" s="113">
        <v>0</v>
      </c>
      <c r="AB119" s="113">
        <v>0</v>
      </c>
      <c r="AC119" s="113">
        <f t="shared" si="187"/>
        <v>0</v>
      </c>
      <c r="AD119" s="113">
        <f t="shared" si="188"/>
        <v>0</v>
      </c>
      <c r="AE119" s="114">
        <f t="shared" si="189"/>
        <v>0</v>
      </c>
      <c r="AF119" s="114">
        <f t="shared" si="190"/>
        <v>0</v>
      </c>
      <c r="AG119" s="113">
        <v>0</v>
      </c>
      <c r="AH119" s="113">
        <v>0</v>
      </c>
      <c r="AI119" s="113">
        <v>0</v>
      </c>
      <c r="AJ119" s="113">
        <f t="shared" si="191"/>
        <v>0</v>
      </c>
      <c r="AK119" s="113">
        <f t="shared" si="192"/>
        <v>0</v>
      </c>
      <c r="AL119" s="115">
        <v>0</v>
      </c>
      <c r="AM119" s="115">
        <v>0</v>
      </c>
      <c r="AN119" s="115">
        <v>0</v>
      </c>
      <c r="AO119" s="115">
        <v>0</v>
      </c>
      <c r="AP119" s="115">
        <v>0</v>
      </c>
      <c r="AQ119" s="115">
        <v>0</v>
      </c>
      <c r="AR119" s="115">
        <v>0</v>
      </c>
      <c r="AS119" s="115">
        <v>0</v>
      </c>
      <c r="AT119" s="409">
        <f t="shared" si="254"/>
        <v>0</v>
      </c>
      <c r="AU119" s="115">
        <f>AM119+AP119+AS119</f>
        <v>0</v>
      </c>
      <c r="AV119" s="116">
        <f t="shared" si="194"/>
        <v>0</v>
      </c>
      <c r="AW119" s="346">
        <f>I119+AK119</f>
        <v>1567760</v>
      </c>
      <c r="AX119" s="113">
        <f>J119+Y119</f>
        <v>1154463</v>
      </c>
      <c r="AY119" s="113">
        <f t="shared" si="255"/>
        <v>0</v>
      </c>
      <c r="AZ119" s="113">
        <f>K119+AC119</f>
        <v>0</v>
      </c>
      <c r="BA119" s="113">
        <f t="shared" si="256"/>
        <v>390208</v>
      </c>
      <c r="BB119" s="113">
        <f t="shared" si="256"/>
        <v>23089</v>
      </c>
      <c r="BC119" s="113">
        <f>N119+AJ119</f>
        <v>0</v>
      </c>
      <c r="BD119" s="115">
        <f>O119+AV119</f>
        <v>2.5005999999999999</v>
      </c>
      <c r="BE119" s="115">
        <f>P119+AT119</f>
        <v>2.5005999999999999</v>
      </c>
      <c r="BF119" s="372">
        <f t="shared" si="257"/>
        <v>0</v>
      </c>
      <c r="BG119" s="116">
        <f>Q119+AU119</f>
        <v>0</v>
      </c>
      <c r="BH119" s="395"/>
    </row>
    <row r="120" spans="1:61" s="389" customFormat="1" ht="12.75" customHeight="1" x14ac:dyDescent="0.2">
      <c r="A120" s="391">
        <v>26</v>
      </c>
      <c r="B120" s="392">
        <v>3408</v>
      </c>
      <c r="C120" s="392">
        <v>600078566</v>
      </c>
      <c r="D120" s="392">
        <v>72743115</v>
      </c>
      <c r="E120" s="393" t="s">
        <v>59</v>
      </c>
      <c r="F120" s="392">
        <v>3143</v>
      </c>
      <c r="G120" s="393" t="s">
        <v>634</v>
      </c>
      <c r="H120" s="469" t="s">
        <v>282</v>
      </c>
      <c r="I120" s="110">
        <v>44240</v>
      </c>
      <c r="J120" s="111">
        <v>31185</v>
      </c>
      <c r="K120" s="111">
        <v>0</v>
      </c>
      <c r="L120" s="114">
        <v>10541</v>
      </c>
      <c r="M120" s="114">
        <v>624</v>
      </c>
      <c r="N120" s="111">
        <v>1890</v>
      </c>
      <c r="O120" s="275">
        <v>0.13</v>
      </c>
      <c r="P120" s="288">
        <v>0</v>
      </c>
      <c r="Q120" s="406">
        <v>0.13</v>
      </c>
      <c r="R120" s="112">
        <f t="shared" si="185"/>
        <v>0</v>
      </c>
      <c r="S120" s="113">
        <v>0</v>
      </c>
      <c r="T120" s="113">
        <v>0</v>
      </c>
      <c r="U120" s="113">
        <v>0</v>
      </c>
      <c r="V120" s="113">
        <v>0</v>
      </c>
      <c r="W120" s="113">
        <v>0</v>
      </c>
      <c r="X120" s="113">
        <v>0</v>
      </c>
      <c r="Y120" s="113">
        <f t="shared" si="186"/>
        <v>0</v>
      </c>
      <c r="Z120" s="113">
        <v>0</v>
      </c>
      <c r="AA120" s="113">
        <v>0</v>
      </c>
      <c r="AB120" s="113">
        <v>0</v>
      </c>
      <c r="AC120" s="113">
        <f t="shared" si="187"/>
        <v>0</v>
      </c>
      <c r="AD120" s="113">
        <f t="shared" si="188"/>
        <v>0</v>
      </c>
      <c r="AE120" s="114">
        <f t="shared" si="189"/>
        <v>0</v>
      </c>
      <c r="AF120" s="114">
        <f t="shared" si="190"/>
        <v>0</v>
      </c>
      <c r="AG120" s="113">
        <v>0</v>
      </c>
      <c r="AH120" s="113">
        <v>0</v>
      </c>
      <c r="AI120" s="113">
        <v>0</v>
      </c>
      <c r="AJ120" s="113">
        <f t="shared" si="191"/>
        <v>0</v>
      </c>
      <c r="AK120" s="113">
        <f t="shared" si="192"/>
        <v>0</v>
      </c>
      <c r="AL120" s="115">
        <v>0</v>
      </c>
      <c r="AM120" s="115">
        <v>0</v>
      </c>
      <c r="AN120" s="115">
        <v>0</v>
      </c>
      <c r="AO120" s="115">
        <v>0</v>
      </c>
      <c r="AP120" s="115">
        <v>0</v>
      </c>
      <c r="AQ120" s="115">
        <v>0</v>
      </c>
      <c r="AR120" s="115">
        <v>0</v>
      </c>
      <c r="AS120" s="115">
        <v>0</v>
      </c>
      <c r="AT120" s="409">
        <f t="shared" si="254"/>
        <v>0</v>
      </c>
      <c r="AU120" s="115">
        <f>AM120+AP120+AS120</f>
        <v>0</v>
      </c>
      <c r="AV120" s="116">
        <f t="shared" si="194"/>
        <v>0</v>
      </c>
      <c r="AW120" s="346">
        <f>I120+AK120</f>
        <v>44240</v>
      </c>
      <c r="AX120" s="113">
        <f>J120+Y120</f>
        <v>31185</v>
      </c>
      <c r="AY120" s="113">
        <f t="shared" si="255"/>
        <v>0</v>
      </c>
      <c r="AZ120" s="113">
        <f>K120+AC120</f>
        <v>0</v>
      </c>
      <c r="BA120" s="113">
        <f t="shared" si="256"/>
        <v>10541</v>
      </c>
      <c r="BB120" s="113">
        <f t="shared" si="256"/>
        <v>624</v>
      </c>
      <c r="BC120" s="113">
        <f>N120+AJ120</f>
        <v>1890</v>
      </c>
      <c r="BD120" s="115">
        <f>O120+AV120</f>
        <v>0.13</v>
      </c>
      <c r="BE120" s="115">
        <f>P120+AT120</f>
        <v>0</v>
      </c>
      <c r="BF120" s="372">
        <f t="shared" si="257"/>
        <v>0</v>
      </c>
      <c r="BG120" s="116">
        <f>Q120+AU120</f>
        <v>0.13</v>
      </c>
      <c r="BH120" s="395"/>
    </row>
    <row r="121" spans="1:61" s="389" customFormat="1" ht="12.75" customHeight="1" x14ac:dyDescent="0.2">
      <c r="A121" s="235">
        <v>26</v>
      </c>
      <c r="B121" s="22">
        <v>3408</v>
      </c>
      <c r="C121" s="234">
        <v>600078566</v>
      </c>
      <c r="D121" s="234">
        <v>72743115</v>
      </c>
      <c r="E121" s="390" t="s">
        <v>60</v>
      </c>
      <c r="F121" s="22"/>
      <c r="G121" s="390"/>
      <c r="H121" s="468"/>
      <c r="I121" s="34">
        <v>23434400</v>
      </c>
      <c r="J121" s="23">
        <v>16974561</v>
      </c>
      <c r="K121" s="23">
        <v>0</v>
      </c>
      <c r="L121" s="23">
        <v>5737402</v>
      </c>
      <c r="M121" s="23">
        <v>339491</v>
      </c>
      <c r="N121" s="23">
        <v>382946</v>
      </c>
      <c r="O121" s="24">
        <v>33.195400000000006</v>
      </c>
      <c r="P121" s="289">
        <v>24.0077</v>
      </c>
      <c r="Q121" s="802">
        <v>9.1877000000000013</v>
      </c>
      <c r="R121" s="34">
        <f t="shared" ref="R121:BG121" si="258">SUM(R116:R120)</f>
        <v>0</v>
      </c>
      <c r="S121" s="23">
        <f t="shared" si="258"/>
        <v>7712</v>
      </c>
      <c r="T121" s="23">
        <f t="shared" si="258"/>
        <v>73370</v>
      </c>
      <c r="U121" s="23">
        <f t="shared" ref="U121" si="259">SUM(U116:U120)</f>
        <v>69420</v>
      </c>
      <c r="V121" s="23">
        <f t="shared" si="258"/>
        <v>0</v>
      </c>
      <c r="W121" s="23">
        <f t="shared" ref="W121" si="260">SUM(W116:W120)</f>
        <v>0</v>
      </c>
      <c r="X121" s="23">
        <f t="shared" si="258"/>
        <v>0</v>
      </c>
      <c r="Y121" s="23">
        <f t="shared" si="258"/>
        <v>150502</v>
      </c>
      <c r="Z121" s="23">
        <f t="shared" si="258"/>
        <v>0</v>
      </c>
      <c r="AA121" s="23">
        <f t="shared" si="258"/>
        <v>0</v>
      </c>
      <c r="AB121" s="23">
        <f t="shared" si="258"/>
        <v>0</v>
      </c>
      <c r="AC121" s="23">
        <f t="shared" si="258"/>
        <v>0</v>
      </c>
      <c r="AD121" s="23">
        <f t="shared" si="258"/>
        <v>150502</v>
      </c>
      <c r="AE121" s="23">
        <f t="shared" si="258"/>
        <v>50870</v>
      </c>
      <c r="AF121" s="23">
        <f t="shared" si="258"/>
        <v>3010</v>
      </c>
      <c r="AG121" s="23">
        <f t="shared" si="258"/>
        <v>3200</v>
      </c>
      <c r="AH121" s="23">
        <f t="shared" ref="AH121" si="261">SUM(AH116:AH120)</f>
        <v>0</v>
      </c>
      <c r="AI121" s="23">
        <f t="shared" si="258"/>
        <v>0</v>
      </c>
      <c r="AJ121" s="23">
        <f t="shared" si="258"/>
        <v>3200</v>
      </c>
      <c r="AK121" s="23">
        <f t="shared" si="258"/>
        <v>207582</v>
      </c>
      <c r="AL121" s="24">
        <f t="shared" si="258"/>
        <v>0</v>
      </c>
      <c r="AM121" s="24">
        <f t="shared" si="258"/>
        <v>0</v>
      </c>
      <c r="AN121" s="24">
        <f t="shared" si="258"/>
        <v>0.02</v>
      </c>
      <c r="AO121" s="24">
        <f t="shared" si="258"/>
        <v>0.11</v>
      </c>
      <c r="AP121" s="24">
        <f t="shared" si="258"/>
        <v>0</v>
      </c>
      <c r="AQ121" s="24">
        <f t="shared" ref="AQ121" si="262">SUM(AQ116:AQ120)</f>
        <v>0</v>
      </c>
      <c r="AR121" s="24">
        <f t="shared" si="258"/>
        <v>0</v>
      </c>
      <c r="AS121" s="24">
        <f t="shared" si="258"/>
        <v>0</v>
      </c>
      <c r="AT121" s="24">
        <f t="shared" si="258"/>
        <v>0.13</v>
      </c>
      <c r="AU121" s="24">
        <f t="shared" si="258"/>
        <v>0</v>
      </c>
      <c r="AV121" s="69">
        <f t="shared" si="258"/>
        <v>0.13</v>
      </c>
      <c r="AW121" s="848">
        <f t="shared" si="258"/>
        <v>23641982</v>
      </c>
      <c r="AX121" s="23">
        <f t="shared" si="258"/>
        <v>17125063</v>
      </c>
      <c r="AY121" s="942">
        <f t="shared" ref="AY121" si="263">SUM(AY116:AY120)</f>
        <v>0</v>
      </c>
      <c r="AZ121" s="23">
        <f t="shared" si="258"/>
        <v>0</v>
      </c>
      <c r="BA121" s="23">
        <f t="shared" si="258"/>
        <v>5788272</v>
      </c>
      <c r="BB121" s="23">
        <f t="shared" si="258"/>
        <v>342501</v>
      </c>
      <c r="BC121" s="23">
        <f t="shared" si="258"/>
        <v>386146</v>
      </c>
      <c r="BD121" s="24">
        <f t="shared" si="258"/>
        <v>33.325400000000002</v>
      </c>
      <c r="BE121" s="24">
        <f t="shared" si="258"/>
        <v>24.137699999999999</v>
      </c>
      <c r="BF121" s="24">
        <f t="shared" si="258"/>
        <v>0</v>
      </c>
      <c r="BG121" s="69">
        <f t="shared" si="258"/>
        <v>9.1877000000000013</v>
      </c>
      <c r="BH121" s="395"/>
    </row>
    <row r="122" spans="1:61" s="389" customFormat="1" ht="12.75" customHeight="1" x14ac:dyDescent="0.2">
      <c r="A122" s="391">
        <v>27</v>
      </c>
      <c r="B122" s="392">
        <v>3417</v>
      </c>
      <c r="C122" s="392">
        <v>600078353</v>
      </c>
      <c r="D122" s="392">
        <v>72743352</v>
      </c>
      <c r="E122" s="393" t="s">
        <v>61</v>
      </c>
      <c r="F122" s="392">
        <v>3113</v>
      </c>
      <c r="G122" s="393" t="s">
        <v>318</v>
      </c>
      <c r="H122" s="469" t="s">
        <v>281</v>
      </c>
      <c r="I122" s="110">
        <v>14439099</v>
      </c>
      <c r="J122" s="111">
        <v>10386582</v>
      </c>
      <c r="K122" s="111">
        <v>30000</v>
      </c>
      <c r="L122" s="114">
        <v>3520805</v>
      </c>
      <c r="M122" s="114">
        <v>207732</v>
      </c>
      <c r="N122" s="111">
        <v>293980</v>
      </c>
      <c r="O122" s="275">
        <v>18.9133</v>
      </c>
      <c r="P122" s="288">
        <v>14.408799999999999</v>
      </c>
      <c r="Q122" s="406">
        <v>4.5045000000000002</v>
      </c>
      <c r="R122" s="112">
        <f t="shared" si="185"/>
        <v>0</v>
      </c>
      <c r="S122" s="113">
        <v>0</v>
      </c>
      <c r="T122" s="113">
        <v>0</v>
      </c>
      <c r="U122" s="113">
        <v>66772</v>
      </c>
      <c r="V122" s="113">
        <v>0</v>
      </c>
      <c r="W122" s="113">
        <v>57740</v>
      </c>
      <c r="X122" s="113">
        <v>0</v>
      </c>
      <c r="Y122" s="113">
        <f t="shared" si="186"/>
        <v>124512</v>
      </c>
      <c r="Z122" s="113">
        <v>0</v>
      </c>
      <c r="AA122" s="113">
        <v>0</v>
      </c>
      <c r="AB122" s="113">
        <v>0</v>
      </c>
      <c r="AC122" s="113">
        <f t="shared" si="187"/>
        <v>0</v>
      </c>
      <c r="AD122" s="113">
        <f t="shared" si="188"/>
        <v>124512</v>
      </c>
      <c r="AE122" s="114">
        <f t="shared" si="189"/>
        <v>42085</v>
      </c>
      <c r="AF122" s="114">
        <f t="shared" si="190"/>
        <v>2490</v>
      </c>
      <c r="AG122" s="113">
        <v>0</v>
      </c>
      <c r="AH122" s="113">
        <v>0</v>
      </c>
      <c r="AI122" s="113">
        <v>0</v>
      </c>
      <c r="AJ122" s="113">
        <f t="shared" si="191"/>
        <v>0</v>
      </c>
      <c r="AK122" s="113">
        <f t="shared" si="192"/>
        <v>169087</v>
      </c>
      <c r="AL122" s="115">
        <v>0</v>
      </c>
      <c r="AM122" s="115">
        <v>0</v>
      </c>
      <c r="AN122" s="115">
        <v>0</v>
      </c>
      <c r="AO122" s="115">
        <v>0</v>
      </c>
      <c r="AP122" s="115">
        <v>0</v>
      </c>
      <c r="AQ122" s="115">
        <v>0.16669999999999999</v>
      </c>
      <c r="AR122" s="115">
        <v>0</v>
      </c>
      <c r="AS122" s="115">
        <v>0</v>
      </c>
      <c r="AT122" s="409">
        <f t="shared" ref="AT122:AT126" si="264">AL122+AN122+AO122+AR122+AQ122</f>
        <v>0.16669999999999999</v>
      </c>
      <c r="AU122" s="115">
        <f>AM122+AP122+AS122</f>
        <v>0</v>
      </c>
      <c r="AV122" s="116">
        <f t="shared" si="194"/>
        <v>0.16669999999999999</v>
      </c>
      <c r="AW122" s="346">
        <f>I122+AK122</f>
        <v>14608186</v>
      </c>
      <c r="AX122" s="113">
        <f>J122+Y122</f>
        <v>10511094</v>
      </c>
      <c r="AY122" s="113">
        <f t="shared" ref="AY122:AY126" si="265">W122</f>
        <v>57740</v>
      </c>
      <c r="AZ122" s="113">
        <f>K122+AC122</f>
        <v>30000</v>
      </c>
      <c r="BA122" s="113">
        <f t="shared" ref="BA122:BB126" si="266">L122+AE122</f>
        <v>3562890</v>
      </c>
      <c r="BB122" s="113">
        <f t="shared" si="266"/>
        <v>210222</v>
      </c>
      <c r="BC122" s="113">
        <f>N122+AJ122</f>
        <v>293980</v>
      </c>
      <c r="BD122" s="115">
        <f>O122+AV122</f>
        <v>19.079999999999998</v>
      </c>
      <c r="BE122" s="115">
        <f>P122+AT122</f>
        <v>14.5755</v>
      </c>
      <c r="BF122" s="372">
        <f t="shared" ref="BF122:BF126" si="267">AQ122</f>
        <v>0.16669999999999999</v>
      </c>
      <c r="BG122" s="116">
        <f>Q122+AU122</f>
        <v>4.5045000000000002</v>
      </c>
      <c r="BH122" s="395"/>
    </row>
    <row r="123" spans="1:61" s="389" customFormat="1" x14ac:dyDescent="0.2">
      <c r="A123" s="391">
        <v>27</v>
      </c>
      <c r="B123" s="392">
        <v>3417</v>
      </c>
      <c r="C123" s="392">
        <v>600078353</v>
      </c>
      <c r="D123" s="392">
        <v>72743352</v>
      </c>
      <c r="E123" s="393" t="s">
        <v>61</v>
      </c>
      <c r="F123" s="392">
        <v>3113</v>
      </c>
      <c r="G123" s="393" t="s">
        <v>316</v>
      </c>
      <c r="H123" s="469" t="s">
        <v>282</v>
      </c>
      <c r="I123" s="110">
        <v>1120799</v>
      </c>
      <c r="J123" s="111">
        <v>824410</v>
      </c>
      <c r="K123" s="111">
        <v>0</v>
      </c>
      <c r="L123" s="114">
        <v>278651</v>
      </c>
      <c r="M123" s="114">
        <v>16488</v>
      </c>
      <c r="N123" s="111">
        <v>1250</v>
      </c>
      <c r="O123" s="275">
        <v>2.38</v>
      </c>
      <c r="P123" s="288">
        <v>2.38</v>
      </c>
      <c r="Q123" s="406">
        <v>0</v>
      </c>
      <c r="R123" s="112">
        <f t="shared" si="185"/>
        <v>0</v>
      </c>
      <c r="S123" s="113">
        <v>0</v>
      </c>
      <c r="T123" s="113">
        <v>0</v>
      </c>
      <c r="U123" s="113">
        <v>0</v>
      </c>
      <c r="V123" s="113">
        <v>0</v>
      </c>
      <c r="W123" s="113">
        <v>0</v>
      </c>
      <c r="X123" s="113">
        <v>0</v>
      </c>
      <c r="Y123" s="113">
        <f t="shared" si="186"/>
        <v>0</v>
      </c>
      <c r="Z123" s="113">
        <v>0</v>
      </c>
      <c r="AA123" s="113">
        <v>0</v>
      </c>
      <c r="AB123" s="113">
        <v>0</v>
      </c>
      <c r="AC123" s="113">
        <f t="shared" si="187"/>
        <v>0</v>
      </c>
      <c r="AD123" s="113">
        <f t="shared" si="188"/>
        <v>0</v>
      </c>
      <c r="AE123" s="114">
        <f t="shared" si="189"/>
        <v>0</v>
      </c>
      <c r="AF123" s="114">
        <f t="shared" si="190"/>
        <v>0</v>
      </c>
      <c r="AG123" s="113">
        <v>0</v>
      </c>
      <c r="AH123" s="113">
        <v>0</v>
      </c>
      <c r="AI123" s="113">
        <v>0</v>
      </c>
      <c r="AJ123" s="113">
        <f t="shared" si="191"/>
        <v>0</v>
      </c>
      <c r="AK123" s="113">
        <f t="shared" si="192"/>
        <v>0</v>
      </c>
      <c r="AL123" s="115">
        <v>0</v>
      </c>
      <c r="AM123" s="115">
        <v>0</v>
      </c>
      <c r="AN123" s="115">
        <v>0</v>
      </c>
      <c r="AO123" s="115">
        <v>0</v>
      </c>
      <c r="AP123" s="115">
        <v>0</v>
      </c>
      <c r="AQ123" s="115">
        <v>0</v>
      </c>
      <c r="AR123" s="115">
        <v>0</v>
      </c>
      <c r="AS123" s="115">
        <v>0</v>
      </c>
      <c r="AT123" s="409">
        <f t="shared" si="264"/>
        <v>0</v>
      </c>
      <c r="AU123" s="115">
        <f>AM123+AP123+AS123</f>
        <v>0</v>
      </c>
      <c r="AV123" s="116">
        <f t="shared" si="194"/>
        <v>0</v>
      </c>
      <c r="AW123" s="346">
        <f>I123+AK123</f>
        <v>1120799</v>
      </c>
      <c r="AX123" s="113">
        <f>J123+Y123</f>
        <v>824410</v>
      </c>
      <c r="AY123" s="113">
        <f t="shared" si="265"/>
        <v>0</v>
      </c>
      <c r="AZ123" s="113">
        <f>K123+AC123</f>
        <v>0</v>
      </c>
      <c r="BA123" s="113">
        <f t="shared" si="266"/>
        <v>278651</v>
      </c>
      <c r="BB123" s="113">
        <f t="shared" si="266"/>
        <v>16488</v>
      </c>
      <c r="BC123" s="113">
        <f>N123+AJ123</f>
        <v>1250</v>
      </c>
      <c r="BD123" s="115">
        <f>O123+AV123</f>
        <v>2.38</v>
      </c>
      <c r="BE123" s="115">
        <f>P123+AT123</f>
        <v>2.38</v>
      </c>
      <c r="BF123" s="372">
        <f t="shared" si="267"/>
        <v>0</v>
      </c>
      <c r="BG123" s="116">
        <f>Q123+AU123</f>
        <v>0</v>
      </c>
      <c r="BH123" s="395"/>
    </row>
    <row r="124" spans="1:61" s="389" customFormat="1" ht="12.75" customHeight="1" x14ac:dyDescent="0.2">
      <c r="A124" s="391">
        <v>27</v>
      </c>
      <c r="B124" s="392">
        <v>3417</v>
      </c>
      <c r="C124" s="392">
        <v>600078353</v>
      </c>
      <c r="D124" s="392">
        <v>72743352</v>
      </c>
      <c r="E124" s="393" t="s">
        <v>61</v>
      </c>
      <c r="F124" s="392">
        <v>3141</v>
      </c>
      <c r="G124" s="393" t="s">
        <v>319</v>
      </c>
      <c r="H124" s="469" t="s">
        <v>282</v>
      </c>
      <c r="I124" s="110">
        <v>1340014</v>
      </c>
      <c r="J124" s="111">
        <v>968874</v>
      </c>
      <c r="K124" s="111">
        <v>10000</v>
      </c>
      <c r="L124" s="114">
        <v>330859</v>
      </c>
      <c r="M124" s="114">
        <v>19377</v>
      </c>
      <c r="N124" s="111">
        <v>10904</v>
      </c>
      <c r="O124" s="275">
        <v>3.29</v>
      </c>
      <c r="P124" s="288">
        <v>0</v>
      </c>
      <c r="Q124" s="406">
        <v>3.29</v>
      </c>
      <c r="R124" s="112">
        <f t="shared" si="185"/>
        <v>0</v>
      </c>
      <c r="S124" s="113">
        <v>0</v>
      </c>
      <c r="T124" s="113">
        <v>0</v>
      </c>
      <c r="U124" s="113">
        <v>0</v>
      </c>
      <c r="V124" s="113">
        <v>0</v>
      </c>
      <c r="W124" s="113">
        <v>0</v>
      </c>
      <c r="X124" s="113">
        <v>0</v>
      </c>
      <c r="Y124" s="113">
        <f t="shared" si="186"/>
        <v>0</v>
      </c>
      <c r="Z124" s="113">
        <v>0</v>
      </c>
      <c r="AA124" s="113">
        <v>0</v>
      </c>
      <c r="AB124" s="113">
        <v>0</v>
      </c>
      <c r="AC124" s="113">
        <f t="shared" si="187"/>
        <v>0</v>
      </c>
      <c r="AD124" s="113">
        <f t="shared" si="188"/>
        <v>0</v>
      </c>
      <c r="AE124" s="114">
        <f t="shared" si="189"/>
        <v>0</v>
      </c>
      <c r="AF124" s="114">
        <f t="shared" si="190"/>
        <v>0</v>
      </c>
      <c r="AG124" s="113">
        <v>0</v>
      </c>
      <c r="AH124" s="113">
        <v>0</v>
      </c>
      <c r="AI124" s="113">
        <v>0</v>
      </c>
      <c r="AJ124" s="113">
        <f t="shared" si="191"/>
        <v>0</v>
      </c>
      <c r="AK124" s="113">
        <f t="shared" si="192"/>
        <v>0</v>
      </c>
      <c r="AL124" s="115">
        <v>0</v>
      </c>
      <c r="AM124" s="115">
        <v>0</v>
      </c>
      <c r="AN124" s="115">
        <v>0</v>
      </c>
      <c r="AO124" s="115">
        <v>0</v>
      </c>
      <c r="AP124" s="115">
        <v>0</v>
      </c>
      <c r="AQ124" s="115">
        <v>0</v>
      </c>
      <c r="AR124" s="115">
        <v>0</v>
      </c>
      <c r="AS124" s="115">
        <v>0</v>
      </c>
      <c r="AT124" s="409">
        <f t="shared" si="264"/>
        <v>0</v>
      </c>
      <c r="AU124" s="115">
        <f>AM124+AP124+AS124</f>
        <v>0</v>
      </c>
      <c r="AV124" s="116">
        <f t="shared" si="194"/>
        <v>0</v>
      </c>
      <c r="AW124" s="346">
        <f>I124+AK124</f>
        <v>1340014</v>
      </c>
      <c r="AX124" s="113">
        <f>J124+Y124</f>
        <v>968874</v>
      </c>
      <c r="AY124" s="113">
        <f t="shared" si="265"/>
        <v>0</v>
      </c>
      <c r="AZ124" s="113">
        <f>K124+AC124</f>
        <v>10000</v>
      </c>
      <c r="BA124" s="113">
        <f t="shared" si="266"/>
        <v>330859</v>
      </c>
      <c r="BB124" s="113">
        <f t="shared" si="266"/>
        <v>19377</v>
      </c>
      <c r="BC124" s="113">
        <f>N124+AJ124</f>
        <v>10904</v>
      </c>
      <c r="BD124" s="115">
        <f>O124+AV124</f>
        <v>3.29</v>
      </c>
      <c r="BE124" s="115">
        <f>P124+AT124</f>
        <v>0</v>
      </c>
      <c r="BF124" s="372">
        <f t="shared" si="267"/>
        <v>0</v>
      </c>
      <c r="BG124" s="116">
        <f>Q124+AU124</f>
        <v>3.29</v>
      </c>
      <c r="BH124" s="395"/>
      <c r="BI124" s="395"/>
    </row>
    <row r="125" spans="1:61" s="389" customFormat="1" ht="12.75" customHeight="1" x14ac:dyDescent="0.2">
      <c r="A125" s="391">
        <v>27</v>
      </c>
      <c r="B125" s="392">
        <v>3417</v>
      </c>
      <c r="C125" s="392">
        <v>600078353</v>
      </c>
      <c r="D125" s="392">
        <v>72743352</v>
      </c>
      <c r="E125" s="393" t="s">
        <v>61</v>
      </c>
      <c r="F125" s="392">
        <v>3143</v>
      </c>
      <c r="G125" s="393" t="s">
        <v>633</v>
      </c>
      <c r="H125" s="469" t="s">
        <v>281</v>
      </c>
      <c r="I125" s="110">
        <v>1347022</v>
      </c>
      <c r="J125" s="111">
        <v>982064</v>
      </c>
      <c r="K125" s="111">
        <v>10000</v>
      </c>
      <c r="L125" s="114">
        <v>335317</v>
      </c>
      <c r="M125" s="114">
        <v>19641</v>
      </c>
      <c r="N125" s="111">
        <v>0</v>
      </c>
      <c r="O125" s="275">
        <v>2</v>
      </c>
      <c r="P125" s="288">
        <v>2</v>
      </c>
      <c r="Q125" s="406">
        <v>0</v>
      </c>
      <c r="R125" s="112">
        <f t="shared" si="185"/>
        <v>0</v>
      </c>
      <c r="S125" s="113">
        <v>0</v>
      </c>
      <c r="T125" s="113">
        <v>0</v>
      </c>
      <c r="U125" s="113">
        <v>0</v>
      </c>
      <c r="V125" s="113">
        <v>0</v>
      </c>
      <c r="W125" s="113">
        <v>0</v>
      </c>
      <c r="X125" s="113">
        <v>0</v>
      </c>
      <c r="Y125" s="113">
        <f t="shared" si="186"/>
        <v>0</v>
      </c>
      <c r="Z125" s="113">
        <v>0</v>
      </c>
      <c r="AA125" s="113">
        <v>0</v>
      </c>
      <c r="AB125" s="113">
        <v>0</v>
      </c>
      <c r="AC125" s="113">
        <f t="shared" si="187"/>
        <v>0</v>
      </c>
      <c r="AD125" s="113">
        <f t="shared" si="188"/>
        <v>0</v>
      </c>
      <c r="AE125" s="114">
        <f t="shared" si="189"/>
        <v>0</v>
      </c>
      <c r="AF125" s="114">
        <f t="shared" si="190"/>
        <v>0</v>
      </c>
      <c r="AG125" s="113">
        <v>0</v>
      </c>
      <c r="AH125" s="113">
        <v>0</v>
      </c>
      <c r="AI125" s="113">
        <v>0</v>
      </c>
      <c r="AJ125" s="113">
        <f t="shared" si="191"/>
        <v>0</v>
      </c>
      <c r="AK125" s="113">
        <f t="shared" si="192"/>
        <v>0</v>
      </c>
      <c r="AL125" s="115">
        <v>0</v>
      </c>
      <c r="AM125" s="115">
        <v>0</v>
      </c>
      <c r="AN125" s="115">
        <v>0</v>
      </c>
      <c r="AO125" s="115">
        <v>0</v>
      </c>
      <c r="AP125" s="115">
        <v>0</v>
      </c>
      <c r="AQ125" s="115">
        <v>0</v>
      </c>
      <c r="AR125" s="115">
        <v>0</v>
      </c>
      <c r="AS125" s="115">
        <v>0</v>
      </c>
      <c r="AT125" s="409">
        <f t="shared" si="264"/>
        <v>0</v>
      </c>
      <c r="AU125" s="115">
        <f>AM125+AP125+AS125</f>
        <v>0</v>
      </c>
      <c r="AV125" s="116">
        <f t="shared" si="194"/>
        <v>0</v>
      </c>
      <c r="AW125" s="346">
        <f>I125+AK125</f>
        <v>1347022</v>
      </c>
      <c r="AX125" s="113">
        <f>J125+Y125</f>
        <v>982064</v>
      </c>
      <c r="AY125" s="113">
        <f t="shared" si="265"/>
        <v>0</v>
      </c>
      <c r="AZ125" s="113">
        <f>K125+AC125</f>
        <v>10000</v>
      </c>
      <c r="BA125" s="113">
        <f t="shared" si="266"/>
        <v>335317</v>
      </c>
      <c r="BB125" s="113">
        <f t="shared" si="266"/>
        <v>19641</v>
      </c>
      <c r="BC125" s="113">
        <f>N125+AJ125</f>
        <v>0</v>
      </c>
      <c r="BD125" s="115">
        <f>O125+AV125</f>
        <v>2</v>
      </c>
      <c r="BE125" s="115">
        <f>P125+AT125</f>
        <v>2</v>
      </c>
      <c r="BF125" s="372">
        <f t="shared" si="267"/>
        <v>0</v>
      </c>
      <c r="BG125" s="116">
        <f>Q125+AU125</f>
        <v>0</v>
      </c>
      <c r="BH125" s="395"/>
    </row>
    <row r="126" spans="1:61" s="389" customFormat="1" ht="12.75" customHeight="1" x14ac:dyDescent="0.2">
      <c r="A126" s="391">
        <v>27</v>
      </c>
      <c r="B126" s="392">
        <v>3417</v>
      </c>
      <c r="C126" s="392">
        <v>600078353</v>
      </c>
      <c r="D126" s="392">
        <v>72743352</v>
      </c>
      <c r="E126" s="393" t="s">
        <v>61</v>
      </c>
      <c r="F126" s="392">
        <v>3143</v>
      </c>
      <c r="G126" s="393" t="s">
        <v>634</v>
      </c>
      <c r="H126" s="469" t="s">
        <v>282</v>
      </c>
      <c r="I126" s="110">
        <v>41430</v>
      </c>
      <c r="J126" s="111">
        <v>29205</v>
      </c>
      <c r="K126" s="111">
        <v>0</v>
      </c>
      <c r="L126" s="114">
        <v>9871</v>
      </c>
      <c r="M126" s="114">
        <v>584</v>
      </c>
      <c r="N126" s="111">
        <v>1770</v>
      </c>
      <c r="O126" s="275">
        <v>0.12</v>
      </c>
      <c r="P126" s="288">
        <v>0</v>
      </c>
      <c r="Q126" s="406">
        <v>0.12</v>
      </c>
      <c r="R126" s="112">
        <f t="shared" si="185"/>
        <v>0</v>
      </c>
      <c r="S126" s="113">
        <v>0</v>
      </c>
      <c r="T126" s="113">
        <v>0</v>
      </c>
      <c r="U126" s="113">
        <v>0</v>
      </c>
      <c r="V126" s="113">
        <v>0</v>
      </c>
      <c r="W126" s="113">
        <v>0</v>
      </c>
      <c r="X126" s="113">
        <v>0</v>
      </c>
      <c r="Y126" s="113">
        <f t="shared" si="186"/>
        <v>0</v>
      </c>
      <c r="Z126" s="113">
        <v>0</v>
      </c>
      <c r="AA126" s="113">
        <v>0</v>
      </c>
      <c r="AB126" s="113">
        <v>0</v>
      </c>
      <c r="AC126" s="113">
        <f t="shared" si="187"/>
        <v>0</v>
      </c>
      <c r="AD126" s="113">
        <f t="shared" si="188"/>
        <v>0</v>
      </c>
      <c r="AE126" s="114">
        <f t="shared" si="189"/>
        <v>0</v>
      </c>
      <c r="AF126" s="114">
        <f t="shared" si="190"/>
        <v>0</v>
      </c>
      <c r="AG126" s="113">
        <v>0</v>
      </c>
      <c r="AH126" s="113">
        <v>0</v>
      </c>
      <c r="AI126" s="113">
        <v>0</v>
      </c>
      <c r="AJ126" s="113">
        <f t="shared" si="191"/>
        <v>0</v>
      </c>
      <c r="AK126" s="113">
        <f t="shared" si="192"/>
        <v>0</v>
      </c>
      <c r="AL126" s="115">
        <v>0</v>
      </c>
      <c r="AM126" s="115">
        <v>0</v>
      </c>
      <c r="AN126" s="115">
        <v>0</v>
      </c>
      <c r="AO126" s="115">
        <v>0</v>
      </c>
      <c r="AP126" s="115">
        <v>0</v>
      </c>
      <c r="AQ126" s="115">
        <v>0</v>
      </c>
      <c r="AR126" s="115">
        <v>0</v>
      </c>
      <c r="AS126" s="115">
        <v>0</v>
      </c>
      <c r="AT126" s="409">
        <f t="shared" si="264"/>
        <v>0</v>
      </c>
      <c r="AU126" s="115">
        <f>AM126+AP126+AS126</f>
        <v>0</v>
      </c>
      <c r="AV126" s="116">
        <f t="shared" si="194"/>
        <v>0</v>
      </c>
      <c r="AW126" s="346">
        <f>I126+AK126</f>
        <v>41430</v>
      </c>
      <c r="AX126" s="113">
        <f>J126+Y126</f>
        <v>29205</v>
      </c>
      <c r="AY126" s="113">
        <f t="shared" si="265"/>
        <v>0</v>
      </c>
      <c r="AZ126" s="113">
        <f>K126+AC126</f>
        <v>0</v>
      </c>
      <c r="BA126" s="113">
        <f t="shared" si="266"/>
        <v>9871</v>
      </c>
      <c r="BB126" s="113">
        <f t="shared" si="266"/>
        <v>584</v>
      </c>
      <c r="BC126" s="113">
        <f>N126+AJ126</f>
        <v>1770</v>
      </c>
      <c r="BD126" s="115">
        <f>O126+AV126</f>
        <v>0.12</v>
      </c>
      <c r="BE126" s="115">
        <f>P126+AT126</f>
        <v>0</v>
      </c>
      <c r="BF126" s="372">
        <f t="shared" si="267"/>
        <v>0</v>
      </c>
      <c r="BG126" s="116">
        <f>Q126+AU126</f>
        <v>0.12</v>
      </c>
      <c r="BH126" s="395"/>
    </row>
    <row r="127" spans="1:61" s="389" customFormat="1" ht="12.75" customHeight="1" x14ac:dyDescent="0.2">
      <c r="A127" s="235">
        <v>27</v>
      </c>
      <c r="B127" s="22">
        <v>3417</v>
      </c>
      <c r="C127" s="234">
        <v>600078353</v>
      </c>
      <c r="D127" s="234">
        <v>72743352</v>
      </c>
      <c r="E127" s="390" t="s">
        <v>62</v>
      </c>
      <c r="F127" s="22"/>
      <c r="G127" s="390"/>
      <c r="H127" s="468"/>
      <c r="I127" s="34">
        <v>18288364</v>
      </c>
      <c r="J127" s="23">
        <v>13191135</v>
      </c>
      <c r="K127" s="23">
        <v>50000</v>
      </c>
      <c r="L127" s="23">
        <v>4475503</v>
      </c>
      <c r="M127" s="23">
        <v>263822</v>
      </c>
      <c r="N127" s="23">
        <v>307904</v>
      </c>
      <c r="O127" s="24">
        <v>26.703299999999999</v>
      </c>
      <c r="P127" s="289">
        <v>18.788799999999998</v>
      </c>
      <c r="Q127" s="802">
        <v>7.9145000000000003</v>
      </c>
      <c r="R127" s="34">
        <f t="shared" ref="R127:BG127" si="268">SUM(R122:R126)</f>
        <v>0</v>
      </c>
      <c r="S127" s="23">
        <f t="shared" si="268"/>
        <v>0</v>
      </c>
      <c r="T127" s="23">
        <f t="shared" si="268"/>
        <v>0</v>
      </c>
      <c r="U127" s="23">
        <f t="shared" ref="U127" si="269">SUM(U122:U126)</f>
        <v>66772</v>
      </c>
      <c r="V127" s="23">
        <f t="shared" si="268"/>
        <v>0</v>
      </c>
      <c r="W127" s="23">
        <f t="shared" ref="W127" si="270">SUM(W122:W126)</f>
        <v>57740</v>
      </c>
      <c r="X127" s="23">
        <f t="shared" si="268"/>
        <v>0</v>
      </c>
      <c r="Y127" s="23">
        <f t="shared" si="268"/>
        <v>124512</v>
      </c>
      <c r="Z127" s="23">
        <f t="shared" si="268"/>
        <v>0</v>
      </c>
      <c r="AA127" s="23">
        <f t="shared" si="268"/>
        <v>0</v>
      </c>
      <c r="AB127" s="23">
        <f t="shared" si="268"/>
        <v>0</v>
      </c>
      <c r="AC127" s="23">
        <f t="shared" si="268"/>
        <v>0</v>
      </c>
      <c r="AD127" s="23">
        <f t="shared" si="268"/>
        <v>124512</v>
      </c>
      <c r="AE127" s="23">
        <f t="shared" si="268"/>
        <v>42085</v>
      </c>
      <c r="AF127" s="23">
        <f t="shared" si="268"/>
        <v>2490</v>
      </c>
      <c r="AG127" s="23">
        <f t="shared" si="268"/>
        <v>0</v>
      </c>
      <c r="AH127" s="23">
        <f t="shared" ref="AH127" si="271">SUM(AH122:AH126)</f>
        <v>0</v>
      </c>
      <c r="AI127" s="23">
        <f t="shared" si="268"/>
        <v>0</v>
      </c>
      <c r="AJ127" s="23">
        <f t="shared" si="268"/>
        <v>0</v>
      </c>
      <c r="AK127" s="23">
        <f t="shared" si="268"/>
        <v>169087</v>
      </c>
      <c r="AL127" s="24">
        <f t="shared" si="268"/>
        <v>0</v>
      </c>
      <c r="AM127" s="24">
        <f t="shared" si="268"/>
        <v>0</v>
      </c>
      <c r="AN127" s="24">
        <f t="shared" si="268"/>
        <v>0</v>
      </c>
      <c r="AO127" s="24">
        <f t="shared" si="268"/>
        <v>0</v>
      </c>
      <c r="AP127" s="24">
        <f t="shared" si="268"/>
        <v>0</v>
      </c>
      <c r="AQ127" s="24">
        <f t="shared" ref="AQ127" si="272">SUM(AQ122:AQ126)</f>
        <v>0.16669999999999999</v>
      </c>
      <c r="AR127" s="24">
        <f t="shared" si="268"/>
        <v>0</v>
      </c>
      <c r="AS127" s="24">
        <f t="shared" si="268"/>
        <v>0</v>
      </c>
      <c r="AT127" s="24">
        <f t="shared" si="268"/>
        <v>0.16669999999999999</v>
      </c>
      <c r="AU127" s="24">
        <f t="shared" si="268"/>
        <v>0</v>
      </c>
      <c r="AV127" s="69">
        <f t="shared" si="268"/>
        <v>0.16669999999999999</v>
      </c>
      <c r="AW127" s="848">
        <f t="shared" si="268"/>
        <v>18457451</v>
      </c>
      <c r="AX127" s="23">
        <f t="shared" si="268"/>
        <v>13315647</v>
      </c>
      <c r="AY127" s="942">
        <f t="shared" ref="AY127" si="273">SUM(AY122:AY126)</f>
        <v>57740</v>
      </c>
      <c r="AZ127" s="23">
        <f t="shared" si="268"/>
        <v>50000</v>
      </c>
      <c r="BA127" s="23">
        <f t="shared" si="268"/>
        <v>4517588</v>
      </c>
      <c r="BB127" s="23">
        <f t="shared" si="268"/>
        <v>266312</v>
      </c>
      <c r="BC127" s="23">
        <f t="shared" si="268"/>
        <v>307904</v>
      </c>
      <c r="BD127" s="24">
        <f t="shared" si="268"/>
        <v>26.869999999999997</v>
      </c>
      <c r="BE127" s="24">
        <f t="shared" si="268"/>
        <v>18.955500000000001</v>
      </c>
      <c r="BF127" s="24">
        <f t="shared" si="268"/>
        <v>0.16669999999999999</v>
      </c>
      <c r="BG127" s="69">
        <f t="shared" si="268"/>
        <v>7.9145000000000003</v>
      </c>
      <c r="BH127" s="395"/>
    </row>
    <row r="128" spans="1:61" s="389" customFormat="1" ht="12.75" customHeight="1" x14ac:dyDescent="0.2">
      <c r="A128" s="391">
        <v>28</v>
      </c>
      <c r="B128" s="392">
        <v>3410</v>
      </c>
      <c r="C128" s="392">
        <v>650038550</v>
      </c>
      <c r="D128" s="392">
        <v>72743191</v>
      </c>
      <c r="E128" s="393" t="s">
        <v>63</v>
      </c>
      <c r="F128" s="392">
        <v>3113</v>
      </c>
      <c r="G128" s="393" t="s">
        <v>318</v>
      </c>
      <c r="H128" s="469" t="s">
        <v>281</v>
      </c>
      <c r="I128" s="110">
        <v>24613721</v>
      </c>
      <c r="J128" s="111">
        <v>17633981</v>
      </c>
      <c r="K128" s="111">
        <v>68000</v>
      </c>
      <c r="L128" s="114">
        <v>5983270</v>
      </c>
      <c r="M128" s="114">
        <v>352680</v>
      </c>
      <c r="N128" s="111">
        <v>575790</v>
      </c>
      <c r="O128" s="275">
        <v>33.497199999999999</v>
      </c>
      <c r="P128" s="288">
        <v>25.364599999999999</v>
      </c>
      <c r="Q128" s="406">
        <v>8.1326000000000001</v>
      </c>
      <c r="R128" s="112">
        <f t="shared" si="185"/>
        <v>-43000</v>
      </c>
      <c r="S128" s="113">
        <v>0</v>
      </c>
      <c r="T128" s="113">
        <v>209916</v>
      </c>
      <c r="U128" s="113">
        <v>101428</v>
      </c>
      <c r="V128" s="113">
        <v>0</v>
      </c>
      <c r="W128" s="113">
        <v>0</v>
      </c>
      <c r="X128" s="113">
        <v>0</v>
      </c>
      <c r="Y128" s="113">
        <f t="shared" si="186"/>
        <v>268344</v>
      </c>
      <c r="Z128" s="113">
        <v>43000</v>
      </c>
      <c r="AA128" s="113">
        <v>0</v>
      </c>
      <c r="AB128" s="113">
        <v>0</v>
      </c>
      <c r="AC128" s="113">
        <f t="shared" si="187"/>
        <v>43000</v>
      </c>
      <c r="AD128" s="113">
        <f t="shared" si="188"/>
        <v>311344</v>
      </c>
      <c r="AE128" s="114">
        <f t="shared" si="189"/>
        <v>105234</v>
      </c>
      <c r="AF128" s="114">
        <f t="shared" si="190"/>
        <v>5367</v>
      </c>
      <c r="AG128" s="113">
        <v>0</v>
      </c>
      <c r="AH128" s="113">
        <v>0</v>
      </c>
      <c r="AI128" s="113">
        <v>0</v>
      </c>
      <c r="AJ128" s="113">
        <f t="shared" si="191"/>
        <v>0</v>
      </c>
      <c r="AK128" s="113">
        <f t="shared" si="192"/>
        <v>421945</v>
      </c>
      <c r="AL128" s="115">
        <v>-0.05</v>
      </c>
      <c r="AM128" s="115">
        <v>0.11</v>
      </c>
      <c r="AN128" s="115">
        <v>0</v>
      </c>
      <c r="AO128" s="115">
        <v>0.35</v>
      </c>
      <c r="AP128" s="115">
        <v>0</v>
      </c>
      <c r="AQ128" s="115">
        <v>0</v>
      </c>
      <c r="AR128" s="115">
        <v>0</v>
      </c>
      <c r="AS128" s="115">
        <v>0</v>
      </c>
      <c r="AT128" s="409">
        <f t="shared" ref="AT128:AT132" si="274">AL128+AN128+AO128+AR128+AQ128</f>
        <v>0.3</v>
      </c>
      <c r="AU128" s="115">
        <f>AM128+AP128+AS128</f>
        <v>0.11</v>
      </c>
      <c r="AV128" s="116">
        <f t="shared" si="194"/>
        <v>0.41</v>
      </c>
      <c r="AW128" s="346">
        <f>I128+AK128</f>
        <v>25035666</v>
      </c>
      <c r="AX128" s="113">
        <f>J128+Y128</f>
        <v>17902325</v>
      </c>
      <c r="AY128" s="113">
        <f t="shared" ref="AY128:AY132" si="275">W128</f>
        <v>0</v>
      </c>
      <c r="AZ128" s="113">
        <f>K128+AC128</f>
        <v>111000</v>
      </c>
      <c r="BA128" s="113">
        <f t="shared" ref="BA128:BB132" si="276">L128+AE128</f>
        <v>6088504</v>
      </c>
      <c r="BB128" s="113">
        <f t="shared" si="276"/>
        <v>358047</v>
      </c>
      <c r="BC128" s="113">
        <f>N128+AJ128</f>
        <v>575790</v>
      </c>
      <c r="BD128" s="115">
        <f>O128+AV128</f>
        <v>33.907199999999996</v>
      </c>
      <c r="BE128" s="115">
        <f>P128+AT128</f>
        <v>25.6646</v>
      </c>
      <c r="BF128" s="372">
        <f t="shared" ref="BF128:BF132" si="277">AQ128</f>
        <v>0</v>
      </c>
      <c r="BG128" s="116">
        <f>Q128+AU128</f>
        <v>8.2425999999999995</v>
      </c>
      <c r="BH128" s="395"/>
    </row>
    <row r="129" spans="1:61" s="389" customFormat="1" x14ac:dyDescent="0.2">
      <c r="A129" s="391">
        <v>28</v>
      </c>
      <c r="B129" s="392">
        <v>3410</v>
      </c>
      <c r="C129" s="392">
        <v>650038550</v>
      </c>
      <c r="D129" s="392">
        <v>72743191</v>
      </c>
      <c r="E129" s="393" t="s">
        <v>63</v>
      </c>
      <c r="F129" s="392">
        <v>3113</v>
      </c>
      <c r="G129" s="393" t="s">
        <v>316</v>
      </c>
      <c r="H129" s="469" t="s">
        <v>282</v>
      </c>
      <c r="I129" s="110">
        <v>1245487</v>
      </c>
      <c r="J129" s="111">
        <v>914755</v>
      </c>
      <c r="K129" s="111">
        <v>0</v>
      </c>
      <c r="L129" s="114">
        <v>309187</v>
      </c>
      <c r="M129" s="114">
        <v>18295</v>
      </c>
      <c r="N129" s="111">
        <v>3250</v>
      </c>
      <c r="O129" s="275">
        <v>2.61</v>
      </c>
      <c r="P129" s="288">
        <v>2.61</v>
      </c>
      <c r="Q129" s="406">
        <v>0</v>
      </c>
      <c r="R129" s="112">
        <f t="shared" si="185"/>
        <v>0</v>
      </c>
      <c r="S129" s="113">
        <v>0</v>
      </c>
      <c r="T129" s="113">
        <v>0</v>
      </c>
      <c r="U129" s="113">
        <v>0</v>
      </c>
      <c r="V129" s="113">
        <v>0</v>
      </c>
      <c r="W129" s="113">
        <v>0</v>
      </c>
      <c r="X129" s="113">
        <v>0</v>
      </c>
      <c r="Y129" s="113">
        <f t="shared" si="186"/>
        <v>0</v>
      </c>
      <c r="Z129" s="113">
        <v>0</v>
      </c>
      <c r="AA129" s="113">
        <v>0</v>
      </c>
      <c r="AB129" s="113">
        <v>0</v>
      </c>
      <c r="AC129" s="113">
        <f t="shared" si="187"/>
        <v>0</v>
      </c>
      <c r="AD129" s="113">
        <f t="shared" si="188"/>
        <v>0</v>
      </c>
      <c r="AE129" s="114">
        <f t="shared" si="189"/>
        <v>0</v>
      </c>
      <c r="AF129" s="114">
        <f t="shared" si="190"/>
        <v>0</v>
      </c>
      <c r="AG129" s="113">
        <v>0</v>
      </c>
      <c r="AH129" s="113">
        <v>0</v>
      </c>
      <c r="AI129" s="113">
        <v>0</v>
      </c>
      <c r="AJ129" s="113">
        <f t="shared" si="191"/>
        <v>0</v>
      </c>
      <c r="AK129" s="113">
        <f t="shared" si="192"/>
        <v>0</v>
      </c>
      <c r="AL129" s="115">
        <v>0</v>
      </c>
      <c r="AM129" s="115">
        <v>0</v>
      </c>
      <c r="AN129" s="115">
        <v>0</v>
      </c>
      <c r="AO129" s="115">
        <v>0</v>
      </c>
      <c r="AP129" s="115">
        <v>0</v>
      </c>
      <c r="AQ129" s="115">
        <v>0</v>
      </c>
      <c r="AR129" s="115">
        <v>0</v>
      </c>
      <c r="AS129" s="115">
        <v>0</v>
      </c>
      <c r="AT129" s="409">
        <f t="shared" si="274"/>
        <v>0</v>
      </c>
      <c r="AU129" s="115">
        <f>AM129+AP129+AS129</f>
        <v>0</v>
      </c>
      <c r="AV129" s="116">
        <f t="shared" si="194"/>
        <v>0</v>
      </c>
      <c r="AW129" s="346">
        <f>I129+AK129</f>
        <v>1245487</v>
      </c>
      <c r="AX129" s="113">
        <f>J129+Y129</f>
        <v>914755</v>
      </c>
      <c r="AY129" s="113">
        <f t="shared" si="275"/>
        <v>0</v>
      </c>
      <c r="AZ129" s="113">
        <f>K129+AC129</f>
        <v>0</v>
      </c>
      <c r="BA129" s="113">
        <f t="shared" si="276"/>
        <v>309187</v>
      </c>
      <c r="BB129" s="113">
        <f t="shared" si="276"/>
        <v>18295</v>
      </c>
      <c r="BC129" s="113">
        <f>N129+AJ129</f>
        <v>3250</v>
      </c>
      <c r="BD129" s="115">
        <f>O129+AV129</f>
        <v>2.61</v>
      </c>
      <c r="BE129" s="115">
        <f>P129+AT129</f>
        <v>2.61</v>
      </c>
      <c r="BF129" s="372">
        <f t="shared" si="277"/>
        <v>0</v>
      </c>
      <c r="BG129" s="116">
        <f>Q129+AU129</f>
        <v>0</v>
      </c>
      <c r="BH129" s="395"/>
    </row>
    <row r="130" spans="1:61" s="389" customFormat="1" ht="12.75" customHeight="1" x14ac:dyDescent="0.2">
      <c r="A130" s="391">
        <v>28</v>
      </c>
      <c r="B130" s="392">
        <v>3410</v>
      </c>
      <c r="C130" s="392">
        <v>650038550</v>
      </c>
      <c r="D130" s="392">
        <v>72743191</v>
      </c>
      <c r="E130" s="393" t="s">
        <v>63</v>
      </c>
      <c r="F130" s="392">
        <v>3141</v>
      </c>
      <c r="G130" s="393" t="s">
        <v>319</v>
      </c>
      <c r="H130" s="469" t="s">
        <v>282</v>
      </c>
      <c r="I130" s="110">
        <v>2526538</v>
      </c>
      <c r="J130" s="111">
        <v>1833499</v>
      </c>
      <c r="K130" s="111">
        <v>12000</v>
      </c>
      <c r="L130" s="114">
        <v>623779</v>
      </c>
      <c r="M130" s="114">
        <v>36670</v>
      </c>
      <c r="N130" s="111">
        <v>20590</v>
      </c>
      <c r="O130" s="275">
        <v>6.29</v>
      </c>
      <c r="P130" s="288">
        <v>0</v>
      </c>
      <c r="Q130" s="406">
        <v>6.29</v>
      </c>
      <c r="R130" s="112">
        <f t="shared" si="185"/>
        <v>-27000</v>
      </c>
      <c r="S130" s="113">
        <v>0</v>
      </c>
      <c r="T130" s="113">
        <v>0</v>
      </c>
      <c r="U130" s="113">
        <v>0</v>
      </c>
      <c r="V130" s="113">
        <v>0</v>
      </c>
      <c r="W130" s="113">
        <v>0</v>
      </c>
      <c r="X130" s="113">
        <v>0</v>
      </c>
      <c r="Y130" s="113">
        <f t="shared" si="186"/>
        <v>-27000</v>
      </c>
      <c r="Z130" s="113">
        <v>27000</v>
      </c>
      <c r="AA130" s="113">
        <v>0</v>
      </c>
      <c r="AB130" s="113">
        <v>0</v>
      </c>
      <c r="AC130" s="113">
        <f t="shared" si="187"/>
        <v>27000</v>
      </c>
      <c r="AD130" s="113">
        <f t="shared" si="188"/>
        <v>0</v>
      </c>
      <c r="AE130" s="114">
        <f t="shared" si="189"/>
        <v>0</v>
      </c>
      <c r="AF130" s="114">
        <f t="shared" si="190"/>
        <v>-540</v>
      </c>
      <c r="AG130" s="113">
        <v>0</v>
      </c>
      <c r="AH130" s="113">
        <v>0</v>
      </c>
      <c r="AI130" s="113">
        <v>0</v>
      </c>
      <c r="AJ130" s="113">
        <f t="shared" si="191"/>
        <v>0</v>
      </c>
      <c r="AK130" s="113">
        <f t="shared" si="192"/>
        <v>-540</v>
      </c>
      <c r="AL130" s="115">
        <v>0</v>
      </c>
      <c r="AM130" s="115">
        <v>0</v>
      </c>
      <c r="AN130" s="115">
        <v>0</v>
      </c>
      <c r="AO130" s="115">
        <v>0</v>
      </c>
      <c r="AP130" s="115">
        <v>0</v>
      </c>
      <c r="AQ130" s="115">
        <v>0</v>
      </c>
      <c r="AR130" s="115">
        <v>0</v>
      </c>
      <c r="AS130" s="115">
        <v>0</v>
      </c>
      <c r="AT130" s="409">
        <f t="shared" si="274"/>
        <v>0</v>
      </c>
      <c r="AU130" s="115">
        <f>AM130+AP130+AS130</f>
        <v>0</v>
      </c>
      <c r="AV130" s="116">
        <f t="shared" si="194"/>
        <v>0</v>
      </c>
      <c r="AW130" s="346">
        <f>I130+AK130</f>
        <v>2525998</v>
      </c>
      <c r="AX130" s="113">
        <f>J130+Y130</f>
        <v>1806499</v>
      </c>
      <c r="AY130" s="113">
        <f t="shared" si="275"/>
        <v>0</v>
      </c>
      <c r="AZ130" s="113">
        <f>K130+AC130</f>
        <v>39000</v>
      </c>
      <c r="BA130" s="113">
        <f t="shared" si="276"/>
        <v>623779</v>
      </c>
      <c r="BB130" s="113">
        <f t="shared" si="276"/>
        <v>36130</v>
      </c>
      <c r="BC130" s="113">
        <f>N130+AJ130</f>
        <v>20590</v>
      </c>
      <c r="BD130" s="115">
        <f>O130+AV130</f>
        <v>6.29</v>
      </c>
      <c r="BE130" s="115">
        <f>P130+AT130</f>
        <v>0</v>
      </c>
      <c r="BF130" s="372">
        <f t="shared" si="277"/>
        <v>0</v>
      </c>
      <c r="BG130" s="116">
        <f>Q130+AU130</f>
        <v>6.29</v>
      </c>
      <c r="BH130" s="395"/>
      <c r="BI130" s="395"/>
    </row>
    <row r="131" spans="1:61" s="389" customFormat="1" ht="12.75" customHeight="1" x14ac:dyDescent="0.2">
      <c r="A131" s="391">
        <v>28</v>
      </c>
      <c r="B131" s="392">
        <v>3410</v>
      </c>
      <c r="C131" s="392">
        <v>650038550</v>
      </c>
      <c r="D131" s="392">
        <v>72743191</v>
      </c>
      <c r="E131" s="393" t="s">
        <v>63</v>
      </c>
      <c r="F131" s="392">
        <v>3143</v>
      </c>
      <c r="G131" s="393" t="s">
        <v>633</v>
      </c>
      <c r="H131" s="469" t="s">
        <v>281</v>
      </c>
      <c r="I131" s="110">
        <v>2160592</v>
      </c>
      <c r="J131" s="111">
        <v>1591011</v>
      </c>
      <c r="K131" s="111">
        <v>0</v>
      </c>
      <c r="L131" s="114">
        <v>537761</v>
      </c>
      <c r="M131" s="114">
        <v>31820</v>
      </c>
      <c r="N131" s="111">
        <v>0</v>
      </c>
      <c r="O131" s="275">
        <v>3.2054</v>
      </c>
      <c r="P131" s="288">
        <v>3.2054</v>
      </c>
      <c r="Q131" s="406">
        <v>0</v>
      </c>
      <c r="R131" s="112">
        <f t="shared" si="185"/>
        <v>-50000</v>
      </c>
      <c r="S131" s="113">
        <v>0</v>
      </c>
      <c r="T131" s="113">
        <v>0</v>
      </c>
      <c r="U131" s="113">
        <v>0</v>
      </c>
      <c r="V131" s="113">
        <v>0</v>
      </c>
      <c r="W131" s="113">
        <v>0</v>
      </c>
      <c r="X131" s="113">
        <v>0</v>
      </c>
      <c r="Y131" s="113">
        <f t="shared" si="186"/>
        <v>-50000</v>
      </c>
      <c r="Z131" s="113">
        <v>50000</v>
      </c>
      <c r="AA131" s="113">
        <v>0</v>
      </c>
      <c r="AB131" s="113">
        <v>0</v>
      </c>
      <c r="AC131" s="113">
        <f t="shared" si="187"/>
        <v>50000</v>
      </c>
      <c r="AD131" s="113">
        <f t="shared" si="188"/>
        <v>0</v>
      </c>
      <c r="AE131" s="114">
        <f t="shared" si="189"/>
        <v>0</v>
      </c>
      <c r="AF131" s="114">
        <f t="shared" si="190"/>
        <v>-1000</v>
      </c>
      <c r="AG131" s="113">
        <v>0</v>
      </c>
      <c r="AH131" s="113">
        <v>0</v>
      </c>
      <c r="AI131" s="113">
        <v>0</v>
      </c>
      <c r="AJ131" s="113">
        <f t="shared" si="191"/>
        <v>0</v>
      </c>
      <c r="AK131" s="113">
        <f t="shared" si="192"/>
        <v>-1000</v>
      </c>
      <c r="AL131" s="115">
        <v>0</v>
      </c>
      <c r="AM131" s="115">
        <v>0</v>
      </c>
      <c r="AN131" s="115">
        <v>0</v>
      </c>
      <c r="AO131" s="115">
        <v>0</v>
      </c>
      <c r="AP131" s="115">
        <v>0</v>
      </c>
      <c r="AQ131" s="115">
        <v>0</v>
      </c>
      <c r="AR131" s="115">
        <v>0</v>
      </c>
      <c r="AS131" s="115">
        <v>0</v>
      </c>
      <c r="AT131" s="409">
        <f t="shared" si="274"/>
        <v>0</v>
      </c>
      <c r="AU131" s="115">
        <f>AM131+AP131+AS131</f>
        <v>0</v>
      </c>
      <c r="AV131" s="116">
        <f t="shared" si="194"/>
        <v>0</v>
      </c>
      <c r="AW131" s="346">
        <f>I131+AK131</f>
        <v>2159592</v>
      </c>
      <c r="AX131" s="113">
        <f>J131+Y131</f>
        <v>1541011</v>
      </c>
      <c r="AY131" s="113">
        <f t="shared" si="275"/>
        <v>0</v>
      </c>
      <c r="AZ131" s="113">
        <f>K131+AC131</f>
        <v>50000</v>
      </c>
      <c r="BA131" s="113">
        <f t="shared" si="276"/>
        <v>537761</v>
      </c>
      <c r="BB131" s="113">
        <f t="shared" si="276"/>
        <v>30820</v>
      </c>
      <c r="BC131" s="113">
        <f>N131+AJ131</f>
        <v>0</v>
      </c>
      <c r="BD131" s="115">
        <f>O131+AV131</f>
        <v>3.2054</v>
      </c>
      <c r="BE131" s="115">
        <f>P131+AT131</f>
        <v>3.2054</v>
      </c>
      <c r="BF131" s="372">
        <f t="shared" si="277"/>
        <v>0</v>
      </c>
      <c r="BG131" s="116">
        <f>Q131+AU131</f>
        <v>0</v>
      </c>
      <c r="BH131" s="395"/>
    </row>
    <row r="132" spans="1:61" s="389" customFormat="1" ht="12.75" customHeight="1" x14ac:dyDescent="0.2">
      <c r="A132" s="391">
        <v>28</v>
      </c>
      <c r="B132" s="392">
        <v>3410</v>
      </c>
      <c r="C132" s="392">
        <v>650038550</v>
      </c>
      <c r="D132" s="392">
        <v>72743191</v>
      </c>
      <c r="E132" s="393" t="s">
        <v>63</v>
      </c>
      <c r="F132" s="392">
        <v>3143</v>
      </c>
      <c r="G132" s="393" t="s">
        <v>634</v>
      </c>
      <c r="H132" s="469" t="s">
        <v>282</v>
      </c>
      <c r="I132" s="110">
        <v>82158</v>
      </c>
      <c r="J132" s="111">
        <v>57915</v>
      </c>
      <c r="K132" s="111">
        <v>0</v>
      </c>
      <c r="L132" s="114">
        <v>19575</v>
      </c>
      <c r="M132" s="114">
        <v>1158</v>
      </c>
      <c r="N132" s="111">
        <v>3510</v>
      </c>
      <c r="O132" s="275">
        <v>0.25</v>
      </c>
      <c r="P132" s="288">
        <v>0</v>
      </c>
      <c r="Q132" s="406">
        <v>0.25</v>
      </c>
      <c r="R132" s="112">
        <f t="shared" si="185"/>
        <v>0</v>
      </c>
      <c r="S132" s="113">
        <v>0</v>
      </c>
      <c r="T132" s="113">
        <v>0</v>
      </c>
      <c r="U132" s="113">
        <v>0</v>
      </c>
      <c r="V132" s="113">
        <v>0</v>
      </c>
      <c r="W132" s="113">
        <v>0</v>
      </c>
      <c r="X132" s="113">
        <v>0</v>
      </c>
      <c r="Y132" s="113">
        <f t="shared" si="186"/>
        <v>0</v>
      </c>
      <c r="Z132" s="113">
        <v>0</v>
      </c>
      <c r="AA132" s="113">
        <v>0</v>
      </c>
      <c r="AB132" s="113">
        <v>0</v>
      </c>
      <c r="AC132" s="113">
        <f t="shared" si="187"/>
        <v>0</v>
      </c>
      <c r="AD132" s="113">
        <f t="shared" si="188"/>
        <v>0</v>
      </c>
      <c r="AE132" s="114">
        <f t="shared" si="189"/>
        <v>0</v>
      </c>
      <c r="AF132" s="114">
        <f t="shared" si="190"/>
        <v>0</v>
      </c>
      <c r="AG132" s="113">
        <v>0</v>
      </c>
      <c r="AH132" s="113">
        <v>0</v>
      </c>
      <c r="AI132" s="113">
        <v>0</v>
      </c>
      <c r="AJ132" s="113">
        <f t="shared" si="191"/>
        <v>0</v>
      </c>
      <c r="AK132" s="113">
        <f t="shared" si="192"/>
        <v>0</v>
      </c>
      <c r="AL132" s="115">
        <v>0</v>
      </c>
      <c r="AM132" s="115">
        <v>0</v>
      </c>
      <c r="AN132" s="115">
        <v>0</v>
      </c>
      <c r="AO132" s="115">
        <v>0</v>
      </c>
      <c r="AP132" s="115">
        <v>0</v>
      </c>
      <c r="AQ132" s="115">
        <v>0</v>
      </c>
      <c r="AR132" s="115">
        <v>0</v>
      </c>
      <c r="AS132" s="115">
        <v>0</v>
      </c>
      <c r="AT132" s="409">
        <f t="shared" si="274"/>
        <v>0</v>
      </c>
      <c r="AU132" s="115">
        <f>AM132+AP132+AS132</f>
        <v>0</v>
      </c>
      <c r="AV132" s="116">
        <f t="shared" si="194"/>
        <v>0</v>
      </c>
      <c r="AW132" s="346">
        <f>I132+AK132</f>
        <v>82158</v>
      </c>
      <c r="AX132" s="113">
        <f>J132+Y132</f>
        <v>57915</v>
      </c>
      <c r="AY132" s="113">
        <f t="shared" si="275"/>
        <v>0</v>
      </c>
      <c r="AZ132" s="113">
        <f>K132+AC132</f>
        <v>0</v>
      </c>
      <c r="BA132" s="113">
        <f t="shared" si="276"/>
        <v>19575</v>
      </c>
      <c r="BB132" s="113">
        <f t="shared" si="276"/>
        <v>1158</v>
      </c>
      <c r="BC132" s="113">
        <f>N132+AJ132</f>
        <v>3510</v>
      </c>
      <c r="BD132" s="115">
        <f>O132+AV132</f>
        <v>0.25</v>
      </c>
      <c r="BE132" s="115">
        <f>P132+AT132</f>
        <v>0</v>
      </c>
      <c r="BF132" s="372">
        <f t="shared" si="277"/>
        <v>0</v>
      </c>
      <c r="BG132" s="116">
        <f>Q132+AU132</f>
        <v>0.25</v>
      </c>
      <c r="BH132" s="395"/>
    </row>
    <row r="133" spans="1:61" s="389" customFormat="1" ht="12.75" customHeight="1" x14ac:dyDescent="0.2">
      <c r="A133" s="235">
        <v>28</v>
      </c>
      <c r="B133" s="22">
        <v>3410</v>
      </c>
      <c r="C133" s="234">
        <v>650038550</v>
      </c>
      <c r="D133" s="234">
        <v>72743191</v>
      </c>
      <c r="E133" s="390" t="s">
        <v>64</v>
      </c>
      <c r="F133" s="22"/>
      <c r="G133" s="390"/>
      <c r="H133" s="468"/>
      <c r="I133" s="34">
        <v>30628496</v>
      </c>
      <c r="J133" s="23">
        <v>22031161</v>
      </c>
      <c r="K133" s="23">
        <v>80000</v>
      </c>
      <c r="L133" s="23">
        <v>7473572</v>
      </c>
      <c r="M133" s="23">
        <v>440623</v>
      </c>
      <c r="N133" s="23">
        <v>603140</v>
      </c>
      <c r="O133" s="24">
        <v>45.852599999999995</v>
      </c>
      <c r="P133" s="289">
        <v>31.18</v>
      </c>
      <c r="Q133" s="802">
        <v>14.672599999999999</v>
      </c>
      <c r="R133" s="34">
        <f t="shared" ref="R133:BG133" si="278">SUM(R128:R132)</f>
        <v>-120000</v>
      </c>
      <c r="S133" s="23">
        <f t="shared" si="278"/>
        <v>0</v>
      </c>
      <c r="T133" s="23">
        <f t="shared" si="278"/>
        <v>209916</v>
      </c>
      <c r="U133" s="23">
        <f t="shared" ref="U133" si="279">SUM(U128:U132)</f>
        <v>101428</v>
      </c>
      <c r="V133" s="23">
        <f t="shared" si="278"/>
        <v>0</v>
      </c>
      <c r="W133" s="23">
        <f t="shared" ref="W133" si="280">SUM(W128:W132)</f>
        <v>0</v>
      </c>
      <c r="X133" s="23">
        <f t="shared" si="278"/>
        <v>0</v>
      </c>
      <c r="Y133" s="23">
        <f t="shared" si="278"/>
        <v>191344</v>
      </c>
      <c r="Z133" s="23">
        <f t="shared" si="278"/>
        <v>120000</v>
      </c>
      <c r="AA133" s="23">
        <f t="shared" si="278"/>
        <v>0</v>
      </c>
      <c r="AB133" s="23">
        <f t="shared" si="278"/>
        <v>0</v>
      </c>
      <c r="AC133" s="23">
        <f t="shared" si="278"/>
        <v>120000</v>
      </c>
      <c r="AD133" s="23">
        <f t="shared" si="278"/>
        <v>311344</v>
      </c>
      <c r="AE133" s="23">
        <f t="shared" si="278"/>
        <v>105234</v>
      </c>
      <c r="AF133" s="23">
        <f t="shared" si="278"/>
        <v>3827</v>
      </c>
      <c r="AG133" s="23">
        <f t="shared" si="278"/>
        <v>0</v>
      </c>
      <c r="AH133" s="23">
        <f t="shared" ref="AH133" si="281">SUM(AH128:AH132)</f>
        <v>0</v>
      </c>
      <c r="AI133" s="23">
        <f t="shared" si="278"/>
        <v>0</v>
      </c>
      <c r="AJ133" s="23">
        <f t="shared" si="278"/>
        <v>0</v>
      </c>
      <c r="AK133" s="23">
        <f t="shared" si="278"/>
        <v>420405</v>
      </c>
      <c r="AL133" s="24">
        <f t="shared" si="278"/>
        <v>-0.05</v>
      </c>
      <c r="AM133" s="24">
        <f t="shared" si="278"/>
        <v>0.11</v>
      </c>
      <c r="AN133" s="24">
        <f t="shared" si="278"/>
        <v>0</v>
      </c>
      <c r="AO133" s="24">
        <f t="shared" si="278"/>
        <v>0.35</v>
      </c>
      <c r="AP133" s="24">
        <f t="shared" si="278"/>
        <v>0</v>
      </c>
      <c r="AQ133" s="24">
        <f t="shared" ref="AQ133" si="282">SUM(AQ128:AQ132)</f>
        <v>0</v>
      </c>
      <c r="AR133" s="24">
        <f t="shared" si="278"/>
        <v>0</v>
      </c>
      <c r="AS133" s="24">
        <f t="shared" si="278"/>
        <v>0</v>
      </c>
      <c r="AT133" s="24">
        <f t="shared" si="278"/>
        <v>0.3</v>
      </c>
      <c r="AU133" s="24">
        <f t="shared" si="278"/>
        <v>0.11</v>
      </c>
      <c r="AV133" s="69">
        <f t="shared" si="278"/>
        <v>0.41</v>
      </c>
      <c r="AW133" s="848">
        <f t="shared" si="278"/>
        <v>31048901</v>
      </c>
      <c r="AX133" s="23">
        <f t="shared" si="278"/>
        <v>22222505</v>
      </c>
      <c r="AY133" s="942">
        <f t="shared" ref="AY133" si="283">SUM(AY128:AY132)</f>
        <v>0</v>
      </c>
      <c r="AZ133" s="23">
        <f t="shared" si="278"/>
        <v>200000</v>
      </c>
      <c r="BA133" s="23">
        <f t="shared" si="278"/>
        <v>7578806</v>
      </c>
      <c r="BB133" s="23">
        <f t="shared" si="278"/>
        <v>444450</v>
      </c>
      <c r="BC133" s="23">
        <f t="shared" si="278"/>
        <v>603140</v>
      </c>
      <c r="BD133" s="24">
        <f t="shared" si="278"/>
        <v>46.262599999999992</v>
      </c>
      <c r="BE133" s="24">
        <f t="shared" si="278"/>
        <v>31.48</v>
      </c>
      <c r="BF133" s="24">
        <f t="shared" si="278"/>
        <v>0</v>
      </c>
      <c r="BG133" s="69">
        <f t="shared" si="278"/>
        <v>14.782599999999999</v>
      </c>
      <c r="BH133" s="395"/>
    </row>
    <row r="134" spans="1:61" s="389" customFormat="1" ht="12.75" customHeight="1" x14ac:dyDescent="0.2">
      <c r="A134" s="391">
        <v>29</v>
      </c>
      <c r="B134" s="392">
        <v>3455</v>
      </c>
      <c r="C134" s="392">
        <v>651040515</v>
      </c>
      <c r="D134" s="392">
        <v>75122308</v>
      </c>
      <c r="E134" s="393" t="s">
        <v>65</v>
      </c>
      <c r="F134" s="392">
        <v>3231</v>
      </c>
      <c r="G134" s="393" t="s">
        <v>320</v>
      </c>
      <c r="H134" s="469" t="s">
        <v>281</v>
      </c>
      <c r="I134" s="110">
        <v>28851440</v>
      </c>
      <c r="J134" s="111">
        <v>20878380</v>
      </c>
      <c r="K134" s="111">
        <v>300000</v>
      </c>
      <c r="L134" s="114">
        <v>7158292</v>
      </c>
      <c r="M134" s="114">
        <v>417568</v>
      </c>
      <c r="N134" s="111">
        <v>97200</v>
      </c>
      <c r="O134" s="275">
        <v>40.796399999999998</v>
      </c>
      <c r="P134" s="288">
        <v>36.33489999999999</v>
      </c>
      <c r="Q134" s="406">
        <v>4.4615000000000009</v>
      </c>
      <c r="R134" s="112">
        <f t="shared" si="185"/>
        <v>-70000</v>
      </c>
      <c r="S134" s="113">
        <v>0</v>
      </c>
      <c r="T134" s="113">
        <v>159235</v>
      </c>
      <c r="U134" s="113">
        <v>32720</v>
      </c>
      <c r="V134" s="113">
        <v>0</v>
      </c>
      <c r="W134" s="113">
        <v>0</v>
      </c>
      <c r="X134" s="113">
        <v>0</v>
      </c>
      <c r="Y134" s="113">
        <f t="shared" si="186"/>
        <v>121955</v>
      </c>
      <c r="Z134" s="113">
        <v>70000</v>
      </c>
      <c r="AA134" s="113">
        <v>0</v>
      </c>
      <c r="AB134" s="113">
        <v>0</v>
      </c>
      <c r="AC134" s="113">
        <f t="shared" si="187"/>
        <v>70000</v>
      </c>
      <c r="AD134" s="113">
        <f t="shared" si="188"/>
        <v>191955</v>
      </c>
      <c r="AE134" s="114">
        <f t="shared" si="189"/>
        <v>64881</v>
      </c>
      <c r="AF134" s="114">
        <f t="shared" si="190"/>
        <v>2439</v>
      </c>
      <c r="AG134" s="113">
        <v>0</v>
      </c>
      <c r="AH134" s="113">
        <v>0</v>
      </c>
      <c r="AI134" s="113">
        <v>0</v>
      </c>
      <c r="AJ134" s="113">
        <f t="shared" si="191"/>
        <v>0</v>
      </c>
      <c r="AK134" s="113">
        <f t="shared" si="192"/>
        <v>259275</v>
      </c>
      <c r="AL134" s="115">
        <v>-0.03</v>
      </c>
      <c r="AM134" s="115">
        <v>7.0000000000000007E-2</v>
      </c>
      <c r="AN134" s="115">
        <v>0</v>
      </c>
      <c r="AO134" s="115">
        <v>0.28999999999999998</v>
      </c>
      <c r="AP134" s="115">
        <v>0</v>
      </c>
      <c r="AQ134" s="115">
        <v>0</v>
      </c>
      <c r="AR134" s="115">
        <v>0</v>
      </c>
      <c r="AS134" s="115">
        <v>0</v>
      </c>
      <c r="AT134" s="409">
        <f>AL134+AN134+AO134+AR134+AQ134</f>
        <v>0.26</v>
      </c>
      <c r="AU134" s="115">
        <f>AM134+AP134+AS134</f>
        <v>7.0000000000000007E-2</v>
      </c>
      <c r="AV134" s="116">
        <f t="shared" si="194"/>
        <v>0.33</v>
      </c>
      <c r="AW134" s="346">
        <f>I134+AK134</f>
        <v>29110715</v>
      </c>
      <c r="AX134" s="113">
        <f>J134+Y134</f>
        <v>21000335</v>
      </c>
      <c r="AY134" s="113">
        <f>W134</f>
        <v>0</v>
      </c>
      <c r="AZ134" s="113">
        <f>K134+AC134</f>
        <v>370000</v>
      </c>
      <c r="BA134" s="113">
        <f>L134+AE134</f>
        <v>7223173</v>
      </c>
      <c r="BB134" s="113">
        <f>M134+AF134</f>
        <v>420007</v>
      </c>
      <c r="BC134" s="113">
        <f>N134+AJ134</f>
        <v>97200</v>
      </c>
      <c r="BD134" s="115">
        <f>O134+AV134</f>
        <v>41.126399999999997</v>
      </c>
      <c r="BE134" s="115">
        <f>P134+AT134</f>
        <v>36.594899999999988</v>
      </c>
      <c r="BF134" s="372">
        <f>AQ134</f>
        <v>0</v>
      </c>
      <c r="BG134" s="116">
        <f>Q134+AU134</f>
        <v>4.5315000000000012</v>
      </c>
      <c r="BH134" s="395"/>
    </row>
    <row r="135" spans="1:61" s="389" customFormat="1" ht="12.75" customHeight="1" x14ac:dyDescent="0.2">
      <c r="A135" s="235">
        <v>29</v>
      </c>
      <c r="B135" s="22">
        <v>3455</v>
      </c>
      <c r="C135" s="234">
        <v>651040515</v>
      </c>
      <c r="D135" s="234">
        <v>75122308</v>
      </c>
      <c r="E135" s="390" t="s">
        <v>66</v>
      </c>
      <c r="F135" s="22"/>
      <c r="G135" s="390"/>
      <c r="H135" s="468"/>
      <c r="I135" s="34">
        <v>28851440</v>
      </c>
      <c r="J135" s="23">
        <v>20878380</v>
      </c>
      <c r="K135" s="23">
        <v>300000</v>
      </c>
      <c r="L135" s="23">
        <v>7158292</v>
      </c>
      <c r="M135" s="23">
        <v>417568</v>
      </c>
      <c r="N135" s="23">
        <v>97200</v>
      </c>
      <c r="O135" s="24">
        <v>40.796399999999998</v>
      </c>
      <c r="P135" s="289">
        <v>36.33489999999999</v>
      </c>
      <c r="Q135" s="802">
        <v>4.4615000000000009</v>
      </c>
      <c r="R135" s="34">
        <f t="shared" ref="R135:BG135" si="284">SUM(R134)</f>
        <v>-70000</v>
      </c>
      <c r="S135" s="23">
        <f t="shared" si="284"/>
        <v>0</v>
      </c>
      <c r="T135" s="23">
        <f t="shared" si="284"/>
        <v>159235</v>
      </c>
      <c r="U135" s="23">
        <f t="shared" si="284"/>
        <v>32720</v>
      </c>
      <c r="V135" s="23">
        <f t="shared" si="284"/>
        <v>0</v>
      </c>
      <c r="W135" s="23">
        <f t="shared" ref="W135" si="285">SUM(W134)</f>
        <v>0</v>
      </c>
      <c r="X135" s="23">
        <f t="shared" si="284"/>
        <v>0</v>
      </c>
      <c r="Y135" s="23">
        <f t="shared" si="284"/>
        <v>121955</v>
      </c>
      <c r="Z135" s="23">
        <f t="shared" si="284"/>
        <v>70000</v>
      </c>
      <c r="AA135" s="23">
        <f t="shared" si="284"/>
        <v>0</v>
      </c>
      <c r="AB135" s="23">
        <f t="shared" si="284"/>
        <v>0</v>
      </c>
      <c r="AC135" s="23">
        <f t="shared" si="284"/>
        <v>70000</v>
      </c>
      <c r="AD135" s="23">
        <f t="shared" si="284"/>
        <v>191955</v>
      </c>
      <c r="AE135" s="23">
        <f t="shared" si="284"/>
        <v>64881</v>
      </c>
      <c r="AF135" s="23">
        <f t="shared" si="284"/>
        <v>2439</v>
      </c>
      <c r="AG135" s="23">
        <f t="shared" si="284"/>
        <v>0</v>
      </c>
      <c r="AH135" s="23">
        <f t="shared" si="284"/>
        <v>0</v>
      </c>
      <c r="AI135" s="23">
        <f t="shared" si="284"/>
        <v>0</v>
      </c>
      <c r="AJ135" s="23">
        <f t="shared" si="284"/>
        <v>0</v>
      </c>
      <c r="AK135" s="23">
        <f t="shared" si="284"/>
        <v>259275</v>
      </c>
      <c r="AL135" s="24">
        <f t="shared" si="284"/>
        <v>-0.03</v>
      </c>
      <c r="AM135" s="24">
        <f t="shared" si="284"/>
        <v>7.0000000000000007E-2</v>
      </c>
      <c r="AN135" s="24">
        <f t="shared" si="284"/>
        <v>0</v>
      </c>
      <c r="AO135" s="24">
        <f t="shared" si="284"/>
        <v>0.28999999999999998</v>
      </c>
      <c r="AP135" s="24">
        <f t="shared" si="284"/>
        <v>0</v>
      </c>
      <c r="AQ135" s="24">
        <f t="shared" ref="AQ135" si="286">SUM(AQ134)</f>
        <v>0</v>
      </c>
      <c r="AR135" s="24">
        <f t="shared" si="284"/>
        <v>0</v>
      </c>
      <c r="AS135" s="24">
        <f t="shared" si="284"/>
        <v>0</v>
      </c>
      <c r="AT135" s="24">
        <f t="shared" si="284"/>
        <v>0.26</v>
      </c>
      <c r="AU135" s="24">
        <f t="shared" si="284"/>
        <v>7.0000000000000007E-2</v>
      </c>
      <c r="AV135" s="69">
        <f t="shared" si="284"/>
        <v>0.33</v>
      </c>
      <c r="AW135" s="848">
        <f t="shared" si="284"/>
        <v>29110715</v>
      </c>
      <c r="AX135" s="23">
        <f t="shared" si="284"/>
        <v>21000335</v>
      </c>
      <c r="AY135" s="942">
        <f t="shared" ref="AY135" si="287">SUM(AY134)</f>
        <v>0</v>
      </c>
      <c r="AZ135" s="23">
        <f t="shared" si="284"/>
        <v>370000</v>
      </c>
      <c r="BA135" s="23">
        <f t="shared" si="284"/>
        <v>7223173</v>
      </c>
      <c r="BB135" s="23">
        <f t="shared" si="284"/>
        <v>420007</v>
      </c>
      <c r="BC135" s="23">
        <f t="shared" si="284"/>
        <v>97200</v>
      </c>
      <c r="BD135" s="24">
        <f t="shared" si="284"/>
        <v>41.126399999999997</v>
      </c>
      <c r="BE135" s="24">
        <f t="shared" si="284"/>
        <v>36.594899999999988</v>
      </c>
      <c r="BF135" s="24">
        <f t="shared" si="284"/>
        <v>0</v>
      </c>
      <c r="BG135" s="69">
        <f t="shared" si="284"/>
        <v>4.5315000000000012</v>
      </c>
      <c r="BH135" s="395"/>
    </row>
    <row r="136" spans="1:61" s="389" customFormat="1" ht="12.75" customHeight="1" x14ac:dyDescent="0.2">
      <c r="A136" s="391">
        <v>30</v>
      </c>
      <c r="B136" s="392">
        <v>3419</v>
      </c>
      <c r="C136" s="392">
        <v>600078434</v>
      </c>
      <c r="D136" s="392">
        <v>72742658</v>
      </c>
      <c r="E136" s="393" t="s">
        <v>67</v>
      </c>
      <c r="F136" s="392">
        <v>3111</v>
      </c>
      <c r="G136" s="393" t="s">
        <v>315</v>
      </c>
      <c r="H136" s="469" t="s">
        <v>281</v>
      </c>
      <c r="I136" s="110">
        <v>2901641</v>
      </c>
      <c r="J136" s="111">
        <v>2110612</v>
      </c>
      <c r="K136" s="111">
        <v>10000</v>
      </c>
      <c r="L136" s="114">
        <v>716767</v>
      </c>
      <c r="M136" s="114">
        <v>42212</v>
      </c>
      <c r="N136" s="111">
        <v>22050</v>
      </c>
      <c r="O136" s="275">
        <v>4.8428000000000004</v>
      </c>
      <c r="P136" s="288">
        <v>3.871</v>
      </c>
      <c r="Q136" s="406">
        <v>0.9718</v>
      </c>
      <c r="R136" s="112">
        <f t="shared" si="185"/>
        <v>0</v>
      </c>
      <c r="S136" s="113">
        <v>0</v>
      </c>
      <c r="T136" s="113">
        <v>0</v>
      </c>
      <c r="U136" s="113">
        <v>0</v>
      </c>
      <c r="V136" s="113">
        <v>0</v>
      </c>
      <c r="W136" s="113">
        <v>0</v>
      </c>
      <c r="X136" s="113">
        <v>0</v>
      </c>
      <c r="Y136" s="113">
        <f t="shared" si="186"/>
        <v>0</v>
      </c>
      <c r="Z136" s="113">
        <v>0</v>
      </c>
      <c r="AA136" s="113">
        <v>0</v>
      </c>
      <c r="AB136" s="113">
        <v>0</v>
      </c>
      <c r="AC136" s="113">
        <f t="shared" si="187"/>
        <v>0</v>
      </c>
      <c r="AD136" s="113">
        <f t="shared" si="188"/>
        <v>0</v>
      </c>
      <c r="AE136" s="114">
        <f t="shared" si="189"/>
        <v>0</v>
      </c>
      <c r="AF136" s="114">
        <f t="shared" si="190"/>
        <v>0</v>
      </c>
      <c r="AG136" s="113">
        <v>0</v>
      </c>
      <c r="AH136" s="113">
        <v>0</v>
      </c>
      <c r="AI136" s="113">
        <v>0</v>
      </c>
      <c r="AJ136" s="113">
        <f t="shared" si="191"/>
        <v>0</v>
      </c>
      <c r="AK136" s="113">
        <f t="shared" si="192"/>
        <v>0</v>
      </c>
      <c r="AL136" s="115">
        <v>0</v>
      </c>
      <c r="AM136" s="115">
        <v>0</v>
      </c>
      <c r="AN136" s="115">
        <v>0</v>
      </c>
      <c r="AO136" s="115">
        <v>0</v>
      </c>
      <c r="AP136" s="115">
        <v>0</v>
      </c>
      <c r="AQ136" s="115">
        <v>0</v>
      </c>
      <c r="AR136" s="115">
        <v>0</v>
      </c>
      <c r="AS136" s="115">
        <v>0</v>
      </c>
      <c r="AT136" s="409">
        <f t="shared" ref="AT136:AT142" si="288">AL136+AN136+AO136+AR136+AQ136</f>
        <v>0</v>
      </c>
      <c r="AU136" s="115">
        <f t="shared" ref="AU136:AU142" si="289">AM136+AP136+AS136</f>
        <v>0</v>
      </c>
      <c r="AV136" s="116">
        <f t="shared" si="194"/>
        <v>0</v>
      </c>
      <c r="AW136" s="346">
        <f t="shared" ref="AW136:AW142" si="290">I136+AK136</f>
        <v>2901641</v>
      </c>
      <c r="AX136" s="113">
        <f t="shared" ref="AX136:AX142" si="291">J136+Y136</f>
        <v>2110612</v>
      </c>
      <c r="AY136" s="113">
        <f t="shared" ref="AY136:AY142" si="292">W136</f>
        <v>0</v>
      </c>
      <c r="AZ136" s="113">
        <f t="shared" ref="AZ136:AZ142" si="293">K136+AC136</f>
        <v>10000</v>
      </c>
      <c r="BA136" s="113">
        <f t="shared" ref="BA136:BB142" si="294">L136+AE136</f>
        <v>716767</v>
      </c>
      <c r="BB136" s="113">
        <f t="shared" si="294"/>
        <v>42212</v>
      </c>
      <c r="BC136" s="113">
        <f t="shared" ref="BC136:BC142" si="295">N136+AJ136</f>
        <v>22050</v>
      </c>
      <c r="BD136" s="115">
        <f t="shared" ref="BD136:BD142" si="296">O136+AV136</f>
        <v>4.8428000000000004</v>
      </c>
      <c r="BE136" s="115">
        <f t="shared" ref="BE136:BE142" si="297">P136+AT136</f>
        <v>3.871</v>
      </c>
      <c r="BF136" s="372">
        <f t="shared" ref="BF136:BF142" si="298">AQ136</f>
        <v>0</v>
      </c>
      <c r="BG136" s="116">
        <f t="shared" ref="BG136:BG142" si="299">Q136+AU136</f>
        <v>0.9718</v>
      </c>
      <c r="BH136" s="395"/>
    </row>
    <row r="137" spans="1:61" s="389" customFormat="1" ht="12.75" customHeight="1" x14ac:dyDescent="0.2">
      <c r="A137" s="391">
        <v>30</v>
      </c>
      <c r="B137" s="392">
        <v>3419</v>
      </c>
      <c r="C137" s="392">
        <v>600078434</v>
      </c>
      <c r="D137" s="392">
        <v>72742658</v>
      </c>
      <c r="E137" s="393" t="s">
        <v>67</v>
      </c>
      <c r="F137" s="392">
        <v>3113</v>
      </c>
      <c r="G137" s="393" t="s">
        <v>318</v>
      </c>
      <c r="H137" s="469" t="s">
        <v>281</v>
      </c>
      <c r="I137" s="110">
        <v>11950705</v>
      </c>
      <c r="J137" s="111">
        <v>8560731</v>
      </c>
      <c r="K137" s="111">
        <v>83200</v>
      </c>
      <c r="L137" s="114">
        <v>2921649</v>
      </c>
      <c r="M137" s="114">
        <v>171215</v>
      </c>
      <c r="N137" s="111">
        <v>213910</v>
      </c>
      <c r="O137" s="275">
        <v>16.481400000000001</v>
      </c>
      <c r="P137" s="288">
        <v>12.424199999999999</v>
      </c>
      <c r="Q137" s="406">
        <v>4.0571999999999999</v>
      </c>
      <c r="R137" s="112">
        <f t="shared" si="185"/>
        <v>-18000</v>
      </c>
      <c r="S137" s="113">
        <v>0</v>
      </c>
      <c r="T137" s="113">
        <v>0</v>
      </c>
      <c r="U137" s="113">
        <v>69096</v>
      </c>
      <c r="V137" s="113">
        <v>-51546</v>
      </c>
      <c r="W137" s="113">
        <v>173220</v>
      </c>
      <c r="X137" s="113">
        <v>0</v>
      </c>
      <c r="Y137" s="113">
        <f t="shared" si="186"/>
        <v>172770</v>
      </c>
      <c r="Z137" s="113">
        <v>18000</v>
      </c>
      <c r="AA137" s="113">
        <v>0</v>
      </c>
      <c r="AB137" s="113">
        <v>0</v>
      </c>
      <c r="AC137" s="113">
        <f t="shared" si="187"/>
        <v>18000</v>
      </c>
      <c r="AD137" s="113">
        <f t="shared" si="188"/>
        <v>190770</v>
      </c>
      <c r="AE137" s="114">
        <f t="shared" si="189"/>
        <v>64480</v>
      </c>
      <c r="AF137" s="114">
        <f t="shared" si="190"/>
        <v>3455</v>
      </c>
      <c r="AG137" s="113">
        <v>0</v>
      </c>
      <c r="AH137" s="113">
        <v>70000</v>
      </c>
      <c r="AI137" s="113">
        <v>0</v>
      </c>
      <c r="AJ137" s="113">
        <f t="shared" si="191"/>
        <v>70000</v>
      </c>
      <c r="AK137" s="113">
        <f t="shared" si="192"/>
        <v>328705</v>
      </c>
      <c r="AL137" s="115">
        <v>0</v>
      </c>
      <c r="AM137" s="115">
        <v>-0.09</v>
      </c>
      <c r="AN137" s="115">
        <v>0</v>
      </c>
      <c r="AO137" s="115">
        <v>0</v>
      </c>
      <c r="AP137" s="115">
        <v>0</v>
      </c>
      <c r="AQ137" s="115">
        <v>0.5</v>
      </c>
      <c r="AR137" s="115">
        <v>0</v>
      </c>
      <c r="AS137" s="115">
        <v>0</v>
      </c>
      <c r="AT137" s="409">
        <f t="shared" si="288"/>
        <v>0.5</v>
      </c>
      <c r="AU137" s="115">
        <f t="shared" si="289"/>
        <v>-0.09</v>
      </c>
      <c r="AV137" s="116">
        <f t="shared" si="194"/>
        <v>0.41000000000000003</v>
      </c>
      <c r="AW137" s="346">
        <f t="shared" si="290"/>
        <v>12279410</v>
      </c>
      <c r="AX137" s="113">
        <f t="shared" si="291"/>
        <v>8733501</v>
      </c>
      <c r="AY137" s="113">
        <f t="shared" si="292"/>
        <v>173220</v>
      </c>
      <c r="AZ137" s="113">
        <f t="shared" si="293"/>
        <v>101200</v>
      </c>
      <c r="BA137" s="113">
        <f t="shared" si="294"/>
        <v>2986129</v>
      </c>
      <c r="BB137" s="113">
        <f t="shared" si="294"/>
        <v>174670</v>
      </c>
      <c r="BC137" s="113">
        <f t="shared" si="295"/>
        <v>283910</v>
      </c>
      <c r="BD137" s="115">
        <f t="shared" si="296"/>
        <v>16.891400000000001</v>
      </c>
      <c r="BE137" s="115">
        <f t="shared" si="297"/>
        <v>12.924199999999999</v>
      </c>
      <c r="BF137" s="372">
        <f t="shared" si="298"/>
        <v>0.5</v>
      </c>
      <c r="BG137" s="116">
        <f t="shared" si="299"/>
        <v>3.9672000000000001</v>
      </c>
      <c r="BH137" s="395"/>
    </row>
    <row r="138" spans="1:61" s="389" customFormat="1" x14ac:dyDescent="0.2">
      <c r="A138" s="391">
        <v>30</v>
      </c>
      <c r="B138" s="392">
        <v>3419</v>
      </c>
      <c r="C138" s="392">
        <v>600078434</v>
      </c>
      <c r="D138" s="392">
        <v>72742658</v>
      </c>
      <c r="E138" s="393" t="s">
        <v>67</v>
      </c>
      <c r="F138" s="392">
        <v>3113</v>
      </c>
      <c r="G138" s="393" t="s">
        <v>316</v>
      </c>
      <c r="H138" s="469" t="s">
        <v>282</v>
      </c>
      <c r="I138" s="110">
        <v>2148916</v>
      </c>
      <c r="J138" s="111">
        <v>1577994</v>
      </c>
      <c r="K138" s="111">
        <v>0</v>
      </c>
      <c r="L138" s="114">
        <v>533362</v>
      </c>
      <c r="M138" s="114">
        <v>31560</v>
      </c>
      <c r="N138" s="111">
        <v>6000</v>
      </c>
      <c r="O138" s="275">
        <v>4.6999999999999993</v>
      </c>
      <c r="P138" s="288">
        <v>4.6999999999999993</v>
      </c>
      <c r="Q138" s="406">
        <v>0</v>
      </c>
      <c r="R138" s="112">
        <f t="shared" si="185"/>
        <v>0</v>
      </c>
      <c r="S138" s="113">
        <v>0</v>
      </c>
      <c r="T138" s="113">
        <v>0</v>
      </c>
      <c r="U138" s="113">
        <v>0</v>
      </c>
      <c r="V138" s="113">
        <v>0</v>
      </c>
      <c r="W138" s="113">
        <v>0</v>
      </c>
      <c r="X138" s="113">
        <v>0</v>
      </c>
      <c r="Y138" s="113">
        <f t="shared" si="186"/>
        <v>0</v>
      </c>
      <c r="Z138" s="113">
        <v>0</v>
      </c>
      <c r="AA138" s="113">
        <v>0</v>
      </c>
      <c r="AB138" s="113">
        <v>0</v>
      </c>
      <c r="AC138" s="113">
        <f t="shared" si="187"/>
        <v>0</v>
      </c>
      <c r="AD138" s="113">
        <f t="shared" si="188"/>
        <v>0</v>
      </c>
      <c r="AE138" s="114">
        <f t="shared" si="189"/>
        <v>0</v>
      </c>
      <c r="AF138" s="114">
        <f t="shared" si="190"/>
        <v>0</v>
      </c>
      <c r="AG138" s="113">
        <v>0</v>
      </c>
      <c r="AH138" s="113">
        <v>0</v>
      </c>
      <c r="AI138" s="113">
        <v>0</v>
      </c>
      <c r="AJ138" s="113">
        <f t="shared" si="191"/>
        <v>0</v>
      </c>
      <c r="AK138" s="113">
        <f t="shared" si="192"/>
        <v>0</v>
      </c>
      <c r="AL138" s="115">
        <v>0</v>
      </c>
      <c r="AM138" s="115">
        <v>0</v>
      </c>
      <c r="AN138" s="115">
        <v>0</v>
      </c>
      <c r="AO138" s="115">
        <v>0</v>
      </c>
      <c r="AP138" s="115">
        <v>0</v>
      </c>
      <c r="AQ138" s="115">
        <v>0</v>
      </c>
      <c r="AR138" s="115">
        <v>0</v>
      </c>
      <c r="AS138" s="115">
        <v>0</v>
      </c>
      <c r="AT138" s="409">
        <f t="shared" si="288"/>
        <v>0</v>
      </c>
      <c r="AU138" s="115">
        <f t="shared" si="289"/>
        <v>0</v>
      </c>
      <c r="AV138" s="116">
        <f t="shared" si="194"/>
        <v>0</v>
      </c>
      <c r="AW138" s="346">
        <f t="shared" si="290"/>
        <v>2148916</v>
      </c>
      <c r="AX138" s="113">
        <f t="shared" si="291"/>
        <v>1577994</v>
      </c>
      <c r="AY138" s="113">
        <f t="shared" si="292"/>
        <v>0</v>
      </c>
      <c r="AZ138" s="113">
        <f t="shared" si="293"/>
        <v>0</v>
      </c>
      <c r="BA138" s="113">
        <f t="shared" si="294"/>
        <v>533362</v>
      </c>
      <c r="BB138" s="113">
        <f t="shared" si="294"/>
        <v>31560</v>
      </c>
      <c r="BC138" s="113">
        <f t="shared" si="295"/>
        <v>6000</v>
      </c>
      <c r="BD138" s="115">
        <f t="shared" si="296"/>
        <v>4.6999999999999993</v>
      </c>
      <c r="BE138" s="115">
        <f t="shared" si="297"/>
        <v>4.6999999999999993</v>
      </c>
      <c r="BF138" s="372">
        <f t="shared" si="298"/>
        <v>0</v>
      </c>
      <c r="BG138" s="116">
        <f t="shared" si="299"/>
        <v>0</v>
      </c>
      <c r="BH138" s="395"/>
    </row>
    <row r="139" spans="1:61" s="389" customFormat="1" ht="12.75" customHeight="1" x14ac:dyDescent="0.2">
      <c r="A139" s="391">
        <v>30</v>
      </c>
      <c r="B139" s="392">
        <v>3419</v>
      </c>
      <c r="C139" s="392">
        <v>600078434</v>
      </c>
      <c r="D139" s="392">
        <v>72742658</v>
      </c>
      <c r="E139" s="393" t="s">
        <v>67</v>
      </c>
      <c r="F139" s="392">
        <v>3141</v>
      </c>
      <c r="G139" s="393" t="s">
        <v>319</v>
      </c>
      <c r="H139" s="469" t="s">
        <v>282</v>
      </c>
      <c r="I139" s="110">
        <v>1702102</v>
      </c>
      <c r="J139" s="111">
        <v>1245488</v>
      </c>
      <c r="K139" s="111">
        <v>0</v>
      </c>
      <c r="L139" s="114">
        <v>420975</v>
      </c>
      <c r="M139" s="114">
        <v>24909</v>
      </c>
      <c r="N139" s="111">
        <v>10730</v>
      </c>
      <c r="O139" s="275">
        <v>4.2299999999999995</v>
      </c>
      <c r="P139" s="288">
        <v>0</v>
      </c>
      <c r="Q139" s="406">
        <v>4.2299999999999995</v>
      </c>
      <c r="R139" s="112">
        <f t="shared" si="185"/>
        <v>0</v>
      </c>
      <c r="S139" s="113">
        <v>0</v>
      </c>
      <c r="T139" s="113">
        <v>0</v>
      </c>
      <c r="U139" s="113">
        <v>0</v>
      </c>
      <c r="V139" s="113">
        <v>0</v>
      </c>
      <c r="W139" s="113">
        <v>0</v>
      </c>
      <c r="X139" s="113">
        <v>0</v>
      </c>
      <c r="Y139" s="113">
        <f t="shared" si="186"/>
        <v>0</v>
      </c>
      <c r="Z139" s="113">
        <v>0</v>
      </c>
      <c r="AA139" s="113">
        <v>0</v>
      </c>
      <c r="AB139" s="113">
        <v>0</v>
      </c>
      <c r="AC139" s="113">
        <f t="shared" si="187"/>
        <v>0</v>
      </c>
      <c r="AD139" s="113">
        <f t="shared" si="188"/>
        <v>0</v>
      </c>
      <c r="AE139" s="114">
        <f t="shared" si="189"/>
        <v>0</v>
      </c>
      <c r="AF139" s="114">
        <f t="shared" si="190"/>
        <v>0</v>
      </c>
      <c r="AG139" s="113">
        <v>0</v>
      </c>
      <c r="AH139" s="113">
        <v>0</v>
      </c>
      <c r="AI139" s="113">
        <v>0</v>
      </c>
      <c r="AJ139" s="113">
        <f t="shared" si="191"/>
        <v>0</v>
      </c>
      <c r="AK139" s="113">
        <f t="shared" si="192"/>
        <v>0</v>
      </c>
      <c r="AL139" s="115">
        <v>0</v>
      </c>
      <c r="AM139" s="115">
        <v>0</v>
      </c>
      <c r="AN139" s="115">
        <v>0</v>
      </c>
      <c r="AO139" s="115">
        <v>0</v>
      </c>
      <c r="AP139" s="115">
        <v>0</v>
      </c>
      <c r="AQ139" s="115">
        <v>0</v>
      </c>
      <c r="AR139" s="115">
        <v>0</v>
      </c>
      <c r="AS139" s="115">
        <v>0</v>
      </c>
      <c r="AT139" s="409">
        <f t="shared" si="288"/>
        <v>0</v>
      </c>
      <c r="AU139" s="115">
        <f t="shared" si="289"/>
        <v>0</v>
      </c>
      <c r="AV139" s="116">
        <f t="shared" si="194"/>
        <v>0</v>
      </c>
      <c r="AW139" s="346">
        <f t="shared" si="290"/>
        <v>1702102</v>
      </c>
      <c r="AX139" s="113">
        <f t="shared" si="291"/>
        <v>1245488</v>
      </c>
      <c r="AY139" s="113">
        <f t="shared" si="292"/>
        <v>0</v>
      </c>
      <c r="AZ139" s="113">
        <f t="shared" si="293"/>
        <v>0</v>
      </c>
      <c r="BA139" s="113">
        <f t="shared" si="294"/>
        <v>420975</v>
      </c>
      <c r="BB139" s="113">
        <f t="shared" si="294"/>
        <v>24909</v>
      </c>
      <c r="BC139" s="113">
        <f t="shared" si="295"/>
        <v>10730</v>
      </c>
      <c r="BD139" s="115">
        <f t="shared" si="296"/>
        <v>4.2299999999999995</v>
      </c>
      <c r="BE139" s="115">
        <f t="shared" si="297"/>
        <v>0</v>
      </c>
      <c r="BF139" s="372">
        <f t="shared" si="298"/>
        <v>0</v>
      </c>
      <c r="BG139" s="116">
        <f t="shared" si="299"/>
        <v>4.2299999999999995</v>
      </c>
      <c r="BH139" s="395"/>
      <c r="BI139" s="395"/>
    </row>
    <row r="140" spans="1:61" s="389" customFormat="1" ht="12.75" customHeight="1" x14ac:dyDescent="0.2">
      <c r="A140" s="391">
        <v>30</v>
      </c>
      <c r="B140" s="392">
        <v>3419</v>
      </c>
      <c r="C140" s="392">
        <v>600078434</v>
      </c>
      <c r="D140" s="392">
        <v>72742658</v>
      </c>
      <c r="E140" s="393" t="s">
        <v>67</v>
      </c>
      <c r="F140" s="392">
        <v>3143</v>
      </c>
      <c r="G140" s="393" t="s">
        <v>633</v>
      </c>
      <c r="H140" s="469" t="s">
        <v>281</v>
      </c>
      <c r="I140" s="110">
        <v>846193</v>
      </c>
      <c r="J140" s="111">
        <v>623117</v>
      </c>
      <c r="K140" s="111">
        <v>0</v>
      </c>
      <c r="L140" s="114">
        <v>210613</v>
      </c>
      <c r="M140" s="114">
        <v>12463</v>
      </c>
      <c r="N140" s="111">
        <v>0</v>
      </c>
      <c r="O140" s="275">
        <v>1.2949999999999999</v>
      </c>
      <c r="P140" s="288">
        <v>1.2949999999999999</v>
      </c>
      <c r="Q140" s="406">
        <v>0</v>
      </c>
      <c r="R140" s="112">
        <f t="shared" si="185"/>
        <v>0</v>
      </c>
      <c r="S140" s="113">
        <v>0</v>
      </c>
      <c r="T140" s="113">
        <v>0</v>
      </c>
      <c r="U140" s="113">
        <v>0</v>
      </c>
      <c r="V140" s="113">
        <v>0</v>
      </c>
      <c r="W140" s="113">
        <v>0</v>
      </c>
      <c r="X140" s="113">
        <v>0</v>
      </c>
      <c r="Y140" s="113">
        <f t="shared" si="186"/>
        <v>0</v>
      </c>
      <c r="Z140" s="113">
        <v>0</v>
      </c>
      <c r="AA140" s="113">
        <v>0</v>
      </c>
      <c r="AB140" s="113">
        <v>0</v>
      </c>
      <c r="AC140" s="113">
        <f t="shared" si="187"/>
        <v>0</v>
      </c>
      <c r="AD140" s="113">
        <f t="shared" si="188"/>
        <v>0</v>
      </c>
      <c r="AE140" s="114">
        <f t="shared" si="189"/>
        <v>0</v>
      </c>
      <c r="AF140" s="114">
        <f t="shared" si="190"/>
        <v>0</v>
      </c>
      <c r="AG140" s="113">
        <v>0</v>
      </c>
      <c r="AH140" s="113">
        <v>0</v>
      </c>
      <c r="AI140" s="113">
        <v>0</v>
      </c>
      <c r="AJ140" s="113">
        <f t="shared" si="191"/>
        <v>0</v>
      </c>
      <c r="AK140" s="113">
        <f t="shared" si="192"/>
        <v>0</v>
      </c>
      <c r="AL140" s="115">
        <v>0</v>
      </c>
      <c r="AM140" s="115">
        <v>0</v>
      </c>
      <c r="AN140" s="115">
        <v>0</v>
      </c>
      <c r="AO140" s="115">
        <v>0</v>
      </c>
      <c r="AP140" s="115">
        <v>0</v>
      </c>
      <c r="AQ140" s="115">
        <v>0</v>
      </c>
      <c r="AR140" s="115">
        <v>0</v>
      </c>
      <c r="AS140" s="115">
        <v>0</v>
      </c>
      <c r="AT140" s="409">
        <f t="shared" si="288"/>
        <v>0</v>
      </c>
      <c r="AU140" s="115">
        <f t="shared" si="289"/>
        <v>0</v>
      </c>
      <c r="AV140" s="116">
        <f t="shared" si="194"/>
        <v>0</v>
      </c>
      <c r="AW140" s="346">
        <f t="shared" si="290"/>
        <v>846193</v>
      </c>
      <c r="AX140" s="113">
        <f t="shared" si="291"/>
        <v>623117</v>
      </c>
      <c r="AY140" s="113">
        <f t="shared" si="292"/>
        <v>0</v>
      </c>
      <c r="AZ140" s="113">
        <f t="shared" si="293"/>
        <v>0</v>
      </c>
      <c r="BA140" s="113">
        <f t="shared" si="294"/>
        <v>210613</v>
      </c>
      <c r="BB140" s="113">
        <f t="shared" si="294"/>
        <v>12463</v>
      </c>
      <c r="BC140" s="113">
        <f t="shared" si="295"/>
        <v>0</v>
      </c>
      <c r="BD140" s="115">
        <f t="shared" si="296"/>
        <v>1.2949999999999999</v>
      </c>
      <c r="BE140" s="115">
        <f t="shared" si="297"/>
        <v>1.2949999999999999</v>
      </c>
      <c r="BF140" s="372">
        <f t="shared" si="298"/>
        <v>0</v>
      </c>
      <c r="BG140" s="116">
        <f t="shared" si="299"/>
        <v>0</v>
      </c>
      <c r="BH140" s="395"/>
    </row>
    <row r="141" spans="1:61" s="389" customFormat="1" ht="12.75" customHeight="1" x14ac:dyDescent="0.2">
      <c r="A141" s="391">
        <v>30</v>
      </c>
      <c r="B141" s="392">
        <v>3419</v>
      </c>
      <c r="C141" s="392">
        <v>600078434</v>
      </c>
      <c r="D141" s="392">
        <v>72742658</v>
      </c>
      <c r="E141" s="393" t="s">
        <v>67</v>
      </c>
      <c r="F141" s="392">
        <v>3143</v>
      </c>
      <c r="G141" s="393" t="s">
        <v>634</v>
      </c>
      <c r="H141" s="469" t="s">
        <v>282</v>
      </c>
      <c r="I141" s="110">
        <v>34408</v>
      </c>
      <c r="J141" s="111">
        <v>24255</v>
      </c>
      <c r="K141" s="111">
        <v>0</v>
      </c>
      <c r="L141" s="114">
        <v>8198</v>
      </c>
      <c r="M141" s="114">
        <v>485</v>
      </c>
      <c r="N141" s="111">
        <v>1470</v>
      </c>
      <c r="O141" s="275">
        <v>0.1</v>
      </c>
      <c r="P141" s="288">
        <v>0</v>
      </c>
      <c r="Q141" s="406">
        <v>0.1</v>
      </c>
      <c r="R141" s="112">
        <f t="shared" si="185"/>
        <v>0</v>
      </c>
      <c r="S141" s="113">
        <v>0</v>
      </c>
      <c r="T141" s="113">
        <v>0</v>
      </c>
      <c r="U141" s="113">
        <v>0</v>
      </c>
      <c r="V141" s="113">
        <v>0</v>
      </c>
      <c r="W141" s="113">
        <v>0</v>
      </c>
      <c r="X141" s="113">
        <v>0</v>
      </c>
      <c r="Y141" s="113">
        <f t="shared" si="186"/>
        <v>0</v>
      </c>
      <c r="Z141" s="113">
        <v>0</v>
      </c>
      <c r="AA141" s="113">
        <v>0</v>
      </c>
      <c r="AB141" s="113">
        <v>0</v>
      </c>
      <c r="AC141" s="113">
        <f t="shared" si="187"/>
        <v>0</v>
      </c>
      <c r="AD141" s="113">
        <f t="shared" si="188"/>
        <v>0</v>
      </c>
      <c r="AE141" s="114">
        <f t="shared" si="189"/>
        <v>0</v>
      </c>
      <c r="AF141" s="114">
        <f t="shared" si="190"/>
        <v>0</v>
      </c>
      <c r="AG141" s="113">
        <v>0</v>
      </c>
      <c r="AH141" s="113">
        <v>0</v>
      </c>
      <c r="AI141" s="113">
        <v>0</v>
      </c>
      <c r="AJ141" s="113">
        <f t="shared" si="191"/>
        <v>0</v>
      </c>
      <c r="AK141" s="113">
        <f t="shared" si="192"/>
        <v>0</v>
      </c>
      <c r="AL141" s="115">
        <v>0</v>
      </c>
      <c r="AM141" s="115">
        <v>0</v>
      </c>
      <c r="AN141" s="115">
        <v>0</v>
      </c>
      <c r="AO141" s="115">
        <v>0</v>
      </c>
      <c r="AP141" s="115">
        <v>0</v>
      </c>
      <c r="AQ141" s="115">
        <v>0</v>
      </c>
      <c r="AR141" s="115">
        <v>0</v>
      </c>
      <c r="AS141" s="115">
        <v>0</v>
      </c>
      <c r="AT141" s="409">
        <f t="shared" si="288"/>
        <v>0</v>
      </c>
      <c r="AU141" s="115">
        <f t="shared" si="289"/>
        <v>0</v>
      </c>
      <c r="AV141" s="116">
        <f t="shared" si="194"/>
        <v>0</v>
      </c>
      <c r="AW141" s="346">
        <f t="shared" si="290"/>
        <v>34408</v>
      </c>
      <c r="AX141" s="113">
        <f t="shared" si="291"/>
        <v>24255</v>
      </c>
      <c r="AY141" s="113">
        <f t="shared" si="292"/>
        <v>0</v>
      </c>
      <c r="AZ141" s="113">
        <f t="shared" si="293"/>
        <v>0</v>
      </c>
      <c r="BA141" s="113">
        <f t="shared" si="294"/>
        <v>8198</v>
      </c>
      <c r="BB141" s="113">
        <f t="shared" si="294"/>
        <v>485</v>
      </c>
      <c r="BC141" s="113">
        <f t="shared" si="295"/>
        <v>1470</v>
      </c>
      <c r="BD141" s="115">
        <f t="shared" si="296"/>
        <v>0.1</v>
      </c>
      <c r="BE141" s="115">
        <f t="shared" si="297"/>
        <v>0</v>
      </c>
      <c r="BF141" s="372">
        <f t="shared" si="298"/>
        <v>0</v>
      </c>
      <c r="BG141" s="116">
        <f t="shared" si="299"/>
        <v>0.1</v>
      </c>
      <c r="BH141" s="395"/>
    </row>
    <row r="142" spans="1:61" s="389" customFormat="1" ht="12.75" customHeight="1" x14ac:dyDescent="0.2">
      <c r="A142" s="391">
        <v>30</v>
      </c>
      <c r="B142" s="392">
        <v>3419</v>
      </c>
      <c r="C142" s="392">
        <v>600078434</v>
      </c>
      <c r="D142" s="392">
        <v>72742658</v>
      </c>
      <c r="E142" s="393" t="s">
        <v>67</v>
      </c>
      <c r="F142" s="392">
        <v>3143</v>
      </c>
      <c r="G142" s="393" t="s">
        <v>321</v>
      </c>
      <c r="H142" s="469" t="s">
        <v>282</v>
      </c>
      <c r="I142" s="110">
        <v>336255</v>
      </c>
      <c r="J142" s="111">
        <v>247080</v>
      </c>
      <c r="K142" s="111">
        <v>0</v>
      </c>
      <c r="L142" s="114">
        <v>83513</v>
      </c>
      <c r="M142" s="114">
        <v>4942</v>
      </c>
      <c r="N142" s="111">
        <v>720</v>
      </c>
      <c r="O142" s="275">
        <v>0.55000000000000004</v>
      </c>
      <c r="P142" s="288">
        <v>0.5</v>
      </c>
      <c r="Q142" s="406">
        <v>0.05</v>
      </c>
      <c r="R142" s="112">
        <f t="shared" si="185"/>
        <v>0</v>
      </c>
      <c r="S142" s="113">
        <v>0</v>
      </c>
      <c r="T142" s="113">
        <v>0</v>
      </c>
      <c r="U142" s="113">
        <v>0</v>
      </c>
      <c r="V142" s="113">
        <v>0</v>
      </c>
      <c r="W142" s="113">
        <v>0</v>
      </c>
      <c r="X142" s="113">
        <v>0</v>
      </c>
      <c r="Y142" s="113">
        <f t="shared" si="186"/>
        <v>0</v>
      </c>
      <c r="Z142" s="113">
        <v>0</v>
      </c>
      <c r="AA142" s="113">
        <v>0</v>
      </c>
      <c r="AB142" s="113">
        <v>0</v>
      </c>
      <c r="AC142" s="113">
        <f t="shared" si="187"/>
        <v>0</v>
      </c>
      <c r="AD142" s="113">
        <f t="shared" si="188"/>
        <v>0</v>
      </c>
      <c r="AE142" s="114">
        <f t="shared" si="189"/>
        <v>0</v>
      </c>
      <c r="AF142" s="114">
        <f t="shared" si="190"/>
        <v>0</v>
      </c>
      <c r="AG142" s="113">
        <v>0</v>
      </c>
      <c r="AH142" s="113">
        <v>0</v>
      </c>
      <c r="AI142" s="113">
        <v>0</v>
      </c>
      <c r="AJ142" s="113">
        <f t="shared" si="191"/>
        <v>0</v>
      </c>
      <c r="AK142" s="113">
        <f t="shared" si="192"/>
        <v>0</v>
      </c>
      <c r="AL142" s="115">
        <v>0</v>
      </c>
      <c r="AM142" s="115">
        <v>0</v>
      </c>
      <c r="AN142" s="115">
        <v>0</v>
      </c>
      <c r="AO142" s="115">
        <v>0</v>
      </c>
      <c r="AP142" s="115">
        <v>0</v>
      </c>
      <c r="AQ142" s="115">
        <v>0</v>
      </c>
      <c r="AR142" s="115">
        <v>0</v>
      </c>
      <c r="AS142" s="115">
        <v>0</v>
      </c>
      <c r="AT142" s="409">
        <f t="shared" si="288"/>
        <v>0</v>
      </c>
      <c r="AU142" s="115">
        <f t="shared" si="289"/>
        <v>0</v>
      </c>
      <c r="AV142" s="116">
        <f t="shared" si="194"/>
        <v>0</v>
      </c>
      <c r="AW142" s="346">
        <f t="shared" si="290"/>
        <v>336255</v>
      </c>
      <c r="AX142" s="113">
        <f t="shared" si="291"/>
        <v>247080</v>
      </c>
      <c r="AY142" s="113">
        <f t="shared" si="292"/>
        <v>0</v>
      </c>
      <c r="AZ142" s="113">
        <f t="shared" si="293"/>
        <v>0</v>
      </c>
      <c r="BA142" s="113">
        <f t="shared" si="294"/>
        <v>83513</v>
      </c>
      <c r="BB142" s="113">
        <f t="shared" si="294"/>
        <v>4942</v>
      </c>
      <c r="BC142" s="113">
        <f t="shared" si="295"/>
        <v>720</v>
      </c>
      <c r="BD142" s="115">
        <f t="shared" si="296"/>
        <v>0.55000000000000004</v>
      </c>
      <c r="BE142" s="115">
        <f t="shared" si="297"/>
        <v>0.5</v>
      </c>
      <c r="BF142" s="372">
        <f t="shared" si="298"/>
        <v>0</v>
      </c>
      <c r="BG142" s="116">
        <f t="shared" si="299"/>
        <v>0.05</v>
      </c>
      <c r="BH142" s="395"/>
    </row>
    <row r="143" spans="1:61" s="389" customFormat="1" ht="12.75" customHeight="1" x14ac:dyDescent="0.2">
      <c r="A143" s="235">
        <v>30</v>
      </c>
      <c r="B143" s="22">
        <v>3419</v>
      </c>
      <c r="C143" s="234">
        <v>600078434</v>
      </c>
      <c r="D143" s="234">
        <v>72742658</v>
      </c>
      <c r="E143" s="390" t="s">
        <v>68</v>
      </c>
      <c r="F143" s="22"/>
      <c r="G143" s="390"/>
      <c r="H143" s="468"/>
      <c r="I143" s="34">
        <v>19920220</v>
      </c>
      <c r="J143" s="23">
        <v>14389277</v>
      </c>
      <c r="K143" s="23">
        <v>93200</v>
      </c>
      <c r="L143" s="23">
        <v>4895077</v>
      </c>
      <c r="M143" s="23">
        <v>287786</v>
      </c>
      <c r="N143" s="23">
        <v>254880</v>
      </c>
      <c r="O143" s="24">
        <v>32.199199999999998</v>
      </c>
      <c r="P143" s="289">
        <v>22.790199999999999</v>
      </c>
      <c r="Q143" s="802">
        <v>9.4090000000000007</v>
      </c>
      <c r="R143" s="34">
        <f t="shared" ref="R143:BG143" si="300">SUM(R136:R142)</f>
        <v>-18000</v>
      </c>
      <c r="S143" s="23">
        <f t="shared" si="300"/>
        <v>0</v>
      </c>
      <c r="T143" s="23">
        <f t="shared" si="300"/>
        <v>0</v>
      </c>
      <c r="U143" s="23">
        <f t="shared" si="300"/>
        <v>69096</v>
      </c>
      <c r="V143" s="23">
        <f t="shared" si="300"/>
        <v>-51546</v>
      </c>
      <c r="W143" s="23">
        <f t="shared" ref="W143" si="301">SUM(W136:W142)</f>
        <v>173220</v>
      </c>
      <c r="X143" s="23">
        <f t="shared" si="300"/>
        <v>0</v>
      </c>
      <c r="Y143" s="23">
        <f t="shared" si="300"/>
        <v>172770</v>
      </c>
      <c r="Z143" s="23">
        <f t="shared" si="300"/>
        <v>18000</v>
      </c>
      <c r="AA143" s="23">
        <f t="shared" si="300"/>
        <v>0</v>
      </c>
      <c r="AB143" s="23">
        <f t="shared" si="300"/>
        <v>0</v>
      </c>
      <c r="AC143" s="23">
        <f t="shared" si="300"/>
        <v>18000</v>
      </c>
      <c r="AD143" s="23">
        <f t="shared" si="300"/>
        <v>190770</v>
      </c>
      <c r="AE143" s="23">
        <f t="shared" si="300"/>
        <v>64480</v>
      </c>
      <c r="AF143" s="23">
        <f t="shared" si="300"/>
        <v>3455</v>
      </c>
      <c r="AG143" s="23">
        <f t="shared" si="300"/>
        <v>0</v>
      </c>
      <c r="AH143" s="23">
        <f t="shared" si="300"/>
        <v>70000</v>
      </c>
      <c r="AI143" s="23">
        <f t="shared" si="300"/>
        <v>0</v>
      </c>
      <c r="AJ143" s="23">
        <f t="shared" si="300"/>
        <v>70000</v>
      </c>
      <c r="AK143" s="23">
        <f t="shared" si="300"/>
        <v>328705</v>
      </c>
      <c r="AL143" s="24">
        <f t="shared" si="300"/>
        <v>0</v>
      </c>
      <c r="AM143" s="24">
        <f t="shared" si="300"/>
        <v>-0.09</v>
      </c>
      <c r="AN143" s="24">
        <f t="shared" si="300"/>
        <v>0</v>
      </c>
      <c r="AO143" s="24">
        <f t="shared" si="300"/>
        <v>0</v>
      </c>
      <c r="AP143" s="24">
        <f t="shared" si="300"/>
        <v>0</v>
      </c>
      <c r="AQ143" s="24">
        <f t="shared" ref="AQ143" si="302">SUM(AQ136:AQ142)</f>
        <v>0.5</v>
      </c>
      <c r="AR143" s="24">
        <f t="shared" si="300"/>
        <v>0</v>
      </c>
      <c r="AS143" s="24">
        <f t="shared" si="300"/>
        <v>0</v>
      </c>
      <c r="AT143" s="24">
        <f t="shared" si="300"/>
        <v>0.5</v>
      </c>
      <c r="AU143" s="24">
        <f t="shared" si="300"/>
        <v>-0.09</v>
      </c>
      <c r="AV143" s="69">
        <f t="shared" si="300"/>
        <v>0.41000000000000003</v>
      </c>
      <c r="AW143" s="848">
        <f t="shared" si="300"/>
        <v>20248925</v>
      </c>
      <c r="AX143" s="23">
        <f t="shared" si="300"/>
        <v>14562047</v>
      </c>
      <c r="AY143" s="942">
        <f t="shared" ref="AY143" si="303">SUM(AY136:AY142)</f>
        <v>173220</v>
      </c>
      <c r="AZ143" s="23">
        <f t="shared" si="300"/>
        <v>111200</v>
      </c>
      <c r="BA143" s="23">
        <f t="shared" si="300"/>
        <v>4959557</v>
      </c>
      <c r="BB143" s="23">
        <f t="shared" si="300"/>
        <v>291241</v>
      </c>
      <c r="BC143" s="23">
        <f t="shared" si="300"/>
        <v>324880</v>
      </c>
      <c r="BD143" s="24">
        <f t="shared" si="300"/>
        <v>32.609200000000001</v>
      </c>
      <c r="BE143" s="24">
        <f t="shared" si="300"/>
        <v>23.290199999999999</v>
      </c>
      <c r="BF143" s="24">
        <f t="shared" si="300"/>
        <v>0.5</v>
      </c>
      <c r="BG143" s="69">
        <f t="shared" si="300"/>
        <v>9.3190000000000008</v>
      </c>
      <c r="BH143" s="395"/>
    </row>
    <row r="144" spans="1:61" s="389" customFormat="1" ht="12.75" customHeight="1" x14ac:dyDescent="0.2">
      <c r="A144" s="391">
        <v>31</v>
      </c>
      <c r="B144" s="392">
        <v>3422</v>
      </c>
      <c r="C144" s="392">
        <v>600078591</v>
      </c>
      <c r="D144" s="392">
        <v>72742682</v>
      </c>
      <c r="E144" s="393" t="s">
        <v>69</v>
      </c>
      <c r="F144" s="392">
        <v>3111</v>
      </c>
      <c r="G144" s="393" t="s">
        <v>315</v>
      </c>
      <c r="H144" s="469" t="s">
        <v>281</v>
      </c>
      <c r="I144" s="110">
        <v>2614262</v>
      </c>
      <c r="J144" s="111">
        <v>1909839</v>
      </c>
      <c r="K144" s="111">
        <v>0</v>
      </c>
      <c r="L144" s="114">
        <v>645526</v>
      </c>
      <c r="M144" s="114">
        <v>38197</v>
      </c>
      <c r="N144" s="111">
        <v>20700</v>
      </c>
      <c r="O144" s="275">
        <v>4.8281999999999998</v>
      </c>
      <c r="P144" s="288">
        <v>3.8064</v>
      </c>
      <c r="Q144" s="406">
        <v>1.0218</v>
      </c>
      <c r="R144" s="112">
        <f t="shared" ref="R144:R185" si="304">Z144*-1</f>
        <v>0</v>
      </c>
      <c r="S144" s="113">
        <v>0</v>
      </c>
      <c r="T144" s="113">
        <v>0</v>
      </c>
      <c r="U144" s="113">
        <v>0</v>
      </c>
      <c r="V144" s="113">
        <v>0</v>
      </c>
      <c r="W144" s="113">
        <v>0</v>
      </c>
      <c r="X144" s="113">
        <v>0</v>
      </c>
      <c r="Y144" s="113">
        <f t="shared" ref="Y144:Y185" si="305">SUM(R144:X144)</f>
        <v>0</v>
      </c>
      <c r="Z144" s="113">
        <v>0</v>
      </c>
      <c r="AA144" s="113">
        <v>0</v>
      </c>
      <c r="AB144" s="113">
        <v>0</v>
      </c>
      <c r="AC144" s="113">
        <f t="shared" ref="AC144:AC185" si="306">SUM(Z144:AB144)</f>
        <v>0</v>
      </c>
      <c r="AD144" s="113">
        <f t="shared" ref="AD144:AD185" si="307">Y144+AC144</f>
        <v>0</v>
      </c>
      <c r="AE144" s="114">
        <f t="shared" ref="AE144:AE185" si="308">ROUND((Y144+Z144+AA144)*33.8%,0)</f>
        <v>0</v>
      </c>
      <c r="AF144" s="114">
        <f t="shared" ref="AF144:AF185" si="309">ROUND(Y144*2%,0)</f>
        <v>0</v>
      </c>
      <c r="AG144" s="113">
        <v>0</v>
      </c>
      <c r="AH144" s="113">
        <v>0</v>
      </c>
      <c r="AI144" s="113">
        <v>0</v>
      </c>
      <c r="AJ144" s="113">
        <f t="shared" ref="AJ144:AJ185" si="310">SUM(AG144:AI144)</f>
        <v>0</v>
      </c>
      <c r="AK144" s="113">
        <f t="shared" ref="AK144:AK185" si="311">AD144+AE144+AF144+AJ144</f>
        <v>0</v>
      </c>
      <c r="AL144" s="115">
        <v>0</v>
      </c>
      <c r="AM144" s="115">
        <v>0</v>
      </c>
      <c r="AN144" s="115">
        <v>0</v>
      </c>
      <c r="AO144" s="115">
        <v>0</v>
      </c>
      <c r="AP144" s="115">
        <v>0</v>
      </c>
      <c r="AQ144" s="115">
        <v>0</v>
      </c>
      <c r="AR144" s="115">
        <v>0</v>
      </c>
      <c r="AS144" s="115">
        <v>0</v>
      </c>
      <c r="AT144" s="409">
        <f t="shared" ref="AT144:AT149" si="312">AL144+AN144+AO144+AR144+AQ144</f>
        <v>0</v>
      </c>
      <c r="AU144" s="115">
        <f t="shared" ref="AU144:AU149" si="313">AM144+AP144+AS144</f>
        <v>0</v>
      </c>
      <c r="AV144" s="116">
        <f t="shared" ref="AV144:AV185" si="314">SUM(AT144:AU144)</f>
        <v>0</v>
      </c>
      <c r="AW144" s="346">
        <f t="shared" ref="AW144:AW149" si="315">I144+AK144</f>
        <v>2614262</v>
      </c>
      <c r="AX144" s="113">
        <f t="shared" ref="AX144:AX149" si="316">J144+Y144</f>
        <v>1909839</v>
      </c>
      <c r="AY144" s="113">
        <f t="shared" ref="AY144:AY149" si="317">W144</f>
        <v>0</v>
      </c>
      <c r="AZ144" s="113">
        <f t="shared" ref="AZ144:AZ149" si="318">K144+AC144</f>
        <v>0</v>
      </c>
      <c r="BA144" s="113">
        <f t="shared" ref="BA144:BB149" si="319">L144+AE144</f>
        <v>645526</v>
      </c>
      <c r="BB144" s="113">
        <f t="shared" si="319"/>
        <v>38197</v>
      </c>
      <c r="BC144" s="113">
        <f t="shared" ref="BC144:BC149" si="320">N144+AJ144</f>
        <v>20700</v>
      </c>
      <c r="BD144" s="115">
        <f t="shared" ref="BD144:BD149" si="321">O144+AV144</f>
        <v>4.8281999999999998</v>
      </c>
      <c r="BE144" s="115">
        <f t="shared" ref="BE144:BE149" si="322">P144+AT144</f>
        <v>3.8064</v>
      </c>
      <c r="BF144" s="372">
        <f t="shared" ref="BF144:BF149" si="323">AQ144</f>
        <v>0</v>
      </c>
      <c r="BG144" s="116">
        <f t="shared" ref="BG144:BG149" si="324">Q144+AU144</f>
        <v>1.0218</v>
      </c>
      <c r="BH144" s="395"/>
    </row>
    <row r="145" spans="1:61" s="389" customFormat="1" ht="12.75" customHeight="1" x14ac:dyDescent="0.2">
      <c r="A145" s="391">
        <v>31</v>
      </c>
      <c r="B145" s="392">
        <v>3422</v>
      </c>
      <c r="C145" s="392">
        <v>600078591</v>
      </c>
      <c r="D145" s="392">
        <v>72742682</v>
      </c>
      <c r="E145" s="393" t="s">
        <v>69</v>
      </c>
      <c r="F145" s="392">
        <v>3113</v>
      </c>
      <c r="G145" s="393" t="s">
        <v>318</v>
      </c>
      <c r="H145" s="469" t="s">
        <v>281</v>
      </c>
      <c r="I145" s="110">
        <v>8114272</v>
      </c>
      <c r="J145" s="111">
        <v>5879913</v>
      </c>
      <c r="K145" s="111">
        <v>10000</v>
      </c>
      <c r="L145" s="114">
        <v>1990791</v>
      </c>
      <c r="M145" s="114">
        <v>117598</v>
      </c>
      <c r="N145" s="111">
        <v>115970</v>
      </c>
      <c r="O145" s="275">
        <v>12.2692</v>
      </c>
      <c r="P145" s="288">
        <v>9.0909999999999993</v>
      </c>
      <c r="Q145" s="406">
        <v>3.1781999999999999</v>
      </c>
      <c r="R145" s="112">
        <f t="shared" si="304"/>
        <v>10000</v>
      </c>
      <c r="S145" s="113">
        <v>0</v>
      </c>
      <c r="T145" s="113">
        <v>0</v>
      </c>
      <c r="U145" s="113">
        <v>63988</v>
      </c>
      <c r="V145" s="113">
        <v>0</v>
      </c>
      <c r="W145" s="113">
        <v>115480</v>
      </c>
      <c r="X145" s="113">
        <v>0</v>
      </c>
      <c r="Y145" s="113">
        <f t="shared" si="305"/>
        <v>189468</v>
      </c>
      <c r="Z145" s="113">
        <v>-10000</v>
      </c>
      <c r="AA145" s="113">
        <v>0</v>
      </c>
      <c r="AB145" s="113">
        <v>0</v>
      </c>
      <c r="AC145" s="113">
        <f t="shared" si="306"/>
        <v>-10000</v>
      </c>
      <c r="AD145" s="113">
        <f t="shared" si="307"/>
        <v>179468</v>
      </c>
      <c r="AE145" s="114">
        <f t="shared" si="308"/>
        <v>60660</v>
      </c>
      <c r="AF145" s="114">
        <f t="shared" si="309"/>
        <v>3789</v>
      </c>
      <c r="AG145" s="113">
        <v>0</v>
      </c>
      <c r="AH145" s="113">
        <v>0</v>
      </c>
      <c r="AI145" s="113">
        <v>0</v>
      </c>
      <c r="AJ145" s="113">
        <f t="shared" si="310"/>
        <v>0</v>
      </c>
      <c r="AK145" s="113">
        <f t="shared" si="311"/>
        <v>243917</v>
      </c>
      <c r="AL145" s="115">
        <v>0</v>
      </c>
      <c r="AM145" s="115">
        <v>0</v>
      </c>
      <c r="AN145" s="115">
        <v>0</v>
      </c>
      <c r="AO145" s="115">
        <v>0</v>
      </c>
      <c r="AP145" s="115">
        <v>0</v>
      </c>
      <c r="AQ145" s="115">
        <v>0.33329999999999999</v>
      </c>
      <c r="AR145" s="115">
        <v>0</v>
      </c>
      <c r="AS145" s="115">
        <v>0</v>
      </c>
      <c r="AT145" s="409">
        <f t="shared" si="312"/>
        <v>0.33329999999999999</v>
      </c>
      <c r="AU145" s="115">
        <f t="shared" si="313"/>
        <v>0</v>
      </c>
      <c r="AV145" s="116">
        <f t="shared" si="314"/>
        <v>0.33329999999999999</v>
      </c>
      <c r="AW145" s="346">
        <f t="shared" si="315"/>
        <v>8358189</v>
      </c>
      <c r="AX145" s="113">
        <f t="shared" si="316"/>
        <v>6069381</v>
      </c>
      <c r="AY145" s="113">
        <f t="shared" si="317"/>
        <v>115480</v>
      </c>
      <c r="AZ145" s="113">
        <f t="shared" si="318"/>
        <v>0</v>
      </c>
      <c r="BA145" s="113">
        <f t="shared" si="319"/>
        <v>2051451</v>
      </c>
      <c r="BB145" s="113">
        <f t="shared" si="319"/>
        <v>121387</v>
      </c>
      <c r="BC145" s="113">
        <f t="shared" si="320"/>
        <v>115970</v>
      </c>
      <c r="BD145" s="115">
        <f t="shared" si="321"/>
        <v>12.602499999999999</v>
      </c>
      <c r="BE145" s="115">
        <f t="shared" si="322"/>
        <v>9.4242999999999988</v>
      </c>
      <c r="BF145" s="372">
        <f t="shared" si="323"/>
        <v>0.33329999999999999</v>
      </c>
      <c r="BG145" s="116">
        <f t="shared" si="324"/>
        <v>3.1781999999999999</v>
      </c>
      <c r="BH145" s="395"/>
    </row>
    <row r="146" spans="1:61" s="389" customFormat="1" x14ac:dyDescent="0.2">
      <c r="A146" s="391">
        <v>31</v>
      </c>
      <c r="B146" s="392">
        <v>3422</v>
      </c>
      <c r="C146" s="392">
        <v>600078591</v>
      </c>
      <c r="D146" s="392">
        <v>72742682</v>
      </c>
      <c r="E146" s="393" t="s">
        <v>69</v>
      </c>
      <c r="F146" s="392">
        <v>3113</v>
      </c>
      <c r="G146" s="393" t="s">
        <v>316</v>
      </c>
      <c r="H146" s="469" t="s">
        <v>282</v>
      </c>
      <c r="I146" s="110">
        <v>1616808</v>
      </c>
      <c r="J146" s="111">
        <v>1190581</v>
      </c>
      <c r="K146" s="111">
        <v>0</v>
      </c>
      <c r="L146" s="114">
        <v>402416</v>
      </c>
      <c r="M146" s="114">
        <v>23811</v>
      </c>
      <c r="N146" s="111">
        <v>0</v>
      </c>
      <c r="O146" s="275">
        <v>3.5600000000000005</v>
      </c>
      <c r="P146" s="288">
        <v>3.5600000000000005</v>
      </c>
      <c r="Q146" s="406">
        <v>0</v>
      </c>
      <c r="R146" s="112">
        <f t="shared" si="304"/>
        <v>0</v>
      </c>
      <c r="S146" s="113">
        <v>0</v>
      </c>
      <c r="T146" s="113">
        <v>0</v>
      </c>
      <c r="U146" s="113">
        <v>0</v>
      </c>
      <c r="V146" s="113">
        <v>0</v>
      </c>
      <c r="W146" s="113">
        <v>0</v>
      </c>
      <c r="X146" s="113">
        <v>0</v>
      </c>
      <c r="Y146" s="113">
        <f t="shared" si="305"/>
        <v>0</v>
      </c>
      <c r="Z146" s="113">
        <v>0</v>
      </c>
      <c r="AA146" s="113">
        <v>0</v>
      </c>
      <c r="AB146" s="113">
        <v>0</v>
      </c>
      <c r="AC146" s="113">
        <f t="shared" si="306"/>
        <v>0</v>
      </c>
      <c r="AD146" s="113">
        <f t="shared" si="307"/>
        <v>0</v>
      </c>
      <c r="AE146" s="114">
        <f t="shared" si="308"/>
        <v>0</v>
      </c>
      <c r="AF146" s="114">
        <f t="shared" si="309"/>
        <v>0</v>
      </c>
      <c r="AG146" s="113">
        <v>0</v>
      </c>
      <c r="AH146" s="113">
        <v>0</v>
      </c>
      <c r="AI146" s="113">
        <v>0</v>
      </c>
      <c r="AJ146" s="113">
        <f t="shared" si="310"/>
        <v>0</v>
      </c>
      <c r="AK146" s="113">
        <f t="shared" si="311"/>
        <v>0</v>
      </c>
      <c r="AL146" s="115">
        <v>0</v>
      </c>
      <c r="AM146" s="115">
        <v>0</v>
      </c>
      <c r="AN146" s="115">
        <v>0</v>
      </c>
      <c r="AO146" s="115">
        <v>0</v>
      </c>
      <c r="AP146" s="115">
        <v>0</v>
      </c>
      <c r="AQ146" s="115">
        <v>0</v>
      </c>
      <c r="AR146" s="115">
        <v>0</v>
      </c>
      <c r="AS146" s="115">
        <v>0</v>
      </c>
      <c r="AT146" s="409">
        <f t="shared" si="312"/>
        <v>0</v>
      </c>
      <c r="AU146" s="115">
        <f t="shared" si="313"/>
        <v>0</v>
      </c>
      <c r="AV146" s="116">
        <f t="shared" si="314"/>
        <v>0</v>
      </c>
      <c r="AW146" s="346">
        <f t="shared" si="315"/>
        <v>1616808</v>
      </c>
      <c r="AX146" s="113">
        <f t="shared" si="316"/>
        <v>1190581</v>
      </c>
      <c r="AY146" s="113">
        <f t="shared" si="317"/>
        <v>0</v>
      </c>
      <c r="AZ146" s="113">
        <f t="shared" si="318"/>
        <v>0</v>
      </c>
      <c r="BA146" s="113">
        <f t="shared" si="319"/>
        <v>402416</v>
      </c>
      <c r="BB146" s="113">
        <f t="shared" si="319"/>
        <v>23811</v>
      </c>
      <c r="BC146" s="113">
        <f t="shared" si="320"/>
        <v>0</v>
      </c>
      <c r="BD146" s="115">
        <f t="shared" si="321"/>
        <v>3.5600000000000005</v>
      </c>
      <c r="BE146" s="115">
        <f t="shared" si="322"/>
        <v>3.5600000000000005</v>
      </c>
      <c r="BF146" s="372">
        <f t="shared" si="323"/>
        <v>0</v>
      </c>
      <c r="BG146" s="116">
        <f t="shared" si="324"/>
        <v>0</v>
      </c>
      <c r="BH146" s="395"/>
    </row>
    <row r="147" spans="1:61" s="389" customFormat="1" ht="12.75" customHeight="1" x14ac:dyDescent="0.2">
      <c r="A147" s="391">
        <v>31</v>
      </c>
      <c r="B147" s="392">
        <v>3422</v>
      </c>
      <c r="C147" s="392">
        <v>600078591</v>
      </c>
      <c r="D147" s="392">
        <v>72742682</v>
      </c>
      <c r="E147" s="393" t="s">
        <v>69</v>
      </c>
      <c r="F147" s="392">
        <v>3141</v>
      </c>
      <c r="G147" s="393" t="s">
        <v>319</v>
      </c>
      <c r="H147" s="469" t="s">
        <v>282</v>
      </c>
      <c r="I147" s="110">
        <v>1345616</v>
      </c>
      <c r="J147" s="111">
        <v>956326</v>
      </c>
      <c r="K147" s="111">
        <v>30000</v>
      </c>
      <c r="L147" s="114">
        <v>333378</v>
      </c>
      <c r="M147" s="114">
        <v>19126</v>
      </c>
      <c r="N147" s="111">
        <v>6786</v>
      </c>
      <c r="O147" s="275">
        <v>3.35</v>
      </c>
      <c r="P147" s="288">
        <v>0</v>
      </c>
      <c r="Q147" s="406">
        <v>3.35</v>
      </c>
      <c r="R147" s="112">
        <f t="shared" si="304"/>
        <v>10000</v>
      </c>
      <c r="S147" s="113">
        <v>0</v>
      </c>
      <c r="T147" s="113">
        <v>0</v>
      </c>
      <c r="U147" s="113">
        <v>0</v>
      </c>
      <c r="V147" s="113">
        <v>0</v>
      </c>
      <c r="W147" s="113">
        <v>0</v>
      </c>
      <c r="X147" s="113">
        <v>0</v>
      </c>
      <c r="Y147" s="113">
        <f t="shared" si="305"/>
        <v>10000</v>
      </c>
      <c r="Z147" s="113">
        <v>-10000</v>
      </c>
      <c r="AA147" s="113">
        <v>0</v>
      </c>
      <c r="AB147" s="113">
        <v>0</v>
      </c>
      <c r="AC147" s="113">
        <f t="shared" si="306"/>
        <v>-10000</v>
      </c>
      <c r="AD147" s="113">
        <f t="shared" si="307"/>
        <v>0</v>
      </c>
      <c r="AE147" s="114">
        <f t="shared" si="308"/>
        <v>0</v>
      </c>
      <c r="AF147" s="114">
        <f t="shared" si="309"/>
        <v>200</v>
      </c>
      <c r="AG147" s="113">
        <v>0</v>
      </c>
      <c r="AH147" s="113">
        <v>0</v>
      </c>
      <c r="AI147" s="113">
        <v>0</v>
      </c>
      <c r="AJ147" s="113">
        <f t="shared" si="310"/>
        <v>0</v>
      </c>
      <c r="AK147" s="113">
        <f t="shared" si="311"/>
        <v>200</v>
      </c>
      <c r="AL147" s="115">
        <v>0</v>
      </c>
      <c r="AM147" s="115">
        <v>0</v>
      </c>
      <c r="AN147" s="115">
        <v>0</v>
      </c>
      <c r="AO147" s="115">
        <v>0</v>
      </c>
      <c r="AP147" s="115">
        <v>0</v>
      </c>
      <c r="AQ147" s="115">
        <v>0</v>
      </c>
      <c r="AR147" s="115">
        <v>0</v>
      </c>
      <c r="AS147" s="115">
        <v>0</v>
      </c>
      <c r="AT147" s="409">
        <f t="shared" si="312"/>
        <v>0</v>
      </c>
      <c r="AU147" s="115">
        <f t="shared" si="313"/>
        <v>0</v>
      </c>
      <c r="AV147" s="116">
        <f t="shared" si="314"/>
        <v>0</v>
      </c>
      <c r="AW147" s="346">
        <f t="shared" si="315"/>
        <v>1345816</v>
      </c>
      <c r="AX147" s="113">
        <f t="shared" si="316"/>
        <v>966326</v>
      </c>
      <c r="AY147" s="113">
        <f t="shared" si="317"/>
        <v>0</v>
      </c>
      <c r="AZ147" s="113">
        <f t="shared" si="318"/>
        <v>20000</v>
      </c>
      <c r="BA147" s="113">
        <f t="shared" si="319"/>
        <v>333378</v>
      </c>
      <c r="BB147" s="113">
        <f t="shared" si="319"/>
        <v>19326</v>
      </c>
      <c r="BC147" s="113">
        <f t="shared" si="320"/>
        <v>6786</v>
      </c>
      <c r="BD147" s="115">
        <f t="shared" si="321"/>
        <v>3.35</v>
      </c>
      <c r="BE147" s="115">
        <f t="shared" si="322"/>
        <v>0</v>
      </c>
      <c r="BF147" s="372">
        <f t="shared" si="323"/>
        <v>0</v>
      </c>
      <c r="BG147" s="116">
        <f t="shared" si="324"/>
        <v>3.35</v>
      </c>
      <c r="BH147" s="395"/>
      <c r="BI147" s="395"/>
    </row>
    <row r="148" spans="1:61" s="389" customFormat="1" ht="12.75" customHeight="1" x14ac:dyDescent="0.2">
      <c r="A148" s="391">
        <v>31</v>
      </c>
      <c r="B148" s="392">
        <v>3422</v>
      </c>
      <c r="C148" s="392">
        <v>600078591</v>
      </c>
      <c r="D148" s="392">
        <v>72742682</v>
      </c>
      <c r="E148" s="393" t="s">
        <v>69</v>
      </c>
      <c r="F148" s="392">
        <v>3143</v>
      </c>
      <c r="G148" s="393" t="s">
        <v>633</v>
      </c>
      <c r="H148" s="469" t="s">
        <v>281</v>
      </c>
      <c r="I148" s="110">
        <v>316027</v>
      </c>
      <c r="J148" s="111">
        <v>232716</v>
      </c>
      <c r="K148" s="111">
        <v>0</v>
      </c>
      <c r="L148" s="114">
        <v>78657</v>
      </c>
      <c r="M148" s="114">
        <v>4654</v>
      </c>
      <c r="N148" s="111">
        <v>0</v>
      </c>
      <c r="O148" s="275">
        <v>0.53569999999999995</v>
      </c>
      <c r="P148" s="288">
        <v>0.53569999999999995</v>
      </c>
      <c r="Q148" s="406">
        <v>0</v>
      </c>
      <c r="R148" s="112">
        <f t="shared" si="304"/>
        <v>0</v>
      </c>
      <c r="S148" s="113">
        <v>0</v>
      </c>
      <c r="T148" s="113">
        <v>0</v>
      </c>
      <c r="U148" s="113">
        <v>0</v>
      </c>
      <c r="V148" s="113">
        <v>0</v>
      </c>
      <c r="W148" s="113">
        <v>0</v>
      </c>
      <c r="X148" s="113">
        <v>0</v>
      </c>
      <c r="Y148" s="113">
        <f t="shared" si="305"/>
        <v>0</v>
      </c>
      <c r="Z148" s="113">
        <v>0</v>
      </c>
      <c r="AA148" s="113">
        <v>0</v>
      </c>
      <c r="AB148" s="113">
        <v>0</v>
      </c>
      <c r="AC148" s="113">
        <f t="shared" si="306"/>
        <v>0</v>
      </c>
      <c r="AD148" s="113">
        <f t="shared" si="307"/>
        <v>0</v>
      </c>
      <c r="AE148" s="114">
        <f t="shared" si="308"/>
        <v>0</v>
      </c>
      <c r="AF148" s="114">
        <f t="shared" si="309"/>
        <v>0</v>
      </c>
      <c r="AG148" s="113">
        <v>0</v>
      </c>
      <c r="AH148" s="113">
        <v>0</v>
      </c>
      <c r="AI148" s="113">
        <v>0</v>
      </c>
      <c r="AJ148" s="113">
        <f t="shared" si="310"/>
        <v>0</v>
      </c>
      <c r="AK148" s="113">
        <f t="shared" si="311"/>
        <v>0</v>
      </c>
      <c r="AL148" s="115">
        <v>0</v>
      </c>
      <c r="AM148" s="115">
        <v>0</v>
      </c>
      <c r="AN148" s="115">
        <v>0</v>
      </c>
      <c r="AO148" s="115">
        <v>0</v>
      </c>
      <c r="AP148" s="115">
        <v>0</v>
      </c>
      <c r="AQ148" s="115">
        <v>0</v>
      </c>
      <c r="AR148" s="115">
        <v>0</v>
      </c>
      <c r="AS148" s="115">
        <v>0</v>
      </c>
      <c r="AT148" s="409">
        <f t="shared" si="312"/>
        <v>0</v>
      </c>
      <c r="AU148" s="115">
        <f t="shared" si="313"/>
        <v>0</v>
      </c>
      <c r="AV148" s="116">
        <f t="shared" si="314"/>
        <v>0</v>
      </c>
      <c r="AW148" s="346">
        <f t="shared" si="315"/>
        <v>316027</v>
      </c>
      <c r="AX148" s="113">
        <f t="shared" si="316"/>
        <v>232716</v>
      </c>
      <c r="AY148" s="113">
        <f t="shared" si="317"/>
        <v>0</v>
      </c>
      <c r="AZ148" s="113">
        <f t="shared" si="318"/>
        <v>0</v>
      </c>
      <c r="BA148" s="113">
        <f t="shared" si="319"/>
        <v>78657</v>
      </c>
      <c r="BB148" s="113">
        <f t="shared" si="319"/>
        <v>4654</v>
      </c>
      <c r="BC148" s="113">
        <f t="shared" si="320"/>
        <v>0</v>
      </c>
      <c r="BD148" s="115">
        <f t="shared" si="321"/>
        <v>0.53569999999999995</v>
      </c>
      <c r="BE148" s="115">
        <f t="shared" si="322"/>
        <v>0.53569999999999995</v>
      </c>
      <c r="BF148" s="372">
        <f t="shared" si="323"/>
        <v>0</v>
      </c>
      <c r="BG148" s="116">
        <f t="shared" si="324"/>
        <v>0</v>
      </c>
      <c r="BH148" s="395"/>
    </row>
    <row r="149" spans="1:61" s="389" customFormat="1" ht="12.75" customHeight="1" x14ac:dyDescent="0.2">
      <c r="A149" s="391">
        <v>31</v>
      </c>
      <c r="B149" s="392">
        <v>3422</v>
      </c>
      <c r="C149" s="392">
        <v>600078591</v>
      </c>
      <c r="D149" s="392">
        <v>72742682</v>
      </c>
      <c r="E149" s="393" t="s">
        <v>69</v>
      </c>
      <c r="F149" s="392">
        <v>3143</v>
      </c>
      <c r="G149" s="393" t="s">
        <v>634</v>
      </c>
      <c r="H149" s="469" t="s">
        <v>282</v>
      </c>
      <c r="I149" s="110">
        <v>12640</v>
      </c>
      <c r="J149" s="111">
        <v>8910</v>
      </c>
      <c r="K149" s="111">
        <v>0</v>
      </c>
      <c r="L149" s="114">
        <v>3012</v>
      </c>
      <c r="M149" s="114">
        <v>178</v>
      </c>
      <c r="N149" s="111">
        <v>540</v>
      </c>
      <c r="O149" s="275">
        <v>0.04</v>
      </c>
      <c r="P149" s="288">
        <v>0</v>
      </c>
      <c r="Q149" s="406">
        <v>0.04</v>
      </c>
      <c r="R149" s="112">
        <f t="shared" si="304"/>
        <v>0</v>
      </c>
      <c r="S149" s="113">
        <v>0</v>
      </c>
      <c r="T149" s="113">
        <v>0</v>
      </c>
      <c r="U149" s="113">
        <v>0</v>
      </c>
      <c r="V149" s="113">
        <v>0</v>
      </c>
      <c r="W149" s="113">
        <v>0</v>
      </c>
      <c r="X149" s="113">
        <v>0</v>
      </c>
      <c r="Y149" s="113">
        <f t="shared" si="305"/>
        <v>0</v>
      </c>
      <c r="Z149" s="113">
        <v>0</v>
      </c>
      <c r="AA149" s="113">
        <v>0</v>
      </c>
      <c r="AB149" s="113">
        <v>0</v>
      </c>
      <c r="AC149" s="113">
        <f t="shared" si="306"/>
        <v>0</v>
      </c>
      <c r="AD149" s="113">
        <f t="shared" si="307"/>
        <v>0</v>
      </c>
      <c r="AE149" s="114">
        <f t="shared" si="308"/>
        <v>0</v>
      </c>
      <c r="AF149" s="114">
        <f t="shared" si="309"/>
        <v>0</v>
      </c>
      <c r="AG149" s="113">
        <v>0</v>
      </c>
      <c r="AH149" s="113">
        <v>0</v>
      </c>
      <c r="AI149" s="113">
        <v>0</v>
      </c>
      <c r="AJ149" s="113">
        <f t="shared" si="310"/>
        <v>0</v>
      </c>
      <c r="AK149" s="113">
        <f t="shared" si="311"/>
        <v>0</v>
      </c>
      <c r="AL149" s="115">
        <v>0</v>
      </c>
      <c r="AM149" s="115">
        <v>0</v>
      </c>
      <c r="AN149" s="115">
        <v>0</v>
      </c>
      <c r="AO149" s="115">
        <v>0</v>
      </c>
      <c r="AP149" s="115">
        <v>0</v>
      </c>
      <c r="AQ149" s="115">
        <v>0</v>
      </c>
      <c r="AR149" s="115">
        <v>0</v>
      </c>
      <c r="AS149" s="115">
        <v>0</v>
      </c>
      <c r="AT149" s="409">
        <f t="shared" si="312"/>
        <v>0</v>
      </c>
      <c r="AU149" s="115">
        <f t="shared" si="313"/>
        <v>0</v>
      </c>
      <c r="AV149" s="116">
        <f t="shared" si="314"/>
        <v>0</v>
      </c>
      <c r="AW149" s="346">
        <f t="shared" si="315"/>
        <v>12640</v>
      </c>
      <c r="AX149" s="113">
        <f t="shared" si="316"/>
        <v>8910</v>
      </c>
      <c r="AY149" s="113">
        <f t="shared" si="317"/>
        <v>0</v>
      </c>
      <c r="AZ149" s="113">
        <f t="shared" si="318"/>
        <v>0</v>
      </c>
      <c r="BA149" s="113">
        <f t="shared" si="319"/>
        <v>3012</v>
      </c>
      <c r="BB149" s="113">
        <f t="shared" si="319"/>
        <v>178</v>
      </c>
      <c r="BC149" s="113">
        <f t="shared" si="320"/>
        <v>540</v>
      </c>
      <c r="BD149" s="115">
        <f t="shared" si="321"/>
        <v>0.04</v>
      </c>
      <c r="BE149" s="115">
        <f t="shared" si="322"/>
        <v>0</v>
      </c>
      <c r="BF149" s="372">
        <f t="shared" si="323"/>
        <v>0</v>
      </c>
      <c r="BG149" s="116">
        <f t="shared" si="324"/>
        <v>0.04</v>
      </c>
      <c r="BH149" s="395"/>
    </row>
    <row r="150" spans="1:61" s="389" customFormat="1" ht="12.75" customHeight="1" x14ac:dyDescent="0.2">
      <c r="A150" s="235">
        <v>31</v>
      </c>
      <c r="B150" s="22">
        <v>3422</v>
      </c>
      <c r="C150" s="234">
        <v>600078591</v>
      </c>
      <c r="D150" s="234">
        <v>72742682</v>
      </c>
      <c r="E150" s="390" t="s">
        <v>70</v>
      </c>
      <c r="F150" s="22"/>
      <c r="G150" s="390"/>
      <c r="H150" s="468"/>
      <c r="I150" s="34">
        <v>14019625</v>
      </c>
      <c r="J150" s="23">
        <v>10178285</v>
      </c>
      <c r="K150" s="23">
        <v>40000</v>
      </c>
      <c r="L150" s="23">
        <v>3453780</v>
      </c>
      <c r="M150" s="23">
        <v>203564</v>
      </c>
      <c r="N150" s="23">
        <v>143996</v>
      </c>
      <c r="O150" s="24">
        <v>24.583100000000002</v>
      </c>
      <c r="P150" s="289">
        <v>16.993099999999998</v>
      </c>
      <c r="Q150" s="802">
        <v>7.5900000000000007</v>
      </c>
      <c r="R150" s="34">
        <f t="shared" ref="R150:BG150" si="325">SUM(R144:R149)</f>
        <v>20000</v>
      </c>
      <c r="S150" s="23">
        <f t="shared" si="325"/>
        <v>0</v>
      </c>
      <c r="T150" s="23">
        <f t="shared" si="325"/>
        <v>0</v>
      </c>
      <c r="U150" s="23">
        <f t="shared" si="325"/>
        <v>63988</v>
      </c>
      <c r="V150" s="23">
        <f t="shared" si="325"/>
        <v>0</v>
      </c>
      <c r="W150" s="23">
        <f t="shared" ref="W150" si="326">SUM(W144:W149)</f>
        <v>115480</v>
      </c>
      <c r="X150" s="23">
        <f t="shared" si="325"/>
        <v>0</v>
      </c>
      <c r="Y150" s="23">
        <f t="shared" si="325"/>
        <v>199468</v>
      </c>
      <c r="Z150" s="23">
        <f t="shared" si="325"/>
        <v>-20000</v>
      </c>
      <c r="AA150" s="23">
        <f t="shared" si="325"/>
        <v>0</v>
      </c>
      <c r="AB150" s="23">
        <f t="shared" si="325"/>
        <v>0</v>
      </c>
      <c r="AC150" s="23">
        <f t="shared" si="325"/>
        <v>-20000</v>
      </c>
      <c r="AD150" s="23">
        <f t="shared" si="325"/>
        <v>179468</v>
      </c>
      <c r="AE150" s="23">
        <f t="shared" si="325"/>
        <v>60660</v>
      </c>
      <c r="AF150" s="23">
        <f t="shared" si="325"/>
        <v>3989</v>
      </c>
      <c r="AG150" s="23">
        <f t="shared" si="325"/>
        <v>0</v>
      </c>
      <c r="AH150" s="23">
        <f t="shared" si="325"/>
        <v>0</v>
      </c>
      <c r="AI150" s="23">
        <f t="shared" si="325"/>
        <v>0</v>
      </c>
      <c r="AJ150" s="23">
        <f t="shared" si="325"/>
        <v>0</v>
      </c>
      <c r="AK150" s="23">
        <f t="shared" si="325"/>
        <v>244117</v>
      </c>
      <c r="AL150" s="24">
        <f t="shared" si="325"/>
        <v>0</v>
      </c>
      <c r="AM150" s="24">
        <f t="shared" si="325"/>
        <v>0</v>
      </c>
      <c r="AN150" s="24">
        <f t="shared" si="325"/>
        <v>0</v>
      </c>
      <c r="AO150" s="24">
        <f t="shared" si="325"/>
        <v>0</v>
      </c>
      <c r="AP150" s="24">
        <f t="shared" si="325"/>
        <v>0</v>
      </c>
      <c r="AQ150" s="24">
        <f t="shared" ref="AQ150" si="327">SUM(AQ144:AQ149)</f>
        <v>0.33329999999999999</v>
      </c>
      <c r="AR150" s="24">
        <f t="shared" si="325"/>
        <v>0</v>
      </c>
      <c r="AS150" s="24">
        <f t="shared" si="325"/>
        <v>0</v>
      </c>
      <c r="AT150" s="24">
        <f t="shared" si="325"/>
        <v>0.33329999999999999</v>
      </c>
      <c r="AU150" s="24">
        <f t="shared" si="325"/>
        <v>0</v>
      </c>
      <c r="AV150" s="69">
        <f t="shared" si="325"/>
        <v>0.33329999999999999</v>
      </c>
      <c r="AW150" s="848">
        <f t="shared" si="325"/>
        <v>14263742</v>
      </c>
      <c r="AX150" s="23">
        <f t="shared" si="325"/>
        <v>10377753</v>
      </c>
      <c r="AY150" s="942">
        <f t="shared" ref="AY150" si="328">SUM(AY144:AY149)</f>
        <v>115480</v>
      </c>
      <c r="AZ150" s="23">
        <f t="shared" si="325"/>
        <v>20000</v>
      </c>
      <c r="BA150" s="23">
        <f t="shared" si="325"/>
        <v>3514440</v>
      </c>
      <c r="BB150" s="23">
        <f t="shared" si="325"/>
        <v>207553</v>
      </c>
      <c r="BC150" s="23">
        <f t="shared" si="325"/>
        <v>143996</v>
      </c>
      <c r="BD150" s="24">
        <f t="shared" si="325"/>
        <v>24.916399999999996</v>
      </c>
      <c r="BE150" s="24">
        <f t="shared" si="325"/>
        <v>17.3264</v>
      </c>
      <c r="BF150" s="24">
        <f t="shared" si="325"/>
        <v>0.33329999999999999</v>
      </c>
      <c r="BG150" s="69">
        <f t="shared" si="325"/>
        <v>7.5900000000000007</v>
      </c>
      <c r="BH150" s="395"/>
    </row>
    <row r="151" spans="1:61" s="389" customFormat="1" ht="12.75" customHeight="1" x14ac:dyDescent="0.2">
      <c r="A151" s="391">
        <v>32</v>
      </c>
      <c r="B151" s="392">
        <v>3426</v>
      </c>
      <c r="C151" s="392">
        <v>600078019</v>
      </c>
      <c r="D151" s="392">
        <v>72742470</v>
      </c>
      <c r="E151" s="393" t="s">
        <v>71</v>
      </c>
      <c r="F151" s="392">
        <v>3111</v>
      </c>
      <c r="G151" s="393" t="s">
        <v>315</v>
      </c>
      <c r="H151" s="469" t="s">
        <v>281</v>
      </c>
      <c r="I151" s="110">
        <v>4823771</v>
      </c>
      <c r="J151" s="111">
        <v>3510538</v>
      </c>
      <c r="K151" s="111">
        <v>20000</v>
      </c>
      <c r="L151" s="114">
        <v>1193322</v>
      </c>
      <c r="M151" s="114">
        <v>70211</v>
      </c>
      <c r="N151" s="111">
        <v>29700</v>
      </c>
      <c r="O151" s="275">
        <v>8.0242000000000004</v>
      </c>
      <c r="P151" s="288">
        <v>6</v>
      </c>
      <c r="Q151" s="406">
        <v>2.0242</v>
      </c>
      <c r="R151" s="112">
        <f t="shared" si="304"/>
        <v>0</v>
      </c>
      <c r="S151" s="113">
        <v>0</v>
      </c>
      <c r="T151" s="113">
        <v>0</v>
      </c>
      <c r="U151" s="113">
        <v>54348</v>
      </c>
      <c r="V151" s="113">
        <v>-73638</v>
      </c>
      <c r="W151" s="113">
        <v>0</v>
      </c>
      <c r="X151" s="113">
        <v>0</v>
      </c>
      <c r="Y151" s="113">
        <f t="shared" si="305"/>
        <v>-19290</v>
      </c>
      <c r="Z151" s="113">
        <v>0</v>
      </c>
      <c r="AA151" s="113">
        <v>0</v>
      </c>
      <c r="AB151" s="113">
        <v>0</v>
      </c>
      <c r="AC151" s="113">
        <f t="shared" si="306"/>
        <v>0</v>
      </c>
      <c r="AD151" s="113">
        <f t="shared" si="307"/>
        <v>-19290</v>
      </c>
      <c r="AE151" s="114">
        <f t="shared" si="308"/>
        <v>-6520</v>
      </c>
      <c r="AF151" s="114">
        <f t="shared" si="309"/>
        <v>-386</v>
      </c>
      <c r="AG151" s="113">
        <v>0</v>
      </c>
      <c r="AH151" s="113">
        <v>100001</v>
      </c>
      <c r="AI151" s="113">
        <v>0</v>
      </c>
      <c r="AJ151" s="113">
        <f t="shared" si="310"/>
        <v>100001</v>
      </c>
      <c r="AK151" s="113">
        <f t="shared" si="311"/>
        <v>73805</v>
      </c>
      <c r="AL151" s="115">
        <v>0</v>
      </c>
      <c r="AM151" s="115">
        <v>0</v>
      </c>
      <c r="AN151" s="115">
        <v>0</v>
      </c>
      <c r="AO151" s="115">
        <v>0</v>
      </c>
      <c r="AP151" s="115">
        <v>0</v>
      </c>
      <c r="AQ151" s="115">
        <v>0</v>
      </c>
      <c r="AR151" s="115">
        <v>0</v>
      </c>
      <c r="AS151" s="115">
        <v>0</v>
      </c>
      <c r="AT151" s="409">
        <f t="shared" ref="AT151:AT153" si="329">AL151+AN151+AO151+AR151+AQ151</f>
        <v>0</v>
      </c>
      <c r="AU151" s="115">
        <f>AM151+AP151+AS151</f>
        <v>0</v>
      </c>
      <c r="AV151" s="116">
        <f t="shared" si="314"/>
        <v>0</v>
      </c>
      <c r="AW151" s="346">
        <f>I151+AK151</f>
        <v>4897576</v>
      </c>
      <c r="AX151" s="113">
        <f>J151+Y151</f>
        <v>3491248</v>
      </c>
      <c r="AY151" s="113">
        <f t="shared" ref="AY151:AY153" si="330">W151</f>
        <v>0</v>
      </c>
      <c r="AZ151" s="113">
        <f>K151+AC151</f>
        <v>20000</v>
      </c>
      <c r="BA151" s="113">
        <f t="shared" ref="BA151:BB153" si="331">L151+AE151</f>
        <v>1186802</v>
      </c>
      <c r="BB151" s="113">
        <f t="shared" si="331"/>
        <v>69825</v>
      </c>
      <c r="BC151" s="113">
        <f>N151+AJ151</f>
        <v>129701</v>
      </c>
      <c r="BD151" s="115">
        <f>O151+AV151</f>
        <v>8.0242000000000004</v>
      </c>
      <c r="BE151" s="115">
        <f>P151+AT151</f>
        <v>6</v>
      </c>
      <c r="BF151" s="372">
        <f t="shared" ref="BF151:BF153" si="332">AQ151</f>
        <v>0</v>
      </c>
      <c r="BG151" s="116">
        <f>Q151+AU151</f>
        <v>2.0242</v>
      </c>
      <c r="BH151" s="395"/>
    </row>
    <row r="152" spans="1:61" s="389" customFormat="1" x14ac:dyDescent="0.2">
      <c r="A152" s="391">
        <v>32</v>
      </c>
      <c r="B152" s="392">
        <v>3426</v>
      </c>
      <c r="C152" s="392">
        <v>600078019</v>
      </c>
      <c r="D152" s="392">
        <v>72742470</v>
      </c>
      <c r="E152" s="393" t="s">
        <v>71</v>
      </c>
      <c r="F152" s="392">
        <v>3111</v>
      </c>
      <c r="G152" s="393" t="s">
        <v>316</v>
      </c>
      <c r="H152" s="469" t="s">
        <v>282</v>
      </c>
      <c r="I152" s="110">
        <v>352854</v>
      </c>
      <c r="J152" s="111">
        <v>259833</v>
      </c>
      <c r="K152" s="111">
        <v>0</v>
      </c>
      <c r="L152" s="114">
        <v>87824</v>
      </c>
      <c r="M152" s="114">
        <v>5197</v>
      </c>
      <c r="N152" s="111">
        <v>0</v>
      </c>
      <c r="O152" s="275">
        <v>0.75</v>
      </c>
      <c r="P152" s="288">
        <v>0.75</v>
      </c>
      <c r="Q152" s="406">
        <v>0</v>
      </c>
      <c r="R152" s="112">
        <f t="shared" si="304"/>
        <v>0</v>
      </c>
      <c r="S152" s="113">
        <v>0</v>
      </c>
      <c r="T152" s="113">
        <v>0</v>
      </c>
      <c r="U152" s="113">
        <v>0</v>
      </c>
      <c r="V152" s="113">
        <v>0</v>
      </c>
      <c r="W152" s="113">
        <v>0</v>
      </c>
      <c r="X152" s="113">
        <v>0</v>
      </c>
      <c r="Y152" s="113">
        <f t="shared" si="305"/>
        <v>0</v>
      </c>
      <c r="Z152" s="113">
        <v>0</v>
      </c>
      <c r="AA152" s="113">
        <v>0</v>
      </c>
      <c r="AB152" s="113">
        <v>0</v>
      </c>
      <c r="AC152" s="113">
        <f t="shared" si="306"/>
        <v>0</v>
      </c>
      <c r="AD152" s="113">
        <f t="shared" si="307"/>
        <v>0</v>
      </c>
      <c r="AE152" s="114">
        <f t="shared" si="308"/>
        <v>0</v>
      </c>
      <c r="AF152" s="114">
        <f t="shared" si="309"/>
        <v>0</v>
      </c>
      <c r="AG152" s="113">
        <v>0</v>
      </c>
      <c r="AH152" s="113">
        <v>0</v>
      </c>
      <c r="AI152" s="113">
        <v>0</v>
      </c>
      <c r="AJ152" s="113">
        <f t="shared" si="310"/>
        <v>0</v>
      </c>
      <c r="AK152" s="113">
        <f t="shared" si="311"/>
        <v>0</v>
      </c>
      <c r="AL152" s="115">
        <v>0</v>
      </c>
      <c r="AM152" s="115">
        <v>0</v>
      </c>
      <c r="AN152" s="115">
        <v>0</v>
      </c>
      <c r="AO152" s="115">
        <v>0</v>
      </c>
      <c r="AP152" s="115">
        <v>0</v>
      </c>
      <c r="AQ152" s="115">
        <v>0</v>
      </c>
      <c r="AR152" s="115">
        <v>0</v>
      </c>
      <c r="AS152" s="115">
        <v>0</v>
      </c>
      <c r="AT152" s="409">
        <f t="shared" si="329"/>
        <v>0</v>
      </c>
      <c r="AU152" s="115">
        <f>AM152+AP152+AS152</f>
        <v>0</v>
      </c>
      <c r="AV152" s="116">
        <f t="shared" si="314"/>
        <v>0</v>
      </c>
      <c r="AW152" s="346">
        <f>I152+AK152</f>
        <v>352854</v>
      </c>
      <c r="AX152" s="113">
        <f>J152+Y152</f>
        <v>259833</v>
      </c>
      <c r="AY152" s="113">
        <f t="shared" si="330"/>
        <v>0</v>
      </c>
      <c r="AZ152" s="113">
        <f>K152+AC152</f>
        <v>0</v>
      </c>
      <c r="BA152" s="113">
        <f t="shared" si="331"/>
        <v>87824</v>
      </c>
      <c r="BB152" s="113">
        <f t="shared" si="331"/>
        <v>5197</v>
      </c>
      <c r="BC152" s="113">
        <f>N152+AJ152</f>
        <v>0</v>
      </c>
      <c r="BD152" s="115">
        <f>O152+AV152</f>
        <v>0.75</v>
      </c>
      <c r="BE152" s="115">
        <f>P152+AT152</f>
        <v>0.75</v>
      </c>
      <c r="BF152" s="372">
        <f t="shared" si="332"/>
        <v>0</v>
      </c>
      <c r="BG152" s="116">
        <f>Q152+AU152</f>
        <v>0</v>
      </c>
      <c r="BH152" s="395"/>
    </row>
    <row r="153" spans="1:61" s="389" customFormat="1" ht="12.75" customHeight="1" x14ac:dyDescent="0.2">
      <c r="A153" s="391">
        <v>32</v>
      </c>
      <c r="B153" s="392">
        <v>3426</v>
      </c>
      <c r="C153" s="392">
        <v>600078019</v>
      </c>
      <c r="D153" s="392">
        <v>72742470</v>
      </c>
      <c r="E153" s="393" t="s">
        <v>71</v>
      </c>
      <c r="F153" s="392">
        <v>3141</v>
      </c>
      <c r="G153" s="393" t="s">
        <v>319</v>
      </c>
      <c r="H153" s="469" t="s">
        <v>282</v>
      </c>
      <c r="I153" s="110">
        <v>1837888</v>
      </c>
      <c r="J153" s="111">
        <v>1344580</v>
      </c>
      <c r="K153" s="111">
        <v>0</v>
      </c>
      <c r="L153" s="114">
        <v>454468</v>
      </c>
      <c r="M153" s="114">
        <v>26892</v>
      </c>
      <c r="N153" s="111">
        <v>11948</v>
      </c>
      <c r="O153" s="275">
        <v>4.5699999999999994</v>
      </c>
      <c r="P153" s="288">
        <v>0</v>
      </c>
      <c r="Q153" s="406">
        <v>4.5699999999999994</v>
      </c>
      <c r="R153" s="112">
        <f t="shared" si="304"/>
        <v>0</v>
      </c>
      <c r="S153" s="113">
        <v>0</v>
      </c>
      <c r="T153" s="113">
        <v>0</v>
      </c>
      <c r="U153" s="113">
        <v>0</v>
      </c>
      <c r="V153" s="113">
        <v>0</v>
      </c>
      <c r="W153" s="113">
        <v>0</v>
      </c>
      <c r="X153" s="113">
        <v>0</v>
      </c>
      <c r="Y153" s="113">
        <f t="shared" si="305"/>
        <v>0</v>
      </c>
      <c r="Z153" s="113">
        <v>0</v>
      </c>
      <c r="AA153" s="113">
        <v>0</v>
      </c>
      <c r="AB153" s="113">
        <v>0</v>
      </c>
      <c r="AC153" s="113">
        <f t="shared" si="306"/>
        <v>0</v>
      </c>
      <c r="AD153" s="113">
        <f t="shared" si="307"/>
        <v>0</v>
      </c>
      <c r="AE153" s="114">
        <f t="shared" si="308"/>
        <v>0</v>
      </c>
      <c r="AF153" s="114">
        <f t="shared" si="309"/>
        <v>0</v>
      </c>
      <c r="AG153" s="113">
        <v>0</v>
      </c>
      <c r="AH153" s="113">
        <v>0</v>
      </c>
      <c r="AI153" s="113">
        <v>0</v>
      </c>
      <c r="AJ153" s="113">
        <f t="shared" si="310"/>
        <v>0</v>
      </c>
      <c r="AK153" s="113">
        <f t="shared" si="311"/>
        <v>0</v>
      </c>
      <c r="AL153" s="115">
        <v>0</v>
      </c>
      <c r="AM153" s="115">
        <v>0</v>
      </c>
      <c r="AN153" s="115">
        <v>0</v>
      </c>
      <c r="AO153" s="115">
        <v>0</v>
      </c>
      <c r="AP153" s="115">
        <v>0</v>
      </c>
      <c r="AQ153" s="115">
        <v>0</v>
      </c>
      <c r="AR153" s="115">
        <v>0</v>
      </c>
      <c r="AS153" s="115">
        <v>0</v>
      </c>
      <c r="AT153" s="409">
        <f t="shared" si="329"/>
        <v>0</v>
      </c>
      <c r="AU153" s="115">
        <f>AM153+AP153+AS153</f>
        <v>0</v>
      </c>
      <c r="AV153" s="116">
        <f t="shared" si="314"/>
        <v>0</v>
      </c>
      <c r="AW153" s="346">
        <f>I153+AK153</f>
        <v>1837888</v>
      </c>
      <c r="AX153" s="113">
        <f>J153+Y153</f>
        <v>1344580</v>
      </c>
      <c r="AY153" s="113">
        <f t="shared" si="330"/>
        <v>0</v>
      </c>
      <c r="AZ153" s="113">
        <f>K153+AC153</f>
        <v>0</v>
      </c>
      <c r="BA153" s="113">
        <f t="shared" si="331"/>
        <v>454468</v>
      </c>
      <c r="BB153" s="113">
        <f t="shared" si="331"/>
        <v>26892</v>
      </c>
      <c r="BC153" s="113">
        <f>N153+AJ153</f>
        <v>11948</v>
      </c>
      <c r="BD153" s="115">
        <f>O153+AV153</f>
        <v>4.5699999999999994</v>
      </c>
      <c r="BE153" s="115">
        <f>P153+AT153</f>
        <v>0</v>
      </c>
      <c r="BF153" s="372">
        <f t="shared" si="332"/>
        <v>0</v>
      </c>
      <c r="BG153" s="116">
        <f>Q153+AU153</f>
        <v>4.5699999999999994</v>
      </c>
      <c r="BH153" s="395"/>
      <c r="BI153" s="395"/>
    </row>
    <row r="154" spans="1:61" s="389" customFormat="1" ht="12.75" customHeight="1" x14ac:dyDescent="0.2">
      <c r="A154" s="235">
        <v>32</v>
      </c>
      <c r="B154" s="22">
        <v>3426</v>
      </c>
      <c r="C154" s="234">
        <v>600078019</v>
      </c>
      <c r="D154" s="234">
        <v>72742470</v>
      </c>
      <c r="E154" s="390" t="s">
        <v>72</v>
      </c>
      <c r="F154" s="22"/>
      <c r="G154" s="390"/>
      <c r="H154" s="468"/>
      <c r="I154" s="34">
        <v>7014513</v>
      </c>
      <c r="J154" s="23">
        <v>5114951</v>
      </c>
      <c r="K154" s="23">
        <v>20000</v>
      </c>
      <c r="L154" s="23">
        <v>1735614</v>
      </c>
      <c r="M154" s="23">
        <v>102300</v>
      </c>
      <c r="N154" s="23">
        <v>41648</v>
      </c>
      <c r="O154" s="24">
        <v>13.344200000000001</v>
      </c>
      <c r="P154" s="289">
        <v>6.75</v>
      </c>
      <c r="Q154" s="802">
        <v>6.594199999999999</v>
      </c>
      <c r="R154" s="34">
        <f t="shared" ref="R154:BG154" si="333">SUM(R151:R153)</f>
        <v>0</v>
      </c>
      <c r="S154" s="23">
        <f t="shared" si="333"/>
        <v>0</v>
      </c>
      <c r="T154" s="23">
        <f t="shared" si="333"/>
        <v>0</v>
      </c>
      <c r="U154" s="23">
        <f t="shared" ref="U154" si="334">SUM(U151:U153)</f>
        <v>54348</v>
      </c>
      <c r="V154" s="23">
        <f t="shared" si="333"/>
        <v>-73638</v>
      </c>
      <c r="W154" s="23">
        <f t="shared" ref="W154" si="335">SUM(W151:W153)</f>
        <v>0</v>
      </c>
      <c r="X154" s="23">
        <f t="shared" si="333"/>
        <v>0</v>
      </c>
      <c r="Y154" s="23">
        <f t="shared" si="333"/>
        <v>-19290</v>
      </c>
      <c r="Z154" s="23">
        <f t="shared" si="333"/>
        <v>0</v>
      </c>
      <c r="AA154" s="23">
        <f t="shared" si="333"/>
        <v>0</v>
      </c>
      <c r="AB154" s="23">
        <f t="shared" si="333"/>
        <v>0</v>
      </c>
      <c r="AC154" s="23">
        <f t="shared" si="333"/>
        <v>0</v>
      </c>
      <c r="AD154" s="23">
        <f t="shared" si="333"/>
        <v>-19290</v>
      </c>
      <c r="AE154" s="23">
        <f t="shared" si="333"/>
        <v>-6520</v>
      </c>
      <c r="AF154" s="23">
        <f t="shared" si="333"/>
        <v>-386</v>
      </c>
      <c r="AG154" s="23">
        <f t="shared" si="333"/>
        <v>0</v>
      </c>
      <c r="AH154" s="23">
        <f t="shared" ref="AH154" si="336">SUM(AH151:AH153)</f>
        <v>100001</v>
      </c>
      <c r="AI154" s="23">
        <f t="shared" si="333"/>
        <v>0</v>
      </c>
      <c r="AJ154" s="23">
        <f t="shared" si="333"/>
        <v>100001</v>
      </c>
      <c r="AK154" s="23">
        <f t="shared" si="333"/>
        <v>73805</v>
      </c>
      <c r="AL154" s="24">
        <f t="shared" si="333"/>
        <v>0</v>
      </c>
      <c r="AM154" s="24">
        <f t="shared" si="333"/>
        <v>0</v>
      </c>
      <c r="AN154" s="24">
        <f t="shared" si="333"/>
        <v>0</v>
      </c>
      <c r="AO154" s="24">
        <f t="shared" si="333"/>
        <v>0</v>
      </c>
      <c r="AP154" s="24">
        <f t="shared" si="333"/>
        <v>0</v>
      </c>
      <c r="AQ154" s="24">
        <f t="shared" ref="AQ154" si="337">SUM(AQ151:AQ153)</f>
        <v>0</v>
      </c>
      <c r="AR154" s="24">
        <f t="shared" si="333"/>
        <v>0</v>
      </c>
      <c r="AS154" s="24">
        <f t="shared" si="333"/>
        <v>0</v>
      </c>
      <c r="AT154" s="24">
        <f t="shared" si="333"/>
        <v>0</v>
      </c>
      <c r="AU154" s="24">
        <f t="shared" si="333"/>
        <v>0</v>
      </c>
      <c r="AV154" s="69">
        <f t="shared" si="333"/>
        <v>0</v>
      </c>
      <c r="AW154" s="848">
        <f t="shared" si="333"/>
        <v>7088318</v>
      </c>
      <c r="AX154" s="23">
        <f t="shared" si="333"/>
        <v>5095661</v>
      </c>
      <c r="AY154" s="942">
        <f t="shared" ref="AY154" si="338">SUM(AY151:AY153)</f>
        <v>0</v>
      </c>
      <c r="AZ154" s="23">
        <f t="shared" si="333"/>
        <v>20000</v>
      </c>
      <c r="BA154" s="23">
        <f t="shared" si="333"/>
        <v>1729094</v>
      </c>
      <c r="BB154" s="23">
        <f t="shared" si="333"/>
        <v>101914</v>
      </c>
      <c r="BC154" s="23">
        <f t="shared" si="333"/>
        <v>141649</v>
      </c>
      <c r="BD154" s="24">
        <f t="shared" si="333"/>
        <v>13.344200000000001</v>
      </c>
      <c r="BE154" s="24">
        <f t="shared" si="333"/>
        <v>6.75</v>
      </c>
      <c r="BF154" s="24">
        <f t="shared" si="333"/>
        <v>0</v>
      </c>
      <c r="BG154" s="69">
        <f t="shared" si="333"/>
        <v>6.594199999999999</v>
      </c>
      <c r="BH154" s="395"/>
    </row>
    <row r="155" spans="1:61" s="389" customFormat="1" ht="12.75" customHeight="1" x14ac:dyDescent="0.2">
      <c r="A155" s="391">
        <v>33</v>
      </c>
      <c r="B155" s="392">
        <v>3425</v>
      </c>
      <c r="C155" s="392">
        <v>600078451</v>
      </c>
      <c r="D155" s="392">
        <v>72742551</v>
      </c>
      <c r="E155" s="393" t="s">
        <v>73</v>
      </c>
      <c r="F155" s="392">
        <v>3113</v>
      </c>
      <c r="G155" s="393" t="s">
        <v>318</v>
      </c>
      <c r="H155" s="469" t="s">
        <v>281</v>
      </c>
      <c r="I155" s="110">
        <v>12679809</v>
      </c>
      <c r="J155" s="111">
        <v>9129226</v>
      </c>
      <c r="K155" s="111">
        <v>19200</v>
      </c>
      <c r="L155" s="114">
        <v>3092168</v>
      </c>
      <c r="M155" s="114">
        <v>182585</v>
      </c>
      <c r="N155" s="111">
        <v>256630</v>
      </c>
      <c r="O155" s="275">
        <v>17.332599999999996</v>
      </c>
      <c r="P155" s="288">
        <v>12.7781</v>
      </c>
      <c r="Q155" s="406">
        <v>4.5545</v>
      </c>
      <c r="R155" s="112">
        <f t="shared" si="304"/>
        <v>0</v>
      </c>
      <c r="S155" s="113">
        <v>0</v>
      </c>
      <c r="T155" s="113">
        <v>0</v>
      </c>
      <c r="U155" s="113">
        <v>16580</v>
      </c>
      <c r="V155" s="113">
        <v>0</v>
      </c>
      <c r="W155" s="113">
        <v>0</v>
      </c>
      <c r="X155" s="113">
        <v>0</v>
      </c>
      <c r="Y155" s="113">
        <f t="shared" si="305"/>
        <v>16580</v>
      </c>
      <c r="Z155" s="113">
        <v>0</v>
      </c>
      <c r="AA155" s="113">
        <v>0</v>
      </c>
      <c r="AB155" s="113">
        <v>0</v>
      </c>
      <c r="AC155" s="113">
        <f t="shared" si="306"/>
        <v>0</v>
      </c>
      <c r="AD155" s="113">
        <f t="shared" si="307"/>
        <v>16580</v>
      </c>
      <c r="AE155" s="114">
        <f t="shared" si="308"/>
        <v>5604</v>
      </c>
      <c r="AF155" s="114">
        <f t="shared" si="309"/>
        <v>332</v>
      </c>
      <c r="AG155" s="113">
        <v>0</v>
      </c>
      <c r="AH155" s="113">
        <v>0</v>
      </c>
      <c r="AI155" s="113">
        <v>0</v>
      </c>
      <c r="AJ155" s="113">
        <f t="shared" si="310"/>
        <v>0</v>
      </c>
      <c r="AK155" s="113">
        <f t="shared" si="311"/>
        <v>22516</v>
      </c>
      <c r="AL155" s="115">
        <v>0</v>
      </c>
      <c r="AM155" s="115">
        <v>0</v>
      </c>
      <c r="AN155" s="115">
        <v>0</v>
      </c>
      <c r="AO155" s="115">
        <v>0</v>
      </c>
      <c r="AP155" s="115">
        <v>0</v>
      </c>
      <c r="AQ155" s="115">
        <v>0</v>
      </c>
      <c r="AR155" s="115">
        <v>0</v>
      </c>
      <c r="AS155" s="115">
        <v>0</v>
      </c>
      <c r="AT155" s="409">
        <f t="shared" ref="AT155:AT158" si="339">AL155+AN155+AO155+AR155+AQ155</f>
        <v>0</v>
      </c>
      <c r="AU155" s="115">
        <f>AM155+AP155+AS155</f>
        <v>0</v>
      </c>
      <c r="AV155" s="116">
        <f t="shared" si="314"/>
        <v>0</v>
      </c>
      <c r="AW155" s="346">
        <f>I155+AK155</f>
        <v>12702325</v>
      </c>
      <c r="AX155" s="113">
        <f>J155+Y155</f>
        <v>9145806</v>
      </c>
      <c r="AY155" s="113">
        <f t="shared" ref="AY155:AY158" si="340">W155</f>
        <v>0</v>
      </c>
      <c r="AZ155" s="113">
        <f>K155+AC155</f>
        <v>19200</v>
      </c>
      <c r="BA155" s="113">
        <f t="shared" ref="BA155:BB158" si="341">L155+AE155</f>
        <v>3097772</v>
      </c>
      <c r="BB155" s="113">
        <f t="shared" si="341"/>
        <v>182917</v>
      </c>
      <c r="BC155" s="113">
        <f>N155+AJ155</f>
        <v>256630</v>
      </c>
      <c r="BD155" s="115">
        <f>O155+AV155</f>
        <v>17.332599999999996</v>
      </c>
      <c r="BE155" s="115">
        <f>P155+AT155</f>
        <v>12.7781</v>
      </c>
      <c r="BF155" s="372">
        <f t="shared" ref="BF155:BF158" si="342">AQ155</f>
        <v>0</v>
      </c>
      <c r="BG155" s="116">
        <f>Q155+AU155</f>
        <v>4.5545</v>
      </c>
      <c r="BH155" s="395"/>
    </row>
    <row r="156" spans="1:61" s="389" customFormat="1" x14ac:dyDescent="0.2">
      <c r="A156" s="391">
        <v>33</v>
      </c>
      <c r="B156" s="392">
        <v>3425</v>
      </c>
      <c r="C156" s="392">
        <v>600078451</v>
      </c>
      <c r="D156" s="392">
        <v>72742551</v>
      </c>
      <c r="E156" s="393" t="s">
        <v>73</v>
      </c>
      <c r="F156" s="392">
        <v>3113</v>
      </c>
      <c r="G156" s="393" t="s">
        <v>316</v>
      </c>
      <c r="H156" s="469" t="s">
        <v>282</v>
      </c>
      <c r="I156" s="110">
        <v>1878301</v>
      </c>
      <c r="J156" s="111">
        <v>1379456</v>
      </c>
      <c r="K156" s="111">
        <v>0</v>
      </c>
      <c r="L156" s="114">
        <v>466256</v>
      </c>
      <c r="M156" s="114">
        <v>27589</v>
      </c>
      <c r="N156" s="111">
        <v>5000</v>
      </c>
      <c r="O156" s="275">
        <v>3.94</v>
      </c>
      <c r="P156" s="288">
        <v>3.94</v>
      </c>
      <c r="Q156" s="406">
        <v>0</v>
      </c>
      <c r="R156" s="112">
        <f t="shared" si="304"/>
        <v>0</v>
      </c>
      <c r="S156" s="113">
        <v>-44911</v>
      </c>
      <c r="T156" s="113">
        <v>0</v>
      </c>
      <c r="U156" s="113">
        <v>0</v>
      </c>
      <c r="V156" s="113">
        <v>0</v>
      </c>
      <c r="W156" s="113">
        <v>0</v>
      </c>
      <c r="X156" s="113">
        <v>0</v>
      </c>
      <c r="Y156" s="113">
        <f t="shared" si="305"/>
        <v>-44911</v>
      </c>
      <c r="Z156" s="113">
        <v>0</v>
      </c>
      <c r="AA156" s="113">
        <v>0</v>
      </c>
      <c r="AB156" s="113">
        <v>0</v>
      </c>
      <c r="AC156" s="113">
        <f t="shared" si="306"/>
        <v>0</v>
      </c>
      <c r="AD156" s="113">
        <f t="shared" si="307"/>
        <v>-44911</v>
      </c>
      <c r="AE156" s="114">
        <f t="shared" si="308"/>
        <v>-15180</v>
      </c>
      <c r="AF156" s="114">
        <f t="shared" si="309"/>
        <v>-898</v>
      </c>
      <c r="AG156" s="113">
        <v>0</v>
      </c>
      <c r="AH156" s="113">
        <v>0</v>
      </c>
      <c r="AI156" s="113">
        <v>0</v>
      </c>
      <c r="AJ156" s="113">
        <f t="shared" si="310"/>
        <v>0</v>
      </c>
      <c r="AK156" s="113">
        <f t="shared" si="311"/>
        <v>-60989</v>
      </c>
      <c r="AL156" s="115">
        <v>0</v>
      </c>
      <c r="AM156" s="115">
        <v>0</v>
      </c>
      <c r="AN156" s="115">
        <v>-0.13</v>
      </c>
      <c r="AO156" s="115">
        <v>0</v>
      </c>
      <c r="AP156" s="115">
        <v>0</v>
      </c>
      <c r="AQ156" s="115">
        <v>0</v>
      </c>
      <c r="AR156" s="115">
        <v>0</v>
      </c>
      <c r="AS156" s="115">
        <v>0</v>
      </c>
      <c r="AT156" s="409">
        <f t="shared" si="339"/>
        <v>-0.13</v>
      </c>
      <c r="AU156" s="115">
        <f>AM156+AP156+AS156</f>
        <v>0</v>
      </c>
      <c r="AV156" s="116">
        <f t="shared" si="314"/>
        <v>-0.13</v>
      </c>
      <c r="AW156" s="346">
        <f>I156+AK156</f>
        <v>1817312</v>
      </c>
      <c r="AX156" s="113">
        <f>J156+Y156</f>
        <v>1334545</v>
      </c>
      <c r="AY156" s="113">
        <f t="shared" si="340"/>
        <v>0</v>
      </c>
      <c r="AZ156" s="113">
        <f>K156+AC156</f>
        <v>0</v>
      </c>
      <c r="BA156" s="113">
        <f t="shared" si="341"/>
        <v>451076</v>
      </c>
      <c r="BB156" s="113">
        <f t="shared" si="341"/>
        <v>26691</v>
      </c>
      <c r="BC156" s="113">
        <f>N156+AJ156</f>
        <v>5000</v>
      </c>
      <c r="BD156" s="115">
        <f>O156+AV156</f>
        <v>3.81</v>
      </c>
      <c r="BE156" s="115">
        <f>P156+AT156</f>
        <v>3.81</v>
      </c>
      <c r="BF156" s="372">
        <f t="shared" si="342"/>
        <v>0</v>
      </c>
      <c r="BG156" s="116">
        <f>Q156+AU156</f>
        <v>0</v>
      </c>
      <c r="BH156" s="395"/>
    </row>
    <row r="157" spans="1:61" s="389" customFormat="1" ht="12.75" customHeight="1" x14ac:dyDescent="0.2">
      <c r="A157" s="391">
        <v>33</v>
      </c>
      <c r="B157" s="392">
        <v>3425</v>
      </c>
      <c r="C157" s="392">
        <v>600078451</v>
      </c>
      <c r="D157" s="392">
        <v>72742551</v>
      </c>
      <c r="E157" s="393" t="s">
        <v>73</v>
      </c>
      <c r="F157" s="392">
        <v>3143</v>
      </c>
      <c r="G157" s="393" t="s">
        <v>633</v>
      </c>
      <c r="H157" s="469" t="s">
        <v>281</v>
      </c>
      <c r="I157" s="110">
        <v>1079665</v>
      </c>
      <c r="J157" s="111">
        <v>795041</v>
      </c>
      <c r="K157" s="111">
        <v>0</v>
      </c>
      <c r="L157" s="114">
        <v>268724</v>
      </c>
      <c r="M157" s="114">
        <v>15900</v>
      </c>
      <c r="N157" s="111">
        <v>0</v>
      </c>
      <c r="O157" s="275">
        <v>1.77</v>
      </c>
      <c r="P157" s="288">
        <v>1.77</v>
      </c>
      <c r="Q157" s="406">
        <v>0</v>
      </c>
      <c r="R157" s="112">
        <f t="shared" si="304"/>
        <v>0</v>
      </c>
      <c r="S157" s="113">
        <v>0</v>
      </c>
      <c r="T157" s="113">
        <v>0</v>
      </c>
      <c r="U157" s="113">
        <v>0</v>
      </c>
      <c r="V157" s="113">
        <v>0</v>
      </c>
      <c r="W157" s="113">
        <v>0</v>
      </c>
      <c r="X157" s="113">
        <v>0</v>
      </c>
      <c r="Y157" s="113">
        <f t="shared" si="305"/>
        <v>0</v>
      </c>
      <c r="Z157" s="113">
        <v>0</v>
      </c>
      <c r="AA157" s="113">
        <v>0</v>
      </c>
      <c r="AB157" s="113">
        <v>0</v>
      </c>
      <c r="AC157" s="113">
        <f t="shared" si="306"/>
        <v>0</v>
      </c>
      <c r="AD157" s="113">
        <f t="shared" si="307"/>
        <v>0</v>
      </c>
      <c r="AE157" s="114">
        <f t="shared" si="308"/>
        <v>0</v>
      </c>
      <c r="AF157" s="114">
        <f t="shared" si="309"/>
        <v>0</v>
      </c>
      <c r="AG157" s="113">
        <v>0</v>
      </c>
      <c r="AH157" s="113">
        <v>0</v>
      </c>
      <c r="AI157" s="113">
        <v>0</v>
      </c>
      <c r="AJ157" s="113">
        <f t="shared" si="310"/>
        <v>0</v>
      </c>
      <c r="AK157" s="113">
        <f t="shared" si="311"/>
        <v>0</v>
      </c>
      <c r="AL157" s="115">
        <v>0</v>
      </c>
      <c r="AM157" s="115">
        <v>0</v>
      </c>
      <c r="AN157" s="115">
        <v>0</v>
      </c>
      <c r="AO157" s="115">
        <v>0</v>
      </c>
      <c r="AP157" s="115">
        <v>0</v>
      </c>
      <c r="AQ157" s="115">
        <v>0</v>
      </c>
      <c r="AR157" s="115">
        <v>0</v>
      </c>
      <c r="AS157" s="115">
        <v>0</v>
      </c>
      <c r="AT157" s="409">
        <f t="shared" si="339"/>
        <v>0</v>
      </c>
      <c r="AU157" s="115">
        <f>AM157+AP157+AS157</f>
        <v>0</v>
      </c>
      <c r="AV157" s="116">
        <f t="shared" si="314"/>
        <v>0</v>
      </c>
      <c r="AW157" s="346">
        <f>I157+AK157</f>
        <v>1079665</v>
      </c>
      <c r="AX157" s="113">
        <f>J157+Y157</f>
        <v>795041</v>
      </c>
      <c r="AY157" s="113">
        <f t="shared" si="340"/>
        <v>0</v>
      </c>
      <c r="AZ157" s="113">
        <f>K157+AC157</f>
        <v>0</v>
      </c>
      <c r="BA157" s="113">
        <f t="shared" si="341"/>
        <v>268724</v>
      </c>
      <c r="BB157" s="113">
        <f t="shared" si="341"/>
        <v>15900</v>
      </c>
      <c r="BC157" s="113">
        <f>N157+AJ157</f>
        <v>0</v>
      </c>
      <c r="BD157" s="115">
        <f>O157+AV157</f>
        <v>1.77</v>
      </c>
      <c r="BE157" s="115">
        <f>P157+AT157</f>
        <v>1.77</v>
      </c>
      <c r="BF157" s="372">
        <f t="shared" si="342"/>
        <v>0</v>
      </c>
      <c r="BG157" s="116">
        <f>Q157+AU157</f>
        <v>0</v>
      </c>
      <c r="BH157" s="395"/>
    </row>
    <row r="158" spans="1:61" s="389" customFormat="1" ht="12.75" customHeight="1" x14ac:dyDescent="0.2">
      <c r="A158" s="391">
        <v>33</v>
      </c>
      <c r="B158" s="392">
        <v>3425</v>
      </c>
      <c r="C158" s="392">
        <v>600078451</v>
      </c>
      <c r="D158" s="392">
        <v>72742551</v>
      </c>
      <c r="E158" s="393" t="s">
        <v>73</v>
      </c>
      <c r="F158" s="392">
        <v>3143</v>
      </c>
      <c r="G158" s="393" t="s">
        <v>634</v>
      </c>
      <c r="H158" s="469" t="s">
        <v>282</v>
      </c>
      <c r="I158" s="110">
        <v>37217</v>
      </c>
      <c r="J158" s="111">
        <v>26235</v>
      </c>
      <c r="K158" s="111">
        <v>0</v>
      </c>
      <c r="L158" s="114">
        <v>8867</v>
      </c>
      <c r="M158" s="114">
        <v>525</v>
      </c>
      <c r="N158" s="111">
        <v>1590</v>
      </c>
      <c r="O158" s="275">
        <v>0.11</v>
      </c>
      <c r="P158" s="288">
        <v>0</v>
      </c>
      <c r="Q158" s="406">
        <v>0.11</v>
      </c>
      <c r="R158" s="112">
        <f t="shared" si="304"/>
        <v>0</v>
      </c>
      <c r="S158" s="113">
        <v>0</v>
      </c>
      <c r="T158" s="113">
        <v>0</v>
      </c>
      <c r="U158" s="113">
        <v>0</v>
      </c>
      <c r="V158" s="113">
        <v>0</v>
      </c>
      <c r="W158" s="113">
        <v>0</v>
      </c>
      <c r="X158" s="113">
        <v>0</v>
      </c>
      <c r="Y158" s="113">
        <f t="shared" si="305"/>
        <v>0</v>
      </c>
      <c r="Z158" s="113">
        <v>0</v>
      </c>
      <c r="AA158" s="113">
        <v>0</v>
      </c>
      <c r="AB158" s="113">
        <v>0</v>
      </c>
      <c r="AC158" s="113">
        <f t="shared" si="306"/>
        <v>0</v>
      </c>
      <c r="AD158" s="113">
        <f t="shared" si="307"/>
        <v>0</v>
      </c>
      <c r="AE158" s="114">
        <f t="shared" si="308"/>
        <v>0</v>
      </c>
      <c r="AF158" s="114">
        <f t="shared" si="309"/>
        <v>0</v>
      </c>
      <c r="AG158" s="113">
        <v>0</v>
      </c>
      <c r="AH158" s="113">
        <v>0</v>
      </c>
      <c r="AI158" s="113">
        <v>0</v>
      </c>
      <c r="AJ158" s="113">
        <f t="shared" si="310"/>
        <v>0</v>
      </c>
      <c r="AK158" s="113">
        <f t="shared" si="311"/>
        <v>0</v>
      </c>
      <c r="AL158" s="115">
        <v>0</v>
      </c>
      <c r="AM158" s="115">
        <v>0</v>
      </c>
      <c r="AN158" s="115">
        <v>0</v>
      </c>
      <c r="AO158" s="115">
        <v>0</v>
      </c>
      <c r="AP158" s="115">
        <v>0</v>
      </c>
      <c r="AQ158" s="115">
        <v>0</v>
      </c>
      <c r="AR158" s="115">
        <v>0</v>
      </c>
      <c r="AS158" s="115">
        <v>0</v>
      </c>
      <c r="AT158" s="409">
        <f t="shared" si="339"/>
        <v>0</v>
      </c>
      <c r="AU158" s="115">
        <f>AM158+AP158+AS158</f>
        <v>0</v>
      </c>
      <c r="AV158" s="116">
        <f t="shared" si="314"/>
        <v>0</v>
      </c>
      <c r="AW158" s="346">
        <f>I158+AK158</f>
        <v>37217</v>
      </c>
      <c r="AX158" s="113">
        <f>J158+Y158</f>
        <v>26235</v>
      </c>
      <c r="AY158" s="113">
        <f t="shared" si="340"/>
        <v>0</v>
      </c>
      <c r="AZ158" s="113">
        <f>K158+AC158</f>
        <v>0</v>
      </c>
      <c r="BA158" s="113">
        <f t="shared" si="341"/>
        <v>8867</v>
      </c>
      <c r="BB158" s="113">
        <f t="shared" si="341"/>
        <v>525</v>
      </c>
      <c r="BC158" s="113">
        <f>N158+AJ158</f>
        <v>1590</v>
      </c>
      <c r="BD158" s="115">
        <f>O158+AV158</f>
        <v>0.11</v>
      </c>
      <c r="BE158" s="115">
        <f>P158+AT158</f>
        <v>0</v>
      </c>
      <c r="BF158" s="372">
        <f t="shared" si="342"/>
        <v>0</v>
      </c>
      <c r="BG158" s="116">
        <f>Q158+AU158</f>
        <v>0.11</v>
      </c>
      <c r="BH158" s="395"/>
    </row>
    <row r="159" spans="1:61" s="389" customFormat="1" ht="12.75" customHeight="1" x14ac:dyDescent="0.2">
      <c r="A159" s="235">
        <v>33</v>
      </c>
      <c r="B159" s="22">
        <v>3425</v>
      </c>
      <c r="C159" s="234">
        <v>600078451</v>
      </c>
      <c r="D159" s="234">
        <v>72742551</v>
      </c>
      <c r="E159" s="390" t="s">
        <v>74</v>
      </c>
      <c r="F159" s="22"/>
      <c r="G159" s="390"/>
      <c r="H159" s="468"/>
      <c r="I159" s="34">
        <v>15674992</v>
      </c>
      <c r="J159" s="23">
        <v>11329958</v>
      </c>
      <c r="K159" s="23">
        <v>19200</v>
      </c>
      <c r="L159" s="23">
        <v>3836015</v>
      </c>
      <c r="M159" s="23">
        <v>226599</v>
      </c>
      <c r="N159" s="23">
        <v>263220</v>
      </c>
      <c r="O159" s="24">
        <v>23.152599999999996</v>
      </c>
      <c r="P159" s="289">
        <v>18.488099999999999</v>
      </c>
      <c r="Q159" s="802">
        <v>4.6645000000000003</v>
      </c>
      <c r="R159" s="34">
        <f t="shared" ref="R159:BG159" si="343">SUM(R155:R158)</f>
        <v>0</v>
      </c>
      <c r="S159" s="23">
        <f t="shared" si="343"/>
        <v>-44911</v>
      </c>
      <c r="T159" s="23">
        <f t="shared" si="343"/>
        <v>0</v>
      </c>
      <c r="U159" s="23">
        <f t="shared" ref="U159" si="344">SUM(U155:U158)</f>
        <v>16580</v>
      </c>
      <c r="V159" s="23">
        <f t="shared" si="343"/>
        <v>0</v>
      </c>
      <c r="W159" s="23">
        <f t="shared" ref="W159" si="345">SUM(W155:W158)</f>
        <v>0</v>
      </c>
      <c r="X159" s="23">
        <f t="shared" si="343"/>
        <v>0</v>
      </c>
      <c r="Y159" s="23">
        <f t="shared" si="343"/>
        <v>-28331</v>
      </c>
      <c r="Z159" s="23">
        <f t="shared" si="343"/>
        <v>0</v>
      </c>
      <c r="AA159" s="23">
        <f t="shared" si="343"/>
        <v>0</v>
      </c>
      <c r="AB159" s="23">
        <f t="shared" si="343"/>
        <v>0</v>
      </c>
      <c r="AC159" s="23">
        <f t="shared" si="343"/>
        <v>0</v>
      </c>
      <c r="AD159" s="23">
        <f t="shared" si="343"/>
        <v>-28331</v>
      </c>
      <c r="AE159" s="23">
        <f t="shared" si="343"/>
        <v>-9576</v>
      </c>
      <c r="AF159" s="23">
        <f t="shared" si="343"/>
        <v>-566</v>
      </c>
      <c r="AG159" s="23">
        <f t="shared" si="343"/>
        <v>0</v>
      </c>
      <c r="AH159" s="23">
        <f t="shared" ref="AH159" si="346">SUM(AH155:AH158)</f>
        <v>0</v>
      </c>
      <c r="AI159" s="23">
        <f t="shared" si="343"/>
        <v>0</v>
      </c>
      <c r="AJ159" s="23">
        <f t="shared" si="343"/>
        <v>0</v>
      </c>
      <c r="AK159" s="23">
        <f t="shared" si="343"/>
        <v>-38473</v>
      </c>
      <c r="AL159" s="24">
        <f t="shared" si="343"/>
        <v>0</v>
      </c>
      <c r="AM159" s="24">
        <f t="shared" si="343"/>
        <v>0</v>
      </c>
      <c r="AN159" s="24">
        <f t="shared" si="343"/>
        <v>-0.13</v>
      </c>
      <c r="AO159" s="24">
        <f t="shared" si="343"/>
        <v>0</v>
      </c>
      <c r="AP159" s="24">
        <f t="shared" si="343"/>
        <v>0</v>
      </c>
      <c r="AQ159" s="24">
        <f t="shared" ref="AQ159" si="347">SUM(AQ155:AQ158)</f>
        <v>0</v>
      </c>
      <c r="AR159" s="24">
        <f t="shared" si="343"/>
        <v>0</v>
      </c>
      <c r="AS159" s="24">
        <f t="shared" si="343"/>
        <v>0</v>
      </c>
      <c r="AT159" s="24">
        <f t="shared" si="343"/>
        <v>-0.13</v>
      </c>
      <c r="AU159" s="24">
        <f t="shared" si="343"/>
        <v>0</v>
      </c>
      <c r="AV159" s="69">
        <f t="shared" si="343"/>
        <v>-0.13</v>
      </c>
      <c r="AW159" s="848">
        <f t="shared" si="343"/>
        <v>15636519</v>
      </c>
      <c r="AX159" s="23">
        <f t="shared" si="343"/>
        <v>11301627</v>
      </c>
      <c r="AY159" s="942">
        <f t="shared" ref="AY159" si="348">SUM(AY155:AY158)</f>
        <v>0</v>
      </c>
      <c r="AZ159" s="23">
        <f t="shared" si="343"/>
        <v>19200</v>
      </c>
      <c r="BA159" s="23">
        <f t="shared" si="343"/>
        <v>3826439</v>
      </c>
      <c r="BB159" s="23">
        <f t="shared" si="343"/>
        <v>226033</v>
      </c>
      <c r="BC159" s="23">
        <f t="shared" si="343"/>
        <v>263220</v>
      </c>
      <c r="BD159" s="24">
        <f t="shared" si="343"/>
        <v>23.022599999999994</v>
      </c>
      <c r="BE159" s="24">
        <f t="shared" si="343"/>
        <v>18.3581</v>
      </c>
      <c r="BF159" s="24">
        <f t="shared" si="343"/>
        <v>0</v>
      </c>
      <c r="BG159" s="69">
        <f t="shared" si="343"/>
        <v>4.6645000000000003</v>
      </c>
      <c r="BH159" s="395"/>
    </row>
    <row r="160" spans="1:61" s="389" customFormat="1" ht="12.75" customHeight="1" x14ac:dyDescent="0.2">
      <c r="A160" s="391">
        <v>34</v>
      </c>
      <c r="B160" s="392">
        <v>3418</v>
      </c>
      <c r="C160" s="392">
        <v>600078001</v>
      </c>
      <c r="D160" s="392">
        <v>70695954</v>
      </c>
      <c r="E160" s="393" t="s">
        <v>75</v>
      </c>
      <c r="F160" s="392">
        <v>3111</v>
      </c>
      <c r="G160" s="393" t="s">
        <v>315</v>
      </c>
      <c r="H160" s="469" t="s">
        <v>281</v>
      </c>
      <c r="I160" s="110">
        <v>1936567</v>
      </c>
      <c r="J160" s="111">
        <v>1394505</v>
      </c>
      <c r="K160" s="111">
        <v>10000</v>
      </c>
      <c r="L160" s="114">
        <v>474722</v>
      </c>
      <c r="M160" s="114">
        <v>27890</v>
      </c>
      <c r="N160" s="111">
        <v>29450</v>
      </c>
      <c r="O160" s="275">
        <v>3.1251999999999995</v>
      </c>
      <c r="P160" s="288">
        <v>2.2902999999999998</v>
      </c>
      <c r="Q160" s="406">
        <v>0.83489999999999998</v>
      </c>
      <c r="R160" s="112">
        <f t="shared" si="304"/>
        <v>2000</v>
      </c>
      <c r="S160" s="113">
        <v>0</v>
      </c>
      <c r="T160" s="113">
        <v>0</v>
      </c>
      <c r="U160" s="113">
        <v>10956</v>
      </c>
      <c r="V160" s="113">
        <v>0</v>
      </c>
      <c r="W160" s="113">
        <v>0</v>
      </c>
      <c r="X160" s="113">
        <v>0</v>
      </c>
      <c r="Y160" s="113">
        <f t="shared" si="305"/>
        <v>12956</v>
      </c>
      <c r="Z160" s="113">
        <v>-2000</v>
      </c>
      <c r="AA160" s="113">
        <v>0</v>
      </c>
      <c r="AB160" s="113">
        <v>0</v>
      </c>
      <c r="AC160" s="113">
        <f t="shared" si="306"/>
        <v>-2000</v>
      </c>
      <c r="AD160" s="113">
        <f t="shared" si="307"/>
        <v>10956</v>
      </c>
      <c r="AE160" s="114">
        <f t="shared" si="308"/>
        <v>3703</v>
      </c>
      <c r="AF160" s="114">
        <f t="shared" si="309"/>
        <v>259</v>
      </c>
      <c r="AG160" s="113">
        <v>0</v>
      </c>
      <c r="AH160" s="113">
        <v>0</v>
      </c>
      <c r="AI160" s="113">
        <v>0</v>
      </c>
      <c r="AJ160" s="113">
        <f t="shared" si="310"/>
        <v>0</v>
      </c>
      <c r="AK160" s="113">
        <f t="shared" si="311"/>
        <v>14918</v>
      </c>
      <c r="AL160" s="115">
        <v>0</v>
      </c>
      <c r="AM160" s="115">
        <v>0</v>
      </c>
      <c r="AN160" s="115">
        <v>0</v>
      </c>
      <c r="AO160" s="115">
        <v>0</v>
      </c>
      <c r="AP160" s="115">
        <v>0</v>
      </c>
      <c r="AQ160" s="115">
        <v>0</v>
      </c>
      <c r="AR160" s="115">
        <v>0</v>
      </c>
      <c r="AS160" s="115">
        <v>0</v>
      </c>
      <c r="AT160" s="409">
        <f t="shared" ref="AT160:AT162" si="349">AL160+AN160+AO160+AR160+AQ160</f>
        <v>0</v>
      </c>
      <c r="AU160" s="115">
        <f>AM160+AP160+AS160</f>
        <v>0</v>
      </c>
      <c r="AV160" s="116">
        <f t="shared" si="314"/>
        <v>0</v>
      </c>
      <c r="AW160" s="346">
        <f>I160+AK160</f>
        <v>1951485</v>
      </c>
      <c r="AX160" s="113">
        <f>J160+Y160</f>
        <v>1407461</v>
      </c>
      <c r="AY160" s="113">
        <f t="shared" ref="AY160:AY162" si="350">W160</f>
        <v>0</v>
      </c>
      <c r="AZ160" s="113">
        <f>K160+AC160</f>
        <v>8000</v>
      </c>
      <c r="BA160" s="113">
        <f t="shared" ref="BA160:BB162" si="351">L160+AE160</f>
        <v>478425</v>
      </c>
      <c r="BB160" s="113">
        <f t="shared" si="351"/>
        <v>28149</v>
      </c>
      <c r="BC160" s="113">
        <f>N160+AJ160</f>
        <v>29450</v>
      </c>
      <c r="BD160" s="115">
        <f>O160+AV160</f>
        <v>3.1251999999999995</v>
      </c>
      <c r="BE160" s="115">
        <f>P160+AT160</f>
        <v>2.2902999999999998</v>
      </c>
      <c r="BF160" s="372">
        <f t="shared" ref="BF160:BF162" si="352">AQ160</f>
        <v>0</v>
      </c>
      <c r="BG160" s="116">
        <f>Q160+AU160</f>
        <v>0.83489999999999998</v>
      </c>
      <c r="BH160" s="395"/>
    </row>
    <row r="161" spans="1:61" s="389" customFormat="1" ht="12.75" customHeight="1" x14ac:dyDescent="0.2">
      <c r="A161" s="391">
        <v>34</v>
      </c>
      <c r="B161" s="392">
        <v>3418</v>
      </c>
      <c r="C161" s="392">
        <v>600078001</v>
      </c>
      <c r="D161" s="392">
        <v>70695954</v>
      </c>
      <c r="E161" s="393" t="s">
        <v>75</v>
      </c>
      <c r="F161" s="392">
        <v>3111</v>
      </c>
      <c r="G161" s="393" t="s">
        <v>316</v>
      </c>
      <c r="H161" s="469" t="s">
        <v>282</v>
      </c>
      <c r="I161" s="110">
        <v>156823</v>
      </c>
      <c r="J161" s="111">
        <v>115481</v>
      </c>
      <c r="K161" s="111">
        <v>0</v>
      </c>
      <c r="L161" s="114">
        <v>39033</v>
      </c>
      <c r="M161" s="114">
        <v>2309</v>
      </c>
      <c r="N161" s="111">
        <v>0</v>
      </c>
      <c r="O161" s="275">
        <v>0.32999999999999996</v>
      </c>
      <c r="P161" s="288">
        <v>0.32999999999999996</v>
      </c>
      <c r="Q161" s="406">
        <v>0</v>
      </c>
      <c r="R161" s="112">
        <f t="shared" si="304"/>
        <v>0</v>
      </c>
      <c r="S161" s="113">
        <v>0</v>
      </c>
      <c r="T161" s="113">
        <v>0</v>
      </c>
      <c r="U161" s="113">
        <v>0</v>
      </c>
      <c r="V161" s="113">
        <v>0</v>
      </c>
      <c r="W161" s="113">
        <v>0</v>
      </c>
      <c r="X161" s="113">
        <v>0</v>
      </c>
      <c r="Y161" s="113">
        <f t="shared" si="305"/>
        <v>0</v>
      </c>
      <c r="Z161" s="113">
        <v>0</v>
      </c>
      <c r="AA161" s="113">
        <v>0</v>
      </c>
      <c r="AB161" s="113">
        <v>0</v>
      </c>
      <c r="AC161" s="113">
        <f t="shared" si="306"/>
        <v>0</v>
      </c>
      <c r="AD161" s="113">
        <f t="shared" si="307"/>
        <v>0</v>
      </c>
      <c r="AE161" s="114">
        <f t="shared" si="308"/>
        <v>0</v>
      </c>
      <c r="AF161" s="114">
        <f t="shared" si="309"/>
        <v>0</v>
      </c>
      <c r="AG161" s="113">
        <v>0</v>
      </c>
      <c r="AH161" s="113">
        <v>0</v>
      </c>
      <c r="AI161" s="113">
        <v>0</v>
      </c>
      <c r="AJ161" s="113">
        <f t="shared" si="310"/>
        <v>0</v>
      </c>
      <c r="AK161" s="113">
        <f t="shared" si="311"/>
        <v>0</v>
      </c>
      <c r="AL161" s="115">
        <v>0</v>
      </c>
      <c r="AM161" s="115">
        <v>0</v>
      </c>
      <c r="AN161" s="115">
        <v>0</v>
      </c>
      <c r="AO161" s="115">
        <v>0</v>
      </c>
      <c r="AP161" s="115">
        <v>0</v>
      </c>
      <c r="AQ161" s="115">
        <v>0</v>
      </c>
      <c r="AR161" s="115">
        <v>0</v>
      </c>
      <c r="AS161" s="115">
        <v>0</v>
      </c>
      <c r="AT161" s="409">
        <f t="shared" si="349"/>
        <v>0</v>
      </c>
      <c r="AU161" s="115">
        <f>AM161+AP161+AS161</f>
        <v>0</v>
      </c>
      <c r="AV161" s="116">
        <f t="shared" si="314"/>
        <v>0</v>
      </c>
      <c r="AW161" s="346">
        <f>I161+AK161</f>
        <v>156823</v>
      </c>
      <c r="AX161" s="113">
        <f>J161+Y161</f>
        <v>115481</v>
      </c>
      <c r="AY161" s="113">
        <f t="shared" si="350"/>
        <v>0</v>
      </c>
      <c r="AZ161" s="113">
        <f>K161+AC161</f>
        <v>0</v>
      </c>
      <c r="BA161" s="113">
        <f t="shared" si="351"/>
        <v>39033</v>
      </c>
      <c r="BB161" s="113">
        <f t="shared" si="351"/>
        <v>2309</v>
      </c>
      <c r="BC161" s="113">
        <f>N161+AJ161</f>
        <v>0</v>
      </c>
      <c r="BD161" s="115">
        <f>O161+AV161</f>
        <v>0.32999999999999996</v>
      </c>
      <c r="BE161" s="115">
        <f>P161+AT161</f>
        <v>0.32999999999999996</v>
      </c>
      <c r="BF161" s="372">
        <f t="shared" si="352"/>
        <v>0</v>
      </c>
      <c r="BG161" s="116">
        <f>Q161+AU161</f>
        <v>0</v>
      </c>
      <c r="BH161" s="395"/>
    </row>
    <row r="162" spans="1:61" s="389" customFormat="1" ht="12.75" customHeight="1" x14ac:dyDescent="0.2">
      <c r="A162" s="391">
        <v>34</v>
      </c>
      <c r="B162" s="392">
        <v>3418</v>
      </c>
      <c r="C162" s="392">
        <v>600078001</v>
      </c>
      <c r="D162" s="392">
        <v>70695954</v>
      </c>
      <c r="E162" s="393" t="s">
        <v>75</v>
      </c>
      <c r="F162" s="392">
        <v>3141</v>
      </c>
      <c r="G162" s="393" t="s">
        <v>319</v>
      </c>
      <c r="H162" s="469" t="s">
        <v>282</v>
      </c>
      <c r="I162" s="110">
        <v>324818</v>
      </c>
      <c r="J162" s="111">
        <v>233366</v>
      </c>
      <c r="K162" s="111">
        <v>5000</v>
      </c>
      <c r="L162" s="114">
        <v>80567</v>
      </c>
      <c r="M162" s="114">
        <v>4667</v>
      </c>
      <c r="N162" s="111">
        <v>1218</v>
      </c>
      <c r="O162" s="275">
        <v>0.80999999999999994</v>
      </c>
      <c r="P162" s="288">
        <v>0</v>
      </c>
      <c r="Q162" s="406">
        <v>0.80999999999999994</v>
      </c>
      <c r="R162" s="112">
        <f t="shared" si="304"/>
        <v>-15000</v>
      </c>
      <c r="S162" s="113">
        <v>0</v>
      </c>
      <c r="T162" s="113">
        <v>0</v>
      </c>
      <c r="U162" s="113">
        <v>0</v>
      </c>
      <c r="V162" s="113">
        <v>0</v>
      </c>
      <c r="W162" s="113">
        <v>0</v>
      </c>
      <c r="X162" s="113">
        <v>0</v>
      </c>
      <c r="Y162" s="113">
        <f t="shared" si="305"/>
        <v>-15000</v>
      </c>
      <c r="Z162" s="113">
        <v>15000</v>
      </c>
      <c r="AA162" s="113">
        <v>0</v>
      </c>
      <c r="AB162" s="113">
        <v>0</v>
      </c>
      <c r="AC162" s="113">
        <f t="shared" si="306"/>
        <v>15000</v>
      </c>
      <c r="AD162" s="113">
        <f t="shared" si="307"/>
        <v>0</v>
      </c>
      <c r="AE162" s="114">
        <f t="shared" si="308"/>
        <v>0</v>
      </c>
      <c r="AF162" s="114">
        <f t="shared" si="309"/>
        <v>-300</v>
      </c>
      <c r="AG162" s="113">
        <v>0</v>
      </c>
      <c r="AH162" s="113">
        <v>0</v>
      </c>
      <c r="AI162" s="113">
        <v>0</v>
      </c>
      <c r="AJ162" s="113">
        <f t="shared" si="310"/>
        <v>0</v>
      </c>
      <c r="AK162" s="113">
        <f t="shared" si="311"/>
        <v>-300</v>
      </c>
      <c r="AL162" s="115">
        <v>0</v>
      </c>
      <c r="AM162" s="115">
        <v>-0.08</v>
      </c>
      <c r="AN162" s="115">
        <v>0</v>
      </c>
      <c r="AO162" s="115">
        <v>0</v>
      </c>
      <c r="AP162" s="115">
        <v>0</v>
      </c>
      <c r="AQ162" s="115">
        <v>0</v>
      </c>
      <c r="AR162" s="115">
        <v>0</v>
      </c>
      <c r="AS162" s="115">
        <v>0</v>
      </c>
      <c r="AT162" s="409">
        <f t="shared" si="349"/>
        <v>0</v>
      </c>
      <c r="AU162" s="115">
        <f>AM162+AP162+AS162</f>
        <v>-0.08</v>
      </c>
      <c r="AV162" s="116">
        <f t="shared" si="314"/>
        <v>-0.08</v>
      </c>
      <c r="AW162" s="346">
        <f>I162+AK162</f>
        <v>324518</v>
      </c>
      <c r="AX162" s="113">
        <f>J162+Y162</f>
        <v>218366</v>
      </c>
      <c r="AY162" s="113">
        <f t="shared" si="350"/>
        <v>0</v>
      </c>
      <c r="AZ162" s="113">
        <f>K162+AC162</f>
        <v>20000</v>
      </c>
      <c r="BA162" s="113">
        <f t="shared" si="351"/>
        <v>80567</v>
      </c>
      <c r="BB162" s="113">
        <f t="shared" si="351"/>
        <v>4367</v>
      </c>
      <c r="BC162" s="113">
        <f>N162+AJ162</f>
        <v>1218</v>
      </c>
      <c r="BD162" s="115">
        <f>O162+AV162</f>
        <v>0.73</v>
      </c>
      <c r="BE162" s="115">
        <f>P162+AT162</f>
        <v>0</v>
      </c>
      <c r="BF162" s="372">
        <f t="shared" si="352"/>
        <v>0</v>
      </c>
      <c r="BG162" s="116">
        <f>Q162+AU162</f>
        <v>0.73</v>
      </c>
      <c r="BH162" s="395"/>
      <c r="BI162" s="395"/>
    </row>
    <row r="163" spans="1:61" s="389" customFormat="1" ht="12.75" customHeight="1" x14ac:dyDescent="0.2">
      <c r="A163" s="235">
        <v>34</v>
      </c>
      <c r="B163" s="22">
        <v>3418</v>
      </c>
      <c r="C163" s="234">
        <v>600078001</v>
      </c>
      <c r="D163" s="234">
        <v>70695954</v>
      </c>
      <c r="E163" s="390" t="s">
        <v>76</v>
      </c>
      <c r="F163" s="22"/>
      <c r="G163" s="390"/>
      <c r="H163" s="468"/>
      <c r="I163" s="34">
        <v>2418208</v>
      </c>
      <c r="J163" s="23">
        <v>1743352</v>
      </c>
      <c r="K163" s="23">
        <v>15000</v>
      </c>
      <c r="L163" s="23">
        <v>594322</v>
      </c>
      <c r="M163" s="23">
        <v>34866</v>
      </c>
      <c r="N163" s="23">
        <v>30668</v>
      </c>
      <c r="O163" s="24">
        <v>4.2651999999999992</v>
      </c>
      <c r="P163" s="289">
        <v>2.6202999999999999</v>
      </c>
      <c r="Q163" s="802">
        <v>1.6448999999999998</v>
      </c>
      <c r="R163" s="34">
        <f t="shared" ref="R163:BG163" si="353">SUM(R160:R162)</f>
        <v>-13000</v>
      </c>
      <c r="S163" s="23">
        <f t="shared" si="353"/>
        <v>0</v>
      </c>
      <c r="T163" s="23">
        <f t="shared" si="353"/>
        <v>0</v>
      </c>
      <c r="U163" s="23">
        <f t="shared" ref="U163" si="354">SUM(U160:U162)</f>
        <v>10956</v>
      </c>
      <c r="V163" s="23">
        <f t="shared" si="353"/>
        <v>0</v>
      </c>
      <c r="W163" s="23">
        <f t="shared" ref="W163" si="355">SUM(W160:W162)</f>
        <v>0</v>
      </c>
      <c r="X163" s="23">
        <f t="shared" si="353"/>
        <v>0</v>
      </c>
      <c r="Y163" s="23">
        <f t="shared" si="353"/>
        <v>-2044</v>
      </c>
      <c r="Z163" s="23">
        <f t="shared" si="353"/>
        <v>13000</v>
      </c>
      <c r="AA163" s="23">
        <f t="shared" si="353"/>
        <v>0</v>
      </c>
      <c r="AB163" s="23">
        <f t="shared" si="353"/>
        <v>0</v>
      </c>
      <c r="AC163" s="23">
        <f t="shared" si="353"/>
        <v>13000</v>
      </c>
      <c r="AD163" s="23">
        <f t="shared" si="353"/>
        <v>10956</v>
      </c>
      <c r="AE163" s="23">
        <f t="shared" si="353"/>
        <v>3703</v>
      </c>
      <c r="AF163" s="23">
        <f t="shared" si="353"/>
        <v>-41</v>
      </c>
      <c r="AG163" s="23">
        <f t="shared" si="353"/>
        <v>0</v>
      </c>
      <c r="AH163" s="23">
        <f t="shared" ref="AH163" si="356">SUM(AH160:AH162)</f>
        <v>0</v>
      </c>
      <c r="AI163" s="23">
        <f t="shared" si="353"/>
        <v>0</v>
      </c>
      <c r="AJ163" s="23">
        <f t="shared" si="353"/>
        <v>0</v>
      </c>
      <c r="AK163" s="23">
        <f t="shared" si="353"/>
        <v>14618</v>
      </c>
      <c r="AL163" s="24">
        <f t="shared" si="353"/>
        <v>0</v>
      </c>
      <c r="AM163" s="24">
        <f t="shared" si="353"/>
        <v>-0.08</v>
      </c>
      <c r="AN163" s="24">
        <f t="shared" si="353"/>
        <v>0</v>
      </c>
      <c r="AO163" s="24">
        <f t="shared" si="353"/>
        <v>0</v>
      </c>
      <c r="AP163" s="24">
        <f t="shared" si="353"/>
        <v>0</v>
      </c>
      <c r="AQ163" s="24">
        <f t="shared" ref="AQ163" si="357">SUM(AQ160:AQ162)</f>
        <v>0</v>
      </c>
      <c r="AR163" s="24">
        <f t="shared" si="353"/>
        <v>0</v>
      </c>
      <c r="AS163" s="24">
        <f t="shared" si="353"/>
        <v>0</v>
      </c>
      <c r="AT163" s="24">
        <f t="shared" si="353"/>
        <v>0</v>
      </c>
      <c r="AU163" s="24">
        <f t="shared" si="353"/>
        <v>-0.08</v>
      </c>
      <c r="AV163" s="69">
        <f t="shared" si="353"/>
        <v>-0.08</v>
      </c>
      <c r="AW163" s="848">
        <f t="shared" si="353"/>
        <v>2432826</v>
      </c>
      <c r="AX163" s="23">
        <f t="shared" si="353"/>
        <v>1741308</v>
      </c>
      <c r="AY163" s="942">
        <f t="shared" ref="AY163" si="358">SUM(AY160:AY162)</f>
        <v>0</v>
      </c>
      <c r="AZ163" s="23">
        <f t="shared" si="353"/>
        <v>28000</v>
      </c>
      <c r="BA163" s="23">
        <f t="shared" si="353"/>
        <v>598025</v>
      </c>
      <c r="BB163" s="23">
        <f t="shared" si="353"/>
        <v>34825</v>
      </c>
      <c r="BC163" s="23">
        <f t="shared" si="353"/>
        <v>30668</v>
      </c>
      <c r="BD163" s="24">
        <f t="shared" si="353"/>
        <v>4.1852</v>
      </c>
      <c r="BE163" s="24">
        <f t="shared" si="353"/>
        <v>2.6202999999999999</v>
      </c>
      <c r="BF163" s="24">
        <f t="shared" si="353"/>
        <v>0</v>
      </c>
      <c r="BG163" s="69">
        <f t="shared" si="353"/>
        <v>1.5649</v>
      </c>
      <c r="BH163" s="395"/>
    </row>
    <row r="164" spans="1:61" s="389" customFormat="1" ht="12.75" customHeight="1" x14ac:dyDescent="0.2">
      <c r="A164" s="391">
        <v>35</v>
      </c>
      <c r="B164" s="392">
        <v>3428</v>
      </c>
      <c r="C164" s="392">
        <v>600078311</v>
      </c>
      <c r="D164" s="392">
        <v>72742518</v>
      </c>
      <c r="E164" s="393" t="s">
        <v>77</v>
      </c>
      <c r="F164" s="392">
        <v>3111</v>
      </c>
      <c r="G164" s="393" t="s">
        <v>315</v>
      </c>
      <c r="H164" s="469" t="s">
        <v>281</v>
      </c>
      <c r="I164" s="110">
        <v>2763500</v>
      </c>
      <c r="J164" s="111">
        <v>2023380</v>
      </c>
      <c r="K164" s="111">
        <v>0</v>
      </c>
      <c r="L164" s="114">
        <v>683902</v>
      </c>
      <c r="M164" s="114">
        <v>40468</v>
      </c>
      <c r="N164" s="111">
        <v>15750</v>
      </c>
      <c r="O164" s="275">
        <v>4.9218000000000002</v>
      </c>
      <c r="P164" s="288">
        <v>4</v>
      </c>
      <c r="Q164" s="406">
        <v>0.92179999999999995</v>
      </c>
      <c r="R164" s="112">
        <f t="shared" si="304"/>
        <v>0</v>
      </c>
      <c r="S164" s="113">
        <v>0</v>
      </c>
      <c r="T164" s="113">
        <v>0</v>
      </c>
      <c r="U164" s="113">
        <v>0</v>
      </c>
      <c r="V164" s="113">
        <v>0</v>
      </c>
      <c r="W164" s="113">
        <v>0</v>
      </c>
      <c r="X164" s="113">
        <v>0</v>
      </c>
      <c r="Y164" s="113">
        <f t="shared" si="305"/>
        <v>0</v>
      </c>
      <c r="Z164" s="113">
        <v>0</v>
      </c>
      <c r="AA164" s="113">
        <v>0</v>
      </c>
      <c r="AB164" s="113">
        <v>0</v>
      </c>
      <c r="AC164" s="113">
        <f t="shared" si="306"/>
        <v>0</v>
      </c>
      <c r="AD164" s="113">
        <f t="shared" si="307"/>
        <v>0</v>
      </c>
      <c r="AE164" s="114">
        <f t="shared" si="308"/>
        <v>0</v>
      </c>
      <c r="AF164" s="114">
        <f t="shared" si="309"/>
        <v>0</v>
      </c>
      <c r="AG164" s="113">
        <v>0</v>
      </c>
      <c r="AH164" s="113">
        <v>0</v>
      </c>
      <c r="AI164" s="113">
        <v>0</v>
      </c>
      <c r="AJ164" s="113">
        <f t="shared" si="310"/>
        <v>0</v>
      </c>
      <c r="AK164" s="113">
        <f t="shared" si="311"/>
        <v>0</v>
      </c>
      <c r="AL164" s="115">
        <v>0</v>
      </c>
      <c r="AM164" s="115">
        <v>0</v>
      </c>
      <c r="AN164" s="115">
        <v>0</v>
      </c>
      <c r="AO164" s="115">
        <v>0</v>
      </c>
      <c r="AP164" s="115">
        <v>0</v>
      </c>
      <c r="AQ164" s="115">
        <v>0</v>
      </c>
      <c r="AR164" s="115">
        <v>0</v>
      </c>
      <c r="AS164" s="115">
        <v>0</v>
      </c>
      <c r="AT164" s="409">
        <f t="shared" ref="AT164:AT169" si="359">AL164+AN164+AO164+AR164+AQ164</f>
        <v>0</v>
      </c>
      <c r="AU164" s="115">
        <f t="shared" ref="AU164:AU169" si="360">AM164+AP164+AS164</f>
        <v>0</v>
      </c>
      <c r="AV164" s="116">
        <f t="shared" si="314"/>
        <v>0</v>
      </c>
      <c r="AW164" s="346">
        <f t="shared" ref="AW164:AW169" si="361">I164+AK164</f>
        <v>2763500</v>
      </c>
      <c r="AX164" s="113">
        <f t="shared" ref="AX164:AX169" si="362">J164+Y164</f>
        <v>2023380</v>
      </c>
      <c r="AY164" s="113">
        <f t="shared" ref="AY164:AY169" si="363">W164</f>
        <v>0</v>
      </c>
      <c r="AZ164" s="113">
        <f t="shared" ref="AZ164:AZ169" si="364">K164+AC164</f>
        <v>0</v>
      </c>
      <c r="BA164" s="113">
        <f t="shared" ref="BA164:BB169" si="365">L164+AE164</f>
        <v>683902</v>
      </c>
      <c r="BB164" s="113">
        <f t="shared" si="365"/>
        <v>40468</v>
      </c>
      <c r="BC164" s="113">
        <f t="shared" ref="BC164:BC169" si="366">N164+AJ164</f>
        <v>15750</v>
      </c>
      <c r="BD164" s="115">
        <f t="shared" ref="BD164:BD169" si="367">O164+AV164</f>
        <v>4.9218000000000002</v>
      </c>
      <c r="BE164" s="115">
        <f t="shared" ref="BE164:BE169" si="368">P164+AT164</f>
        <v>4</v>
      </c>
      <c r="BF164" s="372">
        <f t="shared" ref="BF164:BF169" si="369">AQ164</f>
        <v>0</v>
      </c>
      <c r="BG164" s="116">
        <f t="shared" ref="BG164:BG169" si="370">Q164+AU164</f>
        <v>0.92179999999999995</v>
      </c>
      <c r="BH164" s="395"/>
    </row>
    <row r="165" spans="1:61" s="389" customFormat="1" ht="12.75" customHeight="1" x14ac:dyDescent="0.2">
      <c r="A165" s="391">
        <v>35</v>
      </c>
      <c r="B165" s="392">
        <v>3428</v>
      </c>
      <c r="C165" s="392">
        <v>600078311</v>
      </c>
      <c r="D165" s="392">
        <v>72742518</v>
      </c>
      <c r="E165" s="393" t="s">
        <v>77</v>
      </c>
      <c r="F165" s="392">
        <v>3117</v>
      </c>
      <c r="G165" s="393" t="s">
        <v>318</v>
      </c>
      <c r="H165" s="469" t="s">
        <v>281</v>
      </c>
      <c r="I165" s="110">
        <v>3516654</v>
      </c>
      <c r="J165" s="111">
        <v>2544252</v>
      </c>
      <c r="K165" s="111">
        <v>0</v>
      </c>
      <c r="L165" s="114">
        <v>859957</v>
      </c>
      <c r="M165" s="114">
        <v>50885</v>
      </c>
      <c r="N165" s="111">
        <v>61560</v>
      </c>
      <c r="O165" s="275">
        <v>5.1816000000000004</v>
      </c>
      <c r="P165" s="288">
        <v>3.5705</v>
      </c>
      <c r="Q165" s="406">
        <v>1.6111</v>
      </c>
      <c r="R165" s="112">
        <f t="shared" si="304"/>
        <v>-3426</v>
      </c>
      <c r="S165" s="113">
        <v>0</v>
      </c>
      <c r="T165" s="113">
        <v>0</v>
      </c>
      <c r="U165" s="113">
        <v>31748</v>
      </c>
      <c r="V165" s="113">
        <v>0</v>
      </c>
      <c r="W165" s="113">
        <v>0</v>
      </c>
      <c r="X165" s="113">
        <v>0</v>
      </c>
      <c r="Y165" s="113">
        <f t="shared" si="305"/>
        <v>28322</v>
      </c>
      <c r="Z165" s="113">
        <v>3426</v>
      </c>
      <c r="AA165" s="113">
        <v>0</v>
      </c>
      <c r="AB165" s="113">
        <v>0</v>
      </c>
      <c r="AC165" s="113">
        <f t="shared" si="306"/>
        <v>3426</v>
      </c>
      <c r="AD165" s="113">
        <f t="shared" si="307"/>
        <v>31748</v>
      </c>
      <c r="AE165" s="114">
        <f t="shared" si="308"/>
        <v>10731</v>
      </c>
      <c r="AF165" s="114">
        <f t="shared" si="309"/>
        <v>566</v>
      </c>
      <c r="AG165" s="113">
        <v>0</v>
      </c>
      <c r="AH165" s="113">
        <v>0</v>
      </c>
      <c r="AI165" s="113">
        <v>0</v>
      </c>
      <c r="AJ165" s="113">
        <f t="shared" si="310"/>
        <v>0</v>
      </c>
      <c r="AK165" s="113">
        <f t="shared" si="311"/>
        <v>43045</v>
      </c>
      <c r="AL165" s="115">
        <v>-0.01</v>
      </c>
      <c r="AM165" s="115">
        <v>0</v>
      </c>
      <c r="AN165" s="115">
        <v>0</v>
      </c>
      <c r="AO165" s="115">
        <v>0</v>
      </c>
      <c r="AP165" s="115">
        <v>0</v>
      </c>
      <c r="AQ165" s="115">
        <v>0</v>
      </c>
      <c r="AR165" s="115">
        <v>0</v>
      </c>
      <c r="AS165" s="115">
        <v>0</v>
      </c>
      <c r="AT165" s="409">
        <f t="shared" si="359"/>
        <v>-0.01</v>
      </c>
      <c r="AU165" s="115">
        <f t="shared" si="360"/>
        <v>0</v>
      </c>
      <c r="AV165" s="116">
        <f t="shared" si="314"/>
        <v>-0.01</v>
      </c>
      <c r="AW165" s="346">
        <f t="shared" si="361"/>
        <v>3559699</v>
      </c>
      <c r="AX165" s="113">
        <f t="shared" si="362"/>
        <v>2572574</v>
      </c>
      <c r="AY165" s="113">
        <f t="shared" si="363"/>
        <v>0</v>
      </c>
      <c r="AZ165" s="113">
        <f t="shared" si="364"/>
        <v>3426</v>
      </c>
      <c r="BA165" s="113">
        <f t="shared" si="365"/>
        <v>870688</v>
      </c>
      <c r="BB165" s="113">
        <f t="shared" si="365"/>
        <v>51451</v>
      </c>
      <c r="BC165" s="113">
        <f t="shared" si="366"/>
        <v>61560</v>
      </c>
      <c r="BD165" s="115">
        <f t="shared" si="367"/>
        <v>5.1716000000000006</v>
      </c>
      <c r="BE165" s="115">
        <f t="shared" si="368"/>
        <v>3.5605000000000002</v>
      </c>
      <c r="BF165" s="372">
        <f t="shared" si="369"/>
        <v>0</v>
      </c>
      <c r="BG165" s="116">
        <f t="shared" si="370"/>
        <v>1.6111</v>
      </c>
      <c r="BH165" s="395"/>
    </row>
    <row r="166" spans="1:61" s="389" customFormat="1" x14ac:dyDescent="0.2">
      <c r="A166" s="391">
        <v>35</v>
      </c>
      <c r="B166" s="392">
        <v>3428</v>
      </c>
      <c r="C166" s="392">
        <v>600078311</v>
      </c>
      <c r="D166" s="392">
        <v>72742518</v>
      </c>
      <c r="E166" s="393" t="s">
        <v>77</v>
      </c>
      <c r="F166" s="392">
        <v>3117</v>
      </c>
      <c r="G166" s="393" t="s">
        <v>316</v>
      </c>
      <c r="H166" s="469" t="s">
        <v>282</v>
      </c>
      <c r="I166" s="110">
        <v>1071716</v>
      </c>
      <c r="J166" s="111">
        <v>789187</v>
      </c>
      <c r="K166" s="111">
        <v>0</v>
      </c>
      <c r="L166" s="114">
        <v>266745</v>
      </c>
      <c r="M166" s="114">
        <v>15784</v>
      </c>
      <c r="N166" s="111">
        <v>0</v>
      </c>
      <c r="O166" s="275">
        <v>2.25</v>
      </c>
      <c r="P166" s="288">
        <v>2.25</v>
      </c>
      <c r="Q166" s="406">
        <v>0</v>
      </c>
      <c r="R166" s="112">
        <f t="shared" si="304"/>
        <v>0</v>
      </c>
      <c r="S166" s="113">
        <v>0</v>
      </c>
      <c r="T166" s="113">
        <v>0</v>
      </c>
      <c r="U166" s="113">
        <v>0</v>
      </c>
      <c r="V166" s="113">
        <v>0</v>
      </c>
      <c r="W166" s="113">
        <v>0</v>
      </c>
      <c r="X166" s="113">
        <v>0</v>
      </c>
      <c r="Y166" s="113">
        <f t="shared" si="305"/>
        <v>0</v>
      </c>
      <c r="Z166" s="113">
        <v>0</v>
      </c>
      <c r="AA166" s="113">
        <v>0</v>
      </c>
      <c r="AB166" s="113">
        <v>0</v>
      </c>
      <c r="AC166" s="113">
        <f t="shared" si="306"/>
        <v>0</v>
      </c>
      <c r="AD166" s="113">
        <f t="shared" si="307"/>
        <v>0</v>
      </c>
      <c r="AE166" s="114">
        <f t="shared" si="308"/>
        <v>0</v>
      </c>
      <c r="AF166" s="114">
        <f t="shared" si="309"/>
        <v>0</v>
      </c>
      <c r="AG166" s="113">
        <v>0</v>
      </c>
      <c r="AH166" s="113">
        <v>0</v>
      </c>
      <c r="AI166" s="113">
        <v>0</v>
      </c>
      <c r="AJ166" s="113">
        <f t="shared" si="310"/>
        <v>0</v>
      </c>
      <c r="AK166" s="113">
        <f t="shared" si="311"/>
        <v>0</v>
      </c>
      <c r="AL166" s="115">
        <v>0</v>
      </c>
      <c r="AM166" s="115">
        <v>0</v>
      </c>
      <c r="AN166" s="115">
        <v>0</v>
      </c>
      <c r="AO166" s="115">
        <v>0</v>
      </c>
      <c r="AP166" s="115">
        <v>0</v>
      </c>
      <c r="AQ166" s="115">
        <v>0</v>
      </c>
      <c r="AR166" s="115">
        <v>0</v>
      </c>
      <c r="AS166" s="115">
        <v>0</v>
      </c>
      <c r="AT166" s="409">
        <f t="shared" si="359"/>
        <v>0</v>
      </c>
      <c r="AU166" s="115">
        <f t="shared" si="360"/>
        <v>0</v>
      </c>
      <c r="AV166" s="116">
        <f t="shared" si="314"/>
        <v>0</v>
      </c>
      <c r="AW166" s="346">
        <f t="shared" si="361"/>
        <v>1071716</v>
      </c>
      <c r="AX166" s="113">
        <f t="shared" si="362"/>
        <v>789187</v>
      </c>
      <c r="AY166" s="113">
        <f t="shared" si="363"/>
        <v>0</v>
      </c>
      <c r="AZ166" s="113">
        <f t="shared" si="364"/>
        <v>0</v>
      </c>
      <c r="BA166" s="113">
        <f t="shared" si="365"/>
        <v>266745</v>
      </c>
      <c r="BB166" s="113">
        <f t="shared" si="365"/>
        <v>15784</v>
      </c>
      <c r="BC166" s="113">
        <f t="shared" si="366"/>
        <v>0</v>
      </c>
      <c r="BD166" s="115">
        <f t="shared" si="367"/>
        <v>2.25</v>
      </c>
      <c r="BE166" s="115">
        <f t="shared" si="368"/>
        <v>2.25</v>
      </c>
      <c r="BF166" s="372">
        <f t="shared" si="369"/>
        <v>0</v>
      </c>
      <c r="BG166" s="116">
        <f t="shared" si="370"/>
        <v>0</v>
      </c>
      <c r="BH166" s="395"/>
    </row>
    <row r="167" spans="1:61" s="389" customFormat="1" ht="12.75" customHeight="1" x14ac:dyDescent="0.2">
      <c r="A167" s="391">
        <v>35</v>
      </c>
      <c r="B167" s="392">
        <v>3428</v>
      </c>
      <c r="C167" s="392">
        <v>600078311</v>
      </c>
      <c r="D167" s="392">
        <v>72742518</v>
      </c>
      <c r="E167" s="393" t="s">
        <v>77</v>
      </c>
      <c r="F167" s="392">
        <v>3141</v>
      </c>
      <c r="G167" s="393" t="s">
        <v>319</v>
      </c>
      <c r="H167" s="469" t="s">
        <v>282</v>
      </c>
      <c r="I167" s="110">
        <v>900809</v>
      </c>
      <c r="J167" s="111">
        <v>660303</v>
      </c>
      <c r="K167" s="111">
        <v>0</v>
      </c>
      <c r="L167" s="114">
        <v>223182</v>
      </c>
      <c r="M167" s="114">
        <v>13206</v>
      </c>
      <c r="N167" s="111">
        <v>4118</v>
      </c>
      <c r="O167" s="275">
        <v>2.25</v>
      </c>
      <c r="P167" s="288">
        <v>0</v>
      </c>
      <c r="Q167" s="406">
        <v>2.25</v>
      </c>
      <c r="R167" s="112">
        <f t="shared" si="304"/>
        <v>0</v>
      </c>
      <c r="S167" s="113">
        <v>0</v>
      </c>
      <c r="T167" s="113">
        <v>0</v>
      </c>
      <c r="U167" s="113">
        <v>0</v>
      </c>
      <c r="V167" s="113">
        <v>0</v>
      </c>
      <c r="W167" s="113">
        <v>0</v>
      </c>
      <c r="X167" s="113">
        <v>0</v>
      </c>
      <c r="Y167" s="113">
        <f t="shared" si="305"/>
        <v>0</v>
      </c>
      <c r="Z167" s="113">
        <v>0</v>
      </c>
      <c r="AA167" s="113">
        <v>0</v>
      </c>
      <c r="AB167" s="113">
        <v>0</v>
      </c>
      <c r="AC167" s="113">
        <f t="shared" si="306"/>
        <v>0</v>
      </c>
      <c r="AD167" s="113">
        <f t="shared" si="307"/>
        <v>0</v>
      </c>
      <c r="AE167" s="114">
        <f t="shared" si="308"/>
        <v>0</v>
      </c>
      <c r="AF167" s="114">
        <f t="shared" si="309"/>
        <v>0</v>
      </c>
      <c r="AG167" s="113">
        <v>0</v>
      </c>
      <c r="AH167" s="113">
        <v>0</v>
      </c>
      <c r="AI167" s="113">
        <v>0</v>
      </c>
      <c r="AJ167" s="113">
        <f t="shared" si="310"/>
        <v>0</v>
      </c>
      <c r="AK167" s="113">
        <f t="shared" si="311"/>
        <v>0</v>
      </c>
      <c r="AL167" s="115">
        <v>0</v>
      </c>
      <c r="AM167" s="115">
        <v>0</v>
      </c>
      <c r="AN167" s="115">
        <v>0</v>
      </c>
      <c r="AO167" s="115">
        <v>0</v>
      </c>
      <c r="AP167" s="115">
        <v>0</v>
      </c>
      <c r="AQ167" s="115">
        <v>0</v>
      </c>
      <c r="AR167" s="115">
        <v>0</v>
      </c>
      <c r="AS167" s="115">
        <v>0</v>
      </c>
      <c r="AT167" s="409">
        <f t="shared" si="359"/>
        <v>0</v>
      </c>
      <c r="AU167" s="115">
        <f t="shared" si="360"/>
        <v>0</v>
      </c>
      <c r="AV167" s="116">
        <f t="shared" si="314"/>
        <v>0</v>
      </c>
      <c r="AW167" s="346">
        <f t="shared" si="361"/>
        <v>900809</v>
      </c>
      <c r="AX167" s="113">
        <f t="shared" si="362"/>
        <v>660303</v>
      </c>
      <c r="AY167" s="113">
        <f t="shared" si="363"/>
        <v>0</v>
      </c>
      <c r="AZ167" s="113">
        <f t="shared" si="364"/>
        <v>0</v>
      </c>
      <c r="BA167" s="113">
        <f t="shared" si="365"/>
        <v>223182</v>
      </c>
      <c r="BB167" s="113">
        <f t="shared" si="365"/>
        <v>13206</v>
      </c>
      <c r="BC167" s="113">
        <f t="shared" si="366"/>
        <v>4118</v>
      </c>
      <c r="BD167" s="115">
        <f t="shared" si="367"/>
        <v>2.25</v>
      </c>
      <c r="BE167" s="115">
        <f t="shared" si="368"/>
        <v>0</v>
      </c>
      <c r="BF167" s="372">
        <f t="shared" si="369"/>
        <v>0</v>
      </c>
      <c r="BG167" s="116">
        <f t="shared" si="370"/>
        <v>2.25</v>
      </c>
      <c r="BH167" s="395"/>
      <c r="BI167" s="395"/>
    </row>
    <row r="168" spans="1:61" s="389" customFormat="1" ht="12.75" customHeight="1" x14ac:dyDescent="0.2">
      <c r="A168" s="391">
        <v>35</v>
      </c>
      <c r="B168" s="392">
        <v>3428</v>
      </c>
      <c r="C168" s="392">
        <v>600078311</v>
      </c>
      <c r="D168" s="392">
        <v>72742518</v>
      </c>
      <c r="E168" s="393" t="s">
        <v>77</v>
      </c>
      <c r="F168" s="392">
        <v>3143</v>
      </c>
      <c r="G168" s="393" t="s">
        <v>633</v>
      </c>
      <c r="H168" s="469" t="s">
        <v>281</v>
      </c>
      <c r="I168" s="110">
        <v>790346</v>
      </c>
      <c r="J168" s="111">
        <v>567213</v>
      </c>
      <c r="K168" s="111">
        <v>15000</v>
      </c>
      <c r="L168" s="114">
        <v>196789</v>
      </c>
      <c r="M168" s="114">
        <v>11344</v>
      </c>
      <c r="N168" s="111">
        <v>0</v>
      </c>
      <c r="O168" s="275">
        <v>1.1207</v>
      </c>
      <c r="P168" s="288">
        <v>1.1207</v>
      </c>
      <c r="Q168" s="406">
        <v>0</v>
      </c>
      <c r="R168" s="112">
        <f t="shared" si="304"/>
        <v>0</v>
      </c>
      <c r="S168" s="113">
        <v>0</v>
      </c>
      <c r="T168" s="113">
        <v>0</v>
      </c>
      <c r="U168" s="113">
        <v>0</v>
      </c>
      <c r="V168" s="113">
        <v>0</v>
      </c>
      <c r="W168" s="113">
        <v>0</v>
      </c>
      <c r="X168" s="113">
        <v>0</v>
      </c>
      <c r="Y168" s="113">
        <f t="shared" si="305"/>
        <v>0</v>
      </c>
      <c r="Z168" s="113">
        <v>0</v>
      </c>
      <c r="AA168" s="113">
        <v>0</v>
      </c>
      <c r="AB168" s="113">
        <v>0</v>
      </c>
      <c r="AC168" s="113">
        <f t="shared" si="306"/>
        <v>0</v>
      </c>
      <c r="AD168" s="113">
        <f t="shared" si="307"/>
        <v>0</v>
      </c>
      <c r="AE168" s="114">
        <f t="shared" si="308"/>
        <v>0</v>
      </c>
      <c r="AF168" s="114">
        <f t="shared" si="309"/>
        <v>0</v>
      </c>
      <c r="AG168" s="113">
        <v>0</v>
      </c>
      <c r="AH168" s="113">
        <v>0</v>
      </c>
      <c r="AI168" s="113">
        <v>0</v>
      </c>
      <c r="AJ168" s="113">
        <f t="shared" si="310"/>
        <v>0</v>
      </c>
      <c r="AK168" s="113">
        <f t="shared" si="311"/>
        <v>0</v>
      </c>
      <c r="AL168" s="115">
        <v>0</v>
      </c>
      <c r="AM168" s="115">
        <v>0</v>
      </c>
      <c r="AN168" s="115">
        <v>0</v>
      </c>
      <c r="AO168" s="115">
        <v>0</v>
      </c>
      <c r="AP168" s="115">
        <v>0</v>
      </c>
      <c r="AQ168" s="115">
        <v>0</v>
      </c>
      <c r="AR168" s="115">
        <v>0</v>
      </c>
      <c r="AS168" s="115">
        <v>0</v>
      </c>
      <c r="AT168" s="409">
        <f t="shared" si="359"/>
        <v>0</v>
      </c>
      <c r="AU168" s="115">
        <f t="shared" si="360"/>
        <v>0</v>
      </c>
      <c r="AV168" s="116">
        <f t="shared" si="314"/>
        <v>0</v>
      </c>
      <c r="AW168" s="346">
        <f t="shared" si="361"/>
        <v>790346</v>
      </c>
      <c r="AX168" s="113">
        <f t="shared" si="362"/>
        <v>567213</v>
      </c>
      <c r="AY168" s="113">
        <f t="shared" si="363"/>
        <v>0</v>
      </c>
      <c r="AZ168" s="113">
        <f t="shared" si="364"/>
        <v>15000</v>
      </c>
      <c r="BA168" s="113">
        <f t="shared" si="365"/>
        <v>196789</v>
      </c>
      <c r="BB168" s="113">
        <f t="shared" si="365"/>
        <v>11344</v>
      </c>
      <c r="BC168" s="113">
        <f t="shared" si="366"/>
        <v>0</v>
      </c>
      <c r="BD168" s="115">
        <f t="shared" si="367"/>
        <v>1.1207</v>
      </c>
      <c r="BE168" s="115">
        <f t="shared" si="368"/>
        <v>1.1207</v>
      </c>
      <c r="BF168" s="372">
        <f t="shared" si="369"/>
        <v>0</v>
      </c>
      <c r="BG168" s="116">
        <f t="shared" si="370"/>
        <v>0</v>
      </c>
      <c r="BH168" s="395"/>
    </row>
    <row r="169" spans="1:61" s="389" customFormat="1" ht="12.75" customHeight="1" x14ac:dyDescent="0.2">
      <c r="A169" s="391">
        <v>35</v>
      </c>
      <c r="B169" s="392">
        <v>3428</v>
      </c>
      <c r="C169" s="392">
        <v>600078311</v>
      </c>
      <c r="D169" s="392">
        <v>72742518</v>
      </c>
      <c r="E169" s="393" t="s">
        <v>77</v>
      </c>
      <c r="F169" s="392">
        <v>3143</v>
      </c>
      <c r="G169" s="393" t="s">
        <v>634</v>
      </c>
      <c r="H169" s="469" t="s">
        <v>282</v>
      </c>
      <c r="I169" s="110">
        <v>21066</v>
      </c>
      <c r="J169" s="111">
        <v>14850</v>
      </c>
      <c r="K169" s="111">
        <v>0</v>
      </c>
      <c r="L169" s="114">
        <v>5019</v>
      </c>
      <c r="M169" s="114">
        <v>297</v>
      </c>
      <c r="N169" s="111">
        <v>900</v>
      </c>
      <c r="O169" s="275">
        <v>0.06</v>
      </c>
      <c r="P169" s="288">
        <v>0</v>
      </c>
      <c r="Q169" s="406">
        <v>0.06</v>
      </c>
      <c r="R169" s="112">
        <f t="shared" si="304"/>
        <v>0</v>
      </c>
      <c r="S169" s="113">
        <v>0</v>
      </c>
      <c r="T169" s="113">
        <v>0</v>
      </c>
      <c r="U169" s="113">
        <v>0</v>
      </c>
      <c r="V169" s="113">
        <v>0</v>
      </c>
      <c r="W169" s="113">
        <v>0</v>
      </c>
      <c r="X169" s="113">
        <v>0</v>
      </c>
      <c r="Y169" s="113">
        <f t="shared" si="305"/>
        <v>0</v>
      </c>
      <c r="Z169" s="113">
        <v>0</v>
      </c>
      <c r="AA169" s="113">
        <v>0</v>
      </c>
      <c r="AB169" s="113">
        <v>0</v>
      </c>
      <c r="AC169" s="113">
        <f t="shared" si="306"/>
        <v>0</v>
      </c>
      <c r="AD169" s="113">
        <f t="shared" si="307"/>
        <v>0</v>
      </c>
      <c r="AE169" s="114">
        <f t="shared" si="308"/>
        <v>0</v>
      </c>
      <c r="AF169" s="114">
        <f t="shared" si="309"/>
        <v>0</v>
      </c>
      <c r="AG169" s="113">
        <v>0</v>
      </c>
      <c r="AH169" s="113">
        <v>0</v>
      </c>
      <c r="AI169" s="113">
        <v>0</v>
      </c>
      <c r="AJ169" s="113">
        <f t="shared" si="310"/>
        <v>0</v>
      </c>
      <c r="AK169" s="113">
        <f t="shared" si="311"/>
        <v>0</v>
      </c>
      <c r="AL169" s="115">
        <v>0</v>
      </c>
      <c r="AM169" s="115">
        <v>0</v>
      </c>
      <c r="AN169" s="115">
        <v>0</v>
      </c>
      <c r="AO169" s="115">
        <v>0</v>
      </c>
      <c r="AP169" s="115">
        <v>0</v>
      </c>
      <c r="AQ169" s="115">
        <v>0</v>
      </c>
      <c r="AR169" s="115">
        <v>0</v>
      </c>
      <c r="AS169" s="115">
        <v>0</v>
      </c>
      <c r="AT169" s="409">
        <f t="shared" si="359"/>
        <v>0</v>
      </c>
      <c r="AU169" s="115">
        <f t="shared" si="360"/>
        <v>0</v>
      </c>
      <c r="AV169" s="116">
        <f t="shared" si="314"/>
        <v>0</v>
      </c>
      <c r="AW169" s="346">
        <f t="shared" si="361"/>
        <v>21066</v>
      </c>
      <c r="AX169" s="113">
        <f t="shared" si="362"/>
        <v>14850</v>
      </c>
      <c r="AY169" s="113">
        <f t="shared" si="363"/>
        <v>0</v>
      </c>
      <c r="AZ169" s="113">
        <f t="shared" si="364"/>
        <v>0</v>
      </c>
      <c r="BA169" s="113">
        <f t="shared" si="365"/>
        <v>5019</v>
      </c>
      <c r="BB169" s="113">
        <f t="shared" si="365"/>
        <v>297</v>
      </c>
      <c r="BC169" s="113">
        <f t="shared" si="366"/>
        <v>900</v>
      </c>
      <c r="BD169" s="115">
        <f t="shared" si="367"/>
        <v>0.06</v>
      </c>
      <c r="BE169" s="115">
        <f t="shared" si="368"/>
        <v>0</v>
      </c>
      <c r="BF169" s="372">
        <f t="shared" si="369"/>
        <v>0</v>
      </c>
      <c r="BG169" s="116">
        <f t="shared" si="370"/>
        <v>0.06</v>
      </c>
      <c r="BH169" s="395"/>
    </row>
    <row r="170" spans="1:61" s="389" customFormat="1" ht="12.75" customHeight="1" x14ac:dyDescent="0.2">
      <c r="A170" s="235">
        <v>35</v>
      </c>
      <c r="B170" s="22">
        <v>3428</v>
      </c>
      <c r="C170" s="234">
        <v>600078311</v>
      </c>
      <c r="D170" s="234">
        <v>72742518</v>
      </c>
      <c r="E170" s="390" t="s">
        <v>78</v>
      </c>
      <c r="F170" s="22"/>
      <c r="G170" s="390"/>
      <c r="H170" s="468"/>
      <c r="I170" s="34">
        <v>9064091</v>
      </c>
      <c r="J170" s="23">
        <v>6599185</v>
      </c>
      <c r="K170" s="23">
        <v>15000</v>
      </c>
      <c r="L170" s="23">
        <v>2235594</v>
      </c>
      <c r="M170" s="23">
        <v>131984</v>
      </c>
      <c r="N170" s="23">
        <v>82328</v>
      </c>
      <c r="O170" s="24">
        <v>15.7841</v>
      </c>
      <c r="P170" s="289">
        <v>10.941199999999998</v>
      </c>
      <c r="Q170" s="802">
        <v>4.8428999999999993</v>
      </c>
      <c r="R170" s="34">
        <f t="shared" ref="R170:BG170" si="371">SUM(R164:R169)</f>
        <v>-3426</v>
      </c>
      <c r="S170" s="23">
        <f t="shared" si="371"/>
        <v>0</v>
      </c>
      <c r="T170" s="23">
        <f t="shared" si="371"/>
        <v>0</v>
      </c>
      <c r="U170" s="23">
        <f t="shared" si="371"/>
        <v>31748</v>
      </c>
      <c r="V170" s="23">
        <f t="shared" si="371"/>
        <v>0</v>
      </c>
      <c r="W170" s="23">
        <f t="shared" ref="W170" si="372">SUM(W164:W169)</f>
        <v>0</v>
      </c>
      <c r="X170" s="23">
        <f t="shared" si="371"/>
        <v>0</v>
      </c>
      <c r="Y170" s="23">
        <f t="shared" si="371"/>
        <v>28322</v>
      </c>
      <c r="Z170" s="23">
        <f t="shared" si="371"/>
        <v>3426</v>
      </c>
      <c r="AA170" s="23">
        <f t="shared" si="371"/>
        <v>0</v>
      </c>
      <c r="AB170" s="23">
        <f t="shared" si="371"/>
        <v>0</v>
      </c>
      <c r="AC170" s="23">
        <f t="shared" si="371"/>
        <v>3426</v>
      </c>
      <c r="AD170" s="23">
        <f t="shared" si="371"/>
        <v>31748</v>
      </c>
      <c r="AE170" s="23">
        <f t="shared" si="371"/>
        <v>10731</v>
      </c>
      <c r="AF170" s="23">
        <f t="shared" si="371"/>
        <v>566</v>
      </c>
      <c r="AG170" s="23">
        <f t="shared" si="371"/>
        <v>0</v>
      </c>
      <c r="AH170" s="23">
        <f t="shared" si="371"/>
        <v>0</v>
      </c>
      <c r="AI170" s="23">
        <f t="shared" si="371"/>
        <v>0</v>
      </c>
      <c r="AJ170" s="23">
        <f t="shared" si="371"/>
        <v>0</v>
      </c>
      <c r="AK170" s="23">
        <f t="shared" si="371"/>
        <v>43045</v>
      </c>
      <c r="AL170" s="24">
        <f t="shared" si="371"/>
        <v>-0.01</v>
      </c>
      <c r="AM170" s="24">
        <f t="shared" si="371"/>
        <v>0</v>
      </c>
      <c r="AN170" s="24">
        <f t="shared" si="371"/>
        <v>0</v>
      </c>
      <c r="AO170" s="24">
        <f t="shared" si="371"/>
        <v>0</v>
      </c>
      <c r="AP170" s="24">
        <f t="shared" si="371"/>
        <v>0</v>
      </c>
      <c r="AQ170" s="24">
        <f t="shared" ref="AQ170" si="373">SUM(AQ164:AQ169)</f>
        <v>0</v>
      </c>
      <c r="AR170" s="24">
        <f t="shared" si="371"/>
        <v>0</v>
      </c>
      <c r="AS170" s="24">
        <f t="shared" si="371"/>
        <v>0</v>
      </c>
      <c r="AT170" s="24">
        <f t="shared" si="371"/>
        <v>-0.01</v>
      </c>
      <c r="AU170" s="24">
        <f t="shared" si="371"/>
        <v>0</v>
      </c>
      <c r="AV170" s="69">
        <f t="shared" si="371"/>
        <v>-0.01</v>
      </c>
      <c r="AW170" s="848">
        <f t="shared" si="371"/>
        <v>9107136</v>
      </c>
      <c r="AX170" s="23">
        <f t="shared" si="371"/>
        <v>6627507</v>
      </c>
      <c r="AY170" s="942">
        <f t="shared" ref="AY170" si="374">SUM(AY164:AY169)</f>
        <v>0</v>
      </c>
      <c r="AZ170" s="23">
        <f t="shared" si="371"/>
        <v>18426</v>
      </c>
      <c r="BA170" s="23">
        <f t="shared" si="371"/>
        <v>2246325</v>
      </c>
      <c r="BB170" s="23">
        <f t="shared" si="371"/>
        <v>132550</v>
      </c>
      <c r="BC170" s="23">
        <f t="shared" si="371"/>
        <v>82328</v>
      </c>
      <c r="BD170" s="24">
        <f t="shared" si="371"/>
        <v>15.774100000000001</v>
      </c>
      <c r="BE170" s="24">
        <f t="shared" si="371"/>
        <v>10.9312</v>
      </c>
      <c r="BF170" s="24">
        <f t="shared" si="371"/>
        <v>0</v>
      </c>
      <c r="BG170" s="69">
        <f t="shared" si="371"/>
        <v>4.8428999999999993</v>
      </c>
      <c r="BH170" s="395"/>
    </row>
    <row r="171" spans="1:61" s="389" customFormat="1" ht="12.75" customHeight="1" x14ac:dyDescent="0.2">
      <c r="A171" s="391">
        <v>36</v>
      </c>
      <c r="B171" s="392">
        <v>3433</v>
      </c>
      <c r="C171" s="392">
        <v>600078043</v>
      </c>
      <c r="D171" s="392">
        <v>70695130</v>
      </c>
      <c r="E171" s="393" t="s">
        <v>79</v>
      </c>
      <c r="F171" s="392">
        <v>3111</v>
      </c>
      <c r="G171" s="393" t="s">
        <v>315</v>
      </c>
      <c r="H171" s="469" t="s">
        <v>281</v>
      </c>
      <c r="I171" s="110">
        <v>3332731</v>
      </c>
      <c r="J171" s="111">
        <v>2440229</v>
      </c>
      <c r="K171" s="111">
        <v>0</v>
      </c>
      <c r="L171" s="114">
        <v>824797</v>
      </c>
      <c r="M171" s="114">
        <v>48805</v>
      </c>
      <c r="N171" s="111">
        <v>18900</v>
      </c>
      <c r="O171" s="275">
        <v>5.4897999999999998</v>
      </c>
      <c r="P171" s="288">
        <v>4</v>
      </c>
      <c r="Q171" s="406">
        <v>1.4898</v>
      </c>
      <c r="R171" s="112">
        <f t="shared" si="304"/>
        <v>0</v>
      </c>
      <c r="S171" s="113">
        <v>0</v>
      </c>
      <c r="T171" s="113">
        <v>0</v>
      </c>
      <c r="U171" s="113">
        <v>21256</v>
      </c>
      <c r="V171" s="113">
        <v>0</v>
      </c>
      <c r="W171" s="113">
        <v>0</v>
      </c>
      <c r="X171" s="113">
        <v>0</v>
      </c>
      <c r="Y171" s="113">
        <f t="shared" si="305"/>
        <v>21256</v>
      </c>
      <c r="Z171" s="113">
        <v>0</v>
      </c>
      <c r="AA171" s="113">
        <v>0</v>
      </c>
      <c r="AB171" s="113">
        <v>0</v>
      </c>
      <c r="AC171" s="113">
        <f t="shared" si="306"/>
        <v>0</v>
      </c>
      <c r="AD171" s="113">
        <f t="shared" si="307"/>
        <v>21256</v>
      </c>
      <c r="AE171" s="114">
        <f t="shared" si="308"/>
        <v>7185</v>
      </c>
      <c r="AF171" s="114">
        <f t="shared" si="309"/>
        <v>425</v>
      </c>
      <c r="AG171" s="113">
        <v>0</v>
      </c>
      <c r="AH171" s="113">
        <v>0</v>
      </c>
      <c r="AI171" s="113">
        <v>0</v>
      </c>
      <c r="AJ171" s="113">
        <f t="shared" si="310"/>
        <v>0</v>
      </c>
      <c r="AK171" s="113">
        <f t="shared" si="311"/>
        <v>28866</v>
      </c>
      <c r="AL171" s="115">
        <v>0</v>
      </c>
      <c r="AM171" s="115">
        <v>0</v>
      </c>
      <c r="AN171" s="115">
        <v>0</v>
      </c>
      <c r="AO171" s="115">
        <v>0</v>
      </c>
      <c r="AP171" s="115">
        <v>0</v>
      </c>
      <c r="AQ171" s="115">
        <v>0</v>
      </c>
      <c r="AR171" s="115">
        <v>0</v>
      </c>
      <c r="AS171" s="115">
        <v>0</v>
      </c>
      <c r="AT171" s="409">
        <f t="shared" ref="AT171:AT172" si="375">AL171+AN171+AO171+AR171+AQ171</f>
        <v>0</v>
      </c>
      <c r="AU171" s="115">
        <f>AM171+AP171+AS171</f>
        <v>0</v>
      </c>
      <c r="AV171" s="116">
        <f t="shared" si="314"/>
        <v>0</v>
      </c>
      <c r="AW171" s="346">
        <f>I171+AK171</f>
        <v>3361597</v>
      </c>
      <c r="AX171" s="113">
        <f>J171+Y171</f>
        <v>2461485</v>
      </c>
      <c r="AY171" s="113">
        <f t="shared" ref="AY171:AY172" si="376">W171</f>
        <v>0</v>
      </c>
      <c r="AZ171" s="113">
        <f>K171+AC171</f>
        <v>0</v>
      </c>
      <c r="BA171" s="113">
        <f>L171+AE171</f>
        <v>831982</v>
      </c>
      <c r="BB171" s="113">
        <f>M171+AF171</f>
        <v>49230</v>
      </c>
      <c r="BC171" s="113">
        <f>N171+AJ171</f>
        <v>18900</v>
      </c>
      <c r="BD171" s="115">
        <f>O171+AV171</f>
        <v>5.4897999999999998</v>
      </c>
      <c r="BE171" s="115">
        <f>P171+AT171</f>
        <v>4</v>
      </c>
      <c r="BF171" s="372">
        <f t="shared" ref="BF171:BF172" si="377">AQ171</f>
        <v>0</v>
      </c>
      <c r="BG171" s="116">
        <f>Q171+AU171</f>
        <v>1.4898</v>
      </c>
      <c r="BH171" s="395"/>
    </row>
    <row r="172" spans="1:61" s="389" customFormat="1" ht="12.75" customHeight="1" x14ac:dyDescent="0.2">
      <c r="A172" s="391">
        <v>36</v>
      </c>
      <c r="B172" s="392">
        <v>3433</v>
      </c>
      <c r="C172" s="392">
        <v>600078043</v>
      </c>
      <c r="D172" s="392">
        <v>70695130</v>
      </c>
      <c r="E172" s="393" t="s">
        <v>79</v>
      </c>
      <c r="F172" s="392">
        <v>3141</v>
      </c>
      <c r="G172" s="393" t="s">
        <v>319</v>
      </c>
      <c r="H172" s="469" t="s">
        <v>282</v>
      </c>
      <c r="I172" s="110">
        <v>564729</v>
      </c>
      <c r="J172" s="111">
        <v>414060</v>
      </c>
      <c r="K172" s="111">
        <v>0</v>
      </c>
      <c r="L172" s="114">
        <v>139952</v>
      </c>
      <c r="M172" s="114">
        <v>8281</v>
      </c>
      <c r="N172" s="111">
        <v>2436</v>
      </c>
      <c r="O172" s="275">
        <v>1.41</v>
      </c>
      <c r="P172" s="288">
        <v>0</v>
      </c>
      <c r="Q172" s="406">
        <v>1.41</v>
      </c>
      <c r="R172" s="112">
        <f t="shared" si="304"/>
        <v>0</v>
      </c>
      <c r="S172" s="113">
        <v>0</v>
      </c>
      <c r="T172" s="113">
        <v>0</v>
      </c>
      <c r="U172" s="113">
        <v>0</v>
      </c>
      <c r="V172" s="113">
        <v>0</v>
      </c>
      <c r="W172" s="113">
        <v>0</v>
      </c>
      <c r="X172" s="113">
        <v>0</v>
      </c>
      <c r="Y172" s="113">
        <f t="shared" si="305"/>
        <v>0</v>
      </c>
      <c r="Z172" s="113">
        <v>0</v>
      </c>
      <c r="AA172" s="113">
        <v>0</v>
      </c>
      <c r="AB172" s="113">
        <v>0</v>
      </c>
      <c r="AC172" s="113">
        <f t="shared" si="306"/>
        <v>0</v>
      </c>
      <c r="AD172" s="113">
        <f t="shared" si="307"/>
        <v>0</v>
      </c>
      <c r="AE172" s="114">
        <f t="shared" si="308"/>
        <v>0</v>
      </c>
      <c r="AF172" s="114">
        <f t="shared" si="309"/>
        <v>0</v>
      </c>
      <c r="AG172" s="113">
        <v>0</v>
      </c>
      <c r="AH172" s="113">
        <v>0</v>
      </c>
      <c r="AI172" s="113">
        <v>0</v>
      </c>
      <c r="AJ172" s="113">
        <f t="shared" si="310"/>
        <v>0</v>
      </c>
      <c r="AK172" s="113">
        <f t="shared" si="311"/>
        <v>0</v>
      </c>
      <c r="AL172" s="115">
        <v>0</v>
      </c>
      <c r="AM172" s="115">
        <v>0</v>
      </c>
      <c r="AN172" s="115">
        <v>0</v>
      </c>
      <c r="AO172" s="115">
        <v>0</v>
      </c>
      <c r="AP172" s="115">
        <v>0</v>
      </c>
      <c r="AQ172" s="115">
        <v>0</v>
      </c>
      <c r="AR172" s="115">
        <v>0</v>
      </c>
      <c r="AS172" s="115">
        <v>0</v>
      </c>
      <c r="AT172" s="409">
        <f t="shared" si="375"/>
        <v>0</v>
      </c>
      <c r="AU172" s="115">
        <f>AM172+AP172+AS172</f>
        <v>0</v>
      </c>
      <c r="AV172" s="116">
        <f t="shared" si="314"/>
        <v>0</v>
      </c>
      <c r="AW172" s="346">
        <f>I172+AK172</f>
        <v>564729</v>
      </c>
      <c r="AX172" s="113">
        <f>J172+Y172</f>
        <v>414060</v>
      </c>
      <c r="AY172" s="113">
        <f t="shared" si="376"/>
        <v>0</v>
      </c>
      <c r="AZ172" s="113">
        <f>K172+AC172</f>
        <v>0</v>
      </c>
      <c r="BA172" s="113">
        <f>L172+AE172</f>
        <v>139952</v>
      </c>
      <c r="BB172" s="113">
        <f>M172+AF172</f>
        <v>8281</v>
      </c>
      <c r="BC172" s="113">
        <f>N172+AJ172</f>
        <v>2436</v>
      </c>
      <c r="BD172" s="115">
        <f>O172+AV172</f>
        <v>1.41</v>
      </c>
      <c r="BE172" s="115">
        <f>P172+AT172</f>
        <v>0</v>
      </c>
      <c r="BF172" s="372">
        <f t="shared" si="377"/>
        <v>0</v>
      </c>
      <c r="BG172" s="116">
        <f>Q172+AU172</f>
        <v>1.41</v>
      </c>
      <c r="BH172" s="395"/>
      <c r="BI172" s="395"/>
    </row>
    <row r="173" spans="1:61" s="389" customFormat="1" ht="12.75" customHeight="1" x14ac:dyDescent="0.2">
      <c r="A173" s="235">
        <v>36</v>
      </c>
      <c r="B173" s="22">
        <v>3433</v>
      </c>
      <c r="C173" s="234">
        <v>600078043</v>
      </c>
      <c r="D173" s="234">
        <v>70695130</v>
      </c>
      <c r="E173" s="390" t="s">
        <v>80</v>
      </c>
      <c r="F173" s="22"/>
      <c r="G173" s="390"/>
      <c r="H173" s="468"/>
      <c r="I173" s="34">
        <v>3897460</v>
      </c>
      <c r="J173" s="23">
        <v>2854289</v>
      </c>
      <c r="K173" s="23">
        <v>0</v>
      </c>
      <c r="L173" s="23">
        <v>964749</v>
      </c>
      <c r="M173" s="23">
        <v>57086</v>
      </c>
      <c r="N173" s="23">
        <v>21336</v>
      </c>
      <c r="O173" s="24">
        <v>6.8997999999999999</v>
      </c>
      <c r="P173" s="289">
        <v>4</v>
      </c>
      <c r="Q173" s="802">
        <v>2.8997999999999999</v>
      </c>
      <c r="R173" s="34">
        <f t="shared" ref="R173:BG173" si="378">SUM(R171:R172)</f>
        <v>0</v>
      </c>
      <c r="S173" s="23">
        <f t="shared" si="378"/>
        <v>0</v>
      </c>
      <c r="T173" s="23">
        <f t="shared" si="378"/>
        <v>0</v>
      </c>
      <c r="U173" s="23">
        <f t="shared" ref="U173" si="379">SUM(U171:U172)</f>
        <v>21256</v>
      </c>
      <c r="V173" s="23">
        <f t="shared" si="378"/>
        <v>0</v>
      </c>
      <c r="W173" s="23">
        <f t="shared" ref="W173" si="380">SUM(W171:W172)</f>
        <v>0</v>
      </c>
      <c r="X173" s="23">
        <f t="shared" si="378"/>
        <v>0</v>
      </c>
      <c r="Y173" s="23">
        <f t="shared" si="378"/>
        <v>21256</v>
      </c>
      <c r="Z173" s="23">
        <f t="shared" si="378"/>
        <v>0</v>
      </c>
      <c r="AA173" s="23">
        <f t="shared" si="378"/>
        <v>0</v>
      </c>
      <c r="AB173" s="23">
        <f t="shared" si="378"/>
        <v>0</v>
      </c>
      <c r="AC173" s="23">
        <f t="shared" si="378"/>
        <v>0</v>
      </c>
      <c r="AD173" s="23">
        <f t="shared" si="378"/>
        <v>21256</v>
      </c>
      <c r="AE173" s="23">
        <f t="shared" si="378"/>
        <v>7185</v>
      </c>
      <c r="AF173" s="23">
        <f t="shared" si="378"/>
        <v>425</v>
      </c>
      <c r="AG173" s="23">
        <f t="shared" si="378"/>
        <v>0</v>
      </c>
      <c r="AH173" s="23">
        <f t="shared" ref="AH173" si="381">SUM(AH171:AH172)</f>
        <v>0</v>
      </c>
      <c r="AI173" s="23">
        <f t="shared" si="378"/>
        <v>0</v>
      </c>
      <c r="AJ173" s="23">
        <f t="shared" si="378"/>
        <v>0</v>
      </c>
      <c r="AK173" s="23">
        <f t="shared" si="378"/>
        <v>28866</v>
      </c>
      <c r="AL173" s="24">
        <f t="shared" si="378"/>
        <v>0</v>
      </c>
      <c r="AM173" s="24">
        <f t="shared" si="378"/>
        <v>0</v>
      </c>
      <c r="AN173" s="24">
        <f t="shared" si="378"/>
        <v>0</v>
      </c>
      <c r="AO173" s="24">
        <f t="shared" si="378"/>
        <v>0</v>
      </c>
      <c r="AP173" s="24">
        <f t="shared" si="378"/>
        <v>0</v>
      </c>
      <c r="AQ173" s="24">
        <f t="shared" ref="AQ173" si="382">SUM(AQ171:AQ172)</f>
        <v>0</v>
      </c>
      <c r="AR173" s="24">
        <f t="shared" si="378"/>
        <v>0</v>
      </c>
      <c r="AS173" s="24">
        <f t="shared" si="378"/>
        <v>0</v>
      </c>
      <c r="AT173" s="24">
        <f t="shared" si="378"/>
        <v>0</v>
      </c>
      <c r="AU173" s="24">
        <f t="shared" si="378"/>
        <v>0</v>
      </c>
      <c r="AV173" s="69">
        <f t="shared" si="378"/>
        <v>0</v>
      </c>
      <c r="AW173" s="848">
        <f t="shared" si="378"/>
        <v>3926326</v>
      </c>
      <c r="AX173" s="23">
        <f t="shared" si="378"/>
        <v>2875545</v>
      </c>
      <c r="AY173" s="942">
        <f t="shared" ref="AY173" si="383">SUM(AY171:AY172)</f>
        <v>0</v>
      </c>
      <c r="AZ173" s="23">
        <f t="shared" si="378"/>
        <v>0</v>
      </c>
      <c r="BA173" s="23">
        <f t="shared" si="378"/>
        <v>971934</v>
      </c>
      <c r="BB173" s="23">
        <f t="shared" si="378"/>
        <v>57511</v>
      </c>
      <c r="BC173" s="23">
        <f t="shared" si="378"/>
        <v>21336</v>
      </c>
      <c r="BD173" s="24">
        <f t="shared" si="378"/>
        <v>6.8997999999999999</v>
      </c>
      <c r="BE173" s="24">
        <f t="shared" si="378"/>
        <v>4</v>
      </c>
      <c r="BF173" s="24">
        <f t="shared" si="378"/>
        <v>0</v>
      </c>
      <c r="BG173" s="69">
        <f t="shared" si="378"/>
        <v>2.8997999999999999</v>
      </c>
      <c r="BH173" s="395"/>
    </row>
    <row r="174" spans="1:61" s="389" customFormat="1" ht="12.75" customHeight="1" x14ac:dyDescent="0.2">
      <c r="A174" s="391">
        <v>37</v>
      </c>
      <c r="B174" s="392">
        <v>3432</v>
      </c>
      <c r="C174" s="392">
        <v>600078329</v>
      </c>
      <c r="D174" s="392">
        <v>70695121</v>
      </c>
      <c r="E174" s="393" t="s">
        <v>81</v>
      </c>
      <c r="F174" s="392">
        <v>3117</v>
      </c>
      <c r="G174" s="393" t="s">
        <v>318</v>
      </c>
      <c r="H174" s="469" t="s">
        <v>281</v>
      </c>
      <c r="I174" s="110">
        <v>5103560</v>
      </c>
      <c r="J174" s="111">
        <v>3655331</v>
      </c>
      <c r="K174" s="111">
        <v>20000</v>
      </c>
      <c r="L174" s="114">
        <v>1242262</v>
      </c>
      <c r="M174" s="114">
        <v>73107</v>
      </c>
      <c r="N174" s="111">
        <v>112860</v>
      </c>
      <c r="O174" s="275">
        <v>7.4943</v>
      </c>
      <c r="P174" s="288">
        <v>5.46</v>
      </c>
      <c r="Q174" s="406">
        <v>2.0343</v>
      </c>
      <c r="R174" s="112">
        <f t="shared" si="304"/>
        <v>-1750</v>
      </c>
      <c r="S174" s="113">
        <v>0</v>
      </c>
      <c r="T174" s="113">
        <v>0</v>
      </c>
      <c r="U174" s="113">
        <v>23276</v>
      </c>
      <c r="V174" s="113">
        <v>0</v>
      </c>
      <c r="W174" s="113">
        <v>0</v>
      </c>
      <c r="X174" s="113">
        <v>0</v>
      </c>
      <c r="Y174" s="113">
        <f t="shared" si="305"/>
        <v>21526</v>
      </c>
      <c r="Z174" s="113">
        <v>1750</v>
      </c>
      <c r="AA174" s="113">
        <v>0</v>
      </c>
      <c r="AB174" s="113">
        <v>0</v>
      </c>
      <c r="AC174" s="113">
        <f t="shared" si="306"/>
        <v>1750</v>
      </c>
      <c r="AD174" s="113">
        <f t="shared" si="307"/>
        <v>23276</v>
      </c>
      <c r="AE174" s="114">
        <f t="shared" si="308"/>
        <v>7867</v>
      </c>
      <c r="AF174" s="114">
        <f t="shared" si="309"/>
        <v>431</v>
      </c>
      <c r="AG174" s="113">
        <v>0</v>
      </c>
      <c r="AH174" s="113">
        <v>0</v>
      </c>
      <c r="AI174" s="113">
        <v>0</v>
      </c>
      <c r="AJ174" s="113">
        <f t="shared" si="310"/>
        <v>0</v>
      </c>
      <c r="AK174" s="113">
        <f t="shared" si="311"/>
        <v>31574</v>
      </c>
      <c r="AL174" s="115">
        <v>0</v>
      </c>
      <c r="AM174" s="115">
        <v>0</v>
      </c>
      <c r="AN174" s="115">
        <v>0</v>
      </c>
      <c r="AO174" s="115">
        <v>0</v>
      </c>
      <c r="AP174" s="115">
        <v>0</v>
      </c>
      <c r="AQ174" s="115">
        <v>0</v>
      </c>
      <c r="AR174" s="115">
        <v>0</v>
      </c>
      <c r="AS174" s="115">
        <v>0</v>
      </c>
      <c r="AT174" s="409">
        <f t="shared" ref="AT174:AT178" si="384">AL174+AN174+AO174+AR174+AQ174</f>
        <v>0</v>
      </c>
      <c r="AU174" s="115">
        <f>AM174+AP174+AS174</f>
        <v>0</v>
      </c>
      <c r="AV174" s="116">
        <f t="shared" si="314"/>
        <v>0</v>
      </c>
      <c r="AW174" s="346">
        <f>I174+AK174</f>
        <v>5135134</v>
      </c>
      <c r="AX174" s="113">
        <f>J174+Y174</f>
        <v>3676857</v>
      </c>
      <c r="AY174" s="113">
        <f t="shared" ref="AY174:AY178" si="385">W174</f>
        <v>0</v>
      </c>
      <c r="AZ174" s="113">
        <f>K174+AC174</f>
        <v>21750</v>
      </c>
      <c r="BA174" s="113">
        <f t="shared" ref="BA174:BB178" si="386">L174+AE174</f>
        <v>1250129</v>
      </c>
      <c r="BB174" s="113">
        <f t="shared" si="386"/>
        <v>73538</v>
      </c>
      <c r="BC174" s="113">
        <f>N174+AJ174</f>
        <v>112860</v>
      </c>
      <c r="BD174" s="115">
        <f>O174+AV174</f>
        <v>7.4943</v>
      </c>
      <c r="BE174" s="115">
        <f>P174+AT174</f>
        <v>5.46</v>
      </c>
      <c r="BF174" s="372">
        <f t="shared" ref="BF174:BF178" si="387">AQ174</f>
        <v>0</v>
      </c>
      <c r="BG174" s="116">
        <f>Q174+AU174</f>
        <v>2.0343</v>
      </c>
      <c r="BH174" s="395"/>
    </row>
    <row r="175" spans="1:61" s="389" customFormat="1" x14ac:dyDescent="0.2">
      <c r="A175" s="391">
        <v>37</v>
      </c>
      <c r="B175" s="392">
        <v>3432</v>
      </c>
      <c r="C175" s="392">
        <v>600078329</v>
      </c>
      <c r="D175" s="392">
        <v>70695121</v>
      </c>
      <c r="E175" s="393" t="s">
        <v>81</v>
      </c>
      <c r="F175" s="392">
        <v>3117</v>
      </c>
      <c r="G175" s="393" t="s">
        <v>316</v>
      </c>
      <c r="H175" s="469" t="s">
        <v>282</v>
      </c>
      <c r="I175" s="110">
        <v>313648</v>
      </c>
      <c r="J175" s="111">
        <v>230963</v>
      </c>
      <c r="K175" s="111">
        <v>0</v>
      </c>
      <c r="L175" s="114">
        <v>78066</v>
      </c>
      <c r="M175" s="114">
        <v>4619</v>
      </c>
      <c r="N175" s="111">
        <v>0</v>
      </c>
      <c r="O175" s="275">
        <v>0.67</v>
      </c>
      <c r="P175" s="288">
        <v>0.67</v>
      </c>
      <c r="Q175" s="406">
        <v>0</v>
      </c>
      <c r="R175" s="112">
        <f t="shared" si="304"/>
        <v>0</v>
      </c>
      <c r="S175" s="113">
        <v>0</v>
      </c>
      <c r="T175" s="113">
        <v>0</v>
      </c>
      <c r="U175" s="113">
        <v>0</v>
      </c>
      <c r="V175" s="113">
        <v>0</v>
      </c>
      <c r="W175" s="113">
        <v>0</v>
      </c>
      <c r="X175" s="113">
        <v>0</v>
      </c>
      <c r="Y175" s="113">
        <f t="shared" si="305"/>
        <v>0</v>
      </c>
      <c r="Z175" s="113">
        <v>0</v>
      </c>
      <c r="AA175" s="113">
        <v>0</v>
      </c>
      <c r="AB175" s="113">
        <v>0</v>
      </c>
      <c r="AC175" s="113">
        <f t="shared" si="306"/>
        <v>0</v>
      </c>
      <c r="AD175" s="113">
        <f t="shared" si="307"/>
        <v>0</v>
      </c>
      <c r="AE175" s="114">
        <f t="shared" si="308"/>
        <v>0</v>
      </c>
      <c r="AF175" s="114">
        <f t="shared" si="309"/>
        <v>0</v>
      </c>
      <c r="AG175" s="113">
        <v>0</v>
      </c>
      <c r="AH175" s="113">
        <v>0</v>
      </c>
      <c r="AI175" s="113">
        <v>0</v>
      </c>
      <c r="AJ175" s="113">
        <f t="shared" si="310"/>
        <v>0</v>
      </c>
      <c r="AK175" s="113">
        <f t="shared" si="311"/>
        <v>0</v>
      </c>
      <c r="AL175" s="115">
        <v>0</v>
      </c>
      <c r="AM175" s="115">
        <v>0</v>
      </c>
      <c r="AN175" s="115">
        <v>0</v>
      </c>
      <c r="AO175" s="115">
        <v>0</v>
      </c>
      <c r="AP175" s="115">
        <v>0</v>
      </c>
      <c r="AQ175" s="115">
        <v>0</v>
      </c>
      <c r="AR175" s="115">
        <v>0</v>
      </c>
      <c r="AS175" s="115">
        <v>0</v>
      </c>
      <c r="AT175" s="409">
        <f t="shared" si="384"/>
        <v>0</v>
      </c>
      <c r="AU175" s="115">
        <f>AM175+AP175+AS175</f>
        <v>0</v>
      </c>
      <c r="AV175" s="116">
        <f t="shared" si="314"/>
        <v>0</v>
      </c>
      <c r="AW175" s="346">
        <f>I175+AK175</f>
        <v>313648</v>
      </c>
      <c r="AX175" s="113">
        <f>J175+Y175</f>
        <v>230963</v>
      </c>
      <c r="AY175" s="113">
        <f t="shared" si="385"/>
        <v>0</v>
      </c>
      <c r="AZ175" s="113">
        <f>K175+AC175</f>
        <v>0</v>
      </c>
      <c r="BA175" s="113">
        <f t="shared" si="386"/>
        <v>78066</v>
      </c>
      <c r="BB175" s="113">
        <f t="shared" si="386"/>
        <v>4619</v>
      </c>
      <c r="BC175" s="113">
        <f>N175+AJ175</f>
        <v>0</v>
      </c>
      <c r="BD175" s="115">
        <f>O175+AV175</f>
        <v>0.67</v>
      </c>
      <c r="BE175" s="115">
        <f>P175+AT175</f>
        <v>0.67</v>
      </c>
      <c r="BF175" s="372">
        <f t="shared" si="387"/>
        <v>0</v>
      </c>
      <c r="BG175" s="116">
        <f>Q175+AU175</f>
        <v>0</v>
      </c>
      <c r="BH175" s="395"/>
    </row>
    <row r="176" spans="1:61" s="389" customFormat="1" ht="12.75" customHeight="1" x14ac:dyDescent="0.2">
      <c r="A176" s="391">
        <v>37</v>
      </c>
      <c r="B176" s="392">
        <v>3432</v>
      </c>
      <c r="C176" s="392">
        <v>600078329</v>
      </c>
      <c r="D176" s="392">
        <v>70695121</v>
      </c>
      <c r="E176" s="393" t="s">
        <v>81</v>
      </c>
      <c r="F176" s="392">
        <v>3141</v>
      </c>
      <c r="G176" s="393" t="s">
        <v>319</v>
      </c>
      <c r="H176" s="469" t="s">
        <v>282</v>
      </c>
      <c r="I176" s="110">
        <v>586588</v>
      </c>
      <c r="J176" s="111">
        <v>429174</v>
      </c>
      <c r="K176" s="111">
        <v>0</v>
      </c>
      <c r="L176" s="114">
        <v>145061</v>
      </c>
      <c r="M176" s="114">
        <v>8583</v>
      </c>
      <c r="N176" s="111">
        <v>3770</v>
      </c>
      <c r="O176" s="275">
        <v>1.46</v>
      </c>
      <c r="P176" s="288">
        <v>0</v>
      </c>
      <c r="Q176" s="406">
        <v>1.46</v>
      </c>
      <c r="R176" s="112">
        <f t="shared" si="304"/>
        <v>0</v>
      </c>
      <c r="S176" s="113">
        <v>0</v>
      </c>
      <c r="T176" s="113">
        <v>0</v>
      </c>
      <c r="U176" s="113">
        <v>0</v>
      </c>
      <c r="V176" s="113">
        <v>0</v>
      </c>
      <c r="W176" s="113">
        <v>0</v>
      </c>
      <c r="X176" s="113">
        <v>0</v>
      </c>
      <c r="Y176" s="113">
        <f t="shared" si="305"/>
        <v>0</v>
      </c>
      <c r="Z176" s="113">
        <v>0</v>
      </c>
      <c r="AA176" s="113">
        <v>0</v>
      </c>
      <c r="AB176" s="113">
        <v>0</v>
      </c>
      <c r="AC176" s="113">
        <f t="shared" si="306"/>
        <v>0</v>
      </c>
      <c r="AD176" s="113">
        <f t="shared" si="307"/>
        <v>0</v>
      </c>
      <c r="AE176" s="114">
        <f t="shared" si="308"/>
        <v>0</v>
      </c>
      <c r="AF176" s="114">
        <f t="shared" si="309"/>
        <v>0</v>
      </c>
      <c r="AG176" s="113">
        <v>0</v>
      </c>
      <c r="AH176" s="113">
        <v>0</v>
      </c>
      <c r="AI176" s="113">
        <v>0</v>
      </c>
      <c r="AJ176" s="113">
        <f t="shared" si="310"/>
        <v>0</v>
      </c>
      <c r="AK176" s="113">
        <f t="shared" si="311"/>
        <v>0</v>
      </c>
      <c r="AL176" s="115">
        <v>0</v>
      </c>
      <c r="AM176" s="115">
        <v>0</v>
      </c>
      <c r="AN176" s="115">
        <v>0</v>
      </c>
      <c r="AO176" s="115">
        <v>0</v>
      </c>
      <c r="AP176" s="115">
        <v>0</v>
      </c>
      <c r="AQ176" s="115">
        <v>0</v>
      </c>
      <c r="AR176" s="115">
        <v>0</v>
      </c>
      <c r="AS176" s="115">
        <v>0</v>
      </c>
      <c r="AT176" s="409">
        <f t="shared" si="384"/>
        <v>0</v>
      </c>
      <c r="AU176" s="115">
        <f>AM176+AP176+AS176</f>
        <v>0</v>
      </c>
      <c r="AV176" s="116">
        <f t="shared" si="314"/>
        <v>0</v>
      </c>
      <c r="AW176" s="346">
        <f>I176+AK176</f>
        <v>586588</v>
      </c>
      <c r="AX176" s="113">
        <f>J176+Y176</f>
        <v>429174</v>
      </c>
      <c r="AY176" s="113">
        <f t="shared" si="385"/>
        <v>0</v>
      </c>
      <c r="AZ176" s="113">
        <f>K176+AC176</f>
        <v>0</v>
      </c>
      <c r="BA176" s="113">
        <f t="shared" si="386"/>
        <v>145061</v>
      </c>
      <c r="BB176" s="113">
        <f t="shared" si="386"/>
        <v>8583</v>
      </c>
      <c r="BC176" s="113">
        <f>N176+AJ176</f>
        <v>3770</v>
      </c>
      <c r="BD176" s="115">
        <f>O176+AV176</f>
        <v>1.46</v>
      </c>
      <c r="BE176" s="115">
        <f>P176+AT176</f>
        <v>0</v>
      </c>
      <c r="BF176" s="372">
        <f t="shared" si="387"/>
        <v>0</v>
      </c>
      <c r="BG176" s="116">
        <f>Q176+AU176</f>
        <v>1.46</v>
      </c>
      <c r="BH176" s="395"/>
      <c r="BI176" s="395"/>
    </row>
    <row r="177" spans="1:61" s="389" customFormat="1" ht="12.75" customHeight="1" x14ac:dyDescent="0.2">
      <c r="A177" s="391">
        <v>37</v>
      </c>
      <c r="B177" s="392">
        <v>3432</v>
      </c>
      <c r="C177" s="392">
        <v>600078329</v>
      </c>
      <c r="D177" s="392">
        <v>70695121</v>
      </c>
      <c r="E177" s="393" t="s">
        <v>82</v>
      </c>
      <c r="F177" s="392">
        <v>3143</v>
      </c>
      <c r="G177" s="393" t="s">
        <v>633</v>
      </c>
      <c r="H177" s="469" t="s">
        <v>281</v>
      </c>
      <c r="I177" s="110">
        <v>567009</v>
      </c>
      <c r="J177" s="111">
        <v>417533</v>
      </c>
      <c r="K177" s="111">
        <v>0</v>
      </c>
      <c r="L177" s="114">
        <v>141126</v>
      </c>
      <c r="M177" s="114">
        <v>8350</v>
      </c>
      <c r="N177" s="111">
        <v>0</v>
      </c>
      <c r="O177" s="275">
        <v>0.82</v>
      </c>
      <c r="P177" s="288">
        <v>0.82</v>
      </c>
      <c r="Q177" s="406">
        <v>0</v>
      </c>
      <c r="R177" s="112">
        <f t="shared" si="304"/>
        <v>0</v>
      </c>
      <c r="S177" s="113">
        <v>0</v>
      </c>
      <c r="T177" s="113">
        <v>0</v>
      </c>
      <c r="U177" s="113">
        <v>0</v>
      </c>
      <c r="V177" s="113">
        <v>0</v>
      </c>
      <c r="W177" s="113">
        <v>0</v>
      </c>
      <c r="X177" s="113">
        <v>0</v>
      </c>
      <c r="Y177" s="113">
        <f t="shared" si="305"/>
        <v>0</v>
      </c>
      <c r="Z177" s="113">
        <v>0</v>
      </c>
      <c r="AA177" s="113">
        <v>0</v>
      </c>
      <c r="AB177" s="113">
        <v>0</v>
      </c>
      <c r="AC177" s="113">
        <f t="shared" si="306"/>
        <v>0</v>
      </c>
      <c r="AD177" s="113">
        <f t="shared" si="307"/>
        <v>0</v>
      </c>
      <c r="AE177" s="114">
        <f t="shared" si="308"/>
        <v>0</v>
      </c>
      <c r="AF177" s="114">
        <f t="shared" si="309"/>
        <v>0</v>
      </c>
      <c r="AG177" s="113">
        <v>0</v>
      </c>
      <c r="AH177" s="113">
        <v>0</v>
      </c>
      <c r="AI177" s="113">
        <v>0</v>
      </c>
      <c r="AJ177" s="113">
        <f t="shared" si="310"/>
        <v>0</v>
      </c>
      <c r="AK177" s="113">
        <f t="shared" si="311"/>
        <v>0</v>
      </c>
      <c r="AL177" s="115">
        <v>0</v>
      </c>
      <c r="AM177" s="115">
        <v>0</v>
      </c>
      <c r="AN177" s="115">
        <v>0</v>
      </c>
      <c r="AO177" s="115">
        <v>0</v>
      </c>
      <c r="AP177" s="115">
        <v>0</v>
      </c>
      <c r="AQ177" s="115">
        <v>0</v>
      </c>
      <c r="AR177" s="115">
        <v>0</v>
      </c>
      <c r="AS177" s="115">
        <v>0</v>
      </c>
      <c r="AT177" s="409">
        <f t="shared" si="384"/>
        <v>0</v>
      </c>
      <c r="AU177" s="115">
        <f>AM177+AP177+AS177</f>
        <v>0</v>
      </c>
      <c r="AV177" s="116">
        <f t="shared" si="314"/>
        <v>0</v>
      </c>
      <c r="AW177" s="346">
        <f>I177+AK177</f>
        <v>567009</v>
      </c>
      <c r="AX177" s="113">
        <f>J177+Y177</f>
        <v>417533</v>
      </c>
      <c r="AY177" s="113">
        <f t="shared" si="385"/>
        <v>0</v>
      </c>
      <c r="AZ177" s="113">
        <f>K177+AC177</f>
        <v>0</v>
      </c>
      <c r="BA177" s="113">
        <f t="shared" si="386"/>
        <v>141126</v>
      </c>
      <c r="BB177" s="113">
        <f t="shared" si="386"/>
        <v>8350</v>
      </c>
      <c r="BC177" s="113">
        <f>N177+AJ177</f>
        <v>0</v>
      </c>
      <c r="BD177" s="115">
        <f>O177+AV177</f>
        <v>0.82</v>
      </c>
      <c r="BE177" s="115">
        <f>P177+AT177</f>
        <v>0.82</v>
      </c>
      <c r="BF177" s="372">
        <f t="shared" si="387"/>
        <v>0</v>
      </c>
      <c r="BG177" s="116">
        <f>Q177+AU177</f>
        <v>0</v>
      </c>
      <c r="BH177" s="395"/>
    </row>
    <row r="178" spans="1:61" s="389" customFormat="1" ht="12.75" customHeight="1" x14ac:dyDescent="0.2">
      <c r="A178" s="391">
        <v>37</v>
      </c>
      <c r="B178" s="392">
        <v>3432</v>
      </c>
      <c r="C178" s="392">
        <v>600078329</v>
      </c>
      <c r="D178" s="392">
        <v>70695121</v>
      </c>
      <c r="E178" s="393" t="s">
        <v>82</v>
      </c>
      <c r="F178" s="392">
        <v>3143</v>
      </c>
      <c r="G178" s="393" t="s">
        <v>634</v>
      </c>
      <c r="H178" s="469" t="s">
        <v>282</v>
      </c>
      <c r="I178" s="110">
        <v>17556</v>
      </c>
      <c r="J178" s="111">
        <v>12375</v>
      </c>
      <c r="K178" s="111">
        <v>0</v>
      </c>
      <c r="L178" s="114">
        <v>4183</v>
      </c>
      <c r="M178" s="114">
        <v>248</v>
      </c>
      <c r="N178" s="111">
        <v>750</v>
      </c>
      <c r="O178" s="275">
        <v>0.05</v>
      </c>
      <c r="P178" s="288">
        <v>0</v>
      </c>
      <c r="Q178" s="406">
        <v>0.05</v>
      </c>
      <c r="R178" s="112">
        <f t="shared" si="304"/>
        <v>0</v>
      </c>
      <c r="S178" s="113">
        <v>0</v>
      </c>
      <c r="T178" s="113">
        <v>0</v>
      </c>
      <c r="U178" s="113">
        <v>0</v>
      </c>
      <c r="V178" s="113">
        <v>0</v>
      </c>
      <c r="W178" s="113">
        <v>0</v>
      </c>
      <c r="X178" s="113">
        <v>0</v>
      </c>
      <c r="Y178" s="113">
        <f t="shared" si="305"/>
        <v>0</v>
      </c>
      <c r="Z178" s="113">
        <v>0</v>
      </c>
      <c r="AA178" s="113">
        <v>0</v>
      </c>
      <c r="AB178" s="113">
        <v>0</v>
      </c>
      <c r="AC178" s="113">
        <f t="shared" si="306"/>
        <v>0</v>
      </c>
      <c r="AD178" s="113">
        <f t="shared" si="307"/>
        <v>0</v>
      </c>
      <c r="AE178" s="114">
        <f t="shared" si="308"/>
        <v>0</v>
      </c>
      <c r="AF178" s="114">
        <f t="shared" si="309"/>
        <v>0</v>
      </c>
      <c r="AG178" s="113">
        <v>0</v>
      </c>
      <c r="AH178" s="113">
        <v>0</v>
      </c>
      <c r="AI178" s="113">
        <v>0</v>
      </c>
      <c r="AJ178" s="113">
        <f t="shared" si="310"/>
        <v>0</v>
      </c>
      <c r="AK178" s="113">
        <f t="shared" si="311"/>
        <v>0</v>
      </c>
      <c r="AL178" s="115">
        <v>0</v>
      </c>
      <c r="AM178" s="115">
        <v>0</v>
      </c>
      <c r="AN178" s="115">
        <v>0</v>
      </c>
      <c r="AO178" s="115">
        <v>0</v>
      </c>
      <c r="AP178" s="115">
        <v>0</v>
      </c>
      <c r="AQ178" s="115">
        <v>0</v>
      </c>
      <c r="AR178" s="115">
        <v>0</v>
      </c>
      <c r="AS178" s="115">
        <v>0</v>
      </c>
      <c r="AT178" s="409">
        <f t="shared" si="384"/>
        <v>0</v>
      </c>
      <c r="AU178" s="115">
        <f>AM178+AP178+AS178</f>
        <v>0</v>
      </c>
      <c r="AV178" s="116">
        <f t="shared" si="314"/>
        <v>0</v>
      </c>
      <c r="AW178" s="346">
        <f>I178+AK178</f>
        <v>17556</v>
      </c>
      <c r="AX178" s="113">
        <f>J178+Y178</f>
        <v>12375</v>
      </c>
      <c r="AY178" s="113">
        <f t="shared" si="385"/>
        <v>0</v>
      </c>
      <c r="AZ178" s="113">
        <f>K178+AC178</f>
        <v>0</v>
      </c>
      <c r="BA178" s="113">
        <f t="shared" si="386"/>
        <v>4183</v>
      </c>
      <c r="BB178" s="113">
        <f t="shared" si="386"/>
        <v>248</v>
      </c>
      <c r="BC178" s="113">
        <f>N178+AJ178</f>
        <v>750</v>
      </c>
      <c r="BD178" s="115">
        <f>O178+AV178</f>
        <v>0.05</v>
      </c>
      <c r="BE178" s="115">
        <f>P178+AT178</f>
        <v>0</v>
      </c>
      <c r="BF178" s="372">
        <f t="shared" si="387"/>
        <v>0</v>
      </c>
      <c r="BG178" s="116">
        <f>Q178+AU178</f>
        <v>0.05</v>
      </c>
      <c r="BH178" s="395"/>
    </row>
    <row r="179" spans="1:61" s="389" customFormat="1" ht="12.75" customHeight="1" x14ac:dyDescent="0.2">
      <c r="A179" s="235">
        <v>37</v>
      </c>
      <c r="B179" s="22">
        <v>3432</v>
      </c>
      <c r="C179" s="234">
        <v>600078329</v>
      </c>
      <c r="D179" s="234">
        <v>70695121</v>
      </c>
      <c r="E179" s="390" t="s">
        <v>83</v>
      </c>
      <c r="F179" s="22"/>
      <c r="G179" s="390"/>
      <c r="H179" s="468"/>
      <c r="I179" s="34">
        <v>6588361</v>
      </c>
      <c r="J179" s="23">
        <v>4745376</v>
      </c>
      <c r="K179" s="23">
        <v>20000</v>
      </c>
      <c r="L179" s="23">
        <v>1610698</v>
      </c>
      <c r="M179" s="23">
        <v>94907</v>
      </c>
      <c r="N179" s="23">
        <v>117380</v>
      </c>
      <c r="O179" s="24">
        <v>10.494300000000003</v>
      </c>
      <c r="P179" s="289">
        <v>6.95</v>
      </c>
      <c r="Q179" s="802">
        <v>3.5442999999999998</v>
      </c>
      <c r="R179" s="34">
        <f t="shared" ref="R179:BG179" si="388">SUM(R174:R178)</f>
        <v>-1750</v>
      </c>
      <c r="S179" s="23">
        <f t="shared" si="388"/>
        <v>0</v>
      </c>
      <c r="T179" s="23">
        <f t="shared" si="388"/>
        <v>0</v>
      </c>
      <c r="U179" s="23">
        <f t="shared" ref="U179" si="389">SUM(U174:U178)</f>
        <v>23276</v>
      </c>
      <c r="V179" s="23">
        <f t="shared" si="388"/>
        <v>0</v>
      </c>
      <c r="W179" s="23">
        <f t="shared" ref="W179" si="390">SUM(W174:W178)</f>
        <v>0</v>
      </c>
      <c r="X179" s="23">
        <f t="shared" si="388"/>
        <v>0</v>
      </c>
      <c r="Y179" s="23">
        <f t="shared" si="388"/>
        <v>21526</v>
      </c>
      <c r="Z179" s="23">
        <f t="shared" si="388"/>
        <v>1750</v>
      </c>
      <c r="AA179" s="23">
        <f t="shared" si="388"/>
        <v>0</v>
      </c>
      <c r="AB179" s="23">
        <f t="shared" si="388"/>
        <v>0</v>
      </c>
      <c r="AC179" s="23">
        <f t="shared" si="388"/>
        <v>1750</v>
      </c>
      <c r="AD179" s="23">
        <f t="shared" si="388"/>
        <v>23276</v>
      </c>
      <c r="AE179" s="23">
        <f t="shared" si="388"/>
        <v>7867</v>
      </c>
      <c r="AF179" s="23">
        <f t="shared" si="388"/>
        <v>431</v>
      </c>
      <c r="AG179" s="23">
        <f t="shared" si="388"/>
        <v>0</v>
      </c>
      <c r="AH179" s="23">
        <f t="shared" ref="AH179" si="391">SUM(AH174:AH178)</f>
        <v>0</v>
      </c>
      <c r="AI179" s="23">
        <f t="shared" si="388"/>
        <v>0</v>
      </c>
      <c r="AJ179" s="23">
        <f t="shared" si="388"/>
        <v>0</v>
      </c>
      <c r="AK179" s="23">
        <f t="shared" si="388"/>
        <v>31574</v>
      </c>
      <c r="AL179" s="24">
        <f t="shared" si="388"/>
        <v>0</v>
      </c>
      <c r="AM179" s="24">
        <f t="shared" si="388"/>
        <v>0</v>
      </c>
      <c r="AN179" s="24">
        <f t="shared" si="388"/>
        <v>0</v>
      </c>
      <c r="AO179" s="24">
        <f t="shared" si="388"/>
        <v>0</v>
      </c>
      <c r="AP179" s="24">
        <f t="shared" si="388"/>
        <v>0</v>
      </c>
      <c r="AQ179" s="24">
        <f t="shared" ref="AQ179" si="392">SUM(AQ174:AQ178)</f>
        <v>0</v>
      </c>
      <c r="AR179" s="24">
        <f t="shared" si="388"/>
        <v>0</v>
      </c>
      <c r="AS179" s="24">
        <f t="shared" si="388"/>
        <v>0</v>
      </c>
      <c r="AT179" s="24">
        <f t="shared" si="388"/>
        <v>0</v>
      </c>
      <c r="AU179" s="24">
        <f t="shared" si="388"/>
        <v>0</v>
      </c>
      <c r="AV179" s="69">
        <f t="shared" si="388"/>
        <v>0</v>
      </c>
      <c r="AW179" s="848">
        <f t="shared" si="388"/>
        <v>6619935</v>
      </c>
      <c r="AX179" s="23">
        <f t="shared" si="388"/>
        <v>4766902</v>
      </c>
      <c r="AY179" s="942">
        <f t="shared" ref="AY179" si="393">SUM(AY174:AY178)</f>
        <v>0</v>
      </c>
      <c r="AZ179" s="23">
        <f t="shared" si="388"/>
        <v>21750</v>
      </c>
      <c r="BA179" s="23">
        <f t="shared" si="388"/>
        <v>1618565</v>
      </c>
      <c r="BB179" s="23">
        <f t="shared" si="388"/>
        <v>95338</v>
      </c>
      <c r="BC179" s="23">
        <f t="shared" si="388"/>
        <v>117380</v>
      </c>
      <c r="BD179" s="24">
        <f t="shared" si="388"/>
        <v>10.494300000000003</v>
      </c>
      <c r="BE179" s="24">
        <f t="shared" si="388"/>
        <v>6.95</v>
      </c>
      <c r="BF179" s="24">
        <f t="shared" si="388"/>
        <v>0</v>
      </c>
      <c r="BG179" s="69">
        <f t="shared" si="388"/>
        <v>3.5442999999999998</v>
      </c>
      <c r="BH179" s="395"/>
    </row>
    <row r="180" spans="1:61" s="389" customFormat="1" ht="12.75" customHeight="1" x14ac:dyDescent="0.2">
      <c r="A180" s="391">
        <v>38</v>
      </c>
      <c r="B180" s="392">
        <v>3435</v>
      </c>
      <c r="C180" s="392">
        <v>650022131</v>
      </c>
      <c r="D180" s="392">
        <v>70981531</v>
      </c>
      <c r="E180" s="393" t="s">
        <v>84</v>
      </c>
      <c r="F180" s="392">
        <v>3111</v>
      </c>
      <c r="G180" s="393" t="s">
        <v>315</v>
      </c>
      <c r="H180" s="469" t="s">
        <v>281</v>
      </c>
      <c r="I180" s="110">
        <v>7913539</v>
      </c>
      <c r="J180" s="111">
        <v>5787584</v>
      </c>
      <c r="K180" s="111">
        <v>0</v>
      </c>
      <c r="L180" s="114">
        <v>1956203</v>
      </c>
      <c r="M180" s="114">
        <v>115752</v>
      </c>
      <c r="N180" s="111">
        <v>54000</v>
      </c>
      <c r="O180" s="275">
        <v>13.765499999999999</v>
      </c>
      <c r="P180" s="288">
        <v>11</v>
      </c>
      <c r="Q180" s="406">
        <v>2.7654999999999998</v>
      </c>
      <c r="R180" s="112">
        <f t="shared" si="304"/>
        <v>0</v>
      </c>
      <c r="S180" s="113">
        <v>0</v>
      </c>
      <c r="T180" s="113">
        <v>0</v>
      </c>
      <c r="U180" s="113">
        <v>159908</v>
      </c>
      <c r="V180" s="113">
        <v>0</v>
      </c>
      <c r="W180" s="113">
        <v>0</v>
      </c>
      <c r="X180" s="113">
        <v>0</v>
      </c>
      <c r="Y180" s="113">
        <f t="shared" si="305"/>
        <v>159908</v>
      </c>
      <c r="Z180" s="113">
        <v>0</v>
      </c>
      <c r="AA180" s="113">
        <v>0</v>
      </c>
      <c r="AB180" s="113">
        <v>0</v>
      </c>
      <c r="AC180" s="113">
        <f t="shared" si="306"/>
        <v>0</v>
      </c>
      <c r="AD180" s="113">
        <f t="shared" si="307"/>
        <v>159908</v>
      </c>
      <c r="AE180" s="114">
        <f t="shared" si="308"/>
        <v>54049</v>
      </c>
      <c r="AF180" s="114">
        <f t="shared" si="309"/>
        <v>3198</v>
      </c>
      <c r="AG180" s="113">
        <v>0</v>
      </c>
      <c r="AH180" s="113">
        <v>0</v>
      </c>
      <c r="AI180" s="113">
        <v>0</v>
      </c>
      <c r="AJ180" s="113">
        <f t="shared" si="310"/>
        <v>0</v>
      </c>
      <c r="AK180" s="113">
        <f t="shared" si="311"/>
        <v>217155</v>
      </c>
      <c r="AL180" s="115">
        <v>0</v>
      </c>
      <c r="AM180" s="115">
        <v>0</v>
      </c>
      <c r="AN180" s="115">
        <v>0</v>
      </c>
      <c r="AO180" s="115">
        <v>0</v>
      </c>
      <c r="AP180" s="115">
        <v>0</v>
      </c>
      <c r="AQ180" s="115">
        <v>0</v>
      </c>
      <c r="AR180" s="115">
        <v>0</v>
      </c>
      <c r="AS180" s="115">
        <v>0</v>
      </c>
      <c r="AT180" s="409">
        <f t="shared" ref="AT180:AT185" si="394">AL180+AN180+AO180+AR180+AQ180</f>
        <v>0</v>
      </c>
      <c r="AU180" s="115">
        <f t="shared" ref="AU180:AU185" si="395">AM180+AP180+AS180</f>
        <v>0</v>
      </c>
      <c r="AV180" s="116">
        <f t="shared" si="314"/>
        <v>0</v>
      </c>
      <c r="AW180" s="346">
        <f t="shared" ref="AW180:AW185" si="396">I180+AK180</f>
        <v>8130694</v>
      </c>
      <c r="AX180" s="113">
        <f t="shared" ref="AX180:AX185" si="397">J180+Y180</f>
        <v>5947492</v>
      </c>
      <c r="AY180" s="113">
        <f t="shared" ref="AY180:AY185" si="398">W180</f>
        <v>0</v>
      </c>
      <c r="AZ180" s="113">
        <f t="shared" ref="AZ180:AZ185" si="399">K180+AC180</f>
        <v>0</v>
      </c>
      <c r="BA180" s="113">
        <f t="shared" ref="BA180:BB185" si="400">L180+AE180</f>
        <v>2010252</v>
      </c>
      <c r="BB180" s="113">
        <f t="shared" si="400"/>
        <v>118950</v>
      </c>
      <c r="BC180" s="113">
        <f t="shared" ref="BC180:BC185" si="401">N180+AJ180</f>
        <v>54000</v>
      </c>
      <c r="BD180" s="115">
        <f t="shared" ref="BD180:BD185" si="402">O180+AV180</f>
        <v>13.765499999999999</v>
      </c>
      <c r="BE180" s="115">
        <f t="shared" ref="BE180:BE185" si="403">P180+AT180</f>
        <v>11</v>
      </c>
      <c r="BF180" s="372">
        <f t="shared" ref="BF180:BF185" si="404">AQ180</f>
        <v>0</v>
      </c>
      <c r="BG180" s="116">
        <f t="shared" ref="BG180:BG185" si="405">Q180+AU180</f>
        <v>2.7654999999999998</v>
      </c>
      <c r="BH180" s="395"/>
    </row>
    <row r="181" spans="1:61" s="389" customFormat="1" ht="12.75" customHeight="1" x14ac:dyDescent="0.2">
      <c r="A181" s="391">
        <v>38</v>
      </c>
      <c r="B181" s="392">
        <v>3435</v>
      </c>
      <c r="C181" s="392">
        <v>650022131</v>
      </c>
      <c r="D181" s="392">
        <v>70981531</v>
      </c>
      <c r="E181" s="393" t="s">
        <v>84</v>
      </c>
      <c r="F181" s="392">
        <v>3113</v>
      </c>
      <c r="G181" s="393" t="s">
        <v>318</v>
      </c>
      <c r="H181" s="469" t="s">
        <v>281</v>
      </c>
      <c r="I181" s="110">
        <v>22904601</v>
      </c>
      <c r="J181" s="111">
        <v>16467239</v>
      </c>
      <c r="K181" s="111">
        <v>50000</v>
      </c>
      <c r="L181" s="114">
        <v>5582827</v>
      </c>
      <c r="M181" s="114">
        <v>329345</v>
      </c>
      <c r="N181" s="111">
        <v>475190</v>
      </c>
      <c r="O181" s="275">
        <v>31.874700000000004</v>
      </c>
      <c r="P181" s="288">
        <v>23.8184</v>
      </c>
      <c r="Q181" s="406">
        <v>8.0563000000000002</v>
      </c>
      <c r="R181" s="112">
        <f t="shared" si="304"/>
        <v>0</v>
      </c>
      <c r="S181" s="113">
        <v>0</v>
      </c>
      <c r="T181" s="113">
        <v>0</v>
      </c>
      <c r="U181" s="113">
        <v>0</v>
      </c>
      <c r="V181" s="113">
        <v>0</v>
      </c>
      <c r="W181" s="113">
        <v>0</v>
      </c>
      <c r="X181" s="113">
        <v>0</v>
      </c>
      <c r="Y181" s="113">
        <f t="shared" si="305"/>
        <v>0</v>
      </c>
      <c r="Z181" s="113">
        <v>0</v>
      </c>
      <c r="AA181" s="113">
        <v>0</v>
      </c>
      <c r="AB181" s="113">
        <v>0</v>
      </c>
      <c r="AC181" s="113">
        <f t="shared" si="306"/>
        <v>0</v>
      </c>
      <c r="AD181" s="113">
        <f t="shared" si="307"/>
        <v>0</v>
      </c>
      <c r="AE181" s="114">
        <f t="shared" si="308"/>
        <v>0</v>
      </c>
      <c r="AF181" s="114">
        <f t="shared" si="309"/>
        <v>0</v>
      </c>
      <c r="AG181" s="113">
        <v>0</v>
      </c>
      <c r="AH181" s="113">
        <v>0</v>
      </c>
      <c r="AI181" s="113">
        <v>0</v>
      </c>
      <c r="AJ181" s="113">
        <f t="shared" si="310"/>
        <v>0</v>
      </c>
      <c r="AK181" s="113">
        <f t="shared" si="311"/>
        <v>0</v>
      </c>
      <c r="AL181" s="115">
        <v>0</v>
      </c>
      <c r="AM181" s="115">
        <v>0</v>
      </c>
      <c r="AN181" s="115">
        <v>0</v>
      </c>
      <c r="AO181" s="115">
        <v>0</v>
      </c>
      <c r="AP181" s="115">
        <v>0</v>
      </c>
      <c r="AQ181" s="115">
        <v>0</v>
      </c>
      <c r="AR181" s="115">
        <v>0</v>
      </c>
      <c r="AS181" s="115">
        <v>0</v>
      </c>
      <c r="AT181" s="409">
        <f t="shared" si="394"/>
        <v>0</v>
      </c>
      <c r="AU181" s="115">
        <f t="shared" si="395"/>
        <v>0</v>
      </c>
      <c r="AV181" s="116">
        <f t="shared" si="314"/>
        <v>0</v>
      </c>
      <c r="AW181" s="346">
        <f t="shared" si="396"/>
        <v>22904601</v>
      </c>
      <c r="AX181" s="113">
        <f t="shared" si="397"/>
        <v>16467239</v>
      </c>
      <c r="AY181" s="113">
        <f t="shared" si="398"/>
        <v>0</v>
      </c>
      <c r="AZ181" s="113">
        <f t="shared" si="399"/>
        <v>50000</v>
      </c>
      <c r="BA181" s="113">
        <f t="shared" si="400"/>
        <v>5582827</v>
      </c>
      <c r="BB181" s="113">
        <f t="shared" si="400"/>
        <v>329345</v>
      </c>
      <c r="BC181" s="113">
        <f t="shared" si="401"/>
        <v>475190</v>
      </c>
      <c r="BD181" s="115">
        <f t="shared" si="402"/>
        <v>31.874700000000004</v>
      </c>
      <c r="BE181" s="115">
        <f t="shared" si="403"/>
        <v>23.8184</v>
      </c>
      <c r="BF181" s="372">
        <f t="shared" si="404"/>
        <v>0</v>
      </c>
      <c r="BG181" s="116">
        <f t="shared" si="405"/>
        <v>8.0563000000000002</v>
      </c>
      <c r="BH181" s="395"/>
    </row>
    <row r="182" spans="1:61" s="389" customFormat="1" ht="13.5" customHeight="1" x14ac:dyDescent="0.2">
      <c r="A182" s="391">
        <v>38</v>
      </c>
      <c r="B182" s="392">
        <v>3435</v>
      </c>
      <c r="C182" s="392">
        <v>650022131</v>
      </c>
      <c r="D182" s="392">
        <v>70981531</v>
      </c>
      <c r="E182" s="393" t="s">
        <v>84</v>
      </c>
      <c r="F182" s="392">
        <v>3113</v>
      </c>
      <c r="G182" s="393" t="s">
        <v>316</v>
      </c>
      <c r="H182" s="469" t="s">
        <v>282</v>
      </c>
      <c r="I182" s="110">
        <v>4669401</v>
      </c>
      <c r="J182" s="111">
        <v>3430707</v>
      </c>
      <c r="K182" s="111">
        <v>0</v>
      </c>
      <c r="L182" s="114">
        <v>1159579</v>
      </c>
      <c r="M182" s="114">
        <v>68615</v>
      </c>
      <c r="N182" s="111">
        <v>10500</v>
      </c>
      <c r="O182" s="275">
        <v>9.65</v>
      </c>
      <c r="P182" s="288">
        <v>9.65</v>
      </c>
      <c r="Q182" s="406">
        <v>0</v>
      </c>
      <c r="R182" s="112">
        <f t="shared" si="304"/>
        <v>0</v>
      </c>
      <c r="S182" s="113">
        <v>27153</v>
      </c>
      <c r="T182" s="113">
        <v>0</v>
      </c>
      <c r="U182" s="113">
        <v>0</v>
      </c>
      <c r="V182" s="113">
        <v>0</v>
      </c>
      <c r="W182" s="113">
        <v>0</v>
      </c>
      <c r="X182" s="113">
        <v>0</v>
      </c>
      <c r="Y182" s="113">
        <f t="shared" si="305"/>
        <v>27153</v>
      </c>
      <c r="Z182" s="113">
        <v>0</v>
      </c>
      <c r="AA182" s="113">
        <v>0</v>
      </c>
      <c r="AB182" s="113">
        <v>0</v>
      </c>
      <c r="AC182" s="113">
        <f t="shared" si="306"/>
        <v>0</v>
      </c>
      <c r="AD182" s="113">
        <f t="shared" si="307"/>
        <v>27153</v>
      </c>
      <c r="AE182" s="114">
        <f t="shared" si="308"/>
        <v>9178</v>
      </c>
      <c r="AF182" s="114">
        <f t="shared" si="309"/>
        <v>543</v>
      </c>
      <c r="AG182" s="113">
        <v>0</v>
      </c>
      <c r="AH182" s="113">
        <v>0</v>
      </c>
      <c r="AI182" s="113">
        <v>0</v>
      </c>
      <c r="AJ182" s="113">
        <f t="shared" si="310"/>
        <v>0</v>
      </c>
      <c r="AK182" s="113">
        <f t="shared" si="311"/>
        <v>36874</v>
      </c>
      <c r="AL182" s="115">
        <v>0</v>
      </c>
      <c r="AM182" s="115">
        <v>0</v>
      </c>
      <c r="AN182" s="115">
        <v>7.0000000000000007E-2</v>
      </c>
      <c r="AO182" s="115">
        <v>0</v>
      </c>
      <c r="AP182" s="115">
        <v>0</v>
      </c>
      <c r="AQ182" s="115">
        <v>0</v>
      </c>
      <c r="AR182" s="115">
        <v>0</v>
      </c>
      <c r="AS182" s="115">
        <v>0</v>
      </c>
      <c r="AT182" s="409">
        <f t="shared" si="394"/>
        <v>7.0000000000000007E-2</v>
      </c>
      <c r="AU182" s="115">
        <f t="shared" si="395"/>
        <v>0</v>
      </c>
      <c r="AV182" s="116">
        <f t="shared" si="314"/>
        <v>7.0000000000000007E-2</v>
      </c>
      <c r="AW182" s="346">
        <f t="shared" si="396"/>
        <v>4706275</v>
      </c>
      <c r="AX182" s="113">
        <f t="shared" si="397"/>
        <v>3457860</v>
      </c>
      <c r="AY182" s="113">
        <f t="shared" si="398"/>
        <v>0</v>
      </c>
      <c r="AZ182" s="113">
        <f t="shared" si="399"/>
        <v>0</v>
      </c>
      <c r="BA182" s="113">
        <f t="shared" si="400"/>
        <v>1168757</v>
      </c>
      <c r="BB182" s="113">
        <f t="shared" si="400"/>
        <v>69158</v>
      </c>
      <c r="BC182" s="113">
        <f t="shared" si="401"/>
        <v>10500</v>
      </c>
      <c r="BD182" s="115">
        <f t="shared" si="402"/>
        <v>9.7200000000000006</v>
      </c>
      <c r="BE182" s="115">
        <f t="shared" si="403"/>
        <v>9.7200000000000006</v>
      </c>
      <c r="BF182" s="372">
        <f t="shared" si="404"/>
        <v>0</v>
      </c>
      <c r="BG182" s="116">
        <f t="shared" si="405"/>
        <v>0</v>
      </c>
      <c r="BH182" s="395"/>
    </row>
    <row r="183" spans="1:61" s="389" customFormat="1" ht="13.5" customHeight="1" x14ac:dyDescent="0.2">
      <c r="A183" s="391">
        <v>38</v>
      </c>
      <c r="B183" s="392">
        <v>3435</v>
      </c>
      <c r="C183" s="392">
        <v>650022131</v>
      </c>
      <c r="D183" s="392">
        <v>70981531</v>
      </c>
      <c r="E183" s="393" t="s">
        <v>84</v>
      </c>
      <c r="F183" s="392">
        <v>3141</v>
      </c>
      <c r="G183" s="393" t="s">
        <v>319</v>
      </c>
      <c r="H183" s="469" t="s">
        <v>282</v>
      </c>
      <c r="I183" s="110">
        <v>3057123</v>
      </c>
      <c r="J183" s="111">
        <v>2233940</v>
      </c>
      <c r="K183" s="111">
        <v>0</v>
      </c>
      <c r="L183" s="114">
        <v>755072</v>
      </c>
      <c r="M183" s="114">
        <v>44679</v>
      </c>
      <c r="N183" s="111">
        <v>23432</v>
      </c>
      <c r="O183" s="275">
        <v>7.61</v>
      </c>
      <c r="P183" s="288">
        <v>0</v>
      </c>
      <c r="Q183" s="406">
        <v>7.61</v>
      </c>
      <c r="R183" s="112">
        <f t="shared" si="304"/>
        <v>0</v>
      </c>
      <c r="S183" s="113">
        <v>0</v>
      </c>
      <c r="T183" s="113">
        <v>0</v>
      </c>
      <c r="U183" s="113">
        <v>0</v>
      </c>
      <c r="V183" s="113">
        <v>0</v>
      </c>
      <c r="W183" s="113">
        <v>0</v>
      </c>
      <c r="X183" s="113">
        <v>0</v>
      </c>
      <c r="Y183" s="113">
        <f t="shared" si="305"/>
        <v>0</v>
      </c>
      <c r="Z183" s="113">
        <v>0</v>
      </c>
      <c r="AA183" s="113">
        <v>0</v>
      </c>
      <c r="AB183" s="113">
        <v>0</v>
      </c>
      <c r="AC183" s="113">
        <f t="shared" si="306"/>
        <v>0</v>
      </c>
      <c r="AD183" s="113">
        <f t="shared" si="307"/>
        <v>0</v>
      </c>
      <c r="AE183" s="114">
        <f t="shared" si="308"/>
        <v>0</v>
      </c>
      <c r="AF183" s="114">
        <f t="shared" si="309"/>
        <v>0</v>
      </c>
      <c r="AG183" s="113">
        <v>0</v>
      </c>
      <c r="AH183" s="113">
        <v>0</v>
      </c>
      <c r="AI183" s="113">
        <v>0</v>
      </c>
      <c r="AJ183" s="113">
        <f t="shared" si="310"/>
        <v>0</v>
      </c>
      <c r="AK183" s="113">
        <f t="shared" si="311"/>
        <v>0</v>
      </c>
      <c r="AL183" s="115">
        <v>0</v>
      </c>
      <c r="AM183" s="115">
        <v>0</v>
      </c>
      <c r="AN183" s="115">
        <v>0</v>
      </c>
      <c r="AO183" s="115">
        <v>0</v>
      </c>
      <c r="AP183" s="115">
        <v>0</v>
      </c>
      <c r="AQ183" s="115">
        <v>0</v>
      </c>
      <c r="AR183" s="115">
        <v>0</v>
      </c>
      <c r="AS183" s="115">
        <v>0</v>
      </c>
      <c r="AT183" s="409">
        <f t="shared" si="394"/>
        <v>0</v>
      </c>
      <c r="AU183" s="115">
        <f t="shared" si="395"/>
        <v>0</v>
      </c>
      <c r="AV183" s="116">
        <f t="shared" si="314"/>
        <v>0</v>
      </c>
      <c r="AW183" s="346">
        <f t="shared" si="396"/>
        <v>3057123</v>
      </c>
      <c r="AX183" s="113">
        <f t="shared" si="397"/>
        <v>2233940</v>
      </c>
      <c r="AY183" s="113">
        <f t="shared" si="398"/>
        <v>0</v>
      </c>
      <c r="AZ183" s="113">
        <f t="shared" si="399"/>
        <v>0</v>
      </c>
      <c r="BA183" s="113">
        <f t="shared" si="400"/>
        <v>755072</v>
      </c>
      <c r="BB183" s="113">
        <f t="shared" si="400"/>
        <v>44679</v>
      </c>
      <c r="BC183" s="113">
        <f t="shared" si="401"/>
        <v>23432</v>
      </c>
      <c r="BD183" s="115">
        <f t="shared" si="402"/>
        <v>7.61</v>
      </c>
      <c r="BE183" s="115">
        <f t="shared" si="403"/>
        <v>0</v>
      </c>
      <c r="BF183" s="372">
        <f t="shared" si="404"/>
        <v>0</v>
      </c>
      <c r="BG183" s="116">
        <f t="shared" si="405"/>
        <v>7.61</v>
      </c>
      <c r="BH183" s="395"/>
      <c r="BI183" s="395"/>
    </row>
    <row r="184" spans="1:61" s="389" customFormat="1" ht="12.75" customHeight="1" x14ac:dyDescent="0.2">
      <c r="A184" s="391">
        <v>38</v>
      </c>
      <c r="B184" s="392">
        <v>3435</v>
      </c>
      <c r="C184" s="392">
        <v>650022131</v>
      </c>
      <c r="D184" s="392">
        <v>70981531</v>
      </c>
      <c r="E184" s="393" t="s">
        <v>84</v>
      </c>
      <c r="F184" s="392">
        <v>3143</v>
      </c>
      <c r="G184" s="393" t="s">
        <v>633</v>
      </c>
      <c r="H184" s="469" t="s">
        <v>281</v>
      </c>
      <c r="I184" s="110">
        <v>1554406</v>
      </c>
      <c r="J184" s="111">
        <v>1144629</v>
      </c>
      <c r="K184" s="111">
        <v>0</v>
      </c>
      <c r="L184" s="114">
        <v>386885</v>
      </c>
      <c r="M184" s="114">
        <v>22892</v>
      </c>
      <c r="N184" s="111">
        <v>0</v>
      </c>
      <c r="O184" s="275">
        <v>2.464</v>
      </c>
      <c r="P184" s="288">
        <v>2.464</v>
      </c>
      <c r="Q184" s="406">
        <v>0</v>
      </c>
      <c r="R184" s="112">
        <f t="shared" si="304"/>
        <v>0</v>
      </c>
      <c r="S184" s="113">
        <v>0</v>
      </c>
      <c r="T184" s="113">
        <v>0</v>
      </c>
      <c r="U184" s="113">
        <v>0</v>
      </c>
      <c r="V184" s="113">
        <v>0</v>
      </c>
      <c r="W184" s="113">
        <v>0</v>
      </c>
      <c r="X184" s="113">
        <v>0</v>
      </c>
      <c r="Y184" s="113">
        <f t="shared" si="305"/>
        <v>0</v>
      </c>
      <c r="Z184" s="113">
        <v>0</v>
      </c>
      <c r="AA184" s="113">
        <v>0</v>
      </c>
      <c r="AB184" s="113">
        <v>0</v>
      </c>
      <c r="AC184" s="113">
        <f t="shared" si="306"/>
        <v>0</v>
      </c>
      <c r="AD184" s="113">
        <f t="shared" si="307"/>
        <v>0</v>
      </c>
      <c r="AE184" s="114">
        <f t="shared" si="308"/>
        <v>0</v>
      </c>
      <c r="AF184" s="114">
        <f t="shared" si="309"/>
        <v>0</v>
      </c>
      <c r="AG184" s="113">
        <v>0</v>
      </c>
      <c r="AH184" s="113">
        <v>0</v>
      </c>
      <c r="AI184" s="113">
        <v>0</v>
      </c>
      <c r="AJ184" s="113">
        <f t="shared" si="310"/>
        <v>0</v>
      </c>
      <c r="AK184" s="113">
        <f t="shared" si="311"/>
        <v>0</v>
      </c>
      <c r="AL184" s="115">
        <v>0</v>
      </c>
      <c r="AM184" s="115">
        <v>0</v>
      </c>
      <c r="AN184" s="115">
        <v>0</v>
      </c>
      <c r="AO184" s="115">
        <v>0</v>
      </c>
      <c r="AP184" s="115">
        <v>0</v>
      </c>
      <c r="AQ184" s="115">
        <v>0</v>
      </c>
      <c r="AR184" s="115">
        <v>0</v>
      </c>
      <c r="AS184" s="115">
        <v>0</v>
      </c>
      <c r="AT184" s="409">
        <f t="shared" si="394"/>
        <v>0</v>
      </c>
      <c r="AU184" s="115">
        <f t="shared" si="395"/>
        <v>0</v>
      </c>
      <c r="AV184" s="116">
        <f t="shared" si="314"/>
        <v>0</v>
      </c>
      <c r="AW184" s="346">
        <f t="shared" si="396"/>
        <v>1554406</v>
      </c>
      <c r="AX184" s="113">
        <f t="shared" si="397"/>
        <v>1144629</v>
      </c>
      <c r="AY184" s="113">
        <f t="shared" si="398"/>
        <v>0</v>
      </c>
      <c r="AZ184" s="113">
        <f t="shared" si="399"/>
        <v>0</v>
      </c>
      <c r="BA184" s="113">
        <f t="shared" si="400"/>
        <v>386885</v>
      </c>
      <c r="BB184" s="113">
        <f t="shared" si="400"/>
        <v>22892</v>
      </c>
      <c r="BC184" s="113">
        <f t="shared" si="401"/>
        <v>0</v>
      </c>
      <c r="BD184" s="115">
        <f t="shared" si="402"/>
        <v>2.464</v>
      </c>
      <c r="BE184" s="115">
        <f t="shared" si="403"/>
        <v>2.464</v>
      </c>
      <c r="BF184" s="372">
        <f t="shared" si="404"/>
        <v>0</v>
      </c>
      <c r="BG184" s="116">
        <f t="shared" si="405"/>
        <v>0</v>
      </c>
      <c r="BH184" s="395"/>
    </row>
    <row r="185" spans="1:61" s="389" customFormat="1" ht="13.5" customHeight="1" x14ac:dyDescent="0.2">
      <c r="A185" s="391">
        <v>38</v>
      </c>
      <c r="B185" s="392">
        <v>3435</v>
      </c>
      <c r="C185" s="392">
        <v>650022131</v>
      </c>
      <c r="D185" s="392">
        <v>70981531</v>
      </c>
      <c r="E185" s="393" t="s">
        <v>84</v>
      </c>
      <c r="F185" s="392">
        <v>3143</v>
      </c>
      <c r="G185" s="393" t="s">
        <v>634</v>
      </c>
      <c r="H185" s="469" t="s">
        <v>282</v>
      </c>
      <c r="I185" s="110">
        <v>46345</v>
      </c>
      <c r="J185" s="111">
        <v>32670</v>
      </c>
      <c r="K185" s="111">
        <v>0</v>
      </c>
      <c r="L185" s="114">
        <v>11042</v>
      </c>
      <c r="M185" s="114">
        <v>653</v>
      </c>
      <c r="N185" s="111">
        <v>1980</v>
      </c>
      <c r="O185" s="275">
        <v>0.14000000000000001</v>
      </c>
      <c r="P185" s="288">
        <v>0</v>
      </c>
      <c r="Q185" s="406">
        <v>0.14000000000000001</v>
      </c>
      <c r="R185" s="112">
        <f t="shared" si="304"/>
        <v>0</v>
      </c>
      <c r="S185" s="113">
        <v>0</v>
      </c>
      <c r="T185" s="113">
        <v>0</v>
      </c>
      <c r="U185" s="113">
        <v>0</v>
      </c>
      <c r="V185" s="113">
        <v>0</v>
      </c>
      <c r="W185" s="113">
        <v>0</v>
      </c>
      <c r="X185" s="113">
        <v>0</v>
      </c>
      <c r="Y185" s="113">
        <f t="shared" si="305"/>
        <v>0</v>
      </c>
      <c r="Z185" s="113">
        <v>0</v>
      </c>
      <c r="AA185" s="113">
        <v>0</v>
      </c>
      <c r="AB185" s="113">
        <v>0</v>
      </c>
      <c r="AC185" s="113">
        <f t="shared" si="306"/>
        <v>0</v>
      </c>
      <c r="AD185" s="113">
        <f t="shared" si="307"/>
        <v>0</v>
      </c>
      <c r="AE185" s="114">
        <f t="shared" si="308"/>
        <v>0</v>
      </c>
      <c r="AF185" s="114">
        <f t="shared" si="309"/>
        <v>0</v>
      </c>
      <c r="AG185" s="113">
        <v>0</v>
      </c>
      <c r="AH185" s="113">
        <v>0</v>
      </c>
      <c r="AI185" s="113">
        <v>0</v>
      </c>
      <c r="AJ185" s="113">
        <f t="shared" si="310"/>
        <v>0</v>
      </c>
      <c r="AK185" s="113">
        <f t="shared" si="311"/>
        <v>0</v>
      </c>
      <c r="AL185" s="115">
        <v>0</v>
      </c>
      <c r="AM185" s="115">
        <v>0</v>
      </c>
      <c r="AN185" s="115">
        <v>0</v>
      </c>
      <c r="AO185" s="115">
        <v>0</v>
      </c>
      <c r="AP185" s="115">
        <v>0</v>
      </c>
      <c r="AQ185" s="115">
        <v>0</v>
      </c>
      <c r="AR185" s="115">
        <v>0</v>
      </c>
      <c r="AS185" s="115">
        <v>0</v>
      </c>
      <c r="AT185" s="409">
        <f t="shared" si="394"/>
        <v>0</v>
      </c>
      <c r="AU185" s="115">
        <f t="shared" si="395"/>
        <v>0</v>
      </c>
      <c r="AV185" s="116">
        <f t="shared" si="314"/>
        <v>0</v>
      </c>
      <c r="AW185" s="346">
        <f t="shared" si="396"/>
        <v>46345</v>
      </c>
      <c r="AX185" s="113">
        <f t="shared" si="397"/>
        <v>32670</v>
      </c>
      <c r="AY185" s="113">
        <f t="shared" si="398"/>
        <v>0</v>
      </c>
      <c r="AZ185" s="113">
        <f t="shared" si="399"/>
        <v>0</v>
      </c>
      <c r="BA185" s="113">
        <f t="shared" si="400"/>
        <v>11042</v>
      </c>
      <c r="BB185" s="113">
        <f t="shared" si="400"/>
        <v>653</v>
      </c>
      <c r="BC185" s="113">
        <f t="shared" si="401"/>
        <v>1980</v>
      </c>
      <c r="BD185" s="115">
        <f t="shared" si="402"/>
        <v>0.14000000000000001</v>
      </c>
      <c r="BE185" s="115">
        <f t="shared" si="403"/>
        <v>0</v>
      </c>
      <c r="BF185" s="372">
        <f t="shared" si="404"/>
        <v>0</v>
      </c>
      <c r="BG185" s="116">
        <f t="shared" si="405"/>
        <v>0.14000000000000001</v>
      </c>
      <c r="BH185" s="395"/>
    </row>
    <row r="186" spans="1:61" s="389" customFormat="1" ht="13.5" customHeight="1" thickBot="1" x14ac:dyDescent="0.25">
      <c r="A186" s="238">
        <v>38</v>
      </c>
      <c r="B186" s="239">
        <v>3435</v>
      </c>
      <c r="C186" s="240">
        <v>650022131</v>
      </c>
      <c r="D186" s="240">
        <v>70981531</v>
      </c>
      <c r="E186" s="396" t="s">
        <v>85</v>
      </c>
      <c r="F186" s="239"/>
      <c r="G186" s="396"/>
      <c r="H186" s="470"/>
      <c r="I186" s="74">
        <v>40145415</v>
      </c>
      <c r="J186" s="232">
        <v>29096769</v>
      </c>
      <c r="K186" s="232">
        <v>50000</v>
      </c>
      <c r="L186" s="232">
        <v>9851608</v>
      </c>
      <c r="M186" s="232">
        <v>581936</v>
      </c>
      <c r="N186" s="232">
        <v>565102</v>
      </c>
      <c r="O186" s="328">
        <v>65.504200000000012</v>
      </c>
      <c r="P186" s="328">
        <v>46.932399999999994</v>
      </c>
      <c r="Q186" s="803">
        <v>18.5718</v>
      </c>
      <c r="R186" s="808">
        <f t="shared" ref="R186:BG186" si="406">SUM(R180:R185)</f>
        <v>0</v>
      </c>
      <c r="S186" s="809">
        <f t="shared" si="406"/>
        <v>27153</v>
      </c>
      <c r="T186" s="809">
        <f t="shared" si="406"/>
        <v>0</v>
      </c>
      <c r="U186" s="809">
        <f t="shared" si="406"/>
        <v>159908</v>
      </c>
      <c r="V186" s="809">
        <f t="shared" si="406"/>
        <v>0</v>
      </c>
      <c r="W186" s="809">
        <f t="shared" ref="W186" si="407">SUM(W180:W185)</f>
        <v>0</v>
      </c>
      <c r="X186" s="809">
        <f t="shared" si="406"/>
        <v>0</v>
      </c>
      <c r="Y186" s="809">
        <f t="shared" si="406"/>
        <v>187061</v>
      </c>
      <c r="Z186" s="809">
        <f t="shared" si="406"/>
        <v>0</v>
      </c>
      <c r="AA186" s="809">
        <f t="shared" si="406"/>
        <v>0</v>
      </c>
      <c r="AB186" s="809">
        <f t="shared" si="406"/>
        <v>0</v>
      </c>
      <c r="AC186" s="809">
        <f t="shared" si="406"/>
        <v>0</v>
      </c>
      <c r="AD186" s="809">
        <f t="shared" si="406"/>
        <v>187061</v>
      </c>
      <c r="AE186" s="809">
        <f t="shared" si="406"/>
        <v>63227</v>
      </c>
      <c r="AF186" s="809">
        <f t="shared" si="406"/>
        <v>3741</v>
      </c>
      <c r="AG186" s="809">
        <f t="shared" si="406"/>
        <v>0</v>
      </c>
      <c r="AH186" s="809">
        <f t="shared" si="406"/>
        <v>0</v>
      </c>
      <c r="AI186" s="809">
        <f t="shared" si="406"/>
        <v>0</v>
      </c>
      <c r="AJ186" s="809">
        <f t="shared" si="406"/>
        <v>0</v>
      </c>
      <c r="AK186" s="809">
        <f t="shared" si="406"/>
        <v>254029</v>
      </c>
      <c r="AL186" s="810">
        <f t="shared" si="406"/>
        <v>0</v>
      </c>
      <c r="AM186" s="810">
        <f t="shared" si="406"/>
        <v>0</v>
      </c>
      <c r="AN186" s="810">
        <f t="shared" si="406"/>
        <v>7.0000000000000007E-2</v>
      </c>
      <c r="AO186" s="810">
        <f t="shared" si="406"/>
        <v>0</v>
      </c>
      <c r="AP186" s="810">
        <f t="shared" si="406"/>
        <v>0</v>
      </c>
      <c r="AQ186" s="810">
        <f t="shared" ref="AQ186" si="408">SUM(AQ180:AQ185)</f>
        <v>0</v>
      </c>
      <c r="AR186" s="810">
        <f t="shared" si="406"/>
        <v>0</v>
      </c>
      <c r="AS186" s="810">
        <f t="shared" si="406"/>
        <v>0</v>
      </c>
      <c r="AT186" s="810">
        <f t="shared" si="406"/>
        <v>7.0000000000000007E-2</v>
      </c>
      <c r="AU186" s="810">
        <f t="shared" si="406"/>
        <v>0</v>
      </c>
      <c r="AV186" s="811">
        <f t="shared" si="406"/>
        <v>7.0000000000000007E-2</v>
      </c>
      <c r="AW186" s="849">
        <f t="shared" si="406"/>
        <v>40399444</v>
      </c>
      <c r="AX186" s="809">
        <f t="shared" si="406"/>
        <v>29283830</v>
      </c>
      <c r="AY186" s="809">
        <f t="shared" ref="AY186" si="409">SUM(AY180:AY185)</f>
        <v>0</v>
      </c>
      <c r="AZ186" s="809">
        <f t="shared" si="406"/>
        <v>50000</v>
      </c>
      <c r="BA186" s="809">
        <f t="shared" si="406"/>
        <v>9914835</v>
      </c>
      <c r="BB186" s="809">
        <f t="shared" si="406"/>
        <v>585677</v>
      </c>
      <c r="BC186" s="809">
        <f t="shared" si="406"/>
        <v>565102</v>
      </c>
      <c r="BD186" s="810">
        <f t="shared" si="406"/>
        <v>65.574200000000005</v>
      </c>
      <c r="BE186" s="810">
        <f t="shared" si="406"/>
        <v>47.002399999999994</v>
      </c>
      <c r="BF186" s="810">
        <f t="shared" si="406"/>
        <v>0</v>
      </c>
      <c r="BG186" s="811">
        <f t="shared" si="406"/>
        <v>18.5718</v>
      </c>
      <c r="BH186" s="395"/>
    </row>
    <row r="187" spans="1:61" s="389" customFormat="1" ht="12.75" customHeight="1" thickBot="1" x14ac:dyDescent="0.25">
      <c r="A187" s="397"/>
      <c r="B187" s="398"/>
      <c r="C187" s="398"/>
      <c r="D187" s="398"/>
      <c r="E187" s="136" t="s">
        <v>795</v>
      </c>
      <c r="F187" s="398"/>
      <c r="G187" s="398"/>
      <c r="H187" s="471"/>
      <c r="I187" s="35">
        <f t="shared" ref="I187:BG187" si="410">I13+I16+I19+I23+I26+I29+I32+I35+I39+I43+I47+I51+I54+I58+I62+I66+I70+I74+I79+I85+I91+I97+I103+I109+I115+I121+I127+I133+I135+I143+I150+I154+I159+I163+I170+I173+I179+I186</f>
        <v>621749560</v>
      </c>
      <c r="J187" s="25">
        <f t="shared" si="410"/>
        <v>449161391</v>
      </c>
      <c r="K187" s="25">
        <f t="shared" si="410"/>
        <v>1891920</v>
      </c>
      <c r="L187" s="25">
        <f t="shared" si="410"/>
        <v>152456023</v>
      </c>
      <c r="M187" s="25">
        <f t="shared" si="410"/>
        <v>8983227</v>
      </c>
      <c r="N187" s="25">
        <f t="shared" si="410"/>
        <v>9256999</v>
      </c>
      <c r="O187" s="290">
        <f t="shared" si="410"/>
        <v>991.226</v>
      </c>
      <c r="P187" s="26">
        <f t="shared" si="410"/>
        <v>691.29800000000012</v>
      </c>
      <c r="Q187" s="70">
        <f t="shared" si="410"/>
        <v>299.92799999999994</v>
      </c>
      <c r="R187" s="804">
        <f t="shared" si="410"/>
        <v>-276286</v>
      </c>
      <c r="S187" s="805">
        <f t="shared" si="410"/>
        <v>40972</v>
      </c>
      <c r="T187" s="805">
        <f t="shared" si="410"/>
        <v>984715</v>
      </c>
      <c r="U187" s="805">
        <f t="shared" si="410"/>
        <v>2129604</v>
      </c>
      <c r="V187" s="805">
        <f t="shared" si="410"/>
        <v>-480118</v>
      </c>
      <c r="W187" s="805">
        <f t="shared" ref="W187" si="411">W13+W16+W19+W23+W26+W29+W32+W35+W39+W43+W47+W51+W54+W58+W62+W66+W70+W74+W79+W85+W91+W97+W103+W109+W115+W121+W127+W133+W135+W143+W150+W154+W159+W163+W170+W173+W179+W186</f>
        <v>923840</v>
      </c>
      <c r="X187" s="805">
        <f t="shared" si="410"/>
        <v>0</v>
      </c>
      <c r="Y187" s="805">
        <f t="shared" si="410"/>
        <v>3322727</v>
      </c>
      <c r="Z187" s="805">
        <f t="shared" si="410"/>
        <v>276286</v>
      </c>
      <c r="AA187" s="805">
        <f t="shared" si="410"/>
        <v>0</v>
      </c>
      <c r="AB187" s="805">
        <f t="shared" si="410"/>
        <v>0</v>
      </c>
      <c r="AC187" s="805">
        <f t="shared" si="410"/>
        <v>276286</v>
      </c>
      <c r="AD187" s="805">
        <f t="shared" si="410"/>
        <v>3599013</v>
      </c>
      <c r="AE187" s="805">
        <f t="shared" si="410"/>
        <v>1216467</v>
      </c>
      <c r="AF187" s="805">
        <f t="shared" si="410"/>
        <v>66454</v>
      </c>
      <c r="AG187" s="805">
        <f t="shared" si="410"/>
        <v>17700</v>
      </c>
      <c r="AH187" s="805">
        <f t="shared" si="410"/>
        <v>652002</v>
      </c>
      <c r="AI187" s="805">
        <f t="shared" si="410"/>
        <v>0</v>
      </c>
      <c r="AJ187" s="805">
        <f t="shared" si="410"/>
        <v>669702</v>
      </c>
      <c r="AK187" s="805">
        <f t="shared" si="410"/>
        <v>5551636</v>
      </c>
      <c r="AL187" s="806">
        <f t="shared" si="410"/>
        <v>-0.20000000000000004</v>
      </c>
      <c r="AM187" s="806">
        <f t="shared" si="410"/>
        <v>0.38000000000000006</v>
      </c>
      <c r="AN187" s="806">
        <f t="shared" si="410"/>
        <v>0.10999999999999999</v>
      </c>
      <c r="AO187" s="806">
        <f t="shared" si="410"/>
        <v>1.9900000000000002</v>
      </c>
      <c r="AP187" s="806">
        <f t="shared" si="410"/>
        <v>0</v>
      </c>
      <c r="AQ187" s="806">
        <f t="shared" ref="AQ187" si="412">AQ13+AQ16+AQ19+AQ23+AQ26+AQ29+AQ32+AQ35+AQ39+AQ43+AQ47+AQ51+AQ54+AQ58+AQ62+AQ66+AQ70+AQ74+AQ79+AQ85+AQ91+AQ97+AQ103+AQ109+AQ115+AQ121+AQ127+AQ133+AQ135+AQ143+AQ150+AQ154+AQ159+AQ163+AQ170+AQ173+AQ179+AQ186</f>
        <v>2.6665999999999999</v>
      </c>
      <c r="AR187" s="806">
        <f t="shared" si="410"/>
        <v>0</v>
      </c>
      <c r="AS187" s="806">
        <f t="shared" si="410"/>
        <v>0</v>
      </c>
      <c r="AT187" s="806">
        <f t="shared" si="410"/>
        <v>4.5666000000000011</v>
      </c>
      <c r="AU187" s="806">
        <f t="shared" si="410"/>
        <v>0.38000000000000006</v>
      </c>
      <c r="AV187" s="807">
        <f t="shared" si="410"/>
        <v>4.946600000000001</v>
      </c>
      <c r="AW187" s="804">
        <f t="shared" si="410"/>
        <v>627301196</v>
      </c>
      <c r="AX187" s="805">
        <f t="shared" si="410"/>
        <v>452484118</v>
      </c>
      <c r="AY187" s="805">
        <f t="shared" ref="AY187" si="413">AY13+AY16+AY19+AY23+AY26+AY29+AY32+AY35+AY39+AY43+AY47+AY51+AY54+AY58+AY62+AY66+AY70+AY74+AY79+AY85+AY91+AY97+AY103+AY109+AY115+AY121+AY127+AY133+AY135+AY143+AY150+AY154+AY159+AY163+AY170+AY173+AY179+AY186</f>
        <v>923840</v>
      </c>
      <c r="AZ187" s="805">
        <f t="shared" si="410"/>
        <v>2168206</v>
      </c>
      <c r="BA187" s="805">
        <f t="shared" si="410"/>
        <v>153672490</v>
      </c>
      <c r="BB187" s="805">
        <f t="shared" si="410"/>
        <v>9049681</v>
      </c>
      <c r="BC187" s="805">
        <f t="shared" si="410"/>
        <v>9926701</v>
      </c>
      <c r="BD187" s="806">
        <f t="shared" si="410"/>
        <v>996.17259999999987</v>
      </c>
      <c r="BE187" s="806">
        <f t="shared" si="410"/>
        <v>695.86460000000011</v>
      </c>
      <c r="BF187" s="806">
        <f t="shared" si="410"/>
        <v>2.6665999999999999</v>
      </c>
      <c r="BG187" s="839">
        <f t="shared" si="410"/>
        <v>300.30799999999999</v>
      </c>
      <c r="BH187" s="395"/>
    </row>
    <row r="188" spans="1:61" ht="12.75" customHeight="1" x14ac:dyDescent="0.2">
      <c r="D188" s="16"/>
      <c r="E188" s="12"/>
      <c r="F188" s="16"/>
      <c r="G188" s="12"/>
      <c r="H188" s="12"/>
      <c r="I188" s="94">
        <f>SUM(J187:N187)</f>
        <v>621749560</v>
      </c>
      <c r="J188" s="94"/>
      <c r="K188" s="94"/>
      <c r="L188" s="94"/>
      <c r="M188" s="94"/>
      <c r="N188" s="94"/>
      <c r="O188" s="95">
        <f>SUM(P187:Q187)</f>
        <v>991.22600000000011</v>
      </c>
      <c r="P188" s="95"/>
      <c r="Q188" s="95"/>
      <c r="R188" s="296"/>
      <c r="S188" s="296"/>
      <c r="T188" s="296"/>
      <c r="U188" s="296"/>
      <c r="V188" s="296"/>
      <c r="W188" s="296"/>
      <c r="X188" s="296"/>
      <c r="Y188" s="297">
        <f>SUM(R187:X187)</f>
        <v>3322727</v>
      </c>
      <c r="Z188" s="298"/>
      <c r="AA188" s="298"/>
      <c r="AB188" s="298"/>
      <c r="AC188" s="297">
        <f>SUM(Z187:AB187)</f>
        <v>276286</v>
      </c>
      <c r="AD188" s="297">
        <f>Y187+AC187</f>
        <v>3599013</v>
      </c>
      <c r="AE188" s="299"/>
      <c r="AF188" s="299"/>
      <c r="AG188" s="298"/>
      <c r="AH188" s="298"/>
      <c r="AI188" s="298"/>
      <c r="AJ188" s="297">
        <f>SUM(AG187:AI187)</f>
        <v>669702</v>
      </c>
      <c r="AK188" s="297">
        <f>AD187+AE187+AF187+AJ187</f>
        <v>5551636</v>
      </c>
      <c r="AL188" s="300"/>
      <c r="AM188" s="300"/>
      <c r="AN188" s="300"/>
      <c r="AO188" s="300"/>
      <c r="AP188" s="300"/>
      <c r="AQ188" s="300"/>
      <c r="AR188" s="300"/>
      <c r="AS188" s="300"/>
      <c r="AT188" s="138">
        <f>AL187+AN187+AO187+AR187</f>
        <v>1.9000000000000001</v>
      </c>
      <c r="AU188" s="138">
        <f>AM187+AP187+AS187</f>
        <v>0.38000000000000006</v>
      </c>
      <c r="AV188" s="138">
        <f>SUM(AT187:AU187)</f>
        <v>4.946600000000001</v>
      </c>
      <c r="AW188" s="94">
        <f>AX187+AZ187+BA187+BB187+BC187</f>
        <v>627301196</v>
      </c>
      <c r="AX188" s="93"/>
      <c r="AY188" s="93"/>
      <c r="AZ188" s="93"/>
      <c r="BA188" s="93"/>
      <c r="BB188" s="93"/>
      <c r="BC188" s="93"/>
      <c r="BD188" s="95">
        <f>BE187+BG187</f>
        <v>996.1726000000001</v>
      </c>
      <c r="BE188" s="141"/>
      <c r="BF188" s="141"/>
      <c r="BG188" s="141"/>
      <c r="BH188" s="395"/>
      <c r="BI188"/>
    </row>
    <row r="189" spans="1:61" ht="12.75" customHeight="1" thickBot="1" x14ac:dyDescent="0.25">
      <c r="D189" s="16"/>
      <c r="E189" s="12"/>
      <c r="F189" s="16"/>
      <c r="G189" s="12"/>
      <c r="H189" s="12"/>
      <c r="I189" s="139">
        <f ca="1">SUM(J190:N190)</f>
        <v>621749560</v>
      </c>
      <c r="J189" s="91"/>
      <c r="K189" s="91"/>
      <c r="L189" s="91"/>
      <c r="M189" s="91"/>
      <c r="N189" s="91"/>
      <c r="O189" s="140">
        <f ca="1">SUM(P190:Q190)</f>
        <v>991.22599999999989</v>
      </c>
      <c r="P189" s="266"/>
      <c r="Q189" s="266"/>
      <c r="R189" s="306"/>
      <c r="S189" s="306"/>
      <c r="T189" s="306"/>
      <c r="U189" s="306"/>
      <c r="V189" s="306"/>
      <c r="W189" s="306"/>
      <c r="X189" s="306"/>
      <c r="Y189" s="301">
        <f ca="1">SUM(R190:X190)</f>
        <v>3322727</v>
      </c>
      <c r="Z189" s="302"/>
      <c r="AA189" s="302"/>
      <c r="AB189" s="302"/>
      <c r="AC189" s="301">
        <f ca="1">SUM(Z190:AB190)</f>
        <v>276286</v>
      </c>
      <c r="AD189" s="301">
        <f ca="1">Y190+AC190</f>
        <v>3599013</v>
      </c>
      <c r="AE189" s="303"/>
      <c r="AF189" s="303"/>
      <c r="AG189" s="302"/>
      <c r="AH189" s="302"/>
      <c r="AI189" s="302"/>
      <c r="AJ189" s="301">
        <f ca="1">SUM(AG190:AI190)</f>
        <v>669702</v>
      </c>
      <c r="AK189" s="301">
        <f ca="1">AD190+AE190+AF190+AJ190</f>
        <v>5551636</v>
      </c>
      <c r="AL189" s="304"/>
      <c r="AM189" s="304"/>
      <c r="AN189" s="304"/>
      <c r="AO189" s="304"/>
      <c r="AP189" s="304"/>
      <c r="AQ189" s="304"/>
      <c r="AR189" s="304"/>
      <c r="AS189" s="304"/>
      <c r="AT189" s="305">
        <f ca="1">AL190+AN190+AO190+AR190</f>
        <v>1.9000000000000001</v>
      </c>
      <c r="AU189" s="305">
        <f ca="1">AM190+AP190+AS190</f>
        <v>0.37999999999999995</v>
      </c>
      <c r="AV189" s="305">
        <f ca="1">SUM(AT190:AU190)</f>
        <v>4.9466000000000001</v>
      </c>
      <c r="AW189" s="94">
        <f ca="1">AX190+AZ190+BA190+BB190+BC190</f>
        <v>627301196</v>
      </c>
      <c r="AX189" s="93"/>
      <c r="AY189" s="93"/>
      <c r="AZ189" s="93"/>
      <c r="BA189" s="93"/>
      <c r="BB189" s="93"/>
      <c r="BC189" s="93"/>
      <c r="BD189" s="95">
        <f ca="1">BE190+BG190</f>
        <v>996.17259999999999</v>
      </c>
      <c r="BE189" s="141"/>
      <c r="BF189" s="141"/>
      <c r="BG189" s="141"/>
      <c r="BH189" s="395"/>
      <c r="BI189"/>
    </row>
    <row r="190" spans="1:61" ht="12.75" customHeight="1" thickBot="1" x14ac:dyDescent="0.25">
      <c r="D190" s="16"/>
      <c r="E190" s="12"/>
      <c r="F190" s="16"/>
      <c r="G190" s="12"/>
      <c r="H190" s="44" t="s">
        <v>0</v>
      </c>
      <c r="I190" s="211">
        <f t="shared" ref="I190:BG190" ca="1" si="414">SUM(I191:I200)</f>
        <v>621749560</v>
      </c>
      <c r="J190" s="60">
        <f t="shared" ca="1" si="414"/>
        <v>449161391</v>
      </c>
      <c r="K190" s="60">
        <f t="shared" ca="1" si="414"/>
        <v>1891920</v>
      </c>
      <c r="L190" s="60">
        <f t="shared" ca="1" si="414"/>
        <v>152456023</v>
      </c>
      <c r="M190" s="60">
        <f t="shared" ca="1" si="414"/>
        <v>8983227</v>
      </c>
      <c r="N190" s="60">
        <f t="shared" ca="1" si="414"/>
        <v>9256999</v>
      </c>
      <c r="O190" s="61">
        <f t="shared" ca="1" si="414"/>
        <v>991.22599999999989</v>
      </c>
      <c r="P190" s="61">
        <f t="shared" ca="1" si="414"/>
        <v>691.29799999999989</v>
      </c>
      <c r="Q190" s="62">
        <f t="shared" ca="1" si="414"/>
        <v>299.928</v>
      </c>
      <c r="R190" s="229">
        <f t="shared" ca="1" si="414"/>
        <v>-276286</v>
      </c>
      <c r="S190" s="229">
        <f t="shared" ca="1" si="414"/>
        <v>40972</v>
      </c>
      <c r="T190" s="229">
        <f t="shared" ca="1" si="414"/>
        <v>984715</v>
      </c>
      <c r="U190" s="229">
        <f t="shared" ca="1" si="414"/>
        <v>2129604</v>
      </c>
      <c r="V190" s="229">
        <f t="shared" ca="1" si="414"/>
        <v>-480118</v>
      </c>
      <c r="W190" s="229">
        <f t="shared" ref="W190" ca="1" si="415">SUM(W191:W200)</f>
        <v>923840</v>
      </c>
      <c r="X190" s="229">
        <f t="shared" ca="1" si="414"/>
        <v>0</v>
      </c>
      <c r="Y190" s="229">
        <f t="shared" ca="1" si="414"/>
        <v>3322727</v>
      </c>
      <c r="Z190" s="229">
        <f t="shared" ca="1" si="414"/>
        <v>276286</v>
      </c>
      <c r="AA190" s="229">
        <f t="shared" ca="1" si="414"/>
        <v>0</v>
      </c>
      <c r="AB190" s="229">
        <f t="shared" ca="1" si="414"/>
        <v>0</v>
      </c>
      <c r="AC190" s="229">
        <f t="shared" ca="1" si="414"/>
        <v>276286</v>
      </c>
      <c r="AD190" s="229">
        <f t="shared" ca="1" si="414"/>
        <v>3599013</v>
      </c>
      <c r="AE190" s="229">
        <f t="shared" ca="1" si="414"/>
        <v>1216467</v>
      </c>
      <c r="AF190" s="229">
        <f t="shared" ca="1" si="414"/>
        <v>66454</v>
      </c>
      <c r="AG190" s="229">
        <f t="shared" ca="1" si="414"/>
        <v>17700</v>
      </c>
      <c r="AH190" s="229">
        <f t="shared" ca="1" si="414"/>
        <v>652002</v>
      </c>
      <c r="AI190" s="229">
        <f t="shared" ca="1" si="414"/>
        <v>0</v>
      </c>
      <c r="AJ190" s="229">
        <f t="shared" ca="1" si="414"/>
        <v>669702</v>
      </c>
      <c r="AK190" s="229">
        <f t="shared" ca="1" si="414"/>
        <v>5551636</v>
      </c>
      <c r="AL190" s="329">
        <f t="shared" ca="1" si="414"/>
        <v>-0.2</v>
      </c>
      <c r="AM190" s="329">
        <f t="shared" ca="1" si="414"/>
        <v>0.37999999999999995</v>
      </c>
      <c r="AN190" s="329">
        <f t="shared" ca="1" si="414"/>
        <v>0.11000000000000001</v>
      </c>
      <c r="AO190" s="329">
        <f t="shared" ca="1" si="414"/>
        <v>1.9900000000000002</v>
      </c>
      <c r="AP190" s="329">
        <f t="shared" ca="1" si="414"/>
        <v>0</v>
      </c>
      <c r="AQ190" s="329">
        <f t="shared" ref="AQ190" ca="1" si="416">SUM(AQ191:AQ200)</f>
        <v>2.6665999999999999</v>
      </c>
      <c r="AR190" s="329">
        <f t="shared" ca="1" si="414"/>
        <v>0</v>
      </c>
      <c r="AS190" s="329">
        <f t="shared" ca="1" si="414"/>
        <v>0</v>
      </c>
      <c r="AT190" s="329">
        <f t="shared" ca="1" si="414"/>
        <v>4.5666000000000002</v>
      </c>
      <c r="AU190" s="329">
        <f t="shared" ca="1" si="414"/>
        <v>0.37999999999999995</v>
      </c>
      <c r="AV190" s="315">
        <f t="shared" ca="1" si="414"/>
        <v>4.9466000000000001</v>
      </c>
      <c r="AW190" s="211">
        <f t="shared" ca="1" si="414"/>
        <v>627301196</v>
      </c>
      <c r="AX190" s="229">
        <f t="shared" ca="1" si="414"/>
        <v>452484118</v>
      </c>
      <c r="AY190" s="229">
        <f t="shared" ref="AY190" ca="1" si="417">SUM(AY191:AY200)</f>
        <v>923840</v>
      </c>
      <c r="AZ190" s="229">
        <f t="shared" ca="1" si="414"/>
        <v>2168206</v>
      </c>
      <c r="BA190" s="229">
        <f t="shared" ca="1" si="414"/>
        <v>153672490</v>
      </c>
      <c r="BB190" s="229">
        <f t="shared" ca="1" si="414"/>
        <v>9049681</v>
      </c>
      <c r="BC190" s="229">
        <f t="shared" ca="1" si="414"/>
        <v>9926701</v>
      </c>
      <c r="BD190" s="329">
        <f t="shared" ca="1" si="414"/>
        <v>996.17259999999987</v>
      </c>
      <c r="BE190" s="329">
        <f t="shared" ca="1" si="414"/>
        <v>695.8646</v>
      </c>
      <c r="BF190" s="329">
        <f t="shared" ref="BF190" ca="1" si="418">SUM(BF191:BF200)</f>
        <v>2.6665999999999999</v>
      </c>
      <c r="BG190" s="314">
        <f t="shared" ca="1" si="414"/>
        <v>300.30799999999999</v>
      </c>
      <c r="BH190" s="395"/>
      <c r="BI190"/>
    </row>
    <row r="191" spans="1:61" ht="12.75" customHeight="1" x14ac:dyDescent="0.2">
      <c r="D191" s="16"/>
      <c r="E191" s="12"/>
      <c r="F191" s="16"/>
      <c r="G191" s="12"/>
      <c r="H191" s="1">
        <v>3111</v>
      </c>
      <c r="I191" s="251">
        <f t="shared" ref="I191:N191" ca="1" si="419">SUMIF($F$12:$F$425,"=3111",I$12:I$381)</f>
        <v>154815444</v>
      </c>
      <c r="J191" s="252">
        <f t="shared" ca="1" si="419"/>
        <v>112548706</v>
      </c>
      <c r="K191" s="252">
        <f t="shared" ca="1" si="419"/>
        <v>637520</v>
      </c>
      <c r="L191" s="252">
        <f t="shared" ca="1" si="419"/>
        <v>38256944</v>
      </c>
      <c r="M191" s="252">
        <f t="shared" ca="1" si="419"/>
        <v>2250974</v>
      </c>
      <c r="N191" s="252">
        <f t="shared" ca="1" si="419"/>
        <v>1121300</v>
      </c>
      <c r="O191" s="253">
        <f t="shared" ref="O191:BG191" ca="1" si="420">SUMIF($F$12:$F$429,"=3111",O$12:O$385)</f>
        <v>266.09019999999998</v>
      </c>
      <c r="P191" s="253">
        <f t="shared" ca="1" si="420"/>
        <v>202.05340000000001</v>
      </c>
      <c r="Q191" s="254">
        <f t="shared" ca="1" si="420"/>
        <v>64.036799999999999</v>
      </c>
      <c r="R191" s="255">
        <f t="shared" ca="1" si="420"/>
        <v>45530</v>
      </c>
      <c r="S191" s="255">
        <f t="shared" ca="1" si="420"/>
        <v>43306</v>
      </c>
      <c r="T191" s="255">
        <f t="shared" ca="1" si="420"/>
        <v>749683</v>
      </c>
      <c r="U191" s="255">
        <f t="shared" ca="1" si="420"/>
        <v>901832</v>
      </c>
      <c r="V191" s="255">
        <f t="shared" ca="1" si="420"/>
        <v>-428572</v>
      </c>
      <c r="W191" s="255">
        <f t="shared" ca="1" si="420"/>
        <v>0</v>
      </c>
      <c r="X191" s="255">
        <f t="shared" ca="1" si="420"/>
        <v>0</v>
      </c>
      <c r="Y191" s="255">
        <f t="shared" ca="1" si="420"/>
        <v>1311779</v>
      </c>
      <c r="Z191" s="255">
        <f t="shared" ca="1" si="420"/>
        <v>-45530</v>
      </c>
      <c r="AA191" s="255">
        <f t="shared" ca="1" si="420"/>
        <v>0</v>
      </c>
      <c r="AB191" s="255">
        <f t="shared" ca="1" si="420"/>
        <v>0</v>
      </c>
      <c r="AC191" s="255">
        <f t="shared" ca="1" si="420"/>
        <v>-45530</v>
      </c>
      <c r="AD191" s="255">
        <f t="shared" ca="1" si="420"/>
        <v>1266249</v>
      </c>
      <c r="AE191" s="255">
        <f t="shared" ca="1" si="420"/>
        <v>427993</v>
      </c>
      <c r="AF191" s="255">
        <f t="shared" ca="1" si="420"/>
        <v>26235</v>
      </c>
      <c r="AG191" s="255">
        <f t="shared" ca="1" si="420"/>
        <v>0</v>
      </c>
      <c r="AH191" s="255">
        <f t="shared" ca="1" si="420"/>
        <v>582002</v>
      </c>
      <c r="AI191" s="255">
        <f t="shared" ca="1" si="420"/>
        <v>0</v>
      </c>
      <c r="AJ191" s="255">
        <f t="shared" ca="1" si="420"/>
        <v>582002</v>
      </c>
      <c r="AK191" s="255">
        <f t="shared" ca="1" si="420"/>
        <v>2302479</v>
      </c>
      <c r="AL191" s="319">
        <f t="shared" ca="1" si="420"/>
        <v>-7.0000000000000007E-2</v>
      </c>
      <c r="AM191" s="319">
        <f t="shared" ca="1" si="420"/>
        <v>0.12999999999999998</v>
      </c>
      <c r="AN191" s="319">
        <f t="shared" ca="1" si="420"/>
        <v>0.13</v>
      </c>
      <c r="AO191" s="319">
        <f t="shared" ca="1" si="420"/>
        <v>1.62</v>
      </c>
      <c r="AP191" s="319">
        <f t="shared" ca="1" si="420"/>
        <v>0</v>
      </c>
      <c r="AQ191" s="319">
        <f t="shared" ca="1" si="420"/>
        <v>0</v>
      </c>
      <c r="AR191" s="319">
        <f t="shared" ca="1" si="420"/>
        <v>0</v>
      </c>
      <c r="AS191" s="319">
        <f t="shared" ca="1" si="420"/>
        <v>0</v>
      </c>
      <c r="AT191" s="319">
        <f t="shared" ca="1" si="420"/>
        <v>1.6800000000000002</v>
      </c>
      <c r="AU191" s="319">
        <f t="shared" ca="1" si="420"/>
        <v>0.12999999999999998</v>
      </c>
      <c r="AV191" s="316">
        <f t="shared" ca="1" si="420"/>
        <v>1.81</v>
      </c>
      <c r="AW191" s="251">
        <f t="shared" ca="1" si="420"/>
        <v>157117923</v>
      </c>
      <c r="AX191" s="255">
        <f t="shared" ca="1" si="420"/>
        <v>113860485</v>
      </c>
      <c r="AY191" s="255">
        <f t="shared" ca="1" si="420"/>
        <v>0</v>
      </c>
      <c r="AZ191" s="255">
        <f t="shared" ca="1" si="420"/>
        <v>591990</v>
      </c>
      <c r="BA191" s="255">
        <f t="shared" ca="1" si="420"/>
        <v>38684937</v>
      </c>
      <c r="BB191" s="255">
        <f t="shared" ca="1" si="420"/>
        <v>2277209</v>
      </c>
      <c r="BC191" s="255">
        <f t="shared" ca="1" si="420"/>
        <v>1703302</v>
      </c>
      <c r="BD191" s="319">
        <f t="shared" ca="1" si="420"/>
        <v>267.90019999999993</v>
      </c>
      <c r="BE191" s="319">
        <f t="shared" ca="1" si="420"/>
        <v>203.73339999999999</v>
      </c>
      <c r="BF191" s="319">
        <f t="shared" ca="1" si="420"/>
        <v>0</v>
      </c>
      <c r="BG191" s="330">
        <f t="shared" ca="1" si="420"/>
        <v>64.166799999999995</v>
      </c>
      <c r="BH191" s="395"/>
      <c r="BI191" s="7"/>
    </row>
    <row r="192" spans="1:61" ht="12.75" customHeight="1" x14ac:dyDescent="0.2">
      <c r="D192" s="16"/>
      <c r="E192" s="12"/>
      <c r="F192" s="16"/>
      <c r="G192" s="12"/>
      <c r="H192" s="2">
        <v>3113</v>
      </c>
      <c r="I192" s="257">
        <f t="shared" ref="I192:N192" si="421">SUMIF($F$12:$F$425,"=3113",I$12:I$425)</f>
        <v>340287846</v>
      </c>
      <c r="J192" s="28">
        <f t="shared" si="421"/>
        <v>244612222</v>
      </c>
      <c r="K192" s="28">
        <f t="shared" si="421"/>
        <v>540400</v>
      </c>
      <c r="L192" s="28">
        <f t="shared" si="421"/>
        <v>82861590</v>
      </c>
      <c r="M192" s="28">
        <f t="shared" si="421"/>
        <v>4892247</v>
      </c>
      <c r="N192" s="28">
        <f t="shared" si="421"/>
        <v>7381387</v>
      </c>
      <c r="O192" s="21">
        <f t="shared" ref="O192:BG192" si="422">SUMIF($F$12:$F$429,"=3113",O$12:O$429)</f>
        <v>483.3383</v>
      </c>
      <c r="P192" s="21">
        <f t="shared" si="422"/>
        <v>389.05399999999992</v>
      </c>
      <c r="Q192" s="29">
        <f t="shared" si="422"/>
        <v>94.284300000000002</v>
      </c>
      <c r="R192" s="258">
        <f t="shared" si="422"/>
        <v>-177000</v>
      </c>
      <c r="S192" s="258">
        <f t="shared" si="422"/>
        <v>-2334</v>
      </c>
      <c r="T192" s="258">
        <f t="shared" si="422"/>
        <v>75797</v>
      </c>
      <c r="U192" s="258">
        <f t="shared" si="422"/>
        <v>1110772</v>
      </c>
      <c r="V192" s="258">
        <f t="shared" si="422"/>
        <v>-51546</v>
      </c>
      <c r="W192" s="258">
        <f t="shared" si="422"/>
        <v>923840</v>
      </c>
      <c r="X192" s="258">
        <f t="shared" si="422"/>
        <v>0</v>
      </c>
      <c r="Y192" s="258">
        <f t="shared" si="422"/>
        <v>1879529</v>
      </c>
      <c r="Z192" s="258">
        <f t="shared" si="422"/>
        <v>177000</v>
      </c>
      <c r="AA192" s="258">
        <f t="shared" si="422"/>
        <v>0</v>
      </c>
      <c r="AB192" s="258">
        <f t="shared" si="422"/>
        <v>0</v>
      </c>
      <c r="AC192" s="258">
        <f t="shared" si="422"/>
        <v>177000</v>
      </c>
      <c r="AD192" s="258">
        <f t="shared" si="422"/>
        <v>2056529</v>
      </c>
      <c r="AE192" s="258">
        <f t="shared" si="422"/>
        <v>695106</v>
      </c>
      <c r="AF192" s="258">
        <f t="shared" si="422"/>
        <v>37591</v>
      </c>
      <c r="AG192" s="258">
        <f t="shared" si="422"/>
        <v>17700</v>
      </c>
      <c r="AH192" s="258">
        <f t="shared" si="422"/>
        <v>70000</v>
      </c>
      <c r="AI192" s="258">
        <f t="shared" si="422"/>
        <v>0</v>
      </c>
      <c r="AJ192" s="258">
        <f t="shared" si="422"/>
        <v>87700</v>
      </c>
      <c r="AK192" s="258">
        <f t="shared" si="422"/>
        <v>2876926</v>
      </c>
      <c r="AL192" s="320">
        <f t="shared" si="422"/>
        <v>-0.09</v>
      </c>
      <c r="AM192" s="320">
        <f t="shared" si="422"/>
        <v>2.0000000000000004E-2</v>
      </c>
      <c r="AN192" s="320">
        <f t="shared" si="422"/>
        <v>-1.999999999999999E-2</v>
      </c>
      <c r="AO192" s="320">
        <f t="shared" si="422"/>
        <v>7.999999999999996E-2</v>
      </c>
      <c r="AP192" s="320">
        <f t="shared" si="422"/>
        <v>0</v>
      </c>
      <c r="AQ192" s="320">
        <f t="shared" si="422"/>
        <v>2.6665999999999999</v>
      </c>
      <c r="AR192" s="320">
        <f t="shared" si="422"/>
        <v>0</v>
      </c>
      <c r="AS192" s="320">
        <f t="shared" si="422"/>
        <v>0</v>
      </c>
      <c r="AT192" s="320">
        <f t="shared" si="422"/>
        <v>2.6366000000000001</v>
      </c>
      <c r="AU192" s="320">
        <f t="shared" si="422"/>
        <v>2.0000000000000004E-2</v>
      </c>
      <c r="AV192" s="317">
        <f t="shared" si="422"/>
        <v>2.6566000000000001</v>
      </c>
      <c r="AW192" s="257">
        <f t="shared" si="422"/>
        <v>343164772</v>
      </c>
      <c r="AX192" s="258">
        <f t="shared" si="422"/>
        <v>246491751</v>
      </c>
      <c r="AY192" s="258">
        <f t="shared" si="422"/>
        <v>923840</v>
      </c>
      <c r="AZ192" s="258">
        <f t="shared" si="422"/>
        <v>717400</v>
      </c>
      <c r="BA192" s="258">
        <f t="shared" si="422"/>
        <v>83556696</v>
      </c>
      <c r="BB192" s="258">
        <f t="shared" si="422"/>
        <v>4929838</v>
      </c>
      <c r="BC192" s="258">
        <f t="shared" si="422"/>
        <v>7469087</v>
      </c>
      <c r="BD192" s="320">
        <f t="shared" si="422"/>
        <v>485.99490000000009</v>
      </c>
      <c r="BE192" s="320">
        <f t="shared" si="422"/>
        <v>391.69060000000002</v>
      </c>
      <c r="BF192" s="320">
        <f t="shared" si="422"/>
        <v>2.6665999999999999</v>
      </c>
      <c r="BG192" s="331">
        <f t="shared" si="422"/>
        <v>94.304300000000012</v>
      </c>
      <c r="BH192" s="395"/>
      <c r="BI192" s="7"/>
    </row>
    <row r="193" spans="4:61" ht="12.75" customHeight="1" x14ac:dyDescent="0.2">
      <c r="D193" s="16"/>
      <c r="E193" s="12"/>
      <c r="F193" s="16"/>
      <c r="G193" s="12"/>
      <c r="H193" s="2">
        <v>3114</v>
      </c>
      <c r="I193" s="257">
        <f t="shared" ref="I193:N193" si="423">SUMIF($F$12:$F$425,"=3114",I$12:I$425)</f>
        <v>0</v>
      </c>
      <c r="J193" s="28">
        <f t="shared" si="423"/>
        <v>0</v>
      </c>
      <c r="K193" s="28">
        <f t="shared" si="423"/>
        <v>0</v>
      </c>
      <c r="L193" s="28">
        <f t="shared" si="423"/>
        <v>0</v>
      </c>
      <c r="M193" s="28">
        <f t="shared" si="423"/>
        <v>0</v>
      </c>
      <c r="N193" s="28">
        <f t="shared" si="423"/>
        <v>0</v>
      </c>
      <c r="O193" s="21">
        <f t="shared" ref="O193:BG193" si="424">SUMIF($F$12:$F$429,"=3114",O$12:O$429)</f>
        <v>0</v>
      </c>
      <c r="P193" s="21">
        <f t="shared" si="424"/>
        <v>0</v>
      </c>
      <c r="Q193" s="29">
        <f t="shared" si="424"/>
        <v>0</v>
      </c>
      <c r="R193" s="258">
        <f t="shared" si="424"/>
        <v>0</v>
      </c>
      <c r="S193" s="258">
        <f t="shared" si="424"/>
        <v>0</v>
      </c>
      <c r="T193" s="258">
        <f t="shared" si="424"/>
        <v>0</v>
      </c>
      <c r="U193" s="258">
        <f t="shared" si="424"/>
        <v>0</v>
      </c>
      <c r="V193" s="258">
        <f t="shared" si="424"/>
        <v>0</v>
      </c>
      <c r="W193" s="258">
        <f t="shared" si="424"/>
        <v>0</v>
      </c>
      <c r="X193" s="258">
        <f t="shared" si="424"/>
        <v>0</v>
      </c>
      <c r="Y193" s="258">
        <f t="shared" si="424"/>
        <v>0</v>
      </c>
      <c r="Z193" s="258">
        <f t="shared" si="424"/>
        <v>0</v>
      </c>
      <c r="AA193" s="258">
        <f t="shared" si="424"/>
        <v>0</v>
      </c>
      <c r="AB193" s="258">
        <f t="shared" si="424"/>
        <v>0</v>
      </c>
      <c r="AC193" s="258">
        <f t="shared" si="424"/>
        <v>0</v>
      </c>
      <c r="AD193" s="258">
        <f t="shared" si="424"/>
        <v>0</v>
      </c>
      <c r="AE193" s="258">
        <f t="shared" si="424"/>
        <v>0</v>
      </c>
      <c r="AF193" s="258">
        <f t="shared" si="424"/>
        <v>0</v>
      </c>
      <c r="AG193" s="258">
        <f t="shared" si="424"/>
        <v>0</v>
      </c>
      <c r="AH193" s="258">
        <f t="shared" si="424"/>
        <v>0</v>
      </c>
      <c r="AI193" s="258">
        <f t="shared" si="424"/>
        <v>0</v>
      </c>
      <c r="AJ193" s="258">
        <f t="shared" si="424"/>
        <v>0</v>
      </c>
      <c r="AK193" s="258">
        <f t="shared" si="424"/>
        <v>0</v>
      </c>
      <c r="AL193" s="320">
        <f t="shared" si="424"/>
        <v>0</v>
      </c>
      <c r="AM193" s="320">
        <f t="shared" si="424"/>
        <v>0</v>
      </c>
      <c r="AN193" s="320">
        <f t="shared" si="424"/>
        <v>0</v>
      </c>
      <c r="AO193" s="320">
        <f t="shared" si="424"/>
        <v>0</v>
      </c>
      <c r="AP193" s="320">
        <f t="shared" si="424"/>
        <v>0</v>
      </c>
      <c r="AQ193" s="320">
        <f t="shared" si="424"/>
        <v>0</v>
      </c>
      <c r="AR193" s="320">
        <f t="shared" si="424"/>
        <v>0</v>
      </c>
      <c r="AS193" s="320">
        <f t="shared" si="424"/>
        <v>0</v>
      </c>
      <c r="AT193" s="320">
        <f t="shared" si="424"/>
        <v>0</v>
      </c>
      <c r="AU193" s="320">
        <f t="shared" si="424"/>
        <v>0</v>
      </c>
      <c r="AV193" s="317">
        <f t="shared" si="424"/>
        <v>0</v>
      </c>
      <c r="AW193" s="257">
        <f t="shared" si="424"/>
        <v>0</v>
      </c>
      <c r="AX193" s="258">
        <f t="shared" si="424"/>
        <v>0</v>
      </c>
      <c r="AY193" s="258">
        <f t="shared" si="424"/>
        <v>0</v>
      </c>
      <c r="AZ193" s="258">
        <f t="shared" si="424"/>
        <v>0</v>
      </c>
      <c r="BA193" s="258">
        <f t="shared" si="424"/>
        <v>0</v>
      </c>
      <c r="BB193" s="258">
        <f t="shared" si="424"/>
        <v>0</v>
      </c>
      <c r="BC193" s="258">
        <f t="shared" si="424"/>
        <v>0</v>
      </c>
      <c r="BD193" s="320">
        <f t="shared" si="424"/>
        <v>0</v>
      </c>
      <c r="BE193" s="320">
        <f t="shared" si="424"/>
        <v>0</v>
      </c>
      <c r="BF193" s="320">
        <f t="shared" si="424"/>
        <v>0</v>
      </c>
      <c r="BG193" s="331">
        <f t="shared" si="424"/>
        <v>0</v>
      </c>
      <c r="BH193" s="395"/>
      <c r="BI193" s="7"/>
    </row>
    <row r="194" spans="4:61" ht="12.75" customHeight="1" x14ac:dyDescent="0.2">
      <c r="D194" s="16"/>
      <c r="E194" s="12"/>
      <c r="F194" s="16"/>
      <c r="G194" s="12"/>
      <c r="H194" s="2">
        <v>3117</v>
      </c>
      <c r="I194" s="257">
        <f t="shared" ref="I194:N194" si="425">SUMIF($F$12:$F$425,"=3117",I$12:I$425)</f>
        <v>10005578</v>
      </c>
      <c r="J194" s="28">
        <f t="shared" si="425"/>
        <v>7219733</v>
      </c>
      <c r="K194" s="28">
        <f t="shared" si="425"/>
        <v>20000</v>
      </c>
      <c r="L194" s="28">
        <f t="shared" si="425"/>
        <v>2447030</v>
      </c>
      <c r="M194" s="28">
        <f t="shared" si="425"/>
        <v>144395</v>
      </c>
      <c r="N194" s="28">
        <f t="shared" si="425"/>
        <v>174420</v>
      </c>
      <c r="O194" s="21">
        <f t="shared" ref="O194:BG194" si="426">SUMIF($F$12:$F$429,"=3117",O$12:O$429)</f>
        <v>15.5959</v>
      </c>
      <c r="P194" s="21">
        <f t="shared" si="426"/>
        <v>11.9505</v>
      </c>
      <c r="Q194" s="29">
        <f t="shared" si="426"/>
        <v>3.6454</v>
      </c>
      <c r="R194" s="258">
        <f t="shared" si="426"/>
        <v>-5176</v>
      </c>
      <c r="S194" s="258">
        <f t="shared" si="426"/>
        <v>0</v>
      </c>
      <c r="T194" s="258">
        <f t="shared" si="426"/>
        <v>0</v>
      </c>
      <c r="U194" s="258">
        <f t="shared" si="426"/>
        <v>55024</v>
      </c>
      <c r="V194" s="258">
        <f t="shared" si="426"/>
        <v>0</v>
      </c>
      <c r="W194" s="258">
        <f t="shared" si="426"/>
        <v>0</v>
      </c>
      <c r="X194" s="258">
        <f t="shared" si="426"/>
        <v>0</v>
      </c>
      <c r="Y194" s="258">
        <f t="shared" si="426"/>
        <v>49848</v>
      </c>
      <c r="Z194" s="258">
        <f t="shared" si="426"/>
        <v>5176</v>
      </c>
      <c r="AA194" s="258">
        <f t="shared" si="426"/>
        <v>0</v>
      </c>
      <c r="AB194" s="258">
        <f t="shared" si="426"/>
        <v>0</v>
      </c>
      <c r="AC194" s="258">
        <f t="shared" si="426"/>
        <v>5176</v>
      </c>
      <c r="AD194" s="258">
        <f t="shared" si="426"/>
        <v>55024</v>
      </c>
      <c r="AE194" s="258">
        <f t="shared" si="426"/>
        <v>18598</v>
      </c>
      <c r="AF194" s="258">
        <f t="shared" si="426"/>
        <v>997</v>
      </c>
      <c r="AG194" s="258">
        <f t="shared" si="426"/>
        <v>0</v>
      </c>
      <c r="AH194" s="258">
        <f t="shared" si="426"/>
        <v>0</v>
      </c>
      <c r="AI194" s="258">
        <f t="shared" si="426"/>
        <v>0</v>
      </c>
      <c r="AJ194" s="258">
        <f t="shared" si="426"/>
        <v>0</v>
      </c>
      <c r="AK194" s="258">
        <f t="shared" si="426"/>
        <v>74619</v>
      </c>
      <c r="AL194" s="320">
        <f t="shared" si="426"/>
        <v>-0.01</v>
      </c>
      <c r="AM194" s="320">
        <f t="shared" si="426"/>
        <v>0</v>
      </c>
      <c r="AN194" s="320">
        <f t="shared" si="426"/>
        <v>0</v>
      </c>
      <c r="AO194" s="320">
        <f t="shared" si="426"/>
        <v>0</v>
      </c>
      <c r="AP194" s="320">
        <f t="shared" si="426"/>
        <v>0</v>
      </c>
      <c r="AQ194" s="320">
        <f t="shared" si="426"/>
        <v>0</v>
      </c>
      <c r="AR194" s="320">
        <f t="shared" si="426"/>
        <v>0</v>
      </c>
      <c r="AS194" s="320">
        <f t="shared" si="426"/>
        <v>0</v>
      </c>
      <c r="AT194" s="320">
        <f t="shared" si="426"/>
        <v>-0.01</v>
      </c>
      <c r="AU194" s="320">
        <f t="shared" si="426"/>
        <v>0</v>
      </c>
      <c r="AV194" s="317">
        <f t="shared" si="426"/>
        <v>-0.01</v>
      </c>
      <c r="AW194" s="257">
        <f t="shared" si="426"/>
        <v>10080197</v>
      </c>
      <c r="AX194" s="258">
        <f t="shared" si="426"/>
        <v>7269581</v>
      </c>
      <c r="AY194" s="258">
        <f t="shared" si="426"/>
        <v>0</v>
      </c>
      <c r="AZ194" s="258">
        <f t="shared" si="426"/>
        <v>25176</v>
      </c>
      <c r="BA194" s="258">
        <f t="shared" si="426"/>
        <v>2465628</v>
      </c>
      <c r="BB194" s="258">
        <f t="shared" si="426"/>
        <v>145392</v>
      </c>
      <c r="BC194" s="258">
        <f t="shared" si="426"/>
        <v>174420</v>
      </c>
      <c r="BD194" s="320">
        <f t="shared" si="426"/>
        <v>15.585900000000001</v>
      </c>
      <c r="BE194" s="320">
        <f t="shared" si="426"/>
        <v>11.9405</v>
      </c>
      <c r="BF194" s="320">
        <f t="shared" si="426"/>
        <v>0</v>
      </c>
      <c r="BG194" s="331">
        <f t="shared" si="426"/>
        <v>3.6454</v>
      </c>
      <c r="BH194" s="395"/>
      <c r="BI194" s="7"/>
    </row>
    <row r="195" spans="4:61" ht="12.75" customHeight="1" x14ac:dyDescent="0.2">
      <c r="D195" s="16"/>
      <c r="E195" s="12"/>
      <c r="F195" s="16"/>
      <c r="G195" s="12"/>
      <c r="H195" s="2">
        <v>3122</v>
      </c>
      <c r="I195" s="257">
        <f t="shared" ref="I195:N195" si="427">SUMIF($F$12:$F$381,"=3122",I$12:I$381)</f>
        <v>0</v>
      </c>
      <c r="J195" s="28">
        <f t="shared" si="427"/>
        <v>0</v>
      </c>
      <c r="K195" s="28">
        <f t="shared" si="427"/>
        <v>0</v>
      </c>
      <c r="L195" s="28">
        <f t="shared" si="427"/>
        <v>0</v>
      </c>
      <c r="M195" s="28">
        <f t="shared" si="427"/>
        <v>0</v>
      </c>
      <c r="N195" s="28">
        <f t="shared" si="427"/>
        <v>0</v>
      </c>
      <c r="O195" s="21">
        <f t="shared" ref="O195:BG195" si="428">SUMIF($F$12:$F$385,"=3122",O$12:O$385)</f>
        <v>0</v>
      </c>
      <c r="P195" s="21">
        <f t="shared" si="428"/>
        <v>0</v>
      </c>
      <c r="Q195" s="29">
        <f t="shared" si="428"/>
        <v>0</v>
      </c>
      <c r="R195" s="258">
        <f t="shared" si="428"/>
        <v>0</v>
      </c>
      <c r="S195" s="258">
        <f t="shared" si="428"/>
        <v>0</v>
      </c>
      <c r="T195" s="258">
        <f t="shared" si="428"/>
        <v>0</v>
      </c>
      <c r="U195" s="258">
        <f t="shared" si="428"/>
        <v>0</v>
      </c>
      <c r="V195" s="258">
        <f t="shared" si="428"/>
        <v>0</v>
      </c>
      <c r="W195" s="258">
        <f t="shared" si="428"/>
        <v>0</v>
      </c>
      <c r="X195" s="258">
        <f t="shared" si="428"/>
        <v>0</v>
      </c>
      <c r="Y195" s="258">
        <f t="shared" si="428"/>
        <v>0</v>
      </c>
      <c r="Z195" s="258">
        <f t="shared" si="428"/>
        <v>0</v>
      </c>
      <c r="AA195" s="258">
        <f t="shared" si="428"/>
        <v>0</v>
      </c>
      <c r="AB195" s="258">
        <f t="shared" si="428"/>
        <v>0</v>
      </c>
      <c r="AC195" s="258">
        <f t="shared" si="428"/>
        <v>0</v>
      </c>
      <c r="AD195" s="258">
        <f t="shared" si="428"/>
        <v>0</v>
      </c>
      <c r="AE195" s="258">
        <f t="shared" si="428"/>
        <v>0</v>
      </c>
      <c r="AF195" s="258">
        <f t="shared" si="428"/>
        <v>0</v>
      </c>
      <c r="AG195" s="258">
        <f t="shared" si="428"/>
        <v>0</v>
      </c>
      <c r="AH195" s="258">
        <f t="shared" si="428"/>
        <v>0</v>
      </c>
      <c r="AI195" s="258">
        <f t="shared" si="428"/>
        <v>0</v>
      </c>
      <c r="AJ195" s="258">
        <f t="shared" si="428"/>
        <v>0</v>
      </c>
      <c r="AK195" s="258">
        <f t="shared" si="428"/>
        <v>0</v>
      </c>
      <c r="AL195" s="320">
        <f t="shared" si="428"/>
        <v>0</v>
      </c>
      <c r="AM195" s="320">
        <f t="shared" si="428"/>
        <v>0</v>
      </c>
      <c r="AN195" s="320">
        <f t="shared" si="428"/>
        <v>0</v>
      </c>
      <c r="AO195" s="320">
        <f t="shared" si="428"/>
        <v>0</v>
      </c>
      <c r="AP195" s="320">
        <f t="shared" si="428"/>
        <v>0</v>
      </c>
      <c r="AQ195" s="320">
        <f t="shared" si="428"/>
        <v>0</v>
      </c>
      <c r="AR195" s="320">
        <f t="shared" si="428"/>
        <v>0</v>
      </c>
      <c r="AS195" s="320">
        <f t="shared" si="428"/>
        <v>0</v>
      </c>
      <c r="AT195" s="320">
        <f t="shared" si="428"/>
        <v>0</v>
      </c>
      <c r="AU195" s="320">
        <f t="shared" si="428"/>
        <v>0</v>
      </c>
      <c r="AV195" s="317">
        <f t="shared" si="428"/>
        <v>0</v>
      </c>
      <c r="AW195" s="257">
        <f t="shared" si="428"/>
        <v>0</v>
      </c>
      <c r="AX195" s="258">
        <f t="shared" si="428"/>
        <v>0</v>
      </c>
      <c r="AY195" s="258">
        <f t="shared" si="428"/>
        <v>0</v>
      </c>
      <c r="AZ195" s="258">
        <f t="shared" si="428"/>
        <v>0</v>
      </c>
      <c r="BA195" s="258">
        <f t="shared" si="428"/>
        <v>0</v>
      </c>
      <c r="BB195" s="258">
        <f t="shared" si="428"/>
        <v>0</v>
      </c>
      <c r="BC195" s="258">
        <f t="shared" si="428"/>
        <v>0</v>
      </c>
      <c r="BD195" s="320">
        <f t="shared" si="428"/>
        <v>0</v>
      </c>
      <c r="BE195" s="320">
        <f t="shared" si="428"/>
        <v>0</v>
      </c>
      <c r="BF195" s="320">
        <f t="shared" si="428"/>
        <v>0</v>
      </c>
      <c r="BG195" s="331">
        <f t="shared" si="428"/>
        <v>0</v>
      </c>
      <c r="BH195" s="395"/>
      <c r="BI195" s="7"/>
    </row>
    <row r="196" spans="4:61" ht="13.5" customHeight="1" x14ac:dyDescent="0.2">
      <c r="D196" s="16"/>
      <c r="E196" s="12"/>
      <c r="F196" s="16"/>
      <c r="G196" s="12"/>
      <c r="H196" s="2">
        <v>3124</v>
      </c>
      <c r="I196" s="257">
        <f t="shared" ref="I196:N196" si="429">SUMIF($F$12:$F$381,"=3124",I$12:I$381)</f>
        <v>0</v>
      </c>
      <c r="J196" s="28">
        <f t="shared" si="429"/>
        <v>0</v>
      </c>
      <c r="K196" s="28">
        <f t="shared" si="429"/>
        <v>0</v>
      </c>
      <c r="L196" s="28">
        <f t="shared" si="429"/>
        <v>0</v>
      </c>
      <c r="M196" s="28">
        <f t="shared" si="429"/>
        <v>0</v>
      </c>
      <c r="N196" s="28">
        <f t="shared" si="429"/>
        <v>0</v>
      </c>
      <c r="O196" s="21">
        <f t="shared" ref="O196:BG196" si="430">SUMIF($F$12:$F$385,"=3124",O$12:O$385)</f>
        <v>0</v>
      </c>
      <c r="P196" s="21">
        <f t="shared" si="430"/>
        <v>0</v>
      </c>
      <c r="Q196" s="29">
        <f t="shared" si="430"/>
        <v>0</v>
      </c>
      <c r="R196" s="258">
        <f t="shared" si="430"/>
        <v>0</v>
      </c>
      <c r="S196" s="258">
        <f t="shared" si="430"/>
        <v>0</v>
      </c>
      <c r="T196" s="258">
        <f t="shared" si="430"/>
        <v>0</v>
      </c>
      <c r="U196" s="258">
        <f t="shared" si="430"/>
        <v>0</v>
      </c>
      <c r="V196" s="258">
        <f t="shared" si="430"/>
        <v>0</v>
      </c>
      <c r="W196" s="258">
        <f t="shared" si="430"/>
        <v>0</v>
      </c>
      <c r="X196" s="258">
        <f t="shared" si="430"/>
        <v>0</v>
      </c>
      <c r="Y196" s="258">
        <f t="shared" si="430"/>
        <v>0</v>
      </c>
      <c r="Z196" s="258">
        <f t="shared" si="430"/>
        <v>0</v>
      </c>
      <c r="AA196" s="258">
        <f t="shared" si="430"/>
        <v>0</v>
      </c>
      <c r="AB196" s="258">
        <f t="shared" si="430"/>
        <v>0</v>
      </c>
      <c r="AC196" s="258">
        <f t="shared" si="430"/>
        <v>0</v>
      </c>
      <c r="AD196" s="258">
        <f t="shared" si="430"/>
        <v>0</v>
      </c>
      <c r="AE196" s="258">
        <f t="shared" si="430"/>
        <v>0</v>
      </c>
      <c r="AF196" s="258">
        <f t="shared" si="430"/>
        <v>0</v>
      </c>
      <c r="AG196" s="258">
        <f t="shared" si="430"/>
        <v>0</v>
      </c>
      <c r="AH196" s="258">
        <f t="shared" si="430"/>
        <v>0</v>
      </c>
      <c r="AI196" s="258">
        <f t="shared" si="430"/>
        <v>0</v>
      </c>
      <c r="AJ196" s="258">
        <f t="shared" si="430"/>
        <v>0</v>
      </c>
      <c r="AK196" s="258">
        <f t="shared" si="430"/>
        <v>0</v>
      </c>
      <c r="AL196" s="320">
        <f t="shared" si="430"/>
        <v>0</v>
      </c>
      <c r="AM196" s="320">
        <f t="shared" si="430"/>
        <v>0</v>
      </c>
      <c r="AN196" s="320">
        <f t="shared" si="430"/>
        <v>0</v>
      </c>
      <c r="AO196" s="320">
        <f t="shared" si="430"/>
        <v>0</v>
      </c>
      <c r="AP196" s="320">
        <f t="shared" si="430"/>
        <v>0</v>
      </c>
      <c r="AQ196" s="320">
        <f t="shared" si="430"/>
        <v>0</v>
      </c>
      <c r="AR196" s="320">
        <f t="shared" si="430"/>
        <v>0</v>
      </c>
      <c r="AS196" s="320">
        <f t="shared" si="430"/>
        <v>0</v>
      </c>
      <c r="AT196" s="320">
        <f t="shared" si="430"/>
        <v>0</v>
      </c>
      <c r="AU196" s="320">
        <f t="shared" si="430"/>
        <v>0</v>
      </c>
      <c r="AV196" s="317">
        <f t="shared" si="430"/>
        <v>0</v>
      </c>
      <c r="AW196" s="257">
        <f t="shared" si="430"/>
        <v>0</v>
      </c>
      <c r="AX196" s="258">
        <f t="shared" si="430"/>
        <v>0</v>
      </c>
      <c r="AY196" s="258">
        <f t="shared" si="430"/>
        <v>0</v>
      </c>
      <c r="AZ196" s="258">
        <f t="shared" si="430"/>
        <v>0</v>
      </c>
      <c r="BA196" s="258">
        <f t="shared" si="430"/>
        <v>0</v>
      </c>
      <c r="BB196" s="258">
        <f t="shared" si="430"/>
        <v>0</v>
      </c>
      <c r="BC196" s="258">
        <f t="shared" si="430"/>
        <v>0</v>
      </c>
      <c r="BD196" s="320">
        <f t="shared" si="430"/>
        <v>0</v>
      </c>
      <c r="BE196" s="320">
        <f t="shared" si="430"/>
        <v>0</v>
      </c>
      <c r="BF196" s="320">
        <f t="shared" si="430"/>
        <v>0</v>
      </c>
      <c r="BG196" s="331">
        <f t="shared" si="430"/>
        <v>0</v>
      </c>
      <c r="BH196" s="395"/>
      <c r="BI196" s="7"/>
    </row>
    <row r="197" spans="4:61" ht="12.75" customHeight="1" x14ac:dyDescent="0.2">
      <c r="D197" s="16"/>
      <c r="E197" s="12"/>
      <c r="F197" s="16"/>
      <c r="G197" s="12"/>
      <c r="H197" s="2">
        <v>3141</v>
      </c>
      <c r="I197" s="257">
        <f t="shared" ref="I197:N197" si="431">SUMIF($F$12:$F$425,"=3141",I$12:I$425)</f>
        <v>50834192</v>
      </c>
      <c r="J197" s="28">
        <f t="shared" si="431"/>
        <v>36946783</v>
      </c>
      <c r="K197" s="28">
        <f t="shared" si="431"/>
        <v>219000</v>
      </c>
      <c r="L197" s="28">
        <f t="shared" si="431"/>
        <v>12562038</v>
      </c>
      <c r="M197" s="28">
        <f t="shared" si="431"/>
        <v>738935</v>
      </c>
      <c r="N197" s="28">
        <f t="shared" si="431"/>
        <v>367436</v>
      </c>
      <c r="O197" s="21">
        <f t="shared" ref="O197:BG197" si="432">SUMIF($F$12:$F$429,"=3141",O$12:O$429)</f>
        <v>126.11999999999999</v>
      </c>
      <c r="P197" s="21">
        <f t="shared" si="432"/>
        <v>0</v>
      </c>
      <c r="Q197" s="29">
        <f t="shared" si="432"/>
        <v>126.11999999999999</v>
      </c>
      <c r="R197" s="258">
        <f t="shared" si="432"/>
        <v>6360</v>
      </c>
      <c r="S197" s="258">
        <f t="shared" si="432"/>
        <v>0</v>
      </c>
      <c r="T197" s="258">
        <f t="shared" si="432"/>
        <v>0</v>
      </c>
      <c r="U197" s="258">
        <f t="shared" si="432"/>
        <v>0</v>
      </c>
      <c r="V197" s="258">
        <f t="shared" si="432"/>
        <v>0</v>
      </c>
      <c r="W197" s="258">
        <f t="shared" si="432"/>
        <v>0</v>
      </c>
      <c r="X197" s="258">
        <f t="shared" si="432"/>
        <v>0</v>
      </c>
      <c r="Y197" s="258">
        <f t="shared" si="432"/>
        <v>6360</v>
      </c>
      <c r="Z197" s="258">
        <f t="shared" si="432"/>
        <v>-6360</v>
      </c>
      <c r="AA197" s="258">
        <f t="shared" si="432"/>
        <v>0</v>
      </c>
      <c r="AB197" s="258">
        <f t="shared" si="432"/>
        <v>0</v>
      </c>
      <c r="AC197" s="258">
        <f t="shared" si="432"/>
        <v>-6360</v>
      </c>
      <c r="AD197" s="258">
        <f t="shared" si="432"/>
        <v>0</v>
      </c>
      <c r="AE197" s="258">
        <f t="shared" si="432"/>
        <v>0</v>
      </c>
      <c r="AF197" s="258">
        <f t="shared" si="432"/>
        <v>127</v>
      </c>
      <c r="AG197" s="258">
        <f t="shared" si="432"/>
        <v>0</v>
      </c>
      <c r="AH197" s="258">
        <f t="shared" si="432"/>
        <v>0</v>
      </c>
      <c r="AI197" s="258">
        <f t="shared" si="432"/>
        <v>0</v>
      </c>
      <c r="AJ197" s="258">
        <f t="shared" si="432"/>
        <v>0</v>
      </c>
      <c r="AK197" s="258">
        <f t="shared" si="432"/>
        <v>127</v>
      </c>
      <c r="AL197" s="320">
        <f t="shared" si="432"/>
        <v>0</v>
      </c>
      <c r="AM197" s="320">
        <f t="shared" si="432"/>
        <v>0.15999999999999998</v>
      </c>
      <c r="AN197" s="320">
        <f t="shared" si="432"/>
        <v>0</v>
      </c>
      <c r="AO197" s="320">
        <f t="shared" si="432"/>
        <v>0</v>
      </c>
      <c r="AP197" s="320">
        <f t="shared" si="432"/>
        <v>0</v>
      </c>
      <c r="AQ197" s="320">
        <f t="shared" si="432"/>
        <v>0</v>
      </c>
      <c r="AR197" s="320">
        <f t="shared" si="432"/>
        <v>0</v>
      </c>
      <c r="AS197" s="320">
        <f t="shared" si="432"/>
        <v>0</v>
      </c>
      <c r="AT197" s="320">
        <f t="shared" si="432"/>
        <v>0</v>
      </c>
      <c r="AU197" s="320">
        <f t="shared" si="432"/>
        <v>0.15999999999999998</v>
      </c>
      <c r="AV197" s="317">
        <f t="shared" si="432"/>
        <v>0.15999999999999998</v>
      </c>
      <c r="AW197" s="257">
        <f t="shared" si="432"/>
        <v>50834319</v>
      </c>
      <c r="AX197" s="258">
        <f t="shared" si="432"/>
        <v>36953143</v>
      </c>
      <c r="AY197" s="258">
        <f t="shared" si="432"/>
        <v>0</v>
      </c>
      <c r="AZ197" s="258">
        <f t="shared" si="432"/>
        <v>212640</v>
      </c>
      <c r="BA197" s="258">
        <f t="shared" si="432"/>
        <v>12562038</v>
      </c>
      <c r="BB197" s="258">
        <f t="shared" si="432"/>
        <v>739062</v>
      </c>
      <c r="BC197" s="258">
        <f t="shared" si="432"/>
        <v>367436</v>
      </c>
      <c r="BD197" s="320">
        <f t="shared" si="432"/>
        <v>126.28</v>
      </c>
      <c r="BE197" s="320">
        <f t="shared" si="432"/>
        <v>0</v>
      </c>
      <c r="BF197" s="320">
        <f t="shared" si="432"/>
        <v>0</v>
      </c>
      <c r="BG197" s="331">
        <f t="shared" si="432"/>
        <v>126.28</v>
      </c>
      <c r="BI197" s="7"/>
    </row>
    <row r="198" spans="4:61" ht="12.75" customHeight="1" x14ac:dyDescent="0.2">
      <c r="D198" s="16"/>
      <c r="E198" s="12"/>
      <c r="F198" s="16"/>
      <c r="G198" s="12"/>
      <c r="H198" s="2">
        <v>3143</v>
      </c>
      <c r="I198" s="257">
        <f t="shared" ref="I198:N198" si="433">SUMIF($F$12:$F$425,"=3143",I$12:I$425)</f>
        <v>30697949</v>
      </c>
      <c r="J198" s="28">
        <f t="shared" si="433"/>
        <v>22515313</v>
      </c>
      <c r="K198" s="28">
        <f t="shared" si="433"/>
        <v>60000</v>
      </c>
      <c r="L198" s="28">
        <f t="shared" si="433"/>
        <v>7630453</v>
      </c>
      <c r="M198" s="28">
        <f t="shared" si="433"/>
        <v>450303</v>
      </c>
      <c r="N198" s="28">
        <f t="shared" si="433"/>
        <v>41880</v>
      </c>
      <c r="O198" s="21">
        <f t="shared" ref="O198:BG198" si="434">SUMIF($F$12:$F$429,"=3143",O$12:O$429)</f>
        <v>48.63519999999999</v>
      </c>
      <c r="P198" s="21">
        <f t="shared" si="434"/>
        <v>45.715199999999996</v>
      </c>
      <c r="Q198" s="29">
        <f t="shared" si="434"/>
        <v>2.92</v>
      </c>
      <c r="R198" s="258">
        <f t="shared" si="434"/>
        <v>-76000</v>
      </c>
      <c r="S198" s="258">
        <f t="shared" si="434"/>
        <v>0</v>
      </c>
      <c r="T198" s="258">
        <f t="shared" si="434"/>
        <v>0</v>
      </c>
      <c r="U198" s="258">
        <f t="shared" si="434"/>
        <v>0</v>
      </c>
      <c r="V198" s="258">
        <f t="shared" si="434"/>
        <v>0</v>
      </c>
      <c r="W198" s="258">
        <f t="shared" si="434"/>
        <v>0</v>
      </c>
      <c r="X198" s="258">
        <f t="shared" si="434"/>
        <v>0</v>
      </c>
      <c r="Y198" s="258">
        <f t="shared" si="434"/>
        <v>-76000</v>
      </c>
      <c r="Z198" s="258">
        <f t="shared" si="434"/>
        <v>76000</v>
      </c>
      <c r="AA198" s="258">
        <f t="shared" si="434"/>
        <v>0</v>
      </c>
      <c r="AB198" s="258">
        <f t="shared" si="434"/>
        <v>0</v>
      </c>
      <c r="AC198" s="258">
        <f t="shared" si="434"/>
        <v>76000</v>
      </c>
      <c r="AD198" s="258">
        <f t="shared" si="434"/>
        <v>0</v>
      </c>
      <c r="AE198" s="258">
        <f t="shared" si="434"/>
        <v>0</v>
      </c>
      <c r="AF198" s="258">
        <f t="shared" si="434"/>
        <v>-1520</v>
      </c>
      <c r="AG198" s="258">
        <f t="shared" si="434"/>
        <v>0</v>
      </c>
      <c r="AH198" s="258">
        <f t="shared" si="434"/>
        <v>0</v>
      </c>
      <c r="AI198" s="258">
        <f t="shared" si="434"/>
        <v>0</v>
      </c>
      <c r="AJ198" s="258">
        <f t="shared" si="434"/>
        <v>0</v>
      </c>
      <c r="AK198" s="258">
        <f t="shared" si="434"/>
        <v>-1520</v>
      </c>
      <c r="AL198" s="320">
        <f t="shared" si="434"/>
        <v>0</v>
      </c>
      <c r="AM198" s="320">
        <f t="shared" si="434"/>
        <v>0</v>
      </c>
      <c r="AN198" s="320">
        <f t="shared" si="434"/>
        <v>0</v>
      </c>
      <c r="AO198" s="320">
        <f t="shared" si="434"/>
        <v>0</v>
      </c>
      <c r="AP198" s="320">
        <f t="shared" si="434"/>
        <v>0</v>
      </c>
      <c r="AQ198" s="320">
        <f t="shared" si="434"/>
        <v>0</v>
      </c>
      <c r="AR198" s="320">
        <f t="shared" si="434"/>
        <v>0</v>
      </c>
      <c r="AS198" s="320">
        <f t="shared" si="434"/>
        <v>0</v>
      </c>
      <c r="AT198" s="320">
        <f t="shared" si="434"/>
        <v>0</v>
      </c>
      <c r="AU198" s="320">
        <f t="shared" si="434"/>
        <v>0</v>
      </c>
      <c r="AV198" s="317">
        <f t="shared" si="434"/>
        <v>0</v>
      </c>
      <c r="AW198" s="257">
        <f t="shared" si="434"/>
        <v>30696429</v>
      </c>
      <c r="AX198" s="258">
        <f t="shared" si="434"/>
        <v>22439313</v>
      </c>
      <c r="AY198" s="258">
        <f t="shared" si="434"/>
        <v>0</v>
      </c>
      <c r="AZ198" s="258">
        <f t="shared" si="434"/>
        <v>136000</v>
      </c>
      <c r="BA198" s="258">
        <f t="shared" si="434"/>
        <v>7630453</v>
      </c>
      <c r="BB198" s="258">
        <f t="shared" si="434"/>
        <v>448783</v>
      </c>
      <c r="BC198" s="258">
        <f t="shared" si="434"/>
        <v>41880</v>
      </c>
      <c r="BD198" s="320">
        <f t="shared" si="434"/>
        <v>48.63519999999999</v>
      </c>
      <c r="BE198" s="320">
        <f t="shared" si="434"/>
        <v>45.715199999999996</v>
      </c>
      <c r="BF198" s="320">
        <f t="shared" si="434"/>
        <v>0</v>
      </c>
      <c r="BG198" s="331">
        <f t="shared" si="434"/>
        <v>2.92</v>
      </c>
      <c r="BI198" s="7"/>
    </row>
    <row r="199" spans="4:61" ht="12.75" customHeight="1" x14ac:dyDescent="0.2">
      <c r="D199" s="16"/>
      <c r="E199" s="12"/>
      <c r="F199" s="16"/>
      <c r="G199" s="12"/>
      <c r="H199" s="2">
        <v>3231</v>
      </c>
      <c r="I199" s="257">
        <f t="shared" ref="I199:N199" si="435">SUMIF($F$12:$F$425,"=3231",I$12:I$425)</f>
        <v>28851440</v>
      </c>
      <c r="J199" s="28">
        <f t="shared" si="435"/>
        <v>20878380</v>
      </c>
      <c r="K199" s="28">
        <f t="shared" si="435"/>
        <v>300000</v>
      </c>
      <c r="L199" s="28">
        <f t="shared" si="435"/>
        <v>7158292</v>
      </c>
      <c r="M199" s="28">
        <f t="shared" si="435"/>
        <v>417568</v>
      </c>
      <c r="N199" s="28">
        <f t="shared" si="435"/>
        <v>97200</v>
      </c>
      <c r="O199" s="21">
        <f t="shared" ref="O199:BG199" si="436">SUMIF($F$12:$F$429,"=3231",O$12:O$429)</f>
        <v>40.796399999999998</v>
      </c>
      <c r="P199" s="21">
        <f t="shared" si="436"/>
        <v>36.33489999999999</v>
      </c>
      <c r="Q199" s="29">
        <f t="shared" si="436"/>
        <v>4.4615000000000009</v>
      </c>
      <c r="R199" s="258">
        <f t="shared" si="436"/>
        <v>-70000</v>
      </c>
      <c r="S199" s="258">
        <f t="shared" si="436"/>
        <v>0</v>
      </c>
      <c r="T199" s="258">
        <f t="shared" si="436"/>
        <v>159235</v>
      </c>
      <c r="U199" s="258">
        <f t="shared" si="436"/>
        <v>32720</v>
      </c>
      <c r="V199" s="258">
        <f t="shared" si="436"/>
        <v>0</v>
      </c>
      <c r="W199" s="258">
        <f t="shared" si="436"/>
        <v>0</v>
      </c>
      <c r="X199" s="258">
        <f t="shared" si="436"/>
        <v>0</v>
      </c>
      <c r="Y199" s="258">
        <f t="shared" si="436"/>
        <v>121955</v>
      </c>
      <c r="Z199" s="258">
        <f t="shared" si="436"/>
        <v>70000</v>
      </c>
      <c r="AA199" s="258">
        <f t="shared" si="436"/>
        <v>0</v>
      </c>
      <c r="AB199" s="258">
        <f t="shared" si="436"/>
        <v>0</v>
      </c>
      <c r="AC199" s="258">
        <f t="shared" si="436"/>
        <v>70000</v>
      </c>
      <c r="AD199" s="258">
        <f t="shared" si="436"/>
        <v>191955</v>
      </c>
      <c r="AE199" s="258">
        <f t="shared" si="436"/>
        <v>64881</v>
      </c>
      <c r="AF199" s="258">
        <f t="shared" si="436"/>
        <v>2439</v>
      </c>
      <c r="AG199" s="258">
        <f t="shared" si="436"/>
        <v>0</v>
      </c>
      <c r="AH199" s="258">
        <f t="shared" si="436"/>
        <v>0</v>
      </c>
      <c r="AI199" s="258">
        <f t="shared" si="436"/>
        <v>0</v>
      </c>
      <c r="AJ199" s="258">
        <f t="shared" si="436"/>
        <v>0</v>
      </c>
      <c r="AK199" s="258">
        <f t="shared" si="436"/>
        <v>259275</v>
      </c>
      <c r="AL199" s="320">
        <f t="shared" si="436"/>
        <v>-0.03</v>
      </c>
      <c r="AM199" s="320">
        <f t="shared" si="436"/>
        <v>7.0000000000000007E-2</v>
      </c>
      <c r="AN199" s="320">
        <f t="shared" si="436"/>
        <v>0</v>
      </c>
      <c r="AO199" s="320">
        <f t="shared" si="436"/>
        <v>0.28999999999999998</v>
      </c>
      <c r="AP199" s="320">
        <f t="shared" si="436"/>
        <v>0</v>
      </c>
      <c r="AQ199" s="320">
        <f t="shared" si="436"/>
        <v>0</v>
      </c>
      <c r="AR199" s="320">
        <f t="shared" si="436"/>
        <v>0</v>
      </c>
      <c r="AS199" s="320">
        <f t="shared" si="436"/>
        <v>0</v>
      </c>
      <c r="AT199" s="320">
        <f t="shared" si="436"/>
        <v>0.26</v>
      </c>
      <c r="AU199" s="320">
        <f t="shared" si="436"/>
        <v>7.0000000000000007E-2</v>
      </c>
      <c r="AV199" s="317">
        <f t="shared" si="436"/>
        <v>0.33</v>
      </c>
      <c r="AW199" s="257">
        <f t="shared" si="436"/>
        <v>29110715</v>
      </c>
      <c r="AX199" s="258">
        <f t="shared" si="436"/>
        <v>21000335</v>
      </c>
      <c r="AY199" s="258">
        <f t="shared" si="436"/>
        <v>0</v>
      </c>
      <c r="AZ199" s="258">
        <f t="shared" si="436"/>
        <v>370000</v>
      </c>
      <c r="BA199" s="258">
        <f t="shared" si="436"/>
        <v>7223173</v>
      </c>
      <c r="BB199" s="258">
        <f t="shared" si="436"/>
        <v>420007</v>
      </c>
      <c r="BC199" s="258">
        <f t="shared" si="436"/>
        <v>97200</v>
      </c>
      <c r="BD199" s="320">
        <f t="shared" si="436"/>
        <v>41.126399999999997</v>
      </c>
      <c r="BE199" s="320">
        <f t="shared" si="436"/>
        <v>36.594899999999988</v>
      </c>
      <c r="BF199" s="320">
        <f t="shared" si="436"/>
        <v>0</v>
      </c>
      <c r="BG199" s="331">
        <f t="shared" si="436"/>
        <v>4.5315000000000012</v>
      </c>
      <c r="BI199" s="7"/>
    </row>
    <row r="200" spans="4:61" ht="12.75" customHeight="1" thickBot="1" x14ac:dyDescent="0.25">
      <c r="D200" s="16"/>
      <c r="E200" s="12"/>
      <c r="F200" s="16"/>
      <c r="G200" s="12"/>
      <c r="H200" s="231">
        <v>3233</v>
      </c>
      <c r="I200" s="260">
        <f t="shared" ref="I200:N200" si="437">SUMIF($F$12:$F$425,"=3233",I$12:I$425)</f>
        <v>6257111</v>
      </c>
      <c r="J200" s="261">
        <f t="shared" si="437"/>
        <v>4440254</v>
      </c>
      <c r="K200" s="261">
        <f t="shared" si="437"/>
        <v>115000</v>
      </c>
      <c r="L200" s="261">
        <f t="shared" si="437"/>
        <v>1539676</v>
      </c>
      <c r="M200" s="261">
        <f t="shared" si="437"/>
        <v>88805</v>
      </c>
      <c r="N200" s="261">
        <f t="shared" si="437"/>
        <v>73376</v>
      </c>
      <c r="O200" s="262">
        <f t="shared" ref="O200:BG200" si="438">SUMIF($F$12:$F$429,"=3233",O$12:O$429)</f>
        <v>10.649999999999999</v>
      </c>
      <c r="P200" s="262">
        <f t="shared" si="438"/>
        <v>6.19</v>
      </c>
      <c r="Q200" s="263">
        <f t="shared" si="438"/>
        <v>4.46</v>
      </c>
      <c r="R200" s="264">
        <f t="shared" si="438"/>
        <v>0</v>
      </c>
      <c r="S200" s="264">
        <f t="shared" si="438"/>
        <v>0</v>
      </c>
      <c r="T200" s="264">
        <f t="shared" si="438"/>
        <v>0</v>
      </c>
      <c r="U200" s="264">
        <f t="shared" si="438"/>
        <v>29256</v>
      </c>
      <c r="V200" s="264">
        <f t="shared" si="438"/>
        <v>0</v>
      </c>
      <c r="W200" s="264">
        <f t="shared" si="438"/>
        <v>0</v>
      </c>
      <c r="X200" s="264">
        <f t="shared" si="438"/>
        <v>0</v>
      </c>
      <c r="Y200" s="264">
        <f t="shared" si="438"/>
        <v>29256</v>
      </c>
      <c r="Z200" s="264">
        <f t="shared" si="438"/>
        <v>0</v>
      </c>
      <c r="AA200" s="264">
        <f t="shared" si="438"/>
        <v>0</v>
      </c>
      <c r="AB200" s="264">
        <f t="shared" si="438"/>
        <v>0</v>
      </c>
      <c r="AC200" s="264">
        <f t="shared" si="438"/>
        <v>0</v>
      </c>
      <c r="AD200" s="264">
        <f t="shared" si="438"/>
        <v>29256</v>
      </c>
      <c r="AE200" s="264">
        <f t="shared" si="438"/>
        <v>9889</v>
      </c>
      <c r="AF200" s="264">
        <f t="shared" si="438"/>
        <v>585</v>
      </c>
      <c r="AG200" s="264">
        <f t="shared" si="438"/>
        <v>0</v>
      </c>
      <c r="AH200" s="264">
        <f t="shared" si="438"/>
        <v>0</v>
      </c>
      <c r="AI200" s="264">
        <f t="shared" si="438"/>
        <v>0</v>
      </c>
      <c r="AJ200" s="264">
        <f t="shared" si="438"/>
        <v>0</v>
      </c>
      <c r="AK200" s="264">
        <f t="shared" si="438"/>
        <v>39730</v>
      </c>
      <c r="AL200" s="321">
        <f t="shared" si="438"/>
        <v>0</v>
      </c>
      <c r="AM200" s="321">
        <f t="shared" si="438"/>
        <v>0</v>
      </c>
      <c r="AN200" s="321">
        <f t="shared" si="438"/>
        <v>0</v>
      </c>
      <c r="AO200" s="321">
        <f t="shared" si="438"/>
        <v>0</v>
      </c>
      <c r="AP200" s="321">
        <f t="shared" si="438"/>
        <v>0</v>
      </c>
      <c r="AQ200" s="321">
        <f t="shared" si="438"/>
        <v>0</v>
      </c>
      <c r="AR200" s="321">
        <f t="shared" si="438"/>
        <v>0</v>
      </c>
      <c r="AS200" s="321">
        <f t="shared" si="438"/>
        <v>0</v>
      </c>
      <c r="AT200" s="321">
        <f t="shared" si="438"/>
        <v>0</v>
      </c>
      <c r="AU200" s="321">
        <f t="shared" si="438"/>
        <v>0</v>
      </c>
      <c r="AV200" s="318">
        <f t="shared" si="438"/>
        <v>0</v>
      </c>
      <c r="AW200" s="260">
        <f t="shared" si="438"/>
        <v>6296841</v>
      </c>
      <c r="AX200" s="264">
        <f t="shared" si="438"/>
        <v>4469510</v>
      </c>
      <c r="AY200" s="264">
        <f t="shared" si="438"/>
        <v>0</v>
      </c>
      <c r="AZ200" s="264">
        <f t="shared" si="438"/>
        <v>115000</v>
      </c>
      <c r="BA200" s="264">
        <f t="shared" si="438"/>
        <v>1549565</v>
      </c>
      <c r="BB200" s="264">
        <f t="shared" si="438"/>
        <v>89390</v>
      </c>
      <c r="BC200" s="264">
        <f t="shared" si="438"/>
        <v>73376</v>
      </c>
      <c r="BD200" s="321">
        <f t="shared" si="438"/>
        <v>10.649999999999999</v>
      </c>
      <c r="BE200" s="321">
        <f t="shared" si="438"/>
        <v>6.19</v>
      </c>
      <c r="BF200" s="321">
        <f t="shared" si="438"/>
        <v>0</v>
      </c>
      <c r="BG200" s="332">
        <f t="shared" si="438"/>
        <v>4.46</v>
      </c>
      <c r="BI200" s="7"/>
    </row>
    <row r="201" spans="4:61" ht="12.75" customHeight="1" x14ac:dyDescent="0.2">
      <c r="D201" s="12"/>
      <c r="E201" s="12"/>
      <c r="F201" s="12"/>
      <c r="G201" s="12"/>
      <c r="H201" s="12"/>
      <c r="I201" s="27"/>
      <c r="J201" s="27"/>
      <c r="K201" s="27"/>
      <c r="L201" s="27"/>
      <c r="M201" s="27"/>
      <c r="N201" s="27"/>
      <c r="O201" s="7"/>
      <c r="P201" s="7"/>
      <c r="Q201" s="7"/>
      <c r="BI201"/>
    </row>
    <row r="202" spans="4:61" x14ac:dyDescent="0.2">
      <c r="BI202"/>
    </row>
    <row r="204" spans="4:61" x14ac:dyDescent="0.2">
      <c r="O204" s="15"/>
      <c r="P204" s="15"/>
      <c r="Q204" s="15"/>
    </row>
    <row r="205" spans="4:61" x14ac:dyDescent="0.2">
      <c r="O205" s="15"/>
      <c r="P205" s="15"/>
      <c r="Q205" s="15"/>
    </row>
  </sheetData>
  <mergeCells count="55">
    <mergeCell ref="BE8:BG8"/>
    <mergeCell ref="AX9:AZ9"/>
    <mergeCell ref="BA9:BA10"/>
    <mergeCell ref="BE9:BE10"/>
    <mergeCell ref="BC9:BC10"/>
    <mergeCell ref="A3:E3"/>
    <mergeCell ref="I8:I10"/>
    <mergeCell ref="I6:Q7"/>
    <mergeCell ref="O8:O10"/>
    <mergeCell ref="J8:N8"/>
    <mergeCell ref="P8:Q8"/>
    <mergeCell ref="J9:K9"/>
    <mergeCell ref="L9:L10"/>
    <mergeCell ref="M9:M10"/>
    <mergeCell ref="N9:N10"/>
    <mergeCell ref="P9:P10"/>
    <mergeCell ref="Q9:Q10"/>
    <mergeCell ref="R7:Y8"/>
    <mergeCell ref="Z7:AC8"/>
    <mergeCell ref="AF7:AF10"/>
    <mergeCell ref="R9:R10"/>
    <mergeCell ref="S9:S10"/>
    <mergeCell ref="T9:T10"/>
    <mergeCell ref="R6:AV6"/>
    <mergeCell ref="AL7:AV7"/>
    <mergeCell ref="AR8:AS9"/>
    <mergeCell ref="AT8:AV9"/>
    <mergeCell ref="AC9:AC10"/>
    <mergeCell ref="AJ9:AJ10"/>
    <mergeCell ref="AG7:AJ8"/>
    <mergeCell ref="Y9:Y10"/>
    <mergeCell ref="Z9:Z10"/>
    <mergeCell ref="AA9:AA10"/>
    <mergeCell ref="AB9:AB10"/>
    <mergeCell ref="AG9:AG10"/>
    <mergeCell ref="AE7:AE10"/>
    <mergeCell ref="AD7:AD10"/>
    <mergeCell ref="AI9:AI10"/>
    <mergeCell ref="AH9:AH10"/>
    <mergeCell ref="BG9:BG10"/>
    <mergeCell ref="V9:V10"/>
    <mergeCell ref="X9:X10"/>
    <mergeCell ref="U9:U10"/>
    <mergeCell ref="W9:W10"/>
    <mergeCell ref="BF9:BF10"/>
    <mergeCell ref="BB9:BB10"/>
    <mergeCell ref="AQ8:AQ9"/>
    <mergeCell ref="AK7:AK10"/>
    <mergeCell ref="AL8:AM9"/>
    <mergeCell ref="AN8:AN9"/>
    <mergeCell ref="AO8:AP8"/>
    <mergeCell ref="AW6:BG7"/>
    <mergeCell ref="AW8:AW10"/>
    <mergeCell ref="AX8:BC8"/>
    <mergeCell ref="BD8:BD10"/>
  </mergeCells>
  <pageMargins left="0.7" right="0.7" top="0.78740157499999996" bottom="0.78740157499999996" header="0.3" footer="0.3"/>
  <pageSetup paperSize="8" scale="34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I117"/>
  <sheetViews>
    <sheetView workbookViewId="0">
      <pane xSplit="8" ySplit="11" topLeftCell="AU90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BF9" sqref="BF9:BF10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85546875" customWidth="1"/>
    <col min="6" max="6" width="4.42578125" bestFit="1" customWidth="1"/>
    <col min="7" max="7" width="10.28515625" style="81" customWidth="1"/>
    <col min="8" max="8" width="8" customWidth="1"/>
    <col min="9" max="14" width="10.7109375" style="15" customWidth="1"/>
    <col min="15" max="15" width="11.7109375" style="14" customWidth="1"/>
    <col min="16" max="17" width="10.7109375" style="14" customWidth="1"/>
    <col min="18" max="18" width="10.7109375" style="15" customWidth="1"/>
    <col min="19" max="21" width="10.7109375" customWidth="1"/>
    <col min="22" max="23" width="11.85546875" customWidth="1"/>
    <col min="24" max="37" width="10.7109375" customWidth="1"/>
    <col min="38" max="48" width="10.7109375" style="14" customWidth="1"/>
    <col min="49" max="55" width="10.7109375" customWidth="1"/>
    <col min="56" max="56" width="11.7109375" style="14" customWidth="1"/>
    <col min="57" max="59" width="10.7109375" style="14" customWidth="1"/>
    <col min="231" max="231" width="7" customWidth="1"/>
    <col min="232" max="232" width="30.140625" customWidth="1"/>
    <col min="233" max="233" width="6.28515625" customWidth="1"/>
    <col min="234" max="234" width="31.42578125" customWidth="1"/>
    <col min="235" max="235" width="10.5703125" customWidth="1"/>
    <col min="236" max="236" width="10.42578125" customWidth="1"/>
    <col min="237" max="237" width="9.5703125" customWidth="1"/>
    <col min="238" max="238" width="8.42578125" customWidth="1"/>
    <col min="239" max="239" width="9" customWidth="1"/>
    <col min="240" max="240" width="10.42578125" customWidth="1"/>
    <col min="243" max="243" width="10.28515625" customWidth="1"/>
    <col min="487" max="487" width="7" customWidth="1"/>
    <col min="488" max="488" width="30.140625" customWidth="1"/>
    <col min="489" max="489" width="6.28515625" customWidth="1"/>
    <col min="490" max="490" width="31.42578125" customWidth="1"/>
    <col min="491" max="491" width="10.5703125" customWidth="1"/>
    <col min="492" max="492" width="10.42578125" customWidth="1"/>
    <col min="493" max="493" width="9.5703125" customWidth="1"/>
    <col min="494" max="494" width="8.42578125" customWidth="1"/>
    <col min="495" max="495" width="9" customWidth="1"/>
    <col min="496" max="496" width="10.42578125" customWidth="1"/>
    <col min="499" max="499" width="10.28515625" customWidth="1"/>
    <col min="743" max="743" width="7" customWidth="1"/>
    <col min="744" max="744" width="30.140625" customWidth="1"/>
    <col min="745" max="745" width="6.28515625" customWidth="1"/>
    <col min="746" max="746" width="31.42578125" customWidth="1"/>
    <col min="747" max="747" width="10.5703125" customWidth="1"/>
    <col min="748" max="748" width="10.42578125" customWidth="1"/>
    <col min="749" max="749" width="9.5703125" customWidth="1"/>
    <col min="750" max="750" width="8.42578125" customWidth="1"/>
    <col min="751" max="751" width="9" customWidth="1"/>
    <col min="752" max="752" width="10.42578125" customWidth="1"/>
    <col min="755" max="755" width="10.28515625" customWidth="1"/>
    <col min="999" max="999" width="7" customWidth="1"/>
    <col min="1000" max="1000" width="30.140625" customWidth="1"/>
    <col min="1001" max="1001" width="6.28515625" customWidth="1"/>
    <col min="1002" max="1002" width="31.42578125" customWidth="1"/>
    <col min="1003" max="1003" width="10.5703125" customWidth="1"/>
    <col min="1004" max="1004" width="10.42578125" customWidth="1"/>
    <col min="1005" max="1005" width="9.5703125" customWidth="1"/>
    <col min="1006" max="1006" width="8.42578125" customWidth="1"/>
    <col min="1007" max="1007" width="9" customWidth="1"/>
    <col min="1008" max="1008" width="10.42578125" customWidth="1"/>
    <col min="1011" max="1011" width="10.28515625" customWidth="1"/>
    <col min="1255" max="1255" width="7" customWidth="1"/>
    <col min="1256" max="1256" width="30.140625" customWidth="1"/>
    <col min="1257" max="1257" width="6.28515625" customWidth="1"/>
    <col min="1258" max="1258" width="31.42578125" customWidth="1"/>
    <col min="1259" max="1259" width="10.5703125" customWidth="1"/>
    <col min="1260" max="1260" width="10.42578125" customWidth="1"/>
    <col min="1261" max="1261" width="9.5703125" customWidth="1"/>
    <col min="1262" max="1262" width="8.42578125" customWidth="1"/>
    <col min="1263" max="1263" width="9" customWidth="1"/>
    <col min="1264" max="1264" width="10.42578125" customWidth="1"/>
    <col min="1267" max="1267" width="10.28515625" customWidth="1"/>
    <col min="1511" max="1511" width="7" customWidth="1"/>
    <col min="1512" max="1512" width="30.140625" customWidth="1"/>
    <col min="1513" max="1513" width="6.28515625" customWidth="1"/>
    <col min="1514" max="1514" width="31.42578125" customWidth="1"/>
    <col min="1515" max="1515" width="10.5703125" customWidth="1"/>
    <col min="1516" max="1516" width="10.42578125" customWidth="1"/>
    <col min="1517" max="1517" width="9.5703125" customWidth="1"/>
    <col min="1518" max="1518" width="8.42578125" customWidth="1"/>
    <col min="1519" max="1519" width="9" customWidth="1"/>
    <col min="1520" max="1520" width="10.42578125" customWidth="1"/>
    <col min="1523" max="1523" width="10.28515625" customWidth="1"/>
    <col min="1767" max="1767" width="7" customWidth="1"/>
    <col min="1768" max="1768" width="30.140625" customWidth="1"/>
    <col min="1769" max="1769" width="6.28515625" customWidth="1"/>
    <col min="1770" max="1770" width="31.42578125" customWidth="1"/>
    <col min="1771" max="1771" width="10.5703125" customWidth="1"/>
    <col min="1772" max="1772" width="10.42578125" customWidth="1"/>
    <col min="1773" max="1773" width="9.5703125" customWidth="1"/>
    <col min="1774" max="1774" width="8.42578125" customWidth="1"/>
    <col min="1775" max="1775" width="9" customWidth="1"/>
    <col min="1776" max="1776" width="10.42578125" customWidth="1"/>
    <col min="1779" max="1779" width="10.28515625" customWidth="1"/>
    <col min="2023" max="2023" width="7" customWidth="1"/>
    <col min="2024" max="2024" width="30.140625" customWidth="1"/>
    <col min="2025" max="2025" width="6.28515625" customWidth="1"/>
    <col min="2026" max="2026" width="31.42578125" customWidth="1"/>
    <col min="2027" max="2027" width="10.5703125" customWidth="1"/>
    <col min="2028" max="2028" width="10.42578125" customWidth="1"/>
    <col min="2029" max="2029" width="9.5703125" customWidth="1"/>
    <col min="2030" max="2030" width="8.42578125" customWidth="1"/>
    <col min="2031" max="2031" width="9" customWidth="1"/>
    <col min="2032" max="2032" width="10.42578125" customWidth="1"/>
    <col min="2035" max="2035" width="10.28515625" customWidth="1"/>
    <col min="2279" max="2279" width="7" customWidth="1"/>
    <col min="2280" max="2280" width="30.140625" customWidth="1"/>
    <col min="2281" max="2281" width="6.28515625" customWidth="1"/>
    <col min="2282" max="2282" width="31.42578125" customWidth="1"/>
    <col min="2283" max="2283" width="10.5703125" customWidth="1"/>
    <col min="2284" max="2284" width="10.42578125" customWidth="1"/>
    <col min="2285" max="2285" width="9.5703125" customWidth="1"/>
    <col min="2286" max="2286" width="8.42578125" customWidth="1"/>
    <col min="2287" max="2287" width="9" customWidth="1"/>
    <col min="2288" max="2288" width="10.42578125" customWidth="1"/>
    <col min="2291" max="2291" width="10.28515625" customWidth="1"/>
    <col min="2535" max="2535" width="7" customWidth="1"/>
    <col min="2536" max="2536" width="30.140625" customWidth="1"/>
    <col min="2537" max="2537" width="6.28515625" customWidth="1"/>
    <col min="2538" max="2538" width="31.42578125" customWidth="1"/>
    <col min="2539" max="2539" width="10.5703125" customWidth="1"/>
    <col min="2540" max="2540" width="10.42578125" customWidth="1"/>
    <col min="2541" max="2541" width="9.5703125" customWidth="1"/>
    <col min="2542" max="2542" width="8.42578125" customWidth="1"/>
    <col min="2543" max="2543" width="9" customWidth="1"/>
    <col min="2544" max="2544" width="10.42578125" customWidth="1"/>
    <col min="2547" max="2547" width="10.28515625" customWidth="1"/>
    <col min="2791" max="2791" width="7" customWidth="1"/>
    <col min="2792" max="2792" width="30.140625" customWidth="1"/>
    <col min="2793" max="2793" width="6.28515625" customWidth="1"/>
    <col min="2794" max="2794" width="31.42578125" customWidth="1"/>
    <col min="2795" max="2795" width="10.5703125" customWidth="1"/>
    <col min="2796" max="2796" width="10.42578125" customWidth="1"/>
    <col min="2797" max="2797" width="9.5703125" customWidth="1"/>
    <col min="2798" max="2798" width="8.42578125" customWidth="1"/>
    <col min="2799" max="2799" width="9" customWidth="1"/>
    <col min="2800" max="2800" width="10.42578125" customWidth="1"/>
    <col min="2803" max="2803" width="10.28515625" customWidth="1"/>
    <col min="3047" max="3047" width="7" customWidth="1"/>
    <col min="3048" max="3048" width="30.140625" customWidth="1"/>
    <col min="3049" max="3049" width="6.28515625" customWidth="1"/>
    <col min="3050" max="3050" width="31.42578125" customWidth="1"/>
    <col min="3051" max="3051" width="10.5703125" customWidth="1"/>
    <col min="3052" max="3052" width="10.42578125" customWidth="1"/>
    <col min="3053" max="3053" width="9.5703125" customWidth="1"/>
    <col min="3054" max="3054" width="8.42578125" customWidth="1"/>
    <col min="3055" max="3055" width="9" customWidth="1"/>
    <col min="3056" max="3056" width="10.42578125" customWidth="1"/>
    <col min="3059" max="3059" width="10.28515625" customWidth="1"/>
    <col min="3303" max="3303" width="7" customWidth="1"/>
    <col min="3304" max="3304" width="30.140625" customWidth="1"/>
    <col min="3305" max="3305" width="6.28515625" customWidth="1"/>
    <col min="3306" max="3306" width="31.42578125" customWidth="1"/>
    <col min="3307" max="3307" width="10.5703125" customWidth="1"/>
    <col min="3308" max="3308" width="10.42578125" customWidth="1"/>
    <col min="3309" max="3309" width="9.5703125" customWidth="1"/>
    <col min="3310" max="3310" width="8.42578125" customWidth="1"/>
    <col min="3311" max="3311" width="9" customWidth="1"/>
    <col min="3312" max="3312" width="10.42578125" customWidth="1"/>
    <col min="3315" max="3315" width="10.28515625" customWidth="1"/>
    <col min="3559" max="3559" width="7" customWidth="1"/>
    <col min="3560" max="3560" width="30.140625" customWidth="1"/>
    <col min="3561" max="3561" width="6.28515625" customWidth="1"/>
    <col min="3562" max="3562" width="31.42578125" customWidth="1"/>
    <col min="3563" max="3563" width="10.5703125" customWidth="1"/>
    <col min="3564" max="3564" width="10.42578125" customWidth="1"/>
    <col min="3565" max="3565" width="9.5703125" customWidth="1"/>
    <col min="3566" max="3566" width="8.42578125" customWidth="1"/>
    <col min="3567" max="3567" width="9" customWidth="1"/>
    <col min="3568" max="3568" width="10.42578125" customWidth="1"/>
    <col min="3571" max="3571" width="10.28515625" customWidth="1"/>
    <col min="3815" max="3815" width="7" customWidth="1"/>
    <col min="3816" max="3816" width="30.140625" customWidth="1"/>
    <col min="3817" max="3817" width="6.28515625" customWidth="1"/>
    <col min="3818" max="3818" width="31.42578125" customWidth="1"/>
    <col min="3819" max="3819" width="10.5703125" customWidth="1"/>
    <col min="3820" max="3820" width="10.42578125" customWidth="1"/>
    <col min="3821" max="3821" width="9.5703125" customWidth="1"/>
    <col min="3822" max="3822" width="8.42578125" customWidth="1"/>
    <col min="3823" max="3823" width="9" customWidth="1"/>
    <col min="3824" max="3824" width="10.42578125" customWidth="1"/>
    <col min="3827" max="3827" width="10.28515625" customWidth="1"/>
    <col min="4071" max="4071" width="7" customWidth="1"/>
    <col min="4072" max="4072" width="30.140625" customWidth="1"/>
    <col min="4073" max="4073" width="6.28515625" customWidth="1"/>
    <col min="4074" max="4074" width="31.42578125" customWidth="1"/>
    <col min="4075" max="4075" width="10.5703125" customWidth="1"/>
    <col min="4076" max="4076" width="10.42578125" customWidth="1"/>
    <col min="4077" max="4077" width="9.5703125" customWidth="1"/>
    <col min="4078" max="4078" width="8.42578125" customWidth="1"/>
    <col min="4079" max="4079" width="9" customWidth="1"/>
    <col min="4080" max="4080" width="10.42578125" customWidth="1"/>
    <col min="4083" max="4083" width="10.28515625" customWidth="1"/>
    <col min="4327" max="4327" width="7" customWidth="1"/>
    <col min="4328" max="4328" width="30.140625" customWidth="1"/>
    <col min="4329" max="4329" width="6.28515625" customWidth="1"/>
    <col min="4330" max="4330" width="31.42578125" customWidth="1"/>
    <col min="4331" max="4331" width="10.5703125" customWidth="1"/>
    <col min="4332" max="4332" width="10.42578125" customWidth="1"/>
    <col min="4333" max="4333" width="9.5703125" customWidth="1"/>
    <col min="4334" max="4334" width="8.42578125" customWidth="1"/>
    <col min="4335" max="4335" width="9" customWidth="1"/>
    <col min="4336" max="4336" width="10.42578125" customWidth="1"/>
    <col min="4339" max="4339" width="10.28515625" customWidth="1"/>
    <col min="4583" max="4583" width="7" customWidth="1"/>
    <col min="4584" max="4584" width="30.140625" customWidth="1"/>
    <col min="4585" max="4585" width="6.28515625" customWidth="1"/>
    <col min="4586" max="4586" width="31.42578125" customWidth="1"/>
    <col min="4587" max="4587" width="10.5703125" customWidth="1"/>
    <col min="4588" max="4588" width="10.42578125" customWidth="1"/>
    <col min="4589" max="4589" width="9.5703125" customWidth="1"/>
    <col min="4590" max="4590" width="8.42578125" customWidth="1"/>
    <col min="4591" max="4591" width="9" customWidth="1"/>
    <col min="4592" max="4592" width="10.42578125" customWidth="1"/>
    <col min="4595" max="4595" width="10.28515625" customWidth="1"/>
    <col min="4839" max="4839" width="7" customWidth="1"/>
    <col min="4840" max="4840" width="30.140625" customWidth="1"/>
    <col min="4841" max="4841" width="6.28515625" customWidth="1"/>
    <col min="4842" max="4842" width="31.42578125" customWidth="1"/>
    <col min="4843" max="4843" width="10.5703125" customWidth="1"/>
    <col min="4844" max="4844" width="10.42578125" customWidth="1"/>
    <col min="4845" max="4845" width="9.5703125" customWidth="1"/>
    <col min="4846" max="4846" width="8.42578125" customWidth="1"/>
    <col min="4847" max="4847" width="9" customWidth="1"/>
    <col min="4848" max="4848" width="10.42578125" customWidth="1"/>
    <col min="4851" max="4851" width="10.28515625" customWidth="1"/>
    <col min="5095" max="5095" width="7" customWidth="1"/>
    <col min="5096" max="5096" width="30.140625" customWidth="1"/>
    <col min="5097" max="5097" width="6.28515625" customWidth="1"/>
    <col min="5098" max="5098" width="31.42578125" customWidth="1"/>
    <col min="5099" max="5099" width="10.5703125" customWidth="1"/>
    <col min="5100" max="5100" width="10.42578125" customWidth="1"/>
    <col min="5101" max="5101" width="9.5703125" customWidth="1"/>
    <col min="5102" max="5102" width="8.42578125" customWidth="1"/>
    <col min="5103" max="5103" width="9" customWidth="1"/>
    <col min="5104" max="5104" width="10.42578125" customWidth="1"/>
    <col min="5107" max="5107" width="10.28515625" customWidth="1"/>
    <col min="5351" max="5351" width="7" customWidth="1"/>
    <col min="5352" max="5352" width="30.140625" customWidth="1"/>
    <col min="5353" max="5353" width="6.28515625" customWidth="1"/>
    <col min="5354" max="5354" width="31.42578125" customWidth="1"/>
    <col min="5355" max="5355" width="10.5703125" customWidth="1"/>
    <col min="5356" max="5356" width="10.42578125" customWidth="1"/>
    <col min="5357" max="5357" width="9.5703125" customWidth="1"/>
    <col min="5358" max="5358" width="8.42578125" customWidth="1"/>
    <col min="5359" max="5359" width="9" customWidth="1"/>
    <col min="5360" max="5360" width="10.42578125" customWidth="1"/>
    <col min="5363" max="5363" width="10.28515625" customWidth="1"/>
    <col min="5607" max="5607" width="7" customWidth="1"/>
    <col min="5608" max="5608" width="30.140625" customWidth="1"/>
    <col min="5609" max="5609" width="6.28515625" customWidth="1"/>
    <col min="5610" max="5610" width="31.42578125" customWidth="1"/>
    <col min="5611" max="5611" width="10.5703125" customWidth="1"/>
    <col min="5612" max="5612" width="10.42578125" customWidth="1"/>
    <col min="5613" max="5613" width="9.5703125" customWidth="1"/>
    <col min="5614" max="5614" width="8.42578125" customWidth="1"/>
    <col min="5615" max="5615" width="9" customWidth="1"/>
    <col min="5616" max="5616" width="10.42578125" customWidth="1"/>
    <col min="5619" max="5619" width="10.28515625" customWidth="1"/>
    <col min="5863" max="5863" width="7" customWidth="1"/>
    <col min="5864" max="5864" width="30.140625" customWidth="1"/>
    <col min="5865" max="5865" width="6.28515625" customWidth="1"/>
    <col min="5866" max="5866" width="31.42578125" customWidth="1"/>
    <col min="5867" max="5867" width="10.5703125" customWidth="1"/>
    <col min="5868" max="5868" width="10.42578125" customWidth="1"/>
    <col min="5869" max="5869" width="9.5703125" customWidth="1"/>
    <col min="5870" max="5870" width="8.42578125" customWidth="1"/>
    <col min="5871" max="5871" width="9" customWidth="1"/>
    <col min="5872" max="5872" width="10.42578125" customWidth="1"/>
    <col min="5875" max="5875" width="10.28515625" customWidth="1"/>
    <col min="6119" max="6119" width="7" customWidth="1"/>
    <col min="6120" max="6120" width="30.140625" customWidth="1"/>
    <col min="6121" max="6121" width="6.28515625" customWidth="1"/>
    <col min="6122" max="6122" width="31.42578125" customWidth="1"/>
    <col min="6123" max="6123" width="10.5703125" customWidth="1"/>
    <col min="6124" max="6124" width="10.42578125" customWidth="1"/>
    <col min="6125" max="6125" width="9.5703125" customWidth="1"/>
    <col min="6126" max="6126" width="8.42578125" customWidth="1"/>
    <col min="6127" max="6127" width="9" customWidth="1"/>
    <col min="6128" max="6128" width="10.42578125" customWidth="1"/>
    <col min="6131" max="6131" width="10.28515625" customWidth="1"/>
    <col min="6375" max="6375" width="7" customWidth="1"/>
    <col min="6376" max="6376" width="30.140625" customWidth="1"/>
    <col min="6377" max="6377" width="6.28515625" customWidth="1"/>
    <col min="6378" max="6378" width="31.42578125" customWidth="1"/>
    <col min="6379" max="6379" width="10.5703125" customWidth="1"/>
    <col min="6380" max="6380" width="10.42578125" customWidth="1"/>
    <col min="6381" max="6381" width="9.5703125" customWidth="1"/>
    <col min="6382" max="6382" width="8.42578125" customWidth="1"/>
    <col min="6383" max="6383" width="9" customWidth="1"/>
    <col min="6384" max="6384" width="10.42578125" customWidth="1"/>
    <col min="6387" max="6387" width="10.28515625" customWidth="1"/>
    <col min="6631" max="6631" width="7" customWidth="1"/>
    <col min="6632" max="6632" width="30.140625" customWidth="1"/>
    <col min="6633" max="6633" width="6.28515625" customWidth="1"/>
    <col min="6634" max="6634" width="31.42578125" customWidth="1"/>
    <col min="6635" max="6635" width="10.5703125" customWidth="1"/>
    <col min="6636" max="6636" width="10.42578125" customWidth="1"/>
    <col min="6637" max="6637" width="9.5703125" customWidth="1"/>
    <col min="6638" max="6638" width="8.42578125" customWidth="1"/>
    <col min="6639" max="6639" width="9" customWidth="1"/>
    <col min="6640" max="6640" width="10.42578125" customWidth="1"/>
    <col min="6643" max="6643" width="10.28515625" customWidth="1"/>
    <col min="6887" max="6887" width="7" customWidth="1"/>
    <col min="6888" max="6888" width="30.140625" customWidth="1"/>
    <col min="6889" max="6889" width="6.28515625" customWidth="1"/>
    <col min="6890" max="6890" width="31.42578125" customWidth="1"/>
    <col min="6891" max="6891" width="10.5703125" customWidth="1"/>
    <col min="6892" max="6892" width="10.42578125" customWidth="1"/>
    <col min="6893" max="6893" width="9.5703125" customWidth="1"/>
    <col min="6894" max="6894" width="8.42578125" customWidth="1"/>
    <col min="6895" max="6895" width="9" customWidth="1"/>
    <col min="6896" max="6896" width="10.42578125" customWidth="1"/>
    <col min="6899" max="6899" width="10.28515625" customWidth="1"/>
    <col min="7143" max="7143" width="7" customWidth="1"/>
    <col min="7144" max="7144" width="30.140625" customWidth="1"/>
    <col min="7145" max="7145" width="6.28515625" customWidth="1"/>
    <col min="7146" max="7146" width="31.42578125" customWidth="1"/>
    <col min="7147" max="7147" width="10.5703125" customWidth="1"/>
    <col min="7148" max="7148" width="10.42578125" customWidth="1"/>
    <col min="7149" max="7149" width="9.5703125" customWidth="1"/>
    <col min="7150" max="7150" width="8.42578125" customWidth="1"/>
    <col min="7151" max="7151" width="9" customWidth="1"/>
    <col min="7152" max="7152" width="10.42578125" customWidth="1"/>
    <col min="7155" max="7155" width="10.28515625" customWidth="1"/>
    <col min="7399" max="7399" width="7" customWidth="1"/>
    <col min="7400" max="7400" width="30.140625" customWidth="1"/>
    <col min="7401" max="7401" width="6.28515625" customWidth="1"/>
    <col min="7402" max="7402" width="31.42578125" customWidth="1"/>
    <col min="7403" max="7403" width="10.5703125" customWidth="1"/>
    <col min="7404" max="7404" width="10.42578125" customWidth="1"/>
    <col min="7405" max="7405" width="9.5703125" customWidth="1"/>
    <col min="7406" max="7406" width="8.42578125" customWidth="1"/>
    <col min="7407" max="7407" width="9" customWidth="1"/>
    <col min="7408" max="7408" width="10.42578125" customWidth="1"/>
    <col min="7411" max="7411" width="10.28515625" customWidth="1"/>
    <col min="7655" max="7655" width="7" customWidth="1"/>
    <col min="7656" max="7656" width="30.140625" customWidth="1"/>
    <col min="7657" max="7657" width="6.28515625" customWidth="1"/>
    <col min="7658" max="7658" width="31.42578125" customWidth="1"/>
    <col min="7659" max="7659" width="10.5703125" customWidth="1"/>
    <col min="7660" max="7660" width="10.42578125" customWidth="1"/>
    <col min="7661" max="7661" width="9.5703125" customWidth="1"/>
    <col min="7662" max="7662" width="8.42578125" customWidth="1"/>
    <col min="7663" max="7663" width="9" customWidth="1"/>
    <col min="7664" max="7664" width="10.42578125" customWidth="1"/>
    <col min="7667" max="7667" width="10.28515625" customWidth="1"/>
    <col min="7911" max="7911" width="7" customWidth="1"/>
    <col min="7912" max="7912" width="30.140625" customWidth="1"/>
    <col min="7913" max="7913" width="6.28515625" customWidth="1"/>
    <col min="7914" max="7914" width="31.42578125" customWidth="1"/>
    <col min="7915" max="7915" width="10.5703125" customWidth="1"/>
    <col min="7916" max="7916" width="10.42578125" customWidth="1"/>
    <col min="7917" max="7917" width="9.5703125" customWidth="1"/>
    <col min="7918" max="7918" width="8.42578125" customWidth="1"/>
    <col min="7919" max="7919" width="9" customWidth="1"/>
    <col min="7920" max="7920" width="10.42578125" customWidth="1"/>
    <col min="7923" max="7923" width="10.28515625" customWidth="1"/>
    <col min="8167" max="8167" width="7" customWidth="1"/>
    <col min="8168" max="8168" width="30.140625" customWidth="1"/>
    <col min="8169" max="8169" width="6.28515625" customWidth="1"/>
    <col min="8170" max="8170" width="31.42578125" customWidth="1"/>
    <col min="8171" max="8171" width="10.5703125" customWidth="1"/>
    <col min="8172" max="8172" width="10.42578125" customWidth="1"/>
    <col min="8173" max="8173" width="9.5703125" customWidth="1"/>
    <col min="8174" max="8174" width="8.42578125" customWidth="1"/>
    <col min="8175" max="8175" width="9" customWidth="1"/>
    <col min="8176" max="8176" width="10.42578125" customWidth="1"/>
    <col min="8179" max="8179" width="10.28515625" customWidth="1"/>
    <col min="8423" max="8423" width="7" customWidth="1"/>
    <col min="8424" max="8424" width="30.140625" customWidth="1"/>
    <col min="8425" max="8425" width="6.28515625" customWidth="1"/>
    <col min="8426" max="8426" width="31.42578125" customWidth="1"/>
    <col min="8427" max="8427" width="10.5703125" customWidth="1"/>
    <col min="8428" max="8428" width="10.42578125" customWidth="1"/>
    <col min="8429" max="8429" width="9.5703125" customWidth="1"/>
    <col min="8430" max="8430" width="8.42578125" customWidth="1"/>
    <col min="8431" max="8431" width="9" customWidth="1"/>
    <col min="8432" max="8432" width="10.42578125" customWidth="1"/>
    <col min="8435" max="8435" width="10.28515625" customWidth="1"/>
    <col min="8679" max="8679" width="7" customWidth="1"/>
    <col min="8680" max="8680" width="30.140625" customWidth="1"/>
    <col min="8681" max="8681" width="6.28515625" customWidth="1"/>
    <col min="8682" max="8682" width="31.42578125" customWidth="1"/>
    <col min="8683" max="8683" width="10.5703125" customWidth="1"/>
    <col min="8684" max="8684" width="10.42578125" customWidth="1"/>
    <col min="8685" max="8685" width="9.5703125" customWidth="1"/>
    <col min="8686" max="8686" width="8.42578125" customWidth="1"/>
    <col min="8687" max="8687" width="9" customWidth="1"/>
    <col min="8688" max="8688" width="10.42578125" customWidth="1"/>
    <col min="8691" max="8691" width="10.28515625" customWidth="1"/>
    <col min="8935" max="8935" width="7" customWidth="1"/>
    <col min="8936" max="8936" width="30.140625" customWidth="1"/>
    <col min="8937" max="8937" width="6.28515625" customWidth="1"/>
    <col min="8938" max="8938" width="31.42578125" customWidth="1"/>
    <col min="8939" max="8939" width="10.5703125" customWidth="1"/>
    <col min="8940" max="8940" width="10.42578125" customWidth="1"/>
    <col min="8941" max="8941" width="9.5703125" customWidth="1"/>
    <col min="8942" max="8942" width="8.42578125" customWidth="1"/>
    <col min="8943" max="8943" width="9" customWidth="1"/>
    <col min="8944" max="8944" width="10.42578125" customWidth="1"/>
    <col min="8947" max="8947" width="10.28515625" customWidth="1"/>
    <col min="9191" max="9191" width="7" customWidth="1"/>
    <col min="9192" max="9192" width="30.140625" customWidth="1"/>
    <col min="9193" max="9193" width="6.28515625" customWidth="1"/>
    <col min="9194" max="9194" width="31.42578125" customWidth="1"/>
    <col min="9195" max="9195" width="10.5703125" customWidth="1"/>
    <col min="9196" max="9196" width="10.42578125" customWidth="1"/>
    <col min="9197" max="9197" width="9.5703125" customWidth="1"/>
    <col min="9198" max="9198" width="8.42578125" customWidth="1"/>
    <col min="9199" max="9199" width="9" customWidth="1"/>
    <col min="9200" max="9200" width="10.42578125" customWidth="1"/>
    <col min="9203" max="9203" width="10.28515625" customWidth="1"/>
    <col min="9447" max="9447" width="7" customWidth="1"/>
    <col min="9448" max="9448" width="30.140625" customWidth="1"/>
    <col min="9449" max="9449" width="6.28515625" customWidth="1"/>
    <col min="9450" max="9450" width="31.42578125" customWidth="1"/>
    <col min="9451" max="9451" width="10.5703125" customWidth="1"/>
    <col min="9452" max="9452" width="10.42578125" customWidth="1"/>
    <col min="9453" max="9453" width="9.5703125" customWidth="1"/>
    <col min="9454" max="9454" width="8.42578125" customWidth="1"/>
    <col min="9455" max="9455" width="9" customWidth="1"/>
    <col min="9456" max="9456" width="10.42578125" customWidth="1"/>
    <col min="9459" max="9459" width="10.28515625" customWidth="1"/>
    <col min="9703" max="9703" width="7" customWidth="1"/>
    <col min="9704" max="9704" width="30.140625" customWidth="1"/>
    <col min="9705" max="9705" width="6.28515625" customWidth="1"/>
    <col min="9706" max="9706" width="31.42578125" customWidth="1"/>
    <col min="9707" max="9707" width="10.5703125" customWidth="1"/>
    <col min="9708" max="9708" width="10.42578125" customWidth="1"/>
    <col min="9709" max="9709" width="9.5703125" customWidth="1"/>
    <col min="9710" max="9710" width="8.42578125" customWidth="1"/>
    <col min="9711" max="9711" width="9" customWidth="1"/>
    <col min="9712" max="9712" width="10.42578125" customWidth="1"/>
    <col min="9715" max="9715" width="10.28515625" customWidth="1"/>
    <col min="9959" max="9959" width="7" customWidth="1"/>
    <col min="9960" max="9960" width="30.140625" customWidth="1"/>
    <col min="9961" max="9961" width="6.28515625" customWidth="1"/>
    <col min="9962" max="9962" width="31.42578125" customWidth="1"/>
    <col min="9963" max="9963" width="10.5703125" customWidth="1"/>
    <col min="9964" max="9964" width="10.42578125" customWidth="1"/>
    <col min="9965" max="9965" width="9.5703125" customWidth="1"/>
    <col min="9966" max="9966" width="8.42578125" customWidth="1"/>
    <col min="9967" max="9967" width="9" customWidth="1"/>
    <col min="9968" max="9968" width="10.42578125" customWidth="1"/>
    <col min="9971" max="9971" width="10.28515625" customWidth="1"/>
    <col min="10215" max="10215" width="7" customWidth="1"/>
    <col min="10216" max="10216" width="30.140625" customWidth="1"/>
    <col min="10217" max="10217" width="6.28515625" customWidth="1"/>
    <col min="10218" max="10218" width="31.42578125" customWidth="1"/>
    <col min="10219" max="10219" width="10.5703125" customWidth="1"/>
    <col min="10220" max="10220" width="10.42578125" customWidth="1"/>
    <col min="10221" max="10221" width="9.5703125" customWidth="1"/>
    <col min="10222" max="10222" width="8.42578125" customWidth="1"/>
    <col min="10223" max="10223" width="9" customWidth="1"/>
    <col min="10224" max="10224" width="10.42578125" customWidth="1"/>
    <col min="10227" max="10227" width="10.28515625" customWidth="1"/>
    <col min="10471" max="10471" width="7" customWidth="1"/>
    <col min="10472" max="10472" width="30.140625" customWidth="1"/>
    <col min="10473" max="10473" width="6.28515625" customWidth="1"/>
    <col min="10474" max="10474" width="31.42578125" customWidth="1"/>
    <col min="10475" max="10475" width="10.5703125" customWidth="1"/>
    <col min="10476" max="10476" width="10.42578125" customWidth="1"/>
    <col min="10477" max="10477" width="9.5703125" customWidth="1"/>
    <col min="10478" max="10478" width="8.42578125" customWidth="1"/>
    <col min="10479" max="10479" width="9" customWidth="1"/>
    <col min="10480" max="10480" width="10.42578125" customWidth="1"/>
    <col min="10483" max="10483" width="10.28515625" customWidth="1"/>
    <col min="10727" max="10727" width="7" customWidth="1"/>
    <col min="10728" max="10728" width="30.140625" customWidth="1"/>
    <col min="10729" max="10729" width="6.28515625" customWidth="1"/>
    <col min="10730" max="10730" width="31.42578125" customWidth="1"/>
    <col min="10731" max="10731" width="10.5703125" customWidth="1"/>
    <col min="10732" max="10732" width="10.42578125" customWidth="1"/>
    <col min="10733" max="10733" width="9.5703125" customWidth="1"/>
    <col min="10734" max="10734" width="8.42578125" customWidth="1"/>
    <col min="10735" max="10735" width="9" customWidth="1"/>
    <col min="10736" max="10736" width="10.42578125" customWidth="1"/>
    <col min="10739" max="10739" width="10.28515625" customWidth="1"/>
    <col min="10983" max="10983" width="7" customWidth="1"/>
    <col min="10984" max="10984" width="30.140625" customWidth="1"/>
    <col min="10985" max="10985" width="6.28515625" customWidth="1"/>
    <col min="10986" max="10986" width="31.42578125" customWidth="1"/>
    <col min="10987" max="10987" width="10.5703125" customWidth="1"/>
    <col min="10988" max="10988" width="10.42578125" customWidth="1"/>
    <col min="10989" max="10989" width="9.5703125" customWidth="1"/>
    <col min="10990" max="10990" width="8.42578125" customWidth="1"/>
    <col min="10991" max="10991" width="9" customWidth="1"/>
    <col min="10992" max="10992" width="10.42578125" customWidth="1"/>
    <col min="10995" max="10995" width="10.28515625" customWidth="1"/>
    <col min="11239" max="11239" width="7" customWidth="1"/>
    <col min="11240" max="11240" width="30.140625" customWidth="1"/>
    <col min="11241" max="11241" width="6.28515625" customWidth="1"/>
    <col min="11242" max="11242" width="31.42578125" customWidth="1"/>
    <col min="11243" max="11243" width="10.5703125" customWidth="1"/>
    <col min="11244" max="11244" width="10.42578125" customWidth="1"/>
    <col min="11245" max="11245" width="9.5703125" customWidth="1"/>
    <col min="11246" max="11246" width="8.42578125" customWidth="1"/>
    <col min="11247" max="11247" width="9" customWidth="1"/>
    <col min="11248" max="11248" width="10.42578125" customWidth="1"/>
    <col min="11251" max="11251" width="10.28515625" customWidth="1"/>
    <col min="11495" max="11495" width="7" customWidth="1"/>
    <col min="11496" max="11496" width="30.140625" customWidth="1"/>
    <col min="11497" max="11497" width="6.28515625" customWidth="1"/>
    <col min="11498" max="11498" width="31.42578125" customWidth="1"/>
    <col min="11499" max="11499" width="10.5703125" customWidth="1"/>
    <col min="11500" max="11500" width="10.42578125" customWidth="1"/>
    <col min="11501" max="11501" width="9.5703125" customWidth="1"/>
    <col min="11502" max="11502" width="8.42578125" customWidth="1"/>
    <col min="11503" max="11503" width="9" customWidth="1"/>
    <col min="11504" max="11504" width="10.42578125" customWidth="1"/>
    <col min="11507" max="11507" width="10.28515625" customWidth="1"/>
    <col min="11751" max="11751" width="7" customWidth="1"/>
    <col min="11752" max="11752" width="30.140625" customWidth="1"/>
    <col min="11753" max="11753" width="6.28515625" customWidth="1"/>
    <col min="11754" max="11754" width="31.42578125" customWidth="1"/>
    <col min="11755" max="11755" width="10.5703125" customWidth="1"/>
    <col min="11756" max="11756" width="10.42578125" customWidth="1"/>
    <col min="11757" max="11757" width="9.5703125" customWidth="1"/>
    <col min="11758" max="11758" width="8.42578125" customWidth="1"/>
    <col min="11759" max="11759" width="9" customWidth="1"/>
    <col min="11760" max="11760" width="10.42578125" customWidth="1"/>
    <col min="11763" max="11763" width="10.28515625" customWidth="1"/>
    <col min="12007" max="12007" width="7" customWidth="1"/>
    <col min="12008" max="12008" width="30.140625" customWidth="1"/>
    <col min="12009" max="12009" width="6.28515625" customWidth="1"/>
    <col min="12010" max="12010" width="31.42578125" customWidth="1"/>
    <col min="12011" max="12011" width="10.5703125" customWidth="1"/>
    <col min="12012" max="12012" width="10.42578125" customWidth="1"/>
    <col min="12013" max="12013" width="9.5703125" customWidth="1"/>
    <col min="12014" max="12014" width="8.42578125" customWidth="1"/>
    <col min="12015" max="12015" width="9" customWidth="1"/>
    <col min="12016" max="12016" width="10.42578125" customWidth="1"/>
    <col min="12019" max="12019" width="10.28515625" customWidth="1"/>
    <col min="12263" max="12263" width="7" customWidth="1"/>
    <col min="12264" max="12264" width="30.140625" customWidth="1"/>
    <col min="12265" max="12265" width="6.28515625" customWidth="1"/>
    <col min="12266" max="12266" width="31.42578125" customWidth="1"/>
    <col min="12267" max="12267" width="10.5703125" customWidth="1"/>
    <col min="12268" max="12268" width="10.42578125" customWidth="1"/>
    <col min="12269" max="12269" width="9.5703125" customWidth="1"/>
    <col min="12270" max="12270" width="8.42578125" customWidth="1"/>
    <col min="12271" max="12271" width="9" customWidth="1"/>
    <col min="12272" max="12272" width="10.42578125" customWidth="1"/>
    <col min="12275" max="12275" width="10.28515625" customWidth="1"/>
    <col min="12519" max="12519" width="7" customWidth="1"/>
    <col min="12520" max="12520" width="30.140625" customWidth="1"/>
    <col min="12521" max="12521" width="6.28515625" customWidth="1"/>
    <col min="12522" max="12522" width="31.42578125" customWidth="1"/>
    <col min="12523" max="12523" width="10.5703125" customWidth="1"/>
    <col min="12524" max="12524" width="10.42578125" customWidth="1"/>
    <col min="12525" max="12525" width="9.5703125" customWidth="1"/>
    <col min="12526" max="12526" width="8.42578125" customWidth="1"/>
    <col min="12527" max="12527" width="9" customWidth="1"/>
    <col min="12528" max="12528" width="10.42578125" customWidth="1"/>
    <col min="12531" max="12531" width="10.28515625" customWidth="1"/>
    <col min="12775" max="12775" width="7" customWidth="1"/>
    <col min="12776" max="12776" width="30.140625" customWidth="1"/>
    <col min="12777" max="12777" width="6.28515625" customWidth="1"/>
    <col min="12778" max="12778" width="31.42578125" customWidth="1"/>
    <col min="12779" max="12779" width="10.5703125" customWidth="1"/>
    <col min="12780" max="12780" width="10.42578125" customWidth="1"/>
    <col min="12781" max="12781" width="9.5703125" customWidth="1"/>
    <col min="12782" max="12782" width="8.42578125" customWidth="1"/>
    <col min="12783" max="12783" width="9" customWidth="1"/>
    <col min="12784" max="12784" width="10.42578125" customWidth="1"/>
    <col min="12787" max="12787" width="10.28515625" customWidth="1"/>
    <col min="13031" max="13031" width="7" customWidth="1"/>
    <col min="13032" max="13032" width="30.140625" customWidth="1"/>
    <col min="13033" max="13033" width="6.28515625" customWidth="1"/>
    <col min="13034" max="13034" width="31.42578125" customWidth="1"/>
    <col min="13035" max="13035" width="10.5703125" customWidth="1"/>
    <col min="13036" max="13036" width="10.42578125" customWidth="1"/>
    <col min="13037" max="13037" width="9.5703125" customWidth="1"/>
    <col min="13038" max="13038" width="8.42578125" customWidth="1"/>
    <col min="13039" max="13039" width="9" customWidth="1"/>
    <col min="13040" max="13040" width="10.42578125" customWidth="1"/>
    <col min="13043" max="13043" width="10.28515625" customWidth="1"/>
    <col min="13287" max="13287" width="7" customWidth="1"/>
    <col min="13288" max="13288" width="30.140625" customWidth="1"/>
    <col min="13289" max="13289" width="6.28515625" customWidth="1"/>
    <col min="13290" max="13290" width="31.42578125" customWidth="1"/>
    <col min="13291" max="13291" width="10.5703125" customWidth="1"/>
    <col min="13292" max="13292" width="10.42578125" customWidth="1"/>
    <col min="13293" max="13293" width="9.5703125" customWidth="1"/>
    <col min="13294" max="13294" width="8.42578125" customWidth="1"/>
    <col min="13295" max="13295" width="9" customWidth="1"/>
    <col min="13296" max="13296" width="10.42578125" customWidth="1"/>
    <col min="13299" max="13299" width="10.28515625" customWidth="1"/>
    <col min="13543" max="13543" width="7" customWidth="1"/>
    <col min="13544" max="13544" width="30.140625" customWidth="1"/>
    <col min="13545" max="13545" width="6.28515625" customWidth="1"/>
    <col min="13546" max="13546" width="31.42578125" customWidth="1"/>
    <col min="13547" max="13547" width="10.5703125" customWidth="1"/>
    <col min="13548" max="13548" width="10.42578125" customWidth="1"/>
    <col min="13549" max="13549" width="9.5703125" customWidth="1"/>
    <col min="13550" max="13550" width="8.42578125" customWidth="1"/>
    <col min="13551" max="13551" width="9" customWidth="1"/>
    <col min="13552" max="13552" width="10.42578125" customWidth="1"/>
    <col min="13555" max="13555" width="10.28515625" customWidth="1"/>
    <col min="13799" max="13799" width="7" customWidth="1"/>
    <col min="13800" max="13800" width="30.140625" customWidth="1"/>
    <col min="13801" max="13801" width="6.28515625" customWidth="1"/>
    <col min="13802" max="13802" width="31.42578125" customWidth="1"/>
    <col min="13803" max="13803" width="10.5703125" customWidth="1"/>
    <col min="13804" max="13804" width="10.42578125" customWidth="1"/>
    <col min="13805" max="13805" width="9.5703125" customWidth="1"/>
    <col min="13806" max="13806" width="8.42578125" customWidth="1"/>
    <col min="13807" max="13807" width="9" customWidth="1"/>
    <col min="13808" max="13808" width="10.42578125" customWidth="1"/>
    <col min="13811" max="13811" width="10.28515625" customWidth="1"/>
    <col min="14055" max="14055" width="7" customWidth="1"/>
    <col min="14056" max="14056" width="30.140625" customWidth="1"/>
    <col min="14057" max="14057" width="6.28515625" customWidth="1"/>
    <col min="14058" max="14058" width="31.42578125" customWidth="1"/>
    <col min="14059" max="14059" width="10.5703125" customWidth="1"/>
    <col min="14060" max="14060" width="10.42578125" customWidth="1"/>
    <col min="14061" max="14061" width="9.5703125" customWidth="1"/>
    <col min="14062" max="14062" width="8.42578125" customWidth="1"/>
    <col min="14063" max="14063" width="9" customWidth="1"/>
    <col min="14064" max="14064" width="10.42578125" customWidth="1"/>
    <col min="14067" max="14067" width="10.28515625" customWidth="1"/>
    <col min="14311" max="14311" width="7" customWidth="1"/>
    <col min="14312" max="14312" width="30.140625" customWidth="1"/>
    <col min="14313" max="14313" width="6.28515625" customWidth="1"/>
    <col min="14314" max="14314" width="31.42578125" customWidth="1"/>
    <col min="14315" max="14315" width="10.5703125" customWidth="1"/>
    <col min="14316" max="14316" width="10.42578125" customWidth="1"/>
    <col min="14317" max="14317" width="9.5703125" customWidth="1"/>
    <col min="14318" max="14318" width="8.42578125" customWidth="1"/>
    <col min="14319" max="14319" width="9" customWidth="1"/>
    <col min="14320" max="14320" width="10.42578125" customWidth="1"/>
    <col min="14323" max="14323" width="10.28515625" customWidth="1"/>
    <col min="14567" max="14567" width="7" customWidth="1"/>
    <col min="14568" max="14568" width="30.140625" customWidth="1"/>
    <col min="14569" max="14569" width="6.28515625" customWidth="1"/>
    <col min="14570" max="14570" width="31.42578125" customWidth="1"/>
    <col min="14571" max="14571" width="10.5703125" customWidth="1"/>
    <col min="14572" max="14572" width="10.42578125" customWidth="1"/>
    <col min="14573" max="14573" width="9.5703125" customWidth="1"/>
    <col min="14574" max="14574" width="8.42578125" customWidth="1"/>
    <col min="14575" max="14575" width="9" customWidth="1"/>
    <col min="14576" max="14576" width="10.42578125" customWidth="1"/>
    <col min="14579" max="14579" width="10.28515625" customWidth="1"/>
    <col min="14823" max="14823" width="7" customWidth="1"/>
    <col min="14824" max="14824" width="30.140625" customWidth="1"/>
    <col min="14825" max="14825" width="6.28515625" customWidth="1"/>
    <col min="14826" max="14826" width="31.42578125" customWidth="1"/>
    <col min="14827" max="14827" width="10.5703125" customWidth="1"/>
    <col min="14828" max="14828" width="10.42578125" customWidth="1"/>
    <col min="14829" max="14829" width="9.5703125" customWidth="1"/>
    <col min="14830" max="14830" width="8.42578125" customWidth="1"/>
    <col min="14831" max="14831" width="9" customWidth="1"/>
    <col min="14832" max="14832" width="10.42578125" customWidth="1"/>
    <col min="14835" max="14835" width="10.28515625" customWidth="1"/>
    <col min="15079" max="15079" width="7" customWidth="1"/>
    <col min="15080" max="15080" width="30.140625" customWidth="1"/>
    <col min="15081" max="15081" width="6.28515625" customWidth="1"/>
    <col min="15082" max="15082" width="31.42578125" customWidth="1"/>
    <col min="15083" max="15083" width="10.5703125" customWidth="1"/>
    <col min="15084" max="15084" width="10.42578125" customWidth="1"/>
    <col min="15085" max="15085" width="9.5703125" customWidth="1"/>
    <col min="15086" max="15086" width="8.42578125" customWidth="1"/>
    <col min="15087" max="15087" width="9" customWidth="1"/>
    <col min="15088" max="15088" width="10.42578125" customWidth="1"/>
    <col min="15091" max="15091" width="10.28515625" customWidth="1"/>
    <col min="15335" max="15335" width="7" customWidth="1"/>
    <col min="15336" max="15336" width="30.140625" customWidth="1"/>
    <col min="15337" max="15337" width="6.28515625" customWidth="1"/>
    <col min="15338" max="15338" width="31.42578125" customWidth="1"/>
    <col min="15339" max="15339" width="10.5703125" customWidth="1"/>
    <col min="15340" max="15340" width="10.42578125" customWidth="1"/>
    <col min="15341" max="15341" width="9.5703125" customWidth="1"/>
    <col min="15342" max="15342" width="8.42578125" customWidth="1"/>
    <col min="15343" max="15343" width="9" customWidth="1"/>
    <col min="15344" max="15344" width="10.42578125" customWidth="1"/>
    <col min="15347" max="15347" width="10.28515625" customWidth="1"/>
    <col min="15591" max="15591" width="7" customWidth="1"/>
    <col min="15592" max="15592" width="30.140625" customWidth="1"/>
    <col min="15593" max="15593" width="6.28515625" customWidth="1"/>
    <col min="15594" max="15594" width="31.42578125" customWidth="1"/>
    <col min="15595" max="15595" width="10.5703125" customWidth="1"/>
    <col min="15596" max="15596" width="10.42578125" customWidth="1"/>
    <col min="15597" max="15597" width="9.5703125" customWidth="1"/>
    <col min="15598" max="15598" width="8.42578125" customWidth="1"/>
    <col min="15599" max="15599" width="9" customWidth="1"/>
    <col min="15600" max="15600" width="10.42578125" customWidth="1"/>
    <col min="15603" max="15603" width="10.28515625" customWidth="1"/>
    <col min="15847" max="15847" width="7" customWidth="1"/>
    <col min="15848" max="15848" width="30.140625" customWidth="1"/>
    <col min="15849" max="15849" width="6.28515625" customWidth="1"/>
    <col min="15850" max="15850" width="31.42578125" customWidth="1"/>
    <col min="15851" max="15851" width="10.5703125" customWidth="1"/>
    <col min="15852" max="15852" width="10.42578125" customWidth="1"/>
    <col min="15853" max="15853" width="9.5703125" customWidth="1"/>
    <col min="15854" max="15854" width="8.42578125" customWidth="1"/>
    <col min="15855" max="15855" width="9" customWidth="1"/>
    <col min="15856" max="15856" width="10.42578125" customWidth="1"/>
    <col min="15859" max="15859" width="10.28515625" customWidth="1"/>
    <col min="16103" max="16103" width="7" customWidth="1"/>
    <col min="16104" max="16104" width="30.140625" customWidth="1"/>
    <col min="16105" max="16105" width="6.28515625" customWidth="1"/>
    <col min="16106" max="16106" width="31.42578125" customWidth="1"/>
    <col min="16107" max="16107" width="10.5703125" customWidth="1"/>
    <col min="16108" max="16108" width="10.42578125" customWidth="1"/>
    <col min="16109" max="16109" width="9.5703125" customWidth="1"/>
    <col min="16110" max="16110" width="8.42578125" customWidth="1"/>
    <col min="16111" max="16111" width="9" customWidth="1"/>
    <col min="16112" max="16112" width="10.42578125" customWidth="1"/>
    <col min="16115" max="16115" width="10.28515625" customWidth="1"/>
  </cols>
  <sheetData>
    <row r="1" spans="1:59" ht="15" x14ac:dyDescent="0.25">
      <c r="A1" s="90" t="s">
        <v>2</v>
      </c>
      <c r="B1" s="90"/>
      <c r="C1" s="81"/>
      <c r="D1" s="90"/>
      <c r="E1" s="90"/>
      <c r="F1" s="144"/>
      <c r="G1" s="144"/>
      <c r="H1" s="144"/>
      <c r="I1" s="911"/>
      <c r="J1" s="145"/>
      <c r="K1" s="145"/>
      <c r="L1" s="145"/>
      <c r="M1" s="145"/>
      <c r="N1" s="145"/>
      <c r="O1" s="912"/>
      <c r="P1" s="146"/>
      <c r="Q1" s="146"/>
      <c r="R1" s="146"/>
      <c r="S1" s="96"/>
      <c r="T1" s="96"/>
      <c r="U1" s="96"/>
      <c r="V1" s="96"/>
      <c r="W1" s="96"/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383"/>
      <c r="AM1" s="383"/>
      <c r="AN1" s="383"/>
      <c r="AO1" s="383"/>
      <c r="AP1" s="383"/>
      <c r="AQ1" s="383"/>
      <c r="AR1" s="97"/>
      <c r="AS1" s="97"/>
      <c r="AT1" s="97"/>
      <c r="AU1" s="97"/>
      <c r="AV1" s="97"/>
      <c r="AW1" s="96"/>
      <c r="AX1" s="96"/>
      <c r="AY1" s="96"/>
      <c r="AZ1" s="96"/>
      <c r="BA1" s="96"/>
      <c r="BB1" s="96"/>
      <c r="BC1" s="97"/>
      <c r="BD1" s="97"/>
      <c r="BE1" s="97"/>
      <c r="BF1" s="97"/>
      <c r="BG1" s="97"/>
    </row>
    <row r="2" spans="1:59" ht="15" x14ac:dyDescent="0.25">
      <c r="A2" s="90" t="s">
        <v>3</v>
      </c>
      <c r="B2" s="90"/>
      <c r="C2" s="81"/>
      <c r="D2" s="90"/>
      <c r="E2" s="90"/>
      <c r="F2" s="144"/>
      <c r="G2" s="144"/>
      <c r="H2" s="144"/>
      <c r="I2" s="178"/>
      <c r="J2" s="178"/>
      <c r="K2" s="178"/>
      <c r="L2" s="178"/>
      <c r="M2" s="178"/>
      <c r="N2" s="178"/>
      <c r="O2" s="223"/>
      <c r="P2" s="223"/>
      <c r="Q2" s="223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178"/>
      <c r="AX2" s="178"/>
      <c r="AY2" s="178"/>
      <c r="AZ2" s="178"/>
      <c r="BA2" s="178"/>
      <c r="BB2" s="178"/>
      <c r="BC2" s="223"/>
      <c r="BD2" s="223"/>
      <c r="BE2" s="223"/>
      <c r="BF2" s="223"/>
      <c r="BG2" s="97"/>
    </row>
    <row r="3" spans="1:59" ht="12.75" customHeight="1" x14ac:dyDescent="0.25">
      <c r="A3" s="1032" t="s">
        <v>4</v>
      </c>
      <c r="B3" s="1032"/>
      <c r="C3" s="1032"/>
      <c r="D3" s="1032"/>
      <c r="E3" s="1032"/>
      <c r="F3" s="144"/>
      <c r="G3" s="144"/>
      <c r="H3" s="144"/>
      <c r="I3" s="178"/>
      <c r="J3" s="178"/>
      <c r="K3" s="178"/>
      <c r="L3" s="178"/>
      <c r="M3" s="178"/>
      <c r="N3" s="178"/>
      <c r="O3" s="223"/>
      <c r="P3" s="223"/>
      <c r="Q3" s="223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2"/>
      <c r="AD3" s="182"/>
      <c r="AE3" s="182"/>
      <c r="AF3" s="183"/>
      <c r="AG3" s="183"/>
      <c r="AH3" s="183"/>
      <c r="AI3" s="183"/>
      <c r="AJ3" s="182"/>
      <c r="AK3" s="179"/>
      <c r="AL3" s="179"/>
      <c r="AM3" s="179"/>
      <c r="AN3" s="179"/>
      <c r="AO3" s="179"/>
      <c r="AP3" s="179"/>
      <c r="AQ3" s="179"/>
      <c r="AR3" s="179"/>
      <c r="AS3" s="179"/>
      <c r="AT3" s="179"/>
      <c r="AU3" s="179"/>
      <c r="AV3" s="223"/>
      <c r="AW3" s="178"/>
      <c r="AX3" s="178"/>
      <c r="AY3" s="178"/>
      <c r="AZ3" s="178"/>
      <c r="BA3" s="178"/>
      <c r="BB3" s="178"/>
      <c r="BC3" s="223"/>
      <c r="BD3" s="223"/>
      <c r="BE3" s="223"/>
      <c r="BF3" s="223"/>
      <c r="BG3" s="97"/>
    </row>
    <row r="4" spans="1:59" ht="12.75" customHeight="1" x14ac:dyDescent="0.25">
      <c r="A4" s="143"/>
      <c r="B4" s="90"/>
      <c r="C4" s="90"/>
      <c r="D4" s="90"/>
      <c r="E4" s="90"/>
      <c r="F4" s="144"/>
      <c r="G4" s="144"/>
      <c r="H4" s="144"/>
      <c r="I4" s="178"/>
      <c r="J4" s="178"/>
      <c r="K4" s="178"/>
      <c r="L4" s="178"/>
      <c r="M4" s="178"/>
      <c r="N4" s="178"/>
      <c r="O4" s="223"/>
      <c r="P4" s="223"/>
      <c r="Q4" s="223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2"/>
      <c r="AD4" s="182"/>
      <c r="AE4" s="182"/>
      <c r="AF4" s="183"/>
      <c r="AG4" s="183"/>
      <c r="AH4" s="183"/>
      <c r="AI4" s="183"/>
      <c r="AJ4" s="182"/>
      <c r="AK4" s="179"/>
      <c r="AL4" s="179"/>
      <c r="AM4" s="179"/>
      <c r="AN4" s="179"/>
      <c r="AO4" s="179"/>
      <c r="AP4" s="179"/>
      <c r="AQ4" s="179"/>
      <c r="AR4" s="179"/>
      <c r="AS4" s="179"/>
      <c r="AT4" s="179"/>
      <c r="AU4" s="179"/>
      <c r="AV4" s="223"/>
      <c r="AW4" s="178"/>
      <c r="AX4" s="178"/>
      <c r="AY4" s="178"/>
      <c r="AZ4" s="178"/>
      <c r="BA4" s="178"/>
      <c r="BB4" s="178"/>
      <c r="BC4" s="223"/>
      <c r="BD4" s="223"/>
      <c r="BE4" s="223"/>
      <c r="BF4" s="223"/>
      <c r="BG4" s="97"/>
    </row>
    <row r="5" spans="1:59" ht="16.5" thickBot="1" x14ac:dyDescent="0.3">
      <c r="A5" s="291" t="s">
        <v>851</v>
      </c>
      <c r="B5" s="91"/>
      <c r="C5" s="91"/>
      <c r="D5" s="91"/>
      <c r="E5" s="92"/>
      <c r="F5" s="92"/>
      <c r="G5" s="92"/>
      <c r="H5" s="92"/>
      <c r="I5" s="184"/>
      <c r="J5" s="184"/>
      <c r="K5" s="184"/>
      <c r="L5" s="184"/>
      <c r="M5" s="184"/>
      <c r="N5" s="184"/>
      <c r="O5" s="272"/>
      <c r="P5" s="272"/>
      <c r="Q5" s="272"/>
      <c r="R5" s="181"/>
      <c r="S5" s="181"/>
      <c r="T5" s="181"/>
      <c r="U5" s="181"/>
      <c r="V5" s="181"/>
      <c r="W5" s="181"/>
      <c r="X5" s="181"/>
      <c r="Y5" s="96"/>
      <c r="Z5" s="181"/>
      <c r="AA5" s="181"/>
      <c r="AB5" s="181"/>
      <c r="AC5" s="182"/>
      <c r="AD5" s="182"/>
      <c r="AE5" s="182"/>
      <c r="AF5" s="183"/>
      <c r="AG5" s="183"/>
      <c r="AH5" s="183"/>
      <c r="AI5" s="183"/>
      <c r="AJ5" s="182"/>
      <c r="AK5" s="97"/>
      <c r="AL5" s="97"/>
      <c r="AM5" s="180"/>
      <c r="AN5" s="180"/>
      <c r="AO5" s="180"/>
      <c r="AP5" s="180"/>
      <c r="AQ5" s="180"/>
      <c r="AR5" s="180"/>
      <c r="AS5" s="180"/>
      <c r="AT5" s="180"/>
      <c r="AU5" s="180"/>
      <c r="AV5" s="272"/>
      <c r="AW5" s="184"/>
      <c r="AX5" s="184"/>
      <c r="AY5" s="184"/>
      <c r="AZ5" s="184"/>
      <c r="BA5" s="184"/>
      <c r="BB5" s="184"/>
      <c r="BC5" s="272"/>
      <c r="BD5" s="272"/>
      <c r="BE5" s="272"/>
      <c r="BF5" s="272"/>
      <c r="BG5" s="97"/>
    </row>
    <row r="6" spans="1:59" ht="15" customHeight="1" x14ac:dyDescent="0.25">
      <c r="A6" s="144"/>
      <c r="B6" s="143"/>
      <c r="C6" s="143"/>
      <c r="D6" s="143"/>
      <c r="E6" s="144"/>
      <c r="F6" s="144"/>
      <c r="G6" s="144"/>
      <c r="H6" s="144"/>
      <c r="I6" s="1026" t="s">
        <v>848</v>
      </c>
      <c r="J6" s="1027"/>
      <c r="K6" s="1027"/>
      <c r="L6" s="1027"/>
      <c r="M6" s="1027"/>
      <c r="N6" s="1027"/>
      <c r="O6" s="1027"/>
      <c r="P6" s="1027"/>
      <c r="Q6" s="1028"/>
      <c r="R6" s="1033" t="s">
        <v>830</v>
      </c>
      <c r="S6" s="1034"/>
      <c r="T6" s="1034"/>
      <c r="U6" s="1034"/>
      <c r="V6" s="1034"/>
      <c r="W6" s="1034"/>
      <c r="X6" s="1034"/>
      <c r="Y6" s="1034"/>
      <c r="Z6" s="1034"/>
      <c r="AA6" s="1034"/>
      <c r="AB6" s="1034"/>
      <c r="AC6" s="1034"/>
      <c r="AD6" s="1034"/>
      <c r="AE6" s="1034"/>
      <c r="AF6" s="1034"/>
      <c r="AG6" s="1034"/>
      <c r="AH6" s="1034"/>
      <c r="AI6" s="1034"/>
      <c r="AJ6" s="1034"/>
      <c r="AK6" s="1034"/>
      <c r="AL6" s="1034"/>
      <c r="AM6" s="1034"/>
      <c r="AN6" s="1034"/>
      <c r="AO6" s="1034"/>
      <c r="AP6" s="1034"/>
      <c r="AQ6" s="1034"/>
      <c r="AR6" s="1034"/>
      <c r="AS6" s="1034"/>
      <c r="AT6" s="1034"/>
      <c r="AU6" s="1034"/>
      <c r="AV6" s="1035"/>
      <c r="AW6" s="982" t="s">
        <v>852</v>
      </c>
      <c r="AX6" s="983"/>
      <c r="AY6" s="983"/>
      <c r="AZ6" s="983"/>
      <c r="BA6" s="983"/>
      <c r="BB6" s="983"/>
      <c r="BC6" s="983"/>
      <c r="BD6" s="983"/>
      <c r="BE6" s="983"/>
      <c r="BF6" s="983"/>
      <c r="BG6" s="984"/>
    </row>
    <row r="7" spans="1:59" ht="15" customHeight="1" thickBot="1" x14ac:dyDescent="0.3">
      <c r="A7" s="143"/>
      <c r="B7" s="13"/>
      <c r="D7" s="17"/>
      <c r="E7" s="13"/>
      <c r="F7" s="144"/>
      <c r="G7" s="144"/>
      <c r="H7" s="144"/>
      <c r="I7" s="1029"/>
      <c r="J7" s="1030"/>
      <c r="K7" s="1030"/>
      <c r="L7" s="1030"/>
      <c r="M7" s="1030"/>
      <c r="N7" s="1030"/>
      <c r="O7" s="1030"/>
      <c r="P7" s="1030"/>
      <c r="Q7" s="1031"/>
      <c r="R7" s="1014" t="s">
        <v>287</v>
      </c>
      <c r="S7" s="969"/>
      <c r="T7" s="969"/>
      <c r="U7" s="969"/>
      <c r="V7" s="969"/>
      <c r="W7" s="969"/>
      <c r="X7" s="969"/>
      <c r="Y7" s="970"/>
      <c r="Z7" s="968" t="s">
        <v>288</v>
      </c>
      <c r="AA7" s="969"/>
      <c r="AB7" s="969"/>
      <c r="AC7" s="970"/>
      <c r="AD7" s="960" t="s">
        <v>289</v>
      </c>
      <c r="AE7" s="960" t="s">
        <v>5</v>
      </c>
      <c r="AF7" s="960" t="s">
        <v>290</v>
      </c>
      <c r="AG7" s="976" t="s">
        <v>291</v>
      </c>
      <c r="AH7" s="977"/>
      <c r="AI7" s="977"/>
      <c r="AJ7" s="978"/>
      <c r="AK7" s="960" t="s">
        <v>313</v>
      </c>
      <c r="AL7" s="988" t="s">
        <v>292</v>
      </c>
      <c r="AM7" s="989"/>
      <c r="AN7" s="989"/>
      <c r="AO7" s="989"/>
      <c r="AP7" s="989"/>
      <c r="AQ7" s="989"/>
      <c r="AR7" s="989"/>
      <c r="AS7" s="989"/>
      <c r="AT7" s="989"/>
      <c r="AU7" s="989"/>
      <c r="AV7" s="990"/>
      <c r="AW7" s="985"/>
      <c r="AX7" s="986"/>
      <c r="AY7" s="986"/>
      <c r="AZ7" s="986"/>
      <c r="BA7" s="986"/>
      <c r="BB7" s="986"/>
      <c r="BC7" s="986"/>
      <c r="BD7" s="986"/>
      <c r="BE7" s="986"/>
      <c r="BF7" s="986"/>
      <c r="BG7" s="987"/>
    </row>
    <row r="8" spans="1:59" ht="15" customHeight="1" x14ac:dyDescent="0.25">
      <c r="A8" s="187"/>
      <c r="B8" s="147"/>
      <c r="C8" s="147"/>
      <c r="D8" s="147"/>
      <c r="E8" s="147"/>
      <c r="F8" s="147"/>
      <c r="G8" s="147"/>
      <c r="H8" s="147"/>
      <c r="I8" s="1001" t="s">
        <v>6</v>
      </c>
      <c r="J8" s="965" t="s">
        <v>824</v>
      </c>
      <c r="K8" s="966"/>
      <c r="L8" s="966"/>
      <c r="M8" s="966"/>
      <c r="N8" s="1042"/>
      <c r="O8" s="1004" t="s">
        <v>284</v>
      </c>
      <c r="P8" s="965" t="s">
        <v>825</v>
      </c>
      <c r="Q8" s="967"/>
      <c r="R8" s="1015"/>
      <c r="S8" s="972"/>
      <c r="T8" s="972"/>
      <c r="U8" s="972"/>
      <c r="V8" s="972"/>
      <c r="W8" s="972"/>
      <c r="X8" s="972"/>
      <c r="Y8" s="973"/>
      <c r="Z8" s="971"/>
      <c r="AA8" s="972"/>
      <c r="AB8" s="972"/>
      <c r="AC8" s="973"/>
      <c r="AD8" s="961"/>
      <c r="AE8" s="961"/>
      <c r="AF8" s="961"/>
      <c r="AG8" s="979"/>
      <c r="AH8" s="980"/>
      <c r="AI8" s="980"/>
      <c r="AJ8" s="981"/>
      <c r="AK8" s="961"/>
      <c r="AL8" s="991" t="s">
        <v>293</v>
      </c>
      <c r="AM8" s="992"/>
      <c r="AN8" s="1012" t="s">
        <v>294</v>
      </c>
      <c r="AO8" s="1022" t="s">
        <v>835</v>
      </c>
      <c r="AP8" s="1023"/>
      <c r="AQ8" s="1012" t="s">
        <v>868</v>
      </c>
      <c r="AR8" s="991" t="s">
        <v>295</v>
      </c>
      <c r="AS8" s="992"/>
      <c r="AT8" s="995" t="s">
        <v>296</v>
      </c>
      <c r="AU8" s="996"/>
      <c r="AV8" s="997"/>
      <c r="AW8" s="1001" t="s">
        <v>6</v>
      </c>
      <c r="AX8" s="1009" t="s">
        <v>824</v>
      </c>
      <c r="AY8" s="1010"/>
      <c r="AZ8" s="1010"/>
      <c r="BA8" s="1010"/>
      <c r="BB8" s="1010"/>
      <c r="BC8" s="1011"/>
      <c r="BD8" s="1004" t="s">
        <v>284</v>
      </c>
      <c r="BE8" s="965" t="s">
        <v>826</v>
      </c>
      <c r="BF8" s="966"/>
      <c r="BG8" s="967"/>
    </row>
    <row r="9" spans="1:59" ht="15" customHeight="1" thickBot="1" x14ac:dyDescent="0.25">
      <c r="A9" s="20" t="s">
        <v>816</v>
      </c>
      <c r="D9" s="20"/>
      <c r="F9" s="101"/>
      <c r="G9" s="102"/>
      <c r="H9" s="102"/>
      <c r="I9" s="1002"/>
      <c r="J9" s="1036" t="s">
        <v>831</v>
      </c>
      <c r="K9" s="1037"/>
      <c r="L9" s="1038" t="s">
        <v>5</v>
      </c>
      <c r="M9" s="1038" t="s">
        <v>1</v>
      </c>
      <c r="N9" s="1040" t="s">
        <v>7</v>
      </c>
      <c r="O9" s="1005"/>
      <c r="P9" s="958" t="s">
        <v>285</v>
      </c>
      <c r="Q9" s="963" t="s">
        <v>286</v>
      </c>
      <c r="R9" s="1018" t="s">
        <v>297</v>
      </c>
      <c r="S9" s="974" t="s">
        <v>294</v>
      </c>
      <c r="T9" s="974" t="s">
        <v>832</v>
      </c>
      <c r="U9" s="974" t="s">
        <v>849</v>
      </c>
      <c r="V9" s="974" t="s">
        <v>853</v>
      </c>
      <c r="W9" s="974" t="s">
        <v>864</v>
      </c>
      <c r="X9" s="974" t="s">
        <v>295</v>
      </c>
      <c r="Y9" s="974" t="s">
        <v>789</v>
      </c>
      <c r="Z9" s="1016" t="s">
        <v>298</v>
      </c>
      <c r="AA9" s="974" t="s">
        <v>823</v>
      </c>
      <c r="AB9" s="1016" t="s">
        <v>299</v>
      </c>
      <c r="AC9" s="974" t="s">
        <v>790</v>
      </c>
      <c r="AD9" s="961"/>
      <c r="AE9" s="961"/>
      <c r="AF9" s="961"/>
      <c r="AG9" s="974" t="s">
        <v>294</v>
      </c>
      <c r="AH9" s="1024" t="s">
        <v>866</v>
      </c>
      <c r="AI9" s="974" t="s">
        <v>300</v>
      </c>
      <c r="AJ9" s="974" t="s">
        <v>791</v>
      </c>
      <c r="AK9" s="961"/>
      <c r="AL9" s="993"/>
      <c r="AM9" s="994"/>
      <c r="AN9" s="1013"/>
      <c r="AO9" s="847" t="s">
        <v>833</v>
      </c>
      <c r="AP9" s="847" t="s">
        <v>834</v>
      </c>
      <c r="AQ9" s="1013"/>
      <c r="AR9" s="993"/>
      <c r="AS9" s="994"/>
      <c r="AT9" s="998"/>
      <c r="AU9" s="999"/>
      <c r="AV9" s="1000"/>
      <c r="AW9" s="1002"/>
      <c r="AX9" s="1020" t="s">
        <v>831</v>
      </c>
      <c r="AY9" s="1021"/>
      <c r="AZ9" s="1021"/>
      <c r="BA9" s="1007" t="s">
        <v>5</v>
      </c>
      <c r="BB9" s="1007" t="s">
        <v>1</v>
      </c>
      <c r="BC9" s="1007" t="s">
        <v>7</v>
      </c>
      <c r="BD9" s="1005"/>
      <c r="BE9" s="958" t="s">
        <v>285</v>
      </c>
      <c r="BF9" s="958" t="s">
        <v>869</v>
      </c>
      <c r="BG9" s="963" t="s">
        <v>286</v>
      </c>
    </row>
    <row r="10" spans="1:59" ht="34.5" thickBot="1" x14ac:dyDescent="0.25">
      <c r="A10" s="103" t="s">
        <v>798</v>
      </c>
      <c r="B10" s="104" t="s">
        <v>564</v>
      </c>
      <c r="C10" s="104" t="s">
        <v>565</v>
      </c>
      <c r="D10" s="104" t="s">
        <v>268</v>
      </c>
      <c r="E10" s="245" t="s">
        <v>800</v>
      </c>
      <c r="F10" s="104" t="s">
        <v>0</v>
      </c>
      <c r="G10" s="191" t="s">
        <v>269</v>
      </c>
      <c r="H10" s="71" t="s">
        <v>280</v>
      </c>
      <c r="I10" s="1003"/>
      <c r="J10" s="72" t="s">
        <v>278</v>
      </c>
      <c r="K10" s="72" t="s">
        <v>288</v>
      </c>
      <c r="L10" s="1039"/>
      <c r="M10" s="1039"/>
      <c r="N10" s="1041"/>
      <c r="O10" s="1006"/>
      <c r="P10" s="959"/>
      <c r="Q10" s="964"/>
      <c r="R10" s="1019"/>
      <c r="S10" s="975"/>
      <c r="T10" s="975"/>
      <c r="U10" s="975"/>
      <c r="V10" s="975"/>
      <c r="W10" s="975"/>
      <c r="X10" s="975"/>
      <c r="Y10" s="975"/>
      <c r="Z10" s="1017"/>
      <c r="AA10" s="975"/>
      <c r="AB10" s="1017"/>
      <c r="AC10" s="975"/>
      <c r="AD10" s="962"/>
      <c r="AE10" s="962"/>
      <c r="AF10" s="962"/>
      <c r="AG10" s="975"/>
      <c r="AH10" s="1025"/>
      <c r="AI10" s="975"/>
      <c r="AJ10" s="975"/>
      <c r="AK10" s="962"/>
      <c r="AL10" s="250" t="s">
        <v>285</v>
      </c>
      <c r="AM10" s="267" t="s">
        <v>286</v>
      </c>
      <c r="AN10" s="250" t="s">
        <v>285</v>
      </c>
      <c r="AO10" s="250" t="s">
        <v>285</v>
      </c>
      <c r="AP10" s="267" t="s">
        <v>286</v>
      </c>
      <c r="AQ10" s="250" t="s">
        <v>285</v>
      </c>
      <c r="AR10" s="250" t="s">
        <v>285</v>
      </c>
      <c r="AS10" s="267" t="s">
        <v>286</v>
      </c>
      <c r="AT10" s="250" t="s">
        <v>285</v>
      </c>
      <c r="AU10" s="267" t="s">
        <v>286</v>
      </c>
      <c r="AV10" s="271" t="s">
        <v>309</v>
      </c>
      <c r="AW10" s="1003"/>
      <c r="AX10" s="73" t="s">
        <v>278</v>
      </c>
      <c r="AY10" s="940" t="s">
        <v>865</v>
      </c>
      <c r="AZ10" s="800" t="s">
        <v>288</v>
      </c>
      <c r="BA10" s="1008"/>
      <c r="BB10" s="1008"/>
      <c r="BC10" s="1008"/>
      <c r="BD10" s="1006"/>
      <c r="BE10" s="959"/>
      <c r="BF10" s="959"/>
      <c r="BG10" s="964"/>
    </row>
    <row r="11" spans="1:59" s="192" customFormat="1" ht="11.25" customHeight="1" thickBot="1" x14ac:dyDescent="0.25">
      <c r="A11" s="203" t="s">
        <v>566</v>
      </c>
      <c r="B11" s="204" t="s">
        <v>567</v>
      </c>
      <c r="C11" s="204" t="s">
        <v>270</v>
      </c>
      <c r="D11" s="204" t="s">
        <v>271</v>
      </c>
      <c r="E11" s="204" t="s">
        <v>568</v>
      </c>
      <c r="F11" s="204" t="s">
        <v>0</v>
      </c>
      <c r="G11" s="204" t="s">
        <v>569</v>
      </c>
      <c r="H11" s="205" t="s">
        <v>794</v>
      </c>
      <c r="I11" s="206" t="s">
        <v>272</v>
      </c>
      <c r="J11" s="207" t="s">
        <v>273</v>
      </c>
      <c r="K11" s="207" t="s">
        <v>279</v>
      </c>
      <c r="L11" s="207" t="s">
        <v>274</v>
      </c>
      <c r="M11" s="207" t="s">
        <v>275</v>
      </c>
      <c r="N11" s="207" t="s">
        <v>276</v>
      </c>
      <c r="O11" s="273" t="s">
        <v>277</v>
      </c>
      <c r="P11" s="214" t="s">
        <v>570</v>
      </c>
      <c r="Q11" s="274" t="s">
        <v>571</v>
      </c>
      <c r="R11" s="212" t="s">
        <v>301</v>
      </c>
      <c r="S11" s="342" t="s">
        <v>301</v>
      </c>
      <c r="T11" s="213" t="s">
        <v>301</v>
      </c>
      <c r="U11" s="207" t="s">
        <v>301</v>
      </c>
      <c r="V11" s="207" t="s">
        <v>301</v>
      </c>
      <c r="W11" s="213"/>
      <c r="X11" s="213" t="s">
        <v>301</v>
      </c>
      <c r="Y11" s="213" t="s">
        <v>301</v>
      </c>
      <c r="Z11" s="213" t="s">
        <v>302</v>
      </c>
      <c r="AA11" s="213" t="s">
        <v>302</v>
      </c>
      <c r="AB11" s="213" t="s">
        <v>303</v>
      </c>
      <c r="AC11" s="213" t="s">
        <v>302</v>
      </c>
      <c r="AD11" s="213" t="s">
        <v>304</v>
      </c>
      <c r="AE11" s="213" t="s">
        <v>305</v>
      </c>
      <c r="AF11" s="213" t="s">
        <v>306</v>
      </c>
      <c r="AG11" s="213" t="s">
        <v>308</v>
      </c>
      <c r="AH11" s="207" t="s">
        <v>307</v>
      </c>
      <c r="AI11" s="213" t="s">
        <v>307</v>
      </c>
      <c r="AJ11" s="213" t="s">
        <v>307</v>
      </c>
      <c r="AK11" s="213" t="s">
        <v>314</v>
      </c>
      <c r="AL11" s="214" t="s">
        <v>310</v>
      </c>
      <c r="AM11" s="214" t="s">
        <v>311</v>
      </c>
      <c r="AN11" s="214" t="s">
        <v>310</v>
      </c>
      <c r="AO11" s="214" t="s">
        <v>310</v>
      </c>
      <c r="AP11" s="214" t="s">
        <v>311</v>
      </c>
      <c r="AQ11" s="340" t="s">
        <v>310</v>
      </c>
      <c r="AR11" s="214" t="s">
        <v>310</v>
      </c>
      <c r="AS11" s="214" t="s">
        <v>311</v>
      </c>
      <c r="AT11" s="214" t="s">
        <v>310</v>
      </c>
      <c r="AU11" s="214" t="s">
        <v>311</v>
      </c>
      <c r="AV11" s="215" t="s">
        <v>312</v>
      </c>
      <c r="AW11" s="212" t="s">
        <v>272</v>
      </c>
      <c r="AX11" s="213" t="s">
        <v>273</v>
      </c>
      <c r="AY11" s="801" t="s">
        <v>867</v>
      </c>
      <c r="AZ11" s="213" t="s">
        <v>279</v>
      </c>
      <c r="BA11" s="213" t="s">
        <v>274</v>
      </c>
      <c r="BB11" s="213" t="s">
        <v>275</v>
      </c>
      <c r="BC11" s="213" t="s">
        <v>276</v>
      </c>
      <c r="BD11" s="214" t="s">
        <v>277</v>
      </c>
      <c r="BE11" s="214" t="s">
        <v>570</v>
      </c>
      <c r="BF11" s="214" t="s">
        <v>570</v>
      </c>
      <c r="BG11" s="274" t="s">
        <v>571</v>
      </c>
    </row>
    <row r="12" spans="1:59" x14ac:dyDescent="0.2">
      <c r="A12" s="399">
        <v>1</v>
      </c>
      <c r="B12" s="400">
        <v>3440</v>
      </c>
      <c r="C12" s="400">
        <v>600078078</v>
      </c>
      <c r="D12" s="400">
        <v>72743441</v>
      </c>
      <c r="E12" s="401" t="s">
        <v>86</v>
      </c>
      <c r="F12" s="400">
        <v>3111</v>
      </c>
      <c r="G12" s="402" t="s">
        <v>315</v>
      </c>
      <c r="H12" s="403" t="s">
        <v>281</v>
      </c>
      <c r="I12" s="110">
        <v>10396622</v>
      </c>
      <c r="J12" s="111">
        <v>7469516</v>
      </c>
      <c r="K12" s="111">
        <v>140000</v>
      </c>
      <c r="L12" s="114">
        <v>2572016</v>
      </c>
      <c r="M12" s="114">
        <v>149390</v>
      </c>
      <c r="N12" s="249">
        <v>65700</v>
      </c>
      <c r="O12" s="278">
        <v>17.034499999999998</v>
      </c>
      <c r="P12" s="287">
        <v>12.4</v>
      </c>
      <c r="Q12" s="797">
        <v>4.6345000000000001</v>
      </c>
      <c r="R12" s="292">
        <f>Z12*-1</f>
        <v>0</v>
      </c>
      <c r="S12" s="219">
        <v>0</v>
      </c>
      <c r="T12" s="219">
        <v>0</v>
      </c>
      <c r="U12" s="219">
        <v>68804</v>
      </c>
      <c r="V12" s="219">
        <v>-88365</v>
      </c>
      <c r="W12" s="219">
        <v>0</v>
      </c>
      <c r="X12" s="219">
        <v>0</v>
      </c>
      <c r="Y12" s="219">
        <f>SUM(R12:X12)</f>
        <v>-19561</v>
      </c>
      <c r="Z12" s="219">
        <v>0</v>
      </c>
      <c r="AA12" s="219">
        <v>0</v>
      </c>
      <c r="AB12" s="219">
        <v>0</v>
      </c>
      <c r="AC12" s="219">
        <f>SUM(Z12:AB12)</f>
        <v>0</v>
      </c>
      <c r="AD12" s="219">
        <f>Y12+AC12</f>
        <v>-19561</v>
      </c>
      <c r="AE12" s="220">
        <f>ROUND((Y12+Z12+AA12)*33.8%,0)</f>
        <v>-6612</v>
      </c>
      <c r="AF12" s="220">
        <f>ROUND(Y12*2%,0)</f>
        <v>-391</v>
      </c>
      <c r="AG12" s="219">
        <v>0</v>
      </c>
      <c r="AH12" s="219">
        <v>119999</v>
      </c>
      <c r="AI12" s="219">
        <v>0</v>
      </c>
      <c r="AJ12" s="219">
        <f>SUM(AG12:AI12)</f>
        <v>119999</v>
      </c>
      <c r="AK12" s="219">
        <f>AD12+AE12+AF12+AJ12</f>
        <v>93435</v>
      </c>
      <c r="AL12" s="221">
        <v>0</v>
      </c>
      <c r="AM12" s="221">
        <v>-0.11</v>
      </c>
      <c r="AN12" s="221">
        <v>0</v>
      </c>
      <c r="AO12" s="221">
        <v>0</v>
      </c>
      <c r="AP12" s="221">
        <v>0</v>
      </c>
      <c r="AQ12" s="221">
        <v>0</v>
      </c>
      <c r="AR12" s="221">
        <v>0</v>
      </c>
      <c r="AS12" s="221">
        <v>0</v>
      </c>
      <c r="AT12" s="409">
        <f>AL12+AN12+AO12+AR12+AQ12</f>
        <v>0</v>
      </c>
      <c r="AU12" s="221">
        <f>AM12+AP12+AS12</f>
        <v>-0.11</v>
      </c>
      <c r="AV12" s="222">
        <f>SUM(AT12:AU12)</f>
        <v>-0.11</v>
      </c>
      <c r="AW12" s="841">
        <f>I12+AK12</f>
        <v>10490057</v>
      </c>
      <c r="AX12" s="219">
        <f>J12+Y12</f>
        <v>7449955</v>
      </c>
      <c r="AY12" s="943">
        <f>W12</f>
        <v>0</v>
      </c>
      <c r="AZ12" s="219">
        <f>K12+AC12</f>
        <v>140000</v>
      </c>
      <c r="BA12" s="219">
        <f t="shared" ref="BA12:BB14" si="0">L12+AE12</f>
        <v>2565404</v>
      </c>
      <c r="BB12" s="219">
        <f t="shared" si="0"/>
        <v>148999</v>
      </c>
      <c r="BC12" s="219">
        <f>N12+AJ12</f>
        <v>185699</v>
      </c>
      <c r="BD12" s="221">
        <f>O12+AV12</f>
        <v>16.924499999999998</v>
      </c>
      <c r="BE12" s="221">
        <f>P12+AT12</f>
        <v>12.4</v>
      </c>
      <c r="BF12" s="951">
        <f>AQ12</f>
        <v>0</v>
      </c>
      <c r="BG12" s="222">
        <f>Q12+AU12</f>
        <v>4.5244999999999997</v>
      </c>
    </row>
    <row r="13" spans="1:59" x14ac:dyDescent="0.2">
      <c r="A13" s="368">
        <v>1</v>
      </c>
      <c r="B13" s="369">
        <v>3440</v>
      </c>
      <c r="C13" s="369">
        <v>600078078</v>
      </c>
      <c r="D13" s="369">
        <v>72743441</v>
      </c>
      <c r="E13" s="367" t="s">
        <v>86</v>
      </c>
      <c r="F13" s="369">
        <v>3111</v>
      </c>
      <c r="G13" s="370" t="s">
        <v>316</v>
      </c>
      <c r="H13" s="371" t="s">
        <v>282</v>
      </c>
      <c r="I13" s="110">
        <v>869245</v>
      </c>
      <c r="J13" s="111">
        <v>638987</v>
      </c>
      <c r="K13" s="111">
        <v>0</v>
      </c>
      <c r="L13" s="114">
        <v>215978</v>
      </c>
      <c r="M13" s="114">
        <v>12780</v>
      </c>
      <c r="N13" s="249">
        <v>1500</v>
      </c>
      <c r="O13" s="275">
        <v>1.99</v>
      </c>
      <c r="P13" s="288">
        <v>1.99</v>
      </c>
      <c r="Q13" s="406">
        <v>0</v>
      </c>
      <c r="R13" s="112">
        <f t="shared" ref="R13:R76" si="1">Z13*-1</f>
        <v>0</v>
      </c>
      <c r="S13" s="113">
        <v>0</v>
      </c>
      <c r="T13" s="113">
        <v>0</v>
      </c>
      <c r="U13" s="113">
        <v>0</v>
      </c>
      <c r="V13" s="113">
        <v>0</v>
      </c>
      <c r="W13" s="113">
        <v>0</v>
      </c>
      <c r="X13" s="113">
        <v>0</v>
      </c>
      <c r="Y13" s="113">
        <f t="shared" ref="Y13:Y76" si="2">SUM(R13:X13)</f>
        <v>0</v>
      </c>
      <c r="Z13" s="113">
        <v>0</v>
      </c>
      <c r="AA13" s="113">
        <v>0</v>
      </c>
      <c r="AB13" s="113">
        <v>0</v>
      </c>
      <c r="AC13" s="113">
        <f t="shared" ref="AC13:AC76" si="3">SUM(Z13:AB13)</f>
        <v>0</v>
      </c>
      <c r="AD13" s="113">
        <f t="shared" ref="AD13:AD76" si="4">Y13+AC13</f>
        <v>0</v>
      </c>
      <c r="AE13" s="114">
        <f t="shared" ref="AE13:AE76" si="5">ROUND((Y13+Z13+AA13)*33.8%,0)</f>
        <v>0</v>
      </c>
      <c r="AF13" s="114">
        <f t="shared" ref="AF13:AF76" si="6">ROUND(Y13*2%,0)</f>
        <v>0</v>
      </c>
      <c r="AG13" s="113">
        <v>0</v>
      </c>
      <c r="AH13" s="113">
        <v>0</v>
      </c>
      <c r="AI13" s="113">
        <v>0</v>
      </c>
      <c r="AJ13" s="113">
        <f t="shared" ref="AJ13:AJ76" si="7">SUM(AG13:AI13)</f>
        <v>0</v>
      </c>
      <c r="AK13" s="113">
        <f t="shared" ref="AK13:AK76" si="8">AD13+AE13+AF13+AJ13</f>
        <v>0</v>
      </c>
      <c r="AL13" s="115">
        <v>0</v>
      </c>
      <c r="AM13" s="115">
        <v>0</v>
      </c>
      <c r="AN13" s="115">
        <v>0</v>
      </c>
      <c r="AO13" s="115">
        <v>0</v>
      </c>
      <c r="AP13" s="115">
        <v>0</v>
      </c>
      <c r="AQ13" s="115">
        <v>0</v>
      </c>
      <c r="AR13" s="115">
        <v>0</v>
      </c>
      <c r="AS13" s="115">
        <v>0</v>
      </c>
      <c r="AT13" s="409">
        <f t="shared" ref="AT13:AT14" si="9">AL13+AN13+AO13+AR13+AQ13</f>
        <v>0</v>
      </c>
      <c r="AU13" s="115">
        <f>AM13+AP13+AS13</f>
        <v>0</v>
      </c>
      <c r="AV13" s="116">
        <f t="shared" ref="AV13:AV76" si="10">SUM(AT13:AU13)</f>
        <v>0</v>
      </c>
      <c r="AW13" s="346">
        <f>I13+AK13</f>
        <v>869245</v>
      </c>
      <c r="AX13" s="113">
        <f>J13+Y13</f>
        <v>638987</v>
      </c>
      <c r="AY13" s="113">
        <f>W13</f>
        <v>0</v>
      </c>
      <c r="AZ13" s="113">
        <f>K13+AC13</f>
        <v>0</v>
      </c>
      <c r="BA13" s="113">
        <f t="shared" si="0"/>
        <v>215978</v>
      </c>
      <c r="BB13" s="113">
        <f t="shared" si="0"/>
        <v>12780</v>
      </c>
      <c r="BC13" s="113">
        <f>N13+AJ13</f>
        <v>1500</v>
      </c>
      <c r="BD13" s="115">
        <f>O13+AV13</f>
        <v>1.99</v>
      </c>
      <c r="BE13" s="115">
        <f>P13+AT13</f>
        <v>1.99</v>
      </c>
      <c r="BF13" s="372">
        <f>AQ13</f>
        <v>0</v>
      </c>
      <c r="BG13" s="116">
        <f>Q13+AU13</f>
        <v>0</v>
      </c>
    </row>
    <row r="14" spans="1:59" x14ac:dyDescent="0.2">
      <c r="A14" s="368">
        <v>1</v>
      </c>
      <c r="B14" s="369">
        <v>3440</v>
      </c>
      <c r="C14" s="369">
        <v>600078078</v>
      </c>
      <c r="D14" s="369">
        <v>72743441</v>
      </c>
      <c r="E14" s="367" t="s">
        <v>86</v>
      </c>
      <c r="F14" s="369">
        <v>3141</v>
      </c>
      <c r="G14" s="370" t="s">
        <v>319</v>
      </c>
      <c r="H14" s="371" t="s">
        <v>282</v>
      </c>
      <c r="I14" s="110">
        <v>1829122</v>
      </c>
      <c r="J14" s="111">
        <v>1281240</v>
      </c>
      <c r="K14" s="111">
        <v>60000</v>
      </c>
      <c r="L14" s="114">
        <v>453339</v>
      </c>
      <c r="M14" s="114">
        <v>25625</v>
      </c>
      <c r="N14" s="249">
        <v>8918</v>
      </c>
      <c r="O14" s="275">
        <v>4.41</v>
      </c>
      <c r="P14" s="288">
        <v>0</v>
      </c>
      <c r="Q14" s="406">
        <v>4.41</v>
      </c>
      <c r="R14" s="112">
        <f t="shared" si="1"/>
        <v>0</v>
      </c>
      <c r="S14" s="113">
        <v>0</v>
      </c>
      <c r="T14" s="113">
        <v>0</v>
      </c>
      <c r="U14" s="113">
        <v>0</v>
      </c>
      <c r="V14" s="113">
        <v>0</v>
      </c>
      <c r="W14" s="113">
        <v>0</v>
      </c>
      <c r="X14" s="113">
        <v>0</v>
      </c>
      <c r="Y14" s="113">
        <f t="shared" si="2"/>
        <v>0</v>
      </c>
      <c r="Z14" s="113">
        <v>0</v>
      </c>
      <c r="AA14" s="113">
        <v>0</v>
      </c>
      <c r="AB14" s="113">
        <v>0</v>
      </c>
      <c r="AC14" s="113">
        <f t="shared" si="3"/>
        <v>0</v>
      </c>
      <c r="AD14" s="113">
        <f t="shared" si="4"/>
        <v>0</v>
      </c>
      <c r="AE14" s="114">
        <f t="shared" si="5"/>
        <v>0</v>
      </c>
      <c r="AF14" s="114">
        <f t="shared" si="6"/>
        <v>0</v>
      </c>
      <c r="AG14" s="113">
        <v>0</v>
      </c>
      <c r="AH14" s="113">
        <v>0</v>
      </c>
      <c r="AI14" s="113">
        <v>0</v>
      </c>
      <c r="AJ14" s="113">
        <f t="shared" si="7"/>
        <v>0</v>
      </c>
      <c r="AK14" s="113">
        <f t="shared" si="8"/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v>0</v>
      </c>
      <c r="AQ14" s="115">
        <v>0</v>
      </c>
      <c r="AR14" s="115">
        <v>0</v>
      </c>
      <c r="AS14" s="115">
        <v>0</v>
      </c>
      <c r="AT14" s="409">
        <f t="shared" si="9"/>
        <v>0</v>
      </c>
      <c r="AU14" s="115">
        <f>AM14+AP14+AS14</f>
        <v>0</v>
      </c>
      <c r="AV14" s="116">
        <f t="shared" si="10"/>
        <v>0</v>
      </c>
      <c r="AW14" s="346">
        <f>I14+AK14</f>
        <v>1829122</v>
      </c>
      <c r="AX14" s="113">
        <f>J14+Y14</f>
        <v>1281240</v>
      </c>
      <c r="AY14" s="113">
        <f>W14</f>
        <v>0</v>
      </c>
      <c r="AZ14" s="113">
        <f>K14+AC14</f>
        <v>60000</v>
      </c>
      <c r="BA14" s="113">
        <f t="shared" si="0"/>
        <v>453339</v>
      </c>
      <c r="BB14" s="113">
        <f t="shared" si="0"/>
        <v>25625</v>
      </c>
      <c r="BC14" s="113">
        <f>N14+AJ14</f>
        <v>8918</v>
      </c>
      <c r="BD14" s="115">
        <f>O14+AV14</f>
        <v>4.41</v>
      </c>
      <c r="BE14" s="115">
        <f>P14+AT14</f>
        <v>0</v>
      </c>
      <c r="BF14" s="372">
        <f>AQ14</f>
        <v>0</v>
      </c>
      <c r="BG14" s="116">
        <f>Q14+AU14</f>
        <v>4.41</v>
      </c>
    </row>
    <row r="15" spans="1:59" x14ac:dyDescent="0.2">
      <c r="A15" s="237">
        <v>1</v>
      </c>
      <c r="B15" s="31">
        <v>3440</v>
      </c>
      <c r="C15" s="31">
        <v>600078078</v>
      </c>
      <c r="D15" s="31">
        <v>72743441</v>
      </c>
      <c r="E15" s="246" t="s">
        <v>87</v>
      </c>
      <c r="F15" s="31"/>
      <c r="G15" s="236"/>
      <c r="H15" s="327"/>
      <c r="I15" s="6">
        <v>13094989</v>
      </c>
      <c r="J15" s="10">
        <v>9389743</v>
      </c>
      <c r="K15" s="10">
        <v>200000</v>
      </c>
      <c r="L15" s="10">
        <v>3241333</v>
      </c>
      <c r="M15" s="10">
        <v>187795</v>
      </c>
      <c r="N15" s="10">
        <v>76118</v>
      </c>
      <c r="O15" s="11">
        <v>23.434499999999996</v>
      </c>
      <c r="P15" s="11">
        <v>14.39</v>
      </c>
      <c r="Q15" s="37">
        <v>9.0444999999999993</v>
      </c>
      <c r="R15" s="6">
        <f t="shared" ref="R15:BG15" si="11">SUM(R12:R14)</f>
        <v>0</v>
      </c>
      <c r="S15" s="10">
        <f t="shared" si="11"/>
        <v>0</v>
      </c>
      <c r="T15" s="10">
        <f t="shared" si="11"/>
        <v>0</v>
      </c>
      <c r="U15" s="10">
        <f t="shared" ref="U15" si="12">SUM(U12:U14)</f>
        <v>68804</v>
      </c>
      <c r="V15" s="10">
        <f t="shared" si="11"/>
        <v>-88365</v>
      </c>
      <c r="W15" s="10">
        <f t="shared" ref="W15" si="13">SUM(W12:W14)</f>
        <v>0</v>
      </c>
      <c r="X15" s="10">
        <f t="shared" si="11"/>
        <v>0</v>
      </c>
      <c r="Y15" s="10">
        <f t="shared" si="11"/>
        <v>-19561</v>
      </c>
      <c r="Z15" s="10">
        <f t="shared" si="11"/>
        <v>0</v>
      </c>
      <c r="AA15" s="10">
        <f t="shared" si="11"/>
        <v>0</v>
      </c>
      <c r="AB15" s="10">
        <f t="shared" si="11"/>
        <v>0</v>
      </c>
      <c r="AC15" s="10">
        <f t="shared" si="11"/>
        <v>0</v>
      </c>
      <c r="AD15" s="10">
        <f t="shared" si="11"/>
        <v>-19561</v>
      </c>
      <c r="AE15" s="10">
        <f t="shared" si="11"/>
        <v>-6612</v>
      </c>
      <c r="AF15" s="10">
        <f t="shared" si="11"/>
        <v>-391</v>
      </c>
      <c r="AG15" s="10">
        <f t="shared" si="11"/>
        <v>0</v>
      </c>
      <c r="AH15" s="10">
        <f t="shared" ref="AH15" si="14">SUM(AH12:AH14)</f>
        <v>119999</v>
      </c>
      <c r="AI15" s="10">
        <f t="shared" si="11"/>
        <v>0</v>
      </c>
      <c r="AJ15" s="10">
        <f t="shared" si="11"/>
        <v>119999</v>
      </c>
      <c r="AK15" s="10">
        <f t="shared" si="11"/>
        <v>93435</v>
      </c>
      <c r="AL15" s="11">
        <f t="shared" si="11"/>
        <v>0</v>
      </c>
      <c r="AM15" s="11">
        <f t="shared" si="11"/>
        <v>-0.11</v>
      </c>
      <c r="AN15" s="11">
        <f t="shared" si="11"/>
        <v>0</v>
      </c>
      <c r="AO15" s="11">
        <f t="shared" si="11"/>
        <v>0</v>
      </c>
      <c r="AP15" s="11">
        <f t="shared" si="11"/>
        <v>0</v>
      </c>
      <c r="AQ15" s="11">
        <f t="shared" ref="AQ15" si="15">SUM(AQ12:AQ14)</f>
        <v>0</v>
      </c>
      <c r="AR15" s="11">
        <f t="shared" si="11"/>
        <v>0</v>
      </c>
      <c r="AS15" s="11">
        <f t="shared" si="11"/>
        <v>0</v>
      </c>
      <c r="AT15" s="11">
        <f t="shared" si="11"/>
        <v>0</v>
      </c>
      <c r="AU15" s="11">
        <f t="shared" si="11"/>
        <v>-0.11</v>
      </c>
      <c r="AV15" s="79">
        <f t="shared" si="11"/>
        <v>-0.11</v>
      </c>
      <c r="AW15" s="850">
        <f t="shared" si="11"/>
        <v>13188424</v>
      </c>
      <c r="AX15" s="10">
        <f t="shared" si="11"/>
        <v>9370182</v>
      </c>
      <c r="AY15" s="76">
        <f t="shared" ref="AY15" si="16">SUM(AY12:AY14)</f>
        <v>0</v>
      </c>
      <c r="AZ15" s="10">
        <f t="shared" si="11"/>
        <v>200000</v>
      </c>
      <c r="BA15" s="10">
        <f t="shared" si="11"/>
        <v>3234721</v>
      </c>
      <c r="BB15" s="10">
        <f t="shared" si="11"/>
        <v>187404</v>
      </c>
      <c r="BC15" s="10">
        <f t="shared" si="11"/>
        <v>196117</v>
      </c>
      <c r="BD15" s="11">
        <f t="shared" si="11"/>
        <v>23.324499999999997</v>
      </c>
      <c r="BE15" s="11">
        <f t="shared" si="11"/>
        <v>14.39</v>
      </c>
      <c r="BF15" s="11">
        <f t="shared" si="11"/>
        <v>0</v>
      </c>
      <c r="BG15" s="79">
        <f t="shared" si="11"/>
        <v>8.9344999999999999</v>
      </c>
    </row>
    <row r="16" spans="1:59" x14ac:dyDescent="0.2">
      <c r="A16" s="368">
        <v>2</v>
      </c>
      <c r="B16" s="369">
        <v>3458</v>
      </c>
      <c r="C16" s="369">
        <v>600029069</v>
      </c>
      <c r="D16" s="369">
        <v>75121557</v>
      </c>
      <c r="E16" s="367" t="s">
        <v>88</v>
      </c>
      <c r="F16" s="369">
        <v>3233</v>
      </c>
      <c r="G16" s="370" t="s">
        <v>322</v>
      </c>
      <c r="H16" s="371" t="s">
        <v>282</v>
      </c>
      <c r="I16" s="110">
        <v>3286605</v>
      </c>
      <c r="J16" s="111">
        <v>2299303</v>
      </c>
      <c r="K16" s="111">
        <v>100000</v>
      </c>
      <c r="L16" s="114">
        <v>810964</v>
      </c>
      <c r="M16" s="114">
        <v>45986</v>
      </c>
      <c r="N16" s="249">
        <v>30352</v>
      </c>
      <c r="O16" s="275">
        <v>5.31</v>
      </c>
      <c r="P16" s="288">
        <v>3.4299999999999997</v>
      </c>
      <c r="Q16" s="406">
        <v>1.88</v>
      </c>
      <c r="R16" s="112">
        <f t="shared" si="1"/>
        <v>0</v>
      </c>
      <c r="S16" s="113">
        <v>0</v>
      </c>
      <c r="T16" s="113">
        <v>0</v>
      </c>
      <c r="U16" s="113">
        <v>7360</v>
      </c>
      <c r="V16" s="113">
        <v>0</v>
      </c>
      <c r="W16" s="113">
        <v>0</v>
      </c>
      <c r="X16" s="113">
        <v>0</v>
      </c>
      <c r="Y16" s="113">
        <f t="shared" si="2"/>
        <v>7360</v>
      </c>
      <c r="Z16" s="113">
        <v>0</v>
      </c>
      <c r="AA16" s="113">
        <v>0</v>
      </c>
      <c r="AB16" s="113">
        <v>0</v>
      </c>
      <c r="AC16" s="113">
        <f t="shared" si="3"/>
        <v>0</v>
      </c>
      <c r="AD16" s="113">
        <f t="shared" si="4"/>
        <v>7360</v>
      </c>
      <c r="AE16" s="114">
        <f t="shared" si="5"/>
        <v>2488</v>
      </c>
      <c r="AF16" s="114">
        <f t="shared" si="6"/>
        <v>147</v>
      </c>
      <c r="AG16" s="113">
        <v>0</v>
      </c>
      <c r="AH16" s="113">
        <v>0</v>
      </c>
      <c r="AI16" s="113">
        <v>0</v>
      </c>
      <c r="AJ16" s="113">
        <f t="shared" si="7"/>
        <v>0</v>
      </c>
      <c r="AK16" s="113">
        <f t="shared" si="8"/>
        <v>9995</v>
      </c>
      <c r="AL16" s="115">
        <v>0</v>
      </c>
      <c r="AM16" s="115">
        <v>0</v>
      </c>
      <c r="AN16" s="115">
        <v>0</v>
      </c>
      <c r="AO16" s="115">
        <v>0</v>
      </c>
      <c r="AP16" s="115">
        <v>0</v>
      </c>
      <c r="AQ16" s="115">
        <v>0</v>
      </c>
      <c r="AR16" s="115">
        <v>0</v>
      </c>
      <c r="AS16" s="115">
        <v>0</v>
      </c>
      <c r="AT16" s="409">
        <f>AL16+AN16+AO16+AR16+AQ16</f>
        <v>0</v>
      </c>
      <c r="AU16" s="115">
        <f>AM16+AP16+AS16</f>
        <v>0</v>
      </c>
      <c r="AV16" s="116">
        <f t="shared" si="10"/>
        <v>0</v>
      </c>
      <c r="AW16" s="346">
        <f>I16+AK16</f>
        <v>3296600</v>
      </c>
      <c r="AX16" s="113">
        <f>J16+Y16</f>
        <v>2306663</v>
      </c>
      <c r="AY16" s="113">
        <f>W16</f>
        <v>0</v>
      </c>
      <c r="AZ16" s="113">
        <f>K16+AC16</f>
        <v>100000</v>
      </c>
      <c r="BA16" s="113">
        <f>L16+AE16</f>
        <v>813452</v>
      </c>
      <c r="BB16" s="113">
        <f>M16+AF16</f>
        <v>46133</v>
      </c>
      <c r="BC16" s="113">
        <f>N16+AJ16</f>
        <v>30352</v>
      </c>
      <c r="BD16" s="115">
        <f>O16+AV16</f>
        <v>5.31</v>
      </c>
      <c r="BE16" s="115">
        <f>P16+AT16</f>
        <v>3.4299999999999997</v>
      </c>
      <c r="BF16" s="372">
        <f>AQ16</f>
        <v>0</v>
      </c>
      <c r="BG16" s="116">
        <f>Q16+AU16</f>
        <v>1.88</v>
      </c>
    </row>
    <row r="17" spans="1:59" x14ac:dyDescent="0.2">
      <c r="A17" s="237">
        <v>2</v>
      </c>
      <c r="B17" s="31">
        <v>3458</v>
      </c>
      <c r="C17" s="31">
        <v>600029069</v>
      </c>
      <c r="D17" s="31">
        <v>75121557</v>
      </c>
      <c r="E17" s="246" t="s">
        <v>89</v>
      </c>
      <c r="F17" s="31"/>
      <c r="G17" s="236"/>
      <c r="H17" s="327"/>
      <c r="I17" s="6">
        <v>3286605</v>
      </c>
      <c r="J17" s="10">
        <v>2299303</v>
      </c>
      <c r="K17" s="10">
        <v>100000</v>
      </c>
      <c r="L17" s="10">
        <v>810964</v>
      </c>
      <c r="M17" s="10">
        <v>45986</v>
      </c>
      <c r="N17" s="10">
        <v>30352</v>
      </c>
      <c r="O17" s="11">
        <v>5.31</v>
      </c>
      <c r="P17" s="11">
        <v>3.4299999999999997</v>
      </c>
      <c r="Q17" s="37">
        <v>1.88</v>
      </c>
      <c r="R17" s="6">
        <f t="shared" ref="R17:BG17" si="17">SUM(R16)</f>
        <v>0</v>
      </c>
      <c r="S17" s="10">
        <f t="shared" si="17"/>
        <v>0</v>
      </c>
      <c r="T17" s="10">
        <f t="shared" si="17"/>
        <v>0</v>
      </c>
      <c r="U17" s="10">
        <f t="shared" si="17"/>
        <v>7360</v>
      </c>
      <c r="V17" s="10">
        <f t="shared" si="17"/>
        <v>0</v>
      </c>
      <c r="W17" s="10">
        <f t="shared" ref="W17" si="18">SUM(W16)</f>
        <v>0</v>
      </c>
      <c r="X17" s="10">
        <f t="shared" si="17"/>
        <v>0</v>
      </c>
      <c r="Y17" s="10">
        <f t="shared" si="17"/>
        <v>7360</v>
      </c>
      <c r="Z17" s="10">
        <f t="shared" si="17"/>
        <v>0</v>
      </c>
      <c r="AA17" s="10">
        <f t="shared" si="17"/>
        <v>0</v>
      </c>
      <c r="AB17" s="10">
        <f t="shared" si="17"/>
        <v>0</v>
      </c>
      <c r="AC17" s="10">
        <f t="shared" si="17"/>
        <v>0</v>
      </c>
      <c r="AD17" s="10">
        <f t="shared" si="17"/>
        <v>7360</v>
      </c>
      <c r="AE17" s="10">
        <f t="shared" si="17"/>
        <v>2488</v>
      </c>
      <c r="AF17" s="10">
        <f t="shared" si="17"/>
        <v>147</v>
      </c>
      <c r="AG17" s="10">
        <f t="shared" si="17"/>
        <v>0</v>
      </c>
      <c r="AH17" s="10">
        <f t="shared" si="17"/>
        <v>0</v>
      </c>
      <c r="AI17" s="10">
        <f t="shared" si="17"/>
        <v>0</v>
      </c>
      <c r="AJ17" s="10">
        <f t="shared" si="17"/>
        <v>0</v>
      </c>
      <c r="AK17" s="10">
        <f t="shared" si="17"/>
        <v>9995</v>
      </c>
      <c r="AL17" s="11">
        <f t="shared" si="17"/>
        <v>0</v>
      </c>
      <c r="AM17" s="11">
        <f t="shared" si="17"/>
        <v>0</v>
      </c>
      <c r="AN17" s="11">
        <f t="shared" si="17"/>
        <v>0</v>
      </c>
      <c r="AO17" s="11">
        <f t="shared" si="17"/>
        <v>0</v>
      </c>
      <c r="AP17" s="11">
        <f t="shared" si="17"/>
        <v>0</v>
      </c>
      <c r="AQ17" s="11">
        <f t="shared" ref="AQ17" si="19">SUM(AQ16)</f>
        <v>0</v>
      </c>
      <c r="AR17" s="11">
        <f t="shared" si="17"/>
        <v>0</v>
      </c>
      <c r="AS17" s="11">
        <f t="shared" si="17"/>
        <v>0</v>
      </c>
      <c r="AT17" s="11">
        <f t="shared" si="17"/>
        <v>0</v>
      </c>
      <c r="AU17" s="11">
        <f t="shared" si="17"/>
        <v>0</v>
      </c>
      <c r="AV17" s="79">
        <f t="shared" si="17"/>
        <v>0</v>
      </c>
      <c r="AW17" s="850">
        <f t="shared" si="17"/>
        <v>3296600</v>
      </c>
      <c r="AX17" s="10">
        <f t="shared" si="17"/>
        <v>2306663</v>
      </c>
      <c r="AY17" s="76">
        <f t="shared" ref="AY17" si="20">SUM(AY16)</f>
        <v>0</v>
      </c>
      <c r="AZ17" s="10">
        <f t="shared" si="17"/>
        <v>100000</v>
      </c>
      <c r="BA17" s="10">
        <f t="shared" si="17"/>
        <v>813452</v>
      </c>
      <c r="BB17" s="10">
        <f t="shared" si="17"/>
        <v>46133</v>
      </c>
      <c r="BC17" s="10">
        <f t="shared" si="17"/>
        <v>30352</v>
      </c>
      <c r="BD17" s="11">
        <f t="shared" si="17"/>
        <v>5.31</v>
      </c>
      <c r="BE17" s="11">
        <f t="shared" si="17"/>
        <v>3.4299999999999997</v>
      </c>
      <c r="BF17" s="11">
        <f t="shared" si="17"/>
        <v>0</v>
      </c>
      <c r="BG17" s="79">
        <f t="shared" si="17"/>
        <v>1.88</v>
      </c>
    </row>
    <row r="18" spans="1:59" x14ac:dyDescent="0.2">
      <c r="A18" s="368">
        <v>3</v>
      </c>
      <c r="B18" s="369">
        <v>3439</v>
      </c>
      <c r="C18" s="369">
        <v>600010473</v>
      </c>
      <c r="D18" s="369">
        <v>43256791</v>
      </c>
      <c r="E18" s="367" t="s">
        <v>810</v>
      </c>
      <c r="F18" s="369">
        <v>3113</v>
      </c>
      <c r="G18" s="370" t="s">
        <v>318</v>
      </c>
      <c r="H18" s="371" t="s">
        <v>281</v>
      </c>
      <c r="I18" s="110">
        <v>18639596</v>
      </c>
      <c r="J18" s="111">
        <v>13157214</v>
      </c>
      <c r="K18" s="111">
        <v>85000</v>
      </c>
      <c r="L18" s="114">
        <v>4475868</v>
      </c>
      <c r="M18" s="114">
        <v>263144</v>
      </c>
      <c r="N18" s="249">
        <v>658370</v>
      </c>
      <c r="O18" s="275">
        <v>26.296899999999997</v>
      </c>
      <c r="P18" s="288">
        <v>21.089999999999996</v>
      </c>
      <c r="Q18" s="406">
        <v>5.2069000000000001</v>
      </c>
      <c r="R18" s="112">
        <f t="shared" si="1"/>
        <v>-115000</v>
      </c>
      <c r="S18" s="113">
        <v>0</v>
      </c>
      <c r="T18" s="113">
        <v>934000</v>
      </c>
      <c r="U18" s="113">
        <v>44596</v>
      </c>
      <c r="V18" s="113">
        <v>0</v>
      </c>
      <c r="W18" s="113">
        <v>0</v>
      </c>
      <c r="X18" s="113">
        <v>0</v>
      </c>
      <c r="Y18" s="113">
        <f t="shared" si="2"/>
        <v>863596</v>
      </c>
      <c r="Z18" s="113">
        <v>115000</v>
      </c>
      <c r="AA18" s="113">
        <v>0</v>
      </c>
      <c r="AB18" s="113">
        <v>0</v>
      </c>
      <c r="AC18" s="113">
        <f t="shared" si="3"/>
        <v>115000</v>
      </c>
      <c r="AD18" s="113">
        <f t="shared" si="4"/>
        <v>978596</v>
      </c>
      <c r="AE18" s="114">
        <f t="shared" si="5"/>
        <v>330765</v>
      </c>
      <c r="AF18" s="114">
        <f t="shared" si="6"/>
        <v>17272</v>
      </c>
      <c r="AG18" s="113">
        <v>0</v>
      </c>
      <c r="AH18" s="113">
        <v>0</v>
      </c>
      <c r="AI18" s="113">
        <v>0</v>
      </c>
      <c r="AJ18" s="113">
        <f t="shared" si="7"/>
        <v>0</v>
      </c>
      <c r="AK18" s="113">
        <f t="shared" si="8"/>
        <v>1326633</v>
      </c>
      <c r="AL18" s="115">
        <v>-0.18</v>
      </c>
      <c r="AM18" s="115">
        <v>-0.05</v>
      </c>
      <c r="AN18" s="115">
        <v>0</v>
      </c>
      <c r="AO18" s="115">
        <v>1.71</v>
      </c>
      <c r="AP18" s="115">
        <v>0</v>
      </c>
      <c r="AQ18" s="115">
        <v>0</v>
      </c>
      <c r="AR18" s="115">
        <v>0</v>
      </c>
      <c r="AS18" s="115">
        <v>0</v>
      </c>
      <c r="AT18" s="409">
        <f t="shared" ref="AT18:AT22" si="21">AL18+AN18+AO18+AR18+AQ18</f>
        <v>1.53</v>
      </c>
      <c r="AU18" s="115">
        <f>AM18+AP18+AS18</f>
        <v>-0.05</v>
      </c>
      <c r="AV18" s="116">
        <f t="shared" si="10"/>
        <v>1.48</v>
      </c>
      <c r="AW18" s="346">
        <f>I18+AK18</f>
        <v>19966229</v>
      </c>
      <c r="AX18" s="113">
        <f>J18+Y18</f>
        <v>14020810</v>
      </c>
      <c r="AY18" s="113">
        <f t="shared" ref="AY18:AY22" si="22">W18</f>
        <v>0</v>
      </c>
      <c r="AZ18" s="113">
        <f>K18+AC18</f>
        <v>200000</v>
      </c>
      <c r="BA18" s="113">
        <f t="shared" ref="BA18:BB22" si="23">L18+AE18</f>
        <v>4806633</v>
      </c>
      <c r="BB18" s="113">
        <f t="shared" si="23"/>
        <v>280416</v>
      </c>
      <c r="BC18" s="113">
        <f>N18+AJ18</f>
        <v>658370</v>
      </c>
      <c r="BD18" s="115">
        <f>O18+AV18</f>
        <v>27.776899999999998</v>
      </c>
      <c r="BE18" s="115">
        <f>P18+AT18</f>
        <v>22.619999999999997</v>
      </c>
      <c r="BF18" s="372">
        <f t="shared" ref="BF18:BF22" si="24">AQ18</f>
        <v>0</v>
      </c>
      <c r="BG18" s="116">
        <f>Q18+AU18</f>
        <v>5.1569000000000003</v>
      </c>
    </row>
    <row r="19" spans="1:59" x14ac:dyDescent="0.2">
      <c r="A19" s="368">
        <v>3</v>
      </c>
      <c r="B19" s="369">
        <v>3439</v>
      </c>
      <c r="C19" s="369">
        <v>600010473</v>
      </c>
      <c r="D19" s="369">
        <v>43256791</v>
      </c>
      <c r="E19" s="367" t="s">
        <v>810</v>
      </c>
      <c r="F19" s="369">
        <v>3113</v>
      </c>
      <c r="G19" s="370" t="s">
        <v>316</v>
      </c>
      <c r="H19" s="371" t="s">
        <v>282</v>
      </c>
      <c r="I19" s="110">
        <v>5751665</v>
      </c>
      <c r="J19" s="111">
        <v>4218273</v>
      </c>
      <c r="K19" s="111">
        <v>0</v>
      </c>
      <c r="L19" s="114">
        <v>1425776</v>
      </c>
      <c r="M19" s="114">
        <v>84366</v>
      </c>
      <c r="N19" s="249">
        <v>23250</v>
      </c>
      <c r="O19" s="275">
        <v>11.25</v>
      </c>
      <c r="P19" s="288">
        <v>11.25</v>
      </c>
      <c r="Q19" s="406">
        <v>0</v>
      </c>
      <c r="R19" s="112">
        <f t="shared" si="1"/>
        <v>0</v>
      </c>
      <c r="S19" s="113">
        <v>-25663</v>
      </c>
      <c r="T19" s="113">
        <v>0</v>
      </c>
      <c r="U19" s="113">
        <v>0</v>
      </c>
      <c r="V19" s="113">
        <v>0</v>
      </c>
      <c r="W19" s="113">
        <v>0</v>
      </c>
      <c r="X19" s="113">
        <v>0</v>
      </c>
      <c r="Y19" s="113">
        <f t="shared" si="2"/>
        <v>-25663</v>
      </c>
      <c r="Z19" s="113">
        <v>0</v>
      </c>
      <c r="AA19" s="113">
        <v>0</v>
      </c>
      <c r="AB19" s="113">
        <v>0</v>
      </c>
      <c r="AC19" s="113">
        <f t="shared" si="3"/>
        <v>0</v>
      </c>
      <c r="AD19" s="113">
        <f t="shared" si="4"/>
        <v>-25663</v>
      </c>
      <c r="AE19" s="114">
        <f t="shared" si="5"/>
        <v>-8674</v>
      </c>
      <c r="AF19" s="114">
        <f t="shared" si="6"/>
        <v>-513</v>
      </c>
      <c r="AG19" s="113">
        <v>0</v>
      </c>
      <c r="AH19" s="113">
        <v>0</v>
      </c>
      <c r="AI19" s="113">
        <v>0</v>
      </c>
      <c r="AJ19" s="113">
        <f t="shared" si="7"/>
        <v>0</v>
      </c>
      <c r="AK19" s="113">
        <f t="shared" si="8"/>
        <v>-34850</v>
      </c>
      <c r="AL19" s="115">
        <v>0</v>
      </c>
      <c r="AM19" s="115">
        <v>0</v>
      </c>
      <c r="AN19" s="115">
        <v>-7.0000000000000007E-2</v>
      </c>
      <c r="AO19" s="115">
        <v>0</v>
      </c>
      <c r="AP19" s="115">
        <v>0</v>
      </c>
      <c r="AQ19" s="115">
        <v>0</v>
      </c>
      <c r="AR19" s="115">
        <v>0</v>
      </c>
      <c r="AS19" s="115">
        <v>0</v>
      </c>
      <c r="AT19" s="409">
        <f t="shared" si="21"/>
        <v>-7.0000000000000007E-2</v>
      </c>
      <c r="AU19" s="115">
        <f>AM19+AP19+AS19</f>
        <v>0</v>
      </c>
      <c r="AV19" s="116">
        <f t="shared" si="10"/>
        <v>-7.0000000000000007E-2</v>
      </c>
      <c r="AW19" s="346">
        <f>I19+AK19</f>
        <v>5716815</v>
      </c>
      <c r="AX19" s="113">
        <f>J19+Y19</f>
        <v>4192610</v>
      </c>
      <c r="AY19" s="113">
        <f t="shared" si="22"/>
        <v>0</v>
      </c>
      <c r="AZ19" s="113">
        <f>K19+AC19</f>
        <v>0</v>
      </c>
      <c r="BA19" s="113">
        <f t="shared" si="23"/>
        <v>1417102</v>
      </c>
      <c r="BB19" s="113">
        <f t="shared" si="23"/>
        <v>83853</v>
      </c>
      <c r="BC19" s="113">
        <f>N19+AJ19</f>
        <v>23250</v>
      </c>
      <c r="BD19" s="115">
        <f>O19+AV19</f>
        <v>11.18</v>
      </c>
      <c r="BE19" s="115">
        <f>P19+AT19</f>
        <v>11.18</v>
      </c>
      <c r="BF19" s="372">
        <f t="shared" si="24"/>
        <v>0</v>
      </c>
      <c r="BG19" s="116">
        <f>Q19+AU19</f>
        <v>0</v>
      </c>
    </row>
    <row r="20" spans="1:59" x14ac:dyDescent="0.2">
      <c r="A20" s="368">
        <v>3</v>
      </c>
      <c r="B20" s="369">
        <v>3439</v>
      </c>
      <c r="C20" s="369">
        <v>600010473</v>
      </c>
      <c r="D20" s="369">
        <v>43256791</v>
      </c>
      <c r="E20" s="367" t="s">
        <v>810</v>
      </c>
      <c r="F20" s="369">
        <v>3143</v>
      </c>
      <c r="G20" s="370" t="s">
        <v>633</v>
      </c>
      <c r="H20" s="394" t="s">
        <v>281</v>
      </c>
      <c r="I20" s="110">
        <v>1592191</v>
      </c>
      <c r="J20" s="111">
        <v>1167526</v>
      </c>
      <c r="K20" s="111">
        <v>5000</v>
      </c>
      <c r="L20" s="114">
        <v>396314</v>
      </c>
      <c r="M20" s="114">
        <v>23351</v>
      </c>
      <c r="N20" s="249">
        <v>0</v>
      </c>
      <c r="O20" s="275">
        <v>2.4700000000000002</v>
      </c>
      <c r="P20" s="288">
        <v>2.4700000000000002</v>
      </c>
      <c r="Q20" s="406">
        <v>0</v>
      </c>
      <c r="R20" s="112">
        <f t="shared" si="1"/>
        <v>-3000</v>
      </c>
      <c r="S20" s="113">
        <v>0</v>
      </c>
      <c r="T20" s="113">
        <v>129753</v>
      </c>
      <c r="U20" s="113">
        <v>0</v>
      </c>
      <c r="V20" s="113">
        <v>0</v>
      </c>
      <c r="W20" s="113">
        <v>0</v>
      </c>
      <c r="X20" s="113">
        <v>0</v>
      </c>
      <c r="Y20" s="113">
        <f t="shared" si="2"/>
        <v>126753</v>
      </c>
      <c r="Z20" s="113">
        <v>3000</v>
      </c>
      <c r="AA20" s="113">
        <v>0</v>
      </c>
      <c r="AB20" s="113">
        <v>0</v>
      </c>
      <c r="AC20" s="113">
        <f t="shared" si="3"/>
        <v>3000</v>
      </c>
      <c r="AD20" s="113">
        <f t="shared" si="4"/>
        <v>129753</v>
      </c>
      <c r="AE20" s="114">
        <f t="shared" si="5"/>
        <v>43857</v>
      </c>
      <c r="AF20" s="114">
        <f t="shared" si="6"/>
        <v>2535</v>
      </c>
      <c r="AG20" s="113">
        <v>0</v>
      </c>
      <c r="AH20" s="113">
        <v>0</v>
      </c>
      <c r="AI20" s="113">
        <v>0</v>
      </c>
      <c r="AJ20" s="113">
        <f t="shared" si="7"/>
        <v>0</v>
      </c>
      <c r="AK20" s="113">
        <f t="shared" si="8"/>
        <v>176145</v>
      </c>
      <c r="AL20" s="115">
        <v>0</v>
      </c>
      <c r="AM20" s="115">
        <v>0</v>
      </c>
      <c r="AN20" s="115">
        <v>0</v>
      </c>
      <c r="AO20" s="115">
        <v>0.27</v>
      </c>
      <c r="AP20" s="115">
        <v>0</v>
      </c>
      <c r="AQ20" s="115">
        <v>0</v>
      </c>
      <c r="AR20" s="115">
        <v>0</v>
      </c>
      <c r="AS20" s="115">
        <v>0</v>
      </c>
      <c r="AT20" s="409">
        <f t="shared" si="21"/>
        <v>0.27</v>
      </c>
      <c r="AU20" s="115">
        <f>AM20+AP20+AS20</f>
        <v>0</v>
      </c>
      <c r="AV20" s="116">
        <f t="shared" si="10"/>
        <v>0.27</v>
      </c>
      <c r="AW20" s="346">
        <f>I20+AK20</f>
        <v>1768336</v>
      </c>
      <c r="AX20" s="113">
        <f>J20+Y20</f>
        <v>1294279</v>
      </c>
      <c r="AY20" s="113">
        <f t="shared" si="22"/>
        <v>0</v>
      </c>
      <c r="AZ20" s="113">
        <f>K20+AC20</f>
        <v>8000</v>
      </c>
      <c r="BA20" s="113">
        <f t="shared" si="23"/>
        <v>440171</v>
      </c>
      <c r="BB20" s="113">
        <f t="shared" si="23"/>
        <v>25886</v>
      </c>
      <c r="BC20" s="113">
        <f>N20+AJ20</f>
        <v>0</v>
      </c>
      <c r="BD20" s="115">
        <f>O20+AV20</f>
        <v>2.74</v>
      </c>
      <c r="BE20" s="115">
        <f>P20+AT20</f>
        <v>2.74</v>
      </c>
      <c r="BF20" s="372">
        <f t="shared" si="24"/>
        <v>0</v>
      </c>
      <c r="BG20" s="116">
        <f>Q20+AU20</f>
        <v>0</v>
      </c>
    </row>
    <row r="21" spans="1:59" x14ac:dyDescent="0.2">
      <c r="A21" s="368">
        <v>3</v>
      </c>
      <c r="B21" s="369">
        <v>3439</v>
      </c>
      <c r="C21" s="369">
        <v>600010473</v>
      </c>
      <c r="D21" s="369">
        <v>43256791</v>
      </c>
      <c r="E21" s="367" t="s">
        <v>810</v>
      </c>
      <c r="F21" s="369">
        <v>3143</v>
      </c>
      <c r="G21" s="370" t="s">
        <v>634</v>
      </c>
      <c r="H21" s="394" t="s">
        <v>282</v>
      </c>
      <c r="I21" s="110">
        <v>58986</v>
      </c>
      <c r="J21" s="111">
        <v>41580</v>
      </c>
      <c r="K21" s="111">
        <v>0</v>
      </c>
      <c r="L21" s="114">
        <v>14054</v>
      </c>
      <c r="M21" s="114">
        <v>832</v>
      </c>
      <c r="N21" s="249">
        <v>2520</v>
      </c>
      <c r="O21" s="275">
        <v>0.17</v>
      </c>
      <c r="P21" s="288">
        <v>0</v>
      </c>
      <c r="Q21" s="406">
        <v>0.17</v>
      </c>
      <c r="R21" s="112">
        <f t="shared" si="1"/>
        <v>0</v>
      </c>
      <c r="S21" s="113">
        <v>0</v>
      </c>
      <c r="T21" s="113">
        <v>0</v>
      </c>
      <c r="U21" s="113">
        <v>0</v>
      </c>
      <c r="V21" s="113">
        <v>0</v>
      </c>
      <c r="W21" s="113">
        <v>0</v>
      </c>
      <c r="X21" s="113">
        <v>0</v>
      </c>
      <c r="Y21" s="113">
        <f t="shared" si="2"/>
        <v>0</v>
      </c>
      <c r="Z21" s="113">
        <v>0</v>
      </c>
      <c r="AA21" s="113">
        <v>0</v>
      </c>
      <c r="AB21" s="113">
        <v>0</v>
      </c>
      <c r="AC21" s="113">
        <f t="shared" si="3"/>
        <v>0</v>
      </c>
      <c r="AD21" s="113">
        <f t="shared" si="4"/>
        <v>0</v>
      </c>
      <c r="AE21" s="114">
        <f t="shared" si="5"/>
        <v>0</v>
      </c>
      <c r="AF21" s="114">
        <f t="shared" si="6"/>
        <v>0</v>
      </c>
      <c r="AG21" s="113">
        <v>0</v>
      </c>
      <c r="AH21" s="113">
        <v>0</v>
      </c>
      <c r="AI21" s="113">
        <v>0</v>
      </c>
      <c r="AJ21" s="113">
        <f t="shared" si="7"/>
        <v>0</v>
      </c>
      <c r="AK21" s="113">
        <f t="shared" si="8"/>
        <v>0</v>
      </c>
      <c r="AL21" s="115">
        <v>0</v>
      </c>
      <c r="AM21" s="115">
        <v>0</v>
      </c>
      <c r="AN21" s="115">
        <v>0</v>
      </c>
      <c r="AO21" s="115">
        <v>0</v>
      </c>
      <c r="AP21" s="115">
        <v>0</v>
      </c>
      <c r="AQ21" s="115">
        <v>0</v>
      </c>
      <c r="AR21" s="115">
        <v>0</v>
      </c>
      <c r="AS21" s="115">
        <v>0</v>
      </c>
      <c r="AT21" s="409">
        <f t="shared" si="21"/>
        <v>0</v>
      </c>
      <c r="AU21" s="115">
        <f>AM21+AP21+AS21</f>
        <v>0</v>
      </c>
      <c r="AV21" s="116">
        <f t="shared" si="10"/>
        <v>0</v>
      </c>
      <c r="AW21" s="346">
        <f>I21+AK21</f>
        <v>58986</v>
      </c>
      <c r="AX21" s="113">
        <f>J21+Y21</f>
        <v>41580</v>
      </c>
      <c r="AY21" s="113">
        <f t="shared" si="22"/>
        <v>0</v>
      </c>
      <c r="AZ21" s="113">
        <f>K21+AC21</f>
        <v>0</v>
      </c>
      <c r="BA21" s="113">
        <f t="shared" si="23"/>
        <v>14054</v>
      </c>
      <c r="BB21" s="113">
        <f t="shared" si="23"/>
        <v>832</v>
      </c>
      <c r="BC21" s="113">
        <f>N21+AJ21</f>
        <v>2520</v>
      </c>
      <c r="BD21" s="115">
        <f>O21+AV21</f>
        <v>0.17</v>
      </c>
      <c r="BE21" s="115">
        <f>P21+AT21</f>
        <v>0</v>
      </c>
      <c r="BF21" s="372">
        <f t="shared" si="24"/>
        <v>0</v>
      </c>
      <c r="BG21" s="116">
        <f>Q21+AU21</f>
        <v>0.17</v>
      </c>
    </row>
    <row r="22" spans="1:59" x14ac:dyDescent="0.2">
      <c r="A22" s="368">
        <v>3</v>
      </c>
      <c r="B22" s="369">
        <v>3439</v>
      </c>
      <c r="C22" s="369">
        <v>600010473</v>
      </c>
      <c r="D22" s="369">
        <v>43256791</v>
      </c>
      <c r="E22" s="367" t="s">
        <v>810</v>
      </c>
      <c r="F22" s="369">
        <v>3143</v>
      </c>
      <c r="G22" s="370" t="s">
        <v>321</v>
      </c>
      <c r="H22" s="371" t="s">
        <v>282</v>
      </c>
      <c r="I22" s="110">
        <v>278699</v>
      </c>
      <c r="J22" s="111">
        <v>165043</v>
      </c>
      <c r="K22" s="111">
        <v>40000</v>
      </c>
      <c r="L22" s="114">
        <v>69305</v>
      </c>
      <c r="M22" s="114">
        <v>3301</v>
      </c>
      <c r="N22" s="249">
        <v>1050</v>
      </c>
      <c r="O22" s="275">
        <v>0.37</v>
      </c>
      <c r="P22" s="288">
        <v>0.3</v>
      </c>
      <c r="Q22" s="406">
        <v>7.0000000000000007E-2</v>
      </c>
      <c r="R22" s="112">
        <f t="shared" si="1"/>
        <v>8000</v>
      </c>
      <c r="S22" s="113">
        <v>0</v>
      </c>
      <c r="T22" s="113">
        <v>0</v>
      </c>
      <c r="U22" s="113">
        <v>0</v>
      </c>
      <c r="V22" s="113">
        <v>0</v>
      </c>
      <c r="W22" s="113">
        <v>0</v>
      </c>
      <c r="X22" s="113">
        <v>0</v>
      </c>
      <c r="Y22" s="113">
        <f t="shared" si="2"/>
        <v>8000</v>
      </c>
      <c r="Z22" s="113">
        <v>-8000</v>
      </c>
      <c r="AA22" s="113">
        <v>0</v>
      </c>
      <c r="AB22" s="113">
        <v>0</v>
      </c>
      <c r="AC22" s="113">
        <f t="shared" si="3"/>
        <v>-8000</v>
      </c>
      <c r="AD22" s="113">
        <f t="shared" si="4"/>
        <v>0</v>
      </c>
      <c r="AE22" s="114">
        <f t="shared" si="5"/>
        <v>0</v>
      </c>
      <c r="AF22" s="114">
        <f t="shared" si="6"/>
        <v>160</v>
      </c>
      <c r="AG22" s="113">
        <v>0</v>
      </c>
      <c r="AH22" s="113">
        <v>0</v>
      </c>
      <c r="AI22" s="113">
        <v>0</v>
      </c>
      <c r="AJ22" s="113">
        <f t="shared" si="7"/>
        <v>0</v>
      </c>
      <c r="AK22" s="113">
        <f t="shared" si="8"/>
        <v>160</v>
      </c>
      <c r="AL22" s="115">
        <v>0.02</v>
      </c>
      <c r="AM22" s="115">
        <v>0</v>
      </c>
      <c r="AN22" s="115">
        <v>0</v>
      </c>
      <c r="AO22" s="115">
        <v>0</v>
      </c>
      <c r="AP22" s="115">
        <v>0</v>
      </c>
      <c r="AQ22" s="115">
        <v>0</v>
      </c>
      <c r="AR22" s="115">
        <v>0</v>
      </c>
      <c r="AS22" s="115">
        <v>0</v>
      </c>
      <c r="AT22" s="409">
        <f t="shared" si="21"/>
        <v>0.02</v>
      </c>
      <c r="AU22" s="115">
        <f>AM22+AP22+AS22</f>
        <v>0</v>
      </c>
      <c r="AV22" s="116">
        <f t="shared" si="10"/>
        <v>0.02</v>
      </c>
      <c r="AW22" s="346">
        <f>I22+AK22</f>
        <v>278859</v>
      </c>
      <c r="AX22" s="113">
        <f>J22+Y22</f>
        <v>173043</v>
      </c>
      <c r="AY22" s="113">
        <f t="shared" si="22"/>
        <v>0</v>
      </c>
      <c r="AZ22" s="113">
        <f>K22+AC22</f>
        <v>32000</v>
      </c>
      <c r="BA22" s="113">
        <f t="shared" si="23"/>
        <v>69305</v>
      </c>
      <c r="BB22" s="113">
        <f t="shared" si="23"/>
        <v>3461</v>
      </c>
      <c r="BC22" s="113">
        <f>N22+AJ22</f>
        <v>1050</v>
      </c>
      <c r="BD22" s="115">
        <f>O22+AV22</f>
        <v>0.39</v>
      </c>
      <c r="BE22" s="115">
        <f>P22+AT22</f>
        <v>0.32</v>
      </c>
      <c r="BF22" s="372">
        <f t="shared" si="24"/>
        <v>0</v>
      </c>
      <c r="BG22" s="116">
        <f>Q22+AU22</f>
        <v>7.0000000000000007E-2</v>
      </c>
    </row>
    <row r="23" spans="1:59" x14ac:dyDescent="0.2">
      <c r="A23" s="237">
        <v>3</v>
      </c>
      <c r="B23" s="31">
        <v>3439</v>
      </c>
      <c r="C23" s="31">
        <v>600010473</v>
      </c>
      <c r="D23" s="31">
        <v>43256791</v>
      </c>
      <c r="E23" s="246" t="s">
        <v>90</v>
      </c>
      <c r="F23" s="31"/>
      <c r="G23" s="236"/>
      <c r="H23" s="327"/>
      <c r="I23" s="5">
        <v>26321137</v>
      </c>
      <c r="J23" s="8">
        <v>18749636</v>
      </c>
      <c r="K23" s="8">
        <v>130000</v>
      </c>
      <c r="L23" s="8">
        <v>6381317</v>
      </c>
      <c r="M23" s="8">
        <v>374994</v>
      </c>
      <c r="N23" s="8">
        <v>685190</v>
      </c>
      <c r="O23" s="9">
        <v>40.556899999999992</v>
      </c>
      <c r="P23" s="9">
        <v>35.109999999999992</v>
      </c>
      <c r="Q23" s="38">
        <v>5.4469000000000003</v>
      </c>
      <c r="R23" s="5">
        <f t="shared" ref="R23:BG23" si="25">SUM(R18:R22)</f>
        <v>-110000</v>
      </c>
      <c r="S23" s="8">
        <f t="shared" si="25"/>
        <v>-25663</v>
      </c>
      <c r="T23" s="8">
        <f t="shared" si="25"/>
        <v>1063753</v>
      </c>
      <c r="U23" s="8">
        <f t="shared" ref="U23" si="26">SUM(U18:U22)</f>
        <v>44596</v>
      </c>
      <c r="V23" s="8">
        <f t="shared" si="25"/>
        <v>0</v>
      </c>
      <c r="W23" s="8">
        <f t="shared" ref="W23" si="27">SUM(W18:W22)</f>
        <v>0</v>
      </c>
      <c r="X23" s="8">
        <f t="shared" si="25"/>
        <v>0</v>
      </c>
      <c r="Y23" s="8">
        <f t="shared" si="25"/>
        <v>972686</v>
      </c>
      <c r="Z23" s="8">
        <f t="shared" si="25"/>
        <v>110000</v>
      </c>
      <c r="AA23" s="8">
        <f t="shared" si="25"/>
        <v>0</v>
      </c>
      <c r="AB23" s="8">
        <f t="shared" si="25"/>
        <v>0</v>
      </c>
      <c r="AC23" s="8">
        <f t="shared" si="25"/>
        <v>110000</v>
      </c>
      <c r="AD23" s="8">
        <f t="shared" si="25"/>
        <v>1082686</v>
      </c>
      <c r="AE23" s="8">
        <f t="shared" si="25"/>
        <v>365948</v>
      </c>
      <c r="AF23" s="8">
        <f t="shared" si="25"/>
        <v>19454</v>
      </c>
      <c r="AG23" s="8">
        <f t="shared" si="25"/>
        <v>0</v>
      </c>
      <c r="AH23" s="8">
        <f t="shared" ref="AH23" si="28">SUM(AH18:AH22)</f>
        <v>0</v>
      </c>
      <c r="AI23" s="8">
        <f t="shared" si="25"/>
        <v>0</v>
      </c>
      <c r="AJ23" s="8">
        <f t="shared" si="25"/>
        <v>0</v>
      </c>
      <c r="AK23" s="8">
        <f t="shared" si="25"/>
        <v>1468088</v>
      </c>
      <c r="AL23" s="9">
        <f t="shared" si="25"/>
        <v>-0.16</v>
      </c>
      <c r="AM23" s="9">
        <f t="shared" si="25"/>
        <v>-0.05</v>
      </c>
      <c r="AN23" s="9">
        <f t="shared" si="25"/>
        <v>-7.0000000000000007E-2</v>
      </c>
      <c r="AO23" s="9">
        <f t="shared" si="25"/>
        <v>1.98</v>
      </c>
      <c r="AP23" s="9">
        <f t="shared" si="25"/>
        <v>0</v>
      </c>
      <c r="AQ23" s="9">
        <f t="shared" ref="AQ23" si="29">SUM(AQ18:AQ22)</f>
        <v>0</v>
      </c>
      <c r="AR23" s="9">
        <f t="shared" si="25"/>
        <v>0</v>
      </c>
      <c r="AS23" s="9">
        <f t="shared" si="25"/>
        <v>0</v>
      </c>
      <c r="AT23" s="9">
        <f t="shared" si="25"/>
        <v>1.75</v>
      </c>
      <c r="AU23" s="9">
        <f t="shared" si="25"/>
        <v>-0.05</v>
      </c>
      <c r="AV23" s="78">
        <f t="shared" si="25"/>
        <v>1.7</v>
      </c>
      <c r="AW23" s="851">
        <f t="shared" si="25"/>
        <v>27789225</v>
      </c>
      <c r="AX23" s="8">
        <f t="shared" si="25"/>
        <v>19722322</v>
      </c>
      <c r="AY23" s="43">
        <f t="shared" ref="AY23" si="30">SUM(AY18:AY22)</f>
        <v>0</v>
      </c>
      <c r="AZ23" s="8">
        <f t="shared" si="25"/>
        <v>240000</v>
      </c>
      <c r="BA23" s="8">
        <f t="shared" si="25"/>
        <v>6747265</v>
      </c>
      <c r="BB23" s="8">
        <f t="shared" si="25"/>
        <v>394448</v>
      </c>
      <c r="BC23" s="8">
        <f t="shared" si="25"/>
        <v>685190</v>
      </c>
      <c r="BD23" s="9">
        <f t="shared" si="25"/>
        <v>42.256900000000002</v>
      </c>
      <c r="BE23" s="9">
        <f t="shared" si="25"/>
        <v>36.86</v>
      </c>
      <c r="BF23" s="9">
        <f t="shared" si="25"/>
        <v>0</v>
      </c>
      <c r="BG23" s="78">
        <f t="shared" si="25"/>
        <v>5.3969000000000005</v>
      </c>
    </row>
    <row r="24" spans="1:59" x14ac:dyDescent="0.2">
      <c r="A24" s="368">
        <v>4</v>
      </c>
      <c r="B24" s="369">
        <v>3438</v>
      </c>
      <c r="C24" s="369">
        <v>600078493</v>
      </c>
      <c r="D24" s="369">
        <v>43257089</v>
      </c>
      <c r="E24" s="367" t="s">
        <v>91</v>
      </c>
      <c r="F24" s="369">
        <v>3113</v>
      </c>
      <c r="G24" s="370" t="s">
        <v>318</v>
      </c>
      <c r="H24" s="371" t="s">
        <v>281</v>
      </c>
      <c r="I24" s="110">
        <v>25422781</v>
      </c>
      <c r="J24" s="111">
        <v>18251510</v>
      </c>
      <c r="K24" s="111">
        <v>75000</v>
      </c>
      <c r="L24" s="114">
        <v>6194361</v>
      </c>
      <c r="M24" s="114">
        <v>365030</v>
      </c>
      <c r="N24" s="249">
        <v>536880</v>
      </c>
      <c r="O24" s="275">
        <v>35.322800000000001</v>
      </c>
      <c r="P24" s="288">
        <v>27.433399999999999</v>
      </c>
      <c r="Q24" s="406">
        <v>7.8894000000000002</v>
      </c>
      <c r="R24" s="112">
        <f t="shared" si="1"/>
        <v>-45000</v>
      </c>
      <c r="S24" s="113">
        <v>0</v>
      </c>
      <c r="T24" s="113">
        <v>422179</v>
      </c>
      <c r="U24" s="113">
        <v>43356</v>
      </c>
      <c r="V24" s="113">
        <v>-110456</v>
      </c>
      <c r="W24" s="113">
        <v>0</v>
      </c>
      <c r="X24" s="113">
        <v>0</v>
      </c>
      <c r="Y24" s="113">
        <f t="shared" si="2"/>
        <v>310079</v>
      </c>
      <c r="Z24" s="113">
        <v>45000</v>
      </c>
      <c r="AA24" s="113">
        <v>0</v>
      </c>
      <c r="AB24" s="113">
        <v>0</v>
      </c>
      <c r="AC24" s="113">
        <f t="shared" si="3"/>
        <v>45000</v>
      </c>
      <c r="AD24" s="113">
        <f t="shared" si="4"/>
        <v>355079</v>
      </c>
      <c r="AE24" s="114">
        <f t="shared" si="5"/>
        <v>120017</v>
      </c>
      <c r="AF24" s="114">
        <f t="shared" si="6"/>
        <v>6202</v>
      </c>
      <c r="AG24" s="113">
        <v>0</v>
      </c>
      <c r="AH24" s="113">
        <v>149999</v>
      </c>
      <c r="AI24" s="113">
        <v>0</v>
      </c>
      <c r="AJ24" s="113">
        <f t="shared" si="7"/>
        <v>149999</v>
      </c>
      <c r="AK24" s="113">
        <f t="shared" si="8"/>
        <v>631297</v>
      </c>
      <c r="AL24" s="115">
        <v>-0.14000000000000001</v>
      </c>
      <c r="AM24" s="115">
        <v>0</v>
      </c>
      <c r="AN24" s="115">
        <v>0</v>
      </c>
      <c r="AO24" s="115">
        <v>0.73</v>
      </c>
      <c r="AP24" s="115">
        <v>0</v>
      </c>
      <c r="AQ24" s="115">
        <v>0</v>
      </c>
      <c r="AR24" s="115">
        <v>0</v>
      </c>
      <c r="AS24" s="115">
        <v>0</v>
      </c>
      <c r="AT24" s="409">
        <f t="shared" ref="AT24:AT27" si="31">AL24+AN24+AO24+AR24+AQ24</f>
        <v>0.59</v>
      </c>
      <c r="AU24" s="115">
        <f>AM24+AP24+AS24</f>
        <v>0</v>
      </c>
      <c r="AV24" s="116">
        <f t="shared" si="10"/>
        <v>0.59</v>
      </c>
      <c r="AW24" s="346">
        <f>I24+AK24</f>
        <v>26054078</v>
      </c>
      <c r="AX24" s="113">
        <f>J24+Y24</f>
        <v>18561589</v>
      </c>
      <c r="AY24" s="113">
        <f t="shared" ref="AY24:AY27" si="32">W24</f>
        <v>0</v>
      </c>
      <c r="AZ24" s="113">
        <f>K24+AC24</f>
        <v>120000</v>
      </c>
      <c r="BA24" s="113">
        <f t="shared" ref="BA24:BB27" si="33">L24+AE24</f>
        <v>6314378</v>
      </c>
      <c r="BB24" s="113">
        <f t="shared" si="33"/>
        <v>371232</v>
      </c>
      <c r="BC24" s="113">
        <f>N24+AJ24</f>
        <v>686879</v>
      </c>
      <c r="BD24" s="115">
        <f>O24+AV24</f>
        <v>35.912800000000004</v>
      </c>
      <c r="BE24" s="115">
        <f>P24+AT24</f>
        <v>28.023399999999999</v>
      </c>
      <c r="BF24" s="372">
        <f t="shared" ref="BF24:BF27" si="34">AQ24</f>
        <v>0</v>
      </c>
      <c r="BG24" s="116">
        <f>Q24+AU24</f>
        <v>7.8894000000000002</v>
      </c>
    </row>
    <row r="25" spans="1:59" x14ac:dyDescent="0.2">
      <c r="A25" s="368">
        <v>4</v>
      </c>
      <c r="B25" s="369">
        <v>3438</v>
      </c>
      <c r="C25" s="369">
        <v>600078493</v>
      </c>
      <c r="D25" s="369">
        <v>43257089</v>
      </c>
      <c r="E25" s="367" t="s">
        <v>91</v>
      </c>
      <c r="F25" s="369">
        <v>3113</v>
      </c>
      <c r="G25" s="370" t="s">
        <v>316</v>
      </c>
      <c r="H25" s="371" t="s">
        <v>282</v>
      </c>
      <c r="I25" s="110">
        <v>3270428</v>
      </c>
      <c r="J25" s="111">
        <v>2383414</v>
      </c>
      <c r="K25" s="111">
        <v>0</v>
      </c>
      <c r="L25" s="114">
        <v>805595</v>
      </c>
      <c r="M25" s="114">
        <v>47669</v>
      </c>
      <c r="N25" s="249">
        <v>33750</v>
      </c>
      <c r="O25" s="275">
        <v>6.66</v>
      </c>
      <c r="P25" s="288">
        <v>6.66</v>
      </c>
      <c r="Q25" s="406">
        <v>0</v>
      </c>
      <c r="R25" s="112">
        <f t="shared" si="1"/>
        <v>0</v>
      </c>
      <c r="S25" s="113">
        <v>-102652</v>
      </c>
      <c r="T25" s="113">
        <v>0</v>
      </c>
      <c r="U25" s="113">
        <v>0</v>
      </c>
      <c r="V25" s="113">
        <v>0</v>
      </c>
      <c r="W25" s="113">
        <v>0</v>
      </c>
      <c r="X25" s="113">
        <v>0</v>
      </c>
      <c r="Y25" s="113">
        <f t="shared" si="2"/>
        <v>-102652</v>
      </c>
      <c r="Z25" s="113">
        <v>0</v>
      </c>
      <c r="AA25" s="113">
        <v>0</v>
      </c>
      <c r="AB25" s="113">
        <v>0</v>
      </c>
      <c r="AC25" s="113">
        <f t="shared" si="3"/>
        <v>0</v>
      </c>
      <c r="AD25" s="113">
        <f t="shared" si="4"/>
        <v>-102652</v>
      </c>
      <c r="AE25" s="114">
        <f t="shared" si="5"/>
        <v>-34696</v>
      </c>
      <c r="AF25" s="114">
        <f t="shared" si="6"/>
        <v>-2053</v>
      </c>
      <c r="AG25" s="113">
        <v>0</v>
      </c>
      <c r="AH25" s="113">
        <v>0</v>
      </c>
      <c r="AI25" s="113">
        <v>0</v>
      </c>
      <c r="AJ25" s="113">
        <f t="shared" si="7"/>
        <v>0</v>
      </c>
      <c r="AK25" s="113">
        <f t="shared" si="8"/>
        <v>-139401</v>
      </c>
      <c r="AL25" s="115">
        <v>0</v>
      </c>
      <c r="AM25" s="115">
        <v>0</v>
      </c>
      <c r="AN25" s="115">
        <v>-0.3</v>
      </c>
      <c r="AO25" s="115">
        <v>0</v>
      </c>
      <c r="AP25" s="115">
        <v>0</v>
      </c>
      <c r="AQ25" s="115">
        <v>0</v>
      </c>
      <c r="AR25" s="115">
        <v>0</v>
      </c>
      <c r="AS25" s="115">
        <v>0</v>
      </c>
      <c r="AT25" s="409">
        <f t="shared" si="31"/>
        <v>-0.3</v>
      </c>
      <c r="AU25" s="115">
        <f>AM25+AP25+AS25</f>
        <v>0</v>
      </c>
      <c r="AV25" s="116">
        <f t="shared" si="10"/>
        <v>-0.3</v>
      </c>
      <c r="AW25" s="346">
        <f>I25+AK25</f>
        <v>3131027</v>
      </c>
      <c r="AX25" s="113">
        <f>J25+Y25</f>
        <v>2280762</v>
      </c>
      <c r="AY25" s="113">
        <f t="shared" si="32"/>
        <v>0</v>
      </c>
      <c r="AZ25" s="113">
        <f>K25+AC25</f>
        <v>0</v>
      </c>
      <c r="BA25" s="113">
        <f t="shared" si="33"/>
        <v>770899</v>
      </c>
      <c r="BB25" s="113">
        <f t="shared" si="33"/>
        <v>45616</v>
      </c>
      <c r="BC25" s="113">
        <f>N25+AJ25</f>
        <v>33750</v>
      </c>
      <c r="BD25" s="115">
        <f>O25+AV25</f>
        <v>6.36</v>
      </c>
      <c r="BE25" s="115">
        <f>P25+AT25</f>
        <v>6.36</v>
      </c>
      <c r="BF25" s="372">
        <f t="shared" si="34"/>
        <v>0</v>
      </c>
      <c r="BG25" s="116">
        <f>Q25+AU25</f>
        <v>0</v>
      </c>
    </row>
    <row r="26" spans="1:59" x14ac:dyDescent="0.2">
      <c r="A26" s="368">
        <v>4</v>
      </c>
      <c r="B26" s="369">
        <v>3438</v>
      </c>
      <c r="C26" s="369">
        <v>600078493</v>
      </c>
      <c r="D26" s="369">
        <v>43257089</v>
      </c>
      <c r="E26" s="367" t="s">
        <v>91</v>
      </c>
      <c r="F26" s="369">
        <v>3143</v>
      </c>
      <c r="G26" s="370" t="s">
        <v>633</v>
      </c>
      <c r="H26" s="394" t="s">
        <v>281</v>
      </c>
      <c r="I26" s="110">
        <v>1689209</v>
      </c>
      <c r="J26" s="111">
        <v>1243895</v>
      </c>
      <c r="K26" s="111">
        <v>0</v>
      </c>
      <c r="L26" s="114">
        <v>420436</v>
      </c>
      <c r="M26" s="114">
        <v>24878</v>
      </c>
      <c r="N26" s="249">
        <v>0</v>
      </c>
      <c r="O26" s="275">
        <v>2.6606999999999998</v>
      </c>
      <c r="P26" s="288">
        <v>2.6606999999999998</v>
      </c>
      <c r="Q26" s="406">
        <v>0</v>
      </c>
      <c r="R26" s="112">
        <f t="shared" si="1"/>
        <v>-102000</v>
      </c>
      <c r="S26" s="113">
        <v>0</v>
      </c>
      <c r="T26" s="113">
        <v>0</v>
      </c>
      <c r="U26" s="113">
        <v>0</v>
      </c>
      <c r="V26" s="113">
        <v>0</v>
      </c>
      <c r="W26" s="113">
        <v>0</v>
      </c>
      <c r="X26" s="113">
        <v>0</v>
      </c>
      <c r="Y26" s="113">
        <f t="shared" si="2"/>
        <v>-102000</v>
      </c>
      <c r="Z26" s="113">
        <v>102000</v>
      </c>
      <c r="AA26" s="113">
        <v>0</v>
      </c>
      <c r="AB26" s="113">
        <v>0</v>
      </c>
      <c r="AC26" s="113">
        <f t="shared" si="3"/>
        <v>102000</v>
      </c>
      <c r="AD26" s="113">
        <f t="shared" si="4"/>
        <v>0</v>
      </c>
      <c r="AE26" s="114">
        <f t="shared" si="5"/>
        <v>0</v>
      </c>
      <c r="AF26" s="114">
        <f t="shared" si="6"/>
        <v>-2040</v>
      </c>
      <c r="AG26" s="113">
        <v>0</v>
      </c>
      <c r="AH26" s="113">
        <v>0</v>
      </c>
      <c r="AI26" s="113">
        <v>0</v>
      </c>
      <c r="AJ26" s="113">
        <f t="shared" si="7"/>
        <v>0</v>
      </c>
      <c r="AK26" s="113">
        <f t="shared" si="8"/>
        <v>-2040</v>
      </c>
      <c r="AL26" s="115">
        <v>0</v>
      </c>
      <c r="AM26" s="115">
        <v>0</v>
      </c>
      <c r="AN26" s="115">
        <v>0</v>
      </c>
      <c r="AO26" s="115">
        <v>0</v>
      </c>
      <c r="AP26" s="115">
        <v>0</v>
      </c>
      <c r="AQ26" s="115">
        <v>0</v>
      </c>
      <c r="AR26" s="115">
        <v>0</v>
      </c>
      <c r="AS26" s="115">
        <v>0</v>
      </c>
      <c r="AT26" s="409">
        <f t="shared" si="31"/>
        <v>0</v>
      </c>
      <c r="AU26" s="115">
        <f>AM26+AP26+AS26</f>
        <v>0</v>
      </c>
      <c r="AV26" s="116">
        <f t="shared" si="10"/>
        <v>0</v>
      </c>
      <c r="AW26" s="346">
        <f>I26+AK26</f>
        <v>1687169</v>
      </c>
      <c r="AX26" s="113">
        <f>J26+Y26</f>
        <v>1141895</v>
      </c>
      <c r="AY26" s="113">
        <f t="shared" si="32"/>
        <v>0</v>
      </c>
      <c r="AZ26" s="113">
        <f>K26+AC26</f>
        <v>102000</v>
      </c>
      <c r="BA26" s="113">
        <f t="shared" si="33"/>
        <v>420436</v>
      </c>
      <c r="BB26" s="113">
        <f t="shared" si="33"/>
        <v>22838</v>
      </c>
      <c r="BC26" s="113">
        <f>N26+AJ26</f>
        <v>0</v>
      </c>
      <c r="BD26" s="115">
        <f>O26+AV26</f>
        <v>2.6606999999999998</v>
      </c>
      <c r="BE26" s="115">
        <f>P26+AT26</f>
        <v>2.6606999999999998</v>
      </c>
      <c r="BF26" s="372">
        <f t="shared" si="34"/>
        <v>0</v>
      </c>
      <c r="BG26" s="116">
        <f>Q26+AU26</f>
        <v>0</v>
      </c>
    </row>
    <row r="27" spans="1:59" x14ac:dyDescent="0.2">
      <c r="A27" s="368">
        <v>4</v>
      </c>
      <c r="B27" s="369">
        <v>3438</v>
      </c>
      <c r="C27" s="369">
        <v>600078493</v>
      </c>
      <c r="D27" s="369">
        <v>43257089</v>
      </c>
      <c r="E27" s="367" t="s">
        <v>91</v>
      </c>
      <c r="F27" s="369">
        <v>3143</v>
      </c>
      <c r="G27" s="370" t="s">
        <v>634</v>
      </c>
      <c r="H27" s="394" t="s">
        <v>282</v>
      </c>
      <c r="I27" s="110">
        <v>44240</v>
      </c>
      <c r="J27" s="111">
        <v>31185</v>
      </c>
      <c r="K27" s="111">
        <v>0</v>
      </c>
      <c r="L27" s="114">
        <v>10541</v>
      </c>
      <c r="M27" s="114">
        <v>624</v>
      </c>
      <c r="N27" s="249">
        <v>1890</v>
      </c>
      <c r="O27" s="275">
        <v>0.13</v>
      </c>
      <c r="P27" s="288">
        <v>0</v>
      </c>
      <c r="Q27" s="406">
        <v>0.13</v>
      </c>
      <c r="R27" s="112">
        <f t="shared" si="1"/>
        <v>0</v>
      </c>
      <c r="S27" s="113">
        <v>0</v>
      </c>
      <c r="T27" s="113">
        <v>0</v>
      </c>
      <c r="U27" s="113">
        <v>0</v>
      </c>
      <c r="V27" s="113">
        <v>0</v>
      </c>
      <c r="W27" s="113">
        <v>0</v>
      </c>
      <c r="X27" s="113">
        <v>0</v>
      </c>
      <c r="Y27" s="113">
        <f t="shared" si="2"/>
        <v>0</v>
      </c>
      <c r="Z27" s="113">
        <v>0</v>
      </c>
      <c r="AA27" s="113">
        <v>0</v>
      </c>
      <c r="AB27" s="113">
        <v>0</v>
      </c>
      <c r="AC27" s="113">
        <f t="shared" si="3"/>
        <v>0</v>
      </c>
      <c r="AD27" s="113">
        <f t="shared" si="4"/>
        <v>0</v>
      </c>
      <c r="AE27" s="114">
        <f t="shared" si="5"/>
        <v>0</v>
      </c>
      <c r="AF27" s="114">
        <f t="shared" si="6"/>
        <v>0</v>
      </c>
      <c r="AG27" s="113">
        <v>0</v>
      </c>
      <c r="AH27" s="113">
        <v>0</v>
      </c>
      <c r="AI27" s="113">
        <v>0</v>
      </c>
      <c r="AJ27" s="113">
        <f t="shared" si="7"/>
        <v>0</v>
      </c>
      <c r="AK27" s="113">
        <f t="shared" si="8"/>
        <v>0</v>
      </c>
      <c r="AL27" s="115">
        <v>0</v>
      </c>
      <c r="AM27" s="115">
        <v>0</v>
      </c>
      <c r="AN27" s="115">
        <v>0</v>
      </c>
      <c r="AO27" s="115">
        <v>0</v>
      </c>
      <c r="AP27" s="115">
        <v>0</v>
      </c>
      <c r="AQ27" s="115">
        <v>0</v>
      </c>
      <c r="AR27" s="115">
        <v>0</v>
      </c>
      <c r="AS27" s="115">
        <v>0</v>
      </c>
      <c r="AT27" s="409">
        <f t="shared" si="31"/>
        <v>0</v>
      </c>
      <c r="AU27" s="115">
        <f>AM27+AP27+AS27</f>
        <v>0</v>
      </c>
      <c r="AV27" s="116">
        <f t="shared" si="10"/>
        <v>0</v>
      </c>
      <c r="AW27" s="346">
        <f>I27+AK27</f>
        <v>44240</v>
      </c>
      <c r="AX27" s="113">
        <f>J27+Y27</f>
        <v>31185</v>
      </c>
      <c r="AY27" s="113">
        <f t="shared" si="32"/>
        <v>0</v>
      </c>
      <c r="AZ27" s="113">
        <f>K27+AC27</f>
        <v>0</v>
      </c>
      <c r="BA27" s="113">
        <f t="shared" si="33"/>
        <v>10541</v>
      </c>
      <c r="BB27" s="113">
        <f t="shared" si="33"/>
        <v>624</v>
      </c>
      <c r="BC27" s="113">
        <f>N27+AJ27</f>
        <v>1890</v>
      </c>
      <c r="BD27" s="115">
        <f>O27+AV27</f>
        <v>0.13</v>
      </c>
      <c r="BE27" s="115">
        <f>P27+AT27</f>
        <v>0</v>
      </c>
      <c r="BF27" s="372">
        <f t="shared" si="34"/>
        <v>0</v>
      </c>
      <c r="BG27" s="116">
        <f>Q27+AU27</f>
        <v>0.13</v>
      </c>
    </row>
    <row r="28" spans="1:59" x14ac:dyDescent="0.2">
      <c r="A28" s="237">
        <v>4</v>
      </c>
      <c r="B28" s="31">
        <v>3438</v>
      </c>
      <c r="C28" s="31">
        <v>600078493</v>
      </c>
      <c r="D28" s="31">
        <v>43257089</v>
      </c>
      <c r="E28" s="246" t="s">
        <v>92</v>
      </c>
      <c r="F28" s="31"/>
      <c r="G28" s="236"/>
      <c r="H28" s="327"/>
      <c r="I28" s="5">
        <v>30426658</v>
      </c>
      <c r="J28" s="8">
        <v>21910004</v>
      </c>
      <c r="K28" s="8">
        <v>75000</v>
      </c>
      <c r="L28" s="8">
        <v>7430933</v>
      </c>
      <c r="M28" s="8">
        <v>438201</v>
      </c>
      <c r="N28" s="8">
        <v>572520</v>
      </c>
      <c r="O28" s="9">
        <v>44.773499999999999</v>
      </c>
      <c r="P28" s="9">
        <v>36.754100000000001</v>
      </c>
      <c r="Q28" s="38">
        <v>8.019400000000001</v>
      </c>
      <c r="R28" s="5">
        <f t="shared" ref="R28:BG28" si="35">SUM(R24:R27)</f>
        <v>-147000</v>
      </c>
      <c r="S28" s="8">
        <f t="shared" si="35"/>
        <v>-102652</v>
      </c>
      <c r="T28" s="8">
        <f t="shared" si="35"/>
        <v>422179</v>
      </c>
      <c r="U28" s="8">
        <f t="shared" ref="U28" si="36">SUM(U24:U27)</f>
        <v>43356</v>
      </c>
      <c r="V28" s="8">
        <f t="shared" si="35"/>
        <v>-110456</v>
      </c>
      <c r="W28" s="8">
        <f t="shared" ref="W28" si="37">SUM(W24:W27)</f>
        <v>0</v>
      </c>
      <c r="X28" s="8">
        <f t="shared" si="35"/>
        <v>0</v>
      </c>
      <c r="Y28" s="8">
        <f t="shared" si="35"/>
        <v>105427</v>
      </c>
      <c r="Z28" s="8">
        <f t="shared" si="35"/>
        <v>147000</v>
      </c>
      <c r="AA28" s="8">
        <f t="shared" si="35"/>
        <v>0</v>
      </c>
      <c r="AB28" s="8">
        <f t="shared" si="35"/>
        <v>0</v>
      </c>
      <c r="AC28" s="8">
        <f t="shared" si="35"/>
        <v>147000</v>
      </c>
      <c r="AD28" s="8">
        <f t="shared" si="35"/>
        <v>252427</v>
      </c>
      <c r="AE28" s="8">
        <f t="shared" si="35"/>
        <v>85321</v>
      </c>
      <c r="AF28" s="8">
        <f t="shared" si="35"/>
        <v>2109</v>
      </c>
      <c r="AG28" s="8">
        <f t="shared" si="35"/>
        <v>0</v>
      </c>
      <c r="AH28" s="8">
        <f t="shared" ref="AH28" si="38">SUM(AH24:AH27)</f>
        <v>149999</v>
      </c>
      <c r="AI28" s="8">
        <f t="shared" si="35"/>
        <v>0</v>
      </c>
      <c r="AJ28" s="8">
        <f t="shared" si="35"/>
        <v>149999</v>
      </c>
      <c r="AK28" s="8">
        <f t="shared" si="35"/>
        <v>489856</v>
      </c>
      <c r="AL28" s="9">
        <f t="shared" si="35"/>
        <v>-0.14000000000000001</v>
      </c>
      <c r="AM28" s="9">
        <f t="shared" si="35"/>
        <v>0</v>
      </c>
      <c r="AN28" s="9">
        <f t="shared" si="35"/>
        <v>-0.3</v>
      </c>
      <c r="AO28" s="9">
        <f t="shared" si="35"/>
        <v>0.73</v>
      </c>
      <c r="AP28" s="9">
        <f t="shared" si="35"/>
        <v>0</v>
      </c>
      <c r="AQ28" s="9">
        <f t="shared" ref="AQ28" si="39">SUM(AQ24:AQ27)</f>
        <v>0</v>
      </c>
      <c r="AR28" s="9">
        <f t="shared" si="35"/>
        <v>0</v>
      </c>
      <c r="AS28" s="9">
        <f t="shared" si="35"/>
        <v>0</v>
      </c>
      <c r="AT28" s="9">
        <f t="shared" si="35"/>
        <v>0.28999999999999998</v>
      </c>
      <c r="AU28" s="9">
        <f t="shared" si="35"/>
        <v>0</v>
      </c>
      <c r="AV28" s="78">
        <f t="shared" si="35"/>
        <v>0.28999999999999998</v>
      </c>
      <c r="AW28" s="851">
        <f t="shared" si="35"/>
        <v>30916514</v>
      </c>
      <c r="AX28" s="8">
        <f t="shared" si="35"/>
        <v>22015431</v>
      </c>
      <c r="AY28" s="43">
        <f t="shared" ref="AY28" si="40">SUM(AY24:AY27)</f>
        <v>0</v>
      </c>
      <c r="AZ28" s="8">
        <f t="shared" si="35"/>
        <v>222000</v>
      </c>
      <c r="BA28" s="8">
        <f t="shared" si="35"/>
        <v>7516254</v>
      </c>
      <c r="BB28" s="8">
        <f t="shared" si="35"/>
        <v>440310</v>
      </c>
      <c r="BC28" s="8">
        <f t="shared" si="35"/>
        <v>722519</v>
      </c>
      <c r="BD28" s="9">
        <f t="shared" si="35"/>
        <v>45.063500000000005</v>
      </c>
      <c r="BE28" s="9">
        <f t="shared" si="35"/>
        <v>37.0441</v>
      </c>
      <c r="BF28" s="9">
        <f t="shared" si="35"/>
        <v>0</v>
      </c>
      <c r="BG28" s="78">
        <f t="shared" si="35"/>
        <v>8.019400000000001</v>
      </c>
    </row>
    <row r="29" spans="1:59" s="3" customFormat="1" x14ac:dyDescent="0.2">
      <c r="A29" s="368">
        <v>5</v>
      </c>
      <c r="B29" s="369">
        <v>3459</v>
      </c>
      <c r="C29" s="369">
        <v>651040264</v>
      </c>
      <c r="D29" s="369">
        <v>75121531</v>
      </c>
      <c r="E29" s="367" t="s">
        <v>93</v>
      </c>
      <c r="F29" s="369">
        <v>3231</v>
      </c>
      <c r="G29" s="370" t="s">
        <v>320</v>
      </c>
      <c r="H29" s="394" t="s">
        <v>281</v>
      </c>
      <c r="I29" s="110">
        <v>13247245</v>
      </c>
      <c r="J29" s="111">
        <v>9556200</v>
      </c>
      <c r="K29" s="111">
        <v>170000</v>
      </c>
      <c r="L29" s="114">
        <v>3287456</v>
      </c>
      <c r="M29" s="114">
        <v>191124</v>
      </c>
      <c r="N29" s="249">
        <v>42465</v>
      </c>
      <c r="O29" s="275">
        <v>18.342200000000002</v>
      </c>
      <c r="P29" s="288">
        <v>16.6188</v>
      </c>
      <c r="Q29" s="406">
        <v>1.7234</v>
      </c>
      <c r="R29" s="112">
        <f t="shared" si="1"/>
        <v>25000</v>
      </c>
      <c r="S29" s="113">
        <v>0</v>
      </c>
      <c r="T29" s="113">
        <v>153135</v>
      </c>
      <c r="U29" s="113">
        <v>18216</v>
      </c>
      <c r="V29" s="113">
        <v>0</v>
      </c>
      <c r="W29" s="113">
        <v>0</v>
      </c>
      <c r="X29" s="113">
        <v>0</v>
      </c>
      <c r="Y29" s="113">
        <f t="shared" si="2"/>
        <v>196351</v>
      </c>
      <c r="Z29" s="113">
        <v>-25000</v>
      </c>
      <c r="AA29" s="113">
        <v>0</v>
      </c>
      <c r="AB29" s="113">
        <v>0</v>
      </c>
      <c r="AC29" s="113">
        <f t="shared" si="3"/>
        <v>-25000</v>
      </c>
      <c r="AD29" s="113">
        <f t="shared" si="4"/>
        <v>171351</v>
      </c>
      <c r="AE29" s="114">
        <f t="shared" si="5"/>
        <v>57917</v>
      </c>
      <c r="AF29" s="114">
        <f t="shared" si="6"/>
        <v>3927</v>
      </c>
      <c r="AG29" s="113">
        <v>0</v>
      </c>
      <c r="AH29" s="113">
        <v>0</v>
      </c>
      <c r="AI29" s="113">
        <v>0</v>
      </c>
      <c r="AJ29" s="113">
        <f t="shared" si="7"/>
        <v>0</v>
      </c>
      <c r="AK29" s="113">
        <f t="shared" si="8"/>
        <v>233195</v>
      </c>
      <c r="AL29" s="115">
        <v>0.01</v>
      </c>
      <c r="AM29" s="115">
        <v>0.09</v>
      </c>
      <c r="AN29" s="115">
        <v>0</v>
      </c>
      <c r="AO29" s="115">
        <v>0.28000000000000003</v>
      </c>
      <c r="AP29" s="115">
        <v>0</v>
      </c>
      <c r="AQ29" s="115">
        <v>0</v>
      </c>
      <c r="AR29" s="115">
        <v>0</v>
      </c>
      <c r="AS29" s="115">
        <v>0</v>
      </c>
      <c r="AT29" s="409">
        <f>AL29+AN29+AO29+AR29+AQ29</f>
        <v>0.29000000000000004</v>
      </c>
      <c r="AU29" s="115">
        <f>AM29+AP29+AS29</f>
        <v>0.09</v>
      </c>
      <c r="AV29" s="116">
        <f t="shared" si="10"/>
        <v>0.38</v>
      </c>
      <c r="AW29" s="346">
        <f>I29+AK29</f>
        <v>13480440</v>
      </c>
      <c r="AX29" s="113">
        <f>J29+Y29</f>
        <v>9752551</v>
      </c>
      <c r="AY29" s="113">
        <f>W29</f>
        <v>0</v>
      </c>
      <c r="AZ29" s="113">
        <f>K29+AC29</f>
        <v>145000</v>
      </c>
      <c r="BA29" s="113">
        <f>L29+AE29</f>
        <v>3345373</v>
      </c>
      <c r="BB29" s="113">
        <f>M29+AF29</f>
        <v>195051</v>
      </c>
      <c r="BC29" s="113">
        <f>N29+AJ29</f>
        <v>42465</v>
      </c>
      <c r="BD29" s="115">
        <f>O29+AV29</f>
        <v>18.722200000000001</v>
      </c>
      <c r="BE29" s="115">
        <f>P29+AT29</f>
        <v>16.908799999999999</v>
      </c>
      <c r="BF29" s="372">
        <f>AQ29</f>
        <v>0</v>
      </c>
      <c r="BG29" s="116">
        <f>Q29+AU29</f>
        <v>1.8134000000000001</v>
      </c>
    </row>
    <row r="30" spans="1:59" s="3" customFormat="1" x14ac:dyDescent="0.2">
      <c r="A30" s="237">
        <v>5</v>
      </c>
      <c r="B30" s="31">
        <v>3459</v>
      </c>
      <c r="C30" s="31">
        <v>651040264</v>
      </c>
      <c r="D30" s="31">
        <v>75121531</v>
      </c>
      <c r="E30" s="246" t="s">
        <v>94</v>
      </c>
      <c r="F30" s="31"/>
      <c r="G30" s="236"/>
      <c r="H30" s="327"/>
      <c r="I30" s="6">
        <v>13247245</v>
      </c>
      <c r="J30" s="10">
        <v>9556200</v>
      </c>
      <c r="K30" s="10">
        <v>170000</v>
      </c>
      <c r="L30" s="10">
        <v>3287456</v>
      </c>
      <c r="M30" s="10">
        <v>191124</v>
      </c>
      <c r="N30" s="10">
        <v>42465</v>
      </c>
      <c r="O30" s="11">
        <v>18.342200000000002</v>
      </c>
      <c r="P30" s="11">
        <v>16.6188</v>
      </c>
      <c r="Q30" s="37">
        <v>1.7234</v>
      </c>
      <c r="R30" s="6">
        <f t="shared" ref="R30:BG30" si="41">SUM(R29)</f>
        <v>25000</v>
      </c>
      <c r="S30" s="10">
        <f t="shared" si="41"/>
        <v>0</v>
      </c>
      <c r="T30" s="10">
        <f t="shared" si="41"/>
        <v>153135</v>
      </c>
      <c r="U30" s="10">
        <f t="shared" si="41"/>
        <v>18216</v>
      </c>
      <c r="V30" s="10">
        <f t="shared" si="41"/>
        <v>0</v>
      </c>
      <c r="W30" s="10">
        <f t="shared" ref="W30" si="42">SUM(W29)</f>
        <v>0</v>
      </c>
      <c r="X30" s="10">
        <f t="shared" si="41"/>
        <v>0</v>
      </c>
      <c r="Y30" s="10">
        <f t="shared" si="41"/>
        <v>196351</v>
      </c>
      <c r="Z30" s="10">
        <f t="shared" si="41"/>
        <v>-25000</v>
      </c>
      <c r="AA30" s="10">
        <f t="shared" si="41"/>
        <v>0</v>
      </c>
      <c r="AB30" s="10">
        <f t="shared" si="41"/>
        <v>0</v>
      </c>
      <c r="AC30" s="10">
        <f t="shared" si="41"/>
        <v>-25000</v>
      </c>
      <c r="AD30" s="10">
        <f t="shared" si="41"/>
        <v>171351</v>
      </c>
      <c r="AE30" s="10">
        <f t="shared" si="41"/>
        <v>57917</v>
      </c>
      <c r="AF30" s="10">
        <f t="shared" si="41"/>
        <v>3927</v>
      </c>
      <c r="AG30" s="10">
        <f t="shared" si="41"/>
        <v>0</v>
      </c>
      <c r="AH30" s="10">
        <f t="shared" si="41"/>
        <v>0</v>
      </c>
      <c r="AI30" s="10">
        <f t="shared" si="41"/>
        <v>0</v>
      </c>
      <c r="AJ30" s="10">
        <f t="shared" si="41"/>
        <v>0</v>
      </c>
      <c r="AK30" s="10">
        <f t="shared" si="41"/>
        <v>233195</v>
      </c>
      <c r="AL30" s="11">
        <f t="shared" si="41"/>
        <v>0.01</v>
      </c>
      <c r="AM30" s="11">
        <f t="shared" si="41"/>
        <v>0.09</v>
      </c>
      <c r="AN30" s="11">
        <f t="shared" si="41"/>
        <v>0</v>
      </c>
      <c r="AO30" s="11">
        <f t="shared" si="41"/>
        <v>0.28000000000000003</v>
      </c>
      <c r="AP30" s="11">
        <f t="shared" si="41"/>
        <v>0</v>
      </c>
      <c r="AQ30" s="11">
        <f t="shared" ref="AQ30" si="43">SUM(AQ29)</f>
        <v>0</v>
      </c>
      <c r="AR30" s="11">
        <f t="shared" si="41"/>
        <v>0</v>
      </c>
      <c r="AS30" s="11">
        <f t="shared" si="41"/>
        <v>0</v>
      </c>
      <c r="AT30" s="11">
        <f t="shared" si="41"/>
        <v>0.29000000000000004</v>
      </c>
      <c r="AU30" s="11">
        <f t="shared" si="41"/>
        <v>0.09</v>
      </c>
      <c r="AV30" s="79">
        <f t="shared" si="41"/>
        <v>0.38</v>
      </c>
      <c r="AW30" s="850">
        <f t="shared" si="41"/>
        <v>13480440</v>
      </c>
      <c r="AX30" s="10">
        <f t="shared" si="41"/>
        <v>9752551</v>
      </c>
      <c r="AY30" s="76">
        <f t="shared" ref="AY30" si="44">SUM(AY29)</f>
        <v>0</v>
      </c>
      <c r="AZ30" s="10">
        <f t="shared" si="41"/>
        <v>145000</v>
      </c>
      <c r="BA30" s="10">
        <f t="shared" si="41"/>
        <v>3345373</v>
      </c>
      <c r="BB30" s="10">
        <f t="shared" si="41"/>
        <v>195051</v>
      </c>
      <c r="BC30" s="10">
        <f t="shared" si="41"/>
        <v>42465</v>
      </c>
      <c r="BD30" s="11">
        <f t="shared" si="41"/>
        <v>18.722200000000001</v>
      </c>
      <c r="BE30" s="11">
        <f t="shared" si="41"/>
        <v>16.908799999999999</v>
      </c>
      <c r="BF30" s="11">
        <f t="shared" si="41"/>
        <v>0</v>
      </c>
      <c r="BG30" s="79">
        <f t="shared" si="41"/>
        <v>1.8134000000000001</v>
      </c>
    </row>
    <row r="31" spans="1:59" s="3" customFormat="1" x14ac:dyDescent="0.2">
      <c r="A31" s="368">
        <v>6</v>
      </c>
      <c r="B31" s="369">
        <v>3401</v>
      </c>
      <c r="C31" s="369">
        <v>650023404</v>
      </c>
      <c r="D31" s="369">
        <v>70981477</v>
      </c>
      <c r="E31" s="367" t="s">
        <v>95</v>
      </c>
      <c r="F31" s="369">
        <v>3111</v>
      </c>
      <c r="G31" s="370" t="s">
        <v>315</v>
      </c>
      <c r="H31" s="371" t="s">
        <v>281</v>
      </c>
      <c r="I31" s="110">
        <v>1511946</v>
      </c>
      <c r="J31" s="111">
        <v>1076845</v>
      </c>
      <c r="K31" s="111">
        <v>30000</v>
      </c>
      <c r="L31" s="114">
        <v>374114</v>
      </c>
      <c r="M31" s="114">
        <v>21537</v>
      </c>
      <c r="N31" s="249">
        <v>9450</v>
      </c>
      <c r="O31" s="275">
        <v>2.4308999999999998</v>
      </c>
      <c r="P31" s="288">
        <v>2</v>
      </c>
      <c r="Q31" s="406">
        <v>0.43090000000000001</v>
      </c>
      <c r="R31" s="112">
        <f t="shared" si="1"/>
        <v>17000</v>
      </c>
      <c r="S31" s="113">
        <v>0</v>
      </c>
      <c r="T31" s="113">
        <v>0</v>
      </c>
      <c r="U31" s="113">
        <v>0</v>
      </c>
      <c r="V31" s="113">
        <v>0</v>
      </c>
      <c r="W31" s="113">
        <v>0</v>
      </c>
      <c r="X31" s="113">
        <v>0</v>
      </c>
      <c r="Y31" s="113">
        <f t="shared" si="2"/>
        <v>17000</v>
      </c>
      <c r="Z31" s="113">
        <v>-17000</v>
      </c>
      <c r="AA31" s="113">
        <v>0</v>
      </c>
      <c r="AB31" s="113">
        <v>0</v>
      </c>
      <c r="AC31" s="113">
        <f t="shared" si="3"/>
        <v>-17000</v>
      </c>
      <c r="AD31" s="113">
        <f t="shared" si="4"/>
        <v>0</v>
      </c>
      <c r="AE31" s="114">
        <f t="shared" si="5"/>
        <v>0</v>
      </c>
      <c r="AF31" s="114">
        <f t="shared" si="6"/>
        <v>340</v>
      </c>
      <c r="AG31" s="113">
        <v>0</v>
      </c>
      <c r="AH31" s="113">
        <v>0</v>
      </c>
      <c r="AI31" s="113">
        <v>0</v>
      </c>
      <c r="AJ31" s="113">
        <f t="shared" si="7"/>
        <v>0</v>
      </c>
      <c r="AK31" s="113">
        <f t="shared" si="8"/>
        <v>340</v>
      </c>
      <c r="AL31" s="115">
        <v>-0.02</v>
      </c>
      <c r="AM31" s="115">
        <v>0.08</v>
      </c>
      <c r="AN31" s="115">
        <v>0</v>
      </c>
      <c r="AO31" s="115">
        <v>0</v>
      </c>
      <c r="AP31" s="115">
        <v>0</v>
      </c>
      <c r="AQ31" s="115">
        <v>0</v>
      </c>
      <c r="AR31" s="115">
        <v>0</v>
      </c>
      <c r="AS31" s="115">
        <v>0</v>
      </c>
      <c r="AT31" s="409">
        <f t="shared" ref="AT31:AT36" si="45">AL31+AN31+AO31+AR31+AQ31</f>
        <v>-0.02</v>
      </c>
      <c r="AU31" s="115">
        <f t="shared" ref="AU31:AU36" si="46">AM31+AP31+AS31</f>
        <v>0.08</v>
      </c>
      <c r="AV31" s="116">
        <f t="shared" si="10"/>
        <v>0.06</v>
      </c>
      <c r="AW31" s="346">
        <f t="shared" ref="AW31:AW36" si="47">I31+AK31</f>
        <v>1512286</v>
      </c>
      <c r="AX31" s="113">
        <f t="shared" ref="AX31:AX36" si="48">J31+Y31</f>
        <v>1093845</v>
      </c>
      <c r="AY31" s="113">
        <f t="shared" ref="AY31:AY36" si="49">W31</f>
        <v>0</v>
      </c>
      <c r="AZ31" s="113">
        <f t="shared" ref="AZ31:AZ36" si="50">K31+AC31</f>
        <v>13000</v>
      </c>
      <c r="BA31" s="113">
        <f t="shared" ref="BA31:BB36" si="51">L31+AE31</f>
        <v>374114</v>
      </c>
      <c r="BB31" s="113">
        <f t="shared" si="51"/>
        <v>21877</v>
      </c>
      <c r="BC31" s="113">
        <f t="shared" ref="BC31:BC36" si="52">N31+AJ31</f>
        <v>9450</v>
      </c>
      <c r="BD31" s="115">
        <f t="shared" ref="BD31:BD36" si="53">O31+AV31</f>
        <v>2.4908999999999999</v>
      </c>
      <c r="BE31" s="115">
        <f t="shared" ref="BE31:BE36" si="54">P31+AT31</f>
        <v>1.98</v>
      </c>
      <c r="BF31" s="372">
        <f t="shared" ref="BF31:BF36" si="55">AQ31</f>
        <v>0</v>
      </c>
      <c r="BG31" s="116">
        <f t="shared" ref="BG31:BG36" si="56">Q31+AU31</f>
        <v>0.51090000000000002</v>
      </c>
    </row>
    <row r="32" spans="1:59" x14ac:dyDescent="0.2">
      <c r="A32" s="368">
        <v>6</v>
      </c>
      <c r="B32" s="369">
        <v>3401</v>
      </c>
      <c r="C32" s="369">
        <v>650023404</v>
      </c>
      <c r="D32" s="369">
        <v>70981477</v>
      </c>
      <c r="E32" s="367" t="s">
        <v>95</v>
      </c>
      <c r="F32" s="369">
        <v>3117</v>
      </c>
      <c r="G32" s="370" t="s">
        <v>318</v>
      </c>
      <c r="H32" s="371" t="s">
        <v>281</v>
      </c>
      <c r="I32" s="110">
        <v>3072043</v>
      </c>
      <c r="J32" s="111">
        <v>2187292</v>
      </c>
      <c r="K32" s="111">
        <v>30000</v>
      </c>
      <c r="L32" s="114">
        <v>749445</v>
      </c>
      <c r="M32" s="114">
        <v>43746</v>
      </c>
      <c r="N32" s="249">
        <v>61560</v>
      </c>
      <c r="O32" s="275">
        <v>4.5873000000000008</v>
      </c>
      <c r="P32" s="288">
        <v>2.8929</v>
      </c>
      <c r="Q32" s="406">
        <v>1.6943999999999999</v>
      </c>
      <c r="R32" s="112">
        <f t="shared" si="1"/>
        <v>15000</v>
      </c>
      <c r="S32" s="113">
        <v>0</v>
      </c>
      <c r="T32" s="113">
        <v>0</v>
      </c>
      <c r="U32" s="113">
        <v>33708</v>
      </c>
      <c r="V32" s="113">
        <v>0</v>
      </c>
      <c r="W32" s="113">
        <v>0</v>
      </c>
      <c r="X32" s="113">
        <v>0</v>
      </c>
      <c r="Y32" s="113">
        <f t="shared" si="2"/>
        <v>48708</v>
      </c>
      <c r="Z32" s="113">
        <v>-15000</v>
      </c>
      <c r="AA32" s="113">
        <v>0</v>
      </c>
      <c r="AB32" s="113">
        <v>0</v>
      </c>
      <c r="AC32" s="113">
        <f t="shared" si="3"/>
        <v>-15000</v>
      </c>
      <c r="AD32" s="113">
        <f t="shared" si="4"/>
        <v>33708</v>
      </c>
      <c r="AE32" s="114">
        <f t="shared" si="5"/>
        <v>11393</v>
      </c>
      <c r="AF32" s="114">
        <f t="shared" si="6"/>
        <v>974</v>
      </c>
      <c r="AG32" s="113">
        <v>0</v>
      </c>
      <c r="AH32" s="113">
        <v>0</v>
      </c>
      <c r="AI32" s="113">
        <v>0</v>
      </c>
      <c r="AJ32" s="113">
        <f t="shared" si="7"/>
        <v>0</v>
      </c>
      <c r="AK32" s="113">
        <f t="shared" si="8"/>
        <v>46075</v>
      </c>
      <c r="AL32" s="115">
        <v>-0.01</v>
      </c>
      <c r="AM32" s="115">
        <v>0.05</v>
      </c>
      <c r="AN32" s="115">
        <v>0</v>
      </c>
      <c r="AO32" s="115">
        <v>0</v>
      </c>
      <c r="AP32" s="115">
        <v>0</v>
      </c>
      <c r="AQ32" s="115">
        <v>0</v>
      </c>
      <c r="AR32" s="115">
        <v>0</v>
      </c>
      <c r="AS32" s="115">
        <v>0</v>
      </c>
      <c r="AT32" s="409">
        <f t="shared" si="45"/>
        <v>-0.01</v>
      </c>
      <c r="AU32" s="115">
        <f t="shared" si="46"/>
        <v>0.05</v>
      </c>
      <c r="AV32" s="116">
        <f t="shared" si="10"/>
        <v>0.04</v>
      </c>
      <c r="AW32" s="346">
        <f t="shared" si="47"/>
        <v>3118118</v>
      </c>
      <c r="AX32" s="113">
        <f t="shared" si="48"/>
        <v>2236000</v>
      </c>
      <c r="AY32" s="113">
        <f t="shared" si="49"/>
        <v>0</v>
      </c>
      <c r="AZ32" s="113">
        <f t="shared" si="50"/>
        <v>15000</v>
      </c>
      <c r="BA32" s="113">
        <f t="shared" si="51"/>
        <v>760838</v>
      </c>
      <c r="BB32" s="113">
        <f t="shared" si="51"/>
        <v>44720</v>
      </c>
      <c r="BC32" s="113">
        <f t="shared" si="52"/>
        <v>61560</v>
      </c>
      <c r="BD32" s="115">
        <f t="shared" si="53"/>
        <v>4.6273000000000009</v>
      </c>
      <c r="BE32" s="115">
        <f t="shared" si="54"/>
        <v>2.8829000000000002</v>
      </c>
      <c r="BF32" s="372">
        <f t="shared" si="55"/>
        <v>0</v>
      </c>
      <c r="BG32" s="116">
        <f t="shared" si="56"/>
        <v>1.7444</v>
      </c>
    </row>
    <row r="33" spans="1:59" x14ac:dyDescent="0.2">
      <c r="A33" s="368">
        <v>6</v>
      </c>
      <c r="B33" s="369">
        <v>3401</v>
      </c>
      <c r="C33" s="369">
        <v>650023404</v>
      </c>
      <c r="D33" s="369">
        <v>70981477</v>
      </c>
      <c r="E33" s="367" t="s">
        <v>95</v>
      </c>
      <c r="F33" s="369">
        <v>3117</v>
      </c>
      <c r="G33" s="370" t="s">
        <v>323</v>
      </c>
      <c r="H33" s="371" t="s">
        <v>282</v>
      </c>
      <c r="I33" s="110">
        <v>243090</v>
      </c>
      <c r="J33" s="111">
        <v>179006</v>
      </c>
      <c r="K33" s="111">
        <v>0</v>
      </c>
      <c r="L33" s="114">
        <v>60504</v>
      </c>
      <c r="M33" s="114">
        <v>3580</v>
      </c>
      <c r="N33" s="249">
        <v>0</v>
      </c>
      <c r="O33" s="275">
        <v>0.51</v>
      </c>
      <c r="P33" s="288">
        <v>0.51</v>
      </c>
      <c r="Q33" s="406">
        <v>0</v>
      </c>
      <c r="R33" s="112">
        <f t="shared" si="1"/>
        <v>0</v>
      </c>
      <c r="S33" s="113">
        <v>0</v>
      </c>
      <c r="T33" s="113">
        <v>0</v>
      </c>
      <c r="U33" s="113">
        <v>0</v>
      </c>
      <c r="V33" s="113">
        <v>0</v>
      </c>
      <c r="W33" s="113">
        <v>0</v>
      </c>
      <c r="X33" s="113">
        <v>0</v>
      </c>
      <c r="Y33" s="113">
        <f t="shared" si="2"/>
        <v>0</v>
      </c>
      <c r="Z33" s="113">
        <v>0</v>
      </c>
      <c r="AA33" s="113">
        <v>0</v>
      </c>
      <c r="AB33" s="113">
        <v>0</v>
      </c>
      <c r="AC33" s="113">
        <f t="shared" si="3"/>
        <v>0</v>
      </c>
      <c r="AD33" s="113">
        <f t="shared" si="4"/>
        <v>0</v>
      </c>
      <c r="AE33" s="114">
        <f t="shared" si="5"/>
        <v>0</v>
      </c>
      <c r="AF33" s="114">
        <f t="shared" si="6"/>
        <v>0</v>
      </c>
      <c r="AG33" s="113">
        <v>0</v>
      </c>
      <c r="AH33" s="113">
        <v>0</v>
      </c>
      <c r="AI33" s="113">
        <v>0</v>
      </c>
      <c r="AJ33" s="113">
        <f t="shared" si="7"/>
        <v>0</v>
      </c>
      <c r="AK33" s="113">
        <f t="shared" si="8"/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v>0</v>
      </c>
      <c r="AQ33" s="115">
        <v>0</v>
      </c>
      <c r="AR33" s="115">
        <v>0</v>
      </c>
      <c r="AS33" s="115">
        <v>0</v>
      </c>
      <c r="AT33" s="409">
        <f t="shared" si="45"/>
        <v>0</v>
      </c>
      <c r="AU33" s="115">
        <f t="shared" si="46"/>
        <v>0</v>
      </c>
      <c r="AV33" s="116">
        <f t="shared" si="10"/>
        <v>0</v>
      </c>
      <c r="AW33" s="346">
        <f t="shared" si="47"/>
        <v>243090</v>
      </c>
      <c r="AX33" s="113">
        <f t="shared" si="48"/>
        <v>179006</v>
      </c>
      <c r="AY33" s="113">
        <f t="shared" si="49"/>
        <v>0</v>
      </c>
      <c r="AZ33" s="113">
        <f t="shared" si="50"/>
        <v>0</v>
      </c>
      <c r="BA33" s="113">
        <f t="shared" si="51"/>
        <v>60504</v>
      </c>
      <c r="BB33" s="113">
        <f t="shared" si="51"/>
        <v>3580</v>
      </c>
      <c r="BC33" s="113">
        <f t="shared" si="52"/>
        <v>0</v>
      </c>
      <c r="BD33" s="115">
        <f t="shared" si="53"/>
        <v>0.51</v>
      </c>
      <c r="BE33" s="115">
        <f t="shared" si="54"/>
        <v>0.51</v>
      </c>
      <c r="BF33" s="372">
        <f t="shared" si="55"/>
        <v>0</v>
      </c>
      <c r="BG33" s="116">
        <f t="shared" si="56"/>
        <v>0</v>
      </c>
    </row>
    <row r="34" spans="1:59" x14ac:dyDescent="0.2">
      <c r="A34" s="368">
        <v>6</v>
      </c>
      <c r="B34" s="369">
        <v>3401</v>
      </c>
      <c r="C34" s="369">
        <v>650023404</v>
      </c>
      <c r="D34" s="369">
        <v>70981477</v>
      </c>
      <c r="E34" s="367" t="s">
        <v>95</v>
      </c>
      <c r="F34" s="369">
        <v>3141</v>
      </c>
      <c r="G34" s="370" t="s">
        <v>319</v>
      </c>
      <c r="H34" s="371" t="s">
        <v>282</v>
      </c>
      <c r="I34" s="110">
        <v>735619</v>
      </c>
      <c r="J34" s="111">
        <v>529406</v>
      </c>
      <c r="K34" s="111">
        <v>10000</v>
      </c>
      <c r="L34" s="114">
        <v>182319</v>
      </c>
      <c r="M34" s="114">
        <v>10588</v>
      </c>
      <c r="N34" s="249">
        <v>3306</v>
      </c>
      <c r="O34" s="275">
        <v>1.83</v>
      </c>
      <c r="P34" s="288">
        <v>0</v>
      </c>
      <c r="Q34" s="406">
        <v>1.83</v>
      </c>
      <c r="R34" s="112">
        <f t="shared" si="1"/>
        <v>8000</v>
      </c>
      <c r="S34" s="113">
        <v>0</v>
      </c>
      <c r="T34" s="113">
        <v>0</v>
      </c>
      <c r="U34" s="113">
        <v>0</v>
      </c>
      <c r="V34" s="113">
        <v>0</v>
      </c>
      <c r="W34" s="113">
        <v>0</v>
      </c>
      <c r="X34" s="113">
        <v>0</v>
      </c>
      <c r="Y34" s="113">
        <f t="shared" si="2"/>
        <v>8000</v>
      </c>
      <c r="Z34" s="113">
        <v>-8000</v>
      </c>
      <c r="AA34" s="113">
        <v>0</v>
      </c>
      <c r="AB34" s="113">
        <v>0</v>
      </c>
      <c r="AC34" s="113">
        <f t="shared" si="3"/>
        <v>-8000</v>
      </c>
      <c r="AD34" s="113">
        <f t="shared" si="4"/>
        <v>0</v>
      </c>
      <c r="AE34" s="114">
        <f t="shared" si="5"/>
        <v>0</v>
      </c>
      <c r="AF34" s="114">
        <f t="shared" si="6"/>
        <v>160</v>
      </c>
      <c r="AG34" s="113">
        <v>0</v>
      </c>
      <c r="AH34" s="113">
        <v>0</v>
      </c>
      <c r="AI34" s="113">
        <v>0</v>
      </c>
      <c r="AJ34" s="113">
        <f t="shared" si="7"/>
        <v>0</v>
      </c>
      <c r="AK34" s="113">
        <f t="shared" si="8"/>
        <v>160</v>
      </c>
      <c r="AL34" s="115">
        <v>0</v>
      </c>
      <c r="AM34" s="115">
        <v>0</v>
      </c>
      <c r="AN34" s="115">
        <v>0</v>
      </c>
      <c r="AO34" s="115">
        <v>0</v>
      </c>
      <c r="AP34" s="115">
        <v>0</v>
      </c>
      <c r="AQ34" s="115">
        <v>0</v>
      </c>
      <c r="AR34" s="115">
        <v>0</v>
      </c>
      <c r="AS34" s="115">
        <v>0</v>
      </c>
      <c r="AT34" s="409">
        <f t="shared" si="45"/>
        <v>0</v>
      </c>
      <c r="AU34" s="115">
        <f t="shared" si="46"/>
        <v>0</v>
      </c>
      <c r="AV34" s="116">
        <f t="shared" si="10"/>
        <v>0</v>
      </c>
      <c r="AW34" s="346">
        <f t="shared" si="47"/>
        <v>735779</v>
      </c>
      <c r="AX34" s="113">
        <f t="shared" si="48"/>
        <v>537406</v>
      </c>
      <c r="AY34" s="113">
        <f t="shared" si="49"/>
        <v>0</v>
      </c>
      <c r="AZ34" s="113">
        <f t="shared" si="50"/>
        <v>2000</v>
      </c>
      <c r="BA34" s="113">
        <f t="shared" si="51"/>
        <v>182319</v>
      </c>
      <c r="BB34" s="113">
        <f t="shared" si="51"/>
        <v>10748</v>
      </c>
      <c r="BC34" s="113">
        <f t="shared" si="52"/>
        <v>3306</v>
      </c>
      <c r="BD34" s="115">
        <f t="shared" si="53"/>
        <v>1.83</v>
      </c>
      <c r="BE34" s="115">
        <f t="shared" si="54"/>
        <v>0</v>
      </c>
      <c r="BF34" s="372">
        <f t="shared" si="55"/>
        <v>0</v>
      </c>
      <c r="BG34" s="116">
        <f t="shared" si="56"/>
        <v>1.83</v>
      </c>
    </row>
    <row r="35" spans="1:59" x14ac:dyDescent="0.2">
      <c r="A35" s="368">
        <v>6</v>
      </c>
      <c r="B35" s="369">
        <v>3401</v>
      </c>
      <c r="C35" s="369">
        <v>650023404</v>
      </c>
      <c r="D35" s="369">
        <v>70981477</v>
      </c>
      <c r="E35" s="367" t="s">
        <v>95</v>
      </c>
      <c r="F35" s="369">
        <v>3143</v>
      </c>
      <c r="G35" s="370" t="s">
        <v>633</v>
      </c>
      <c r="H35" s="394" t="s">
        <v>281</v>
      </c>
      <c r="I35" s="110">
        <v>716320</v>
      </c>
      <c r="J35" s="111">
        <v>517630</v>
      </c>
      <c r="K35" s="111">
        <v>10000</v>
      </c>
      <c r="L35" s="114">
        <v>178338</v>
      </c>
      <c r="M35" s="114">
        <v>10352</v>
      </c>
      <c r="N35" s="249">
        <v>0</v>
      </c>
      <c r="O35" s="275">
        <v>1</v>
      </c>
      <c r="P35" s="288">
        <v>1</v>
      </c>
      <c r="Q35" s="406">
        <v>0</v>
      </c>
      <c r="R35" s="112">
        <f t="shared" si="1"/>
        <v>10000</v>
      </c>
      <c r="S35" s="113">
        <v>0</v>
      </c>
      <c r="T35" s="113">
        <v>0</v>
      </c>
      <c r="U35" s="113">
        <v>0</v>
      </c>
      <c r="V35" s="113">
        <v>0</v>
      </c>
      <c r="W35" s="113">
        <v>0</v>
      </c>
      <c r="X35" s="113">
        <v>0</v>
      </c>
      <c r="Y35" s="113">
        <f t="shared" si="2"/>
        <v>10000</v>
      </c>
      <c r="Z35" s="113">
        <v>-10000</v>
      </c>
      <c r="AA35" s="113">
        <v>0</v>
      </c>
      <c r="AB35" s="113">
        <v>0</v>
      </c>
      <c r="AC35" s="113">
        <f t="shared" si="3"/>
        <v>-10000</v>
      </c>
      <c r="AD35" s="113">
        <f t="shared" si="4"/>
        <v>0</v>
      </c>
      <c r="AE35" s="114">
        <f t="shared" si="5"/>
        <v>0</v>
      </c>
      <c r="AF35" s="114">
        <f t="shared" si="6"/>
        <v>200</v>
      </c>
      <c r="AG35" s="113">
        <v>0</v>
      </c>
      <c r="AH35" s="113">
        <v>0</v>
      </c>
      <c r="AI35" s="113">
        <v>0</v>
      </c>
      <c r="AJ35" s="113">
        <f t="shared" si="7"/>
        <v>0</v>
      </c>
      <c r="AK35" s="113">
        <f t="shared" si="8"/>
        <v>200</v>
      </c>
      <c r="AL35" s="115">
        <v>0</v>
      </c>
      <c r="AM35" s="115">
        <v>0</v>
      </c>
      <c r="AN35" s="115">
        <v>0</v>
      </c>
      <c r="AO35" s="115">
        <v>0</v>
      </c>
      <c r="AP35" s="115">
        <v>0</v>
      </c>
      <c r="AQ35" s="115">
        <v>0</v>
      </c>
      <c r="AR35" s="115">
        <v>0</v>
      </c>
      <c r="AS35" s="115">
        <v>0</v>
      </c>
      <c r="AT35" s="409">
        <f t="shared" si="45"/>
        <v>0</v>
      </c>
      <c r="AU35" s="115">
        <f t="shared" si="46"/>
        <v>0</v>
      </c>
      <c r="AV35" s="116">
        <f t="shared" si="10"/>
        <v>0</v>
      </c>
      <c r="AW35" s="346">
        <f t="shared" si="47"/>
        <v>716520</v>
      </c>
      <c r="AX35" s="113">
        <f t="shared" si="48"/>
        <v>527630</v>
      </c>
      <c r="AY35" s="113">
        <f t="shared" si="49"/>
        <v>0</v>
      </c>
      <c r="AZ35" s="113">
        <f t="shared" si="50"/>
        <v>0</v>
      </c>
      <c r="BA35" s="113">
        <f t="shared" si="51"/>
        <v>178338</v>
      </c>
      <c r="BB35" s="113">
        <f t="shared" si="51"/>
        <v>10552</v>
      </c>
      <c r="BC35" s="113">
        <f t="shared" si="52"/>
        <v>0</v>
      </c>
      <c r="BD35" s="115">
        <f t="shared" si="53"/>
        <v>1</v>
      </c>
      <c r="BE35" s="115">
        <f t="shared" si="54"/>
        <v>1</v>
      </c>
      <c r="BF35" s="372">
        <f t="shared" si="55"/>
        <v>0</v>
      </c>
      <c r="BG35" s="116">
        <f t="shared" si="56"/>
        <v>0</v>
      </c>
    </row>
    <row r="36" spans="1:59" x14ac:dyDescent="0.2">
      <c r="A36" s="368">
        <v>6</v>
      </c>
      <c r="B36" s="369">
        <v>3401</v>
      </c>
      <c r="C36" s="369">
        <v>650023404</v>
      </c>
      <c r="D36" s="369">
        <v>70981477</v>
      </c>
      <c r="E36" s="367" t="s">
        <v>95</v>
      </c>
      <c r="F36" s="369">
        <v>3143</v>
      </c>
      <c r="G36" s="370" t="s">
        <v>634</v>
      </c>
      <c r="H36" s="394" t="s">
        <v>282</v>
      </c>
      <c r="I36" s="110">
        <v>20364</v>
      </c>
      <c r="J36" s="111">
        <v>14355</v>
      </c>
      <c r="K36" s="111">
        <v>0</v>
      </c>
      <c r="L36" s="114">
        <v>4852</v>
      </c>
      <c r="M36" s="114">
        <v>287</v>
      </c>
      <c r="N36" s="249">
        <v>870</v>
      </c>
      <c r="O36" s="275">
        <v>0.06</v>
      </c>
      <c r="P36" s="288">
        <v>0</v>
      </c>
      <c r="Q36" s="406">
        <v>0.06</v>
      </c>
      <c r="R36" s="112">
        <f t="shared" si="1"/>
        <v>0</v>
      </c>
      <c r="S36" s="113">
        <v>0</v>
      </c>
      <c r="T36" s="113">
        <v>0</v>
      </c>
      <c r="U36" s="113">
        <v>0</v>
      </c>
      <c r="V36" s="113">
        <v>0</v>
      </c>
      <c r="W36" s="113">
        <v>0</v>
      </c>
      <c r="X36" s="113">
        <v>0</v>
      </c>
      <c r="Y36" s="113">
        <f t="shared" si="2"/>
        <v>0</v>
      </c>
      <c r="Z36" s="113">
        <v>0</v>
      </c>
      <c r="AA36" s="113">
        <v>0</v>
      </c>
      <c r="AB36" s="113">
        <v>0</v>
      </c>
      <c r="AC36" s="113">
        <f t="shared" si="3"/>
        <v>0</v>
      </c>
      <c r="AD36" s="113">
        <f t="shared" si="4"/>
        <v>0</v>
      </c>
      <c r="AE36" s="114">
        <f t="shared" si="5"/>
        <v>0</v>
      </c>
      <c r="AF36" s="114">
        <f t="shared" si="6"/>
        <v>0</v>
      </c>
      <c r="AG36" s="113">
        <v>0</v>
      </c>
      <c r="AH36" s="113">
        <v>0</v>
      </c>
      <c r="AI36" s="113">
        <v>0</v>
      </c>
      <c r="AJ36" s="113">
        <f t="shared" si="7"/>
        <v>0</v>
      </c>
      <c r="AK36" s="113">
        <f t="shared" si="8"/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v>0</v>
      </c>
      <c r="AQ36" s="115">
        <v>0</v>
      </c>
      <c r="AR36" s="115">
        <v>0</v>
      </c>
      <c r="AS36" s="115">
        <v>0</v>
      </c>
      <c r="AT36" s="409">
        <f t="shared" si="45"/>
        <v>0</v>
      </c>
      <c r="AU36" s="115">
        <f t="shared" si="46"/>
        <v>0</v>
      </c>
      <c r="AV36" s="116">
        <f t="shared" si="10"/>
        <v>0</v>
      </c>
      <c r="AW36" s="346">
        <f t="shared" si="47"/>
        <v>20364</v>
      </c>
      <c r="AX36" s="113">
        <f t="shared" si="48"/>
        <v>14355</v>
      </c>
      <c r="AY36" s="113">
        <f t="shared" si="49"/>
        <v>0</v>
      </c>
      <c r="AZ36" s="113">
        <f t="shared" si="50"/>
        <v>0</v>
      </c>
      <c r="BA36" s="113">
        <f t="shared" si="51"/>
        <v>4852</v>
      </c>
      <c r="BB36" s="113">
        <f t="shared" si="51"/>
        <v>287</v>
      </c>
      <c r="BC36" s="113">
        <f t="shared" si="52"/>
        <v>870</v>
      </c>
      <c r="BD36" s="115">
        <f t="shared" si="53"/>
        <v>0.06</v>
      </c>
      <c r="BE36" s="115">
        <f t="shared" si="54"/>
        <v>0</v>
      </c>
      <c r="BF36" s="372">
        <f t="shared" si="55"/>
        <v>0</v>
      </c>
      <c r="BG36" s="116">
        <f t="shared" si="56"/>
        <v>0.06</v>
      </c>
    </row>
    <row r="37" spans="1:59" x14ac:dyDescent="0.2">
      <c r="A37" s="237">
        <v>6</v>
      </c>
      <c r="B37" s="31">
        <v>3401</v>
      </c>
      <c r="C37" s="31">
        <v>650023404</v>
      </c>
      <c r="D37" s="31">
        <v>70981477</v>
      </c>
      <c r="E37" s="246" t="s">
        <v>96</v>
      </c>
      <c r="F37" s="31"/>
      <c r="G37" s="236"/>
      <c r="H37" s="327"/>
      <c r="I37" s="6">
        <v>6299382</v>
      </c>
      <c r="J37" s="10">
        <v>4504534</v>
      </c>
      <c r="K37" s="10">
        <v>80000</v>
      </c>
      <c r="L37" s="10">
        <v>1549572</v>
      </c>
      <c r="M37" s="10">
        <v>90090</v>
      </c>
      <c r="N37" s="10">
        <v>75186</v>
      </c>
      <c r="O37" s="11">
        <v>10.418200000000001</v>
      </c>
      <c r="P37" s="11">
        <v>6.4028999999999998</v>
      </c>
      <c r="Q37" s="37">
        <v>4.0152999999999999</v>
      </c>
      <c r="R37" s="6">
        <f t="shared" ref="R37:BG37" si="57">SUM(R31:R36)</f>
        <v>50000</v>
      </c>
      <c r="S37" s="10">
        <f t="shared" si="57"/>
        <v>0</v>
      </c>
      <c r="T37" s="10">
        <f t="shared" si="57"/>
        <v>0</v>
      </c>
      <c r="U37" s="10">
        <f t="shared" si="57"/>
        <v>33708</v>
      </c>
      <c r="V37" s="10">
        <f t="shared" si="57"/>
        <v>0</v>
      </c>
      <c r="W37" s="10">
        <f t="shared" ref="W37" si="58">SUM(W31:W36)</f>
        <v>0</v>
      </c>
      <c r="X37" s="10">
        <f t="shared" si="57"/>
        <v>0</v>
      </c>
      <c r="Y37" s="10">
        <f t="shared" si="57"/>
        <v>83708</v>
      </c>
      <c r="Z37" s="10">
        <f t="shared" si="57"/>
        <v>-50000</v>
      </c>
      <c r="AA37" s="10">
        <f t="shared" si="57"/>
        <v>0</v>
      </c>
      <c r="AB37" s="10">
        <f t="shared" si="57"/>
        <v>0</v>
      </c>
      <c r="AC37" s="10">
        <f t="shared" si="57"/>
        <v>-50000</v>
      </c>
      <c r="AD37" s="10">
        <f t="shared" si="57"/>
        <v>33708</v>
      </c>
      <c r="AE37" s="10">
        <f t="shared" si="57"/>
        <v>11393</v>
      </c>
      <c r="AF37" s="10">
        <f t="shared" si="57"/>
        <v>1674</v>
      </c>
      <c r="AG37" s="10">
        <f t="shared" si="57"/>
        <v>0</v>
      </c>
      <c r="AH37" s="10">
        <f t="shared" si="57"/>
        <v>0</v>
      </c>
      <c r="AI37" s="10">
        <f t="shared" si="57"/>
        <v>0</v>
      </c>
      <c r="AJ37" s="10">
        <f t="shared" si="57"/>
        <v>0</v>
      </c>
      <c r="AK37" s="10">
        <f t="shared" si="57"/>
        <v>46775</v>
      </c>
      <c r="AL37" s="11">
        <f t="shared" si="57"/>
        <v>-0.03</v>
      </c>
      <c r="AM37" s="11">
        <f t="shared" si="57"/>
        <v>0.13</v>
      </c>
      <c r="AN37" s="11">
        <f t="shared" si="57"/>
        <v>0</v>
      </c>
      <c r="AO37" s="11">
        <f t="shared" si="57"/>
        <v>0</v>
      </c>
      <c r="AP37" s="11">
        <f t="shared" si="57"/>
        <v>0</v>
      </c>
      <c r="AQ37" s="11">
        <f t="shared" ref="AQ37" si="59">SUM(AQ31:AQ36)</f>
        <v>0</v>
      </c>
      <c r="AR37" s="11">
        <f t="shared" si="57"/>
        <v>0</v>
      </c>
      <c r="AS37" s="11">
        <f t="shared" si="57"/>
        <v>0</v>
      </c>
      <c r="AT37" s="11">
        <f t="shared" si="57"/>
        <v>-0.03</v>
      </c>
      <c r="AU37" s="11">
        <f t="shared" si="57"/>
        <v>0.13</v>
      </c>
      <c r="AV37" s="79">
        <f t="shared" si="57"/>
        <v>0.1</v>
      </c>
      <c r="AW37" s="850">
        <f t="shared" si="57"/>
        <v>6346157</v>
      </c>
      <c r="AX37" s="10">
        <f t="shared" si="57"/>
        <v>4588242</v>
      </c>
      <c r="AY37" s="76">
        <f t="shared" ref="AY37" si="60">SUM(AY31:AY36)</f>
        <v>0</v>
      </c>
      <c r="AZ37" s="10">
        <f t="shared" si="57"/>
        <v>30000</v>
      </c>
      <c r="BA37" s="10">
        <f t="shared" si="57"/>
        <v>1560965</v>
      </c>
      <c r="BB37" s="10">
        <f t="shared" si="57"/>
        <v>91764</v>
      </c>
      <c r="BC37" s="10">
        <f t="shared" si="57"/>
        <v>75186</v>
      </c>
      <c r="BD37" s="11">
        <f t="shared" si="57"/>
        <v>10.518200000000002</v>
      </c>
      <c r="BE37" s="11">
        <f t="shared" si="57"/>
        <v>6.3728999999999996</v>
      </c>
      <c r="BF37" s="11">
        <f t="shared" si="57"/>
        <v>0</v>
      </c>
      <c r="BG37" s="79">
        <f t="shared" si="57"/>
        <v>4.1452999999999998</v>
      </c>
    </row>
    <row r="38" spans="1:59" x14ac:dyDescent="0.2">
      <c r="A38" s="368">
        <v>7</v>
      </c>
      <c r="B38" s="369">
        <v>3404</v>
      </c>
      <c r="C38" s="369">
        <v>650023021</v>
      </c>
      <c r="D38" s="369">
        <v>70982597</v>
      </c>
      <c r="E38" s="367" t="s">
        <v>97</v>
      </c>
      <c r="F38" s="369">
        <v>3111</v>
      </c>
      <c r="G38" s="370" t="s">
        <v>315</v>
      </c>
      <c r="H38" s="371" t="s">
        <v>281</v>
      </c>
      <c r="I38" s="110">
        <v>5962850</v>
      </c>
      <c r="J38" s="111">
        <v>4364065</v>
      </c>
      <c r="K38" s="111">
        <v>0</v>
      </c>
      <c r="L38" s="114">
        <v>1475054</v>
      </c>
      <c r="M38" s="114">
        <v>87281</v>
      </c>
      <c r="N38" s="249">
        <v>36450</v>
      </c>
      <c r="O38" s="275">
        <v>9.9726999999999997</v>
      </c>
      <c r="P38" s="288">
        <v>8.1289999999999996</v>
      </c>
      <c r="Q38" s="406">
        <v>1.8436999999999999</v>
      </c>
      <c r="R38" s="112">
        <f t="shared" si="1"/>
        <v>0</v>
      </c>
      <c r="S38" s="113">
        <v>0</v>
      </c>
      <c r="T38" s="113">
        <v>-5183</v>
      </c>
      <c r="U38" s="113">
        <v>0</v>
      </c>
      <c r="V38" s="113">
        <v>0</v>
      </c>
      <c r="W38" s="113">
        <v>0</v>
      </c>
      <c r="X38" s="113">
        <v>0</v>
      </c>
      <c r="Y38" s="113">
        <f t="shared" si="2"/>
        <v>-5183</v>
      </c>
      <c r="Z38" s="113">
        <v>0</v>
      </c>
      <c r="AA38" s="113">
        <v>0</v>
      </c>
      <c r="AB38" s="113">
        <v>0</v>
      </c>
      <c r="AC38" s="113">
        <f t="shared" si="3"/>
        <v>0</v>
      </c>
      <c r="AD38" s="113">
        <f t="shared" si="4"/>
        <v>-5183</v>
      </c>
      <c r="AE38" s="114">
        <f t="shared" si="5"/>
        <v>-1752</v>
      </c>
      <c r="AF38" s="114">
        <f t="shared" si="6"/>
        <v>-104</v>
      </c>
      <c r="AG38" s="113">
        <v>0</v>
      </c>
      <c r="AH38" s="113">
        <v>0</v>
      </c>
      <c r="AI38" s="113">
        <v>0</v>
      </c>
      <c r="AJ38" s="113">
        <f t="shared" si="7"/>
        <v>0</v>
      </c>
      <c r="AK38" s="113">
        <f t="shared" si="8"/>
        <v>-7039</v>
      </c>
      <c r="AL38" s="115">
        <v>0</v>
      </c>
      <c r="AM38" s="115">
        <v>0</v>
      </c>
      <c r="AN38" s="115">
        <v>0</v>
      </c>
      <c r="AO38" s="115">
        <v>-0.01</v>
      </c>
      <c r="AP38" s="115">
        <v>0</v>
      </c>
      <c r="AQ38" s="115">
        <v>0</v>
      </c>
      <c r="AR38" s="115">
        <v>0</v>
      </c>
      <c r="AS38" s="115">
        <v>0</v>
      </c>
      <c r="AT38" s="409">
        <f t="shared" ref="AT38:AT43" si="61">AL38+AN38+AO38+AR38+AQ38</f>
        <v>-0.01</v>
      </c>
      <c r="AU38" s="115">
        <f t="shared" ref="AU38:AU43" si="62">AM38+AP38+AS38</f>
        <v>0</v>
      </c>
      <c r="AV38" s="116">
        <f t="shared" si="10"/>
        <v>-0.01</v>
      </c>
      <c r="AW38" s="346">
        <f t="shared" ref="AW38:AW43" si="63">I38+AK38</f>
        <v>5955811</v>
      </c>
      <c r="AX38" s="113">
        <f t="shared" ref="AX38:AX43" si="64">J38+Y38</f>
        <v>4358882</v>
      </c>
      <c r="AY38" s="113">
        <f t="shared" ref="AY38:AY43" si="65">W38</f>
        <v>0</v>
      </c>
      <c r="AZ38" s="113">
        <f t="shared" ref="AZ38:AZ43" si="66">K38+AC38</f>
        <v>0</v>
      </c>
      <c r="BA38" s="113">
        <f t="shared" ref="BA38:BB43" si="67">L38+AE38</f>
        <v>1473302</v>
      </c>
      <c r="BB38" s="113">
        <f t="shared" si="67"/>
        <v>87177</v>
      </c>
      <c r="BC38" s="113">
        <f t="shared" ref="BC38:BC43" si="68">N38+AJ38</f>
        <v>36450</v>
      </c>
      <c r="BD38" s="115">
        <f t="shared" ref="BD38:BD43" si="69">O38+AV38</f>
        <v>9.9626999999999999</v>
      </c>
      <c r="BE38" s="115">
        <f t="shared" ref="BE38:BE43" si="70">P38+AT38</f>
        <v>8.1189999999999998</v>
      </c>
      <c r="BF38" s="372">
        <f t="shared" ref="BF38:BF43" si="71">AQ38</f>
        <v>0</v>
      </c>
      <c r="BG38" s="116">
        <f t="shared" ref="BG38:BG43" si="72">Q38+AU38</f>
        <v>1.8436999999999999</v>
      </c>
    </row>
    <row r="39" spans="1:59" x14ac:dyDescent="0.2">
      <c r="A39" s="368">
        <v>7</v>
      </c>
      <c r="B39" s="369">
        <v>3404</v>
      </c>
      <c r="C39" s="369">
        <v>650023021</v>
      </c>
      <c r="D39" s="369">
        <v>70982597</v>
      </c>
      <c r="E39" s="367" t="s">
        <v>97</v>
      </c>
      <c r="F39" s="369">
        <v>3113</v>
      </c>
      <c r="G39" s="370" t="s">
        <v>318</v>
      </c>
      <c r="H39" s="371" t="s">
        <v>281</v>
      </c>
      <c r="I39" s="110">
        <v>18874181</v>
      </c>
      <c r="J39" s="111">
        <v>13537129</v>
      </c>
      <c r="K39" s="111">
        <v>91360</v>
      </c>
      <c r="L39" s="114">
        <v>4606430</v>
      </c>
      <c r="M39" s="114">
        <v>270742</v>
      </c>
      <c r="N39" s="249">
        <v>368520</v>
      </c>
      <c r="O39" s="275">
        <v>27.319600000000001</v>
      </c>
      <c r="P39" s="288">
        <v>20.014500000000002</v>
      </c>
      <c r="Q39" s="406">
        <v>7.3050999999999995</v>
      </c>
      <c r="R39" s="112">
        <f t="shared" si="1"/>
        <v>-16290</v>
      </c>
      <c r="S39" s="113">
        <v>0</v>
      </c>
      <c r="T39" s="113">
        <v>197296</v>
      </c>
      <c r="U39" s="113">
        <v>111592</v>
      </c>
      <c r="V39" s="113">
        <v>0</v>
      </c>
      <c r="W39" s="113">
        <v>230960</v>
      </c>
      <c r="X39" s="113">
        <v>0</v>
      </c>
      <c r="Y39" s="113">
        <f t="shared" si="2"/>
        <v>523558</v>
      </c>
      <c r="Z39" s="113">
        <v>16290</v>
      </c>
      <c r="AA39" s="113">
        <v>0</v>
      </c>
      <c r="AB39" s="113">
        <v>0</v>
      </c>
      <c r="AC39" s="113">
        <f t="shared" si="3"/>
        <v>16290</v>
      </c>
      <c r="AD39" s="113">
        <f t="shared" si="4"/>
        <v>539848</v>
      </c>
      <c r="AE39" s="114">
        <f t="shared" si="5"/>
        <v>182469</v>
      </c>
      <c r="AF39" s="114">
        <f t="shared" si="6"/>
        <v>10471</v>
      </c>
      <c r="AG39" s="113">
        <v>0</v>
      </c>
      <c r="AH39" s="113">
        <v>0</v>
      </c>
      <c r="AI39" s="113">
        <v>0</v>
      </c>
      <c r="AJ39" s="113">
        <f t="shared" si="7"/>
        <v>0</v>
      </c>
      <c r="AK39" s="113">
        <f t="shared" si="8"/>
        <v>732788</v>
      </c>
      <c r="AL39" s="115">
        <v>0</v>
      </c>
      <c r="AM39" s="115">
        <v>-0.08</v>
      </c>
      <c r="AN39" s="115">
        <v>0</v>
      </c>
      <c r="AO39" s="115">
        <v>0.35</v>
      </c>
      <c r="AP39" s="115">
        <v>0</v>
      </c>
      <c r="AQ39" s="115">
        <v>0.66669999999999996</v>
      </c>
      <c r="AR39" s="115">
        <v>0</v>
      </c>
      <c r="AS39" s="115">
        <v>0</v>
      </c>
      <c r="AT39" s="409">
        <f t="shared" si="61"/>
        <v>1.0166999999999999</v>
      </c>
      <c r="AU39" s="115">
        <f t="shared" si="62"/>
        <v>-0.08</v>
      </c>
      <c r="AV39" s="116">
        <f t="shared" si="10"/>
        <v>0.93669999999999998</v>
      </c>
      <c r="AW39" s="346">
        <f t="shared" si="63"/>
        <v>19606969</v>
      </c>
      <c r="AX39" s="113">
        <f t="shared" si="64"/>
        <v>14060687</v>
      </c>
      <c r="AY39" s="113">
        <f t="shared" si="65"/>
        <v>230960</v>
      </c>
      <c r="AZ39" s="113">
        <f t="shared" si="66"/>
        <v>107650</v>
      </c>
      <c r="BA39" s="113">
        <f t="shared" si="67"/>
        <v>4788899</v>
      </c>
      <c r="BB39" s="113">
        <f t="shared" si="67"/>
        <v>281213</v>
      </c>
      <c r="BC39" s="113">
        <f t="shared" si="68"/>
        <v>368520</v>
      </c>
      <c r="BD39" s="115">
        <f t="shared" si="69"/>
        <v>28.2563</v>
      </c>
      <c r="BE39" s="115">
        <f t="shared" si="70"/>
        <v>21.031200000000002</v>
      </c>
      <c r="BF39" s="372">
        <f t="shared" si="71"/>
        <v>0.66669999999999996</v>
      </c>
      <c r="BG39" s="116">
        <f t="shared" si="72"/>
        <v>7.2250999999999994</v>
      </c>
    </row>
    <row r="40" spans="1:59" x14ac:dyDescent="0.2">
      <c r="A40" s="368">
        <v>7</v>
      </c>
      <c r="B40" s="369">
        <v>3404</v>
      </c>
      <c r="C40" s="369">
        <v>650023021</v>
      </c>
      <c r="D40" s="369">
        <v>70982597</v>
      </c>
      <c r="E40" s="367" t="s">
        <v>97</v>
      </c>
      <c r="F40" s="369">
        <v>3113</v>
      </c>
      <c r="G40" s="370" t="s">
        <v>316</v>
      </c>
      <c r="H40" s="371" t="s">
        <v>282</v>
      </c>
      <c r="I40" s="110">
        <v>3373756</v>
      </c>
      <c r="J40" s="111">
        <v>2475152</v>
      </c>
      <c r="K40" s="111">
        <v>0</v>
      </c>
      <c r="L40" s="114">
        <v>836602</v>
      </c>
      <c r="M40" s="114">
        <v>49502</v>
      </c>
      <c r="N40" s="249">
        <v>12500</v>
      </c>
      <c r="O40" s="275">
        <v>7.08</v>
      </c>
      <c r="P40" s="288">
        <v>7.08</v>
      </c>
      <c r="Q40" s="406">
        <v>0</v>
      </c>
      <c r="R40" s="112">
        <f t="shared" si="1"/>
        <v>0</v>
      </c>
      <c r="S40" s="113">
        <v>43306</v>
      </c>
      <c r="T40" s="113">
        <v>0</v>
      </c>
      <c r="U40" s="113">
        <v>0</v>
      </c>
      <c r="V40" s="113">
        <v>0</v>
      </c>
      <c r="W40" s="113">
        <v>0</v>
      </c>
      <c r="X40" s="113">
        <v>0</v>
      </c>
      <c r="Y40" s="113">
        <f t="shared" si="2"/>
        <v>43306</v>
      </c>
      <c r="Z40" s="113">
        <v>0</v>
      </c>
      <c r="AA40" s="113">
        <v>0</v>
      </c>
      <c r="AB40" s="113">
        <v>0</v>
      </c>
      <c r="AC40" s="113">
        <f t="shared" si="3"/>
        <v>0</v>
      </c>
      <c r="AD40" s="113">
        <f t="shared" si="4"/>
        <v>43306</v>
      </c>
      <c r="AE40" s="114">
        <f t="shared" si="5"/>
        <v>14637</v>
      </c>
      <c r="AF40" s="114">
        <f t="shared" si="6"/>
        <v>866</v>
      </c>
      <c r="AG40" s="113">
        <v>0</v>
      </c>
      <c r="AH40" s="113">
        <v>0</v>
      </c>
      <c r="AI40" s="113">
        <v>0</v>
      </c>
      <c r="AJ40" s="113">
        <f t="shared" si="7"/>
        <v>0</v>
      </c>
      <c r="AK40" s="113">
        <f t="shared" si="8"/>
        <v>58809</v>
      </c>
      <c r="AL40" s="115">
        <v>0</v>
      </c>
      <c r="AM40" s="115">
        <v>0</v>
      </c>
      <c r="AN40" s="115">
        <v>0.13</v>
      </c>
      <c r="AO40" s="115">
        <v>0</v>
      </c>
      <c r="AP40" s="115">
        <v>0</v>
      </c>
      <c r="AQ40" s="115">
        <v>0</v>
      </c>
      <c r="AR40" s="115">
        <v>0</v>
      </c>
      <c r="AS40" s="115">
        <v>0</v>
      </c>
      <c r="AT40" s="409">
        <f t="shared" si="61"/>
        <v>0.13</v>
      </c>
      <c r="AU40" s="115">
        <f t="shared" si="62"/>
        <v>0</v>
      </c>
      <c r="AV40" s="116">
        <f t="shared" si="10"/>
        <v>0.13</v>
      </c>
      <c r="AW40" s="346">
        <f t="shared" si="63"/>
        <v>3432565</v>
      </c>
      <c r="AX40" s="113">
        <f t="shared" si="64"/>
        <v>2518458</v>
      </c>
      <c r="AY40" s="113">
        <f t="shared" si="65"/>
        <v>0</v>
      </c>
      <c r="AZ40" s="113">
        <f t="shared" si="66"/>
        <v>0</v>
      </c>
      <c r="BA40" s="113">
        <f t="shared" si="67"/>
        <v>851239</v>
      </c>
      <c r="BB40" s="113">
        <f t="shared" si="67"/>
        <v>50368</v>
      </c>
      <c r="BC40" s="113">
        <f t="shared" si="68"/>
        <v>12500</v>
      </c>
      <c r="BD40" s="115">
        <f t="shared" si="69"/>
        <v>7.21</v>
      </c>
      <c r="BE40" s="115">
        <f t="shared" si="70"/>
        <v>7.21</v>
      </c>
      <c r="BF40" s="372">
        <f t="shared" si="71"/>
        <v>0</v>
      </c>
      <c r="BG40" s="116">
        <f t="shared" si="72"/>
        <v>0</v>
      </c>
    </row>
    <row r="41" spans="1:59" x14ac:dyDescent="0.2">
      <c r="A41" s="368">
        <v>7</v>
      </c>
      <c r="B41" s="369">
        <v>3404</v>
      </c>
      <c r="C41" s="369">
        <v>650023021</v>
      </c>
      <c r="D41" s="369">
        <v>70982597</v>
      </c>
      <c r="E41" s="367" t="s">
        <v>97</v>
      </c>
      <c r="F41" s="369">
        <v>3141</v>
      </c>
      <c r="G41" s="370" t="s">
        <v>319</v>
      </c>
      <c r="H41" s="371" t="s">
        <v>282</v>
      </c>
      <c r="I41" s="110">
        <v>2418192</v>
      </c>
      <c r="J41" s="111">
        <v>1767528</v>
      </c>
      <c r="K41" s="111">
        <v>0</v>
      </c>
      <c r="L41" s="114">
        <v>597424</v>
      </c>
      <c r="M41" s="114">
        <v>35350</v>
      </c>
      <c r="N41" s="249">
        <v>17890</v>
      </c>
      <c r="O41" s="275">
        <v>6</v>
      </c>
      <c r="P41" s="288">
        <v>0</v>
      </c>
      <c r="Q41" s="406">
        <v>6</v>
      </c>
      <c r="R41" s="112">
        <f t="shared" si="1"/>
        <v>0</v>
      </c>
      <c r="S41" s="113">
        <v>0</v>
      </c>
      <c r="T41" s="113">
        <v>0</v>
      </c>
      <c r="U41" s="113">
        <v>0</v>
      </c>
      <c r="V41" s="113">
        <v>0</v>
      </c>
      <c r="W41" s="113">
        <v>0</v>
      </c>
      <c r="X41" s="113">
        <v>0</v>
      </c>
      <c r="Y41" s="113">
        <f t="shared" si="2"/>
        <v>0</v>
      </c>
      <c r="Z41" s="113">
        <v>0</v>
      </c>
      <c r="AA41" s="113">
        <v>0</v>
      </c>
      <c r="AB41" s="113">
        <v>0</v>
      </c>
      <c r="AC41" s="113">
        <f t="shared" si="3"/>
        <v>0</v>
      </c>
      <c r="AD41" s="113">
        <f t="shared" si="4"/>
        <v>0</v>
      </c>
      <c r="AE41" s="114">
        <f t="shared" si="5"/>
        <v>0</v>
      </c>
      <c r="AF41" s="114">
        <f t="shared" si="6"/>
        <v>0</v>
      </c>
      <c r="AG41" s="113">
        <v>0</v>
      </c>
      <c r="AH41" s="113">
        <v>0</v>
      </c>
      <c r="AI41" s="113">
        <v>0</v>
      </c>
      <c r="AJ41" s="113">
        <f t="shared" si="7"/>
        <v>0</v>
      </c>
      <c r="AK41" s="113">
        <f t="shared" si="8"/>
        <v>0</v>
      </c>
      <c r="AL41" s="115">
        <v>0</v>
      </c>
      <c r="AM41" s="115">
        <v>0</v>
      </c>
      <c r="AN41" s="115">
        <v>0</v>
      </c>
      <c r="AO41" s="115">
        <v>0</v>
      </c>
      <c r="AP41" s="115">
        <v>0</v>
      </c>
      <c r="AQ41" s="115">
        <v>0</v>
      </c>
      <c r="AR41" s="115">
        <v>0</v>
      </c>
      <c r="AS41" s="115">
        <v>0</v>
      </c>
      <c r="AT41" s="409">
        <f t="shared" si="61"/>
        <v>0</v>
      </c>
      <c r="AU41" s="115">
        <f t="shared" si="62"/>
        <v>0</v>
      </c>
      <c r="AV41" s="116">
        <f t="shared" si="10"/>
        <v>0</v>
      </c>
      <c r="AW41" s="346">
        <f t="shared" si="63"/>
        <v>2418192</v>
      </c>
      <c r="AX41" s="113">
        <f t="shared" si="64"/>
        <v>1767528</v>
      </c>
      <c r="AY41" s="113">
        <f t="shared" si="65"/>
        <v>0</v>
      </c>
      <c r="AZ41" s="113">
        <f t="shared" si="66"/>
        <v>0</v>
      </c>
      <c r="BA41" s="113">
        <f t="shared" si="67"/>
        <v>597424</v>
      </c>
      <c r="BB41" s="113">
        <f t="shared" si="67"/>
        <v>35350</v>
      </c>
      <c r="BC41" s="113">
        <f t="shared" si="68"/>
        <v>17890</v>
      </c>
      <c r="BD41" s="115">
        <f t="shared" si="69"/>
        <v>6</v>
      </c>
      <c r="BE41" s="115">
        <f t="shared" si="70"/>
        <v>0</v>
      </c>
      <c r="BF41" s="372">
        <f t="shared" si="71"/>
        <v>0</v>
      </c>
      <c r="BG41" s="116">
        <f t="shared" si="72"/>
        <v>6</v>
      </c>
    </row>
    <row r="42" spans="1:59" s="3" customFormat="1" x14ac:dyDescent="0.2">
      <c r="A42" s="368">
        <v>7</v>
      </c>
      <c r="B42" s="369">
        <v>3404</v>
      </c>
      <c r="C42" s="369">
        <v>650023021</v>
      </c>
      <c r="D42" s="369">
        <v>70982597</v>
      </c>
      <c r="E42" s="367" t="s">
        <v>97</v>
      </c>
      <c r="F42" s="369">
        <v>3143</v>
      </c>
      <c r="G42" s="370" t="s">
        <v>633</v>
      </c>
      <c r="H42" s="394" t="s">
        <v>281</v>
      </c>
      <c r="I42" s="110">
        <v>1368902</v>
      </c>
      <c r="J42" s="111">
        <v>1008028</v>
      </c>
      <c r="K42" s="111">
        <v>0</v>
      </c>
      <c r="L42" s="114">
        <v>340713</v>
      </c>
      <c r="M42" s="114">
        <v>20161</v>
      </c>
      <c r="N42" s="249">
        <v>0</v>
      </c>
      <c r="O42" s="275">
        <v>2</v>
      </c>
      <c r="P42" s="288">
        <v>2</v>
      </c>
      <c r="Q42" s="406">
        <v>0</v>
      </c>
      <c r="R42" s="112">
        <f t="shared" si="1"/>
        <v>0</v>
      </c>
      <c r="S42" s="113">
        <v>0</v>
      </c>
      <c r="T42" s="113">
        <v>0</v>
      </c>
      <c r="U42" s="113">
        <v>0</v>
      </c>
      <c r="V42" s="113">
        <v>0</v>
      </c>
      <c r="W42" s="113">
        <v>0</v>
      </c>
      <c r="X42" s="113">
        <v>0</v>
      </c>
      <c r="Y42" s="113">
        <f t="shared" si="2"/>
        <v>0</v>
      </c>
      <c r="Z42" s="113">
        <v>0</v>
      </c>
      <c r="AA42" s="113">
        <v>0</v>
      </c>
      <c r="AB42" s="113">
        <v>0</v>
      </c>
      <c r="AC42" s="113">
        <f t="shared" si="3"/>
        <v>0</v>
      </c>
      <c r="AD42" s="113">
        <f t="shared" si="4"/>
        <v>0</v>
      </c>
      <c r="AE42" s="114">
        <f t="shared" si="5"/>
        <v>0</v>
      </c>
      <c r="AF42" s="114">
        <f t="shared" si="6"/>
        <v>0</v>
      </c>
      <c r="AG42" s="113">
        <v>0</v>
      </c>
      <c r="AH42" s="113">
        <v>0</v>
      </c>
      <c r="AI42" s="113">
        <v>0</v>
      </c>
      <c r="AJ42" s="113">
        <f t="shared" si="7"/>
        <v>0</v>
      </c>
      <c r="AK42" s="113">
        <f t="shared" si="8"/>
        <v>0</v>
      </c>
      <c r="AL42" s="115">
        <v>0</v>
      </c>
      <c r="AM42" s="115">
        <v>0</v>
      </c>
      <c r="AN42" s="115">
        <v>0</v>
      </c>
      <c r="AO42" s="115">
        <v>0</v>
      </c>
      <c r="AP42" s="115">
        <v>0</v>
      </c>
      <c r="AQ42" s="115">
        <v>0</v>
      </c>
      <c r="AR42" s="115">
        <v>0</v>
      </c>
      <c r="AS42" s="115">
        <v>0</v>
      </c>
      <c r="AT42" s="409">
        <f t="shared" si="61"/>
        <v>0</v>
      </c>
      <c r="AU42" s="115">
        <f t="shared" si="62"/>
        <v>0</v>
      </c>
      <c r="AV42" s="116">
        <f t="shared" si="10"/>
        <v>0</v>
      </c>
      <c r="AW42" s="346">
        <f t="shared" si="63"/>
        <v>1368902</v>
      </c>
      <c r="AX42" s="113">
        <f t="shared" si="64"/>
        <v>1008028</v>
      </c>
      <c r="AY42" s="113">
        <f t="shared" si="65"/>
        <v>0</v>
      </c>
      <c r="AZ42" s="113">
        <f t="shared" si="66"/>
        <v>0</v>
      </c>
      <c r="BA42" s="113">
        <f t="shared" si="67"/>
        <v>340713</v>
      </c>
      <c r="BB42" s="113">
        <f t="shared" si="67"/>
        <v>20161</v>
      </c>
      <c r="BC42" s="113">
        <f t="shared" si="68"/>
        <v>0</v>
      </c>
      <c r="BD42" s="115">
        <f t="shared" si="69"/>
        <v>2</v>
      </c>
      <c r="BE42" s="115">
        <f t="shared" si="70"/>
        <v>2</v>
      </c>
      <c r="BF42" s="372">
        <f t="shared" si="71"/>
        <v>0</v>
      </c>
      <c r="BG42" s="116">
        <f t="shared" si="72"/>
        <v>0</v>
      </c>
    </row>
    <row r="43" spans="1:59" s="3" customFormat="1" x14ac:dyDescent="0.2">
      <c r="A43" s="368">
        <v>7</v>
      </c>
      <c r="B43" s="369">
        <v>3404</v>
      </c>
      <c r="C43" s="369">
        <v>650023021</v>
      </c>
      <c r="D43" s="369">
        <v>70982597</v>
      </c>
      <c r="E43" s="367" t="s">
        <v>97</v>
      </c>
      <c r="F43" s="369">
        <v>3143</v>
      </c>
      <c r="G43" s="370" t="s">
        <v>634</v>
      </c>
      <c r="H43" s="394" t="s">
        <v>282</v>
      </c>
      <c r="I43" s="110">
        <v>38622</v>
      </c>
      <c r="J43" s="111">
        <v>27225</v>
      </c>
      <c r="K43" s="111">
        <v>0</v>
      </c>
      <c r="L43" s="114">
        <v>9202</v>
      </c>
      <c r="M43" s="114">
        <v>545</v>
      </c>
      <c r="N43" s="249">
        <v>1650</v>
      </c>
      <c r="O43" s="275">
        <v>0.11</v>
      </c>
      <c r="P43" s="288">
        <v>0</v>
      </c>
      <c r="Q43" s="406">
        <v>0.11</v>
      </c>
      <c r="R43" s="112">
        <f t="shared" si="1"/>
        <v>0</v>
      </c>
      <c r="S43" s="113">
        <v>0</v>
      </c>
      <c r="T43" s="113">
        <v>0</v>
      </c>
      <c r="U43" s="113">
        <v>0</v>
      </c>
      <c r="V43" s="113">
        <v>0</v>
      </c>
      <c r="W43" s="113">
        <v>0</v>
      </c>
      <c r="X43" s="113">
        <v>0</v>
      </c>
      <c r="Y43" s="113">
        <f t="shared" si="2"/>
        <v>0</v>
      </c>
      <c r="Z43" s="113">
        <v>0</v>
      </c>
      <c r="AA43" s="113">
        <v>0</v>
      </c>
      <c r="AB43" s="113">
        <v>0</v>
      </c>
      <c r="AC43" s="113">
        <f t="shared" si="3"/>
        <v>0</v>
      </c>
      <c r="AD43" s="113">
        <f t="shared" si="4"/>
        <v>0</v>
      </c>
      <c r="AE43" s="114">
        <f t="shared" si="5"/>
        <v>0</v>
      </c>
      <c r="AF43" s="114">
        <f t="shared" si="6"/>
        <v>0</v>
      </c>
      <c r="AG43" s="113">
        <v>0</v>
      </c>
      <c r="AH43" s="113">
        <v>0</v>
      </c>
      <c r="AI43" s="113">
        <v>0</v>
      </c>
      <c r="AJ43" s="113">
        <f t="shared" si="7"/>
        <v>0</v>
      </c>
      <c r="AK43" s="113">
        <f t="shared" si="8"/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v>0</v>
      </c>
      <c r="AQ43" s="115">
        <v>0</v>
      </c>
      <c r="AR43" s="115">
        <v>0</v>
      </c>
      <c r="AS43" s="115">
        <v>0</v>
      </c>
      <c r="AT43" s="409">
        <f t="shared" si="61"/>
        <v>0</v>
      </c>
      <c r="AU43" s="115">
        <f t="shared" si="62"/>
        <v>0</v>
      </c>
      <c r="AV43" s="116">
        <f t="shared" si="10"/>
        <v>0</v>
      </c>
      <c r="AW43" s="346">
        <f t="shared" si="63"/>
        <v>38622</v>
      </c>
      <c r="AX43" s="113">
        <f t="shared" si="64"/>
        <v>27225</v>
      </c>
      <c r="AY43" s="113">
        <f t="shared" si="65"/>
        <v>0</v>
      </c>
      <c r="AZ43" s="113">
        <f t="shared" si="66"/>
        <v>0</v>
      </c>
      <c r="BA43" s="113">
        <f t="shared" si="67"/>
        <v>9202</v>
      </c>
      <c r="BB43" s="113">
        <f t="shared" si="67"/>
        <v>545</v>
      </c>
      <c r="BC43" s="113">
        <f t="shared" si="68"/>
        <v>1650</v>
      </c>
      <c r="BD43" s="115">
        <f t="shared" si="69"/>
        <v>0.11</v>
      </c>
      <c r="BE43" s="115">
        <f t="shared" si="70"/>
        <v>0</v>
      </c>
      <c r="BF43" s="372">
        <f t="shared" si="71"/>
        <v>0</v>
      </c>
      <c r="BG43" s="116">
        <f t="shared" si="72"/>
        <v>0.11</v>
      </c>
    </row>
    <row r="44" spans="1:59" x14ac:dyDescent="0.2">
      <c r="A44" s="237">
        <v>7</v>
      </c>
      <c r="B44" s="31">
        <v>3404</v>
      </c>
      <c r="C44" s="31">
        <v>650023021</v>
      </c>
      <c r="D44" s="31">
        <v>70982597</v>
      </c>
      <c r="E44" s="246" t="s">
        <v>98</v>
      </c>
      <c r="F44" s="31"/>
      <c r="G44" s="236"/>
      <c r="H44" s="327"/>
      <c r="I44" s="6">
        <v>32036503</v>
      </c>
      <c r="J44" s="10">
        <v>23179127</v>
      </c>
      <c r="K44" s="10">
        <v>91360</v>
      </c>
      <c r="L44" s="10">
        <v>7865425</v>
      </c>
      <c r="M44" s="10">
        <v>463581</v>
      </c>
      <c r="N44" s="10">
        <v>437010</v>
      </c>
      <c r="O44" s="11">
        <v>52.482299999999995</v>
      </c>
      <c r="P44" s="11">
        <v>37.223500000000001</v>
      </c>
      <c r="Q44" s="37">
        <v>15.258799999999999</v>
      </c>
      <c r="R44" s="6">
        <f t="shared" ref="R44:BG44" si="73">SUM(R38:R43)</f>
        <v>-16290</v>
      </c>
      <c r="S44" s="10">
        <f t="shared" si="73"/>
        <v>43306</v>
      </c>
      <c r="T44" s="10">
        <f t="shared" si="73"/>
        <v>192113</v>
      </c>
      <c r="U44" s="10">
        <f t="shared" si="73"/>
        <v>111592</v>
      </c>
      <c r="V44" s="10">
        <f t="shared" si="73"/>
        <v>0</v>
      </c>
      <c r="W44" s="10">
        <f t="shared" ref="W44" si="74">SUM(W38:W43)</f>
        <v>230960</v>
      </c>
      <c r="X44" s="10">
        <f t="shared" si="73"/>
        <v>0</v>
      </c>
      <c r="Y44" s="10">
        <f t="shared" si="73"/>
        <v>561681</v>
      </c>
      <c r="Z44" s="10">
        <f t="shared" si="73"/>
        <v>16290</v>
      </c>
      <c r="AA44" s="10">
        <f t="shared" si="73"/>
        <v>0</v>
      </c>
      <c r="AB44" s="10">
        <f t="shared" si="73"/>
        <v>0</v>
      </c>
      <c r="AC44" s="10">
        <f t="shared" si="73"/>
        <v>16290</v>
      </c>
      <c r="AD44" s="10">
        <f t="shared" si="73"/>
        <v>577971</v>
      </c>
      <c r="AE44" s="10">
        <f t="shared" si="73"/>
        <v>195354</v>
      </c>
      <c r="AF44" s="10">
        <f t="shared" si="73"/>
        <v>11233</v>
      </c>
      <c r="AG44" s="10">
        <f t="shared" si="73"/>
        <v>0</v>
      </c>
      <c r="AH44" s="10">
        <f t="shared" si="73"/>
        <v>0</v>
      </c>
      <c r="AI44" s="10">
        <f t="shared" si="73"/>
        <v>0</v>
      </c>
      <c r="AJ44" s="10">
        <f t="shared" si="73"/>
        <v>0</v>
      </c>
      <c r="AK44" s="10">
        <f t="shared" si="73"/>
        <v>784558</v>
      </c>
      <c r="AL44" s="11">
        <f t="shared" si="73"/>
        <v>0</v>
      </c>
      <c r="AM44" s="11">
        <f t="shared" si="73"/>
        <v>-0.08</v>
      </c>
      <c r="AN44" s="11">
        <f t="shared" si="73"/>
        <v>0.13</v>
      </c>
      <c r="AO44" s="11">
        <f t="shared" si="73"/>
        <v>0.33999999999999997</v>
      </c>
      <c r="AP44" s="11">
        <f t="shared" si="73"/>
        <v>0</v>
      </c>
      <c r="AQ44" s="11">
        <f t="shared" ref="AQ44" si="75">SUM(AQ38:AQ43)</f>
        <v>0.66669999999999996</v>
      </c>
      <c r="AR44" s="11">
        <f t="shared" si="73"/>
        <v>0</v>
      </c>
      <c r="AS44" s="11">
        <f t="shared" si="73"/>
        <v>0</v>
      </c>
      <c r="AT44" s="11">
        <f t="shared" si="73"/>
        <v>1.1366999999999998</v>
      </c>
      <c r="AU44" s="11">
        <f t="shared" si="73"/>
        <v>-0.08</v>
      </c>
      <c r="AV44" s="79">
        <f t="shared" si="73"/>
        <v>1.0567</v>
      </c>
      <c r="AW44" s="850">
        <f t="shared" si="73"/>
        <v>32821061</v>
      </c>
      <c r="AX44" s="10">
        <f t="shared" si="73"/>
        <v>23740808</v>
      </c>
      <c r="AY44" s="76">
        <f t="shared" ref="AY44" si="76">SUM(AY38:AY43)</f>
        <v>230960</v>
      </c>
      <c r="AZ44" s="10">
        <f t="shared" si="73"/>
        <v>107650</v>
      </c>
      <c r="BA44" s="10">
        <f t="shared" si="73"/>
        <v>8060779</v>
      </c>
      <c r="BB44" s="10">
        <f t="shared" si="73"/>
        <v>474814</v>
      </c>
      <c r="BC44" s="10">
        <f t="shared" si="73"/>
        <v>437010</v>
      </c>
      <c r="BD44" s="11">
        <f t="shared" si="73"/>
        <v>53.539000000000001</v>
      </c>
      <c r="BE44" s="11">
        <f t="shared" si="73"/>
        <v>38.360199999999999</v>
      </c>
      <c r="BF44" s="11">
        <f t="shared" si="73"/>
        <v>0.66669999999999996</v>
      </c>
      <c r="BG44" s="79">
        <f t="shared" si="73"/>
        <v>15.178799999999999</v>
      </c>
    </row>
    <row r="45" spans="1:59" x14ac:dyDescent="0.2">
      <c r="A45" s="368">
        <v>8</v>
      </c>
      <c r="B45" s="369">
        <v>3477</v>
      </c>
      <c r="C45" s="369">
        <v>600098451</v>
      </c>
      <c r="D45" s="369">
        <v>70695491</v>
      </c>
      <c r="E45" s="367" t="s">
        <v>99</v>
      </c>
      <c r="F45" s="369">
        <v>3111</v>
      </c>
      <c r="G45" s="370" t="s">
        <v>315</v>
      </c>
      <c r="H45" s="371" t="s">
        <v>281</v>
      </c>
      <c r="I45" s="110">
        <v>3962884</v>
      </c>
      <c r="J45" s="111">
        <v>2892772</v>
      </c>
      <c r="K45" s="111">
        <v>0</v>
      </c>
      <c r="L45" s="114">
        <v>977757</v>
      </c>
      <c r="M45" s="114">
        <v>57855</v>
      </c>
      <c r="N45" s="249">
        <v>34500</v>
      </c>
      <c r="O45" s="275">
        <v>6.9841999999999995</v>
      </c>
      <c r="P45" s="288">
        <v>5</v>
      </c>
      <c r="Q45" s="406">
        <v>1.9842</v>
      </c>
      <c r="R45" s="112">
        <f t="shared" si="1"/>
        <v>0</v>
      </c>
      <c r="S45" s="113">
        <v>0</v>
      </c>
      <c r="T45" s="113">
        <v>0</v>
      </c>
      <c r="U45" s="113">
        <v>25948</v>
      </c>
      <c r="V45" s="113">
        <v>0</v>
      </c>
      <c r="W45" s="113">
        <v>0</v>
      </c>
      <c r="X45" s="113">
        <v>0</v>
      </c>
      <c r="Y45" s="113">
        <f t="shared" si="2"/>
        <v>25948</v>
      </c>
      <c r="Z45" s="113">
        <v>0</v>
      </c>
      <c r="AA45" s="113">
        <v>0</v>
      </c>
      <c r="AB45" s="113">
        <v>0</v>
      </c>
      <c r="AC45" s="113">
        <f t="shared" si="3"/>
        <v>0</v>
      </c>
      <c r="AD45" s="113">
        <f t="shared" si="4"/>
        <v>25948</v>
      </c>
      <c r="AE45" s="114">
        <f t="shared" si="5"/>
        <v>8770</v>
      </c>
      <c r="AF45" s="114">
        <f t="shared" si="6"/>
        <v>519</v>
      </c>
      <c r="AG45" s="113">
        <v>0</v>
      </c>
      <c r="AH45" s="113">
        <v>0</v>
      </c>
      <c r="AI45" s="113">
        <v>0</v>
      </c>
      <c r="AJ45" s="113">
        <f t="shared" si="7"/>
        <v>0</v>
      </c>
      <c r="AK45" s="113">
        <f t="shared" si="8"/>
        <v>35237</v>
      </c>
      <c r="AL45" s="115">
        <v>0</v>
      </c>
      <c r="AM45" s="115">
        <v>0</v>
      </c>
      <c r="AN45" s="115">
        <v>0</v>
      </c>
      <c r="AO45" s="115">
        <v>0</v>
      </c>
      <c r="AP45" s="115">
        <v>0</v>
      </c>
      <c r="AQ45" s="115">
        <v>0</v>
      </c>
      <c r="AR45" s="115">
        <v>0</v>
      </c>
      <c r="AS45" s="115">
        <v>0</v>
      </c>
      <c r="AT45" s="409">
        <f t="shared" ref="AT45:AT47" si="77">AL45+AN45+AO45+AR45+AQ45</f>
        <v>0</v>
      </c>
      <c r="AU45" s="115">
        <f>AM45+AP45+AS45</f>
        <v>0</v>
      </c>
      <c r="AV45" s="116">
        <f t="shared" si="10"/>
        <v>0</v>
      </c>
      <c r="AW45" s="346">
        <f>I45+AK45</f>
        <v>3998121</v>
      </c>
      <c r="AX45" s="113">
        <f>J45+Y45</f>
        <v>2918720</v>
      </c>
      <c r="AY45" s="113">
        <f t="shared" ref="AY45:AY47" si="78">W45</f>
        <v>0</v>
      </c>
      <c r="AZ45" s="113">
        <f>K45+AC45</f>
        <v>0</v>
      </c>
      <c r="BA45" s="113">
        <f t="shared" ref="BA45:BB47" si="79">L45+AE45</f>
        <v>986527</v>
      </c>
      <c r="BB45" s="113">
        <f t="shared" si="79"/>
        <v>58374</v>
      </c>
      <c r="BC45" s="113">
        <f>N45+AJ45</f>
        <v>34500</v>
      </c>
      <c r="BD45" s="115">
        <f>O45+AV45</f>
        <v>6.9841999999999995</v>
      </c>
      <c r="BE45" s="115">
        <f>P45+AT45</f>
        <v>5</v>
      </c>
      <c r="BF45" s="372">
        <f t="shared" ref="BF45:BF47" si="80">AQ45</f>
        <v>0</v>
      </c>
      <c r="BG45" s="116">
        <f>Q45+AU45</f>
        <v>1.9842</v>
      </c>
    </row>
    <row r="46" spans="1:59" x14ac:dyDescent="0.2">
      <c r="A46" s="368">
        <v>8</v>
      </c>
      <c r="B46" s="369">
        <v>3477</v>
      </c>
      <c r="C46" s="369">
        <v>600098451</v>
      </c>
      <c r="D46" s="369">
        <v>70695491</v>
      </c>
      <c r="E46" s="367" t="s">
        <v>99</v>
      </c>
      <c r="F46" s="369">
        <v>3111</v>
      </c>
      <c r="G46" s="370" t="s">
        <v>316</v>
      </c>
      <c r="H46" s="371" t="s">
        <v>282</v>
      </c>
      <c r="I46" s="110">
        <v>470470</v>
      </c>
      <c r="J46" s="111">
        <v>346443</v>
      </c>
      <c r="K46" s="111">
        <v>0</v>
      </c>
      <c r="L46" s="114">
        <v>117098</v>
      </c>
      <c r="M46" s="114">
        <v>6929</v>
      </c>
      <c r="N46" s="249">
        <v>0</v>
      </c>
      <c r="O46" s="275">
        <v>1</v>
      </c>
      <c r="P46" s="288">
        <v>1</v>
      </c>
      <c r="Q46" s="406">
        <v>0</v>
      </c>
      <c r="R46" s="112">
        <f t="shared" si="1"/>
        <v>0</v>
      </c>
      <c r="S46" s="113">
        <v>0</v>
      </c>
      <c r="T46" s="113">
        <v>0</v>
      </c>
      <c r="U46" s="113">
        <v>0</v>
      </c>
      <c r="V46" s="113">
        <v>0</v>
      </c>
      <c r="W46" s="113">
        <v>0</v>
      </c>
      <c r="X46" s="113">
        <v>0</v>
      </c>
      <c r="Y46" s="113">
        <f t="shared" si="2"/>
        <v>0</v>
      </c>
      <c r="Z46" s="113">
        <v>0</v>
      </c>
      <c r="AA46" s="113">
        <v>0</v>
      </c>
      <c r="AB46" s="113">
        <v>0</v>
      </c>
      <c r="AC46" s="113">
        <f t="shared" si="3"/>
        <v>0</v>
      </c>
      <c r="AD46" s="113">
        <f t="shared" si="4"/>
        <v>0</v>
      </c>
      <c r="AE46" s="114">
        <f t="shared" si="5"/>
        <v>0</v>
      </c>
      <c r="AF46" s="114">
        <f t="shared" si="6"/>
        <v>0</v>
      </c>
      <c r="AG46" s="113">
        <v>0</v>
      </c>
      <c r="AH46" s="113">
        <v>0</v>
      </c>
      <c r="AI46" s="113">
        <v>0</v>
      </c>
      <c r="AJ46" s="113">
        <f t="shared" si="7"/>
        <v>0</v>
      </c>
      <c r="AK46" s="113">
        <f t="shared" si="8"/>
        <v>0</v>
      </c>
      <c r="AL46" s="115">
        <v>0</v>
      </c>
      <c r="AM46" s="115">
        <v>0</v>
      </c>
      <c r="AN46" s="115">
        <v>0</v>
      </c>
      <c r="AO46" s="115">
        <v>0</v>
      </c>
      <c r="AP46" s="115">
        <v>0</v>
      </c>
      <c r="AQ46" s="115">
        <v>0</v>
      </c>
      <c r="AR46" s="115">
        <v>0</v>
      </c>
      <c r="AS46" s="115">
        <v>0</v>
      </c>
      <c r="AT46" s="409">
        <f t="shared" si="77"/>
        <v>0</v>
      </c>
      <c r="AU46" s="115">
        <f>AM46+AP46+AS46</f>
        <v>0</v>
      </c>
      <c r="AV46" s="116">
        <f t="shared" si="10"/>
        <v>0</v>
      </c>
      <c r="AW46" s="346">
        <f>I46+AK46</f>
        <v>470470</v>
      </c>
      <c r="AX46" s="113">
        <f>J46+Y46</f>
        <v>346443</v>
      </c>
      <c r="AY46" s="113">
        <f t="shared" si="78"/>
        <v>0</v>
      </c>
      <c r="AZ46" s="113">
        <f>K46+AC46</f>
        <v>0</v>
      </c>
      <c r="BA46" s="113">
        <f t="shared" si="79"/>
        <v>117098</v>
      </c>
      <c r="BB46" s="113">
        <f t="shared" si="79"/>
        <v>6929</v>
      </c>
      <c r="BC46" s="113">
        <f>N46+AJ46</f>
        <v>0</v>
      </c>
      <c r="BD46" s="115">
        <f>O46+AV46</f>
        <v>1</v>
      </c>
      <c r="BE46" s="115">
        <f>P46+AT46</f>
        <v>1</v>
      </c>
      <c r="BF46" s="372">
        <f t="shared" si="80"/>
        <v>0</v>
      </c>
      <c r="BG46" s="116">
        <f>Q46+AU46</f>
        <v>0</v>
      </c>
    </row>
    <row r="47" spans="1:59" x14ac:dyDescent="0.2">
      <c r="A47" s="368">
        <v>8</v>
      </c>
      <c r="B47" s="369">
        <v>3477</v>
      </c>
      <c r="C47" s="369">
        <v>600098451</v>
      </c>
      <c r="D47" s="369">
        <v>70695491</v>
      </c>
      <c r="E47" s="367" t="s">
        <v>99</v>
      </c>
      <c r="F47" s="369">
        <v>3141</v>
      </c>
      <c r="G47" s="370" t="s">
        <v>319</v>
      </c>
      <c r="H47" s="371" t="s">
        <v>282</v>
      </c>
      <c r="I47" s="110">
        <v>631173</v>
      </c>
      <c r="J47" s="111">
        <v>462646</v>
      </c>
      <c r="K47" s="111">
        <v>0</v>
      </c>
      <c r="L47" s="114">
        <v>156374</v>
      </c>
      <c r="M47" s="114">
        <v>9253</v>
      </c>
      <c r="N47" s="249">
        <v>2900</v>
      </c>
      <c r="O47" s="275">
        <v>1.57</v>
      </c>
      <c r="P47" s="288">
        <v>0</v>
      </c>
      <c r="Q47" s="406">
        <v>1.57</v>
      </c>
      <c r="R47" s="112">
        <f t="shared" si="1"/>
        <v>0</v>
      </c>
      <c r="S47" s="113">
        <v>0</v>
      </c>
      <c r="T47" s="113">
        <v>0</v>
      </c>
      <c r="U47" s="113">
        <v>0</v>
      </c>
      <c r="V47" s="113">
        <v>0</v>
      </c>
      <c r="W47" s="113">
        <v>0</v>
      </c>
      <c r="X47" s="113">
        <v>0</v>
      </c>
      <c r="Y47" s="113">
        <f t="shared" si="2"/>
        <v>0</v>
      </c>
      <c r="Z47" s="113">
        <v>0</v>
      </c>
      <c r="AA47" s="113">
        <v>0</v>
      </c>
      <c r="AB47" s="113">
        <v>0</v>
      </c>
      <c r="AC47" s="113">
        <f t="shared" si="3"/>
        <v>0</v>
      </c>
      <c r="AD47" s="113">
        <f t="shared" si="4"/>
        <v>0</v>
      </c>
      <c r="AE47" s="114">
        <f t="shared" si="5"/>
        <v>0</v>
      </c>
      <c r="AF47" s="114">
        <f t="shared" si="6"/>
        <v>0</v>
      </c>
      <c r="AG47" s="113">
        <v>0</v>
      </c>
      <c r="AH47" s="113">
        <v>0</v>
      </c>
      <c r="AI47" s="113">
        <v>0</v>
      </c>
      <c r="AJ47" s="113">
        <f t="shared" si="7"/>
        <v>0</v>
      </c>
      <c r="AK47" s="113">
        <f t="shared" si="8"/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v>0</v>
      </c>
      <c r="AQ47" s="115">
        <v>0</v>
      </c>
      <c r="AR47" s="115">
        <v>0</v>
      </c>
      <c r="AS47" s="115">
        <v>0</v>
      </c>
      <c r="AT47" s="409">
        <f t="shared" si="77"/>
        <v>0</v>
      </c>
      <c r="AU47" s="115">
        <f>AM47+AP47+AS47</f>
        <v>0</v>
      </c>
      <c r="AV47" s="116">
        <f t="shared" si="10"/>
        <v>0</v>
      </c>
      <c r="AW47" s="346">
        <f>I47+AK47</f>
        <v>631173</v>
      </c>
      <c r="AX47" s="113">
        <f>J47+Y47</f>
        <v>462646</v>
      </c>
      <c r="AY47" s="113">
        <f t="shared" si="78"/>
        <v>0</v>
      </c>
      <c r="AZ47" s="113">
        <f>K47+AC47</f>
        <v>0</v>
      </c>
      <c r="BA47" s="113">
        <f t="shared" si="79"/>
        <v>156374</v>
      </c>
      <c r="BB47" s="113">
        <f t="shared" si="79"/>
        <v>9253</v>
      </c>
      <c r="BC47" s="113">
        <f>N47+AJ47</f>
        <v>2900</v>
      </c>
      <c r="BD47" s="115">
        <f>O47+AV47</f>
        <v>1.57</v>
      </c>
      <c r="BE47" s="115">
        <f>P47+AT47</f>
        <v>0</v>
      </c>
      <c r="BF47" s="372">
        <f t="shared" si="80"/>
        <v>0</v>
      </c>
      <c r="BG47" s="116">
        <f>Q47+AU47</f>
        <v>1.57</v>
      </c>
    </row>
    <row r="48" spans="1:59" x14ac:dyDescent="0.2">
      <c r="A48" s="237">
        <v>8</v>
      </c>
      <c r="B48" s="31">
        <v>3477</v>
      </c>
      <c r="C48" s="31">
        <v>600098451</v>
      </c>
      <c r="D48" s="31">
        <v>70695491</v>
      </c>
      <c r="E48" s="246" t="s">
        <v>100</v>
      </c>
      <c r="F48" s="31"/>
      <c r="G48" s="236"/>
      <c r="H48" s="327"/>
      <c r="I48" s="5">
        <v>5064527</v>
      </c>
      <c r="J48" s="8">
        <v>3701861</v>
      </c>
      <c r="K48" s="8">
        <v>0</v>
      </c>
      <c r="L48" s="8">
        <v>1251229</v>
      </c>
      <c r="M48" s="8">
        <v>74037</v>
      </c>
      <c r="N48" s="8">
        <v>37400</v>
      </c>
      <c r="O48" s="9">
        <v>9.5541999999999998</v>
      </c>
      <c r="P48" s="9">
        <v>6</v>
      </c>
      <c r="Q48" s="38">
        <v>3.5541999999999998</v>
      </c>
      <c r="R48" s="5">
        <f t="shared" ref="R48:BG48" si="81">SUM(R45:R47)</f>
        <v>0</v>
      </c>
      <c r="S48" s="8">
        <f t="shared" si="81"/>
        <v>0</v>
      </c>
      <c r="T48" s="8">
        <f t="shared" si="81"/>
        <v>0</v>
      </c>
      <c r="U48" s="8">
        <f t="shared" ref="U48" si="82">SUM(U45:U47)</f>
        <v>25948</v>
      </c>
      <c r="V48" s="8">
        <f t="shared" si="81"/>
        <v>0</v>
      </c>
      <c r="W48" s="8">
        <f t="shared" ref="W48" si="83">SUM(W45:W47)</f>
        <v>0</v>
      </c>
      <c r="X48" s="8">
        <f t="shared" si="81"/>
        <v>0</v>
      </c>
      <c r="Y48" s="8">
        <f t="shared" si="81"/>
        <v>25948</v>
      </c>
      <c r="Z48" s="8">
        <f t="shared" si="81"/>
        <v>0</v>
      </c>
      <c r="AA48" s="8">
        <f t="shared" si="81"/>
        <v>0</v>
      </c>
      <c r="AB48" s="8">
        <f t="shared" si="81"/>
        <v>0</v>
      </c>
      <c r="AC48" s="8">
        <f t="shared" si="81"/>
        <v>0</v>
      </c>
      <c r="AD48" s="8">
        <f t="shared" si="81"/>
        <v>25948</v>
      </c>
      <c r="AE48" s="8">
        <f t="shared" si="81"/>
        <v>8770</v>
      </c>
      <c r="AF48" s="8">
        <f t="shared" si="81"/>
        <v>519</v>
      </c>
      <c r="AG48" s="8">
        <f t="shared" si="81"/>
        <v>0</v>
      </c>
      <c r="AH48" s="8">
        <f t="shared" ref="AH48" si="84">SUM(AH45:AH47)</f>
        <v>0</v>
      </c>
      <c r="AI48" s="8">
        <f t="shared" si="81"/>
        <v>0</v>
      </c>
      <c r="AJ48" s="8">
        <f t="shared" si="81"/>
        <v>0</v>
      </c>
      <c r="AK48" s="8">
        <f t="shared" si="81"/>
        <v>35237</v>
      </c>
      <c r="AL48" s="9">
        <f t="shared" si="81"/>
        <v>0</v>
      </c>
      <c r="AM48" s="9">
        <f t="shared" si="81"/>
        <v>0</v>
      </c>
      <c r="AN48" s="9">
        <f t="shared" si="81"/>
        <v>0</v>
      </c>
      <c r="AO48" s="9">
        <f t="shared" si="81"/>
        <v>0</v>
      </c>
      <c r="AP48" s="9">
        <f t="shared" si="81"/>
        <v>0</v>
      </c>
      <c r="AQ48" s="9">
        <f t="shared" ref="AQ48" si="85">SUM(AQ45:AQ47)</f>
        <v>0</v>
      </c>
      <c r="AR48" s="9">
        <f t="shared" si="81"/>
        <v>0</v>
      </c>
      <c r="AS48" s="9">
        <f t="shared" si="81"/>
        <v>0</v>
      </c>
      <c r="AT48" s="9">
        <f t="shared" si="81"/>
        <v>0</v>
      </c>
      <c r="AU48" s="9">
        <f t="shared" si="81"/>
        <v>0</v>
      </c>
      <c r="AV48" s="78">
        <f t="shared" si="81"/>
        <v>0</v>
      </c>
      <c r="AW48" s="851">
        <f t="shared" si="81"/>
        <v>5099764</v>
      </c>
      <c r="AX48" s="8">
        <f t="shared" si="81"/>
        <v>3727809</v>
      </c>
      <c r="AY48" s="43">
        <f t="shared" ref="AY48" si="86">SUM(AY45:AY47)</f>
        <v>0</v>
      </c>
      <c r="AZ48" s="8">
        <f t="shared" si="81"/>
        <v>0</v>
      </c>
      <c r="BA48" s="8">
        <f t="shared" si="81"/>
        <v>1259999</v>
      </c>
      <c r="BB48" s="8">
        <f t="shared" si="81"/>
        <v>74556</v>
      </c>
      <c r="BC48" s="8">
        <f t="shared" si="81"/>
        <v>37400</v>
      </c>
      <c r="BD48" s="9">
        <f t="shared" si="81"/>
        <v>9.5541999999999998</v>
      </c>
      <c r="BE48" s="9">
        <f t="shared" si="81"/>
        <v>6</v>
      </c>
      <c r="BF48" s="9">
        <f t="shared" si="81"/>
        <v>0</v>
      </c>
      <c r="BG48" s="78">
        <f t="shared" si="81"/>
        <v>3.5541999999999998</v>
      </c>
    </row>
    <row r="49" spans="1:59" x14ac:dyDescent="0.2">
      <c r="A49" s="368">
        <v>9</v>
      </c>
      <c r="B49" s="369">
        <v>3476</v>
      </c>
      <c r="C49" s="369">
        <v>600099164</v>
      </c>
      <c r="D49" s="369">
        <v>854808</v>
      </c>
      <c r="E49" s="367" t="s">
        <v>101</v>
      </c>
      <c r="F49" s="369">
        <v>3113</v>
      </c>
      <c r="G49" s="370" t="s">
        <v>318</v>
      </c>
      <c r="H49" s="371" t="s">
        <v>281</v>
      </c>
      <c r="I49" s="110">
        <v>9994636</v>
      </c>
      <c r="J49" s="111">
        <v>7224783</v>
      </c>
      <c r="K49" s="111">
        <v>0</v>
      </c>
      <c r="L49" s="114">
        <v>2441977</v>
      </c>
      <c r="M49" s="114">
        <v>144496</v>
      </c>
      <c r="N49" s="249">
        <v>183380</v>
      </c>
      <c r="O49" s="275">
        <v>14.292300000000001</v>
      </c>
      <c r="P49" s="288">
        <v>11.1523</v>
      </c>
      <c r="Q49" s="406">
        <v>3.1399999999999997</v>
      </c>
      <c r="R49" s="112">
        <f t="shared" si="1"/>
        <v>0</v>
      </c>
      <c r="S49" s="113">
        <v>0</v>
      </c>
      <c r="T49" s="113">
        <v>0</v>
      </c>
      <c r="U49" s="113">
        <v>48968</v>
      </c>
      <c r="V49" s="113">
        <v>0</v>
      </c>
      <c r="W49" s="113">
        <v>0</v>
      </c>
      <c r="X49" s="113">
        <v>0</v>
      </c>
      <c r="Y49" s="113">
        <f t="shared" si="2"/>
        <v>48968</v>
      </c>
      <c r="Z49" s="113">
        <v>0</v>
      </c>
      <c r="AA49" s="113">
        <v>0</v>
      </c>
      <c r="AB49" s="113">
        <v>0</v>
      </c>
      <c r="AC49" s="113">
        <f t="shared" si="3"/>
        <v>0</v>
      </c>
      <c r="AD49" s="113">
        <f t="shared" si="4"/>
        <v>48968</v>
      </c>
      <c r="AE49" s="114">
        <f t="shared" si="5"/>
        <v>16551</v>
      </c>
      <c r="AF49" s="114">
        <f t="shared" si="6"/>
        <v>979</v>
      </c>
      <c r="AG49" s="113">
        <v>0</v>
      </c>
      <c r="AH49" s="113">
        <v>0</v>
      </c>
      <c r="AI49" s="113">
        <v>0</v>
      </c>
      <c r="AJ49" s="113">
        <f t="shared" si="7"/>
        <v>0</v>
      </c>
      <c r="AK49" s="113">
        <f t="shared" si="8"/>
        <v>66498</v>
      </c>
      <c r="AL49" s="115">
        <v>0</v>
      </c>
      <c r="AM49" s="115">
        <v>0</v>
      </c>
      <c r="AN49" s="115">
        <v>0</v>
      </c>
      <c r="AO49" s="115">
        <v>0</v>
      </c>
      <c r="AP49" s="115">
        <v>0</v>
      </c>
      <c r="AQ49" s="115">
        <v>0</v>
      </c>
      <c r="AR49" s="115">
        <v>0</v>
      </c>
      <c r="AS49" s="115">
        <v>0</v>
      </c>
      <c r="AT49" s="409">
        <f t="shared" ref="AT49:AT53" si="87">AL49+AN49+AO49+AR49+AQ49</f>
        <v>0</v>
      </c>
      <c r="AU49" s="115">
        <f>AM49+AP49+AS49</f>
        <v>0</v>
      </c>
      <c r="AV49" s="116">
        <f t="shared" si="10"/>
        <v>0</v>
      </c>
      <c r="AW49" s="346">
        <f>I49+AK49</f>
        <v>10061134</v>
      </c>
      <c r="AX49" s="113">
        <f>J49+Y49</f>
        <v>7273751</v>
      </c>
      <c r="AY49" s="113">
        <f t="shared" ref="AY49:AY53" si="88">W49</f>
        <v>0</v>
      </c>
      <c r="AZ49" s="113">
        <f>K49+AC49</f>
        <v>0</v>
      </c>
      <c r="BA49" s="113">
        <f t="shared" ref="BA49:BB53" si="89">L49+AE49</f>
        <v>2458528</v>
      </c>
      <c r="BB49" s="113">
        <f t="shared" si="89"/>
        <v>145475</v>
      </c>
      <c r="BC49" s="113">
        <f>N49+AJ49</f>
        <v>183380</v>
      </c>
      <c r="BD49" s="115">
        <f>O49+AV49</f>
        <v>14.292300000000001</v>
      </c>
      <c r="BE49" s="115">
        <f>P49+AT49</f>
        <v>11.1523</v>
      </c>
      <c r="BF49" s="372">
        <f t="shared" ref="BF49:BF53" si="90">AQ49</f>
        <v>0</v>
      </c>
      <c r="BG49" s="116">
        <f>Q49+AU49</f>
        <v>3.1399999999999997</v>
      </c>
    </row>
    <row r="50" spans="1:59" x14ac:dyDescent="0.2">
      <c r="A50" s="368">
        <v>9</v>
      </c>
      <c r="B50" s="369">
        <v>3476</v>
      </c>
      <c r="C50" s="369">
        <v>600099164</v>
      </c>
      <c r="D50" s="369">
        <v>854808</v>
      </c>
      <c r="E50" s="367" t="s">
        <v>101</v>
      </c>
      <c r="F50" s="369">
        <v>3113</v>
      </c>
      <c r="G50" s="370" t="s">
        <v>316</v>
      </c>
      <c r="H50" s="371" t="s">
        <v>282</v>
      </c>
      <c r="I50" s="110">
        <v>776976</v>
      </c>
      <c r="J50" s="111">
        <v>571779</v>
      </c>
      <c r="K50" s="111">
        <v>0</v>
      </c>
      <c r="L50" s="114">
        <v>193262</v>
      </c>
      <c r="M50" s="114">
        <v>11435</v>
      </c>
      <c r="N50" s="249">
        <v>500</v>
      </c>
      <c r="O50" s="275">
        <v>1.76</v>
      </c>
      <c r="P50" s="288">
        <v>1.76</v>
      </c>
      <c r="Q50" s="406">
        <v>0</v>
      </c>
      <c r="R50" s="112">
        <f t="shared" si="1"/>
        <v>0</v>
      </c>
      <c r="S50" s="113">
        <v>0</v>
      </c>
      <c r="T50" s="113">
        <v>0</v>
      </c>
      <c r="U50" s="113">
        <v>0</v>
      </c>
      <c r="V50" s="113">
        <v>0</v>
      </c>
      <c r="W50" s="113">
        <v>0</v>
      </c>
      <c r="X50" s="113">
        <v>0</v>
      </c>
      <c r="Y50" s="113">
        <f t="shared" si="2"/>
        <v>0</v>
      </c>
      <c r="Z50" s="113">
        <v>0</v>
      </c>
      <c r="AA50" s="113">
        <v>0</v>
      </c>
      <c r="AB50" s="113">
        <v>0</v>
      </c>
      <c r="AC50" s="113">
        <f t="shared" si="3"/>
        <v>0</v>
      </c>
      <c r="AD50" s="113">
        <f t="shared" si="4"/>
        <v>0</v>
      </c>
      <c r="AE50" s="114">
        <f t="shared" si="5"/>
        <v>0</v>
      </c>
      <c r="AF50" s="114">
        <f t="shared" si="6"/>
        <v>0</v>
      </c>
      <c r="AG50" s="113">
        <v>0</v>
      </c>
      <c r="AH50" s="113">
        <v>0</v>
      </c>
      <c r="AI50" s="113">
        <v>0</v>
      </c>
      <c r="AJ50" s="113">
        <f t="shared" si="7"/>
        <v>0</v>
      </c>
      <c r="AK50" s="113">
        <f t="shared" si="8"/>
        <v>0</v>
      </c>
      <c r="AL50" s="115">
        <v>0</v>
      </c>
      <c r="AM50" s="115">
        <v>0</v>
      </c>
      <c r="AN50" s="115">
        <v>0</v>
      </c>
      <c r="AO50" s="115">
        <v>0</v>
      </c>
      <c r="AP50" s="115">
        <v>0</v>
      </c>
      <c r="AQ50" s="115">
        <v>0</v>
      </c>
      <c r="AR50" s="115">
        <v>0</v>
      </c>
      <c r="AS50" s="115">
        <v>0</v>
      </c>
      <c r="AT50" s="409">
        <f t="shared" si="87"/>
        <v>0</v>
      </c>
      <c r="AU50" s="115">
        <f>AM50+AP50+AS50</f>
        <v>0</v>
      </c>
      <c r="AV50" s="116">
        <f t="shared" si="10"/>
        <v>0</v>
      </c>
      <c r="AW50" s="346">
        <f>I50+AK50</f>
        <v>776976</v>
      </c>
      <c r="AX50" s="113">
        <f>J50+Y50</f>
        <v>571779</v>
      </c>
      <c r="AY50" s="113">
        <f t="shared" si="88"/>
        <v>0</v>
      </c>
      <c r="AZ50" s="113">
        <f>K50+AC50</f>
        <v>0</v>
      </c>
      <c r="BA50" s="113">
        <f t="shared" si="89"/>
        <v>193262</v>
      </c>
      <c r="BB50" s="113">
        <f t="shared" si="89"/>
        <v>11435</v>
      </c>
      <c r="BC50" s="113">
        <f>N50+AJ50</f>
        <v>500</v>
      </c>
      <c r="BD50" s="115">
        <f>O50+AV50</f>
        <v>1.76</v>
      </c>
      <c r="BE50" s="115">
        <f>P50+AT50</f>
        <v>1.76</v>
      </c>
      <c r="BF50" s="372">
        <f t="shared" si="90"/>
        <v>0</v>
      </c>
      <c r="BG50" s="116">
        <f>Q50+AU50</f>
        <v>0</v>
      </c>
    </row>
    <row r="51" spans="1:59" x14ac:dyDescent="0.2">
      <c r="A51" s="368">
        <v>9</v>
      </c>
      <c r="B51" s="369">
        <v>3476</v>
      </c>
      <c r="C51" s="369">
        <v>600099164</v>
      </c>
      <c r="D51" s="369">
        <v>854808</v>
      </c>
      <c r="E51" s="367" t="s">
        <v>101</v>
      </c>
      <c r="F51" s="369">
        <v>3141</v>
      </c>
      <c r="G51" s="370" t="s">
        <v>319</v>
      </c>
      <c r="H51" s="371" t="s">
        <v>282</v>
      </c>
      <c r="I51" s="110">
        <v>916845</v>
      </c>
      <c r="J51" s="111">
        <v>670189</v>
      </c>
      <c r="K51" s="111">
        <v>0</v>
      </c>
      <c r="L51" s="114">
        <v>226524</v>
      </c>
      <c r="M51" s="114">
        <v>13404</v>
      </c>
      <c r="N51" s="249">
        <v>6728</v>
      </c>
      <c r="O51" s="275">
        <v>2.2799999999999998</v>
      </c>
      <c r="P51" s="288">
        <v>0</v>
      </c>
      <c r="Q51" s="406">
        <v>2.2799999999999998</v>
      </c>
      <c r="R51" s="112">
        <f t="shared" si="1"/>
        <v>0</v>
      </c>
      <c r="S51" s="113">
        <v>0</v>
      </c>
      <c r="T51" s="113">
        <v>0</v>
      </c>
      <c r="U51" s="113">
        <v>0</v>
      </c>
      <c r="V51" s="113">
        <v>0</v>
      </c>
      <c r="W51" s="113">
        <v>0</v>
      </c>
      <c r="X51" s="113">
        <v>0</v>
      </c>
      <c r="Y51" s="113">
        <f t="shared" si="2"/>
        <v>0</v>
      </c>
      <c r="Z51" s="113">
        <v>0</v>
      </c>
      <c r="AA51" s="113">
        <v>0</v>
      </c>
      <c r="AB51" s="113">
        <v>0</v>
      </c>
      <c r="AC51" s="113">
        <f t="shared" si="3"/>
        <v>0</v>
      </c>
      <c r="AD51" s="113">
        <f t="shared" si="4"/>
        <v>0</v>
      </c>
      <c r="AE51" s="114">
        <f t="shared" si="5"/>
        <v>0</v>
      </c>
      <c r="AF51" s="114">
        <f t="shared" si="6"/>
        <v>0</v>
      </c>
      <c r="AG51" s="113">
        <v>0</v>
      </c>
      <c r="AH51" s="113">
        <v>0</v>
      </c>
      <c r="AI51" s="113">
        <v>0</v>
      </c>
      <c r="AJ51" s="113">
        <f t="shared" si="7"/>
        <v>0</v>
      </c>
      <c r="AK51" s="113">
        <f t="shared" si="8"/>
        <v>0</v>
      </c>
      <c r="AL51" s="115">
        <v>0</v>
      </c>
      <c r="AM51" s="115">
        <v>0</v>
      </c>
      <c r="AN51" s="115">
        <v>0</v>
      </c>
      <c r="AO51" s="115">
        <v>0</v>
      </c>
      <c r="AP51" s="115">
        <v>0</v>
      </c>
      <c r="AQ51" s="115">
        <v>0</v>
      </c>
      <c r="AR51" s="115">
        <v>0</v>
      </c>
      <c r="AS51" s="115">
        <v>0</v>
      </c>
      <c r="AT51" s="409">
        <f t="shared" si="87"/>
        <v>0</v>
      </c>
      <c r="AU51" s="115">
        <f>AM51+AP51+AS51</f>
        <v>0</v>
      </c>
      <c r="AV51" s="116">
        <f t="shared" si="10"/>
        <v>0</v>
      </c>
      <c r="AW51" s="346">
        <f>I51+AK51</f>
        <v>916845</v>
      </c>
      <c r="AX51" s="113">
        <f>J51+Y51</f>
        <v>670189</v>
      </c>
      <c r="AY51" s="113">
        <f t="shared" si="88"/>
        <v>0</v>
      </c>
      <c r="AZ51" s="113">
        <f>K51+AC51</f>
        <v>0</v>
      </c>
      <c r="BA51" s="113">
        <f t="shared" si="89"/>
        <v>226524</v>
      </c>
      <c r="BB51" s="113">
        <f t="shared" si="89"/>
        <v>13404</v>
      </c>
      <c r="BC51" s="113">
        <f>N51+AJ51</f>
        <v>6728</v>
      </c>
      <c r="BD51" s="115">
        <f>O51+AV51</f>
        <v>2.2799999999999998</v>
      </c>
      <c r="BE51" s="115">
        <f>P51+AT51</f>
        <v>0</v>
      </c>
      <c r="BF51" s="372">
        <f t="shared" si="90"/>
        <v>0</v>
      </c>
      <c r="BG51" s="116">
        <f>Q51+AU51</f>
        <v>2.2799999999999998</v>
      </c>
    </row>
    <row r="52" spans="1:59" x14ac:dyDescent="0.2">
      <c r="A52" s="368">
        <v>9</v>
      </c>
      <c r="B52" s="369">
        <v>3476</v>
      </c>
      <c r="C52" s="369">
        <v>600099164</v>
      </c>
      <c r="D52" s="369">
        <v>854808</v>
      </c>
      <c r="E52" s="367" t="s">
        <v>101</v>
      </c>
      <c r="F52" s="369">
        <v>3143</v>
      </c>
      <c r="G52" s="370" t="s">
        <v>633</v>
      </c>
      <c r="H52" s="394" t="s">
        <v>281</v>
      </c>
      <c r="I52" s="110">
        <v>594313</v>
      </c>
      <c r="J52" s="111">
        <v>437639</v>
      </c>
      <c r="K52" s="111">
        <v>0</v>
      </c>
      <c r="L52" s="114">
        <v>147922</v>
      </c>
      <c r="M52" s="114">
        <v>8752</v>
      </c>
      <c r="N52" s="249">
        <v>0</v>
      </c>
      <c r="O52" s="275">
        <v>0.89280000000000004</v>
      </c>
      <c r="P52" s="288">
        <v>0.89280000000000004</v>
      </c>
      <c r="Q52" s="406">
        <v>0</v>
      </c>
      <c r="R52" s="112">
        <f t="shared" si="1"/>
        <v>0</v>
      </c>
      <c r="S52" s="113">
        <v>0</v>
      </c>
      <c r="T52" s="113">
        <v>0</v>
      </c>
      <c r="U52" s="113">
        <v>0</v>
      </c>
      <c r="V52" s="113">
        <v>0</v>
      </c>
      <c r="W52" s="113">
        <v>0</v>
      </c>
      <c r="X52" s="113">
        <v>0</v>
      </c>
      <c r="Y52" s="113">
        <f t="shared" si="2"/>
        <v>0</v>
      </c>
      <c r="Z52" s="113">
        <v>0</v>
      </c>
      <c r="AA52" s="113">
        <v>0</v>
      </c>
      <c r="AB52" s="113">
        <v>0</v>
      </c>
      <c r="AC52" s="113">
        <f t="shared" si="3"/>
        <v>0</v>
      </c>
      <c r="AD52" s="113">
        <f t="shared" si="4"/>
        <v>0</v>
      </c>
      <c r="AE52" s="114">
        <f t="shared" si="5"/>
        <v>0</v>
      </c>
      <c r="AF52" s="114">
        <f t="shared" si="6"/>
        <v>0</v>
      </c>
      <c r="AG52" s="113">
        <v>0</v>
      </c>
      <c r="AH52" s="113">
        <v>0</v>
      </c>
      <c r="AI52" s="113">
        <v>0</v>
      </c>
      <c r="AJ52" s="113">
        <f t="shared" si="7"/>
        <v>0</v>
      </c>
      <c r="AK52" s="113">
        <f t="shared" si="8"/>
        <v>0</v>
      </c>
      <c r="AL52" s="115">
        <v>0</v>
      </c>
      <c r="AM52" s="115">
        <v>0</v>
      </c>
      <c r="AN52" s="115">
        <v>0</v>
      </c>
      <c r="AO52" s="115">
        <v>0</v>
      </c>
      <c r="AP52" s="115">
        <v>0</v>
      </c>
      <c r="AQ52" s="115">
        <v>0</v>
      </c>
      <c r="AR52" s="115">
        <v>0</v>
      </c>
      <c r="AS52" s="115">
        <v>0</v>
      </c>
      <c r="AT52" s="409">
        <f t="shared" si="87"/>
        <v>0</v>
      </c>
      <c r="AU52" s="115">
        <f>AM52+AP52+AS52</f>
        <v>0</v>
      </c>
      <c r="AV52" s="116">
        <f t="shared" si="10"/>
        <v>0</v>
      </c>
      <c r="AW52" s="346">
        <f>I52+AK52</f>
        <v>594313</v>
      </c>
      <c r="AX52" s="113">
        <f>J52+Y52</f>
        <v>437639</v>
      </c>
      <c r="AY52" s="113">
        <f t="shared" si="88"/>
        <v>0</v>
      </c>
      <c r="AZ52" s="113">
        <f>K52+AC52</f>
        <v>0</v>
      </c>
      <c r="BA52" s="113">
        <f t="shared" si="89"/>
        <v>147922</v>
      </c>
      <c r="BB52" s="113">
        <f t="shared" si="89"/>
        <v>8752</v>
      </c>
      <c r="BC52" s="113">
        <f>N52+AJ52</f>
        <v>0</v>
      </c>
      <c r="BD52" s="115">
        <f>O52+AV52</f>
        <v>0.89280000000000004</v>
      </c>
      <c r="BE52" s="115">
        <f>P52+AT52</f>
        <v>0.89280000000000004</v>
      </c>
      <c r="BF52" s="372">
        <f t="shared" si="90"/>
        <v>0</v>
      </c>
      <c r="BG52" s="116">
        <f>Q52+AU52</f>
        <v>0</v>
      </c>
    </row>
    <row r="53" spans="1:59" x14ac:dyDescent="0.2">
      <c r="A53" s="368">
        <v>9</v>
      </c>
      <c r="B53" s="369">
        <v>3476</v>
      </c>
      <c r="C53" s="369">
        <v>600099164</v>
      </c>
      <c r="D53" s="369">
        <v>854808</v>
      </c>
      <c r="E53" s="367" t="s">
        <v>101</v>
      </c>
      <c r="F53" s="369">
        <v>3143</v>
      </c>
      <c r="G53" s="370" t="s">
        <v>634</v>
      </c>
      <c r="H53" s="394" t="s">
        <v>282</v>
      </c>
      <c r="I53" s="110">
        <v>21066</v>
      </c>
      <c r="J53" s="111">
        <v>14850</v>
      </c>
      <c r="K53" s="111">
        <v>0</v>
      </c>
      <c r="L53" s="114">
        <v>5019</v>
      </c>
      <c r="M53" s="114">
        <v>297</v>
      </c>
      <c r="N53" s="249">
        <v>900</v>
      </c>
      <c r="O53" s="275">
        <v>0.06</v>
      </c>
      <c r="P53" s="288">
        <v>0</v>
      </c>
      <c r="Q53" s="406">
        <v>0.06</v>
      </c>
      <c r="R53" s="112">
        <f t="shared" si="1"/>
        <v>0</v>
      </c>
      <c r="S53" s="113">
        <v>0</v>
      </c>
      <c r="T53" s="113">
        <v>0</v>
      </c>
      <c r="U53" s="113">
        <v>0</v>
      </c>
      <c r="V53" s="113">
        <v>0</v>
      </c>
      <c r="W53" s="113">
        <v>0</v>
      </c>
      <c r="X53" s="113">
        <v>0</v>
      </c>
      <c r="Y53" s="113">
        <f t="shared" si="2"/>
        <v>0</v>
      </c>
      <c r="Z53" s="113">
        <v>0</v>
      </c>
      <c r="AA53" s="113">
        <v>0</v>
      </c>
      <c r="AB53" s="113">
        <v>0</v>
      </c>
      <c r="AC53" s="113">
        <f t="shared" si="3"/>
        <v>0</v>
      </c>
      <c r="AD53" s="113">
        <f t="shared" si="4"/>
        <v>0</v>
      </c>
      <c r="AE53" s="114">
        <f t="shared" si="5"/>
        <v>0</v>
      </c>
      <c r="AF53" s="114">
        <f t="shared" si="6"/>
        <v>0</v>
      </c>
      <c r="AG53" s="113">
        <v>0</v>
      </c>
      <c r="AH53" s="113">
        <v>0</v>
      </c>
      <c r="AI53" s="113">
        <v>0</v>
      </c>
      <c r="AJ53" s="113">
        <f t="shared" si="7"/>
        <v>0</v>
      </c>
      <c r="AK53" s="113">
        <f t="shared" si="8"/>
        <v>0</v>
      </c>
      <c r="AL53" s="115">
        <v>0</v>
      </c>
      <c r="AM53" s="115">
        <v>0</v>
      </c>
      <c r="AN53" s="115">
        <v>0</v>
      </c>
      <c r="AO53" s="115">
        <v>0</v>
      </c>
      <c r="AP53" s="115">
        <v>0</v>
      </c>
      <c r="AQ53" s="115">
        <v>0</v>
      </c>
      <c r="AR53" s="115">
        <v>0</v>
      </c>
      <c r="AS53" s="115">
        <v>0</v>
      </c>
      <c r="AT53" s="409">
        <f t="shared" si="87"/>
        <v>0</v>
      </c>
      <c r="AU53" s="115">
        <f>AM53+AP53+AS53</f>
        <v>0</v>
      </c>
      <c r="AV53" s="116">
        <f t="shared" si="10"/>
        <v>0</v>
      </c>
      <c r="AW53" s="346">
        <f>I53+AK53</f>
        <v>21066</v>
      </c>
      <c r="AX53" s="113">
        <f>J53+Y53</f>
        <v>14850</v>
      </c>
      <c r="AY53" s="113">
        <f t="shared" si="88"/>
        <v>0</v>
      </c>
      <c r="AZ53" s="113">
        <f>K53+AC53</f>
        <v>0</v>
      </c>
      <c r="BA53" s="113">
        <f t="shared" si="89"/>
        <v>5019</v>
      </c>
      <c r="BB53" s="113">
        <f t="shared" si="89"/>
        <v>297</v>
      </c>
      <c r="BC53" s="113">
        <f>N53+AJ53</f>
        <v>900</v>
      </c>
      <c r="BD53" s="115">
        <f>O53+AV53</f>
        <v>0.06</v>
      </c>
      <c r="BE53" s="115">
        <f>P53+AT53</f>
        <v>0</v>
      </c>
      <c r="BF53" s="372">
        <f t="shared" si="90"/>
        <v>0</v>
      </c>
      <c r="BG53" s="116">
        <f>Q53+AU53</f>
        <v>0.06</v>
      </c>
    </row>
    <row r="54" spans="1:59" x14ac:dyDescent="0.2">
      <c r="A54" s="237">
        <v>9</v>
      </c>
      <c r="B54" s="31">
        <v>3476</v>
      </c>
      <c r="C54" s="31">
        <v>600099164</v>
      </c>
      <c r="D54" s="31">
        <v>854808</v>
      </c>
      <c r="E54" s="246" t="s">
        <v>102</v>
      </c>
      <c r="F54" s="31"/>
      <c r="G54" s="236"/>
      <c r="H54" s="327"/>
      <c r="I54" s="6">
        <v>12303836</v>
      </c>
      <c r="J54" s="10">
        <v>8919240</v>
      </c>
      <c r="K54" s="10">
        <v>0</v>
      </c>
      <c r="L54" s="10">
        <v>3014704</v>
      </c>
      <c r="M54" s="10">
        <v>178384</v>
      </c>
      <c r="N54" s="10">
        <v>191508</v>
      </c>
      <c r="O54" s="11">
        <v>19.285100000000003</v>
      </c>
      <c r="P54" s="11">
        <v>13.805099999999999</v>
      </c>
      <c r="Q54" s="37">
        <v>5.4799999999999995</v>
      </c>
      <c r="R54" s="6">
        <f t="shared" ref="R54:BG54" si="91">SUM(R49:R53)</f>
        <v>0</v>
      </c>
      <c r="S54" s="10">
        <f t="shared" si="91"/>
        <v>0</v>
      </c>
      <c r="T54" s="10">
        <f t="shared" si="91"/>
        <v>0</v>
      </c>
      <c r="U54" s="10">
        <f t="shared" ref="U54" si="92">SUM(U49:U53)</f>
        <v>48968</v>
      </c>
      <c r="V54" s="10">
        <f t="shared" si="91"/>
        <v>0</v>
      </c>
      <c r="W54" s="10">
        <f t="shared" ref="W54" si="93">SUM(W49:W53)</f>
        <v>0</v>
      </c>
      <c r="X54" s="10">
        <f t="shared" si="91"/>
        <v>0</v>
      </c>
      <c r="Y54" s="10">
        <f t="shared" si="91"/>
        <v>48968</v>
      </c>
      <c r="Z54" s="10">
        <f t="shared" si="91"/>
        <v>0</v>
      </c>
      <c r="AA54" s="10">
        <f t="shared" si="91"/>
        <v>0</v>
      </c>
      <c r="AB54" s="10">
        <f t="shared" si="91"/>
        <v>0</v>
      </c>
      <c r="AC54" s="10">
        <f t="shared" si="91"/>
        <v>0</v>
      </c>
      <c r="AD54" s="10">
        <f t="shared" si="91"/>
        <v>48968</v>
      </c>
      <c r="AE54" s="10">
        <f t="shared" si="91"/>
        <v>16551</v>
      </c>
      <c r="AF54" s="10">
        <f t="shared" si="91"/>
        <v>979</v>
      </c>
      <c r="AG54" s="10">
        <f t="shared" si="91"/>
        <v>0</v>
      </c>
      <c r="AH54" s="10">
        <f t="shared" ref="AH54" si="94">SUM(AH49:AH53)</f>
        <v>0</v>
      </c>
      <c r="AI54" s="10">
        <f t="shared" si="91"/>
        <v>0</v>
      </c>
      <c r="AJ54" s="10">
        <f t="shared" si="91"/>
        <v>0</v>
      </c>
      <c r="AK54" s="10">
        <f t="shared" si="91"/>
        <v>66498</v>
      </c>
      <c r="AL54" s="11">
        <f t="shared" si="91"/>
        <v>0</v>
      </c>
      <c r="AM54" s="11">
        <f t="shared" si="91"/>
        <v>0</v>
      </c>
      <c r="AN54" s="11">
        <f t="shared" si="91"/>
        <v>0</v>
      </c>
      <c r="AO54" s="11">
        <f t="shared" si="91"/>
        <v>0</v>
      </c>
      <c r="AP54" s="11">
        <f t="shared" si="91"/>
        <v>0</v>
      </c>
      <c r="AQ54" s="11">
        <f t="shared" ref="AQ54" si="95">SUM(AQ49:AQ53)</f>
        <v>0</v>
      </c>
      <c r="AR54" s="11">
        <f t="shared" si="91"/>
        <v>0</v>
      </c>
      <c r="AS54" s="11">
        <f t="shared" si="91"/>
        <v>0</v>
      </c>
      <c r="AT54" s="11">
        <f t="shared" si="91"/>
        <v>0</v>
      </c>
      <c r="AU54" s="11">
        <f t="shared" si="91"/>
        <v>0</v>
      </c>
      <c r="AV54" s="79">
        <f t="shared" si="91"/>
        <v>0</v>
      </c>
      <c r="AW54" s="850">
        <f t="shared" si="91"/>
        <v>12370334</v>
      </c>
      <c r="AX54" s="10">
        <f t="shared" si="91"/>
        <v>8968208</v>
      </c>
      <c r="AY54" s="76">
        <f t="shared" ref="AY54" si="96">SUM(AY49:AY53)</f>
        <v>0</v>
      </c>
      <c r="AZ54" s="10">
        <f t="shared" si="91"/>
        <v>0</v>
      </c>
      <c r="BA54" s="10">
        <f t="shared" si="91"/>
        <v>3031255</v>
      </c>
      <c r="BB54" s="10">
        <f t="shared" si="91"/>
        <v>179363</v>
      </c>
      <c r="BC54" s="10">
        <f t="shared" si="91"/>
        <v>191508</v>
      </c>
      <c r="BD54" s="11">
        <f t="shared" si="91"/>
        <v>19.285100000000003</v>
      </c>
      <c r="BE54" s="11">
        <f t="shared" si="91"/>
        <v>13.805099999999999</v>
      </c>
      <c r="BF54" s="11">
        <f t="shared" si="91"/>
        <v>0</v>
      </c>
      <c r="BG54" s="79">
        <f t="shared" si="91"/>
        <v>5.4799999999999995</v>
      </c>
    </row>
    <row r="55" spans="1:59" x14ac:dyDescent="0.2">
      <c r="A55" s="368">
        <v>10</v>
      </c>
      <c r="B55" s="369">
        <v>3424</v>
      </c>
      <c r="C55" s="369">
        <v>650040384</v>
      </c>
      <c r="D55" s="369">
        <v>72744561</v>
      </c>
      <c r="E55" s="367" t="s">
        <v>103</v>
      </c>
      <c r="F55" s="369">
        <v>3111</v>
      </c>
      <c r="G55" s="370" t="s">
        <v>315</v>
      </c>
      <c r="H55" s="371" t="s">
        <v>281</v>
      </c>
      <c r="I55" s="110">
        <v>1485216</v>
      </c>
      <c r="J55" s="111">
        <v>1085726</v>
      </c>
      <c r="K55" s="111">
        <v>0</v>
      </c>
      <c r="L55" s="114">
        <v>366975</v>
      </c>
      <c r="M55" s="114">
        <v>21715</v>
      </c>
      <c r="N55" s="249">
        <v>10800</v>
      </c>
      <c r="O55" s="275">
        <v>2.5108999999999999</v>
      </c>
      <c r="P55" s="288">
        <v>2</v>
      </c>
      <c r="Q55" s="406">
        <v>0.51090000000000002</v>
      </c>
      <c r="R55" s="112">
        <f t="shared" si="1"/>
        <v>0</v>
      </c>
      <c r="S55" s="113">
        <v>0</v>
      </c>
      <c r="T55" s="113">
        <v>0</v>
      </c>
      <c r="U55" s="113">
        <v>0</v>
      </c>
      <c r="V55" s="113">
        <v>0</v>
      </c>
      <c r="W55" s="113">
        <v>0</v>
      </c>
      <c r="X55" s="113">
        <v>0</v>
      </c>
      <c r="Y55" s="113">
        <f t="shared" si="2"/>
        <v>0</v>
      </c>
      <c r="Z55" s="113">
        <v>0</v>
      </c>
      <c r="AA55" s="113">
        <v>0</v>
      </c>
      <c r="AB55" s="113">
        <v>0</v>
      </c>
      <c r="AC55" s="113">
        <f t="shared" si="3"/>
        <v>0</v>
      </c>
      <c r="AD55" s="113">
        <f t="shared" si="4"/>
        <v>0</v>
      </c>
      <c r="AE55" s="114">
        <f t="shared" si="5"/>
        <v>0</v>
      </c>
      <c r="AF55" s="114">
        <f t="shared" si="6"/>
        <v>0</v>
      </c>
      <c r="AG55" s="113">
        <v>0</v>
      </c>
      <c r="AH55" s="113">
        <v>0</v>
      </c>
      <c r="AI55" s="113">
        <v>0</v>
      </c>
      <c r="AJ55" s="113">
        <f t="shared" si="7"/>
        <v>0</v>
      </c>
      <c r="AK55" s="113">
        <f t="shared" si="8"/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v>0</v>
      </c>
      <c r="AQ55" s="115">
        <v>0</v>
      </c>
      <c r="AR55" s="115">
        <v>0</v>
      </c>
      <c r="AS55" s="115">
        <v>0</v>
      </c>
      <c r="AT55" s="409">
        <f t="shared" ref="AT55:AT60" si="97">AL55+AN55+AO55+AR55+AQ55</f>
        <v>0</v>
      </c>
      <c r="AU55" s="115">
        <f t="shared" ref="AU55:AU60" si="98">AM55+AP55+AS55</f>
        <v>0</v>
      </c>
      <c r="AV55" s="116">
        <f t="shared" si="10"/>
        <v>0</v>
      </c>
      <c r="AW55" s="346">
        <f t="shared" ref="AW55:AW60" si="99">I55+AK55</f>
        <v>1485216</v>
      </c>
      <c r="AX55" s="113">
        <f t="shared" ref="AX55:AX60" si="100">J55+Y55</f>
        <v>1085726</v>
      </c>
      <c r="AY55" s="113">
        <f t="shared" ref="AY55:AY60" si="101">W55</f>
        <v>0</v>
      </c>
      <c r="AZ55" s="113">
        <f t="shared" ref="AZ55:AZ60" si="102">K55+AC55</f>
        <v>0</v>
      </c>
      <c r="BA55" s="113">
        <f t="shared" ref="BA55:BB60" si="103">L55+AE55</f>
        <v>366975</v>
      </c>
      <c r="BB55" s="113">
        <f t="shared" si="103"/>
        <v>21715</v>
      </c>
      <c r="BC55" s="113">
        <f t="shared" ref="BC55:BC60" si="104">N55+AJ55</f>
        <v>10800</v>
      </c>
      <c r="BD55" s="115">
        <f t="shared" ref="BD55:BD60" si="105">O55+AV55</f>
        <v>2.5108999999999999</v>
      </c>
      <c r="BE55" s="115">
        <f t="shared" ref="BE55:BE60" si="106">P55+AT55</f>
        <v>2</v>
      </c>
      <c r="BF55" s="372">
        <f t="shared" ref="BF55:BF60" si="107">AQ55</f>
        <v>0</v>
      </c>
      <c r="BG55" s="116">
        <f t="shared" ref="BG55:BG60" si="108">Q55+AU55</f>
        <v>0.51090000000000002</v>
      </c>
    </row>
    <row r="56" spans="1:59" x14ac:dyDescent="0.2">
      <c r="A56" s="368">
        <v>10</v>
      </c>
      <c r="B56" s="369">
        <v>3424</v>
      </c>
      <c r="C56" s="369">
        <v>650040384</v>
      </c>
      <c r="D56" s="369">
        <v>72744561</v>
      </c>
      <c r="E56" s="367" t="s">
        <v>103</v>
      </c>
      <c r="F56" s="369">
        <v>3117</v>
      </c>
      <c r="G56" s="370" t="s">
        <v>318</v>
      </c>
      <c r="H56" s="371" t="s">
        <v>281</v>
      </c>
      <c r="I56" s="110">
        <v>2838078</v>
      </c>
      <c r="J56" s="111">
        <v>1990728</v>
      </c>
      <c r="K56" s="111">
        <v>45000</v>
      </c>
      <c r="L56" s="114">
        <v>688076</v>
      </c>
      <c r="M56" s="114">
        <v>39814</v>
      </c>
      <c r="N56" s="249">
        <v>74460</v>
      </c>
      <c r="O56" s="275">
        <v>4.0606</v>
      </c>
      <c r="P56" s="288">
        <v>2.8182</v>
      </c>
      <c r="Q56" s="406">
        <v>1.2423999999999999</v>
      </c>
      <c r="R56" s="112">
        <f t="shared" si="1"/>
        <v>0</v>
      </c>
      <c r="S56" s="113">
        <v>0</v>
      </c>
      <c r="T56" s="113">
        <v>0</v>
      </c>
      <c r="U56" s="113">
        <v>25884</v>
      </c>
      <c r="V56" s="113">
        <v>0</v>
      </c>
      <c r="W56" s="113">
        <v>0</v>
      </c>
      <c r="X56" s="113">
        <v>0</v>
      </c>
      <c r="Y56" s="113">
        <f t="shared" si="2"/>
        <v>25884</v>
      </c>
      <c r="Z56" s="113">
        <v>0</v>
      </c>
      <c r="AA56" s="113">
        <v>0</v>
      </c>
      <c r="AB56" s="113">
        <v>0</v>
      </c>
      <c r="AC56" s="113">
        <f t="shared" si="3"/>
        <v>0</v>
      </c>
      <c r="AD56" s="113">
        <f t="shared" si="4"/>
        <v>25884</v>
      </c>
      <c r="AE56" s="114">
        <f t="shared" si="5"/>
        <v>8749</v>
      </c>
      <c r="AF56" s="114">
        <f t="shared" si="6"/>
        <v>518</v>
      </c>
      <c r="AG56" s="113">
        <v>0</v>
      </c>
      <c r="AH56" s="113">
        <v>0</v>
      </c>
      <c r="AI56" s="113">
        <v>0</v>
      </c>
      <c r="AJ56" s="113">
        <f t="shared" si="7"/>
        <v>0</v>
      </c>
      <c r="AK56" s="113">
        <f t="shared" si="8"/>
        <v>35151</v>
      </c>
      <c r="AL56" s="115">
        <v>0</v>
      </c>
      <c r="AM56" s="115">
        <v>0</v>
      </c>
      <c r="AN56" s="115">
        <v>0</v>
      </c>
      <c r="AO56" s="115">
        <v>0</v>
      </c>
      <c r="AP56" s="115">
        <v>0</v>
      </c>
      <c r="AQ56" s="115">
        <v>0</v>
      </c>
      <c r="AR56" s="115">
        <v>0</v>
      </c>
      <c r="AS56" s="115">
        <v>0</v>
      </c>
      <c r="AT56" s="409">
        <f t="shared" si="97"/>
        <v>0</v>
      </c>
      <c r="AU56" s="115">
        <f t="shared" si="98"/>
        <v>0</v>
      </c>
      <c r="AV56" s="116">
        <f t="shared" si="10"/>
        <v>0</v>
      </c>
      <c r="AW56" s="346">
        <f t="shared" si="99"/>
        <v>2873229</v>
      </c>
      <c r="AX56" s="113">
        <f t="shared" si="100"/>
        <v>2016612</v>
      </c>
      <c r="AY56" s="113">
        <f t="shared" si="101"/>
        <v>0</v>
      </c>
      <c r="AZ56" s="113">
        <f t="shared" si="102"/>
        <v>45000</v>
      </c>
      <c r="BA56" s="113">
        <f t="shared" si="103"/>
        <v>696825</v>
      </c>
      <c r="BB56" s="113">
        <f t="shared" si="103"/>
        <v>40332</v>
      </c>
      <c r="BC56" s="113">
        <f t="shared" si="104"/>
        <v>74460</v>
      </c>
      <c r="BD56" s="115">
        <f t="shared" si="105"/>
        <v>4.0606</v>
      </c>
      <c r="BE56" s="115">
        <f t="shared" si="106"/>
        <v>2.8182</v>
      </c>
      <c r="BF56" s="372">
        <f t="shared" si="107"/>
        <v>0</v>
      </c>
      <c r="BG56" s="116">
        <f t="shared" si="108"/>
        <v>1.2423999999999999</v>
      </c>
    </row>
    <row r="57" spans="1:59" x14ac:dyDescent="0.2">
      <c r="A57" s="368">
        <v>10</v>
      </c>
      <c r="B57" s="369">
        <v>3424</v>
      </c>
      <c r="C57" s="369">
        <v>650040384</v>
      </c>
      <c r="D57" s="369">
        <v>72744561</v>
      </c>
      <c r="E57" s="367" t="s">
        <v>103</v>
      </c>
      <c r="F57" s="369">
        <v>3117</v>
      </c>
      <c r="G57" s="370" t="s">
        <v>316</v>
      </c>
      <c r="H57" s="371" t="s">
        <v>282</v>
      </c>
      <c r="I57" s="110">
        <v>236578</v>
      </c>
      <c r="J57" s="111">
        <v>174211</v>
      </c>
      <c r="K57" s="111">
        <v>0</v>
      </c>
      <c r="L57" s="114">
        <v>58883</v>
      </c>
      <c r="M57" s="114">
        <v>3484</v>
      </c>
      <c r="N57" s="249">
        <v>0</v>
      </c>
      <c r="O57" s="275">
        <v>0.49</v>
      </c>
      <c r="P57" s="288">
        <v>0.49</v>
      </c>
      <c r="Q57" s="406">
        <v>0</v>
      </c>
      <c r="R57" s="112">
        <f t="shared" si="1"/>
        <v>0</v>
      </c>
      <c r="S57" s="113">
        <v>0</v>
      </c>
      <c r="T57" s="113">
        <v>0</v>
      </c>
      <c r="U57" s="113">
        <v>0</v>
      </c>
      <c r="V57" s="113">
        <v>0</v>
      </c>
      <c r="W57" s="113">
        <v>0</v>
      </c>
      <c r="X57" s="113">
        <v>0</v>
      </c>
      <c r="Y57" s="113">
        <f t="shared" si="2"/>
        <v>0</v>
      </c>
      <c r="Z57" s="113">
        <v>0</v>
      </c>
      <c r="AA57" s="113">
        <v>0</v>
      </c>
      <c r="AB57" s="113">
        <v>0</v>
      </c>
      <c r="AC57" s="113">
        <f t="shared" si="3"/>
        <v>0</v>
      </c>
      <c r="AD57" s="113">
        <f t="shared" si="4"/>
        <v>0</v>
      </c>
      <c r="AE57" s="114">
        <f t="shared" si="5"/>
        <v>0</v>
      </c>
      <c r="AF57" s="114">
        <f t="shared" si="6"/>
        <v>0</v>
      </c>
      <c r="AG57" s="113">
        <v>0</v>
      </c>
      <c r="AH57" s="113">
        <v>0</v>
      </c>
      <c r="AI57" s="113">
        <v>0</v>
      </c>
      <c r="AJ57" s="113">
        <f t="shared" si="7"/>
        <v>0</v>
      </c>
      <c r="AK57" s="113">
        <f t="shared" si="8"/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v>0</v>
      </c>
      <c r="AQ57" s="115">
        <v>0</v>
      </c>
      <c r="AR57" s="115">
        <v>0</v>
      </c>
      <c r="AS57" s="115">
        <v>0</v>
      </c>
      <c r="AT57" s="409">
        <f t="shared" si="97"/>
        <v>0</v>
      </c>
      <c r="AU57" s="115">
        <f t="shared" si="98"/>
        <v>0</v>
      </c>
      <c r="AV57" s="116">
        <f t="shared" si="10"/>
        <v>0</v>
      </c>
      <c r="AW57" s="346">
        <f t="shared" si="99"/>
        <v>236578</v>
      </c>
      <c r="AX57" s="113">
        <f t="shared" si="100"/>
        <v>174211</v>
      </c>
      <c r="AY57" s="113">
        <f t="shared" si="101"/>
        <v>0</v>
      </c>
      <c r="AZ57" s="113">
        <f t="shared" si="102"/>
        <v>0</v>
      </c>
      <c r="BA57" s="113">
        <f t="shared" si="103"/>
        <v>58883</v>
      </c>
      <c r="BB57" s="113">
        <f t="shared" si="103"/>
        <v>3484</v>
      </c>
      <c r="BC57" s="113">
        <f t="shared" si="104"/>
        <v>0</v>
      </c>
      <c r="BD57" s="115">
        <f t="shared" si="105"/>
        <v>0.49</v>
      </c>
      <c r="BE57" s="115">
        <f t="shared" si="106"/>
        <v>0.49</v>
      </c>
      <c r="BF57" s="372">
        <f t="shared" si="107"/>
        <v>0</v>
      </c>
      <c r="BG57" s="116">
        <f t="shared" si="108"/>
        <v>0</v>
      </c>
    </row>
    <row r="58" spans="1:59" x14ac:dyDescent="0.2">
      <c r="A58" s="368">
        <v>10</v>
      </c>
      <c r="B58" s="369">
        <v>3424</v>
      </c>
      <c r="C58" s="369">
        <v>650040384</v>
      </c>
      <c r="D58" s="369">
        <v>72744561</v>
      </c>
      <c r="E58" s="367" t="s">
        <v>103</v>
      </c>
      <c r="F58" s="369">
        <v>3141</v>
      </c>
      <c r="G58" s="370" t="s">
        <v>319</v>
      </c>
      <c r="H58" s="371" t="s">
        <v>282</v>
      </c>
      <c r="I58" s="110">
        <v>642334</v>
      </c>
      <c r="J58" s="111">
        <v>470563</v>
      </c>
      <c r="K58" s="111">
        <v>0</v>
      </c>
      <c r="L58" s="114">
        <v>159050</v>
      </c>
      <c r="M58" s="114">
        <v>9411</v>
      </c>
      <c r="N58" s="249">
        <v>3310</v>
      </c>
      <c r="O58" s="275">
        <v>1.5999999999999999</v>
      </c>
      <c r="P58" s="288">
        <v>0</v>
      </c>
      <c r="Q58" s="406">
        <v>1.5999999999999999</v>
      </c>
      <c r="R58" s="112">
        <f t="shared" si="1"/>
        <v>0</v>
      </c>
      <c r="S58" s="113">
        <v>0</v>
      </c>
      <c r="T58" s="113">
        <v>0</v>
      </c>
      <c r="U58" s="113">
        <v>0</v>
      </c>
      <c r="V58" s="113">
        <v>0</v>
      </c>
      <c r="W58" s="113">
        <v>0</v>
      </c>
      <c r="X58" s="113">
        <v>0</v>
      </c>
      <c r="Y58" s="113">
        <f t="shared" si="2"/>
        <v>0</v>
      </c>
      <c r="Z58" s="113">
        <v>0</v>
      </c>
      <c r="AA58" s="113">
        <v>0</v>
      </c>
      <c r="AB58" s="113">
        <v>0</v>
      </c>
      <c r="AC58" s="113">
        <f t="shared" si="3"/>
        <v>0</v>
      </c>
      <c r="AD58" s="113">
        <f t="shared" si="4"/>
        <v>0</v>
      </c>
      <c r="AE58" s="114">
        <f t="shared" si="5"/>
        <v>0</v>
      </c>
      <c r="AF58" s="114">
        <f t="shared" si="6"/>
        <v>0</v>
      </c>
      <c r="AG58" s="113">
        <v>0</v>
      </c>
      <c r="AH58" s="113">
        <v>0</v>
      </c>
      <c r="AI58" s="113">
        <v>0</v>
      </c>
      <c r="AJ58" s="113">
        <f t="shared" si="7"/>
        <v>0</v>
      </c>
      <c r="AK58" s="113">
        <f t="shared" si="8"/>
        <v>0</v>
      </c>
      <c r="AL58" s="115">
        <v>0</v>
      </c>
      <c r="AM58" s="115">
        <v>0</v>
      </c>
      <c r="AN58" s="115">
        <v>0</v>
      </c>
      <c r="AO58" s="115">
        <v>0</v>
      </c>
      <c r="AP58" s="115">
        <v>0</v>
      </c>
      <c r="AQ58" s="115">
        <v>0</v>
      </c>
      <c r="AR58" s="115">
        <v>0</v>
      </c>
      <c r="AS58" s="115">
        <v>0</v>
      </c>
      <c r="AT58" s="409">
        <f t="shared" si="97"/>
        <v>0</v>
      </c>
      <c r="AU58" s="115">
        <f t="shared" si="98"/>
        <v>0</v>
      </c>
      <c r="AV58" s="116">
        <f t="shared" si="10"/>
        <v>0</v>
      </c>
      <c r="AW58" s="346">
        <f t="shared" si="99"/>
        <v>642334</v>
      </c>
      <c r="AX58" s="113">
        <f t="shared" si="100"/>
        <v>470563</v>
      </c>
      <c r="AY58" s="113">
        <f t="shared" si="101"/>
        <v>0</v>
      </c>
      <c r="AZ58" s="113">
        <f t="shared" si="102"/>
        <v>0</v>
      </c>
      <c r="BA58" s="113">
        <f t="shared" si="103"/>
        <v>159050</v>
      </c>
      <c r="BB58" s="113">
        <f t="shared" si="103"/>
        <v>9411</v>
      </c>
      <c r="BC58" s="113">
        <f t="shared" si="104"/>
        <v>3310</v>
      </c>
      <c r="BD58" s="115">
        <f t="shared" si="105"/>
        <v>1.5999999999999999</v>
      </c>
      <c r="BE58" s="115">
        <f t="shared" si="106"/>
        <v>0</v>
      </c>
      <c r="BF58" s="372">
        <f t="shared" si="107"/>
        <v>0</v>
      </c>
      <c r="BG58" s="116">
        <f t="shared" si="108"/>
        <v>1.5999999999999999</v>
      </c>
    </row>
    <row r="59" spans="1:59" x14ac:dyDescent="0.2">
      <c r="A59" s="368">
        <v>10</v>
      </c>
      <c r="B59" s="369">
        <v>3424</v>
      </c>
      <c r="C59" s="369">
        <v>650040384</v>
      </c>
      <c r="D59" s="369">
        <v>72744561</v>
      </c>
      <c r="E59" s="367" t="s">
        <v>103</v>
      </c>
      <c r="F59" s="369">
        <v>3143</v>
      </c>
      <c r="G59" s="370" t="s">
        <v>633</v>
      </c>
      <c r="H59" s="394" t="s">
        <v>281</v>
      </c>
      <c r="I59" s="110">
        <v>582384</v>
      </c>
      <c r="J59" s="111">
        <v>428854</v>
      </c>
      <c r="K59" s="111">
        <v>0</v>
      </c>
      <c r="L59" s="114">
        <v>144953</v>
      </c>
      <c r="M59" s="114">
        <v>8577</v>
      </c>
      <c r="N59" s="249">
        <v>0</v>
      </c>
      <c r="O59" s="275">
        <v>0.86199999999999999</v>
      </c>
      <c r="P59" s="288">
        <v>0.86199999999999999</v>
      </c>
      <c r="Q59" s="406">
        <v>0</v>
      </c>
      <c r="R59" s="112">
        <f t="shared" si="1"/>
        <v>0</v>
      </c>
      <c r="S59" s="113">
        <v>0</v>
      </c>
      <c r="T59" s="113">
        <v>0</v>
      </c>
      <c r="U59" s="113">
        <v>0</v>
      </c>
      <c r="V59" s="113">
        <v>0</v>
      </c>
      <c r="W59" s="113">
        <v>0</v>
      </c>
      <c r="X59" s="113">
        <v>0</v>
      </c>
      <c r="Y59" s="113">
        <f t="shared" si="2"/>
        <v>0</v>
      </c>
      <c r="Z59" s="113">
        <v>0</v>
      </c>
      <c r="AA59" s="113">
        <v>0</v>
      </c>
      <c r="AB59" s="113">
        <v>0</v>
      </c>
      <c r="AC59" s="113">
        <f t="shared" si="3"/>
        <v>0</v>
      </c>
      <c r="AD59" s="113">
        <f t="shared" si="4"/>
        <v>0</v>
      </c>
      <c r="AE59" s="114">
        <f t="shared" si="5"/>
        <v>0</v>
      </c>
      <c r="AF59" s="114">
        <f t="shared" si="6"/>
        <v>0</v>
      </c>
      <c r="AG59" s="113">
        <v>0</v>
      </c>
      <c r="AH59" s="113">
        <v>0</v>
      </c>
      <c r="AI59" s="113">
        <v>0</v>
      </c>
      <c r="AJ59" s="113">
        <f t="shared" si="7"/>
        <v>0</v>
      </c>
      <c r="AK59" s="113">
        <f t="shared" si="8"/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v>0</v>
      </c>
      <c r="AQ59" s="115">
        <v>0</v>
      </c>
      <c r="AR59" s="115">
        <v>0</v>
      </c>
      <c r="AS59" s="115">
        <v>0</v>
      </c>
      <c r="AT59" s="409">
        <f t="shared" si="97"/>
        <v>0</v>
      </c>
      <c r="AU59" s="115">
        <f t="shared" si="98"/>
        <v>0</v>
      </c>
      <c r="AV59" s="116">
        <f t="shared" si="10"/>
        <v>0</v>
      </c>
      <c r="AW59" s="346">
        <f t="shared" si="99"/>
        <v>582384</v>
      </c>
      <c r="AX59" s="113">
        <f t="shared" si="100"/>
        <v>428854</v>
      </c>
      <c r="AY59" s="113">
        <f t="shared" si="101"/>
        <v>0</v>
      </c>
      <c r="AZ59" s="113">
        <f t="shared" si="102"/>
        <v>0</v>
      </c>
      <c r="BA59" s="113">
        <f t="shared" si="103"/>
        <v>144953</v>
      </c>
      <c r="BB59" s="113">
        <f t="shared" si="103"/>
        <v>8577</v>
      </c>
      <c r="BC59" s="113">
        <f t="shared" si="104"/>
        <v>0</v>
      </c>
      <c r="BD59" s="115">
        <f t="shared" si="105"/>
        <v>0.86199999999999999</v>
      </c>
      <c r="BE59" s="115">
        <f t="shared" si="106"/>
        <v>0.86199999999999999</v>
      </c>
      <c r="BF59" s="372">
        <f t="shared" si="107"/>
        <v>0</v>
      </c>
      <c r="BG59" s="116">
        <f t="shared" si="108"/>
        <v>0</v>
      </c>
    </row>
    <row r="60" spans="1:59" x14ac:dyDescent="0.2">
      <c r="A60" s="368">
        <v>10</v>
      </c>
      <c r="B60" s="369">
        <v>3424</v>
      </c>
      <c r="C60" s="369">
        <v>650040384</v>
      </c>
      <c r="D60" s="369">
        <v>72744561</v>
      </c>
      <c r="E60" s="367" t="s">
        <v>103</v>
      </c>
      <c r="F60" s="369">
        <v>3143</v>
      </c>
      <c r="G60" s="370" t="s">
        <v>634</v>
      </c>
      <c r="H60" s="394" t="s">
        <v>282</v>
      </c>
      <c r="I60" s="110">
        <v>15449</v>
      </c>
      <c r="J60" s="111">
        <v>10890</v>
      </c>
      <c r="K60" s="111">
        <v>0</v>
      </c>
      <c r="L60" s="114">
        <v>3681</v>
      </c>
      <c r="M60" s="114">
        <v>218</v>
      </c>
      <c r="N60" s="249">
        <v>660</v>
      </c>
      <c r="O60" s="275">
        <v>0.05</v>
      </c>
      <c r="P60" s="288">
        <v>0</v>
      </c>
      <c r="Q60" s="406">
        <v>0.05</v>
      </c>
      <c r="R60" s="112">
        <f t="shared" si="1"/>
        <v>0</v>
      </c>
      <c r="S60" s="113">
        <v>0</v>
      </c>
      <c r="T60" s="113">
        <v>0</v>
      </c>
      <c r="U60" s="113">
        <v>0</v>
      </c>
      <c r="V60" s="113">
        <v>0</v>
      </c>
      <c r="W60" s="113">
        <v>0</v>
      </c>
      <c r="X60" s="113">
        <v>0</v>
      </c>
      <c r="Y60" s="113">
        <f t="shared" si="2"/>
        <v>0</v>
      </c>
      <c r="Z60" s="113">
        <v>0</v>
      </c>
      <c r="AA60" s="113">
        <v>0</v>
      </c>
      <c r="AB60" s="113">
        <v>0</v>
      </c>
      <c r="AC60" s="113">
        <f t="shared" si="3"/>
        <v>0</v>
      </c>
      <c r="AD60" s="113">
        <f t="shared" si="4"/>
        <v>0</v>
      </c>
      <c r="AE60" s="114">
        <f t="shared" si="5"/>
        <v>0</v>
      </c>
      <c r="AF60" s="114">
        <f t="shared" si="6"/>
        <v>0</v>
      </c>
      <c r="AG60" s="113">
        <v>0</v>
      </c>
      <c r="AH60" s="113">
        <v>0</v>
      </c>
      <c r="AI60" s="113">
        <v>0</v>
      </c>
      <c r="AJ60" s="113">
        <f t="shared" si="7"/>
        <v>0</v>
      </c>
      <c r="AK60" s="113">
        <f t="shared" si="8"/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v>0</v>
      </c>
      <c r="AQ60" s="115">
        <v>0</v>
      </c>
      <c r="AR60" s="115">
        <v>0</v>
      </c>
      <c r="AS60" s="115">
        <v>0</v>
      </c>
      <c r="AT60" s="409">
        <f t="shared" si="97"/>
        <v>0</v>
      </c>
      <c r="AU60" s="115">
        <f t="shared" si="98"/>
        <v>0</v>
      </c>
      <c r="AV60" s="116">
        <f t="shared" si="10"/>
        <v>0</v>
      </c>
      <c r="AW60" s="346">
        <f t="shared" si="99"/>
        <v>15449</v>
      </c>
      <c r="AX60" s="113">
        <f t="shared" si="100"/>
        <v>10890</v>
      </c>
      <c r="AY60" s="113">
        <f t="shared" si="101"/>
        <v>0</v>
      </c>
      <c r="AZ60" s="113">
        <f t="shared" si="102"/>
        <v>0</v>
      </c>
      <c r="BA60" s="113">
        <f t="shared" si="103"/>
        <v>3681</v>
      </c>
      <c r="BB60" s="113">
        <f t="shared" si="103"/>
        <v>218</v>
      </c>
      <c r="BC60" s="113">
        <f t="shared" si="104"/>
        <v>660</v>
      </c>
      <c r="BD60" s="115">
        <f t="shared" si="105"/>
        <v>0.05</v>
      </c>
      <c r="BE60" s="115">
        <f t="shared" si="106"/>
        <v>0</v>
      </c>
      <c r="BF60" s="372">
        <f t="shared" si="107"/>
        <v>0</v>
      </c>
      <c r="BG60" s="116">
        <f t="shared" si="108"/>
        <v>0.05</v>
      </c>
    </row>
    <row r="61" spans="1:59" x14ac:dyDescent="0.2">
      <c r="A61" s="237">
        <v>10</v>
      </c>
      <c r="B61" s="31">
        <v>3424</v>
      </c>
      <c r="C61" s="31">
        <v>650040384</v>
      </c>
      <c r="D61" s="31">
        <v>72744561</v>
      </c>
      <c r="E61" s="246" t="s">
        <v>104</v>
      </c>
      <c r="F61" s="31"/>
      <c r="G61" s="236"/>
      <c r="H61" s="327"/>
      <c r="I61" s="6">
        <v>5800039</v>
      </c>
      <c r="J61" s="10">
        <v>4160972</v>
      </c>
      <c r="K61" s="10">
        <v>45000</v>
      </c>
      <c r="L61" s="10">
        <v>1421618</v>
      </c>
      <c r="M61" s="10">
        <v>83219</v>
      </c>
      <c r="N61" s="10">
        <v>89230</v>
      </c>
      <c r="O61" s="11">
        <v>9.573500000000001</v>
      </c>
      <c r="P61" s="11">
        <v>6.1702000000000004</v>
      </c>
      <c r="Q61" s="37">
        <v>3.4032999999999998</v>
      </c>
      <c r="R61" s="6">
        <f t="shared" ref="R61:BG61" si="109">SUM(R55:R60)</f>
        <v>0</v>
      </c>
      <c r="S61" s="10">
        <f t="shared" si="109"/>
        <v>0</v>
      </c>
      <c r="T61" s="10">
        <f t="shared" si="109"/>
        <v>0</v>
      </c>
      <c r="U61" s="10">
        <f t="shared" si="109"/>
        <v>25884</v>
      </c>
      <c r="V61" s="10">
        <f t="shared" si="109"/>
        <v>0</v>
      </c>
      <c r="W61" s="10">
        <f t="shared" ref="W61" si="110">SUM(W55:W60)</f>
        <v>0</v>
      </c>
      <c r="X61" s="10">
        <f t="shared" si="109"/>
        <v>0</v>
      </c>
      <c r="Y61" s="10">
        <f t="shared" si="109"/>
        <v>25884</v>
      </c>
      <c r="Z61" s="10">
        <f t="shared" si="109"/>
        <v>0</v>
      </c>
      <c r="AA61" s="10">
        <f t="shared" si="109"/>
        <v>0</v>
      </c>
      <c r="AB61" s="10">
        <f t="shared" si="109"/>
        <v>0</v>
      </c>
      <c r="AC61" s="10">
        <f t="shared" si="109"/>
        <v>0</v>
      </c>
      <c r="AD61" s="10">
        <f t="shared" si="109"/>
        <v>25884</v>
      </c>
      <c r="AE61" s="10">
        <f t="shared" si="109"/>
        <v>8749</v>
      </c>
      <c r="AF61" s="10">
        <f t="shared" si="109"/>
        <v>518</v>
      </c>
      <c r="AG61" s="10">
        <f t="shared" si="109"/>
        <v>0</v>
      </c>
      <c r="AH61" s="10">
        <f t="shared" si="109"/>
        <v>0</v>
      </c>
      <c r="AI61" s="10">
        <f t="shared" si="109"/>
        <v>0</v>
      </c>
      <c r="AJ61" s="10">
        <f t="shared" si="109"/>
        <v>0</v>
      </c>
      <c r="AK61" s="10">
        <f t="shared" si="109"/>
        <v>35151</v>
      </c>
      <c r="AL61" s="11">
        <f t="shared" si="109"/>
        <v>0</v>
      </c>
      <c r="AM61" s="11">
        <f t="shared" si="109"/>
        <v>0</v>
      </c>
      <c r="AN61" s="11">
        <f t="shared" si="109"/>
        <v>0</v>
      </c>
      <c r="AO61" s="11">
        <f t="shared" si="109"/>
        <v>0</v>
      </c>
      <c r="AP61" s="11">
        <f t="shared" si="109"/>
        <v>0</v>
      </c>
      <c r="AQ61" s="11">
        <f t="shared" ref="AQ61" si="111">SUM(AQ55:AQ60)</f>
        <v>0</v>
      </c>
      <c r="AR61" s="11">
        <f t="shared" si="109"/>
        <v>0</v>
      </c>
      <c r="AS61" s="11">
        <f t="shared" si="109"/>
        <v>0</v>
      </c>
      <c r="AT61" s="11">
        <f t="shared" si="109"/>
        <v>0</v>
      </c>
      <c r="AU61" s="11">
        <f t="shared" si="109"/>
        <v>0</v>
      </c>
      <c r="AV61" s="79">
        <f t="shared" si="109"/>
        <v>0</v>
      </c>
      <c r="AW61" s="850">
        <f t="shared" si="109"/>
        <v>5835190</v>
      </c>
      <c r="AX61" s="10">
        <f t="shared" si="109"/>
        <v>4186856</v>
      </c>
      <c r="AY61" s="76">
        <f t="shared" ref="AY61" si="112">SUM(AY55:AY60)</f>
        <v>0</v>
      </c>
      <c r="AZ61" s="10">
        <f t="shared" si="109"/>
        <v>45000</v>
      </c>
      <c r="BA61" s="10">
        <f t="shared" si="109"/>
        <v>1430367</v>
      </c>
      <c r="BB61" s="10">
        <f t="shared" si="109"/>
        <v>83737</v>
      </c>
      <c r="BC61" s="10">
        <f t="shared" si="109"/>
        <v>89230</v>
      </c>
      <c r="BD61" s="11">
        <f t="shared" si="109"/>
        <v>9.573500000000001</v>
      </c>
      <c r="BE61" s="11">
        <f t="shared" si="109"/>
        <v>6.1702000000000004</v>
      </c>
      <c r="BF61" s="11">
        <f t="shared" si="109"/>
        <v>0</v>
      </c>
      <c r="BG61" s="79">
        <f t="shared" si="109"/>
        <v>3.4032999999999998</v>
      </c>
    </row>
    <row r="62" spans="1:59" x14ac:dyDescent="0.2">
      <c r="A62" s="368">
        <v>11</v>
      </c>
      <c r="B62" s="369">
        <v>3430</v>
      </c>
      <c r="C62" s="369">
        <v>600078183</v>
      </c>
      <c r="D62" s="369">
        <v>72744405</v>
      </c>
      <c r="E62" s="367" t="s">
        <v>105</v>
      </c>
      <c r="F62" s="369">
        <v>3111</v>
      </c>
      <c r="G62" s="370" t="s">
        <v>315</v>
      </c>
      <c r="H62" s="371" t="s">
        <v>281</v>
      </c>
      <c r="I62" s="110">
        <v>3429156</v>
      </c>
      <c r="J62" s="111">
        <v>2456072</v>
      </c>
      <c r="K62" s="111">
        <v>20000</v>
      </c>
      <c r="L62" s="114">
        <v>836913</v>
      </c>
      <c r="M62" s="114">
        <v>49121</v>
      </c>
      <c r="N62" s="249">
        <v>67050</v>
      </c>
      <c r="O62" s="275">
        <v>5.3798000000000004</v>
      </c>
      <c r="P62" s="288">
        <v>4</v>
      </c>
      <c r="Q62" s="406">
        <v>1.3797999999999999</v>
      </c>
      <c r="R62" s="112">
        <f t="shared" si="1"/>
        <v>0</v>
      </c>
      <c r="S62" s="113">
        <v>0</v>
      </c>
      <c r="T62" s="113">
        <v>0</v>
      </c>
      <c r="U62" s="113">
        <v>27296</v>
      </c>
      <c r="V62" s="113">
        <v>0</v>
      </c>
      <c r="W62" s="113">
        <v>0</v>
      </c>
      <c r="X62" s="113">
        <v>0</v>
      </c>
      <c r="Y62" s="113">
        <f t="shared" si="2"/>
        <v>27296</v>
      </c>
      <c r="Z62" s="113">
        <v>0</v>
      </c>
      <c r="AA62" s="113">
        <v>0</v>
      </c>
      <c r="AB62" s="113">
        <v>0</v>
      </c>
      <c r="AC62" s="113">
        <f t="shared" si="3"/>
        <v>0</v>
      </c>
      <c r="AD62" s="113">
        <f t="shared" si="4"/>
        <v>27296</v>
      </c>
      <c r="AE62" s="114">
        <f t="shared" si="5"/>
        <v>9226</v>
      </c>
      <c r="AF62" s="114">
        <f t="shared" si="6"/>
        <v>546</v>
      </c>
      <c r="AG62" s="113">
        <v>0</v>
      </c>
      <c r="AH62" s="113">
        <v>0</v>
      </c>
      <c r="AI62" s="113">
        <v>0</v>
      </c>
      <c r="AJ62" s="113">
        <f t="shared" si="7"/>
        <v>0</v>
      </c>
      <c r="AK62" s="113">
        <f t="shared" si="8"/>
        <v>37068</v>
      </c>
      <c r="AL62" s="115">
        <v>0</v>
      </c>
      <c r="AM62" s="115">
        <v>0</v>
      </c>
      <c r="AN62" s="115">
        <v>0</v>
      </c>
      <c r="AO62" s="115">
        <v>0</v>
      </c>
      <c r="AP62" s="115">
        <v>0</v>
      </c>
      <c r="AQ62" s="115">
        <v>0</v>
      </c>
      <c r="AR62" s="115">
        <v>0</v>
      </c>
      <c r="AS62" s="115">
        <v>0</v>
      </c>
      <c r="AT62" s="409">
        <f t="shared" ref="AT62:AT64" si="113">AL62+AN62+AO62+AR62+AQ62</f>
        <v>0</v>
      </c>
      <c r="AU62" s="115">
        <f>AM62+AP62+AS62</f>
        <v>0</v>
      </c>
      <c r="AV62" s="116">
        <f t="shared" si="10"/>
        <v>0</v>
      </c>
      <c r="AW62" s="346">
        <f>I62+AK62</f>
        <v>3466224</v>
      </c>
      <c r="AX62" s="113">
        <f>J62+Y62</f>
        <v>2483368</v>
      </c>
      <c r="AY62" s="113">
        <f t="shared" ref="AY62:AY64" si="114">W62</f>
        <v>0</v>
      </c>
      <c r="AZ62" s="113">
        <f>K62+AC62</f>
        <v>20000</v>
      </c>
      <c r="BA62" s="113">
        <f t="shared" ref="BA62:BB64" si="115">L62+AE62</f>
        <v>846139</v>
      </c>
      <c r="BB62" s="113">
        <f t="shared" si="115"/>
        <v>49667</v>
      </c>
      <c r="BC62" s="113">
        <f>N62+AJ62</f>
        <v>67050</v>
      </c>
      <c r="BD62" s="115">
        <f>O62+AV62</f>
        <v>5.3798000000000004</v>
      </c>
      <c r="BE62" s="115">
        <f>P62+AT62</f>
        <v>4</v>
      </c>
      <c r="BF62" s="372">
        <f t="shared" ref="BF62:BF64" si="116">AQ62</f>
        <v>0</v>
      </c>
      <c r="BG62" s="116">
        <f>Q62+AU62</f>
        <v>1.3797999999999999</v>
      </c>
    </row>
    <row r="63" spans="1:59" x14ac:dyDescent="0.2">
      <c r="A63" s="368">
        <v>11</v>
      </c>
      <c r="B63" s="369">
        <v>3430</v>
      </c>
      <c r="C63" s="369">
        <v>600078183</v>
      </c>
      <c r="D63" s="369">
        <v>72744405</v>
      </c>
      <c r="E63" s="367" t="s">
        <v>105</v>
      </c>
      <c r="F63" s="369">
        <v>3111</v>
      </c>
      <c r="G63" s="370" t="s">
        <v>316</v>
      </c>
      <c r="H63" s="371" t="s">
        <v>282</v>
      </c>
      <c r="I63" s="110">
        <v>512363</v>
      </c>
      <c r="J63" s="111">
        <v>377292</v>
      </c>
      <c r="K63" s="111">
        <v>0</v>
      </c>
      <c r="L63" s="114">
        <v>127525</v>
      </c>
      <c r="M63" s="114">
        <v>7546</v>
      </c>
      <c r="N63" s="249">
        <v>0</v>
      </c>
      <c r="O63" s="275">
        <v>1.1000000000000001</v>
      </c>
      <c r="P63" s="288">
        <v>1.1000000000000001</v>
      </c>
      <c r="Q63" s="406">
        <v>0</v>
      </c>
      <c r="R63" s="112">
        <f t="shared" si="1"/>
        <v>0</v>
      </c>
      <c r="S63" s="113">
        <v>0</v>
      </c>
      <c r="T63" s="113">
        <v>0</v>
      </c>
      <c r="U63" s="113">
        <v>0</v>
      </c>
      <c r="V63" s="113">
        <v>0</v>
      </c>
      <c r="W63" s="113">
        <v>0</v>
      </c>
      <c r="X63" s="113">
        <v>0</v>
      </c>
      <c r="Y63" s="113">
        <f t="shared" si="2"/>
        <v>0</v>
      </c>
      <c r="Z63" s="113">
        <v>0</v>
      </c>
      <c r="AA63" s="113">
        <v>0</v>
      </c>
      <c r="AB63" s="113">
        <v>0</v>
      </c>
      <c r="AC63" s="113">
        <f t="shared" si="3"/>
        <v>0</v>
      </c>
      <c r="AD63" s="113">
        <f t="shared" si="4"/>
        <v>0</v>
      </c>
      <c r="AE63" s="114">
        <f t="shared" si="5"/>
        <v>0</v>
      </c>
      <c r="AF63" s="114">
        <f t="shared" si="6"/>
        <v>0</v>
      </c>
      <c r="AG63" s="113">
        <v>0</v>
      </c>
      <c r="AH63" s="113">
        <v>0</v>
      </c>
      <c r="AI63" s="113">
        <v>0</v>
      </c>
      <c r="AJ63" s="113">
        <f t="shared" si="7"/>
        <v>0</v>
      </c>
      <c r="AK63" s="113">
        <f t="shared" si="8"/>
        <v>0</v>
      </c>
      <c r="AL63" s="115">
        <v>0</v>
      </c>
      <c r="AM63" s="115">
        <v>0</v>
      </c>
      <c r="AN63" s="115">
        <v>0</v>
      </c>
      <c r="AO63" s="115">
        <v>0</v>
      </c>
      <c r="AP63" s="115">
        <v>0</v>
      </c>
      <c r="AQ63" s="115">
        <v>0</v>
      </c>
      <c r="AR63" s="115">
        <v>0</v>
      </c>
      <c r="AS63" s="115">
        <v>0</v>
      </c>
      <c r="AT63" s="409">
        <f t="shared" si="113"/>
        <v>0</v>
      </c>
      <c r="AU63" s="115">
        <f>AM63+AP63+AS63</f>
        <v>0</v>
      </c>
      <c r="AV63" s="116">
        <f t="shared" si="10"/>
        <v>0</v>
      </c>
      <c r="AW63" s="346">
        <f>I63+AK63</f>
        <v>512363</v>
      </c>
      <c r="AX63" s="113">
        <f>J63+Y63</f>
        <v>377292</v>
      </c>
      <c r="AY63" s="113">
        <f t="shared" si="114"/>
        <v>0</v>
      </c>
      <c r="AZ63" s="113">
        <f>K63+AC63</f>
        <v>0</v>
      </c>
      <c r="BA63" s="113">
        <f t="shared" si="115"/>
        <v>127525</v>
      </c>
      <c r="BB63" s="113">
        <f t="shared" si="115"/>
        <v>7546</v>
      </c>
      <c r="BC63" s="113">
        <f>N63+AJ63</f>
        <v>0</v>
      </c>
      <c r="BD63" s="115">
        <f>O63+AV63</f>
        <v>1.1000000000000001</v>
      </c>
      <c r="BE63" s="115">
        <f>P63+AT63</f>
        <v>1.1000000000000001</v>
      </c>
      <c r="BF63" s="372">
        <f t="shared" si="116"/>
        <v>0</v>
      </c>
      <c r="BG63" s="116">
        <f>Q63+AU63</f>
        <v>0</v>
      </c>
    </row>
    <row r="64" spans="1:59" x14ac:dyDescent="0.2">
      <c r="A64" s="368">
        <v>11</v>
      </c>
      <c r="B64" s="369">
        <v>3430</v>
      </c>
      <c r="C64" s="369">
        <v>600078183</v>
      </c>
      <c r="D64" s="369">
        <v>72744405</v>
      </c>
      <c r="E64" s="367" t="s">
        <v>105</v>
      </c>
      <c r="F64" s="369">
        <v>3141</v>
      </c>
      <c r="G64" s="370" t="s">
        <v>319</v>
      </c>
      <c r="H64" s="371" t="s">
        <v>282</v>
      </c>
      <c r="I64" s="110">
        <v>625325</v>
      </c>
      <c r="J64" s="111">
        <v>458382</v>
      </c>
      <c r="K64" s="111">
        <v>0</v>
      </c>
      <c r="L64" s="114">
        <v>154933</v>
      </c>
      <c r="M64" s="114">
        <v>9168</v>
      </c>
      <c r="N64" s="249">
        <v>2842</v>
      </c>
      <c r="O64" s="275">
        <v>1.56</v>
      </c>
      <c r="P64" s="288">
        <v>0</v>
      </c>
      <c r="Q64" s="406">
        <v>1.56</v>
      </c>
      <c r="R64" s="112">
        <f t="shared" si="1"/>
        <v>0</v>
      </c>
      <c r="S64" s="113">
        <v>0</v>
      </c>
      <c r="T64" s="113">
        <v>0</v>
      </c>
      <c r="U64" s="113">
        <v>0</v>
      </c>
      <c r="V64" s="113">
        <v>0</v>
      </c>
      <c r="W64" s="113">
        <v>0</v>
      </c>
      <c r="X64" s="113">
        <v>0</v>
      </c>
      <c r="Y64" s="113">
        <f t="shared" si="2"/>
        <v>0</v>
      </c>
      <c r="Z64" s="113">
        <v>0</v>
      </c>
      <c r="AA64" s="113">
        <v>0</v>
      </c>
      <c r="AB64" s="113">
        <v>0</v>
      </c>
      <c r="AC64" s="113">
        <f t="shared" si="3"/>
        <v>0</v>
      </c>
      <c r="AD64" s="113">
        <f t="shared" si="4"/>
        <v>0</v>
      </c>
      <c r="AE64" s="114">
        <f t="shared" si="5"/>
        <v>0</v>
      </c>
      <c r="AF64" s="114">
        <f t="shared" si="6"/>
        <v>0</v>
      </c>
      <c r="AG64" s="113">
        <v>0</v>
      </c>
      <c r="AH64" s="113">
        <v>0</v>
      </c>
      <c r="AI64" s="113">
        <v>0</v>
      </c>
      <c r="AJ64" s="113">
        <f t="shared" si="7"/>
        <v>0</v>
      </c>
      <c r="AK64" s="113">
        <f t="shared" si="8"/>
        <v>0</v>
      </c>
      <c r="AL64" s="115">
        <v>0</v>
      </c>
      <c r="AM64" s="115">
        <v>0</v>
      </c>
      <c r="AN64" s="115">
        <v>0</v>
      </c>
      <c r="AO64" s="115">
        <v>0</v>
      </c>
      <c r="AP64" s="115">
        <v>0</v>
      </c>
      <c r="AQ64" s="115">
        <v>0</v>
      </c>
      <c r="AR64" s="115">
        <v>0</v>
      </c>
      <c r="AS64" s="115">
        <v>0</v>
      </c>
      <c r="AT64" s="409">
        <f t="shared" si="113"/>
        <v>0</v>
      </c>
      <c r="AU64" s="115">
        <f>AM64+AP64+AS64</f>
        <v>0</v>
      </c>
      <c r="AV64" s="116">
        <f t="shared" si="10"/>
        <v>0</v>
      </c>
      <c r="AW64" s="346">
        <f>I64+AK64</f>
        <v>625325</v>
      </c>
      <c r="AX64" s="113">
        <f>J64+Y64</f>
        <v>458382</v>
      </c>
      <c r="AY64" s="113">
        <f t="shared" si="114"/>
        <v>0</v>
      </c>
      <c r="AZ64" s="113">
        <f>K64+AC64</f>
        <v>0</v>
      </c>
      <c r="BA64" s="113">
        <f t="shared" si="115"/>
        <v>154933</v>
      </c>
      <c r="BB64" s="113">
        <f t="shared" si="115"/>
        <v>9168</v>
      </c>
      <c r="BC64" s="113">
        <f>N64+AJ64</f>
        <v>2842</v>
      </c>
      <c r="BD64" s="115">
        <f>O64+AV64</f>
        <v>1.56</v>
      </c>
      <c r="BE64" s="115">
        <f>P64+AT64</f>
        <v>0</v>
      </c>
      <c r="BF64" s="372">
        <f t="shared" si="116"/>
        <v>0</v>
      </c>
      <c r="BG64" s="116">
        <f>Q64+AU64</f>
        <v>1.56</v>
      </c>
    </row>
    <row r="65" spans="1:59" x14ac:dyDescent="0.2">
      <c r="A65" s="237">
        <v>11</v>
      </c>
      <c r="B65" s="31">
        <v>3430</v>
      </c>
      <c r="C65" s="31">
        <v>600078183</v>
      </c>
      <c r="D65" s="31">
        <v>72744405</v>
      </c>
      <c r="E65" s="246" t="s">
        <v>106</v>
      </c>
      <c r="F65" s="31"/>
      <c r="G65" s="236"/>
      <c r="H65" s="327"/>
      <c r="I65" s="6">
        <v>4566844</v>
      </c>
      <c r="J65" s="10">
        <v>3291746</v>
      </c>
      <c r="K65" s="10">
        <v>20000</v>
      </c>
      <c r="L65" s="10">
        <v>1119371</v>
      </c>
      <c r="M65" s="10">
        <v>65835</v>
      </c>
      <c r="N65" s="10">
        <v>69892</v>
      </c>
      <c r="O65" s="11">
        <v>8.0398000000000014</v>
      </c>
      <c r="P65" s="11">
        <v>5.0999999999999996</v>
      </c>
      <c r="Q65" s="37">
        <v>2.9398</v>
      </c>
      <c r="R65" s="6">
        <f t="shared" ref="R65:BG65" si="117">SUM(R62:R64)</f>
        <v>0</v>
      </c>
      <c r="S65" s="10">
        <f t="shared" si="117"/>
        <v>0</v>
      </c>
      <c r="T65" s="10">
        <f t="shared" si="117"/>
        <v>0</v>
      </c>
      <c r="U65" s="10">
        <f t="shared" ref="U65" si="118">SUM(U62:U64)</f>
        <v>27296</v>
      </c>
      <c r="V65" s="10">
        <f t="shared" si="117"/>
        <v>0</v>
      </c>
      <c r="W65" s="10">
        <f t="shared" ref="W65" si="119">SUM(W62:W64)</f>
        <v>0</v>
      </c>
      <c r="X65" s="10">
        <f t="shared" si="117"/>
        <v>0</v>
      </c>
      <c r="Y65" s="10">
        <f t="shared" si="117"/>
        <v>27296</v>
      </c>
      <c r="Z65" s="10">
        <f t="shared" si="117"/>
        <v>0</v>
      </c>
      <c r="AA65" s="10">
        <f t="shared" si="117"/>
        <v>0</v>
      </c>
      <c r="AB65" s="10">
        <f t="shared" si="117"/>
        <v>0</v>
      </c>
      <c r="AC65" s="10">
        <f t="shared" si="117"/>
        <v>0</v>
      </c>
      <c r="AD65" s="10">
        <f t="shared" si="117"/>
        <v>27296</v>
      </c>
      <c r="AE65" s="10">
        <f t="shared" si="117"/>
        <v>9226</v>
      </c>
      <c r="AF65" s="10">
        <f t="shared" si="117"/>
        <v>546</v>
      </c>
      <c r="AG65" s="10">
        <f t="shared" si="117"/>
        <v>0</v>
      </c>
      <c r="AH65" s="10">
        <f t="shared" ref="AH65" si="120">SUM(AH62:AH64)</f>
        <v>0</v>
      </c>
      <c r="AI65" s="10">
        <f t="shared" si="117"/>
        <v>0</v>
      </c>
      <c r="AJ65" s="10">
        <f t="shared" si="117"/>
        <v>0</v>
      </c>
      <c r="AK65" s="10">
        <f t="shared" si="117"/>
        <v>37068</v>
      </c>
      <c r="AL65" s="11">
        <f t="shared" si="117"/>
        <v>0</v>
      </c>
      <c r="AM65" s="11">
        <f t="shared" si="117"/>
        <v>0</v>
      </c>
      <c r="AN65" s="11">
        <f t="shared" si="117"/>
        <v>0</v>
      </c>
      <c r="AO65" s="11">
        <f t="shared" si="117"/>
        <v>0</v>
      </c>
      <c r="AP65" s="11">
        <f t="shared" si="117"/>
        <v>0</v>
      </c>
      <c r="AQ65" s="11">
        <f t="shared" ref="AQ65" si="121">SUM(AQ62:AQ64)</f>
        <v>0</v>
      </c>
      <c r="AR65" s="11">
        <f t="shared" si="117"/>
        <v>0</v>
      </c>
      <c r="AS65" s="11">
        <f t="shared" si="117"/>
        <v>0</v>
      </c>
      <c r="AT65" s="11">
        <f t="shared" si="117"/>
        <v>0</v>
      </c>
      <c r="AU65" s="11">
        <f t="shared" si="117"/>
        <v>0</v>
      </c>
      <c r="AV65" s="79">
        <f t="shared" si="117"/>
        <v>0</v>
      </c>
      <c r="AW65" s="850">
        <f t="shared" si="117"/>
        <v>4603912</v>
      </c>
      <c r="AX65" s="10">
        <f t="shared" si="117"/>
        <v>3319042</v>
      </c>
      <c r="AY65" s="76">
        <f t="shared" ref="AY65" si="122">SUM(AY62:AY64)</f>
        <v>0</v>
      </c>
      <c r="AZ65" s="10">
        <f t="shared" si="117"/>
        <v>20000</v>
      </c>
      <c r="BA65" s="10">
        <f t="shared" si="117"/>
        <v>1128597</v>
      </c>
      <c r="BB65" s="10">
        <f t="shared" si="117"/>
        <v>66381</v>
      </c>
      <c r="BC65" s="10">
        <f t="shared" si="117"/>
        <v>69892</v>
      </c>
      <c r="BD65" s="11">
        <f t="shared" si="117"/>
        <v>8.0398000000000014</v>
      </c>
      <c r="BE65" s="11">
        <f t="shared" si="117"/>
        <v>5.0999999999999996</v>
      </c>
      <c r="BF65" s="11">
        <f t="shared" si="117"/>
        <v>0</v>
      </c>
      <c r="BG65" s="79">
        <f t="shared" si="117"/>
        <v>2.9398</v>
      </c>
    </row>
    <row r="66" spans="1:59" x14ac:dyDescent="0.2">
      <c r="A66" s="368">
        <v>12</v>
      </c>
      <c r="B66" s="369">
        <v>3431</v>
      </c>
      <c r="C66" s="369">
        <v>600078370</v>
      </c>
      <c r="D66" s="369">
        <v>72744162</v>
      </c>
      <c r="E66" s="367" t="s">
        <v>107</v>
      </c>
      <c r="F66" s="369">
        <v>3117</v>
      </c>
      <c r="G66" s="370" t="s">
        <v>318</v>
      </c>
      <c r="H66" s="371" t="s">
        <v>281</v>
      </c>
      <c r="I66" s="110">
        <v>3765562</v>
      </c>
      <c r="J66" s="111">
        <v>2657093</v>
      </c>
      <c r="K66" s="111">
        <v>60000</v>
      </c>
      <c r="L66" s="114">
        <v>918377</v>
      </c>
      <c r="M66" s="114">
        <v>53142</v>
      </c>
      <c r="N66" s="249">
        <v>76950</v>
      </c>
      <c r="O66" s="275">
        <v>5.1343000000000005</v>
      </c>
      <c r="P66" s="288">
        <v>4</v>
      </c>
      <c r="Q66" s="406">
        <v>1.1342999999999999</v>
      </c>
      <c r="R66" s="112">
        <f t="shared" si="1"/>
        <v>-40000</v>
      </c>
      <c r="S66" s="113">
        <v>0</v>
      </c>
      <c r="T66" s="113">
        <v>0</v>
      </c>
      <c r="U66" s="113">
        <v>15936</v>
      </c>
      <c r="V66" s="113">
        <v>0</v>
      </c>
      <c r="W66" s="113">
        <v>0</v>
      </c>
      <c r="X66" s="113">
        <v>0</v>
      </c>
      <c r="Y66" s="113">
        <f t="shared" si="2"/>
        <v>-24064</v>
      </c>
      <c r="Z66" s="113">
        <v>40000</v>
      </c>
      <c r="AA66" s="113">
        <v>0</v>
      </c>
      <c r="AB66" s="113">
        <v>0</v>
      </c>
      <c r="AC66" s="113">
        <f t="shared" si="3"/>
        <v>40000</v>
      </c>
      <c r="AD66" s="113">
        <f t="shared" si="4"/>
        <v>15936</v>
      </c>
      <c r="AE66" s="114">
        <f t="shared" si="5"/>
        <v>5386</v>
      </c>
      <c r="AF66" s="114">
        <f t="shared" si="6"/>
        <v>-481</v>
      </c>
      <c r="AG66" s="113">
        <v>0</v>
      </c>
      <c r="AH66" s="113">
        <v>0</v>
      </c>
      <c r="AI66" s="113">
        <v>0</v>
      </c>
      <c r="AJ66" s="113">
        <f t="shared" si="7"/>
        <v>0</v>
      </c>
      <c r="AK66" s="113">
        <f t="shared" si="8"/>
        <v>20841</v>
      </c>
      <c r="AL66" s="115">
        <v>0</v>
      </c>
      <c r="AM66" s="115">
        <v>-0.15</v>
      </c>
      <c r="AN66" s="115">
        <v>0</v>
      </c>
      <c r="AO66" s="115">
        <v>0</v>
      </c>
      <c r="AP66" s="115">
        <v>0</v>
      </c>
      <c r="AQ66" s="115">
        <v>0</v>
      </c>
      <c r="AR66" s="115">
        <v>0</v>
      </c>
      <c r="AS66" s="115">
        <v>0</v>
      </c>
      <c r="AT66" s="409">
        <f t="shared" ref="AT66:AT70" si="123">AL66+AN66+AO66+AR66+AQ66</f>
        <v>0</v>
      </c>
      <c r="AU66" s="115">
        <f>AM66+AP66+AS66</f>
        <v>-0.15</v>
      </c>
      <c r="AV66" s="116">
        <f t="shared" si="10"/>
        <v>-0.15</v>
      </c>
      <c r="AW66" s="346">
        <f>I66+AK66</f>
        <v>3786403</v>
      </c>
      <c r="AX66" s="113">
        <f>J66+Y66</f>
        <v>2633029</v>
      </c>
      <c r="AY66" s="113">
        <f t="shared" ref="AY66:AY70" si="124">W66</f>
        <v>0</v>
      </c>
      <c r="AZ66" s="113">
        <f>K66+AC66</f>
        <v>100000</v>
      </c>
      <c r="BA66" s="113">
        <f t="shared" ref="BA66:BB70" si="125">L66+AE66</f>
        <v>923763</v>
      </c>
      <c r="BB66" s="113">
        <f t="shared" si="125"/>
        <v>52661</v>
      </c>
      <c r="BC66" s="113">
        <f>N66+AJ66</f>
        <v>76950</v>
      </c>
      <c r="BD66" s="115">
        <f>O66+AV66</f>
        <v>4.9843000000000002</v>
      </c>
      <c r="BE66" s="115">
        <f>P66+AT66</f>
        <v>4</v>
      </c>
      <c r="BF66" s="372">
        <f t="shared" ref="BF66:BF70" si="126">AQ66</f>
        <v>0</v>
      </c>
      <c r="BG66" s="116">
        <f>Q66+AU66</f>
        <v>0.98429999999999984</v>
      </c>
    </row>
    <row r="67" spans="1:59" x14ac:dyDescent="0.2">
      <c r="A67" s="368">
        <v>12</v>
      </c>
      <c r="B67" s="369">
        <v>3431</v>
      </c>
      <c r="C67" s="369">
        <v>600078370</v>
      </c>
      <c r="D67" s="369">
        <v>72744162</v>
      </c>
      <c r="E67" s="367" t="s">
        <v>107</v>
      </c>
      <c r="F67" s="369">
        <v>3117</v>
      </c>
      <c r="G67" s="370" t="s">
        <v>316</v>
      </c>
      <c r="H67" s="371" t="s">
        <v>282</v>
      </c>
      <c r="I67" s="110">
        <v>1108333</v>
      </c>
      <c r="J67" s="111">
        <v>816151</v>
      </c>
      <c r="K67" s="111">
        <v>0</v>
      </c>
      <c r="L67" s="114">
        <v>275859</v>
      </c>
      <c r="M67" s="114">
        <v>16323</v>
      </c>
      <c r="N67" s="249">
        <v>0</v>
      </c>
      <c r="O67" s="275">
        <v>2.3200000000000003</v>
      </c>
      <c r="P67" s="288">
        <v>2.3200000000000003</v>
      </c>
      <c r="Q67" s="406">
        <v>0</v>
      </c>
      <c r="R67" s="112">
        <f t="shared" si="1"/>
        <v>0</v>
      </c>
      <c r="S67" s="113">
        <v>0</v>
      </c>
      <c r="T67" s="113">
        <v>0</v>
      </c>
      <c r="U67" s="113">
        <v>0</v>
      </c>
      <c r="V67" s="113">
        <v>0</v>
      </c>
      <c r="W67" s="113">
        <v>0</v>
      </c>
      <c r="X67" s="113">
        <v>0</v>
      </c>
      <c r="Y67" s="113">
        <f t="shared" si="2"/>
        <v>0</v>
      </c>
      <c r="Z67" s="113">
        <v>0</v>
      </c>
      <c r="AA67" s="113">
        <v>0</v>
      </c>
      <c r="AB67" s="113">
        <v>0</v>
      </c>
      <c r="AC67" s="113">
        <f t="shared" si="3"/>
        <v>0</v>
      </c>
      <c r="AD67" s="113">
        <f t="shared" si="4"/>
        <v>0</v>
      </c>
      <c r="AE67" s="114">
        <f t="shared" si="5"/>
        <v>0</v>
      </c>
      <c r="AF67" s="114">
        <f t="shared" si="6"/>
        <v>0</v>
      </c>
      <c r="AG67" s="113">
        <v>0</v>
      </c>
      <c r="AH67" s="113">
        <v>0</v>
      </c>
      <c r="AI67" s="113">
        <v>0</v>
      </c>
      <c r="AJ67" s="113">
        <f t="shared" si="7"/>
        <v>0</v>
      </c>
      <c r="AK67" s="113">
        <f t="shared" si="8"/>
        <v>0</v>
      </c>
      <c r="AL67" s="115">
        <v>0</v>
      </c>
      <c r="AM67" s="115">
        <v>0</v>
      </c>
      <c r="AN67" s="115">
        <v>0</v>
      </c>
      <c r="AO67" s="115">
        <v>0</v>
      </c>
      <c r="AP67" s="115">
        <v>0</v>
      </c>
      <c r="AQ67" s="115">
        <v>0</v>
      </c>
      <c r="AR67" s="115">
        <v>0</v>
      </c>
      <c r="AS67" s="115">
        <v>0</v>
      </c>
      <c r="AT67" s="409">
        <f t="shared" si="123"/>
        <v>0</v>
      </c>
      <c r="AU67" s="115">
        <f>AM67+AP67+AS67</f>
        <v>0</v>
      </c>
      <c r="AV67" s="116">
        <f t="shared" si="10"/>
        <v>0</v>
      </c>
      <c r="AW67" s="346">
        <f>I67+AK67</f>
        <v>1108333</v>
      </c>
      <c r="AX67" s="113">
        <f>J67+Y67</f>
        <v>816151</v>
      </c>
      <c r="AY67" s="113">
        <f t="shared" si="124"/>
        <v>0</v>
      </c>
      <c r="AZ67" s="113">
        <f>K67+AC67</f>
        <v>0</v>
      </c>
      <c r="BA67" s="113">
        <f t="shared" si="125"/>
        <v>275859</v>
      </c>
      <c r="BB67" s="113">
        <f t="shared" si="125"/>
        <v>16323</v>
      </c>
      <c r="BC67" s="113">
        <f>N67+AJ67</f>
        <v>0</v>
      </c>
      <c r="BD67" s="115">
        <f>O67+AV67</f>
        <v>2.3200000000000003</v>
      </c>
      <c r="BE67" s="115">
        <f>P67+AT67</f>
        <v>2.3200000000000003</v>
      </c>
      <c r="BF67" s="372">
        <f t="shared" si="126"/>
        <v>0</v>
      </c>
      <c r="BG67" s="116">
        <f>Q67+AU67</f>
        <v>0</v>
      </c>
    </row>
    <row r="68" spans="1:59" x14ac:dyDescent="0.2">
      <c r="A68" s="368">
        <v>12</v>
      </c>
      <c r="B68" s="369">
        <v>3431</v>
      </c>
      <c r="C68" s="369">
        <v>600078370</v>
      </c>
      <c r="D68" s="369">
        <v>72744162</v>
      </c>
      <c r="E68" s="367" t="s">
        <v>107</v>
      </c>
      <c r="F68" s="369">
        <v>3141</v>
      </c>
      <c r="G68" s="370" t="s">
        <v>319</v>
      </c>
      <c r="H68" s="371" t="s">
        <v>282</v>
      </c>
      <c r="I68" s="110">
        <v>427347</v>
      </c>
      <c r="J68" s="111">
        <v>303085</v>
      </c>
      <c r="K68" s="111">
        <v>10000</v>
      </c>
      <c r="L68" s="114">
        <v>105822</v>
      </c>
      <c r="M68" s="114">
        <v>6062</v>
      </c>
      <c r="N68" s="249">
        <v>2378</v>
      </c>
      <c r="O68" s="275">
        <v>1.06</v>
      </c>
      <c r="P68" s="288">
        <v>0</v>
      </c>
      <c r="Q68" s="406">
        <v>1.06</v>
      </c>
      <c r="R68" s="112">
        <f t="shared" si="1"/>
        <v>10000</v>
      </c>
      <c r="S68" s="113">
        <v>0</v>
      </c>
      <c r="T68" s="113">
        <v>0</v>
      </c>
      <c r="U68" s="113">
        <v>0</v>
      </c>
      <c r="V68" s="113">
        <v>0</v>
      </c>
      <c r="W68" s="113">
        <v>0</v>
      </c>
      <c r="X68" s="113">
        <v>0</v>
      </c>
      <c r="Y68" s="113">
        <f t="shared" si="2"/>
        <v>10000</v>
      </c>
      <c r="Z68" s="113">
        <v>-10000</v>
      </c>
      <c r="AA68" s="113">
        <v>0</v>
      </c>
      <c r="AB68" s="113">
        <v>0</v>
      </c>
      <c r="AC68" s="113">
        <f t="shared" si="3"/>
        <v>-10000</v>
      </c>
      <c r="AD68" s="113">
        <f t="shared" si="4"/>
        <v>0</v>
      </c>
      <c r="AE68" s="114">
        <f t="shared" si="5"/>
        <v>0</v>
      </c>
      <c r="AF68" s="114">
        <f t="shared" si="6"/>
        <v>200</v>
      </c>
      <c r="AG68" s="113">
        <v>0</v>
      </c>
      <c r="AH68" s="113">
        <v>0</v>
      </c>
      <c r="AI68" s="113">
        <v>0</v>
      </c>
      <c r="AJ68" s="113">
        <f t="shared" si="7"/>
        <v>0</v>
      </c>
      <c r="AK68" s="113">
        <f t="shared" si="8"/>
        <v>200</v>
      </c>
      <c r="AL68" s="115">
        <v>0</v>
      </c>
      <c r="AM68" s="115">
        <v>0</v>
      </c>
      <c r="AN68" s="115">
        <v>0</v>
      </c>
      <c r="AO68" s="115">
        <v>0</v>
      </c>
      <c r="AP68" s="115">
        <v>0</v>
      </c>
      <c r="AQ68" s="115">
        <v>0</v>
      </c>
      <c r="AR68" s="115">
        <v>0</v>
      </c>
      <c r="AS68" s="115">
        <v>0</v>
      </c>
      <c r="AT68" s="409">
        <f t="shared" si="123"/>
        <v>0</v>
      </c>
      <c r="AU68" s="115">
        <f>AM68+AP68+AS68</f>
        <v>0</v>
      </c>
      <c r="AV68" s="116">
        <f t="shared" si="10"/>
        <v>0</v>
      </c>
      <c r="AW68" s="346">
        <f>I68+AK68</f>
        <v>427547</v>
      </c>
      <c r="AX68" s="113">
        <f>J68+Y68</f>
        <v>313085</v>
      </c>
      <c r="AY68" s="113">
        <f t="shared" si="124"/>
        <v>0</v>
      </c>
      <c r="AZ68" s="113">
        <f>K68+AC68</f>
        <v>0</v>
      </c>
      <c r="BA68" s="113">
        <f t="shared" si="125"/>
        <v>105822</v>
      </c>
      <c r="BB68" s="113">
        <f t="shared" si="125"/>
        <v>6262</v>
      </c>
      <c r="BC68" s="113">
        <f>N68+AJ68</f>
        <v>2378</v>
      </c>
      <c r="BD68" s="115">
        <f>O68+AV68</f>
        <v>1.06</v>
      </c>
      <c r="BE68" s="115">
        <f>P68+AT68</f>
        <v>0</v>
      </c>
      <c r="BF68" s="372">
        <f t="shared" si="126"/>
        <v>0</v>
      </c>
      <c r="BG68" s="116">
        <f>Q68+AU68</f>
        <v>1.06</v>
      </c>
    </row>
    <row r="69" spans="1:59" x14ac:dyDescent="0.2">
      <c r="A69" s="368">
        <v>12</v>
      </c>
      <c r="B69" s="369">
        <v>3431</v>
      </c>
      <c r="C69" s="369">
        <v>600078370</v>
      </c>
      <c r="D69" s="369">
        <v>72744162</v>
      </c>
      <c r="E69" s="367" t="s">
        <v>107</v>
      </c>
      <c r="F69" s="369">
        <v>3143</v>
      </c>
      <c r="G69" s="370" t="s">
        <v>633</v>
      </c>
      <c r="H69" s="394" t="s">
        <v>281</v>
      </c>
      <c r="I69" s="110">
        <v>711770</v>
      </c>
      <c r="J69" s="111">
        <v>524131</v>
      </c>
      <c r="K69" s="111">
        <v>0</v>
      </c>
      <c r="L69" s="114">
        <v>177157</v>
      </c>
      <c r="M69" s="114">
        <v>10482</v>
      </c>
      <c r="N69" s="249">
        <v>0</v>
      </c>
      <c r="O69" s="275">
        <v>1</v>
      </c>
      <c r="P69" s="288">
        <v>1</v>
      </c>
      <c r="Q69" s="406">
        <v>0</v>
      </c>
      <c r="R69" s="112">
        <f t="shared" si="1"/>
        <v>0</v>
      </c>
      <c r="S69" s="113">
        <v>0</v>
      </c>
      <c r="T69" s="113">
        <v>0</v>
      </c>
      <c r="U69" s="113">
        <v>0</v>
      </c>
      <c r="V69" s="113">
        <v>0</v>
      </c>
      <c r="W69" s="113">
        <v>0</v>
      </c>
      <c r="X69" s="113">
        <v>0</v>
      </c>
      <c r="Y69" s="113">
        <f t="shared" si="2"/>
        <v>0</v>
      </c>
      <c r="Z69" s="113">
        <v>0</v>
      </c>
      <c r="AA69" s="113">
        <v>0</v>
      </c>
      <c r="AB69" s="113">
        <v>0</v>
      </c>
      <c r="AC69" s="113">
        <f t="shared" si="3"/>
        <v>0</v>
      </c>
      <c r="AD69" s="113">
        <f t="shared" si="4"/>
        <v>0</v>
      </c>
      <c r="AE69" s="114">
        <f t="shared" si="5"/>
        <v>0</v>
      </c>
      <c r="AF69" s="114">
        <f t="shared" si="6"/>
        <v>0</v>
      </c>
      <c r="AG69" s="113">
        <v>0</v>
      </c>
      <c r="AH69" s="113">
        <v>0</v>
      </c>
      <c r="AI69" s="113">
        <v>0</v>
      </c>
      <c r="AJ69" s="113">
        <f t="shared" si="7"/>
        <v>0</v>
      </c>
      <c r="AK69" s="113">
        <f t="shared" si="8"/>
        <v>0</v>
      </c>
      <c r="AL69" s="115">
        <v>0</v>
      </c>
      <c r="AM69" s="115">
        <v>0</v>
      </c>
      <c r="AN69" s="115">
        <v>0</v>
      </c>
      <c r="AO69" s="115">
        <v>0</v>
      </c>
      <c r="AP69" s="115">
        <v>0</v>
      </c>
      <c r="AQ69" s="115">
        <v>0</v>
      </c>
      <c r="AR69" s="115">
        <v>0</v>
      </c>
      <c r="AS69" s="115">
        <v>0</v>
      </c>
      <c r="AT69" s="409">
        <f t="shared" si="123"/>
        <v>0</v>
      </c>
      <c r="AU69" s="115">
        <f>AM69+AP69+AS69</f>
        <v>0</v>
      </c>
      <c r="AV69" s="116">
        <f t="shared" si="10"/>
        <v>0</v>
      </c>
      <c r="AW69" s="346">
        <f>I69+AK69</f>
        <v>711770</v>
      </c>
      <c r="AX69" s="113">
        <f>J69+Y69</f>
        <v>524131</v>
      </c>
      <c r="AY69" s="113">
        <f t="shared" si="124"/>
        <v>0</v>
      </c>
      <c r="AZ69" s="113">
        <f>K69+AC69</f>
        <v>0</v>
      </c>
      <c r="BA69" s="113">
        <f t="shared" si="125"/>
        <v>177157</v>
      </c>
      <c r="BB69" s="113">
        <f t="shared" si="125"/>
        <v>10482</v>
      </c>
      <c r="BC69" s="113">
        <f>N69+AJ69</f>
        <v>0</v>
      </c>
      <c r="BD69" s="115">
        <f>O69+AV69</f>
        <v>1</v>
      </c>
      <c r="BE69" s="115">
        <f>P69+AT69</f>
        <v>1</v>
      </c>
      <c r="BF69" s="372">
        <f t="shared" si="126"/>
        <v>0</v>
      </c>
      <c r="BG69" s="116">
        <f>Q69+AU69</f>
        <v>0</v>
      </c>
    </row>
    <row r="70" spans="1:59" x14ac:dyDescent="0.2">
      <c r="A70" s="368">
        <v>12</v>
      </c>
      <c r="B70" s="369">
        <v>3431</v>
      </c>
      <c r="C70" s="369">
        <v>600078370</v>
      </c>
      <c r="D70" s="369">
        <v>72744162</v>
      </c>
      <c r="E70" s="367" t="s">
        <v>107</v>
      </c>
      <c r="F70" s="369">
        <v>3143</v>
      </c>
      <c r="G70" s="370" t="s">
        <v>634</v>
      </c>
      <c r="H70" s="394" t="s">
        <v>282</v>
      </c>
      <c r="I70" s="110">
        <v>21066</v>
      </c>
      <c r="J70" s="111">
        <v>14850</v>
      </c>
      <c r="K70" s="111">
        <v>0</v>
      </c>
      <c r="L70" s="114">
        <v>5019</v>
      </c>
      <c r="M70" s="114">
        <v>297</v>
      </c>
      <c r="N70" s="249">
        <v>900</v>
      </c>
      <c r="O70" s="275">
        <v>0.06</v>
      </c>
      <c r="P70" s="288">
        <v>0</v>
      </c>
      <c r="Q70" s="406">
        <v>0.06</v>
      </c>
      <c r="R70" s="112">
        <f t="shared" si="1"/>
        <v>0</v>
      </c>
      <c r="S70" s="113">
        <v>0</v>
      </c>
      <c r="T70" s="113">
        <v>0</v>
      </c>
      <c r="U70" s="113">
        <v>0</v>
      </c>
      <c r="V70" s="113">
        <v>0</v>
      </c>
      <c r="W70" s="113">
        <v>0</v>
      </c>
      <c r="X70" s="113">
        <v>0</v>
      </c>
      <c r="Y70" s="113">
        <f t="shared" si="2"/>
        <v>0</v>
      </c>
      <c r="Z70" s="113">
        <v>0</v>
      </c>
      <c r="AA70" s="113">
        <v>0</v>
      </c>
      <c r="AB70" s="113">
        <v>0</v>
      </c>
      <c r="AC70" s="113">
        <f t="shared" si="3"/>
        <v>0</v>
      </c>
      <c r="AD70" s="113">
        <f t="shared" si="4"/>
        <v>0</v>
      </c>
      <c r="AE70" s="114">
        <f t="shared" si="5"/>
        <v>0</v>
      </c>
      <c r="AF70" s="114">
        <f t="shared" si="6"/>
        <v>0</v>
      </c>
      <c r="AG70" s="113">
        <v>0</v>
      </c>
      <c r="AH70" s="113">
        <v>0</v>
      </c>
      <c r="AI70" s="113">
        <v>0</v>
      </c>
      <c r="AJ70" s="113">
        <f t="shared" si="7"/>
        <v>0</v>
      </c>
      <c r="AK70" s="113">
        <f t="shared" si="8"/>
        <v>0</v>
      </c>
      <c r="AL70" s="115">
        <v>0</v>
      </c>
      <c r="AM70" s="115">
        <v>0</v>
      </c>
      <c r="AN70" s="115">
        <v>0</v>
      </c>
      <c r="AO70" s="115">
        <v>0</v>
      </c>
      <c r="AP70" s="115">
        <v>0</v>
      </c>
      <c r="AQ70" s="115">
        <v>0</v>
      </c>
      <c r="AR70" s="115">
        <v>0</v>
      </c>
      <c r="AS70" s="115">
        <v>0</v>
      </c>
      <c r="AT70" s="409">
        <f t="shared" si="123"/>
        <v>0</v>
      </c>
      <c r="AU70" s="115">
        <f>AM70+AP70+AS70</f>
        <v>0</v>
      </c>
      <c r="AV70" s="116">
        <f t="shared" si="10"/>
        <v>0</v>
      </c>
      <c r="AW70" s="346">
        <f>I70+AK70</f>
        <v>21066</v>
      </c>
      <c r="AX70" s="113">
        <f>J70+Y70</f>
        <v>14850</v>
      </c>
      <c r="AY70" s="113">
        <f t="shared" si="124"/>
        <v>0</v>
      </c>
      <c r="AZ70" s="113">
        <f>K70+AC70</f>
        <v>0</v>
      </c>
      <c r="BA70" s="113">
        <f t="shared" si="125"/>
        <v>5019</v>
      </c>
      <c r="BB70" s="113">
        <f t="shared" si="125"/>
        <v>297</v>
      </c>
      <c r="BC70" s="113">
        <f>N70+AJ70</f>
        <v>900</v>
      </c>
      <c r="BD70" s="115">
        <f>O70+AV70</f>
        <v>0.06</v>
      </c>
      <c r="BE70" s="115">
        <f>P70+AT70</f>
        <v>0</v>
      </c>
      <c r="BF70" s="372">
        <f t="shared" si="126"/>
        <v>0</v>
      </c>
      <c r="BG70" s="116">
        <f>Q70+AU70</f>
        <v>0.06</v>
      </c>
    </row>
    <row r="71" spans="1:59" x14ac:dyDescent="0.2">
      <c r="A71" s="237">
        <v>12</v>
      </c>
      <c r="B71" s="31">
        <v>3431</v>
      </c>
      <c r="C71" s="31">
        <v>600078370</v>
      </c>
      <c r="D71" s="31">
        <v>72744162</v>
      </c>
      <c r="E71" s="246" t="s">
        <v>108</v>
      </c>
      <c r="F71" s="31"/>
      <c r="G71" s="236"/>
      <c r="H71" s="327"/>
      <c r="I71" s="6">
        <v>6034078</v>
      </c>
      <c r="J71" s="10">
        <v>4315310</v>
      </c>
      <c r="K71" s="10">
        <v>70000</v>
      </c>
      <c r="L71" s="10">
        <v>1482234</v>
      </c>
      <c r="M71" s="10">
        <v>86306</v>
      </c>
      <c r="N71" s="10">
        <v>80228</v>
      </c>
      <c r="O71" s="11">
        <v>9.5743000000000009</v>
      </c>
      <c r="P71" s="11">
        <v>7.32</v>
      </c>
      <c r="Q71" s="37">
        <v>2.2543000000000002</v>
      </c>
      <c r="R71" s="6">
        <f t="shared" ref="R71:BG71" si="127">SUM(R66:R70)</f>
        <v>-30000</v>
      </c>
      <c r="S71" s="10">
        <f t="shared" si="127"/>
        <v>0</v>
      </c>
      <c r="T71" s="10">
        <f t="shared" si="127"/>
        <v>0</v>
      </c>
      <c r="U71" s="10">
        <f t="shared" ref="U71" si="128">SUM(U66:U70)</f>
        <v>15936</v>
      </c>
      <c r="V71" s="10">
        <f t="shared" si="127"/>
        <v>0</v>
      </c>
      <c r="W71" s="10">
        <f t="shared" ref="W71" si="129">SUM(W66:W70)</f>
        <v>0</v>
      </c>
      <c r="X71" s="10">
        <f t="shared" si="127"/>
        <v>0</v>
      </c>
      <c r="Y71" s="10">
        <f t="shared" si="127"/>
        <v>-14064</v>
      </c>
      <c r="Z71" s="10">
        <f t="shared" si="127"/>
        <v>30000</v>
      </c>
      <c r="AA71" s="10">
        <f t="shared" si="127"/>
        <v>0</v>
      </c>
      <c r="AB71" s="10">
        <f t="shared" si="127"/>
        <v>0</v>
      </c>
      <c r="AC71" s="10">
        <f t="shared" si="127"/>
        <v>30000</v>
      </c>
      <c r="AD71" s="10">
        <f t="shared" si="127"/>
        <v>15936</v>
      </c>
      <c r="AE71" s="10">
        <f t="shared" si="127"/>
        <v>5386</v>
      </c>
      <c r="AF71" s="10">
        <f t="shared" si="127"/>
        <v>-281</v>
      </c>
      <c r="AG71" s="10">
        <f t="shared" si="127"/>
        <v>0</v>
      </c>
      <c r="AH71" s="10">
        <f t="shared" ref="AH71" si="130">SUM(AH66:AH70)</f>
        <v>0</v>
      </c>
      <c r="AI71" s="10">
        <f t="shared" si="127"/>
        <v>0</v>
      </c>
      <c r="AJ71" s="10">
        <f t="shared" si="127"/>
        <v>0</v>
      </c>
      <c r="AK71" s="10">
        <f t="shared" si="127"/>
        <v>21041</v>
      </c>
      <c r="AL71" s="11">
        <f t="shared" si="127"/>
        <v>0</v>
      </c>
      <c r="AM71" s="11">
        <f t="shared" si="127"/>
        <v>-0.15</v>
      </c>
      <c r="AN71" s="11">
        <f t="shared" si="127"/>
        <v>0</v>
      </c>
      <c r="AO71" s="11">
        <f t="shared" si="127"/>
        <v>0</v>
      </c>
      <c r="AP71" s="11">
        <f t="shared" si="127"/>
        <v>0</v>
      </c>
      <c r="AQ71" s="11">
        <f t="shared" ref="AQ71" si="131">SUM(AQ66:AQ70)</f>
        <v>0</v>
      </c>
      <c r="AR71" s="11">
        <f t="shared" si="127"/>
        <v>0</v>
      </c>
      <c r="AS71" s="11">
        <f t="shared" si="127"/>
        <v>0</v>
      </c>
      <c r="AT71" s="11">
        <f t="shared" si="127"/>
        <v>0</v>
      </c>
      <c r="AU71" s="11">
        <f t="shared" si="127"/>
        <v>-0.15</v>
      </c>
      <c r="AV71" s="79">
        <f t="shared" si="127"/>
        <v>-0.15</v>
      </c>
      <c r="AW71" s="850">
        <f t="shared" si="127"/>
        <v>6055119</v>
      </c>
      <c r="AX71" s="10">
        <f t="shared" si="127"/>
        <v>4301246</v>
      </c>
      <c r="AY71" s="76">
        <f t="shared" ref="AY71" si="132">SUM(AY66:AY70)</f>
        <v>0</v>
      </c>
      <c r="AZ71" s="10">
        <f t="shared" si="127"/>
        <v>100000</v>
      </c>
      <c r="BA71" s="10">
        <f t="shared" si="127"/>
        <v>1487620</v>
      </c>
      <c r="BB71" s="10">
        <f t="shared" si="127"/>
        <v>86025</v>
      </c>
      <c r="BC71" s="10">
        <f t="shared" si="127"/>
        <v>80228</v>
      </c>
      <c r="BD71" s="11">
        <f t="shared" si="127"/>
        <v>9.4243000000000006</v>
      </c>
      <c r="BE71" s="11">
        <f t="shared" si="127"/>
        <v>7.32</v>
      </c>
      <c r="BF71" s="11">
        <f t="shared" si="127"/>
        <v>0</v>
      </c>
      <c r="BG71" s="79">
        <f t="shared" si="127"/>
        <v>2.1042999999999998</v>
      </c>
    </row>
    <row r="72" spans="1:59" x14ac:dyDescent="0.2">
      <c r="A72" s="368">
        <v>13</v>
      </c>
      <c r="B72" s="369">
        <v>3437</v>
      </c>
      <c r="C72" s="369">
        <v>600078051</v>
      </c>
      <c r="D72" s="369">
        <v>70695377</v>
      </c>
      <c r="E72" s="367" t="s">
        <v>109</v>
      </c>
      <c r="F72" s="369">
        <v>3111</v>
      </c>
      <c r="G72" s="370" t="s">
        <v>315</v>
      </c>
      <c r="H72" s="371" t="s">
        <v>281</v>
      </c>
      <c r="I72" s="110">
        <v>9850713</v>
      </c>
      <c r="J72" s="111">
        <v>7136129</v>
      </c>
      <c r="K72" s="111">
        <v>0</v>
      </c>
      <c r="L72" s="114">
        <v>2412011</v>
      </c>
      <c r="M72" s="114">
        <v>142723</v>
      </c>
      <c r="N72" s="249">
        <v>159850</v>
      </c>
      <c r="O72" s="275">
        <v>16.604500000000002</v>
      </c>
      <c r="P72" s="288">
        <v>12</v>
      </c>
      <c r="Q72" s="406">
        <v>4.6044999999999998</v>
      </c>
      <c r="R72" s="112">
        <f t="shared" si="1"/>
        <v>-26000</v>
      </c>
      <c r="S72" s="113">
        <v>0</v>
      </c>
      <c r="T72" s="113">
        <v>0</v>
      </c>
      <c r="U72" s="113">
        <v>61792</v>
      </c>
      <c r="V72" s="113">
        <v>0</v>
      </c>
      <c r="W72" s="113">
        <v>0</v>
      </c>
      <c r="X72" s="113">
        <v>0</v>
      </c>
      <c r="Y72" s="113">
        <f t="shared" si="2"/>
        <v>35792</v>
      </c>
      <c r="Z72" s="113">
        <v>26000</v>
      </c>
      <c r="AA72" s="113">
        <v>0</v>
      </c>
      <c r="AB72" s="113">
        <v>0</v>
      </c>
      <c r="AC72" s="113">
        <f t="shared" si="3"/>
        <v>26000</v>
      </c>
      <c r="AD72" s="113">
        <f t="shared" si="4"/>
        <v>61792</v>
      </c>
      <c r="AE72" s="114">
        <f t="shared" si="5"/>
        <v>20886</v>
      </c>
      <c r="AF72" s="114">
        <f t="shared" si="6"/>
        <v>716</v>
      </c>
      <c r="AG72" s="113">
        <v>0</v>
      </c>
      <c r="AH72" s="113">
        <v>0</v>
      </c>
      <c r="AI72" s="113">
        <v>0</v>
      </c>
      <c r="AJ72" s="113">
        <f t="shared" si="7"/>
        <v>0</v>
      </c>
      <c r="AK72" s="113">
        <f t="shared" si="8"/>
        <v>83394</v>
      </c>
      <c r="AL72" s="115">
        <v>0</v>
      </c>
      <c r="AM72" s="115">
        <v>0</v>
      </c>
      <c r="AN72" s="115">
        <v>0</v>
      </c>
      <c r="AO72" s="115">
        <v>0</v>
      </c>
      <c r="AP72" s="115">
        <v>0</v>
      </c>
      <c r="AQ72" s="115">
        <v>0</v>
      </c>
      <c r="AR72" s="115">
        <v>0</v>
      </c>
      <c r="AS72" s="115">
        <v>0</v>
      </c>
      <c r="AT72" s="409">
        <f t="shared" ref="AT72:AT74" si="133">AL72+AN72+AO72+AR72+AQ72</f>
        <v>0</v>
      </c>
      <c r="AU72" s="115">
        <f>AM72+AP72+AS72</f>
        <v>0</v>
      </c>
      <c r="AV72" s="116">
        <f t="shared" si="10"/>
        <v>0</v>
      </c>
      <c r="AW72" s="346">
        <f>I72+AK72</f>
        <v>9934107</v>
      </c>
      <c r="AX72" s="113">
        <f>J72+Y72</f>
        <v>7171921</v>
      </c>
      <c r="AY72" s="113">
        <f t="shared" ref="AY72:AY74" si="134">W72</f>
        <v>0</v>
      </c>
      <c r="AZ72" s="113">
        <f>K72+AC72</f>
        <v>26000</v>
      </c>
      <c r="BA72" s="113">
        <f t="shared" ref="BA72:BB74" si="135">L72+AE72</f>
        <v>2432897</v>
      </c>
      <c r="BB72" s="113">
        <f t="shared" si="135"/>
        <v>143439</v>
      </c>
      <c r="BC72" s="113">
        <f>N72+AJ72</f>
        <v>159850</v>
      </c>
      <c r="BD72" s="115">
        <f>O72+AV72</f>
        <v>16.604500000000002</v>
      </c>
      <c r="BE72" s="115">
        <f>P72+AT72</f>
        <v>12</v>
      </c>
      <c r="BF72" s="372">
        <f t="shared" ref="BF72:BF74" si="136">AQ72</f>
        <v>0</v>
      </c>
      <c r="BG72" s="116">
        <f>Q72+AU72</f>
        <v>4.6044999999999998</v>
      </c>
    </row>
    <row r="73" spans="1:59" x14ac:dyDescent="0.2">
      <c r="A73" s="368">
        <v>13</v>
      </c>
      <c r="B73" s="369">
        <v>3437</v>
      </c>
      <c r="C73" s="369">
        <v>600078051</v>
      </c>
      <c r="D73" s="369">
        <v>70695377</v>
      </c>
      <c r="E73" s="367" t="s">
        <v>109</v>
      </c>
      <c r="F73" s="369">
        <v>3111</v>
      </c>
      <c r="G73" s="370" t="s">
        <v>316</v>
      </c>
      <c r="H73" s="371" t="s">
        <v>282</v>
      </c>
      <c r="I73" s="110">
        <v>86248</v>
      </c>
      <c r="J73" s="111">
        <v>63511</v>
      </c>
      <c r="K73" s="111">
        <v>0</v>
      </c>
      <c r="L73" s="114">
        <v>21467</v>
      </c>
      <c r="M73" s="114">
        <v>1270</v>
      </c>
      <c r="N73" s="249">
        <v>0</v>
      </c>
      <c r="O73" s="275">
        <v>0.25</v>
      </c>
      <c r="P73" s="288">
        <v>0.25</v>
      </c>
      <c r="Q73" s="406">
        <v>0</v>
      </c>
      <c r="R73" s="112">
        <f t="shared" si="1"/>
        <v>0</v>
      </c>
      <c r="S73" s="113">
        <v>0</v>
      </c>
      <c r="T73" s="113">
        <v>0</v>
      </c>
      <c r="U73" s="113">
        <v>0</v>
      </c>
      <c r="V73" s="113">
        <v>0</v>
      </c>
      <c r="W73" s="113">
        <v>0</v>
      </c>
      <c r="X73" s="113">
        <v>0</v>
      </c>
      <c r="Y73" s="113">
        <f t="shared" si="2"/>
        <v>0</v>
      </c>
      <c r="Z73" s="113">
        <v>0</v>
      </c>
      <c r="AA73" s="113">
        <v>0</v>
      </c>
      <c r="AB73" s="113">
        <v>0</v>
      </c>
      <c r="AC73" s="113">
        <f t="shared" si="3"/>
        <v>0</v>
      </c>
      <c r="AD73" s="113">
        <f t="shared" si="4"/>
        <v>0</v>
      </c>
      <c r="AE73" s="114">
        <f t="shared" si="5"/>
        <v>0</v>
      </c>
      <c r="AF73" s="114">
        <f t="shared" si="6"/>
        <v>0</v>
      </c>
      <c r="AG73" s="113">
        <v>0</v>
      </c>
      <c r="AH73" s="113">
        <v>0</v>
      </c>
      <c r="AI73" s="113">
        <v>0</v>
      </c>
      <c r="AJ73" s="113">
        <f t="shared" si="7"/>
        <v>0</v>
      </c>
      <c r="AK73" s="113">
        <f t="shared" si="8"/>
        <v>0</v>
      </c>
      <c r="AL73" s="115">
        <v>0</v>
      </c>
      <c r="AM73" s="115">
        <v>0</v>
      </c>
      <c r="AN73" s="115">
        <v>0</v>
      </c>
      <c r="AO73" s="115">
        <v>0</v>
      </c>
      <c r="AP73" s="115">
        <v>0</v>
      </c>
      <c r="AQ73" s="115">
        <v>0</v>
      </c>
      <c r="AR73" s="115">
        <v>0</v>
      </c>
      <c r="AS73" s="115">
        <v>0</v>
      </c>
      <c r="AT73" s="409">
        <f t="shared" si="133"/>
        <v>0</v>
      </c>
      <c r="AU73" s="115">
        <f>AM73+AP73+AS73</f>
        <v>0</v>
      </c>
      <c r="AV73" s="116">
        <f t="shared" si="10"/>
        <v>0</v>
      </c>
      <c r="AW73" s="346">
        <f>I73+AK73</f>
        <v>86248</v>
      </c>
      <c r="AX73" s="113">
        <f>J73+Y73</f>
        <v>63511</v>
      </c>
      <c r="AY73" s="113">
        <f t="shared" si="134"/>
        <v>0</v>
      </c>
      <c r="AZ73" s="113">
        <f>K73+AC73</f>
        <v>0</v>
      </c>
      <c r="BA73" s="113">
        <f t="shared" si="135"/>
        <v>21467</v>
      </c>
      <c r="BB73" s="113">
        <f t="shared" si="135"/>
        <v>1270</v>
      </c>
      <c r="BC73" s="113">
        <f>N73+AJ73</f>
        <v>0</v>
      </c>
      <c r="BD73" s="115">
        <f>O73+AV73</f>
        <v>0.25</v>
      </c>
      <c r="BE73" s="115">
        <f>P73+AT73</f>
        <v>0.25</v>
      </c>
      <c r="BF73" s="372">
        <f t="shared" si="136"/>
        <v>0</v>
      </c>
      <c r="BG73" s="116">
        <f>Q73+AU73</f>
        <v>0</v>
      </c>
    </row>
    <row r="74" spans="1:59" x14ac:dyDescent="0.2">
      <c r="A74" s="368">
        <v>13</v>
      </c>
      <c r="B74" s="369">
        <v>3437</v>
      </c>
      <c r="C74" s="369">
        <v>600078051</v>
      </c>
      <c r="D74" s="369">
        <v>70695377</v>
      </c>
      <c r="E74" s="367" t="s">
        <v>109</v>
      </c>
      <c r="F74" s="369">
        <v>3141</v>
      </c>
      <c r="G74" s="370" t="s">
        <v>319</v>
      </c>
      <c r="H74" s="371" t="s">
        <v>282</v>
      </c>
      <c r="I74" s="110">
        <v>950130</v>
      </c>
      <c r="J74" s="111">
        <v>695896</v>
      </c>
      <c r="K74" s="111">
        <v>0</v>
      </c>
      <c r="L74" s="114">
        <v>235213</v>
      </c>
      <c r="M74" s="114">
        <v>13917</v>
      </c>
      <c r="N74" s="249">
        <v>5104</v>
      </c>
      <c r="O74" s="275">
        <v>2.36</v>
      </c>
      <c r="P74" s="288">
        <v>0</v>
      </c>
      <c r="Q74" s="406">
        <v>2.36</v>
      </c>
      <c r="R74" s="112">
        <f t="shared" si="1"/>
        <v>0</v>
      </c>
      <c r="S74" s="113">
        <v>0</v>
      </c>
      <c r="T74" s="113">
        <v>0</v>
      </c>
      <c r="U74" s="113">
        <v>0</v>
      </c>
      <c r="V74" s="113">
        <v>0</v>
      </c>
      <c r="W74" s="113">
        <v>0</v>
      </c>
      <c r="X74" s="113">
        <v>0</v>
      </c>
      <c r="Y74" s="113">
        <f t="shared" si="2"/>
        <v>0</v>
      </c>
      <c r="Z74" s="113">
        <v>0</v>
      </c>
      <c r="AA74" s="113">
        <v>0</v>
      </c>
      <c r="AB74" s="113">
        <v>0</v>
      </c>
      <c r="AC74" s="113">
        <f t="shared" si="3"/>
        <v>0</v>
      </c>
      <c r="AD74" s="113">
        <f t="shared" si="4"/>
        <v>0</v>
      </c>
      <c r="AE74" s="114">
        <f t="shared" si="5"/>
        <v>0</v>
      </c>
      <c r="AF74" s="114">
        <f t="shared" si="6"/>
        <v>0</v>
      </c>
      <c r="AG74" s="113">
        <v>0</v>
      </c>
      <c r="AH74" s="113">
        <v>0</v>
      </c>
      <c r="AI74" s="113">
        <v>0</v>
      </c>
      <c r="AJ74" s="113">
        <f t="shared" si="7"/>
        <v>0</v>
      </c>
      <c r="AK74" s="113">
        <f t="shared" si="8"/>
        <v>0</v>
      </c>
      <c r="AL74" s="115">
        <v>0</v>
      </c>
      <c r="AM74" s="115">
        <v>0</v>
      </c>
      <c r="AN74" s="115">
        <v>0</v>
      </c>
      <c r="AO74" s="115">
        <v>0</v>
      </c>
      <c r="AP74" s="115">
        <v>0</v>
      </c>
      <c r="AQ74" s="115">
        <v>0</v>
      </c>
      <c r="AR74" s="115">
        <v>0</v>
      </c>
      <c r="AS74" s="115">
        <v>0</v>
      </c>
      <c r="AT74" s="409">
        <f t="shared" si="133"/>
        <v>0</v>
      </c>
      <c r="AU74" s="115">
        <f>AM74+AP74+AS74</f>
        <v>0</v>
      </c>
      <c r="AV74" s="116">
        <f t="shared" si="10"/>
        <v>0</v>
      </c>
      <c r="AW74" s="346">
        <f>I74+AK74</f>
        <v>950130</v>
      </c>
      <c r="AX74" s="113">
        <f>J74+Y74</f>
        <v>695896</v>
      </c>
      <c r="AY74" s="113">
        <f t="shared" si="134"/>
        <v>0</v>
      </c>
      <c r="AZ74" s="113">
        <f>K74+AC74</f>
        <v>0</v>
      </c>
      <c r="BA74" s="113">
        <f t="shared" si="135"/>
        <v>235213</v>
      </c>
      <c r="BB74" s="113">
        <f t="shared" si="135"/>
        <v>13917</v>
      </c>
      <c r="BC74" s="113">
        <f>N74+AJ74</f>
        <v>5104</v>
      </c>
      <c r="BD74" s="115">
        <f>O74+AV74</f>
        <v>2.36</v>
      </c>
      <c r="BE74" s="115">
        <f>P74+AT74</f>
        <v>0</v>
      </c>
      <c r="BF74" s="372">
        <f t="shared" si="136"/>
        <v>0</v>
      </c>
      <c r="BG74" s="116">
        <f>Q74+AU74</f>
        <v>2.36</v>
      </c>
    </row>
    <row r="75" spans="1:59" x14ac:dyDescent="0.2">
      <c r="A75" s="237">
        <v>13</v>
      </c>
      <c r="B75" s="31">
        <v>3437</v>
      </c>
      <c r="C75" s="31">
        <v>600078051</v>
      </c>
      <c r="D75" s="31">
        <v>70695377</v>
      </c>
      <c r="E75" s="246" t="s">
        <v>110</v>
      </c>
      <c r="F75" s="31"/>
      <c r="G75" s="236"/>
      <c r="H75" s="327"/>
      <c r="I75" s="5">
        <v>10887091</v>
      </c>
      <c r="J75" s="8">
        <v>7895536</v>
      </c>
      <c r="K75" s="8">
        <v>0</v>
      </c>
      <c r="L75" s="8">
        <v>2668691</v>
      </c>
      <c r="M75" s="8">
        <v>157910</v>
      </c>
      <c r="N75" s="8">
        <v>164954</v>
      </c>
      <c r="O75" s="9">
        <v>19.214500000000001</v>
      </c>
      <c r="P75" s="9">
        <v>12.25</v>
      </c>
      <c r="Q75" s="38">
        <v>6.9644999999999992</v>
      </c>
      <c r="R75" s="5">
        <f t="shared" ref="R75:BG75" si="137">SUM(R72:R74)</f>
        <v>-26000</v>
      </c>
      <c r="S75" s="8">
        <f t="shared" si="137"/>
        <v>0</v>
      </c>
      <c r="T75" s="8">
        <f t="shared" si="137"/>
        <v>0</v>
      </c>
      <c r="U75" s="8">
        <f t="shared" ref="U75" si="138">SUM(U72:U74)</f>
        <v>61792</v>
      </c>
      <c r="V75" s="8">
        <f t="shared" si="137"/>
        <v>0</v>
      </c>
      <c r="W75" s="8">
        <f t="shared" ref="W75" si="139">SUM(W72:W74)</f>
        <v>0</v>
      </c>
      <c r="X75" s="8">
        <f t="shared" si="137"/>
        <v>0</v>
      </c>
      <c r="Y75" s="8">
        <f t="shared" si="137"/>
        <v>35792</v>
      </c>
      <c r="Z75" s="8">
        <f t="shared" si="137"/>
        <v>26000</v>
      </c>
      <c r="AA75" s="8">
        <f t="shared" si="137"/>
        <v>0</v>
      </c>
      <c r="AB75" s="8">
        <f t="shared" si="137"/>
        <v>0</v>
      </c>
      <c r="AC75" s="8">
        <f t="shared" si="137"/>
        <v>26000</v>
      </c>
      <c r="AD75" s="8">
        <f t="shared" si="137"/>
        <v>61792</v>
      </c>
      <c r="AE75" s="8">
        <f t="shared" si="137"/>
        <v>20886</v>
      </c>
      <c r="AF75" s="8">
        <f t="shared" si="137"/>
        <v>716</v>
      </c>
      <c r="AG75" s="8">
        <f t="shared" si="137"/>
        <v>0</v>
      </c>
      <c r="AH75" s="8">
        <f t="shared" ref="AH75" si="140">SUM(AH72:AH74)</f>
        <v>0</v>
      </c>
      <c r="AI75" s="8">
        <f t="shared" si="137"/>
        <v>0</v>
      </c>
      <c r="AJ75" s="8">
        <f t="shared" si="137"/>
        <v>0</v>
      </c>
      <c r="AK75" s="8">
        <f t="shared" si="137"/>
        <v>83394</v>
      </c>
      <c r="AL75" s="9">
        <f t="shared" si="137"/>
        <v>0</v>
      </c>
      <c r="AM75" s="9">
        <f t="shared" si="137"/>
        <v>0</v>
      </c>
      <c r="AN75" s="9">
        <f t="shared" si="137"/>
        <v>0</v>
      </c>
      <c r="AO75" s="9">
        <f t="shared" si="137"/>
        <v>0</v>
      </c>
      <c r="AP75" s="9">
        <f t="shared" si="137"/>
        <v>0</v>
      </c>
      <c r="AQ75" s="9">
        <f t="shared" ref="AQ75" si="141">SUM(AQ72:AQ74)</f>
        <v>0</v>
      </c>
      <c r="AR75" s="9">
        <f t="shared" si="137"/>
        <v>0</v>
      </c>
      <c r="AS75" s="9">
        <f t="shared" si="137"/>
        <v>0</v>
      </c>
      <c r="AT75" s="9">
        <f t="shared" si="137"/>
        <v>0</v>
      </c>
      <c r="AU75" s="9">
        <f t="shared" si="137"/>
        <v>0</v>
      </c>
      <c r="AV75" s="78">
        <f t="shared" si="137"/>
        <v>0</v>
      </c>
      <c r="AW75" s="851">
        <f t="shared" si="137"/>
        <v>10970485</v>
      </c>
      <c r="AX75" s="8">
        <f t="shared" si="137"/>
        <v>7931328</v>
      </c>
      <c r="AY75" s="43">
        <f t="shared" ref="AY75" si="142">SUM(AY72:AY74)</f>
        <v>0</v>
      </c>
      <c r="AZ75" s="8">
        <f t="shared" si="137"/>
        <v>26000</v>
      </c>
      <c r="BA75" s="8">
        <f t="shared" si="137"/>
        <v>2689577</v>
      </c>
      <c r="BB75" s="8">
        <f t="shared" si="137"/>
        <v>158626</v>
      </c>
      <c r="BC75" s="8">
        <f t="shared" si="137"/>
        <v>164954</v>
      </c>
      <c r="BD75" s="9">
        <f t="shared" si="137"/>
        <v>19.214500000000001</v>
      </c>
      <c r="BE75" s="9">
        <f t="shared" si="137"/>
        <v>12.25</v>
      </c>
      <c r="BF75" s="9">
        <f t="shared" si="137"/>
        <v>0</v>
      </c>
      <c r="BG75" s="78">
        <f t="shared" si="137"/>
        <v>6.9644999999999992</v>
      </c>
    </row>
    <row r="76" spans="1:59" x14ac:dyDescent="0.2">
      <c r="A76" s="368">
        <v>14</v>
      </c>
      <c r="B76" s="369">
        <v>3436</v>
      </c>
      <c r="C76" s="369">
        <v>600078485</v>
      </c>
      <c r="D76" s="369">
        <v>70695385</v>
      </c>
      <c r="E76" s="367" t="s">
        <v>111</v>
      </c>
      <c r="F76" s="369">
        <v>3113</v>
      </c>
      <c r="G76" s="370" t="s">
        <v>318</v>
      </c>
      <c r="H76" s="371" t="s">
        <v>281</v>
      </c>
      <c r="I76" s="110">
        <v>21803104</v>
      </c>
      <c r="J76" s="111">
        <v>15660275</v>
      </c>
      <c r="K76" s="111">
        <v>0</v>
      </c>
      <c r="L76" s="114">
        <v>5293173</v>
      </c>
      <c r="M76" s="114">
        <v>313206</v>
      </c>
      <c r="N76" s="249">
        <v>536450</v>
      </c>
      <c r="O76" s="275">
        <v>31.082699999999999</v>
      </c>
      <c r="P76" s="288">
        <v>23.5001</v>
      </c>
      <c r="Q76" s="406">
        <v>7.5826000000000002</v>
      </c>
      <c r="R76" s="112">
        <f t="shared" si="1"/>
        <v>0</v>
      </c>
      <c r="S76" s="113">
        <v>0</v>
      </c>
      <c r="T76" s="113">
        <v>68279</v>
      </c>
      <c r="U76" s="113">
        <v>96880</v>
      </c>
      <c r="V76" s="113">
        <v>0</v>
      </c>
      <c r="W76" s="113">
        <v>0</v>
      </c>
      <c r="X76" s="113">
        <v>0</v>
      </c>
      <c r="Y76" s="113">
        <f t="shared" si="2"/>
        <v>165159</v>
      </c>
      <c r="Z76" s="113">
        <v>0</v>
      </c>
      <c r="AA76" s="113">
        <v>0</v>
      </c>
      <c r="AB76" s="113">
        <v>0</v>
      </c>
      <c r="AC76" s="113">
        <f t="shared" si="3"/>
        <v>0</v>
      </c>
      <c r="AD76" s="113">
        <f t="shared" si="4"/>
        <v>165159</v>
      </c>
      <c r="AE76" s="114">
        <f t="shared" si="5"/>
        <v>55824</v>
      </c>
      <c r="AF76" s="114">
        <f t="shared" si="6"/>
        <v>3303</v>
      </c>
      <c r="AG76" s="113">
        <v>0</v>
      </c>
      <c r="AH76" s="113">
        <v>0</v>
      </c>
      <c r="AI76" s="113">
        <v>0</v>
      </c>
      <c r="AJ76" s="113">
        <f t="shared" si="7"/>
        <v>0</v>
      </c>
      <c r="AK76" s="113">
        <f t="shared" si="8"/>
        <v>224286</v>
      </c>
      <c r="AL76" s="115">
        <v>0</v>
      </c>
      <c r="AM76" s="115">
        <v>0</v>
      </c>
      <c r="AN76" s="115">
        <v>0</v>
      </c>
      <c r="AO76" s="115">
        <v>0.12</v>
      </c>
      <c r="AP76" s="115">
        <v>0</v>
      </c>
      <c r="AQ76" s="115">
        <v>0</v>
      </c>
      <c r="AR76" s="115">
        <v>0</v>
      </c>
      <c r="AS76" s="115">
        <v>0</v>
      </c>
      <c r="AT76" s="409">
        <f t="shared" ref="AT76:AT80" si="143">AL76+AN76+AO76+AR76+AQ76</f>
        <v>0.12</v>
      </c>
      <c r="AU76" s="115">
        <f>AM76+AP76+AS76</f>
        <v>0</v>
      </c>
      <c r="AV76" s="116">
        <f t="shared" si="10"/>
        <v>0.12</v>
      </c>
      <c r="AW76" s="346">
        <f>I76+AK76</f>
        <v>22027390</v>
      </c>
      <c r="AX76" s="113">
        <f>J76+Y76</f>
        <v>15825434</v>
      </c>
      <c r="AY76" s="113">
        <f t="shared" ref="AY76:AY80" si="144">W76</f>
        <v>0</v>
      </c>
      <c r="AZ76" s="113">
        <f>K76+AC76</f>
        <v>0</v>
      </c>
      <c r="BA76" s="113">
        <f t="shared" ref="BA76:BB80" si="145">L76+AE76</f>
        <v>5348997</v>
      </c>
      <c r="BB76" s="113">
        <f t="shared" si="145"/>
        <v>316509</v>
      </c>
      <c r="BC76" s="113">
        <f>N76+AJ76</f>
        <v>536450</v>
      </c>
      <c r="BD76" s="115">
        <f>O76+AV76</f>
        <v>31.2027</v>
      </c>
      <c r="BE76" s="115">
        <f>P76+AT76</f>
        <v>23.620100000000001</v>
      </c>
      <c r="BF76" s="372">
        <f t="shared" ref="BF76:BF80" si="146">AQ76</f>
        <v>0</v>
      </c>
      <c r="BG76" s="116">
        <f>Q76+AU76</f>
        <v>7.5826000000000002</v>
      </c>
    </row>
    <row r="77" spans="1:59" x14ac:dyDescent="0.2">
      <c r="A77" s="368">
        <v>14</v>
      </c>
      <c r="B77" s="369">
        <v>3436</v>
      </c>
      <c r="C77" s="369">
        <v>600078485</v>
      </c>
      <c r="D77" s="369">
        <v>70695385</v>
      </c>
      <c r="E77" s="367" t="s">
        <v>111</v>
      </c>
      <c r="F77" s="369">
        <v>3113</v>
      </c>
      <c r="G77" s="370" t="s">
        <v>316</v>
      </c>
      <c r="H77" s="371" t="s">
        <v>282</v>
      </c>
      <c r="I77" s="110">
        <v>2638525</v>
      </c>
      <c r="J77" s="111">
        <v>1940740</v>
      </c>
      <c r="K77" s="111">
        <v>0</v>
      </c>
      <c r="L77" s="114">
        <v>655970</v>
      </c>
      <c r="M77" s="114">
        <v>38815</v>
      </c>
      <c r="N77" s="249">
        <v>3000</v>
      </c>
      <c r="O77" s="275">
        <v>5.6000000000000005</v>
      </c>
      <c r="P77" s="288">
        <v>5.6000000000000005</v>
      </c>
      <c r="Q77" s="406">
        <v>0</v>
      </c>
      <c r="R77" s="112">
        <f t="shared" ref="R77:R98" si="147">Z77*-1</f>
        <v>0</v>
      </c>
      <c r="S77" s="113">
        <v>0</v>
      </c>
      <c r="T77" s="113">
        <v>0</v>
      </c>
      <c r="U77" s="113">
        <v>0</v>
      </c>
      <c r="V77" s="113">
        <v>0</v>
      </c>
      <c r="W77" s="113">
        <v>0</v>
      </c>
      <c r="X77" s="113">
        <v>0</v>
      </c>
      <c r="Y77" s="113">
        <f t="shared" ref="Y77:Y98" si="148">SUM(R77:X77)</f>
        <v>0</v>
      </c>
      <c r="Z77" s="113">
        <v>0</v>
      </c>
      <c r="AA77" s="113">
        <v>0</v>
      </c>
      <c r="AB77" s="113">
        <v>0</v>
      </c>
      <c r="AC77" s="113">
        <f t="shared" ref="AC77:AC98" si="149">SUM(Z77:AB77)</f>
        <v>0</v>
      </c>
      <c r="AD77" s="113">
        <f t="shared" ref="AD77:AD98" si="150">Y77+AC77</f>
        <v>0</v>
      </c>
      <c r="AE77" s="114">
        <f t="shared" ref="AE77:AE98" si="151">ROUND((Y77+Z77+AA77)*33.8%,0)</f>
        <v>0</v>
      </c>
      <c r="AF77" s="114">
        <f t="shared" ref="AF77:AF98" si="152">ROUND(Y77*2%,0)</f>
        <v>0</v>
      </c>
      <c r="AG77" s="113">
        <v>0</v>
      </c>
      <c r="AH77" s="113">
        <v>0</v>
      </c>
      <c r="AI77" s="113">
        <v>0</v>
      </c>
      <c r="AJ77" s="113">
        <f t="shared" ref="AJ77:AJ98" si="153">SUM(AG77:AI77)</f>
        <v>0</v>
      </c>
      <c r="AK77" s="113">
        <f t="shared" ref="AK77:AK98" si="154">AD77+AE77+AF77+AJ77</f>
        <v>0</v>
      </c>
      <c r="AL77" s="115">
        <v>0</v>
      </c>
      <c r="AM77" s="115">
        <v>0</v>
      </c>
      <c r="AN77" s="115">
        <v>0</v>
      </c>
      <c r="AO77" s="115">
        <v>0</v>
      </c>
      <c r="AP77" s="115">
        <v>0</v>
      </c>
      <c r="AQ77" s="115">
        <v>0</v>
      </c>
      <c r="AR77" s="115">
        <v>0</v>
      </c>
      <c r="AS77" s="115">
        <v>0</v>
      </c>
      <c r="AT77" s="409">
        <f t="shared" si="143"/>
        <v>0</v>
      </c>
      <c r="AU77" s="115">
        <f>AM77+AP77+AS77</f>
        <v>0</v>
      </c>
      <c r="AV77" s="116">
        <f t="shared" ref="AV77:AV98" si="155">SUM(AT77:AU77)</f>
        <v>0</v>
      </c>
      <c r="AW77" s="346">
        <f>I77+AK77</f>
        <v>2638525</v>
      </c>
      <c r="AX77" s="113">
        <f>J77+Y77</f>
        <v>1940740</v>
      </c>
      <c r="AY77" s="113">
        <f t="shared" si="144"/>
        <v>0</v>
      </c>
      <c r="AZ77" s="113">
        <f>K77+AC77</f>
        <v>0</v>
      </c>
      <c r="BA77" s="113">
        <f t="shared" si="145"/>
        <v>655970</v>
      </c>
      <c r="BB77" s="113">
        <f t="shared" si="145"/>
        <v>38815</v>
      </c>
      <c r="BC77" s="113">
        <f>N77+AJ77</f>
        <v>3000</v>
      </c>
      <c r="BD77" s="115">
        <f>O77+AV77</f>
        <v>5.6000000000000005</v>
      </c>
      <c r="BE77" s="115">
        <f>P77+AT77</f>
        <v>5.6000000000000005</v>
      </c>
      <c r="BF77" s="372">
        <f t="shared" si="146"/>
        <v>0</v>
      </c>
      <c r="BG77" s="116">
        <f>Q77+AU77</f>
        <v>0</v>
      </c>
    </row>
    <row r="78" spans="1:59" x14ac:dyDescent="0.2">
      <c r="A78" s="368">
        <v>14</v>
      </c>
      <c r="B78" s="369">
        <v>3436</v>
      </c>
      <c r="C78" s="369">
        <v>600078485</v>
      </c>
      <c r="D78" s="369">
        <v>70695385</v>
      </c>
      <c r="E78" s="367" t="s">
        <v>111</v>
      </c>
      <c r="F78" s="369">
        <v>3141</v>
      </c>
      <c r="G78" s="370" t="s">
        <v>319</v>
      </c>
      <c r="H78" s="371" t="s">
        <v>282</v>
      </c>
      <c r="I78" s="110">
        <v>2664543</v>
      </c>
      <c r="J78" s="111">
        <v>1946433</v>
      </c>
      <c r="K78" s="111">
        <v>0</v>
      </c>
      <c r="L78" s="114">
        <v>657895</v>
      </c>
      <c r="M78" s="114">
        <v>38929</v>
      </c>
      <c r="N78" s="249">
        <v>21286</v>
      </c>
      <c r="O78" s="275">
        <v>6.62</v>
      </c>
      <c r="P78" s="288">
        <v>0</v>
      </c>
      <c r="Q78" s="406">
        <v>6.62</v>
      </c>
      <c r="R78" s="112">
        <f t="shared" si="147"/>
        <v>0</v>
      </c>
      <c r="S78" s="113">
        <v>0</v>
      </c>
      <c r="T78" s="113">
        <v>0</v>
      </c>
      <c r="U78" s="113">
        <v>0</v>
      </c>
      <c r="V78" s="113">
        <v>0</v>
      </c>
      <c r="W78" s="113">
        <v>0</v>
      </c>
      <c r="X78" s="113">
        <v>0</v>
      </c>
      <c r="Y78" s="113">
        <f t="shared" si="148"/>
        <v>0</v>
      </c>
      <c r="Z78" s="113">
        <v>0</v>
      </c>
      <c r="AA78" s="113">
        <v>0</v>
      </c>
      <c r="AB78" s="113">
        <v>0</v>
      </c>
      <c r="AC78" s="113">
        <f t="shared" si="149"/>
        <v>0</v>
      </c>
      <c r="AD78" s="113">
        <f t="shared" si="150"/>
        <v>0</v>
      </c>
      <c r="AE78" s="114">
        <f t="shared" si="151"/>
        <v>0</v>
      </c>
      <c r="AF78" s="114">
        <f t="shared" si="152"/>
        <v>0</v>
      </c>
      <c r="AG78" s="113">
        <v>0</v>
      </c>
      <c r="AH78" s="113">
        <v>0</v>
      </c>
      <c r="AI78" s="113">
        <v>0</v>
      </c>
      <c r="AJ78" s="113">
        <f t="shared" si="153"/>
        <v>0</v>
      </c>
      <c r="AK78" s="113">
        <f t="shared" si="154"/>
        <v>0</v>
      </c>
      <c r="AL78" s="115">
        <v>0</v>
      </c>
      <c r="AM78" s="115">
        <v>0</v>
      </c>
      <c r="AN78" s="115">
        <v>0</v>
      </c>
      <c r="AO78" s="115">
        <v>0</v>
      </c>
      <c r="AP78" s="115">
        <v>0</v>
      </c>
      <c r="AQ78" s="115">
        <v>0</v>
      </c>
      <c r="AR78" s="115">
        <v>0</v>
      </c>
      <c r="AS78" s="115">
        <v>0</v>
      </c>
      <c r="AT78" s="409">
        <f t="shared" si="143"/>
        <v>0</v>
      </c>
      <c r="AU78" s="115">
        <f>AM78+AP78+AS78</f>
        <v>0</v>
      </c>
      <c r="AV78" s="116">
        <f t="shared" si="155"/>
        <v>0</v>
      </c>
      <c r="AW78" s="346">
        <f>I78+AK78</f>
        <v>2664543</v>
      </c>
      <c r="AX78" s="113">
        <f>J78+Y78</f>
        <v>1946433</v>
      </c>
      <c r="AY78" s="113">
        <f t="shared" si="144"/>
        <v>0</v>
      </c>
      <c r="AZ78" s="113">
        <f>K78+AC78</f>
        <v>0</v>
      </c>
      <c r="BA78" s="113">
        <f t="shared" si="145"/>
        <v>657895</v>
      </c>
      <c r="BB78" s="113">
        <f t="shared" si="145"/>
        <v>38929</v>
      </c>
      <c r="BC78" s="113">
        <f>N78+AJ78</f>
        <v>21286</v>
      </c>
      <c r="BD78" s="115">
        <f>O78+AV78</f>
        <v>6.62</v>
      </c>
      <c r="BE78" s="115">
        <f>P78+AT78</f>
        <v>0</v>
      </c>
      <c r="BF78" s="372">
        <f t="shared" si="146"/>
        <v>0</v>
      </c>
      <c r="BG78" s="116">
        <f>Q78+AU78</f>
        <v>6.62</v>
      </c>
    </row>
    <row r="79" spans="1:59" x14ac:dyDescent="0.2">
      <c r="A79" s="368">
        <v>14</v>
      </c>
      <c r="B79" s="369">
        <v>3436</v>
      </c>
      <c r="C79" s="369">
        <v>600078485</v>
      </c>
      <c r="D79" s="369">
        <v>70695385</v>
      </c>
      <c r="E79" s="367" t="s">
        <v>111</v>
      </c>
      <c r="F79" s="369">
        <v>3143</v>
      </c>
      <c r="G79" s="370" t="s">
        <v>633</v>
      </c>
      <c r="H79" s="394" t="s">
        <v>281</v>
      </c>
      <c r="I79" s="110">
        <v>1915215</v>
      </c>
      <c r="J79" s="111">
        <v>1410321</v>
      </c>
      <c r="K79" s="111">
        <v>0</v>
      </c>
      <c r="L79" s="114">
        <v>476688</v>
      </c>
      <c r="M79" s="114">
        <v>28206</v>
      </c>
      <c r="N79" s="249">
        <v>0</v>
      </c>
      <c r="O79" s="275">
        <v>2.9910999999999999</v>
      </c>
      <c r="P79" s="288">
        <v>2.9910999999999999</v>
      </c>
      <c r="Q79" s="406">
        <v>0</v>
      </c>
      <c r="R79" s="112">
        <f t="shared" si="147"/>
        <v>0</v>
      </c>
      <c r="S79" s="113">
        <v>0</v>
      </c>
      <c r="T79" s="113">
        <v>0</v>
      </c>
      <c r="U79" s="113">
        <v>0</v>
      </c>
      <c r="V79" s="113">
        <v>0</v>
      </c>
      <c r="W79" s="113">
        <v>0</v>
      </c>
      <c r="X79" s="113">
        <v>0</v>
      </c>
      <c r="Y79" s="113">
        <f t="shared" si="148"/>
        <v>0</v>
      </c>
      <c r="Z79" s="113">
        <v>0</v>
      </c>
      <c r="AA79" s="113">
        <v>0</v>
      </c>
      <c r="AB79" s="113">
        <v>0</v>
      </c>
      <c r="AC79" s="113">
        <f t="shared" si="149"/>
        <v>0</v>
      </c>
      <c r="AD79" s="113">
        <f t="shared" si="150"/>
        <v>0</v>
      </c>
      <c r="AE79" s="114">
        <f t="shared" si="151"/>
        <v>0</v>
      </c>
      <c r="AF79" s="114">
        <f t="shared" si="152"/>
        <v>0</v>
      </c>
      <c r="AG79" s="113">
        <v>0</v>
      </c>
      <c r="AH79" s="113">
        <v>0</v>
      </c>
      <c r="AI79" s="113">
        <v>0</v>
      </c>
      <c r="AJ79" s="113">
        <f t="shared" si="153"/>
        <v>0</v>
      </c>
      <c r="AK79" s="113">
        <f t="shared" si="154"/>
        <v>0</v>
      </c>
      <c r="AL79" s="115">
        <v>0</v>
      </c>
      <c r="AM79" s="115">
        <v>0</v>
      </c>
      <c r="AN79" s="115">
        <v>0</v>
      </c>
      <c r="AO79" s="115">
        <v>0</v>
      </c>
      <c r="AP79" s="115">
        <v>0</v>
      </c>
      <c r="AQ79" s="115">
        <v>0</v>
      </c>
      <c r="AR79" s="115">
        <v>0</v>
      </c>
      <c r="AS79" s="115">
        <v>0</v>
      </c>
      <c r="AT79" s="409">
        <f t="shared" si="143"/>
        <v>0</v>
      </c>
      <c r="AU79" s="115">
        <f>AM79+AP79+AS79</f>
        <v>0</v>
      </c>
      <c r="AV79" s="116">
        <f t="shared" si="155"/>
        <v>0</v>
      </c>
      <c r="AW79" s="346">
        <f>I79+AK79</f>
        <v>1915215</v>
      </c>
      <c r="AX79" s="113">
        <f>J79+Y79</f>
        <v>1410321</v>
      </c>
      <c r="AY79" s="113">
        <f t="shared" si="144"/>
        <v>0</v>
      </c>
      <c r="AZ79" s="113">
        <f>K79+AC79</f>
        <v>0</v>
      </c>
      <c r="BA79" s="113">
        <f t="shared" si="145"/>
        <v>476688</v>
      </c>
      <c r="BB79" s="113">
        <f t="shared" si="145"/>
        <v>28206</v>
      </c>
      <c r="BC79" s="113">
        <f>N79+AJ79</f>
        <v>0</v>
      </c>
      <c r="BD79" s="115">
        <f>O79+AV79</f>
        <v>2.9910999999999999</v>
      </c>
      <c r="BE79" s="115">
        <f>P79+AT79</f>
        <v>2.9910999999999999</v>
      </c>
      <c r="BF79" s="372">
        <f t="shared" si="146"/>
        <v>0</v>
      </c>
      <c r="BG79" s="116">
        <f>Q79+AU79</f>
        <v>0</v>
      </c>
    </row>
    <row r="80" spans="1:59" x14ac:dyDescent="0.2">
      <c r="A80" s="368">
        <v>14</v>
      </c>
      <c r="B80" s="369">
        <v>3436</v>
      </c>
      <c r="C80" s="369">
        <v>600078485</v>
      </c>
      <c r="D80" s="369">
        <v>70695385</v>
      </c>
      <c r="E80" s="367" t="s">
        <v>111</v>
      </c>
      <c r="F80" s="369">
        <v>3143</v>
      </c>
      <c r="G80" s="370" t="s">
        <v>634</v>
      </c>
      <c r="H80" s="394" t="s">
        <v>282</v>
      </c>
      <c r="I80" s="110">
        <v>69519</v>
      </c>
      <c r="J80" s="111">
        <v>49005</v>
      </c>
      <c r="K80" s="111">
        <v>0</v>
      </c>
      <c r="L80" s="114">
        <v>16564</v>
      </c>
      <c r="M80" s="114">
        <v>980</v>
      </c>
      <c r="N80" s="249">
        <v>2970</v>
      </c>
      <c r="O80" s="275">
        <v>0.21</v>
      </c>
      <c r="P80" s="288">
        <v>0</v>
      </c>
      <c r="Q80" s="406">
        <v>0.21</v>
      </c>
      <c r="R80" s="112">
        <f t="shared" si="147"/>
        <v>0</v>
      </c>
      <c r="S80" s="113">
        <v>0</v>
      </c>
      <c r="T80" s="113">
        <v>0</v>
      </c>
      <c r="U80" s="113">
        <v>0</v>
      </c>
      <c r="V80" s="113">
        <v>0</v>
      </c>
      <c r="W80" s="113">
        <v>0</v>
      </c>
      <c r="X80" s="113">
        <v>0</v>
      </c>
      <c r="Y80" s="113">
        <f t="shared" si="148"/>
        <v>0</v>
      </c>
      <c r="Z80" s="113">
        <v>0</v>
      </c>
      <c r="AA80" s="113">
        <v>0</v>
      </c>
      <c r="AB80" s="113">
        <v>0</v>
      </c>
      <c r="AC80" s="113">
        <f t="shared" si="149"/>
        <v>0</v>
      </c>
      <c r="AD80" s="113">
        <f t="shared" si="150"/>
        <v>0</v>
      </c>
      <c r="AE80" s="114">
        <f t="shared" si="151"/>
        <v>0</v>
      </c>
      <c r="AF80" s="114">
        <f t="shared" si="152"/>
        <v>0</v>
      </c>
      <c r="AG80" s="113">
        <v>0</v>
      </c>
      <c r="AH80" s="113">
        <v>0</v>
      </c>
      <c r="AI80" s="113">
        <v>0</v>
      </c>
      <c r="AJ80" s="113">
        <f t="shared" si="153"/>
        <v>0</v>
      </c>
      <c r="AK80" s="113">
        <f t="shared" si="154"/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v>0</v>
      </c>
      <c r="AQ80" s="115">
        <v>0</v>
      </c>
      <c r="AR80" s="115">
        <v>0</v>
      </c>
      <c r="AS80" s="115">
        <v>0</v>
      </c>
      <c r="AT80" s="409">
        <f t="shared" si="143"/>
        <v>0</v>
      </c>
      <c r="AU80" s="115">
        <f>AM80+AP80+AS80</f>
        <v>0</v>
      </c>
      <c r="AV80" s="116">
        <f t="shared" si="155"/>
        <v>0</v>
      </c>
      <c r="AW80" s="346">
        <f>I80+AK80</f>
        <v>69519</v>
      </c>
      <c r="AX80" s="113">
        <f>J80+Y80</f>
        <v>49005</v>
      </c>
      <c r="AY80" s="113">
        <f t="shared" si="144"/>
        <v>0</v>
      </c>
      <c r="AZ80" s="113">
        <f>K80+AC80</f>
        <v>0</v>
      </c>
      <c r="BA80" s="113">
        <f t="shared" si="145"/>
        <v>16564</v>
      </c>
      <c r="BB80" s="113">
        <f t="shared" si="145"/>
        <v>980</v>
      </c>
      <c r="BC80" s="113">
        <f>N80+AJ80</f>
        <v>2970</v>
      </c>
      <c r="BD80" s="115">
        <f>O80+AV80</f>
        <v>0.21</v>
      </c>
      <c r="BE80" s="115">
        <f>P80+AT80</f>
        <v>0</v>
      </c>
      <c r="BF80" s="372">
        <f t="shared" si="146"/>
        <v>0</v>
      </c>
      <c r="BG80" s="116">
        <f>Q80+AU80</f>
        <v>0.21</v>
      </c>
    </row>
    <row r="81" spans="1:59" x14ac:dyDescent="0.2">
      <c r="A81" s="237">
        <v>14</v>
      </c>
      <c r="B81" s="31">
        <v>3436</v>
      </c>
      <c r="C81" s="31">
        <v>600078485</v>
      </c>
      <c r="D81" s="31">
        <v>70695385</v>
      </c>
      <c r="E81" s="246" t="s">
        <v>112</v>
      </c>
      <c r="F81" s="31"/>
      <c r="G81" s="236"/>
      <c r="H81" s="327"/>
      <c r="I81" s="6">
        <v>29090906</v>
      </c>
      <c r="J81" s="10">
        <v>21006774</v>
      </c>
      <c r="K81" s="10">
        <v>0</v>
      </c>
      <c r="L81" s="10">
        <v>7100290</v>
      </c>
      <c r="M81" s="10">
        <v>420136</v>
      </c>
      <c r="N81" s="10">
        <v>563706</v>
      </c>
      <c r="O81" s="11">
        <v>46.503799999999998</v>
      </c>
      <c r="P81" s="11">
        <v>32.091200000000001</v>
      </c>
      <c r="Q81" s="37">
        <v>14.412600000000001</v>
      </c>
      <c r="R81" s="6">
        <f t="shared" ref="R81:BG81" si="156">SUM(R76:R80)</f>
        <v>0</v>
      </c>
      <c r="S81" s="10">
        <f t="shared" si="156"/>
        <v>0</v>
      </c>
      <c r="T81" s="10">
        <f t="shared" si="156"/>
        <v>68279</v>
      </c>
      <c r="U81" s="10">
        <f t="shared" ref="U81" si="157">SUM(U76:U80)</f>
        <v>96880</v>
      </c>
      <c r="V81" s="10">
        <f t="shared" si="156"/>
        <v>0</v>
      </c>
      <c r="W81" s="10">
        <f t="shared" ref="W81" si="158">SUM(W76:W80)</f>
        <v>0</v>
      </c>
      <c r="X81" s="10">
        <f t="shared" si="156"/>
        <v>0</v>
      </c>
      <c r="Y81" s="10">
        <f t="shared" si="156"/>
        <v>165159</v>
      </c>
      <c r="Z81" s="10">
        <f t="shared" si="156"/>
        <v>0</v>
      </c>
      <c r="AA81" s="10">
        <f t="shared" si="156"/>
        <v>0</v>
      </c>
      <c r="AB81" s="10">
        <f t="shared" si="156"/>
        <v>0</v>
      </c>
      <c r="AC81" s="10">
        <f t="shared" si="156"/>
        <v>0</v>
      </c>
      <c r="AD81" s="10">
        <f t="shared" si="156"/>
        <v>165159</v>
      </c>
      <c r="AE81" s="10">
        <f t="shared" si="156"/>
        <v>55824</v>
      </c>
      <c r="AF81" s="10">
        <f t="shared" si="156"/>
        <v>3303</v>
      </c>
      <c r="AG81" s="10">
        <f t="shared" si="156"/>
        <v>0</v>
      </c>
      <c r="AH81" s="10">
        <f t="shared" ref="AH81" si="159">SUM(AH76:AH80)</f>
        <v>0</v>
      </c>
      <c r="AI81" s="10">
        <f t="shared" si="156"/>
        <v>0</v>
      </c>
      <c r="AJ81" s="10">
        <f t="shared" si="156"/>
        <v>0</v>
      </c>
      <c r="AK81" s="10">
        <f t="shared" si="156"/>
        <v>224286</v>
      </c>
      <c r="AL81" s="11">
        <f t="shared" si="156"/>
        <v>0</v>
      </c>
      <c r="AM81" s="11">
        <f t="shared" si="156"/>
        <v>0</v>
      </c>
      <c r="AN81" s="11">
        <f t="shared" si="156"/>
        <v>0</v>
      </c>
      <c r="AO81" s="11">
        <f t="shared" si="156"/>
        <v>0.12</v>
      </c>
      <c r="AP81" s="11">
        <f t="shared" si="156"/>
        <v>0</v>
      </c>
      <c r="AQ81" s="11">
        <f t="shared" ref="AQ81" si="160">SUM(AQ76:AQ80)</f>
        <v>0</v>
      </c>
      <c r="AR81" s="11">
        <f t="shared" si="156"/>
        <v>0</v>
      </c>
      <c r="AS81" s="11">
        <f t="shared" si="156"/>
        <v>0</v>
      </c>
      <c r="AT81" s="11">
        <f t="shared" si="156"/>
        <v>0.12</v>
      </c>
      <c r="AU81" s="11">
        <f t="shared" si="156"/>
        <v>0</v>
      </c>
      <c r="AV81" s="79">
        <f t="shared" si="156"/>
        <v>0.12</v>
      </c>
      <c r="AW81" s="850">
        <f t="shared" si="156"/>
        <v>29315192</v>
      </c>
      <c r="AX81" s="10">
        <f t="shared" si="156"/>
        <v>21171933</v>
      </c>
      <c r="AY81" s="76">
        <f t="shared" ref="AY81" si="161">SUM(AY76:AY80)</f>
        <v>0</v>
      </c>
      <c r="AZ81" s="10">
        <f t="shared" si="156"/>
        <v>0</v>
      </c>
      <c r="BA81" s="10">
        <f t="shared" si="156"/>
        <v>7156114</v>
      </c>
      <c r="BB81" s="10">
        <f t="shared" si="156"/>
        <v>423439</v>
      </c>
      <c r="BC81" s="10">
        <f t="shared" si="156"/>
        <v>563706</v>
      </c>
      <c r="BD81" s="11">
        <f t="shared" si="156"/>
        <v>46.623800000000003</v>
      </c>
      <c r="BE81" s="11">
        <f t="shared" si="156"/>
        <v>32.211200000000005</v>
      </c>
      <c r="BF81" s="11">
        <f t="shared" si="156"/>
        <v>0</v>
      </c>
      <c r="BG81" s="79">
        <f t="shared" si="156"/>
        <v>14.412600000000001</v>
      </c>
    </row>
    <row r="82" spans="1:59" x14ac:dyDescent="0.2">
      <c r="A82" s="368">
        <v>15</v>
      </c>
      <c r="B82" s="369">
        <v>3442</v>
      </c>
      <c r="C82" s="369">
        <v>600078205</v>
      </c>
      <c r="D82" s="369">
        <v>72743638</v>
      </c>
      <c r="E82" s="367" t="s">
        <v>113</v>
      </c>
      <c r="F82" s="369">
        <v>3111</v>
      </c>
      <c r="G82" s="370" t="s">
        <v>315</v>
      </c>
      <c r="H82" s="371" t="s">
        <v>281</v>
      </c>
      <c r="I82" s="110">
        <v>4986668</v>
      </c>
      <c r="J82" s="111">
        <v>3644895</v>
      </c>
      <c r="K82" s="111">
        <v>0</v>
      </c>
      <c r="L82" s="114">
        <v>1231975</v>
      </c>
      <c r="M82" s="114">
        <v>72898</v>
      </c>
      <c r="N82" s="249">
        <v>36900</v>
      </c>
      <c r="O82" s="275">
        <v>8.6681999999999988</v>
      </c>
      <c r="P82" s="288">
        <v>6</v>
      </c>
      <c r="Q82" s="406">
        <v>2.6681999999999997</v>
      </c>
      <c r="R82" s="112">
        <f t="shared" si="147"/>
        <v>0</v>
      </c>
      <c r="S82" s="113">
        <v>0</v>
      </c>
      <c r="T82" s="113">
        <v>163748</v>
      </c>
      <c r="U82" s="113">
        <v>29572</v>
      </c>
      <c r="V82" s="113">
        <v>0</v>
      </c>
      <c r="W82" s="113">
        <v>0</v>
      </c>
      <c r="X82" s="113">
        <v>0</v>
      </c>
      <c r="Y82" s="113">
        <f t="shared" si="148"/>
        <v>193320</v>
      </c>
      <c r="Z82" s="113">
        <v>0</v>
      </c>
      <c r="AA82" s="113">
        <v>0</v>
      </c>
      <c r="AB82" s="113">
        <v>0</v>
      </c>
      <c r="AC82" s="113">
        <f t="shared" si="149"/>
        <v>0</v>
      </c>
      <c r="AD82" s="113">
        <f t="shared" si="150"/>
        <v>193320</v>
      </c>
      <c r="AE82" s="114">
        <f t="shared" si="151"/>
        <v>65342</v>
      </c>
      <c r="AF82" s="114">
        <f t="shared" si="152"/>
        <v>3866</v>
      </c>
      <c r="AG82" s="113">
        <v>0</v>
      </c>
      <c r="AH82" s="113">
        <v>0</v>
      </c>
      <c r="AI82" s="113">
        <v>0</v>
      </c>
      <c r="AJ82" s="113">
        <f t="shared" si="153"/>
        <v>0</v>
      </c>
      <c r="AK82" s="113">
        <f t="shared" si="154"/>
        <v>262528</v>
      </c>
      <c r="AL82" s="115">
        <v>0</v>
      </c>
      <c r="AM82" s="115">
        <v>0</v>
      </c>
      <c r="AN82" s="115">
        <v>0</v>
      </c>
      <c r="AO82" s="115">
        <v>0.33</v>
      </c>
      <c r="AP82" s="115">
        <v>0</v>
      </c>
      <c r="AQ82" s="115">
        <v>0</v>
      </c>
      <c r="AR82" s="115">
        <v>0</v>
      </c>
      <c r="AS82" s="115">
        <v>0</v>
      </c>
      <c r="AT82" s="409">
        <f t="shared" ref="AT82:AT84" si="162">AL82+AN82+AO82+AR82+AQ82</f>
        <v>0.33</v>
      </c>
      <c r="AU82" s="115">
        <f>AM82+AP82+AS82</f>
        <v>0</v>
      </c>
      <c r="AV82" s="116">
        <f t="shared" si="155"/>
        <v>0.33</v>
      </c>
      <c r="AW82" s="346">
        <f>I82+AK82</f>
        <v>5249196</v>
      </c>
      <c r="AX82" s="113">
        <f>J82+Y82</f>
        <v>3838215</v>
      </c>
      <c r="AY82" s="113">
        <f t="shared" ref="AY82:AY84" si="163">W82</f>
        <v>0</v>
      </c>
      <c r="AZ82" s="113">
        <f>K82+AC82</f>
        <v>0</v>
      </c>
      <c r="BA82" s="113">
        <f t="shared" ref="BA82:BB84" si="164">L82+AE82</f>
        <v>1297317</v>
      </c>
      <c r="BB82" s="113">
        <f t="shared" si="164"/>
        <v>76764</v>
      </c>
      <c r="BC82" s="113">
        <f>N82+AJ82</f>
        <v>36900</v>
      </c>
      <c r="BD82" s="115">
        <f>O82+AV82</f>
        <v>8.9981999999999989</v>
      </c>
      <c r="BE82" s="115">
        <f>P82+AT82</f>
        <v>6.33</v>
      </c>
      <c r="BF82" s="372">
        <f t="shared" ref="BF82:BF84" si="165">AQ82</f>
        <v>0</v>
      </c>
      <c r="BG82" s="116">
        <f>Q82+AU82</f>
        <v>2.6681999999999997</v>
      </c>
    </row>
    <row r="83" spans="1:59" x14ac:dyDescent="0.2">
      <c r="A83" s="368">
        <v>15</v>
      </c>
      <c r="B83" s="369">
        <v>3442</v>
      </c>
      <c r="C83" s="369">
        <v>600078205</v>
      </c>
      <c r="D83" s="369">
        <v>72743638</v>
      </c>
      <c r="E83" s="367" t="s">
        <v>113</v>
      </c>
      <c r="F83" s="369">
        <v>3111</v>
      </c>
      <c r="G83" s="370" t="s">
        <v>316</v>
      </c>
      <c r="H83" s="371" t="s">
        <v>282</v>
      </c>
      <c r="I83" s="110">
        <v>1176175</v>
      </c>
      <c r="J83" s="111">
        <v>866109</v>
      </c>
      <c r="K83" s="111">
        <v>0</v>
      </c>
      <c r="L83" s="114">
        <v>292744</v>
      </c>
      <c r="M83" s="114">
        <v>17322</v>
      </c>
      <c r="N83" s="249">
        <v>0</v>
      </c>
      <c r="O83" s="275">
        <v>2.5</v>
      </c>
      <c r="P83" s="288">
        <v>2.5</v>
      </c>
      <c r="Q83" s="406">
        <v>0</v>
      </c>
      <c r="R83" s="112">
        <f t="shared" si="147"/>
        <v>0</v>
      </c>
      <c r="S83" s="113">
        <v>0</v>
      </c>
      <c r="T83" s="113">
        <v>0</v>
      </c>
      <c r="U83" s="113">
        <v>0</v>
      </c>
      <c r="V83" s="113">
        <v>0</v>
      </c>
      <c r="W83" s="113">
        <v>0</v>
      </c>
      <c r="X83" s="113">
        <v>0</v>
      </c>
      <c r="Y83" s="113">
        <f t="shared" si="148"/>
        <v>0</v>
      </c>
      <c r="Z83" s="113">
        <v>0</v>
      </c>
      <c r="AA83" s="113">
        <v>0</v>
      </c>
      <c r="AB83" s="113">
        <v>0</v>
      </c>
      <c r="AC83" s="113">
        <f t="shared" si="149"/>
        <v>0</v>
      </c>
      <c r="AD83" s="113">
        <f t="shared" si="150"/>
        <v>0</v>
      </c>
      <c r="AE83" s="114">
        <f t="shared" si="151"/>
        <v>0</v>
      </c>
      <c r="AF83" s="114">
        <f t="shared" si="152"/>
        <v>0</v>
      </c>
      <c r="AG83" s="113">
        <v>0</v>
      </c>
      <c r="AH83" s="113">
        <v>0</v>
      </c>
      <c r="AI83" s="113">
        <v>0</v>
      </c>
      <c r="AJ83" s="113">
        <f t="shared" si="153"/>
        <v>0</v>
      </c>
      <c r="AK83" s="113">
        <f t="shared" si="154"/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v>0</v>
      </c>
      <c r="AR83" s="115">
        <v>0</v>
      </c>
      <c r="AS83" s="115">
        <v>0</v>
      </c>
      <c r="AT83" s="409">
        <f t="shared" si="162"/>
        <v>0</v>
      </c>
      <c r="AU83" s="115">
        <f>AM83+AP83+AS83</f>
        <v>0</v>
      </c>
      <c r="AV83" s="116">
        <f t="shared" si="155"/>
        <v>0</v>
      </c>
      <c r="AW83" s="346">
        <f>I83+AK83</f>
        <v>1176175</v>
      </c>
      <c r="AX83" s="113">
        <f>J83+Y83</f>
        <v>866109</v>
      </c>
      <c r="AY83" s="113">
        <f t="shared" si="163"/>
        <v>0</v>
      </c>
      <c r="AZ83" s="113">
        <f>K83+AC83</f>
        <v>0</v>
      </c>
      <c r="BA83" s="113">
        <f t="shared" si="164"/>
        <v>292744</v>
      </c>
      <c r="BB83" s="113">
        <f t="shared" si="164"/>
        <v>17322</v>
      </c>
      <c r="BC83" s="113">
        <f>N83+AJ83</f>
        <v>0</v>
      </c>
      <c r="BD83" s="115">
        <f>O83+AV83</f>
        <v>2.5</v>
      </c>
      <c r="BE83" s="115">
        <f>P83+AT83</f>
        <v>2.5</v>
      </c>
      <c r="BF83" s="372">
        <f t="shared" si="165"/>
        <v>0</v>
      </c>
      <c r="BG83" s="116">
        <f>Q83+AU83</f>
        <v>0</v>
      </c>
    </row>
    <row r="84" spans="1:59" s="3" customFormat="1" x14ac:dyDescent="0.2">
      <c r="A84" s="368">
        <v>15</v>
      </c>
      <c r="B84" s="369">
        <v>3442</v>
      </c>
      <c r="C84" s="369">
        <v>600078205</v>
      </c>
      <c r="D84" s="369">
        <v>72743638</v>
      </c>
      <c r="E84" s="367" t="s">
        <v>114</v>
      </c>
      <c r="F84" s="369">
        <v>3141</v>
      </c>
      <c r="G84" s="370" t="s">
        <v>319</v>
      </c>
      <c r="H84" s="371" t="s">
        <v>282</v>
      </c>
      <c r="I84" s="110">
        <v>890794</v>
      </c>
      <c r="J84" s="111">
        <v>652458</v>
      </c>
      <c r="K84" s="111">
        <v>0</v>
      </c>
      <c r="L84" s="114">
        <v>220531</v>
      </c>
      <c r="M84" s="114">
        <v>13049</v>
      </c>
      <c r="N84" s="249">
        <v>4756</v>
      </c>
      <c r="O84" s="275">
        <v>2.2200000000000002</v>
      </c>
      <c r="P84" s="288">
        <v>0</v>
      </c>
      <c r="Q84" s="406">
        <v>2.2200000000000002</v>
      </c>
      <c r="R84" s="112">
        <f t="shared" si="147"/>
        <v>0</v>
      </c>
      <c r="S84" s="113">
        <v>0</v>
      </c>
      <c r="T84" s="113">
        <v>0</v>
      </c>
      <c r="U84" s="113">
        <v>0</v>
      </c>
      <c r="V84" s="113">
        <v>0</v>
      </c>
      <c r="W84" s="113">
        <v>0</v>
      </c>
      <c r="X84" s="113">
        <v>0</v>
      </c>
      <c r="Y84" s="113">
        <f t="shared" si="148"/>
        <v>0</v>
      </c>
      <c r="Z84" s="113">
        <v>0</v>
      </c>
      <c r="AA84" s="113">
        <v>0</v>
      </c>
      <c r="AB84" s="113">
        <v>0</v>
      </c>
      <c r="AC84" s="113">
        <f t="shared" si="149"/>
        <v>0</v>
      </c>
      <c r="AD84" s="113">
        <f t="shared" si="150"/>
        <v>0</v>
      </c>
      <c r="AE84" s="114">
        <f t="shared" si="151"/>
        <v>0</v>
      </c>
      <c r="AF84" s="114">
        <f t="shared" si="152"/>
        <v>0</v>
      </c>
      <c r="AG84" s="113">
        <v>0</v>
      </c>
      <c r="AH84" s="113">
        <v>0</v>
      </c>
      <c r="AI84" s="113">
        <v>0</v>
      </c>
      <c r="AJ84" s="113">
        <f t="shared" si="153"/>
        <v>0</v>
      </c>
      <c r="AK84" s="113">
        <f t="shared" si="154"/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v>0</v>
      </c>
      <c r="AR84" s="115">
        <v>0</v>
      </c>
      <c r="AS84" s="115">
        <v>0</v>
      </c>
      <c r="AT84" s="409">
        <f t="shared" si="162"/>
        <v>0</v>
      </c>
      <c r="AU84" s="115">
        <f>AM84+AP84+AS84</f>
        <v>0</v>
      </c>
      <c r="AV84" s="116">
        <f t="shared" si="155"/>
        <v>0</v>
      </c>
      <c r="AW84" s="346">
        <f>I84+AK84</f>
        <v>890794</v>
      </c>
      <c r="AX84" s="113">
        <f>J84+Y84</f>
        <v>652458</v>
      </c>
      <c r="AY84" s="113">
        <f t="shared" si="163"/>
        <v>0</v>
      </c>
      <c r="AZ84" s="113">
        <f>K84+AC84</f>
        <v>0</v>
      </c>
      <c r="BA84" s="113">
        <f t="shared" si="164"/>
        <v>220531</v>
      </c>
      <c r="BB84" s="113">
        <f t="shared" si="164"/>
        <v>13049</v>
      </c>
      <c r="BC84" s="113">
        <f>N84+AJ84</f>
        <v>4756</v>
      </c>
      <c r="BD84" s="115">
        <f>O84+AV84</f>
        <v>2.2200000000000002</v>
      </c>
      <c r="BE84" s="115">
        <f>P84+AT84</f>
        <v>0</v>
      </c>
      <c r="BF84" s="372">
        <f t="shared" si="165"/>
        <v>0</v>
      </c>
      <c r="BG84" s="116">
        <f>Q84+AU84</f>
        <v>2.2200000000000002</v>
      </c>
    </row>
    <row r="85" spans="1:59" x14ac:dyDescent="0.2">
      <c r="A85" s="237">
        <v>15</v>
      </c>
      <c r="B85" s="31">
        <v>3442</v>
      </c>
      <c r="C85" s="31">
        <v>600078205</v>
      </c>
      <c r="D85" s="31">
        <v>72743638</v>
      </c>
      <c r="E85" s="246" t="s">
        <v>115</v>
      </c>
      <c r="F85" s="31"/>
      <c r="G85" s="236"/>
      <c r="H85" s="327"/>
      <c r="I85" s="5">
        <v>7053637</v>
      </c>
      <c r="J85" s="8">
        <v>5163462</v>
      </c>
      <c r="K85" s="8">
        <v>0</v>
      </c>
      <c r="L85" s="8">
        <v>1745250</v>
      </c>
      <c r="M85" s="8">
        <v>103269</v>
      </c>
      <c r="N85" s="8">
        <v>41656</v>
      </c>
      <c r="O85" s="9">
        <v>13.388199999999999</v>
      </c>
      <c r="P85" s="9">
        <v>8.5</v>
      </c>
      <c r="Q85" s="38">
        <v>4.8881999999999994</v>
      </c>
      <c r="R85" s="5">
        <f t="shared" ref="R85:BG85" si="166">SUM(R82:R84)</f>
        <v>0</v>
      </c>
      <c r="S85" s="8">
        <f t="shared" si="166"/>
        <v>0</v>
      </c>
      <c r="T85" s="8">
        <f t="shared" si="166"/>
        <v>163748</v>
      </c>
      <c r="U85" s="8">
        <f t="shared" ref="U85" si="167">SUM(U82:U84)</f>
        <v>29572</v>
      </c>
      <c r="V85" s="8">
        <f t="shared" si="166"/>
        <v>0</v>
      </c>
      <c r="W85" s="8">
        <f t="shared" ref="W85" si="168">SUM(W82:W84)</f>
        <v>0</v>
      </c>
      <c r="X85" s="8">
        <f t="shared" si="166"/>
        <v>0</v>
      </c>
      <c r="Y85" s="8">
        <f t="shared" si="166"/>
        <v>193320</v>
      </c>
      <c r="Z85" s="8">
        <f t="shared" si="166"/>
        <v>0</v>
      </c>
      <c r="AA85" s="8">
        <f t="shared" si="166"/>
        <v>0</v>
      </c>
      <c r="AB85" s="8">
        <f t="shared" si="166"/>
        <v>0</v>
      </c>
      <c r="AC85" s="8">
        <f t="shared" si="166"/>
        <v>0</v>
      </c>
      <c r="AD85" s="8">
        <f t="shared" si="166"/>
        <v>193320</v>
      </c>
      <c r="AE85" s="8">
        <f t="shared" si="166"/>
        <v>65342</v>
      </c>
      <c r="AF85" s="8">
        <f t="shared" si="166"/>
        <v>3866</v>
      </c>
      <c r="AG85" s="8">
        <f t="shared" si="166"/>
        <v>0</v>
      </c>
      <c r="AH85" s="8">
        <f t="shared" ref="AH85" si="169">SUM(AH82:AH84)</f>
        <v>0</v>
      </c>
      <c r="AI85" s="8">
        <f t="shared" si="166"/>
        <v>0</v>
      </c>
      <c r="AJ85" s="8">
        <f t="shared" si="166"/>
        <v>0</v>
      </c>
      <c r="AK85" s="8">
        <f t="shared" si="166"/>
        <v>262528</v>
      </c>
      <c r="AL85" s="9">
        <f t="shared" si="166"/>
        <v>0</v>
      </c>
      <c r="AM85" s="9">
        <f t="shared" si="166"/>
        <v>0</v>
      </c>
      <c r="AN85" s="9">
        <f t="shared" si="166"/>
        <v>0</v>
      </c>
      <c r="AO85" s="9">
        <f t="shared" si="166"/>
        <v>0.33</v>
      </c>
      <c r="AP85" s="9">
        <f t="shared" si="166"/>
        <v>0</v>
      </c>
      <c r="AQ85" s="9">
        <f t="shared" ref="AQ85" si="170">SUM(AQ82:AQ84)</f>
        <v>0</v>
      </c>
      <c r="AR85" s="9">
        <f t="shared" si="166"/>
        <v>0</v>
      </c>
      <c r="AS85" s="9">
        <f t="shared" si="166"/>
        <v>0</v>
      </c>
      <c r="AT85" s="9">
        <f t="shared" si="166"/>
        <v>0.33</v>
      </c>
      <c r="AU85" s="9">
        <f t="shared" si="166"/>
        <v>0</v>
      </c>
      <c r="AV85" s="78">
        <f t="shared" si="166"/>
        <v>0.33</v>
      </c>
      <c r="AW85" s="851">
        <f t="shared" si="166"/>
        <v>7316165</v>
      </c>
      <c r="AX85" s="8">
        <f t="shared" si="166"/>
        <v>5356782</v>
      </c>
      <c r="AY85" s="43">
        <f t="shared" ref="AY85" si="171">SUM(AY82:AY84)</f>
        <v>0</v>
      </c>
      <c r="AZ85" s="8">
        <f t="shared" si="166"/>
        <v>0</v>
      </c>
      <c r="BA85" s="8">
        <f t="shared" si="166"/>
        <v>1810592</v>
      </c>
      <c r="BB85" s="8">
        <f t="shared" si="166"/>
        <v>107135</v>
      </c>
      <c r="BC85" s="8">
        <f t="shared" si="166"/>
        <v>41656</v>
      </c>
      <c r="BD85" s="9">
        <f t="shared" si="166"/>
        <v>13.7182</v>
      </c>
      <c r="BE85" s="9">
        <f t="shared" si="166"/>
        <v>8.83</v>
      </c>
      <c r="BF85" s="9">
        <f t="shared" si="166"/>
        <v>0</v>
      </c>
      <c r="BG85" s="78">
        <f t="shared" si="166"/>
        <v>4.8881999999999994</v>
      </c>
    </row>
    <row r="86" spans="1:59" s="3" customFormat="1" x14ac:dyDescent="0.2">
      <c r="A86" s="368">
        <v>16</v>
      </c>
      <c r="B86" s="369">
        <v>3452</v>
      </c>
      <c r="C86" s="369">
        <v>600078264</v>
      </c>
      <c r="D86" s="369">
        <v>72743557</v>
      </c>
      <c r="E86" s="367" t="s">
        <v>116</v>
      </c>
      <c r="F86" s="369">
        <v>3111</v>
      </c>
      <c r="G86" s="370" t="s">
        <v>315</v>
      </c>
      <c r="H86" s="371" t="s">
        <v>281</v>
      </c>
      <c r="I86" s="110">
        <v>1448122</v>
      </c>
      <c r="J86" s="111">
        <v>1059405</v>
      </c>
      <c r="K86" s="111">
        <v>0</v>
      </c>
      <c r="L86" s="114">
        <v>358079</v>
      </c>
      <c r="M86" s="114">
        <v>21188</v>
      </c>
      <c r="N86" s="249">
        <v>9450</v>
      </c>
      <c r="O86" s="275">
        <v>2.4786000000000001</v>
      </c>
      <c r="P86" s="288">
        <v>1.9677</v>
      </c>
      <c r="Q86" s="406">
        <v>0.51090000000000002</v>
      </c>
      <c r="R86" s="112">
        <f t="shared" si="147"/>
        <v>0</v>
      </c>
      <c r="S86" s="113">
        <v>0</v>
      </c>
      <c r="T86" s="113">
        <v>0</v>
      </c>
      <c r="U86" s="113">
        <v>0</v>
      </c>
      <c r="V86" s="113">
        <v>0</v>
      </c>
      <c r="W86" s="113">
        <v>0</v>
      </c>
      <c r="X86" s="113">
        <v>0</v>
      </c>
      <c r="Y86" s="113">
        <f t="shared" si="148"/>
        <v>0</v>
      </c>
      <c r="Z86" s="113">
        <v>0</v>
      </c>
      <c r="AA86" s="113">
        <v>0</v>
      </c>
      <c r="AB86" s="113">
        <v>0</v>
      </c>
      <c r="AC86" s="113">
        <f t="shared" si="149"/>
        <v>0</v>
      </c>
      <c r="AD86" s="113">
        <f t="shared" si="150"/>
        <v>0</v>
      </c>
      <c r="AE86" s="114">
        <f t="shared" si="151"/>
        <v>0</v>
      </c>
      <c r="AF86" s="114">
        <f t="shared" si="152"/>
        <v>0</v>
      </c>
      <c r="AG86" s="113">
        <v>0</v>
      </c>
      <c r="AH86" s="113">
        <v>0</v>
      </c>
      <c r="AI86" s="113">
        <v>0</v>
      </c>
      <c r="AJ86" s="113">
        <f t="shared" si="153"/>
        <v>0</v>
      </c>
      <c r="AK86" s="113">
        <f t="shared" si="154"/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v>0</v>
      </c>
      <c r="AR86" s="115">
        <v>0</v>
      </c>
      <c r="AS86" s="115">
        <v>0</v>
      </c>
      <c r="AT86" s="409">
        <f t="shared" ref="AT86:AT91" si="172">AL86+AN86+AO86+AR86+AQ86</f>
        <v>0</v>
      </c>
      <c r="AU86" s="115">
        <f t="shared" ref="AU86:AU91" si="173">AM86+AP86+AS86</f>
        <v>0</v>
      </c>
      <c r="AV86" s="116">
        <f t="shared" si="155"/>
        <v>0</v>
      </c>
      <c r="AW86" s="346">
        <f t="shared" ref="AW86:AW91" si="174">I86+AK86</f>
        <v>1448122</v>
      </c>
      <c r="AX86" s="113">
        <f t="shared" ref="AX86:AX91" si="175">J86+Y86</f>
        <v>1059405</v>
      </c>
      <c r="AY86" s="113">
        <f t="shared" ref="AY86:AY91" si="176">W86</f>
        <v>0</v>
      </c>
      <c r="AZ86" s="113">
        <f t="shared" ref="AZ86:AZ91" si="177">K86+AC86</f>
        <v>0</v>
      </c>
      <c r="BA86" s="113">
        <f t="shared" ref="BA86:BB91" si="178">L86+AE86</f>
        <v>358079</v>
      </c>
      <c r="BB86" s="113">
        <f t="shared" si="178"/>
        <v>21188</v>
      </c>
      <c r="BC86" s="113">
        <f t="shared" ref="BC86:BC91" si="179">N86+AJ86</f>
        <v>9450</v>
      </c>
      <c r="BD86" s="115">
        <f t="shared" ref="BD86:BD91" si="180">O86+AV86</f>
        <v>2.4786000000000001</v>
      </c>
      <c r="BE86" s="115">
        <f t="shared" ref="BE86:BE91" si="181">P86+AT86</f>
        <v>1.9677</v>
      </c>
      <c r="BF86" s="372">
        <f t="shared" ref="BF86:BF91" si="182">AQ86</f>
        <v>0</v>
      </c>
      <c r="BG86" s="116">
        <f t="shared" ref="BG86:BG91" si="183">Q86+AU86</f>
        <v>0.51090000000000002</v>
      </c>
    </row>
    <row r="87" spans="1:59" x14ac:dyDescent="0.2">
      <c r="A87" s="368">
        <v>16</v>
      </c>
      <c r="B87" s="369">
        <v>3452</v>
      </c>
      <c r="C87" s="369">
        <v>600078264</v>
      </c>
      <c r="D87" s="369">
        <v>72743557</v>
      </c>
      <c r="E87" s="367" t="s">
        <v>116</v>
      </c>
      <c r="F87" s="369">
        <v>3113</v>
      </c>
      <c r="G87" s="370" t="s">
        <v>318</v>
      </c>
      <c r="H87" s="371" t="s">
        <v>281</v>
      </c>
      <c r="I87" s="110">
        <v>21767612</v>
      </c>
      <c r="J87" s="111">
        <v>15736460</v>
      </c>
      <c r="K87" s="111">
        <v>0</v>
      </c>
      <c r="L87" s="114">
        <v>5318923</v>
      </c>
      <c r="M87" s="114">
        <v>314729</v>
      </c>
      <c r="N87" s="249">
        <v>397500</v>
      </c>
      <c r="O87" s="275">
        <v>31.047900000000002</v>
      </c>
      <c r="P87" s="288">
        <v>23.644300000000001</v>
      </c>
      <c r="Q87" s="406">
        <v>7.4036</v>
      </c>
      <c r="R87" s="112">
        <f t="shared" si="147"/>
        <v>0</v>
      </c>
      <c r="S87" s="113">
        <v>0</v>
      </c>
      <c r="T87" s="113">
        <v>0</v>
      </c>
      <c r="U87" s="113">
        <v>93512</v>
      </c>
      <c r="V87" s="113">
        <v>0</v>
      </c>
      <c r="W87" s="113">
        <v>57740</v>
      </c>
      <c r="X87" s="113">
        <v>0</v>
      </c>
      <c r="Y87" s="113">
        <f t="shared" si="148"/>
        <v>151252</v>
      </c>
      <c r="Z87" s="113">
        <v>0</v>
      </c>
      <c r="AA87" s="113">
        <v>0</v>
      </c>
      <c r="AB87" s="113">
        <v>0</v>
      </c>
      <c r="AC87" s="113">
        <f t="shared" si="149"/>
        <v>0</v>
      </c>
      <c r="AD87" s="113">
        <f t="shared" si="150"/>
        <v>151252</v>
      </c>
      <c r="AE87" s="114">
        <f t="shared" si="151"/>
        <v>51123</v>
      </c>
      <c r="AF87" s="114">
        <f t="shared" si="152"/>
        <v>3025</v>
      </c>
      <c r="AG87" s="113">
        <v>0</v>
      </c>
      <c r="AH87" s="113">
        <v>0</v>
      </c>
      <c r="AI87" s="113">
        <v>0</v>
      </c>
      <c r="AJ87" s="113">
        <f t="shared" si="153"/>
        <v>0</v>
      </c>
      <c r="AK87" s="113">
        <f t="shared" si="154"/>
        <v>205400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v>0.16669999999999999</v>
      </c>
      <c r="AR87" s="115">
        <v>0</v>
      </c>
      <c r="AS87" s="115">
        <v>0</v>
      </c>
      <c r="AT87" s="409">
        <f t="shared" si="172"/>
        <v>0.16669999999999999</v>
      </c>
      <c r="AU87" s="115">
        <f t="shared" si="173"/>
        <v>0</v>
      </c>
      <c r="AV87" s="116">
        <f t="shared" si="155"/>
        <v>0.16669999999999999</v>
      </c>
      <c r="AW87" s="346">
        <f t="shared" si="174"/>
        <v>21973012</v>
      </c>
      <c r="AX87" s="113">
        <f t="shared" si="175"/>
        <v>15887712</v>
      </c>
      <c r="AY87" s="113">
        <f t="shared" si="176"/>
        <v>57740</v>
      </c>
      <c r="AZ87" s="113">
        <f t="shared" si="177"/>
        <v>0</v>
      </c>
      <c r="BA87" s="113">
        <f t="shared" si="178"/>
        <v>5370046</v>
      </c>
      <c r="BB87" s="113">
        <f t="shared" si="178"/>
        <v>317754</v>
      </c>
      <c r="BC87" s="113">
        <f t="shared" si="179"/>
        <v>397500</v>
      </c>
      <c r="BD87" s="115">
        <f t="shared" si="180"/>
        <v>31.214600000000001</v>
      </c>
      <c r="BE87" s="115">
        <f t="shared" si="181"/>
        <v>23.811</v>
      </c>
      <c r="BF87" s="372">
        <f t="shared" si="182"/>
        <v>0.16669999999999999</v>
      </c>
      <c r="BG87" s="116">
        <f t="shared" si="183"/>
        <v>7.4036</v>
      </c>
    </row>
    <row r="88" spans="1:59" x14ac:dyDescent="0.2">
      <c r="A88" s="368">
        <v>16</v>
      </c>
      <c r="B88" s="369">
        <v>3452</v>
      </c>
      <c r="C88" s="369">
        <v>600078264</v>
      </c>
      <c r="D88" s="369">
        <v>72743557</v>
      </c>
      <c r="E88" s="367" t="s">
        <v>116</v>
      </c>
      <c r="F88" s="369">
        <v>3113</v>
      </c>
      <c r="G88" s="370" t="s">
        <v>316</v>
      </c>
      <c r="H88" s="371" t="s">
        <v>282</v>
      </c>
      <c r="I88" s="110">
        <v>2568290</v>
      </c>
      <c r="J88" s="111">
        <v>1880921</v>
      </c>
      <c r="K88" s="111">
        <v>0</v>
      </c>
      <c r="L88" s="114">
        <v>635751</v>
      </c>
      <c r="M88" s="114">
        <v>37618</v>
      </c>
      <c r="N88" s="249">
        <v>14000</v>
      </c>
      <c r="O88" s="275">
        <v>5.4300000000000006</v>
      </c>
      <c r="P88" s="288">
        <v>5.4300000000000006</v>
      </c>
      <c r="Q88" s="406">
        <v>0</v>
      </c>
      <c r="R88" s="112">
        <f t="shared" si="147"/>
        <v>0</v>
      </c>
      <c r="S88" s="113">
        <v>0</v>
      </c>
      <c r="T88" s="113">
        <v>0</v>
      </c>
      <c r="U88" s="113">
        <v>0</v>
      </c>
      <c r="V88" s="113">
        <v>0</v>
      </c>
      <c r="W88" s="113">
        <v>0</v>
      </c>
      <c r="X88" s="113">
        <v>0</v>
      </c>
      <c r="Y88" s="113">
        <f t="shared" si="148"/>
        <v>0</v>
      </c>
      <c r="Z88" s="113">
        <v>0</v>
      </c>
      <c r="AA88" s="113">
        <v>0</v>
      </c>
      <c r="AB88" s="113">
        <v>0</v>
      </c>
      <c r="AC88" s="113">
        <f t="shared" si="149"/>
        <v>0</v>
      </c>
      <c r="AD88" s="113">
        <f t="shared" si="150"/>
        <v>0</v>
      </c>
      <c r="AE88" s="114">
        <f t="shared" si="151"/>
        <v>0</v>
      </c>
      <c r="AF88" s="114">
        <f t="shared" si="152"/>
        <v>0</v>
      </c>
      <c r="AG88" s="113">
        <v>0</v>
      </c>
      <c r="AH88" s="113">
        <v>0</v>
      </c>
      <c r="AI88" s="113">
        <v>0</v>
      </c>
      <c r="AJ88" s="113">
        <f t="shared" si="153"/>
        <v>0</v>
      </c>
      <c r="AK88" s="113">
        <f t="shared" si="154"/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v>0</v>
      </c>
      <c r="AR88" s="115">
        <v>0</v>
      </c>
      <c r="AS88" s="115">
        <v>0</v>
      </c>
      <c r="AT88" s="409">
        <f t="shared" si="172"/>
        <v>0</v>
      </c>
      <c r="AU88" s="115">
        <f t="shared" si="173"/>
        <v>0</v>
      </c>
      <c r="AV88" s="116">
        <f t="shared" si="155"/>
        <v>0</v>
      </c>
      <c r="AW88" s="346">
        <f t="shared" si="174"/>
        <v>2568290</v>
      </c>
      <c r="AX88" s="113">
        <f t="shared" si="175"/>
        <v>1880921</v>
      </c>
      <c r="AY88" s="113">
        <f t="shared" si="176"/>
        <v>0</v>
      </c>
      <c r="AZ88" s="113">
        <f t="shared" si="177"/>
        <v>0</v>
      </c>
      <c r="BA88" s="113">
        <f t="shared" si="178"/>
        <v>635751</v>
      </c>
      <c r="BB88" s="113">
        <f t="shared" si="178"/>
        <v>37618</v>
      </c>
      <c r="BC88" s="113">
        <f t="shared" si="179"/>
        <v>14000</v>
      </c>
      <c r="BD88" s="115">
        <f t="shared" si="180"/>
        <v>5.4300000000000006</v>
      </c>
      <c r="BE88" s="115">
        <f t="shared" si="181"/>
        <v>5.4300000000000006</v>
      </c>
      <c r="BF88" s="372">
        <f t="shared" si="182"/>
        <v>0</v>
      </c>
      <c r="BG88" s="116">
        <f t="shared" si="183"/>
        <v>0</v>
      </c>
    </row>
    <row r="89" spans="1:59" x14ac:dyDescent="0.2">
      <c r="A89" s="368">
        <v>16</v>
      </c>
      <c r="B89" s="369">
        <v>3452</v>
      </c>
      <c r="C89" s="369">
        <v>600078264</v>
      </c>
      <c r="D89" s="369">
        <v>72743557</v>
      </c>
      <c r="E89" s="367" t="s">
        <v>116</v>
      </c>
      <c r="F89" s="369">
        <v>3141</v>
      </c>
      <c r="G89" s="370" t="s">
        <v>319</v>
      </c>
      <c r="H89" s="371" t="s">
        <v>282</v>
      </c>
      <c r="I89" s="110">
        <v>2023825</v>
      </c>
      <c r="J89" s="111">
        <v>1479365</v>
      </c>
      <c r="K89" s="111">
        <v>0</v>
      </c>
      <c r="L89" s="114">
        <v>500025</v>
      </c>
      <c r="M89" s="114">
        <v>29587</v>
      </c>
      <c r="N89" s="249">
        <v>14848</v>
      </c>
      <c r="O89" s="275">
        <v>5.03</v>
      </c>
      <c r="P89" s="288">
        <v>0</v>
      </c>
      <c r="Q89" s="406">
        <v>5.03</v>
      </c>
      <c r="R89" s="112">
        <f t="shared" si="147"/>
        <v>0</v>
      </c>
      <c r="S89" s="113">
        <v>0</v>
      </c>
      <c r="T89" s="113">
        <v>0</v>
      </c>
      <c r="U89" s="113">
        <v>0</v>
      </c>
      <c r="V89" s="113">
        <v>0</v>
      </c>
      <c r="W89" s="113">
        <v>0</v>
      </c>
      <c r="X89" s="113">
        <v>0</v>
      </c>
      <c r="Y89" s="113">
        <f t="shared" si="148"/>
        <v>0</v>
      </c>
      <c r="Z89" s="113">
        <v>0</v>
      </c>
      <c r="AA89" s="113">
        <v>0</v>
      </c>
      <c r="AB89" s="113">
        <v>0</v>
      </c>
      <c r="AC89" s="113">
        <f t="shared" si="149"/>
        <v>0</v>
      </c>
      <c r="AD89" s="113">
        <f t="shared" si="150"/>
        <v>0</v>
      </c>
      <c r="AE89" s="114">
        <f t="shared" si="151"/>
        <v>0</v>
      </c>
      <c r="AF89" s="114">
        <f t="shared" si="152"/>
        <v>0</v>
      </c>
      <c r="AG89" s="113">
        <v>0</v>
      </c>
      <c r="AH89" s="113">
        <v>0</v>
      </c>
      <c r="AI89" s="113">
        <v>0</v>
      </c>
      <c r="AJ89" s="113">
        <f t="shared" si="153"/>
        <v>0</v>
      </c>
      <c r="AK89" s="113">
        <f t="shared" si="154"/>
        <v>0</v>
      </c>
      <c r="AL89" s="115">
        <v>0</v>
      </c>
      <c r="AM89" s="115">
        <v>0</v>
      </c>
      <c r="AN89" s="115">
        <v>0</v>
      </c>
      <c r="AO89" s="115">
        <v>0</v>
      </c>
      <c r="AP89" s="115">
        <v>0</v>
      </c>
      <c r="AQ89" s="115">
        <v>0</v>
      </c>
      <c r="AR89" s="115">
        <v>0</v>
      </c>
      <c r="AS89" s="115">
        <v>0</v>
      </c>
      <c r="AT89" s="409">
        <f t="shared" si="172"/>
        <v>0</v>
      </c>
      <c r="AU89" s="115">
        <f t="shared" si="173"/>
        <v>0</v>
      </c>
      <c r="AV89" s="116">
        <f t="shared" si="155"/>
        <v>0</v>
      </c>
      <c r="AW89" s="346">
        <f t="shared" si="174"/>
        <v>2023825</v>
      </c>
      <c r="AX89" s="113">
        <f t="shared" si="175"/>
        <v>1479365</v>
      </c>
      <c r="AY89" s="113">
        <f t="shared" si="176"/>
        <v>0</v>
      </c>
      <c r="AZ89" s="113">
        <f t="shared" si="177"/>
        <v>0</v>
      </c>
      <c r="BA89" s="113">
        <f t="shared" si="178"/>
        <v>500025</v>
      </c>
      <c r="BB89" s="113">
        <f t="shared" si="178"/>
        <v>29587</v>
      </c>
      <c r="BC89" s="113">
        <f t="shared" si="179"/>
        <v>14848</v>
      </c>
      <c r="BD89" s="115">
        <f t="shared" si="180"/>
        <v>5.03</v>
      </c>
      <c r="BE89" s="115">
        <f t="shared" si="181"/>
        <v>0</v>
      </c>
      <c r="BF89" s="372">
        <f t="shared" si="182"/>
        <v>0</v>
      </c>
      <c r="BG89" s="116">
        <f t="shared" si="183"/>
        <v>5.03</v>
      </c>
    </row>
    <row r="90" spans="1:59" x14ac:dyDescent="0.2">
      <c r="A90" s="368">
        <v>16</v>
      </c>
      <c r="B90" s="369">
        <v>3452</v>
      </c>
      <c r="C90" s="369">
        <v>600078264</v>
      </c>
      <c r="D90" s="369">
        <v>72743557</v>
      </c>
      <c r="E90" s="367" t="s">
        <v>116</v>
      </c>
      <c r="F90" s="369">
        <v>3143</v>
      </c>
      <c r="G90" s="370" t="s">
        <v>633</v>
      </c>
      <c r="H90" s="394" t="s">
        <v>281</v>
      </c>
      <c r="I90" s="110">
        <v>1769099</v>
      </c>
      <c r="J90" s="111">
        <v>1302723</v>
      </c>
      <c r="K90" s="111">
        <v>0</v>
      </c>
      <c r="L90" s="114">
        <v>440321</v>
      </c>
      <c r="M90" s="114">
        <v>26055</v>
      </c>
      <c r="N90" s="249">
        <v>0</v>
      </c>
      <c r="O90" s="275">
        <v>2.8035999999999999</v>
      </c>
      <c r="P90" s="288">
        <v>2.8035999999999999</v>
      </c>
      <c r="Q90" s="406">
        <v>0</v>
      </c>
      <c r="R90" s="112">
        <f t="shared" si="147"/>
        <v>0</v>
      </c>
      <c r="S90" s="113">
        <v>0</v>
      </c>
      <c r="T90" s="113">
        <v>0</v>
      </c>
      <c r="U90" s="113">
        <v>0</v>
      </c>
      <c r="V90" s="113">
        <v>0</v>
      </c>
      <c r="W90" s="113">
        <v>0</v>
      </c>
      <c r="X90" s="113">
        <v>0</v>
      </c>
      <c r="Y90" s="113">
        <f t="shared" si="148"/>
        <v>0</v>
      </c>
      <c r="Z90" s="113">
        <v>0</v>
      </c>
      <c r="AA90" s="113">
        <v>0</v>
      </c>
      <c r="AB90" s="113">
        <v>0</v>
      </c>
      <c r="AC90" s="113">
        <f t="shared" si="149"/>
        <v>0</v>
      </c>
      <c r="AD90" s="113">
        <f t="shared" si="150"/>
        <v>0</v>
      </c>
      <c r="AE90" s="114">
        <f t="shared" si="151"/>
        <v>0</v>
      </c>
      <c r="AF90" s="114">
        <f t="shared" si="152"/>
        <v>0</v>
      </c>
      <c r="AG90" s="113">
        <v>0</v>
      </c>
      <c r="AH90" s="113">
        <v>0</v>
      </c>
      <c r="AI90" s="113">
        <v>0</v>
      </c>
      <c r="AJ90" s="113">
        <f t="shared" si="153"/>
        <v>0</v>
      </c>
      <c r="AK90" s="113">
        <f t="shared" si="154"/>
        <v>0</v>
      </c>
      <c r="AL90" s="115">
        <v>0</v>
      </c>
      <c r="AM90" s="115">
        <v>0</v>
      </c>
      <c r="AN90" s="115">
        <v>0</v>
      </c>
      <c r="AO90" s="115">
        <v>0</v>
      </c>
      <c r="AP90" s="115">
        <v>0</v>
      </c>
      <c r="AQ90" s="115">
        <v>0</v>
      </c>
      <c r="AR90" s="115">
        <v>0</v>
      </c>
      <c r="AS90" s="115">
        <v>0</v>
      </c>
      <c r="AT90" s="409">
        <f t="shared" si="172"/>
        <v>0</v>
      </c>
      <c r="AU90" s="115">
        <f t="shared" si="173"/>
        <v>0</v>
      </c>
      <c r="AV90" s="116">
        <f t="shared" si="155"/>
        <v>0</v>
      </c>
      <c r="AW90" s="346">
        <f t="shared" si="174"/>
        <v>1769099</v>
      </c>
      <c r="AX90" s="113">
        <f t="shared" si="175"/>
        <v>1302723</v>
      </c>
      <c r="AY90" s="113">
        <f t="shared" si="176"/>
        <v>0</v>
      </c>
      <c r="AZ90" s="113">
        <f t="shared" si="177"/>
        <v>0</v>
      </c>
      <c r="BA90" s="113">
        <f t="shared" si="178"/>
        <v>440321</v>
      </c>
      <c r="BB90" s="113">
        <f t="shared" si="178"/>
        <v>26055</v>
      </c>
      <c r="BC90" s="113">
        <f t="shared" si="179"/>
        <v>0</v>
      </c>
      <c r="BD90" s="115">
        <f t="shared" si="180"/>
        <v>2.8035999999999999</v>
      </c>
      <c r="BE90" s="115">
        <f t="shared" si="181"/>
        <v>2.8035999999999999</v>
      </c>
      <c r="BF90" s="372">
        <f t="shared" si="182"/>
        <v>0</v>
      </c>
      <c r="BG90" s="116">
        <f t="shared" si="183"/>
        <v>0</v>
      </c>
    </row>
    <row r="91" spans="1:59" x14ac:dyDescent="0.2">
      <c r="A91" s="368">
        <v>16</v>
      </c>
      <c r="B91" s="369">
        <v>3452</v>
      </c>
      <c r="C91" s="369">
        <v>600078264</v>
      </c>
      <c r="D91" s="369">
        <v>72743557</v>
      </c>
      <c r="E91" s="367" t="s">
        <v>116</v>
      </c>
      <c r="F91" s="369">
        <v>3143</v>
      </c>
      <c r="G91" s="370" t="s">
        <v>634</v>
      </c>
      <c r="H91" s="394" t="s">
        <v>282</v>
      </c>
      <c r="I91" s="110">
        <v>42835</v>
      </c>
      <c r="J91" s="111">
        <v>30195</v>
      </c>
      <c r="K91" s="111">
        <v>0</v>
      </c>
      <c r="L91" s="114">
        <v>10206</v>
      </c>
      <c r="M91" s="114">
        <v>604</v>
      </c>
      <c r="N91" s="249">
        <v>1830</v>
      </c>
      <c r="O91" s="275">
        <v>0.13</v>
      </c>
      <c r="P91" s="288">
        <v>0</v>
      </c>
      <c r="Q91" s="406">
        <v>0.13</v>
      </c>
      <c r="R91" s="112">
        <f t="shared" si="147"/>
        <v>0</v>
      </c>
      <c r="S91" s="113">
        <v>0</v>
      </c>
      <c r="T91" s="113">
        <v>0</v>
      </c>
      <c r="U91" s="113">
        <v>0</v>
      </c>
      <c r="V91" s="113">
        <v>0</v>
      </c>
      <c r="W91" s="113">
        <v>0</v>
      </c>
      <c r="X91" s="113">
        <v>0</v>
      </c>
      <c r="Y91" s="113">
        <f t="shared" si="148"/>
        <v>0</v>
      </c>
      <c r="Z91" s="113">
        <v>0</v>
      </c>
      <c r="AA91" s="113">
        <v>0</v>
      </c>
      <c r="AB91" s="113">
        <v>0</v>
      </c>
      <c r="AC91" s="113">
        <f t="shared" si="149"/>
        <v>0</v>
      </c>
      <c r="AD91" s="113">
        <f t="shared" si="150"/>
        <v>0</v>
      </c>
      <c r="AE91" s="114">
        <f t="shared" si="151"/>
        <v>0</v>
      </c>
      <c r="AF91" s="114">
        <f t="shared" si="152"/>
        <v>0</v>
      </c>
      <c r="AG91" s="113">
        <v>0</v>
      </c>
      <c r="AH91" s="113">
        <v>0</v>
      </c>
      <c r="AI91" s="113">
        <v>0</v>
      </c>
      <c r="AJ91" s="113">
        <f t="shared" si="153"/>
        <v>0</v>
      </c>
      <c r="AK91" s="113">
        <f t="shared" si="154"/>
        <v>0</v>
      </c>
      <c r="AL91" s="115">
        <v>0</v>
      </c>
      <c r="AM91" s="115">
        <v>0</v>
      </c>
      <c r="AN91" s="115">
        <v>0</v>
      </c>
      <c r="AO91" s="115">
        <v>0</v>
      </c>
      <c r="AP91" s="115">
        <v>0</v>
      </c>
      <c r="AQ91" s="115">
        <v>0</v>
      </c>
      <c r="AR91" s="115">
        <v>0</v>
      </c>
      <c r="AS91" s="115">
        <v>0</v>
      </c>
      <c r="AT91" s="409">
        <f t="shared" si="172"/>
        <v>0</v>
      </c>
      <c r="AU91" s="115">
        <f t="shared" si="173"/>
        <v>0</v>
      </c>
      <c r="AV91" s="116">
        <f t="shared" si="155"/>
        <v>0</v>
      </c>
      <c r="AW91" s="346">
        <f t="shared" si="174"/>
        <v>42835</v>
      </c>
      <c r="AX91" s="113">
        <f t="shared" si="175"/>
        <v>30195</v>
      </c>
      <c r="AY91" s="113">
        <f t="shared" si="176"/>
        <v>0</v>
      </c>
      <c r="AZ91" s="113">
        <f t="shared" si="177"/>
        <v>0</v>
      </c>
      <c r="BA91" s="113">
        <f t="shared" si="178"/>
        <v>10206</v>
      </c>
      <c r="BB91" s="113">
        <f t="shared" si="178"/>
        <v>604</v>
      </c>
      <c r="BC91" s="113">
        <f t="shared" si="179"/>
        <v>1830</v>
      </c>
      <c r="BD91" s="115">
        <f t="shared" si="180"/>
        <v>0.13</v>
      </c>
      <c r="BE91" s="115">
        <f t="shared" si="181"/>
        <v>0</v>
      </c>
      <c r="BF91" s="372">
        <f t="shared" si="182"/>
        <v>0</v>
      </c>
      <c r="BG91" s="116">
        <f t="shared" si="183"/>
        <v>0.13</v>
      </c>
    </row>
    <row r="92" spans="1:59" x14ac:dyDescent="0.2">
      <c r="A92" s="237">
        <v>16</v>
      </c>
      <c r="B92" s="31">
        <v>3452</v>
      </c>
      <c r="C92" s="31">
        <v>600078264</v>
      </c>
      <c r="D92" s="31">
        <v>72743557</v>
      </c>
      <c r="E92" s="246" t="s">
        <v>117</v>
      </c>
      <c r="F92" s="31"/>
      <c r="G92" s="236"/>
      <c r="H92" s="327"/>
      <c r="I92" s="5">
        <v>29619783</v>
      </c>
      <c r="J92" s="8">
        <v>21489069</v>
      </c>
      <c r="K92" s="8">
        <v>0</v>
      </c>
      <c r="L92" s="8">
        <v>7263305</v>
      </c>
      <c r="M92" s="8">
        <v>429781</v>
      </c>
      <c r="N92" s="8">
        <v>437628</v>
      </c>
      <c r="O92" s="9">
        <v>46.920100000000005</v>
      </c>
      <c r="P92" s="9">
        <v>33.845600000000005</v>
      </c>
      <c r="Q92" s="38">
        <v>13.074500000000002</v>
      </c>
      <c r="R92" s="5">
        <f t="shared" ref="R92:BG92" si="184">SUM(R86:R91)</f>
        <v>0</v>
      </c>
      <c r="S92" s="8">
        <f t="shared" si="184"/>
        <v>0</v>
      </c>
      <c r="T92" s="8">
        <f t="shared" si="184"/>
        <v>0</v>
      </c>
      <c r="U92" s="8">
        <f t="shared" si="184"/>
        <v>93512</v>
      </c>
      <c r="V92" s="8">
        <f t="shared" si="184"/>
        <v>0</v>
      </c>
      <c r="W92" s="8">
        <f t="shared" ref="W92" si="185">SUM(W86:W91)</f>
        <v>57740</v>
      </c>
      <c r="X92" s="8">
        <f t="shared" si="184"/>
        <v>0</v>
      </c>
      <c r="Y92" s="8">
        <f t="shared" si="184"/>
        <v>151252</v>
      </c>
      <c r="Z92" s="8">
        <f t="shared" si="184"/>
        <v>0</v>
      </c>
      <c r="AA92" s="8">
        <f t="shared" si="184"/>
        <v>0</v>
      </c>
      <c r="AB92" s="8">
        <f t="shared" si="184"/>
        <v>0</v>
      </c>
      <c r="AC92" s="8">
        <f t="shared" si="184"/>
        <v>0</v>
      </c>
      <c r="AD92" s="8">
        <f t="shared" si="184"/>
        <v>151252</v>
      </c>
      <c r="AE92" s="8">
        <f t="shared" si="184"/>
        <v>51123</v>
      </c>
      <c r="AF92" s="8">
        <f t="shared" si="184"/>
        <v>3025</v>
      </c>
      <c r="AG92" s="8">
        <f t="shared" si="184"/>
        <v>0</v>
      </c>
      <c r="AH92" s="8">
        <f t="shared" si="184"/>
        <v>0</v>
      </c>
      <c r="AI92" s="8">
        <f t="shared" si="184"/>
        <v>0</v>
      </c>
      <c r="AJ92" s="8">
        <f t="shared" si="184"/>
        <v>0</v>
      </c>
      <c r="AK92" s="8">
        <f t="shared" si="184"/>
        <v>205400</v>
      </c>
      <c r="AL92" s="9">
        <f t="shared" si="184"/>
        <v>0</v>
      </c>
      <c r="AM92" s="9">
        <f t="shared" si="184"/>
        <v>0</v>
      </c>
      <c r="AN92" s="9">
        <f t="shared" si="184"/>
        <v>0</v>
      </c>
      <c r="AO92" s="9">
        <f t="shared" si="184"/>
        <v>0</v>
      </c>
      <c r="AP92" s="9">
        <f t="shared" si="184"/>
        <v>0</v>
      </c>
      <c r="AQ92" s="9">
        <f t="shared" ref="AQ92" si="186">SUM(AQ86:AQ91)</f>
        <v>0.16669999999999999</v>
      </c>
      <c r="AR92" s="9">
        <f t="shared" si="184"/>
        <v>0</v>
      </c>
      <c r="AS92" s="9">
        <f t="shared" si="184"/>
        <v>0</v>
      </c>
      <c r="AT92" s="9">
        <f t="shared" si="184"/>
        <v>0.16669999999999999</v>
      </c>
      <c r="AU92" s="9">
        <f t="shared" si="184"/>
        <v>0</v>
      </c>
      <c r="AV92" s="78">
        <f t="shared" si="184"/>
        <v>0.16669999999999999</v>
      </c>
      <c r="AW92" s="851">
        <f t="shared" si="184"/>
        <v>29825183</v>
      </c>
      <c r="AX92" s="8">
        <f t="shared" si="184"/>
        <v>21640321</v>
      </c>
      <c r="AY92" s="43">
        <f t="shared" ref="AY92" si="187">SUM(AY86:AY91)</f>
        <v>57740</v>
      </c>
      <c r="AZ92" s="8">
        <f t="shared" si="184"/>
        <v>0</v>
      </c>
      <c r="BA92" s="8">
        <f t="shared" si="184"/>
        <v>7314428</v>
      </c>
      <c r="BB92" s="8">
        <f t="shared" si="184"/>
        <v>432806</v>
      </c>
      <c r="BC92" s="8">
        <f t="shared" si="184"/>
        <v>437628</v>
      </c>
      <c r="BD92" s="9">
        <f t="shared" si="184"/>
        <v>47.086800000000011</v>
      </c>
      <c r="BE92" s="9">
        <f t="shared" si="184"/>
        <v>34.012300000000003</v>
      </c>
      <c r="BF92" s="9">
        <f t="shared" si="184"/>
        <v>0.16669999999999999</v>
      </c>
      <c r="BG92" s="78">
        <f t="shared" si="184"/>
        <v>13.074500000000002</v>
      </c>
    </row>
    <row r="93" spans="1:59" x14ac:dyDescent="0.2">
      <c r="A93" s="368">
        <v>17</v>
      </c>
      <c r="B93" s="369">
        <v>3445</v>
      </c>
      <c r="C93" s="369">
        <v>600078604</v>
      </c>
      <c r="D93" s="369">
        <v>70695849</v>
      </c>
      <c r="E93" s="367" t="s">
        <v>118</v>
      </c>
      <c r="F93" s="369">
        <v>3111</v>
      </c>
      <c r="G93" s="370" t="s">
        <v>315</v>
      </c>
      <c r="H93" s="371" t="s">
        <v>281</v>
      </c>
      <c r="I93" s="110">
        <v>1567955</v>
      </c>
      <c r="J93" s="111">
        <v>1104286</v>
      </c>
      <c r="K93" s="111">
        <v>43000</v>
      </c>
      <c r="L93" s="114">
        <v>387783</v>
      </c>
      <c r="M93" s="114">
        <v>22086</v>
      </c>
      <c r="N93" s="249">
        <v>10800</v>
      </c>
      <c r="O93" s="275">
        <v>2.2808999999999999</v>
      </c>
      <c r="P93" s="288">
        <v>2</v>
      </c>
      <c r="Q93" s="406">
        <v>0.28090000000000004</v>
      </c>
      <c r="R93" s="112">
        <f t="shared" si="147"/>
        <v>-2000</v>
      </c>
      <c r="S93" s="113">
        <v>0</v>
      </c>
      <c r="T93" s="113">
        <v>0</v>
      </c>
      <c r="U93" s="113">
        <v>0</v>
      </c>
      <c r="V93" s="113">
        <v>0</v>
      </c>
      <c r="W93" s="113">
        <v>0</v>
      </c>
      <c r="X93" s="113">
        <v>0</v>
      </c>
      <c r="Y93" s="113">
        <f t="shared" si="148"/>
        <v>-2000</v>
      </c>
      <c r="Z93" s="113">
        <v>2000</v>
      </c>
      <c r="AA93" s="113">
        <v>0</v>
      </c>
      <c r="AB93" s="113">
        <v>0</v>
      </c>
      <c r="AC93" s="113">
        <f t="shared" si="149"/>
        <v>2000</v>
      </c>
      <c r="AD93" s="113">
        <f t="shared" si="150"/>
        <v>0</v>
      </c>
      <c r="AE93" s="114">
        <f t="shared" si="151"/>
        <v>0</v>
      </c>
      <c r="AF93" s="114">
        <f t="shared" si="152"/>
        <v>-40</v>
      </c>
      <c r="AG93" s="113">
        <v>0</v>
      </c>
      <c r="AH93" s="113">
        <v>0</v>
      </c>
      <c r="AI93" s="113">
        <v>0</v>
      </c>
      <c r="AJ93" s="113">
        <f t="shared" si="153"/>
        <v>0</v>
      </c>
      <c r="AK93" s="113">
        <f t="shared" si="154"/>
        <v>-40</v>
      </c>
      <c r="AL93" s="115">
        <v>0</v>
      </c>
      <c r="AM93" s="115">
        <v>-0.01</v>
      </c>
      <c r="AN93" s="115">
        <v>0</v>
      </c>
      <c r="AO93" s="115">
        <v>0</v>
      </c>
      <c r="AP93" s="115">
        <v>0</v>
      </c>
      <c r="AQ93" s="115">
        <v>0</v>
      </c>
      <c r="AR93" s="115">
        <v>0</v>
      </c>
      <c r="AS93" s="115">
        <v>0</v>
      </c>
      <c r="AT93" s="409">
        <f t="shared" ref="AT93:AT98" si="188">AL93+AN93+AO93+AR93+AQ93</f>
        <v>0</v>
      </c>
      <c r="AU93" s="115">
        <f t="shared" ref="AU93:AU98" si="189">AM93+AP93+AS93</f>
        <v>-0.01</v>
      </c>
      <c r="AV93" s="116">
        <f t="shared" si="155"/>
        <v>-0.01</v>
      </c>
      <c r="AW93" s="346">
        <f t="shared" ref="AW93:AW98" si="190">I93+AK93</f>
        <v>1567915</v>
      </c>
      <c r="AX93" s="113">
        <f t="shared" ref="AX93:AX98" si="191">J93+Y93</f>
        <v>1102286</v>
      </c>
      <c r="AY93" s="113">
        <f t="shared" ref="AY93:AY98" si="192">W93</f>
        <v>0</v>
      </c>
      <c r="AZ93" s="113">
        <f t="shared" ref="AZ93:AZ98" si="193">K93+AC93</f>
        <v>45000</v>
      </c>
      <c r="BA93" s="113">
        <f t="shared" ref="BA93:BB98" si="194">L93+AE93</f>
        <v>387783</v>
      </c>
      <c r="BB93" s="113">
        <f t="shared" si="194"/>
        <v>22046</v>
      </c>
      <c r="BC93" s="113">
        <f t="shared" ref="BC93:BC98" si="195">N93+AJ93</f>
        <v>10800</v>
      </c>
      <c r="BD93" s="115">
        <f t="shared" ref="BD93:BD98" si="196">O93+AV93</f>
        <v>2.2709000000000001</v>
      </c>
      <c r="BE93" s="115">
        <f t="shared" ref="BE93:BE98" si="197">P93+AT93</f>
        <v>2</v>
      </c>
      <c r="BF93" s="372">
        <f t="shared" ref="BF93:BF98" si="198">AQ93</f>
        <v>0</v>
      </c>
      <c r="BG93" s="116">
        <f t="shared" ref="BG93:BG98" si="199">Q93+AU93</f>
        <v>0.27090000000000003</v>
      </c>
    </row>
    <row r="94" spans="1:59" x14ac:dyDescent="0.2">
      <c r="A94" s="368">
        <v>17</v>
      </c>
      <c r="B94" s="369">
        <v>3445</v>
      </c>
      <c r="C94" s="369">
        <v>600078604</v>
      </c>
      <c r="D94" s="369">
        <v>70695849</v>
      </c>
      <c r="E94" s="367" t="s">
        <v>118</v>
      </c>
      <c r="F94" s="369">
        <v>3117</v>
      </c>
      <c r="G94" s="370" t="s">
        <v>318</v>
      </c>
      <c r="H94" s="371" t="s">
        <v>281</v>
      </c>
      <c r="I94" s="110">
        <v>2300445</v>
      </c>
      <c r="J94" s="111">
        <v>1639526</v>
      </c>
      <c r="K94" s="111">
        <v>31000</v>
      </c>
      <c r="L94" s="114">
        <v>564638</v>
      </c>
      <c r="M94" s="114">
        <v>32791</v>
      </c>
      <c r="N94" s="249">
        <v>32490</v>
      </c>
      <c r="O94" s="275">
        <v>3.1587000000000005</v>
      </c>
      <c r="P94" s="288">
        <v>2.2730000000000001</v>
      </c>
      <c r="Q94" s="406">
        <v>0.88570000000000004</v>
      </c>
      <c r="R94" s="112">
        <f t="shared" si="147"/>
        <v>-12000</v>
      </c>
      <c r="S94" s="113">
        <v>0</v>
      </c>
      <c r="T94" s="113">
        <v>0</v>
      </c>
      <c r="U94" s="113">
        <v>15768</v>
      </c>
      <c r="V94" s="113">
        <v>0</v>
      </c>
      <c r="W94" s="113">
        <v>0</v>
      </c>
      <c r="X94" s="113">
        <v>0</v>
      </c>
      <c r="Y94" s="113">
        <f t="shared" si="148"/>
        <v>3768</v>
      </c>
      <c r="Z94" s="113">
        <v>12000</v>
      </c>
      <c r="AA94" s="113">
        <v>0</v>
      </c>
      <c r="AB94" s="113">
        <v>0</v>
      </c>
      <c r="AC94" s="113">
        <f t="shared" si="149"/>
        <v>12000</v>
      </c>
      <c r="AD94" s="113">
        <f t="shared" si="150"/>
        <v>15768</v>
      </c>
      <c r="AE94" s="114">
        <f t="shared" si="151"/>
        <v>5330</v>
      </c>
      <c r="AF94" s="114">
        <f t="shared" si="152"/>
        <v>75</v>
      </c>
      <c r="AG94" s="113">
        <v>0</v>
      </c>
      <c r="AH94" s="113">
        <v>0</v>
      </c>
      <c r="AI94" s="113">
        <v>0</v>
      </c>
      <c r="AJ94" s="113">
        <f t="shared" si="153"/>
        <v>0</v>
      </c>
      <c r="AK94" s="113">
        <f t="shared" si="154"/>
        <v>21173</v>
      </c>
      <c r="AL94" s="115">
        <v>0</v>
      </c>
      <c r="AM94" s="115">
        <v>-0.06</v>
      </c>
      <c r="AN94" s="115">
        <v>0</v>
      </c>
      <c r="AO94" s="115">
        <v>0</v>
      </c>
      <c r="AP94" s="115">
        <v>0</v>
      </c>
      <c r="AQ94" s="115">
        <v>0</v>
      </c>
      <c r="AR94" s="115">
        <v>0</v>
      </c>
      <c r="AS94" s="115">
        <v>0</v>
      </c>
      <c r="AT94" s="409">
        <f t="shared" si="188"/>
        <v>0</v>
      </c>
      <c r="AU94" s="115">
        <f t="shared" si="189"/>
        <v>-0.06</v>
      </c>
      <c r="AV94" s="116">
        <f t="shared" si="155"/>
        <v>-0.06</v>
      </c>
      <c r="AW94" s="346">
        <f t="shared" si="190"/>
        <v>2321618</v>
      </c>
      <c r="AX94" s="113">
        <f t="shared" si="191"/>
        <v>1643294</v>
      </c>
      <c r="AY94" s="113">
        <f t="shared" si="192"/>
        <v>0</v>
      </c>
      <c r="AZ94" s="113">
        <f t="shared" si="193"/>
        <v>43000</v>
      </c>
      <c r="BA94" s="113">
        <f t="shared" si="194"/>
        <v>569968</v>
      </c>
      <c r="BB94" s="113">
        <f t="shared" si="194"/>
        <v>32866</v>
      </c>
      <c r="BC94" s="113">
        <f t="shared" si="195"/>
        <v>32490</v>
      </c>
      <c r="BD94" s="115">
        <f t="shared" si="196"/>
        <v>3.0987000000000005</v>
      </c>
      <c r="BE94" s="115">
        <f t="shared" si="197"/>
        <v>2.2730000000000001</v>
      </c>
      <c r="BF94" s="372">
        <f t="shared" si="198"/>
        <v>0</v>
      </c>
      <c r="BG94" s="116">
        <f t="shared" si="199"/>
        <v>0.8257000000000001</v>
      </c>
    </row>
    <row r="95" spans="1:59" x14ac:dyDescent="0.2">
      <c r="A95" s="368">
        <v>17</v>
      </c>
      <c r="B95" s="369">
        <v>3445</v>
      </c>
      <c r="C95" s="369">
        <v>600078604</v>
      </c>
      <c r="D95" s="369">
        <v>70695849</v>
      </c>
      <c r="E95" s="367" t="s">
        <v>118</v>
      </c>
      <c r="F95" s="369">
        <v>3117</v>
      </c>
      <c r="G95" s="370" t="s">
        <v>316</v>
      </c>
      <c r="H95" s="371" t="s">
        <v>282</v>
      </c>
      <c r="I95" s="110">
        <v>368563</v>
      </c>
      <c r="J95" s="111">
        <v>271401</v>
      </c>
      <c r="K95" s="111">
        <v>0</v>
      </c>
      <c r="L95" s="114">
        <v>91734</v>
      </c>
      <c r="M95" s="114">
        <v>5428</v>
      </c>
      <c r="N95" s="249">
        <v>0</v>
      </c>
      <c r="O95" s="275">
        <v>0.77</v>
      </c>
      <c r="P95" s="288">
        <v>0.77</v>
      </c>
      <c r="Q95" s="406">
        <v>0</v>
      </c>
      <c r="R95" s="112">
        <f t="shared" si="147"/>
        <v>0</v>
      </c>
      <c r="S95" s="113">
        <v>0</v>
      </c>
      <c r="T95" s="113">
        <v>0</v>
      </c>
      <c r="U95" s="113">
        <v>0</v>
      </c>
      <c r="V95" s="113">
        <v>0</v>
      </c>
      <c r="W95" s="113">
        <v>0</v>
      </c>
      <c r="X95" s="113">
        <v>0</v>
      </c>
      <c r="Y95" s="113">
        <f t="shared" si="148"/>
        <v>0</v>
      </c>
      <c r="Z95" s="113">
        <v>0</v>
      </c>
      <c r="AA95" s="113">
        <v>0</v>
      </c>
      <c r="AB95" s="113">
        <v>0</v>
      </c>
      <c r="AC95" s="113">
        <f t="shared" si="149"/>
        <v>0</v>
      </c>
      <c r="AD95" s="113">
        <f t="shared" si="150"/>
        <v>0</v>
      </c>
      <c r="AE95" s="114">
        <f t="shared" si="151"/>
        <v>0</v>
      </c>
      <c r="AF95" s="114">
        <f t="shared" si="152"/>
        <v>0</v>
      </c>
      <c r="AG95" s="113">
        <v>0</v>
      </c>
      <c r="AH95" s="113">
        <v>0</v>
      </c>
      <c r="AI95" s="113">
        <v>0</v>
      </c>
      <c r="AJ95" s="113">
        <f t="shared" si="153"/>
        <v>0</v>
      </c>
      <c r="AK95" s="113">
        <f t="shared" si="154"/>
        <v>0</v>
      </c>
      <c r="AL95" s="115">
        <v>0</v>
      </c>
      <c r="AM95" s="115">
        <v>0</v>
      </c>
      <c r="AN95" s="115">
        <v>0</v>
      </c>
      <c r="AO95" s="115">
        <v>0</v>
      </c>
      <c r="AP95" s="115">
        <v>0</v>
      </c>
      <c r="AQ95" s="115">
        <v>0</v>
      </c>
      <c r="AR95" s="115">
        <v>0</v>
      </c>
      <c r="AS95" s="115">
        <v>0</v>
      </c>
      <c r="AT95" s="409">
        <f t="shared" si="188"/>
        <v>0</v>
      </c>
      <c r="AU95" s="115">
        <f t="shared" si="189"/>
        <v>0</v>
      </c>
      <c r="AV95" s="116">
        <f t="shared" si="155"/>
        <v>0</v>
      </c>
      <c r="AW95" s="346">
        <f t="shared" si="190"/>
        <v>368563</v>
      </c>
      <c r="AX95" s="113">
        <f t="shared" si="191"/>
        <v>271401</v>
      </c>
      <c r="AY95" s="113">
        <f t="shared" si="192"/>
        <v>0</v>
      </c>
      <c r="AZ95" s="113">
        <f t="shared" si="193"/>
        <v>0</v>
      </c>
      <c r="BA95" s="113">
        <f t="shared" si="194"/>
        <v>91734</v>
      </c>
      <c r="BB95" s="113">
        <f t="shared" si="194"/>
        <v>5428</v>
      </c>
      <c r="BC95" s="113">
        <f t="shared" si="195"/>
        <v>0</v>
      </c>
      <c r="BD95" s="115">
        <f t="shared" si="196"/>
        <v>0.77</v>
      </c>
      <c r="BE95" s="115">
        <f t="shared" si="197"/>
        <v>0.77</v>
      </c>
      <c r="BF95" s="372">
        <f t="shared" si="198"/>
        <v>0</v>
      </c>
      <c r="BG95" s="116">
        <f t="shared" si="199"/>
        <v>0</v>
      </c>
    </row>
    <row r="96" spans="1:59" x14ac:dyDescent="0.2">
      <c r="A96" s="368">
        <v>17</v>
      </c>
      <c r="B96" s="369">
        <v>3445</v>
      </c>
      <c r="C96" s="369">
        <v>600078604</v>
      </c>
      <c r="D96" s="369">
        <v>70695849</v>
      </c>
      <c r="E96" s="367" t="s">
        <v>118</v>
      </c>
      <c r="F96" s="369">
        <v>3141</v>
      </c>
      <c r="G96" s="370" t="s">
        <v>319</v>
      </c>
      <c r="H96" s="371" t="s">
        <v>282</v>
      </c>
      <c r="I96" s="110">
        <v>595506</v>
      </c>
      <c r="J96" s="111">
        <v>416974</v>
      </c>
      <c r="K96" s="111">
        <v>20000</v>
      </c>
      <c r="L96" s="114">
        <v>147698</v>
      </c>
      <c r="M96" s="114">
        <v>8340</v>
      </c>
      <c r="N96" s="249">
        <v>2494</v>
      </c>
      <c r="O96" s="275">
        <v>1.49</v>
      </c>
      <c r="P96" s="288">
        <v>0</v>
      </c>
      <c r="Q96" s="406">
        <v>1.49</v>
      </c>
      <c r="R96" s="112">
        <f t="shared" si="147"/>
        <v>10000</v>
      </c>
      <c r="S96" s="113">
        <v>0</v>
      </c>
      <c r="T96" s="113">
        <v>0</v>
      </c>
      <c r="U96" s="113">
        <v>0</v>
      </c>
      <c r="V96" s="113">
        <v>0</v>
      </c>
      <c r="W96" s="113">
        <v>0</v>
      </c>
      <c r="X96" s="113">
        <v>0</v>
      </c>
      <c r="Y96" s="113">
        <f t="shared" si="148"/>
        <v>10000</v>
      </c>
      <c r="Z96" s="113">
        <v>-10000</v>
      </c>
      <c r="AA96" s="113">
        <v>0</v>
      </c>
      <c r="AB96" s="113">
        <v>0</v>
      </c>
      <c r="AC96" s="113">
        <f t="shared" si="149"/>
        <v>-10000</v>
      </c>
      <c r="AD96" s="113">
        <f t="shared" si="150"/>
        <v>0</v>
      </c>
      <c r="AE96" s="114">
        <f t="shared" si="151"/>
        <v>0</v>
      </c>
      <c r="AF96" s="114">
        <f t="shared" si="152"/>
        <v>200</v>
      </c>
      <c r="AG96" s="113">
        <v>0</v>
      </c>
      <c r="AH96" s="113">
        <v>0</v>
      </c>
      <c r="AI96" s="113">
        <v>0</v>
      </c>
      <c r="AJ96" s="113">
        <f t="shared" si="153"/>
        <v>0</v>
      </c>
      <c r="AK96" s="113">
        <f t="shared" si="154"/>
        <v>200</v>
      </c>
      <c r="AL96" s="115">
        <v>0</v>
      </c>
      <c r="AM96" s="115">
        <v>0</v>
      </c>
      <c r="AN96" s="115">
        <v>0</v>
      </c>
      <c r="AO96" s="115">
        <v>0</v>
      </c>
      <c r="AP96" s="115">
        <v>0</v>
      </c>
      <c r="AQ96" s="115">
        <v>0</v>
      </c>
      <c r="AR96" s="115">
        <v>0</v>
      </c>
      <c r="AS96" s="115">
        <v>0</v>
      </c>
      <c r="AT96" s="409">
        <f t="shared" si="188"/>
        <v>0</v>
      </c>
      <c r="AU96" s="115">
        <f t="shared" si="189"/>
        <v>0</v>
      </c>
      <c r="AV96" s="116">
        <f t="shared" si="155"/>
        <v>0</v>
      </c>
      <c r="AW96" s="346">
        <f t="shared" si="190"/>
        <v>595706</v>
      </c>
      <c r="AX96" s="113">
        <f t="shared" si="191"/>
        <v>426974</v>
      </c>
      <c r="AY96" s="113">
        <f t="shared" si="192"/>
        <v>0</v>
      </c>
      <c r="AZ96" s="113">
        <f t="shared" si="193"/>
        <v>10000</v>
      </c>
      <c r="BA96" s="113">
        <f t="shared" si="194"/>
        <v>147698</v>
      </c>
      <c r="BB96" s="113">
        <f t="shared" si="194"/>
        <v>8540</v>
      </c>
      <c r="BC96" s="113">
        <f t="shared" si="195"/>
        <v>2494</v>
      </c>
      <c r="BD96" s="115">
        <f t="shared" si="196"/>
        <v>1.49</v>
      </c>
      <c r="BE96" s="115">
        <f t="shared" si="197"/>
        <v>0</v>
      </c>
      <c r="BF96" s="372">
        <f t="shared" si="198"/>
        <v>0</v>
      </c>
      <c r="BG96" s="116">
        <f t="shared" si="199"/>
        <v>1.49</v>
      </c>
    </row>
    <row r="97" spans="1:61" s="3" customFormat="1" x14ac:dyDescent="0.2">
      <c r="A97" s="368">
        <v>17</v>
      </c>
      <c r="B97" s="369">
        <v>3445</v>
      </c>
      <c r="C97" s="369">
        <v>600078604</v>
      </c>
      <c r="D97" s="369">
        <v>70695849</v>
      </c>
      <c r="E97" s="367" t="s">
        <v>118</v>
      </c>
      <c r="F97" s="369">
        <v>3143</v>
      </c>
      <c r="G97" s="370" t="s">
        <v>633</v>
      </c>
      <c r="H97" s="394" t="s">
        <v>281</v>
      </c>
      <c r="I97" s="110">
        <v>533354</v>
      </c>
      <c r="J97" s="111">
        <v>392751</v>
      </c>
      <c r="K97" s="111">
        <v>0</v>
      </c>
      <c r="L97" s="114">
        <v>132749</v>
      </c>
      <c r="M97" s="114">
        <v>7854</v>
      </c>
      <c r="N97" s="249">
        <v>0</v>
      </c>
      <c r="O97" s="275">
        <v>0.88329999999999997</v>
      </c>
      <c r="P97" s="288">
        <v>0.88329999999999997</v>
      </c>
      <c r="Q97" s="406">
        <v>0</v>
      </c>
      <c r="R97" s="112">
        <f t="shared" si="147"/>
        <v>0</v>
      </c>
      <c r="S97" s="113">
        <v>0</v>
      </c>
      <c r="T97" s="113">
        <v>0</v>
      </c>
      <c r="U97" s="113">
        <v>0</v>
      </c>
      <c r="V97" s="113">
        <v>0</v>
      </c>
      <c r="W97" s="113">
        <v>0</v>
      </c>
      <c r="X97" s="113">
        <v>0</v>
      </c>
      <c r="Y97" s="113">
        <f t="shared" si="148"/>
        <v>0</v>
      </c>
      <c r="Z97" s="113">
        <v>0</v>
      </c>
      <c r="AA97" s="113">
        <v>0</v>
      </c>
      <c r="AB97" s="113">
        <v>0</v>
      </c>
      <c r="AC97" s="113">
        <f t="shared" si="149"/>
        <v>0</v>
      </c>
      <c r="AD97" s="113">
        <f t="shared" si="150"/>
        <v>0</v>
      </c>
      <c r="AE97" s="114">
        <f t="shared" si="151"/>
        <v>0</v>
      </c>
      <c r="AF97" s="114">
        <f t="shared" si="152"/>
        <v>0</v>
      </c>
      <c r="AG97" s="113">
        <v>0</v>
      </c>
      <c r="AH97" s="113">
        <v>0</v>
      </c>
      <c r="AI97" s="113">
        <v>0</v>
      </c>
      <c r="AJ97" s="113">
        <f t="shared" si="153"/>
        <v>0</v>
      </c>
      <c r="AK97" s="113">
        <f t="shared" si="154"/>
        <v>0</v>
      </c>
      <c r="AL97" s="115">
        <v>0</v>
      </c>
      <c r="AM97" s="115">
        <v>0</v>
      </c>
      <c r="AN97" s="115">
        <v>0</v>
      </c>
      <c r="AO97" s="115">
        <v>0</v>
      </c>
      <c r="AP97" s="115">
        <v>0</v>
      </c>
      <c r="AQ97" s="115">
        <v>0</v>
      </c>
      <c r="AR97" s="115">
        <v>0</v>
      </c>
      <c r="AS97" s="115">
        <v>0</v>
      </c>
      <c r="AT97" s="409">
        <f t="shared" si="188"/>
        <v>0</v>
      </c>
      <c r="AU97" s="115">
        <f t="shared" si="189"/>
        <v>0</v>
      </c>
      <c r="AV97" s="116">
        <f t="shared" si="155"/>
        <v>0</v>
      </c>
      <c r="AW97" s="346">
        <f t="shared" si="190"/>
        <v>533354</v>
      </c>
      <c r="AX97" s="113">
        <f t="shared" si="191"/>
        <v>392751</v>
      </c>
      <c r="AY97" s="113">
        <f t="shared" si="192"/>
        <v>0</v>
      </c>
      <c r="AZ97" s="113">
        <f t="shared" si="193"/>
        <v>0</v>
      </c>
      <c r="BA97" s="113">
        <f t="shared" si="194"/>
        <v>132749</v>
      </c>
      <c r="BB97" s="113">
        <f t="shared" si="194"/>
        <v>7854</v>
      </c>
      <c r="BC97" s="113">
        <f t="shared" si="195"/>
        <v>0</v>
      </c>
      <c r="BD97" s="115">
        <f t="shared" si="196"/>
        <v>0.88329999999999997</v>
      </c>
      <c r="BE97" s="115">
        <f t="shared" si="197"/>
        <v>0.88329999999999997</v>
      </c>
      <c r="BF97" s="372">
        <f t="shared" si="198"/>
        <v>0</v>
      </c>
      <c r="BG97" s="116">
        <f t="shared" si="199"/>
        <v>0</v>
      </c>
    </row>
    <row r="98" spans="1:61" s="3" customFormat="1" x14ac:dyDescent="0.2">
      <c r="A98" s="368">
        <v>17</v>
      </c>
      <c r="B98" s="369">
        <v>3445</v>
      </c>
      <c r="C98" s="369">
        <v>600078604</v>
      </c>
      <c r="D98" s="369">
        <v>70695849</v>
      </c>
      <c r="E98" s="367" t="s">
        <v>118</v>
      </c>
      <c r="F98" s="369">
        <v>3143</v>
      </c>
      <c r="G98" s="370" t="s">
        <v>634</v>
      </c>
      <c r="H98" s="394" t="s">
        <v>282</v>
      </c>
      <c r="I98" s="110">
        <v>13342</v>
      </c>
      <c r="J98" s="111">
        <v>9405</v>
      </c>
      <c r="K98" s="111">
        <v>0</v>
      </c>
      <c r="L98" s="114">
        <v>3179</v>
      </c>
      <c r="M98" s="114">
        <v>188</v>
      </c>
      <c r="N98" s="249">
        <v>570</v>
      </c>
      <c r="O98" s="275">
        <v>0.04</v>
      </c>
      <c r="P98" s="288">
        <v>0</v>
      </c>
      <c r="Q98" s="406">
        <v>0.04</v>
      </c>
      <c r="R98" s="112">
        <f t="shared" si="147"/>
        <v>0</v>
      </c>
      <c r="S98" s="113">
        <v>0</v>
      </c>
      <c r="T98" s="113">
        <v>0</v>
      </c>
      <c r="U98" s="113">
        <v>0</v>
      </c>
      <c r="V98" s="113">
        <v>0</v>
      </c>
      <c r="W98" s="113">
        <v>0</v>
      </c>
      <c r="X98" s="113">
        <v>0</v>
      </c>
      <c r="Y98" s="113">
        <f t="shared" si="148"/>
        <v>0</v>
      </c>
      <c r="Z98" s="113">
        <v>0</v>
      </c>
      <c r="AA98" s="113">
        <v>0</v>
      </c>
      <c r="AB98" s="113">
        <v>0</v>
      </c>
      <c r="AC98" s="113">
        <f t="shared" si="149"/>
        <v>0</v>
      </c>
      <c r="AD98" s="113">
        <f t="shared" si="150"/>
        <v>0</v>
      </c>
      <c r="AE98" s="114">
        <f t="shared" si="151"/>
        <v>0</v>
      </c>
      <c r="AF98" s="114">
        <f t="shared" si="152"/>
        <v>0</v>
      </c>
      <c r="AG98" s="113">
        <v>0</v>
      </c>
      <c r="AH98" s="113">
        <v>0</v>
      </c>
      <c r="AI98" s="113">
        <v>0</v>
      </c>
      <c r="AJ98" s="113">
        <f t="shared" si="153"/>
        <v>0</v>
      </c>
      <c r="AK98" s="113">
        <f t="shared" si="154"/>
        <v>0</v>
      </c>
      <c r="AL98" s="115">
        <v>0</v>
      </c>
      <c r="AM98" s="115">
        <v>0</v>
      </c>
      <c r="AN98" s="115">
        <v>0</v>
      </c>
      <c r="AO98" s="115">
        <v>0</v>
      </c>
      <c r="AP98" s="115">
        <v>0</v>
      </c>
      <c r="AQ98" s="115">
        <v>0</v>
      </c>
      <c r="AR98" s="115">
        <v>0</v>
      </c>
      <c r="AS98" s="115">
        <v>0</v>
      </c>
      <c r="AT98" s="409">
        <f t="shared" si="188"/>
        <v>0</v>
      </c>
      <c r="AU98" s="115">
        <f t="shared" si="189"/>
        <v>0</v>
      </c>
      <c r="AV98" s="116">
        <f t="shared" si="155"/>
        <v>0</v>
      </c>
      <c r="AW98" s="346">
        <f t="shared" si="190"/>
        <v>13342</v>
      </c>
      <c r="AX98" s="113">
        <f t="shared" si="191"/>
        <v>9405</v>
      </c>
      <c r="AY98" s="113">
        <f t="shared" si="192"/>
        <v>0</v>
      </c>
      <c r="AZ98" s="113">
        <f t="shared" si="193"/>
        <v>0</v>
      </c>
      <c r="BA98" s="113">
        <f t="shared" si="194"/>
        <v>3179</v>
      </c>
      <c r="BB98" s="113">
        <f t="shared" si="194"/>
        <v>188</v>
      </c>
      <c r="BC98" s="113">
        <f t="shared" si="195"/>
        <v>570</v>
      </c>
      <c r="BD98" s="115">
        <f t="shared" si="196"/>
        <v>0.04</v>
      </c>
      <c r="BE98" s="115">
        <f t="shared" si="197"/>
        <v>0</v>
      </c>
      <c r="BF98" s="372">
        <f t="shared" si="198"/>
        <v>0</v>
      </c>
      <c r="BG98" s="116">
        <f t="shared" si="199"/>
        <v>0.04</v>
      </c>
    </row>
    <row r="99" spans="1:61" ht="13.5" thickBot="1" x14ac:dyDescent="0.25">
      <c r="A99" s="241">
        <v>17</v>
      </c>
      <c r="B99" s="59">
        <v>3445</v>
      </c>
      <c r="C99" s="59">
        <v>600078604</v>
      </c>
      <c r="D99" s="59">
        <v>70695849</v>
      </c>
      <c r="E99" s="404" t="s">
        <v>119</v>
      </c>
      <c r="F99" s="59"/>
      <c r="G99" s="242"/>
      <c r="H99" s="405"/>
      <c r="I99" s="333">
        <v>5379165</v>
      </c>
      <c r="J99" s="76">
        <v>3834343</v>
      </c>
      <c r="K99" s="76">
        <v>94000</v>
      </c>
      <c r="L99" s="76">
        <v>1327781</v>
      </c>
      <c r="M99" s="76">
        <v>76687</v>
      </c>
      <c r="N99" s="76">
        <v>46354</v>
      </c>
      <c r="O99" s="233">
        <v>8.6228999999999996</v>
      </c>
      <c r="P99" s="233">
        <v>5.9262999999999995</v>
      </c>
      <c r="Q99" s="334">
        <v>2.6966000000000001</v>
      </c>
      <c r="R99" s="814">
        <f t="shared" ref="R99:BG99" si="200">SUM(R93:R98)</f>
        <v>-4000</v>
      </c>
      <c r="S99" s="815">
        <f t="shared" si="200"/>
        <v>0</v>
      </c>
      <c r="T99" s="815">
        <f t="shared" si="200"/>
        <v>0</v>
      </c>
      <c r="U99" s="815">
        <f t="shared" si="200"/>
        <v>15768</v>
      </c>
      <c r="V99" s="815">
        <f t="shared" si="200"/>
        <v>0</v>
      </c>
      <c r="W99" s="815">
        <f t="shared" ref="W99" si="201">SUM(W93:W98)</f>
        <v>0</v>
      </c>
      <c r="X99" s="815">
        <f t="shared" si="200"/>
        <v>0</v>
      </c>
      <c r="Y99" s="815">
        <f t="shared" si="200"/>
        <v>11768</v>
      </c>
      <c r="Z99" s="815">
        <f t="shared" si="200"/>
        <v>4000</v>
      </c>
      <c r="AA99" s="815">
        <f t="shared" si="200"/>
        <v>0</v>
      </c>
      <c r="AB99" s="815">
        <f t="shared" si="200"/>
        <v>0</v>
      </c>
      <c r="AC99" s="815">
        <f t="shared" si="200"/>
        <v>4000</v>
      </c>
      <c r="AD99" s="815">
        <f t="shared" si="200"/>
        <v>15768</v>
      </c>
      <c r="AE99" s="815">
        <f t="shared" si="200"/>
        <v>5330</v>
      </c>
      <c r="AF99" s="815">
        <f t="shared" si="200"/>
        <v>235</v>
      </c>
      <c r="AG99" s="815">
        <f t="shared" si="200"/>
        <v>0</v>
      </c>
      <c r="AH99" s="815">
        <f t="shared" si="200"/>
        <v>0</v>
      </c>
      <c r="AI99" s="815">
        <f t="shared" si="200"/>
        <v>0</v>
      </c>
      <c r="AJ99" s="815">
        <f t="shared" si="200"/>
        <v>0</v>
      </c>
      <c r="AK99" s="815">
        <f t="shared" si="200"/>
        <v>21333</v>
      </c>
      <c r="AL99" s="816">
        <f t="shared" si="200"/>
        <v>0</v>
      </c>
      <c r="AM99" s="816">
        <f t="shared" si="200"/>
        <v>-6.9999999999999993E-2</v>
      </c>
      <c r="AN99" s="816">
        <f t="shared" si="200"/>
        <v>0</v>
      </c>
      <c r="AO99" s="816">
        <f t="shared" si="200"/>
        <v>0</v>
      </c>
      <c r="AP99" s="816">
        <f t="shared" si="200"/>
        <v>0</v>
      </c>
      <c r="AQ99" s="816">
        <f t="shared" ref="AQ99" si="202">SUM(AQ93:AQ98)</f>
        <v>0</v>
      </c>
      <c r="AR99" s="816">
        <f t="shared" si="200"/>
        <v>0</v>
      </c>
      <c r="AS99" s="816">
        <f t="shared" si="200"/>
        <v>0</v>
      </c>
      <c r="AT99" s="816">
        <f t="shared" si="200"/>
        <v>0</v>
      </c>
      <c r="AU99" s="816">
        <f t="shared" si="200"/>
        <v>-6.9999999999999993E-2</v>
      </c>
      <c r="AV99" s="817">
        <f t="shared" si="200"/>
        <v>-6.9999999999999993E-2</v>
      </c>
      <c r="AW99" s="852">
        <f t="shared" si="200"/>
        <v>5400498</v>
      </c>
      <c r="AX99" s="815">
        <f t="shared" si="200"/>
        <v>3846111</v>
      </c>
      <c r="AY99" s="815">
        <f t="shared" ref="AY99" si="203">SUM(AY93:AY98)</f>
        <v>0</v>
      </c>
      <c r="AZ99" s="815">
        <f t="shared" si="200"/>
        <v>98000</v>
      </c>
      <c r="BA99" s="815">
        <f t="shared" si="200"/>
        <v>1333111</v>
      </c>
      <c r="BB99" s="815">
        <f t="shared" si="200"/>
        <v>76922</v>
      </c>
      <c r="BC99" s="815">
        <f t="shared" si="200"/>
        <v>46354</v>
      </c>
      <c r="BD99" s="816">
        <f t="shared" si="200"/>
        <v>8.5528999999999993</v>
      </c>
      <c r="BE99" s="816">
        <f t="shared" si="200"/>
        <v>5.9262999999999995</v>
      </c>
      <c r="BF99" s="816">
        <f t="shared" si="200"/>
        <v>0</v>
      </c>
      <c r="BG99" s="817">
        <f t="shared" si="200"/>
        <v>2.6265999999999998</v>
      </c>
    </row>
    <row r="100" spans="1:61" ht="13.5" thickBot="1" x14ac:dyDescent="0.25">
      <c r="A100" s="243"/>
      <c r="B100" s="54"/>
      <c r="C100" s="54"/>
      <c r="D100" s="54"/>
      <c r="E100" s="136" t="s">
        <v>796</v>
      </c>
      <c r="F100" s="54"/>
      <c r="G100" s="244"/>
      <c r="H100" s="335"/>
      <c r="I100" s="67">
        <f>I15+I17+I23+I28+I30+I37+I44+I48+I54+I61+I65+I71+I75+I81+I85+I92+I99</f>
        <v>240512425</v>
      </c>
      <c r="J100" s="55">
        <f t="shared" ref="J100:BG100" si="204">J15+J17+J23+J28+J30+J37+J44+J48+J54+J61+J65+J71+J75+J81+J85+J92+J99</f>
        <v>173366860</v>
      </c>
      <c r="K100" s="55">
        <f t="shared" si="204"/>
        <v>1075360</v>
      </c>
      <c r="L100" s="55">
        <f t="shared" si="204"/>
        <v>58961473</v>
      </c>
      <c r="M100" s="55">
        <f t="shared" si="204"/>
        <v>3467335</v>
      </c>
      <c r="N100" s="55">
        <f t="shared" si="204"/>
        <v>3641397</v>
      </c>
      <c r="O100" s="56">
        <f t="shared" si="204"/>
        <v>385.99399999999997</v>
      </c>
      <c r="P100" s="56">
        <f t="shared" si="204"/>
        <v>280.93770000000001</v>
      </c>
      <c r="Q100" s="77">
        <f t="shared" si="204"/>
        <v>105.05629999999999</v>
      </c>
      <c r="R100" s="812">
        <f t="shared" si="204"/>
        <v>-258290</v>
      </c>
      <c r="S100" s="456">
        <f t="shared" si="204"/>
        <v>-85009</v>
      </c>
      <c r="T100" s="456">
        <f t="shared" si="204"/>
        <v>2063207</v>
      </c>
      <c r="U100" s="456">
        <f t="shared" si="204"/>
        <v>769188</v>
      </c>
      <c r="V100" s="456">
        <f t="shared" si="204"/>
        <v>-198821</v>
      </c>
      <c r="W100" s="456">
        <f t="shared" ref="W100" si="205">W15+W17+W23+W28+W30+W37+W44+W48+W54+W61+W65+W71+W75+W81+W85+W92+W99</f>
        <v>288700</v>
      </c>
      <c r="X100" s="456">
        <f t="shared" si="204"/>
        <v>0</v>
      </c>
      <c r="Y100" s="456">
        <f t="shared" si="204"/>
        <v>2578975</v>
      </c>
      <c r="Z100" s="456">
        <f t="shared" si="204"/>
        <v>258290</v>
      </c>
      <c r="AA100" s="456">
        <f t="shared" si="204"/>
        <v>0</v>
      </c>
      <c r="AB100" s="456">
        <f t="shared" si="204"/>
        <v>0</v>
      </c>
      <c r="AC100" s="456">
        <f t="shared" si="204"/>
        <v>258290</v>
      </c>
      <c r="AD100" s="456">
        <f t="shared" si="204"/>
        <v>2837265</v>
      </c>
      <c r="AE100" s="456">
        <f t="shared" si="204"/>
        <v>958996</v>
      </c>
      <c r="AF100" s="456">
        <f t="shared" si="204"/>
        <v>51579</v>
      </c>
      <c r="AG100" s="456">
        <f t="shared" si="204"/>
        <v>0</v>
      </c>
      <c r="AH100" s="456">
        <f t="shared" si="204"/>
        <v>269998</v>
      </c>
      <c r="AI100" s="456">
        <f t="shared" si="204"/>
        <v>0</v>
      </c>
      <c r="AJ100" s="456">
        <f t="shared" si="204"/>
        <v>269998</v>
      </c>
      <c r="AK100" s="456">
        <f t="shared" si="204"/>
        <v>4117838</v>
      </c>
      <c r="AL100" s="457">
        <f t="shared" si="204"/>
        <v>-0.32000000000000006</v>
      </c>
      <c r="AM100" s="457">
        <f t="shared" si="204"/>
        <v>-0.24</v>
      </c>
      <c r="AN100" s="457">
        <f t="shared" si="204"/>
        <v>-0.24</v>
      </c>
      <c r="AO100" s="457">
        <f t="shared" si="204"/>
        <v>3.7800000000000002</v>
      </c>
      <c r="AP100" s="457">
        <f t="shared" si="204"/>
        <v>0</v>
      </c>
      <c r="AQ100" s="457">
        <f t="shared" ref="AQ100" si="206">AQ15+AQ17+AQ23+AQ28+AQ30+AQ37+AQ44+AQ48+AQ54+AQ61+AQ65+AQ71+AQ75+AQ81+AQ85+AQ92+AQ99</f>
        <v>0.83339999999999992</v>
      </c>
      <c r="AR100" s="457">
        <f t="shared" si="204"/>
        <v>0</v>
      </c>
      <c r="AS100" s="457">
        <f t="shared" si="204"/>
        <v>0</v>
      </c>
      <c r="AT100" s="457">
        <f t="shared" si="204"/>
        <v>4.0533999999999999</v>
      </c>
      <c r="AU100" s="457">
        <f t="shared" si="204"/>
        <v>-0.24</v>
      </c>
      <c r="AV100" s="813">
        <f t="shared" si="204"/>
        <v>3.8134000000000001</v>
      </c>
      <c r="AW100" s="455">
        <f t="shared" si="204"/>
        <v>244630263</v>
      </c>
      <c r="AX100" s="456">
        <f t="shared" si="204"/>
        <v>175945835</v>
      </c>
      <c r="AY100" s="456">
        <f t="shared" ref="AY100" si="207">AY15+AY17+AY23+AY28+AY30+AY37+AY44+AY48+AY54+AY61+AY65+AY71+AY75+AY81+AY85+AY92+AY99</f>
        <v>288700</v>
      </c>
      <c r="AZ100" s="456">
        <f t="shared" si="204"/>
        <v>1333650</v>
      </c>
      <c r="BA100" s="456">
        <f t="shared" si="204"/>
        <v>59920469</v>
      </c>
      <c r="BB100" s="456">
        <f t="shared" si="204"/>
        <v>3518914</v>
      </c>
      <c r="BC100" s="456">
        <f t="shared" si="204"/>
        <v>3911395</v>
      </c>
      <c r="BD100" s="457">
        <f t="shared" si="204"/>
        <v>389.80740000000014</v>
      </c>
      <c r="BE100" s="457">
        <f t="shared" si="204"/>
        <v>284.99110000000002</v>
      </c>
      <c r="BF100" s="457">
        <f t="shared" si="204"/>
        <v>0.83339999999999992</v>
      </c>
      <c r="BG100" s="458">
        <f t="shared" si="204"/>
        <v>104.81629999999998</v>
      </c>
    </row>
    <row r="101" spans="1:61" x14ac:dyDescent="0.2">
      <c r="D101" s="16"/>
      <c r="E101" s="12"/>
      <c r="F101" s="16"/>
      <c r="G101" s="41"/>
      <c r="H101" s="12"/>
      <c r="I101" s="94">
        <f>SUM(J100:N100)</f>
        <v>240512425</v>
      </c>
      <c r="J101" s="94"/>
      <c r="K101" s="94"/>
      <c r="L101" s="94"/>
      <c r="M101" s="94"/>
      <c r="N101" s="94"/>
      <c r="O101" s="95">
        <f>SUM(P100:Q100)</f>
        <v>385.99400000000003</v>
      </c>
      <c r="P101" s="95"/>
      <c r="Q101" s="95"/>
      <c r="R101" s="95"/>
      <c r="S101" s="95"/>
      <c r="T101" s="95"/>
      <c r="U101" s="95"/>
      <c r="V101" s="95"/>
      <c r="W101" s="95"/>
      <c r="X101" s="95"/>
      <c r="Y101" s="216">
        <f>SUM(R100:X100)</f>
        <v>2578975</v>
      </c>
      <c r="Z101" s="217"/>
      <c r="AA101" s="217"/>
      <c r="AB101" s="217"/>
      <c r="AC101" s="216">
        <f>SUM(Z100:AB100)</f>
        <v>258290</v>
      </c>
      <c r="AD101" s="216">
        <f>Y100+AC100</f>
        <v>2837265</v>
      </c>
      <c r="AE101" s="218"/>
      <c r="AF101" s="218"/>
      <c r="AG101" s="217"/>
      <c r="AH101" s="217"/>
      <c r="AI101" s="217"/>
      <c r="AJ101" s="216">
        <f>SUM(AG100:AI100)</f>
        <v>269998</v>
      </c>
      <c r="AK101" s="216">
        <f>AD100+AE100+AF100+AJ100</f>
        <v>4117838</v>
      </c>
      <c r="AL101" s="137"/>
      <c r="AM101" s="137"/>
      <c r="AN101" s="137"/>
      <c r="AO101" s="137"/>
      <c r="AP101" s="137"/>
      <c r="AQ101" s="137"/>
      <c r="AR101" s="137"/>
      <c r="AS101" s="137"/>
      <c r="AT101" s="138">
        <f>AL100+AN100+AO100+AR100</f>
        <v>3.22</v>
      </c>
      <c r="AU101" s="138">
        <f>AM100+AP100+AS100</f>
        <v>-0.24</v>
      </c>
      <c r="AV101" s="138">
        <f>SUM(AT100:AU100)</f>
        <v>3.8133999999999997</v>
      </c>
      <c r="AW101" s="94">
        <f>AX100+AZ100+BA100+BB100+BC100</f>
        <v>244630263</v>
      </c>
      <c r="AX101" s="93"/>
      <c r="AY101" s="93"/>
      <c r="AZ101" s="93"/>
      <c r="BA101" s="93"/>
      <c r="BB101" s="93"/>
      <c r="BC101" s="93"/>
      <c r="BD101" s="95">
        <f>BE100+BG100</f>
        <v>389.80740000000003</v>
      </c>
      <c r="BE101" s="141"/>
      <c r="BF101" s="141"/>
      <c r="BG101" s="141"/>
    </row>
    <row r="102" spans="1:61" ht="13.5" thickBot="1" x14ac:dyDescent="0.25">
      <c r="D102" s="16"/>
      <c r="E102" s="12"/>
      <c r="F102" s="16"/>
      <c r="G102" s="41"/>
      <c r="H102" s="12"/>
      <c r="I102" s="139">
        <f ca="1">SUM(J103:N103)</f>
        <v>240512425</v>
      </c>
      <c r="J102" s="91"/>
      <c r="K102" s="91"/>
      <c r="L102" s="91"/>
      <c r="M102" s="91"/>
      <c r="N102" s="91"/>
      <c r="O102" s="140">
        <f ca="1">SUM(P103:Q103)</f>
        <v>385.99400000000003</v>
      </c>
      <c r="P102" s="266"/>
      <c r="Q102" s="266"/>
      <c r="R102" s="306"/>
      <c r="S102" s="306"/>
      <c r="T102" s="306"/>
      <c r="U102" s="306"/>
      <c r="V102" s="306"/>
      <c r="W102" s="306"/>
      <c r="X102" s="306"/>
      <c r="Y102" s="301">
        <f ca="1">SUM(R103:X103)</f>
        <v>2578975</v>
      </c>
      <c r="Z102" s="302"/>
      <c r="AA102" s="302"/>
      <c r="AB102" s="302"/>
      <c r="AC102" s="301">
        <f ca="1">SUM(Z103:AB103)</f>
        <v>258290</v>
      </c>
      <c r="AD102" s="301">
        <f ca="1">Y103+AC103</f>
        <v>2837265</v>
      </c>
      <c r="AE102" s="303"/>
      <c r="AF102" s="303"/>
      <c r="AG102" s="302"/>
      <c r="AH102" s="302"/>
      <c r="AI102" s="302"/>
      <c r="AJ102" s="301">
        <f ca="1">SUM(AG103:AI103)</f>
        <v>269998</v>
      </c>
      <c r="AK102" s="301">
        <f ca="1">AD103+AE103+AF103+AJ103</f>
        <v>4117838</v>
      </c>
      <c r="AL102" s="304"/>
      <c r="AM102" s="304"/>
      <c r="AN102" s="304"/>
      <c r="AO102" s="304"/>
      <c r="AP102" s="304"/>
      <c r="AQ102" s="304"/>
      <c r="AR102" s="304"/>
      <c r="AS102" s="304"/>
      <c r="AT102" s="305">
        <f ca="1">AL103+AN103+AO103+AR103</f>
        <v>3.22</v>
      </c>
      <c r="AU102" s="305">
        <f ca="1">AM103+AP103+AS103</f>
        <v>-0.23999999999999996</v>
      </c>
      <c r="AV102" s="305">
        <f ca="1">SUM(AT103:AU103)</f>
        <v>3.8134000000000001</v>
      </c>
      <c r="AW102" s="94">
        <f ca="1">AX103+AZ103+BA103+BB103+BC103</f>
        <v>244630263</v>
      </c>
      <c r="AX102" s="93"/>
      <c r="AY102" s="93"/>
      <c r="AZ102" s="93"/>
      <c r="BA102" s="93"/>
      <c r="BB102" s="93"/>
      <c r="BC102" s="93"/>
      <c r="BD102" s="95">
        <f ca="1">BE103+BG103</f>
        <v>389.80740000000003</v>
      </c>
      <c r="BE102" s="141"/>
      <c r="BF102" s="141"/>
      <c r="BG102" s="141"/>
    </row>
    <row r="103" spans="1:61" ht="13.5" thickBot="1" x14ac:dyDescent="0.25">
      <c r="D103" s="16"/>
      <c r="E103" s="12"/>
      <c r="F103" s="16"/>
      <c r="G103" s="41"/>
      <c r="H103" s="208" t="s">
        <v>0</v>
      </c>
      <c r="I103" s="211">
        <f t="shared" ref="I103:BG103" ca="1" si="208">SUM(I104:I113)</f>
        <v>240512425</v>
      </c>
      <c r="J103" s="60">
        <f t="shared" ca="1" si="208"/>
        <v>173366860</v>
      </c>
      <c r="K103" s="60">
        <f t="shared" ca="1" si="208"/>
        <v>1075360</v>
      </c>
      <c r="L103" s="60">
        <f t="shared" ca="1" si="208"/>
        <v>58961473</v>
      </c>
      <c r="M103" s="60">
        <f t="shared" ca="1" si="208"/>
        <v>3467335</v>
      </c>
      <c r="N103" s="60">
        <f t="shared" ca="1" si="208"/>
        <v>3641397</v>
      </c>
      <c r="O103" s="61">
        <f t="shared" ca="1" si="208"/>
        <v>385.99399999999997</v>
      </c>
      <c r="P103" s="61">
        <f t="shared" ca="1" si="208"/>
        <v>280.93770000000001</v>
      </c>
      <c r="Q103" s="228">
        <f t="shared" ca="1" si="208"/>
        <v>105.05629999999999</v>
      </c>
      <c r="R103" s="211">
        <f t="shared" ca="1" si="208"/>
        <v>-258290</v>
      </c>
      <c r="S103" s="229">
        <f t="shared" ca="1" si="208"/>
        <v>-85009</v>
      </c>
      <c r="T103" s="229">
        <f t="shared" ca="1" si="208"/>
        <v>2063207</v>
      </c>
      <c r="U103" s="229">
        <f t="shared" ca="1" si="208"/>
        <v>769188</v>
      </c>
      <c r="V103" s="229">
        <f t="shared" ca="1" si="208"/>
        <v>-198821</v>
      </c>
      <c r="W103" s="229">
        <f t="shared" ref="W103" ca="1" si="209">SUM(W104:W113)</f>
        <v>288700</v>
      </c>
      <c r="X103" s="229">
        <f t="shared" ca="1" si="208"/>
        <v>0</v>
      </c>
      <c r="Y103" s="229">
        <f t="shared" ca="1" si="208"/>
        <v>2578975</v>
      </c>
      <c r="Z103" s="229">
        <f t="shared" ca="1" si="208"/>
        <v>258290</v>
      </c>
      <c r="AA103" s="229">
        <f t="shared" ca="1" si="208"/>
        <v>0</v>
      </c>
      <c r="AB103" s="229">
        <f t="shared" ca="1" si="208"/>
        <v>0</v>
      </c>
      <c r="AC103" s="229">
        <f t="shared" ca="1" si="208"/>
        <v>258290</v>
      </c>
      <c r="AD103" s="229">
        <f t="shared" ca="1" si="208"/>
        <v>2837265</v>
      </c>
      <c r="AE103" s="229">
        <f t="shared" ca="1" si="208"/>
        <v>958996</v>
      </c>
      <c r="AF103" s="229">
        <f t="shared" ca="1" si="208"/>
        <v>51579</v>
      </c>
      <c r="AG103" s="229">
        <f t="shared" ca="1" si="208"/>
        <v>0</v>
      </c>
      <c r="AH103" s="229">
        <f t="shared" ca="1" si="208"/>
        <v>269998</v>
      </c>
      <c r="AI103" s="229">
        <f t="shared" ca="1" si="208"/>
        <v>0</v>
      </c>
      <c r="AJ103" s="229">
        <f t="shared" ca="1" si="208"/>
        <v>269998</v>
      </c>
      <c r="AK103" s="229">
        <f t="shared" ca="1" si="208"/>
        <v>4117838</v>
      </c>
      <c r="AL103" s="329">
        <f t="shared" ca="1" si="208"/>
        <v>-0.32</v>
      </c>
      <c r="AM103" s="329">
        <f t="shared" ca="1" si="208"/>
        <v>-0.23999999999999996</v>
      </c>
      <c r="AN103" s="329">
        <f t="shared" ca="1" si="208"/>
        <v>-0.24</v>
      </c>
      <c r="AO103" s="329">
        <f t="shared" ca="1" si="208"/>
        <v>3.7800000000000002</v>
      </c>
      <c r="AP103" s="329">
        <f t="shared" ca="1" si="208"/>
        <v>0</v>
      </c>
      <c r="AQ103" s="329">
        <f t="shared" ref="AQ103" ca="1" si="210">SUM(AQ104:AQ113)</f>
        <v>0.83339999999999992</v>
      </c>
      <c r="AR103" s="329">
        <f t="shared" ca="1" si="208"/>
        <v>0</v>
      </c>
      <c r="AS103" s="329">
        <f t="shared" ca="1" si="208"/>
        <v>0</v>
      </c>
      <c r="AT103" s="329">
        <f t="shared" ca="1" si="208"/>
        <v>4.0533999999999999</v>
      </c>
      <c r="AU103" s="329">
        <f t="shared" ca="1" si="208"/>
        <v>-0.23999999999999996</v>
      </c>
      <c r="AV103" s="314">
        <f t="shared" ca="1" si="208"/>
        <v>3.8133999999999997</v>
      </c>
      <c r="AW103" s="229">
        <f t="shared" ca="1" si="208"/>
        <v>244630263</v>
      </c>
      <c r="AX103" s="229">
        <f t="shared" ca="1" si="208"/>
        <v>175945835</v>
      </c>
      <c r="AY103" s="229">
        <f t="shared" ref="AY103" ca="1" si="211">SUM(AY104:AY113)</f>
        <v>288700</v>
      </c>
      <c r="AZ103" s="229">
        <f t="shared" ca="1" si="208"/>
        <v>1333650</v>
      </c>
      <c r="BA103" s="229">
        <f t="shared" ca="1" si="208"/>
        <v>59920469</v>
      </c>
      <c r="BB103" s="229">
        <f t="shared" ca="1" si="208"/>
        <v>3518914</v>
      </c>
      <c r="BC103" s="229">
        <f t="shared" ca="1" si="208"/>
        <v>3911395</v>
      </c>
      <c r="BD103" s="329">
        <f t="shared" ca="1" si="208"/>
        <v>389.80739999999997</v>
      </c>
      <c r="BE103" s="329">
        <f t="shared" ca="1" si="208"/>
        <v>284.99110000000002</v>
      </c>
      <c r="BF103" s="329">
        <f t="shared" ref="BF103" ca="1" si="212">SUM(BF104:BF113)</f>
        <v>0.83339999999999992</v>
      </c>
      <c r="BG103" s="329">
        <f t="shared" ca="1" si="208"/>
        <v>104.81629999999998</v>
      </c>
    </row>
    <row r="104" spans="1:61" x14ac:dyDescent="0.2">
      <c r="D104" s="16"/>
      <c r="E104" s="12"/>
      <c r="F104" s="16"/>
      <c r="G104" s="41"/>
      <c r="H104" s="209">
        <v>3111</v>
      </c>
      <c r="I104" s="251">
        <f t="shared" ref="I104:BG104" ca="1" si="213">SUMIF($F$12:$F$427,"=3111",I$12:I$383)</f>
        <v>47716633</v>
      </c>
      <c r="J104" s="252">
        <f t="shared" ca="1" si="213"/>
        <v>34582053</v>
      </c>
      <c r="K104" s="252">
        <f t="shared" ca="1" si="213"/>
        <v>233000</v>
      </c>
      <c r="L104" s="252">
        <f t="shared" ca="1" si="213"/>
        <v>11767489</v>
      </c>
      <c r="M104" s="252">
        <f t="shared" ca="1" si="213"/>
        <v>691641</v>
      </c>
      <c r="N104" s="252">
        <f t="shared" ca="1" si="213"/>
        <v>442450</v>
      </c>
      <c r="O104" s="253">
        <f t="shared" ca="1" si="213"/>
        <v>81.185199999999995</v>
      </c>
      <c r="P104" s="253">
        <f t="shared" ca="1" si="213"/>
        <v>62.3367</v>
      </c>
      <c r="Q104" s="256">
        <f t="shared" ca="1" si="213"/>
        <v>18.848499999999998</v>
      </c>
      <c r="R104" s="251">
        <f t="shared" ca="1" si="213"/>
        <v>-11000</v>
      </c>
      <c r="S104" s="255">
        <f t="shared" ca="1" si="213"/>
        <v>0</v>
      </c>
      <c r="T104" s="255">
        <f t="shared" ca="1" si="213"/>
        <v>158565</v>
      </c>
      <c r="U104" s="255">
        <f t="shared" ca="1" si="213"/>
        <v>213412</v>
      </c>
      <c r="V104" s="255">
        <f t="shared" ca="1" si="213"/>
        <v>-88365</v>
      </c>
      <c r="W104" s="255">
        <f t="shared" ca="1" si="213"/>
        <v>0</v>
      </c>
      <c r="X104" s="255">
        <f t="shared" ca="1" si="213"/>
        <v>0</v>
      </c>
      <c r="Y104" s="255">
        <f t="shared" ca="1" si="213"/>
        <v>272612</v>
      </c>
      <c r="Z104" s="255">
        <f t="shared" ca="1" si="213"/>
        <v>11000</v>
      </c>
      <c r="AA104" s="255">
        <f t="shared" ca="1" si="213"/>
        <v>0</v>
      </c>
      <c r="AB104" s="255">
        <f t="shared" ca="1" si="213"/>
        <v>0</v>
      </c>
      <c r="AC104" s="255">
        <f t="shared" ca="1" si="213"/>
        <v>11000</v>
      </c>
      <c r="AD104" s="255">
        <f t="shared" ca="1" si="213"/>
        <v>283612</v>
      </c>
      <c r="AE104" s="255">
        <f t="shared" ca="1" si="213"/>
        <v>95860</v>
      </c>
      <c r="AF104" s="255">
        <f t="shared" ca="1" si="213"/>
        <v>5452</v>
      </c>
      <c r="AG104" s="255">
        <f t="shared" ca="1" si="213"/>
        <v>0</v>
      </c>
      <c r="AH104" s="255">
        <f t="shared" ca="1" si="213"/>
        <v>119999</v>
      </c>
      <c r="AI104" s="255">
        <f t="shared" ca="1" si="213"/>
        <v>0</v>
      </c>
      <c r="AJ104" s="255">
        <f t="shared" ca="1" si="213"/>
        <v>119999</v>
      </c>
      <c r="AK104" s="255">
        <f t="shared" ca="1" si="213"/>
        <v>504923</v>
      </c>
      <c r="AL104" s="319">
        <f t="shared" ca="1" si="213"/>
        <v>-0.02</v>
      </c>
      <c r="AM104" s="319">
        <f t="shared" ca="1" si="213"/>
        <v>-0.04</v>
      </c>
      <c r="AN104" s="319">
        <f t="shared" ca="1" si="213"/>
        <v>0</v>
      </c>
      <c r="AO104" s="319">
        <f t="shared" ca="1" si="213"/>
        <v>0.32</v>
      </c>
      <c r="AP104" s="319">
        <f t="shared" ca="1" si="213"/>
        <v>0</v>
      </c>
      <c r="AQ104" s="319">
        <f t="shared" ca="1" si="213"/>
        <v>0</v>
      </c>
      <c r="AR104" s="319">
        <f t="shared" ca="1" si="213"/>
        <v>0</v>
      </c>
      <c r="AS104" s="319">
        <f t="shared" ca="1" si="213"/>
        <v>0</v>
      </c>
      <c r="AT104" s="319">
        <f t="shared" ca="1" si="213"/>
        <v>0.30000000000000004</v>
      </c>
      <c r="AU104" s="319">
        <f t="shared" ca="1" si="213"/>
        <v>-0.04</v>
      </c>
      <c r="AV104" s="330">
        <f t="shared" ca="1" si="213"/>
        <v>0.26</v>
      </c>
      <c r="AW104" s="255">
        <f t="shared" ca="1" si="213"/>
        <v>48221556</v>
      </c>
      <c r="AX104" s="255">
        <f t="shared" ca="1" si="213"/>
        <v>34854665</v>
      </c>
      <c r="AY104" s="255">
        <f t="shared" ca="1" si="213"/>
        <v>0</v>
      </c>
      <c r="AZ104" s="255">
        <f t="shared" ca="1" si="213"/>
        <v>244000</v>
      </c>
      <c r="BA104" s="255">
        <f t="shared" ca="1" si="213"/>
        <v>11863349</v>
      </c>
      <c r="BB104" s="255">
        <f t="shared" ca="1" si="213"/>
        <v>697093</v>
      </c>
      <c r="BC104" s="255">
        <f t="shared" ca="1" si="213"/>
        <v>562449</v>
      </c>
      <c r="BD104" s="319">
        <f t="shared" ca="1" si="213"/>
        <v>81.4452</v>
      </c>
      <c r="BE104" s="319">
        <f t="shared" ca="1" si="213"/>
        <v>62.636700000000005</v>
      </c>
      <c r="BF104" s="319">
        <f t="shared" ca="1" si="213"/>
        <v>0</v>
      </c>
      <c r="BG104" s="319">
        <f t="shared" ca="1" si="213"/>
        <v>18.808499999999999</v>
      </c>
      <c r="BI104" s="7"/>
    </row>
    <row r="105" spans="1:61" x14ac:dyDescent="0.2">
      <c r="D105" s="16"/>
      <c r="E105" s="12"/>
      <c r="F105" s="16"/>
      <c r="G105" s="41"/>
      <c r="H105" s="32">
        <v>3113</v>
      </c>
      <c r="I105" s="257">
        <f t="shared" ref="I105:BG105" si="214">SUMIF($F$12:$F$427,"=3113",I$12:I$427)</f>
        <v>134881550</v>
      </c>
      <c r="J105" s="28">
        <f t="shared" si="214"/>
        <v>97037650</v>
      </c>
      <c r="K105" s="28">
        <f t="shared" si="214"/>
        <v>251360</v>
      </c>
      <c r="L105" s="28">
        <f t="shared" si="214"/>
        <v>32883688</v>
      </c>
      <c r="M105" s="28">
        <f t="shared" si="214"/>
        <v>1940752</v>
      </c>
      <c r="N105" s="28">
        <f t="shared" si="214"/>
        <v>2768100</v>
      </c>
      <c r="O105" s="21">
        <f t="shared" si="214"/>
        <v>203.14219999999997</v>
      </c>
      <c r="P105" s="21">
        <f t="shared" si="214"/>
        <v>164.6146</v>
      </c>
      <c r="Q105" s="259">
        <f t="shared" si="214"/>
        <v>38.5276</v>
      </c>
      <c r="R105" s="257">
        <f t="shared" si="214"/>
        <v>-176290</v>
      </c>
      <c r="S105" s="258">
        <f t="shared" si="214"/>
        <v>-85009</v>
      </c>
      <c r="T105" s="258">
        <f t="shared" si="214"/>
        <v>1621754</v>
      </c>
      <c r="U105" s="258">
        <f t="shared" si="214"/>
        <v>438904</v>
      </c>
      <c r="V105" s="258">
        <f t="shared" si="214"/>
        <v>-110456</v>
      </c>
      <c r="W105" s="258">
        <f t="shared" si="214"/>
        <v>288700</v>
      </c>
      <c r="X105" s="258">
        <f t="shared" si="214"/>
        <v>0</v>
      </c>
      <c r="Y105" s="258">
        <f t="shared" si="214"/>
        <v>1977603</v>
      </c>
      <c r="Z105" s="258">
        <f t="shared" si="214"/>
        <v>176290</v>
      </c>
      <c r="AA105" s="258">
        <f t="shared" si="214"/>
        <v>0</v>
      </c>
      <c r="AB105" s="258">
        <f t="shared" si="214"/>
        <v>0</v>
      </c>
      <c r="AC105" s="258">
        <f t="shared" si="214"/>
        <v>176290</v>
      </c>
      <c r="AD105" s="258">
        <f t="shared" si="214"/>
        <v>2153893</v>
      </c>
      <c r="AE105" s="258">
        <f t="shared" si="214"/>
        <v>728016</v>
      </c>
      <c r="AF105" s="258">
        <f t="shared" si="214"/>
        <v>39552</v>
      </c>
      <c r="AG105" s="258">
        <f t="shared" si="214"/>
        <v>0</v>
      </c>
      <c r="AH105" s="258">
        <f t="shared" si="214"/>
        <v>149999</v>
      </c>
      <c r="AI105" s="258">
        <f t="shared" si="214"/>
        <v>0</v>
      </c>
      <c r="AJ105" s="258">
        <f t="shared" si="214"/>
        <v>149999</v>
      </c>
      <c r="AK105" s="258">
        <f t="shared" si="214"/>
        <v>3071460</v>
      </c>
      <c r="AL105" s="320">
        <f t="shared" si="214"/>
        <v>-0.32</v>
      </c>
      <c r="AM105" s="320">
        <f t="shared" si="214"/>
        <v>-0.13</v>
      </c>
      <c r="AN105" s="320">
        <f t="shared" si="214"/>
        <v>-0.24</v>
      </c>
      <c r="AO105" s="320">
        <f t="shared" si="214"/>
        <v>2.91</v>
      </c>
      <c r="AP105" s="320">
        <f t="shared" si="214"/>
        <v>0</v>
      </c>
      <c r="AQ105" s="320">
        <f t="shared" si="214"/>
        <v>0.83339999999999992</v>
      </c>
      <c r="AR105" s="320">
        <f t="shared" si="214"/>
        <v>0</v>
      </c>
      <c r="AS105" s="320">
        <f t="shared" si="214"/>
        <v>0</v>
      </c>
      <c r="AT105" s="320">
        <f t="shared" si="214"/>
        <v>3.1833999999999998</v>
      </c>
      <c r="AU105" s="320">
        <f t="shared" si="214"/>
        <v>-0.13</v>
      </c>
      <c r="AV105" s="331">
        <f t="shared" si="214"/>
        <v>3.0533999999999999</v>
      </c>
      <c r="AW105" s="258">
        <f t="shared" si="214"/>
        <v>137953010</v>
      </c>
      <c r="AX105" s="258">
        <f t="shared" si="214"/>
        <v>99015253</v>
      </c>
      <c r="AY105" s="258">
        <f t="shared" si="214"/>
        <v>288700</v>
      </c>
      <c r="AZ105" s="258">
        <f t="shared" si="214"/>
        <v>427650</v>
      </c>
      <c r="BA105" s="258">
        <f t="shared" si="214"/>
        <v>33611704</v>
      </c>
      <c r="BB105" s="258">
        <f t="shared" si="214"/>
        <v>1980304</v>
      </c>
      <c r="BC105" s="258">
        <f t="shared" si="214"/>
        <v>2918099</v>
      </c>
      <c r="BD105" s="320">
        <f t="shared" si="214"/>
        <v>206.19559999999996</v>
      </c>
      <c r="BE105" s="320">
        <f t="shared" si="214"/>
        <v>167.798</v>
      </c>
      <c r="BF105" s="320">
        <f t="shared" si="214"/>
        <v>0.83339999999999992</v>
      </c>
      <c r="BG105" s="320">
        <f t="shared" si="214"/>
        <v>38.397599999999997</v>
      </c>
      <c r="BI105" s="7"/>
    </row>
    <row r="106" spans="1:61" x14ac:dyDescent="0.2">
      <c r="D106" s="16"/>
      <c r="E106" s="12"/>
      <c r="F106" s="16"/>
      <c r="G106" s="41"/>
      <c r="H106" s="32">
        <v>3114</v>
      </c>
      <c r="I106" s="257">
        <f t="shared" ref="I106:BG106" si="215">SUMIF($F$12:$F$427,"=3114",I$12:I$427)</f>
        <v>0</v>
      </c>
      <c r="J106" s="28">
        <f t="shared" si="215"/>
        <v>0</v>
      </c>
      <c r="K106" s="28">
        <f t="shared" si="215"/>
        <v>0</v>
      </c>
      <c r="L106" s="28">
        <f t="shared" si="215"/>
        <v>0</v>
      </c>
      <c r="M106" s="28">
        <f t="shared" si="215"/>
        <v>0</v>
      </c>
      <c r="N106" s="28">
        <f t="shared" si="215"/>
        <v>0</v>
      </c>
      <c r="O106" s="21">
        <f t="shared" si="215"/>
        <v>0</v>
      </c>
      <c r="P106" s="21">
        <f t="shared" si="215"/>
        <v>0</v>
      </c>
      <c r="Q106" s="259">
        <f t="shared" si="215"/>
        <v>0</v>
      </c>
      <c r="R106" s="257">
        <f t="shared" si="215"/>
        <v>0</v>
      </c>
      <c r="S106" s="258">
        <f t="shared" si="215"/>
        <v>0</v>
      </c>
      <c r="T106" s="258">
        <f t="shared" si="215"/>
        <v>0</v>
      </c>
      <c r="U106" s="258">
        <f t="shared" si="215"/>
        <v>0</v>
      </c>
      <c r="V106" s="258">
        <f t="shared" si="215"/>
        <v>0</v>
      </c>
      <c r="W106" s="258">
        <f t="shared" si="215"/>
        <v>0</v>
      </c>
      <c r="X106" s="258">
        <f t="shared" si="215"/>
        <v>0</v>
      </c>
      <c r="Y106" s="258">
        <f t="shared" si="215"/>
        <v>0</v>
      </c>
      <c r="Z106" s="258">
        <f t="shared" si="215"/>
        <v>0</v>
      </c>
      <c r="AA106" s="258">
        <f t="shared" si="215"/>
        <v>0</v>
      </c>
      <c r="AB106" s="258">
        <f t="shared" si="215"/>
        <v>0</v>
      </c>
      <c r="AC106" s="258">
        <f t="shared" si="215"/>
        <v>0</v>
      </c>
      <c r="AD106" s="258">
        <f t="shared" si="215"/>
        <v>0</v>
      </c>
      <c r="AE106" s="258">
        <f t="shared" si="215"/>
        <v>0</v>
      </c>
      <c r="AF106" s="258">
        <f t="shared" si="215"/>
        <v>0</v>
      </c>
      <c r="AG106" s="258">
        <f t="shared" si="215"/>
        <v>0</v>
      </c>
      <c r="AH106" s="258">
        <f t="shared" si="215"/>
        <v>0</v>
      </c>
      <c r="AI106" s="258">
        <f t="shared" si="215"/>
        <v>0</v>
      </c>
      <c r="AJ106" s="258">
        <f t="shared" si="215"/>
        <v>0</v>
      </c>
      <c r="AK106" s="258">
        <f t="shared" si="215"/>
        <v>0</v>
      </c>
      <c r="AL106" s="320">
        <f t="shared" si="215"/>
        <v>0</v>
      </c>
      <c r="AM106" s="320">
        <f t="shared" si="215"/>
        <v>0</v>
      </c>
      <c r="AN106" s="320">
        <f t="shared" si="215"/>
        <v>0</v>
      </c>
      <c r="AO106" s="320">
        <f t="shared" si="215"/>
        <v>0</v>
      </c>
      <c r="AP106" s="320">
        <f t="shared" si="215"/>
        <v>0</v>
      </c>
      <c r="AQ106" s="320">
        <f t="shared" si="215"/>
        <v>0</v>
      </c>
      <c r="AR106" s="320">
        <f t="shared" si="215"/>
        <v>0</v>
      </c>
      <c r="AS106" s="320">
        <f t="shared" si="215"/>
        <v>0</v>
      </c>
      <c r="AT106" s="320">
        <f t="shared" si="215"/>
        <v>0</v>
      </c>
      <c r="AU106" s="320">
        <f t="shared" si="215"/>
        <v>0</v>
      </c>
      <c r="AV106" s="331">
        <f t="shared" si="215"/>
        <v>0</v>
      </c>
      <c r="AW106" s="258">
        <f t="shared" si="215"/>
        <v>0</v>
      </c>
      <c r="AX106" s="258">
        <f t="shared" si="215"/>
        <v>0</v>
      </c>
      <c r="AY106" s="258">
        <f t="shared" si="215"/>
        <v>0</v>
      </c>
      <c r="AZ106" s="258">
        <f t="shared" si="215"/>
        <v>0</v>
      </c>
      <c r="BA106" s="258">
        <f t="shared" si="215"/>
        <v>0</v>
      </c>
      <c r="BB106" s="258">
        <f t="shared" si="215"/>
        <v>0</v>
      </c>
      <c r="BC106" s="258">
        <f t="shared" si="215"/>
        <v>0</v>
      </c>
      <c r="BD106" s="320">
        <f t="shared" si="215"/>
        <v>0</v>
      </c>
      <c r="BE106" s="320">
        <f t="shared" si="215"/>
        <v>0</v>
      </c>
      <c r="BF106" s="320">
        <f t="shared" si="215"/>
        <v>0</v>
      </c>
      <c r="BG106" s="320">
        <f t="shared" si="215"/>
        <v>0</v>
      </c>
      <c r="BI106" s="7"/>
    </row>
    <row r="107" spans="1:61" x14ac:dyDescent="0.2">
      <c r="D107" s="16"/>
      <c r="E107" s="12"/>
      <c r="F107" s="16"/>
      <c r="G107" s="41"/>
      <c r="H107" s="32">
        <v>3117</v>
      </c>
      <c r="I107" s="257">
        <f t="shared" ref="I107:BG107" si="216">SUMIF($F$12:$F$427,"=3117",I$12:I$427)</f>
        <v>13932692</v>
      </c>
      <c r="J107" s="28">
        <f t="shared" si="216"/>
        <v>9915408</v>
      </c>
      <c r="K107" s="28">
        <f t="shared" si="216"/>
        <v>166000</v>
      </c>
      <c r="L107" s="28">
        <f t="shared" si="216"/>
        <v>3407516</v>
      </c>
      <c r="M107" s="28">
        <f t="shared" si="216"/>
        <v>198308</v>
      </c>
      <c r="N107" s="28">
        <f t="shared" si="216"/>
        <v>245460</v>
      </c>
      <c r="O107" s="21">
        <f t="shared" si="216"/>
        <v>21.030900000000003</v>
      </c>
      <c r="P107" s="21">
        <f t="shared" si="216"/>
        <v>16.074100000000001</v>
      </c>
      <c r="Q107" s="259">
        <f t="shared" si="216"/>
        <v>4.9567999999999994</v>
      </c>
      <c r="R107" s="257">
        <f t="shared" si="216"/>
        <v>-37000</v>
      </c>
      <c r="S107" s="258">
        <f t="shared" si="216"/>
        <v>0</v>
      </c>
      <c r="T107" s="258">
        <f t="shared" si="216"/>
        <v>0</v>
      </c>
      <c r="U107" s="258">
        <f t="shared" si="216"/>
        <v>91296</v>
      </c>
      <c r="V107" s="258">
        <f t="shared" si="216"/>
        <v>0</v>
      </c>
      <c r="W107" s="258">
        <f t="shared" si="216"/>
        <v>0</v>
      </c>
      <c r="X107" s="258">
        <f t="shared" si="216"/>
        <v>0</v>
      </c>
      <c r="Y107" s="258">
        <f t="shared" si="216"/>
        <v>54296</v>
      </c>
      <c r="Z107" s="258">
        <f t="shared" si="216"/>
        <v>37000</v>
      </c>
      <c r="AA107" s="258">
        <f t="shared" si="216"/>
        <v>0</v>
      </c>
      <c r="AB107" s="258">
        <f t="shared" si="216"/>
        <v>0</v>
      </c>
      <c r="AC107" s="258">
        <f t="shared" si="216"/>
        <v>37000</v>
      </c>
      <c r="AD107" s="258">
        <f t="shared" si="216"/>
        <v>91296</v>
      </c>
      <c r="AE107" s="258">
        <f t="shared" si="216"/>
        <v>30858</v>
      </c>
      <c r="AF107" s="258">
        <f t="shared" si="216"/>
        <v>1086</v>
      </c>
      <c r="AG107" s="258">
        <f t="shared" si="216"/>
        <v>0</v>
      </c>
      <c r="AH107" s="258">
        <f t="shared" si="216"/>
        <v>0</v>
      </c>
      <c r="AI107" s="258">
        <f t="shared" si="216"/>
        <v>0</v>
      </c>
      <c r="AJ107" s="258">
        <f t="shared" si="216"/>
        <v>0</v>
      </c>
      <c r="AK107" s="258">
        <f t="shared" si="216"/>
        <v>123240</v>
      </c>
      <c r="AL107" s="320">
        <f t="shared" si="216"/>
        <v>-0.01</v>
      </c>
      <c r="AM107" s="320">
        <f t="shared" si="216"/>
        <v>-0.15999999999999998</v>
      </c>
      <c r="AN107" s="320">
        <f t="shared" si="216"/>
        <v>0</v>
      </c>
      <c r="AO107" s="320">
        <f t="shared" si="216"/>
        <v>0</v>
      </c>
      <c r="AP107" s="320">
        <f t="shared" si="216"/>
        <v>0</v>
      </c>
      <c r="AQ107" s="320">
        <f t="shared" si="216"/>
        <v>0</v>
      </c>
      <c r="AR107" s="320">
        <f t="shared" si="216"/>
        <v>0</v>
      </c>
      <c r="AS107" s="320">
        <f t="shared" si="216"/>
        <v>0</v>
      </c>
      <c r="AT107" s="320">
        <f t="shared" si="216"/>
        <v>-0.01</v>
      </c>
      <c r="AU107" s="320">
        <f t="shared" si="216"/>
        <v>-0.15999999999999998</v>
      </c>
      <c r="AV107" s="331">
        <f t="shared" si="216"/>
        <v>-0.16999999999999998</v>
      </c>
      <c r="AW107" s="258">
        <f t="shared" si="216"/>
        <v>14055932</v>
      </c>
      <c r="AX107" s="258">
        <f t="shared" si="216"/>
        <v>9969704</v>
      </c>
      <c r="AY107" s="258">
        <f t="shared" si="216"/>
        <v>0</v>
      </c>
      <c r="AZ107" s="258">
        <f t="shared" si="216"/>
        <v>203000</v>
      </c>
      <c r="BA107" s="258">
        <f t="shared" si="216"/>
        <v>3438374</v>
      </c>
      <c r="BB107" s="258">
        <f t="shared" si="216"/>
        <v>199394</v>
      </c>
      <c r="BC107" s="258">
        <f t="shared" si="216"/>
        <v>245460</v>
      </c>
      <c r="BD107" s="320">
        <f t="shared" si="216"/>
        <v>20.860900000000001</v>
      </c>
      <c r="BE107" s="320">
        <f t="shared" si="216"/>
        <v>16.0641</v>
      </c>
      <c r="BF107" s="320">
        <f t="shared" si="216"/>
        <v>0</v>
      </c>
      <c r="BG107" s="320">
        <f t="shared" si="216"/>
        <v>4.7967999999999993</v>
      </c>
      <c r="BI107" s="7"/>
    </row>
    <row r="108" spans="1:61" x14ac:dyDescent="0.2">
      <c r="D108" s="16"/>
      <c r="E108" s="12"/>
      <c r="F108" s="16"/>
      <c r="G108" s="41"/>
      <c r="H108" s="32">
        <v>3122</v>
      </c>
      <c r="I108" s="257">
        <f t="shared" ref="I108:BG108" si="217">SUMIF($F$12:$F$383,"=3122",I$12:I$383)</f>
        <v>0</v>
      </c>
      <c r="J108" s="28">
        <f t="shared" si="217"/>
        <v>0</v>
      </c>
      <c r="K108" s="28">
        <f t="shared" si="217"/>
        <v>0</v>
      </c>
      <c r="L108" s="28">
        <f t="shared" si="217"/>
        <v>0</v>
      </c>
      <c r="M108" s="28">
        <f t="shared" si="217"/>
        <v>0</v>
      </c>
      <c r="N108" s="28">
        <f t="shared" si="217"/>
        <v>0</v>
      </c>
      <c r="O108" s="21">
        <f t="shared" si="217"/>
        <v>0</v>
      </c>
      <c r="P108" s="21">
        <f t="shared" si="217"/>
        <v>0</v>
      </c>
      <c r="Q108" s="259">
        <f t="shared" si="217"/>
        <v>0</v>
      </c>
      <c r="R108" s="257">
        <f t="shared" si="217"/>
        <v>0</v>
      </c>
      <c r="S108" s="258">
        <f t="shared" si="217"/>
        <v>0</v>
      </c>
      <c r="T108" s="258">
        <f t="shared" si="217"/>
        <v>0</v>
      </c>
      <c r="U108" s="258">
        <f t="shared" si="217"/>
        <v>0</v>
      </c>
      <c r="V108" s="258">
        <f t="shared" si="217"/>
        <v>0</v>
      </c>
      <c r="W108" s="258">
        <f t="shared" si="217"/>
        <v>0</v>
      </c>
      <c r="X108" s="258">
        <f t="shared" si="217"/>
        <v>0</v>
      </c>
      <c r="Y108" s="258">
        <f t="shared" si="217"/>
        <v>0</v>
      </c>
      <c r="Z108" s="258">
        <f t="shared" si="217"/>
        <v>0</v>
      </c>
      <c r="AA108" s="258">
        <f t="shared" si="217"/>
        <v>0</v>
      </c>
      <c r="AB108" s="258">
        <f t="shared" si="217"/>
        <v>0</v>
      </c>
      <c r="AC108" s="258">
        <f t="shared" si="217"/>
        <v>0</v>
      </c>
      <c r="AD108" s="258">
        <f t="shared" si="217"/>
        <v>0</v>
      </c>
      <c r="AE108" s="258">
        <f t="shared" si="217"/>
        <v>0</v>
      </c>
      <c r="AF108" s="258">
        <f t="shared" si="217"/>
        <v>0</v>
      </c>
      <c r="AG108" s="258">
        <f t="shared" si="217"/>
        <v>0</v>
      </c>
      <c r="AH108" s="258">
        <f t="shared" si="217"/>
        <v>0</v>
      </c>
      <c r="AI108" s="258">
        <f t="shared" si="217"/>
        <v>0</v>
      </c>
      <c r="AJ108" s="258">
        <f t="shared" si="217"/>
        <v>0</v>
      </c>
      <c r="AK108" s="258">
        <f t="shared" si="217"/>
        <v>0</v>
      </c>
      <c r="AL108" s="320">
        <f t="shared" si="217"/>
        <v>0</v>
      </c>
      <c r="AM108" s="320">
        <f t="shared" si="217"/>
        <v>0</v>
      </c>
      <c r="AN108" s="320">
        <f t="shared" si="217"/>
        <v>0</v>
      </c>
      <c r="AO108" s="320">
        <f t="shared" si="217"/>
        <v>0</v>
      </c>
      <c r="AP108" s="320">
        <f t="shared" si="217"/>
        <v>0</v>
      </c>
      <c r="AQ108" s="320">
        <f t="shared" si="217"/>
        <v>0</v>
      </c>
      <c r="AR108" s="320">
        <f t="shared" si="217"/>
        <v>0</v>
      </c>
      <c r="AS108" s="320">
        <f t="shared" si="217"/>
        <v>0</v>
      </c>
      <c r="AT108" s="320">
        <f t="shared" si="217"/>
        <v>0</v>
      </c>
      <c r="AU108" s="320">
        <f t="shared" si="217"/>
        <v>0</v>
      </c>
      <c r="AV108" s="331">
        <f t="shared" si="217"/>
        <v>0</v>
      </c>
      <c r="AW108" s="258">
        <f t="shared" si="217"/>
        <v>0</v>
      </c>
      <c r="AX108" s="258">
        <f t="shared" si="217"/>
        <v>0</v>
      </c>
      <c r="AY108" s="258">
        <f t="shared" si="217"/>
        <v>0</v>
      </c>
      <c r="AZ108" s="258">
        <f t="shared" si="217"/>
        <v>0</v>
      </c>
      <c r="BA108" s="258">
        <f t="shared" si="217"/>
        <v>0</v>
      </c>
      <c r="BB108" s="258">
        <f t="shared" si="217"/>
        <v>0</v>
      </c>
      <c r="BC108" s="258">
        <f t="shared" si="217"/>
        <v>0</v>
      </c>
      <c r="BD108" s="320">
        <f t="shared" si="217"/>
        <v>0</v>
      </c>
      <c r="BE108" s="320">
        <f t="shared" si="217"/>
        <v>0</v>
      </c>
      <c r="BF108" s="320">
        <f t="shared" si="217"/>
        <v>0</v>
      </c>
      <c r="BG108" s="320">
        <f t="shared" si="217"/>
        <v>0</v>
      </c>
      <c r="BI108" s="7"/>
    </row>
    <row r="109" spans="1:61" x14ac:dyDescent="0.2">
      <c r="D109" s="16"/>
      <c r="E109" s="12"/>
      <c r="F109" s="16"/>
      <c r="G109" s="41"/>
      <c r="H109" s="32">
        <v>3124</v>
      </c>
      <c r="I109" s="257">
        <f t="shared" ref="I109:BG109" si="218">SUMIF($F$12:$F$383,"=3124",I$12:I$383)</f>
        <v>0</v>
      </c>
      <c r="J109" s="28">
        <f t="shared" si="218"/>
        <v>0</v>
      </c>
      <c r="K109" s="28">
        <f t="shared" si="218"/>
        <v>0</v>
      </c>
      <c r="L109" s="28">
        <f t="shared" si="218"/>
        <v>0</v>
      </c>
      <c r="M109" s="28">
        <f t="shared" si="218"/>
        <v>0</v>
      </c>
      <c r="N109" s="28">
        <f t="shared" si="218"/>
        <v>0</v>
      </c>
      <c r="O109" s="21">
        <f t="shared" si="218"/>
        <v>0</v>
      </c>
      <c r="P109" s="21">
        <f t="shared" si="218"/>
        <v>0</v>
      </c>
      <c r="Q109" s="259">
        <f t="shared" si="218"/>
        <v>0</v>
      </c>
      <c r="R109" s="257">
        <f t="shared" si="218"/>
        <v>0</v>
      </c>
      <c r="S109" s="258">
        <f t="shared" si="218"/>
        <v>0</v>
      </c>
      <c r="T109" s="258">
        <f t="shared" si="218"/>
        <v>0</v>
      </c>
      <c r="U109" s="258">
        <f t="shared" si="218"/>
        <v>0</v>
      </c>
      <c r="V109" s="258">
        <f t="shared" si="218"/>
        <v>0</v>
      </c>
      <c r="W109" s="258">
        <f t="shared" si="218"/>
        <v>0</v>
      </c>
      <c r="X109" s="258">
        <f t="shared" si="218"/>
        <v>0</v>
      </c>
      <c r="Y109" s="258">
        <f t="shared" si="218"/>
        <v>0</v>
      </c>
      <c r="Z109" s="258">
        <f t="shared" si="218"/>
        <v>0</v>
      </c>
      <c r="AA109" s="258">
        <f t="shared" si="218"/>
        <v>0</v>
      </c>
      <c r="AB109" s="258">
        <f t="shared" si="218"/>
        <v>0</v>
      </c>
      <c r="AC109" s="258">
        <f t="shared" si="218"/>
        <v>0</v>
      </c>
      <c r="AD109" s="258">
        <f t="shared" si="218"/>
        <v>0</v>
      </c>
      <c r="AE109" s="258">
        <f t="shared" si="218"/>
        <v>0</v>
      </c>
      <c r="AF109" s="258">
        <f t="shared" si="218"/>
        <v>0</v>
      </c>
      <c r="AG109" s="258">
        <f t="shared" si="218"/>
        <v>0</v>
      </c>
      <c r="AH109" s="258">
        <f t="shared" si="218"/>
        <v>0</v>
      </c>
      <c r="AI109" s="258">
        <f t="shared" si="218"/>
        <v>0</v>
      </c>
      <c r="AJ109" s="258">
        <f t="shared" si="218"/>
        <v>0</v>
      </c>
      <c r="AK109" s="258">
        <f t="shared" si="218"/>
        <v>0</v>
      </c>
      <c r="AL109" s="320">
        <f t="shared" si="218"/>
        <v>0</v>
      </c>
      <c r="AM109" s="320">
        <f t="shared" si="218"/>
        <v>0</v>
      </c>
      <c r="AN109" s="320">
        <f t="shared" si="218"/>
        <v>0</v>
      </c>
      <c r="AO109" s="320">
        <f t="shared" si="218"/>
        <v>0</v>
      </c>
      <c r="AP109" s="320">
        <f t="shared" si="218"/>
        <v>0</v>
      </c>
      <c r="AQ109" s="320">
        <f t="shared" si="218"/>
        <v>0</v>
      </c>
      <c r="AR109" s="320">
        <f t="shared" si="218"/>
        <v>0</v>
      </c>
      <c r="AS109" s="320">
        <f t="shared" si="218"/>
        <v>0</v>
      </c>
      <c r="AT109" s="320">
        <f t="shared" si="218"/>
        <v>0</v>
      </c>
      <c r="AU109" s="320">
        <f t="shared" si="218"/>
        <v>0</v>
      </c>
      <c r="AV109" s="331">
        <f t="shared" si="218"/>
        <v>0</v>
      </c>
      <c r="AW109" s="258">
        <f t="shared" si="218"/>
        <v>0</v>
      </c>
      <c r="AX109" s="258">
        <f t="shared" si="218"/>
        <v>0</v>
      </c>
      <c r="AY109" s="258">
        <f t="shared" si="218"/>
        <v>0</v>
      </c>
      <c r="AZ109" s="258">
        <f t="shared" si="218"/>
        <v>0</v>
      </c>
      <c r="BA109" s="258">
        <f t="shared" si="218"/>
        <v>0</v>
      </c>
      <c r="BB109" s="258">
        <f t="shared" si="218"/>
        <v>0</v>
      </c>
      <c r="BC109" s="258">
        <f t="shared" si="218"/>
        <v>0</v>
      </c>
      <c r="BD109" s="320">
        <f t="shared" si="218"/>
        <v>0</v>
      </c>
      <c r="BE109" s="320">
        <f t="shared" si="218"/>
        <v>0</v>
      </c>
      <c r="BF109" s="320">
        <f t="shared" si="218"/>
        <v>0</v>
      </c>
      <c r="BG109" s="320">
        <f t="shared" si="218"/>
        <v>0</v>
      </c>
      <c r="BI109" s="7"/>
    </row>
    <row r="110" spans="1:61" x14ac:dyDescent="0.2">
      <c r="D110" s="16"/>
      <c r="E110" s="12"/>
      <c r="F110" s="16"/>
      <c r="G110" s="41"/>
      <c r="H110" s="32">
        <v>3141</v>
      </c>
      <c r="I110" s="257">
        <f t="shared" ref="I110:BG110" si="219">SUMIF($F$12:$F$427,"=3141",I$12:I$427)</f>
        <v>15350755</v>
      </c>
      <c r="J110" s="28">
        <f t="shared" si="219"/>
        <v>11134165</v>
      </c>
      <c r="K110" s="28">
        <f t="shared" si="219"/>
        <v>100000</v>
      </c>
      <c r="L110" s="28">
        <f t="shared" si="219"/>
        <v>3797147</v>
      </c>
      <c r="M110" s="28">
        <f t="shared" si="219"/>
        <v>222683</v>
      </c>
      <c r="N110" s="28">
        <f t="shared" si="219"/>
        <v>96760</v>
      </c>
      <c r="O110" s="21">
        <f t="shared" si="219"/>
        <v>38.03</v>
      </c>
      <c r="P110" s="21">
        <f t="shared" si="219"/>
        <v>0</v>
      </c>
      <c r="Q110" s="259">
        <f t="shared" si="219"/>
        <v>38.03</v>
      </c>
      <c r="R110" s="257">
        <f t="shared" si="219"/>
        <v>28000</v>
      </c>
      <c r="S110" s="258">
        <f t="shared" si="219"/>
        <v>0</v>
      </c>
      <c r="T110" s="258">
        <f t="shared" si="219"/>
        <v>0</v>
      </c>
      <c r="U110" s="258">
        <f t="shared" si="219"/>
        <v>0</v>
      </c>
      <c r="V110" s="258">
        <f t="shared" si="219"/>
        <v>0</v>
      </c>
      <c r="W110" s="258">
        <f t="shared" si="219"/>
        <v>0</v>
      </c>
      <c r="X110" s="258">
        <f t="shared" si="219"/>
        <v>0</v>
      </c>
      <c r="Y110" s="258">
        <f t="shared" si="219"/>
        <v>28000</v>
      </c>
      <c r="Z110" s="258">
        <f t="shared" si="219"/>
        <v>-28000</v>
      </c>
      <c r="AA110" s="258">
        <f t="shared" si="219"/>
        <v>0</v>
      </c>
      <c r="AB110" s="258">
        <f t="shared" si="219"/>
        <v>0</v>
      </c>
      <c r="AC110" s="258">
        <f t="shared" si="219"/>
        <v>-28000</v>
      </c>
      <c r="AD110" s="258">
        <f t="shared" si="219"/>
        <v>0</v>
      </c>
      <c r="AE110" s="258">
        <f t="shared" si="219"/>
        <v>0</v>
      </c>
      <c r="AF110" s="258">
        <f t="shared" si="219"/>
        <v>560</v>
      </c>
      <c r="AG110" s="258">
        <f t="shared" si="219"/>
        <v>0</v>
      </c>
      <c r="AH110" s="258">
        <f t="shared" si="219"/>
        <v>0</v>
      </c>
      <c r="AI110" s="258">
        <f t="shared" si="219"/>
        <v>0</v>
      </c>
      <c r="AJ110" s="258">
        <f t="shared" si="219"/>
        <v>0</v>
      </c>
      <c r="AK110" s="258">
        <f t="shared" si="219"/>
        <v>560</v>
      </c>
      <c r="AL110" s="320">
        <f t="shared" si="219"/>
        <v>0</v>
      </c>
      <c r="AM110" s="320">
        <f t="shared" si="219"/>
        <v>0</v>
      </c>
      <c r="AN110" s="320">
        <f t="shared" si="219"/>
        <v>0</v>
      </c>
      <c r="AO110" s="320">
        <f t="shared" si="219"/>
        <v>0</v>
      </c>
      <c r="AP110" s="320">
        <f t="shared" si="219"/>
        <v>0</v>
      </c>
      <c r="AQ110" s="320">
        <f t="shared" si="219"/>
        <v>0</v>
      </c>
      <c r="AR110" s="320">
        <f t="shared" si="219"/>
        <v>0</v>
      </c>
      <c r="AS110" s="320">
        <f t="shared" si="219"/>
        <v>0</v>
      </c>
      <c r="AT110" s="320">
        <f t="shared" si="219"/>
        <v>0</v>
      </c>
      <c r="AU110" s="320">
        <f t="shared" si="219"/>
        <v>0</v>
      </c>
      <c r="AV110" s="331">
        <f t="shared" si="219"/>
        <v>0</v>
      </c>
      <c r="AW110" s="258">
        <f t="shared" si="219"/>
        <v>15351315</v>
      </c>
      <c r="AX110" s="258">
        <f t="shared" si="219"/>
        <v>11162165</v>
      </c>
      <c r="AY110" s="258">
        <f t="shared" si="219"/>
        <v>0</v>
      </c>
      <c r="AZ110" s="258">
        <f t="shared" si="219"/>
        <v>72000</v>
      </c>
      <c r="BA110" s="258">
        <f t="shared" si="219"/>
        <v>3797147</v>
      </c>
      <c r="BB110" s="258">
        <f t="shared" si="219"/>
        <v>223243</v>
      </c>
      <c r="BC110" s="258">
        <f t="shared" si="219"/>
        <v>96760</v>
      </c>
      <c r="BD110" s="320">
        <f t="shared" si="219"/>
        <v>38.03</v>
      </c>
      <c r="BE110" s="320">
        <f t="shared" si="219"/>
        <v>0</v>
      </c>
      <c r="BF110" s="320">
        <f t="shared" si="219"/>
        <v>0</v>
      </c>
      <c r="BG110" s="320">
        <f t="shared" si="219"/>
        <v>38.03</v>
      </c>
      <c r="BI110" s="7"/>
    </row>
    <row r="111" spans="1:61" x14ac:dyDescent="0.2">
      <c r="D111" s="16"/>
      <c r="E111" s="12"/>
      <c r="F111" s="16"/>
      <c r="G111" s="41"/>
      <c r="H111" s="32">
        <v>3143</v>
      </c>
      <c r="I111" s="257">
        <f t="shared" ref="I111:BG111" si="220">SUMIF($F$12:$F$427,"=3143",I$12:I$427)</f>
        <v>12096945</v>
      </c>
      <c r="J111" s="28">
        <f t="shared" si="220"/>
        <v>8842081</v>
      </c>
      <c r="K111" s="28">
        <f t="shared" si="220"/>
        <v>55000</v>
      </c>
      <c r="L111" s="28">
        <f t="shared" si="220"/>
        <v>3007213</v>
      </c>
      <c r="M111" s="28">
        <f t="shared" si="220"/>
        <v>176841</v>
      </c>
      <c r="N111" s="28">
        <f t="shared" si="220"/>
        <v>15810</v>
      </c>
      <c r="O111" s="21">
        <f t="shared" si="220"/>
        <v>18.953499999999998</v>
      </c>
      <c r="P111" s="21">
        <f t="shared" si="220"/>
        <v>17.863499999999998</v>
      </c>
      <c r="Q111" s="259">
        <f t="shared" si="220"/>
        <v>1.0900000000000003</v>
      </c>
      <c r="R111" s="257">
        <f t="shared" si="220"/>
        <v>-87000</v>
      </c>
      <c r="S111" s="258">
        <f t="shared" si="220"/>
        <v>0</v>
      </c>
      <c r="T111" s="258">
        <f t="shared" si="220"/>
        <v>129753</v>
      </c>
      <c r="U111" s="258">
        <f t="shared" si="220"/>
        <v>0</v>
      </c>
      <c r="V111" s="258">
        <f t="shared" si="220"/>
        <v>0</v>
      </c>
      <c r="W111" s="258">
        <f t="shared" si="220"/>
        <v>0</v>
      </c>
      <c r="X111" s="258">
        <f t="shared" si="220"/>
        <v>0</v>
      </c>
      <c r="Y111" s="258">
        <f t="shared" si="220"/>
        <v>42753</v>
      </c>
      <c r="Z111" s="258">
        <f t="shared" si="220"/>
        <v>87000</v>
      </c>
      <c r="AA111" s="258">
        <f t="shared" si="220"/>
        <v>0</v>
      </c>
      <c r="AB111" s="258">
        <f t="shared" si="220"/>
        <v>0</v>
      </c>
      <c r="AC111" s="258">
        <f t="shared" si="220"/>
        <v>87000</v>
      </c>
      <c r="AD111" s="258">
        <f t="shared" si="220"/>
        <v>129753</v>
      </c>
      <c r="AE111" s="258">
        <f t="shared" si="220"/>
        <v>43857</v>
      </c>
      <c r="AF111" s="258">
        <f t="shared" si="220"/>
        <v>855</v>
      </c>
      <c r="AG111" s="258">
        <f t="shared" si="220"/>
        <v>0</v>
      </c>
      <c r="AH111" s="258">
        <f t="shared" si="220"/>
        <v>0</v>
      </c>
      <c r="AI111" s="258">
        <f t="shared" si="220"/>
        <v>0</v>
      </c>
      <c r="AJ111" s="258">
        <f t="shared" si="220"/>
        <v>0</v>
      </c>
      <c r="AK111" s="258">
        <f t="shared" si="220"/>
        <v>174465</v>
      </c>
      <c r="AL111" s="320">
        <f t="shared" si="220"/>
        <v>0.02</v>
      </c>
      <c r="AM111" s="320">
        <f t="shared" si="220"/>
        <v>0</v>
      </c>
      <c r="AN111" s="320">
        <f t="shared" si="220"/>
        <v>0</v>
      </c>
      <c r="AO111" s="320">
        <f t="shared" si="220"/>
        <v>0.27</v>
      </c>
      <c r="AP111" s="320">
        <f t="shared" si="220"/>
        <v>0</v>
      </c>
      <c r="AQ111" s="320">
        <f t="shared" si="220"/>
        <v>0</v>
      </c>
      <c r="AR111" s="320">
        <f t="shared" si="220"/>
        <v>0</v>
      </c>
      <c r="AS111" s="320">
        <f t="shared" si="220"/>
        <v>0</v>
      </c>
      <c r="AT111" s="320">
        <f t="shared" si="220"/>
        <v>0.29000000000000004</v>
      </c>
      <c r="AU111" s="320">
        <f t="shared" si="220"/>
        <v>0</v>
      </c>
      <c r="AV111" s="331">
        <f t="shared" si="220"/>
        <v>0.29000000000000004</v>
      </c>
      <c r="AW111" s="258">
        <f t="shared" si="220"/>
        <v>12271410</v>
      </c>
      <c r="AX111" s="258">
        <f t="shared" si="220"/>
        <v>8884834</v>
      </c>
      <c r="AY111" s="258">
        <f t="shared" si="220"/>
        <v>0</v>
      </c>
      <c r="AZ111" s="258">
        <f t="shared" si="220"/>
        <v>142000</v>
      </c>
      <c r="BA111" s="258">
        <f t="shared" si="220"/>
        <v>3051070</v>
      </c>
      <c r="BB111" s="258">
        <f t="shared" si="220"/>
        <v>177696</v>
      </c>
      <c r="BC111" s="258">
        <f t="shared" si="220"/>
        <v>15810</v>
      </c>
      <c r="BD111" s="320">
        <f t="shared" si="220"/>
        <v>19.243499999999997</v>
      </c>
      <c r="BE111" s="320">
        <f t="shared" si="220"/>
        <v>18.153499999999998</v>
      </c>
      <c r="BF111" s="320">
        <f t="shared" si="220"/>
        <v>0</v>
      </c>
      <c r="BG111" s="320">
        <f t="shared" si="220"/>
        <v>1.0900000000000003</v>
      </c>
      <c r="BI111" s="7"/>
    </row>
    <row r="112" spans="1:61" x14ac:dyDescent="0.2">
      <c r="D112" s="16"/>
      <c r="E112" s="12"/>
      <c r="F112" s="16"/>
      <c r="G112" s="41"/>
      <c r="H112" s="32">
        <v>3231</v>
      </c>
      <c r="I112" s="257">
        <f t="shared" ref="I112:BG112" si="221">SUMIF($F$12:$F$427,"=3231",I$12:I$427)</f>
        <v>13247245</v>
      </c>
      <c r="J112" s="28">
        <f t="shared" si="221"/>
        <v>9556200</v>
      </c>
      <c r="K112" s="28">
        <f t="shared" si="221"/>
        <v>170000</v>
      </c>
      <c r="L112" s="28">
        <f t="shared" si="221"/>
        <v>3287456</v>
      </c>
      <c r="M112" s="28">
        <f t="shared" si="221"/>
        <v>191124</v>
      </c>
      <c r="N112" s="28">
        <f t="shared" si="221"/>
        <v>42465</v>
      </c>
      <c r="O112" s="21">
        <f t="shared" si="221"/>
        <v>18.342200000000002</v>
      </c>
      <c r="P112" s="21">
        <f t="shared" si="221"/>
        <v>16.6188</v>
      </c>
      <c r="Q112" s="259">
        <f t="shared" si="221"/>
        <v>1.7234</v>
      </c>
      <c r="R112" s="257">
        <f t="shared" si="221"/>
        <v>25000</v>
      </c>
      <c r="S112" s="258">
        <f t="shared" si="221"/>
        <v>0</v>
      </c>
      <c r="T112" s="258">
        <f t="shared" si="221"/>
        <v>153135</v>
      </c>
      <c r="U112" s="258">
        <f t="shared" si="221"/>
        <v>18216</v>
      </c>
      <c r="V112" s="258">
        <f t="shared" si="221"/>
        <v>0</v>
      </c>
      <c r="W112" s="258">
        <f t="shared" si="221"/>
        <v>0</v>
      </c>
      <c r="X112" s="258">
        <f t="shared" si="221"/>
        <v>0</v>
      </c>
      <c r="Y112" s="258">
        <f t="shared" si="221"/>
        <v>196351</v>
      </c>
      <c r="Z112" s="258">
        <f t="shared" si="221"/>
        <v>-25000</v>
      </c>
      <c r="AA112" s="258">
        <f t="shared" si="221"/>
        <v>0</v>
      </c>
      <c r="AB112" s="258">
        <f t="shared" si="221"/>
        <v>0</v>
      </c>
      <c r="AC112" s="258">
        <f t="shared" si="221"/>
        <v>-25000</v>
      </c>
      <c r="AD112" s="258">
        <f t="shared" si="221"/>
        <v>171351</v>
      </c>
      <c r="AE112" s="258">
        <f t="shared" si="221"/>
        <v>57917</v>
      </c>
      <c r="AF112" s="258">
        <f t="shared" si="221"/>
        <v>3927</v>
      </c>
      <c r="AG112" s="258">
        <f t="shared" si="221"/>
        <v>0</v>
      </c>
      <c r="AH112" s="258">
        <f t="shared" si="221"/>
        <v>0</v>
      </c>
      <c r="AI112" s="258">
        <f t="shared" si="221"/>
        <v>0</v>
      </c>
      <c r="AJ112" s="258">
        <f t="shared" si="221"/>
        <v>0</v>
      </c>
      <c r="AK112" s="258">
        <f t="shared" si="221"/>
        <v>233195</v>
      </c>
      <c r="AL112" s="320">
        <f t="shared" si="221"/>
        <v>0.01</v>
      </c>
      <c r="AM112" s="320">
        <f t="shared" si="221"/>
        <v>0.09</v>
      </c>
      <c r="AN112" s="320">
        <f t="shared" si="221"/>
        <v>0</v>
      </c>
      <c r="AO112" s="320">
        <f t="shared" si="221"/>
        <v>0.28000000000000003</v>
      </c>
      <c r="AP112" s="320">
        <f t="shared" si="221"/>
        <v>0</v>
      </c>
      <c r="AQ112" s="320">
        <f t="shared" si="221"/>
        <v>0</v>
      </c>
      <c r="AR112" s="320">
        <f t="shared" si="221"/>
        <v>0</v>
      </c>
      <c r="AS112" s="320">
        <f t="shared" si="221"/>
        <v>0</v>
      </c>
      <c r="AT112" s="320">
        <f t="shared" si="221"/>
        <v>0.29000000000000004</v>
      </c>
      <c r="AU112" s="320">
        <f t="shared" si="221"/>
        <v>0.09</v>
      </c>
      <c r="AV112" s="331">
        <f t="shared" si="221"/>
        <v>0.38</v>
      </c>
      <c r="AW112" s="258">
        <f t="shared" si="221"/>
        <v>13480440</v>
      </c>
      <c r="AX112" s="258">
        <f t="shared" si="221"/>
        <v>9752551</v>
      </c>
      <c r="AY112" s="258">
        <f t="shared" si="221"/>
        <v>0</v>
      </c>
      <c r="AZ112" s="258">
        <f t="shared" si="221"/>
        <v>145000</v>
      </c>
      <c r="BA112" s="258">
        <f t="shared" si="221"/>
        <v>3345373</v>
      </c>
      <c r="BB112" s="258">
        <f t="shared" si="221"/>
        <v>195051</v>
      </c>
      <c r="BC112" s="258">
        <f t="shared" si="221"/>
        <v>42465</v>
      </c>
      <c r="BD112" s="320">
        <f t="shared" si="221"/>
        <v>18.722200000000001</v>
      </c>
      <c r="BE112" s="320">
        <f t="shared" si="221"/>
        <v>16.908799999999999</v>
      </c>
      <c r="BF112" s="320">
        <f t="shared" si="221"/>
        <v>0</v>
      </c>
      <c r="BG112" s="320">
        <f t="shared" si="221"/>
        <v>1.8134000000000001</v>
      </c>
      <c r="BI112" s="7"/>
    </row>
    <row r="113" spans="4:61" ht="13.5" thickBot="1" x14ac:dyDescent="0.25">
      <c r="D113" s="16"/>
      <c r="E113" s="12"/>
      <c r="F113" s="16"/>
      <c r="G113" s="41"/>
      <c r="H113" s="210">
        <v>3233</v>
      </c>
      <c r="I113" s="260">
        <f t="shared" ref="I113:BG113" si="222">SUMIF($F$12:$F$427,"=3233",I$12:I$427)</f>
        <v>3286605</v>
      </c>
      <c r="J113" s="261">
        <f t="shared" si="222"/>
        <v>2299303</v>
      </c>
      <c r="K113" s="261">
        <f t="shared" si="222"/>
        <v>100000</v>
      </c>
      <c r="L113" s="261">
        <f t="shared" si="222"/>
        <v>810964</v>
      </c>
      <c r="M113" s="261">
        <f t="shared" si="222"/>
        <v>45986</v>
      </c>
      <c r="N113" s="261">
        <f t="shared" si="222"/>
        <v>30352</v>
      </c>
      <c r="O113" s="262">
        <f t="shared" si="222"/>
        <v>5.31</v>
      </c>
      <c r="P113" s="262">
        <f t="shared" si="222"/>
        <v>3.4299999999999997</v>
      </c>
      <c r="Q113" s="265">
        <f t="shared" si="222"/>
        <v>1.88</v>
      </c>
      <c r="R113" s="260">
        <f t="shared" si="222"/>
        <v>0</v>
      </c>
      <c r="S113" s="264">
        <f t="shared" si="222"/>
        <v>0</v>
      </c>
      <c r="T113" s="264">
        <f t="shared" si="222"/>
        <v>0</v>
      </c>
      <c r="U113" s="264">
        <f t="shared" si="222"/>
        <v>7360</v>
      </c>
      <c r="V113" s="264">
        <f t="shared" si="222"/>
        <v>0</v>
      </c>
      <c r="W113" s="264">
        <f t="shared" si="222"/>
        <v>0</v>
      </c>
      <c r="X113" s="264">
        <f t="shared" si="222"/>
        <v>0</v>
      </c>
      <c r="Y113" s="264">
        <f t="shared" si="222"/>
        <v>7360</v>
      </c>
      <c r="Z113" s="264">
        <f t="shared" si="222"/>
        <v>0</v>
      </c>
      <c r="AA113" s="264">
        <f t="shared" si="222"/>
        <v>0</v>
      </c>
      <c r="AB113" s="264">
        <f t="shared" si="222"/>
        <v>0</v>
      </c>
      <c r="AC113" s="264">
        <f t="shared" si="222"/>
        <v>0</v>
      </c>
      <c r="AD113" s="264">
        <f t="shared" si="222"/>
        <v>7360</v>
      </c>
      <c r="AE113" s="264">
        <f t="shared" si="222"/>
        <v>2488</v>
      </c>
      <c r="AF113" s="264">
        <f t="shared" si="222"/>
        <v>147</v>
      </c>
      <c r="AG113" s="264">
        <f t="shared" si="222"/>
        <v>0</v>
      </c>
      <c r="AH113" s="264">
        <f t="shared" si="222"/>
        <v>0</v>
      </c>
      <c r="AI113" s="264">
        <f t="shared" si="222"/>
        <v>0</v>
      </c>
      <c r="AJ113" s="264">
        <f t="shared" si="222"/>
        <v>0</v>
      </c>
      <c r="AK113" s="264">
        <f t="shared" si="222"/>
        <v>9995</v>
      </c>
      <c r="AL113" s="321">
        <f t="shared" si="222"/>
        <v>0</v>
      </c>
      <c r="AM113" s="321">
        <f t="shared" si="222"/>
        <v>0</v>
      </c>
      <c r="AN113" s="321">
        <f t="shared" si="222"/>
        <v>0</v>
      </c>
      <c r="AO113" s="321">
        <f t="shared" si="222"/>
        <v>0</v>
      </c>
      <c r="AP113" s="321">
        <f t="shared" si="222"/>
        <v>0</v>
      </c>
      <c r="AQ113" s="321">
        <f t="shared" si="222"/>
        <v>0</v>
      </c>
      <c r="AR113" s="321">
        <f t="shared" si="222"/>
        <v>0</v>
      </c>
      <c r="AS113" s="321">
        <f t="shared" si="222"/>
        <v>0</v>
      </c>
      <c r="AT113" s="321">
        <f t="shared" si="222"/>
        <v>0</v>
      </c>
      <c r="AU113" s="321">
        <f t="shared" si="222"/>
        <v>0</v>
      </c>
      <c r="AV113" s="332">
        <f t="shared" si="222"/>
        <v>0</v>
      </c>
      <c r="AW113" s="264">
        <f t="shared" si="222"/>
        <v>3296600</v>
      </c>
      <c r="AX113" s="264">
        <f t="shared" si="222"/>
        <v>2306663</v>
      </c>
      <c r="AY113" s="264">
        <f t="shared" si="222"/>
        <v>0</v>
      </c>
      <c r="AZ113" s="264">
        <f t="shared" si="222"/>
        <v>100000</v>
      </c>
      <c r="BA113" s="264">
        <f t="shared" si="222"/>
        <v>813452</v>
      </c>
      <c r="BB113" s="264">
        <f t="shared" si="222"/>
        <v>46133</v>
      </c>
      <c r="BC113" s="264">
        <f t="shared" si="222"/>
        <v>30352</v>
      </c>
      <c r="BD113" s="321">
        <f t="shared" si="222"/>
        <v>5.31</v>
      </c>
      <c r="BE113" s="321">
        <f t="shared" si="222"/>
        <v>3.4299999999999997</v>
      </c>
      <c r="BF113" s="321">
        <f t="shared" si="222"/>
        <v>0</v>
      </c>
      <c r="BG113" s="321">
        <f t="shared" si="222"/>
        <v>1.88</v>
      </c>
      <c r="BI113" s="7"/>
    </row>
    <row r="114" spans="4:61" x14ac:dyDescent="0.2">
      <c r="D114" s="12"/>
      <c r="E114" s="12"/>
      <c r="F114" s="12"/>
      <c r="G114" s="41"/>
      <c r="H114" s="12"/>
      <c r="I114" s="27"/>
      <c r="J114" s="27"/>
      <c r="K114" s="27"/>
      <c r="L114" s="27"/>
      <c r="M114" s="27"/>
      <c r="N114" s="27"/>
      <c r="O114" s="7"/>
      <c r="P114" s="7"/>
      <c r="Q114" s="7"/>
    </row>
    <row r="116" spans="4:61" x14ac:dyDescent="0.2">
      <c r="O116" s="15"/>
      <c r="P116" s="15"/>
      <c r="Q116" s="15"/>
      <c r="S116" s="15"/>
    </row>
    <row r="117" spans="4:61" x14ac:dyDescent="0.2">
      <c r="O117" s="15"/>
      <c r="P117" s="15"/>
      <c r="Q117" s="15"/>
      <c r="S117" s="15"/>
    </row>
  </sheetData>
  <mergeCells count="55">
    <mergeCell ref="BE8:BG8"/>
    <mergeCell ref="AX9:AZ9"/>
    <mergeCell ref="BA9:BA10"/>
    <mergeCell ref="BE9:BE10"/>
    <mergeCell ref="BC9:BC10"/>
    <mergeCell ref="A3:E3"/>
    <mergeCell ref="I8:I10"/>
    <mergeCell ref="I6:Q7"/>
    <mergeCell ref="O8:O10"/>
    <mergeCell ref="J8:N8"/>
    <mergeCell ref="P8:Q8"/>
    <mergeCell ref="J9:K9"/>
    <mergeCell ref="L9:L10"/>
    <mergeCell ref="M9:M10"/>
    <mergeCell ref="N9:N10"/>
    <mergeCell ref="P9:P10"/>
    <mergeCell ref="Q9:Q10"/>
    <mergeCell ref="R7:Y8"/>
    <mergeCell ref="Z7:AC8"/>
    <mergeCell ref="AF7:AF10"/>
    <mergeCell ref="R9:R10"/>
    <mergeCell ref="S9:S10"/>
    <mergeCell ref="T9:T10"/>
    <mergeCell ref="R6:AV6"/>
    <mergeCell ref="AL7:AV7"/>
    <mergeCell ref="AR8:AS9"/>
    <mergeCell ref="AT8:AV9"/>
    <mergeCell ref="AC9:AC10"/>
    <mergeCell ref="AJ9:AJ10"/>
    <mergeCell ref="AG7:AJ8"/>
    <mergeCell ref="Y9:Y10"/>
    <mergeCell ref="Z9:Z10"/>
    <mergeCell ref="AA9:AA10"/>
    <mergeCell ref="AB9:AB10"/>
    <mergeCell ref="AG9:AG10"/>
    <mergeCell ref="AE7:AE10"/>
    <mergeCell ref="AD7:AD10"/>
    <mergeCell ref="AI9:AI10"/>
    <mergeCell ref="AH9:AH10"/>
    <mergeCell ref="BG9:BG10"/>
    <mergeCell ref="V9:V10"/>
    <mergeCell ref="X9:X10"/>
    <mergeCell ref="U9:U10"/>
    <mergeCell ref="W9:W10"/>
    <mergeCell ref="BF9:BF10"/>
    <mergeCell ref="BB9:BB10"/>
    <mergeCell ref="AQ8:AQ9"/>
    <mergeCell ref="AK7:AK10"/>
    <mergeCell ref="AL8:AM9"/>
    <mergeCell ref="AN8:AN9"/>
    <mergeCell ref="AO8:AP8"/>
    <mergeCell ref="AW6:BG7"/>
    <mergeCell ref="AW8:AW10"/>
    <mergeCell ref="AX8:BC8"/>
    <mergeCell ref="BD8:BD10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I93"/>
  <sheetViews>
    <sheetView workbookViewId="0">
      <pane xSplit="8" ySplit="11" topLeftCell="AU57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BF9" sqref="BF9:BF10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5703125" customWidth="1"/>
    <col min="6" max="6" width="4.42578125" customWidth="1"/>
    <col min="7" max="7" width="10.28515625" style="81" customWidth="1"/>
    <col min="8" max="8" width="8" customWidth="1"/>
    <col min="9" max="14" width="10.7109375" style="15" customWidth="1"/>
    <col min="15" max="15" width="11.7109375" style="14" customWidth="1"/>
    <col min="16" max="17" width="10.7109375" style="14" customWidth="1"/>
    <col min="18" max="18" width="10.7109375" style="15" customWidth="1"/>
    <col min="19" max="21" width="10.7109375" customWidth="1"/>
    <col min="22" max="23" width="11.7109375" customWidth="1"/>
    <col min="24" max="37" width="10.7109375" customWidth="1"/>
    <col min="38" max="48" width="10.7109375" style="14" customWidth="1"/>
    <col min="49" max="55" width="10.7109375" customWidth="1"/>
    <col min="56" max="56" width="11.7109375" style="14" customWidth="1"/>
    <col min="57" max="59" width="10.7109375" style="14" customWidth="1"/>
    <col min="232" max="232" width="7" customWidth="1"/>
    <col min="233" max="233" width="33.140625" customWidth="1"/>
    <col min="234" max="234" width="6.42578125" customWidth="1"/>
    <col min="235" max="235" width="29" customWidth="1"/>
    <col min="236" max="236" width="11.42578125" customWidth="1"/>
    <col min="237" max="237" width="10.7109375" customWidth="1"/>
    <col min="238" max="238" width="10.85546875" customWidth="1"/>
    <col min="239" max="239" width="11.28515625" customWidth="1"/>
    <col min="241" max="241" width="9.7109375" customWidth="1"/>
    <col min="244" max="244" width="10.42578125" customWidth="1"/>
    <col min="488" max="488" width="7" customWidth="1"/>
    <col min="489" max="489" width="33.140625" customWidth="1"/>
    <col min="490" max="490" width="6.42578125" customWidth="1"/>
    <col min="491" max="491" width="29" customWidth="1"/>
    <col min="492" max="492" width="11.42578125" customWidth="1"/>
    <col min="493" max="493" width="10.7109375" customWidth="1"/>
    <col min="494" max="494" width="10.85546875" customWidth="1"/>
    <col min="495" max="495" width="11.28515625" customWidth="1"/>
    <col min="497" max="497" width="9.7109375" customWidth="1"/>
    <col min="500" max="500" width="10.42578125" customWidth="1"/>
    <col min="744" max="744" width="7" customWidth="1"/>
    <col min="745" max="745" width="33.140625" customWidth="1"/>
    <col min="746" max="746" width="6.42578125" customWidth="1"/>
    <col min="747" max="747" width="29" customWidth="1"/>
    <col min="748" max="748" width="11.42578125" customWidth="1"/>
    <col min="749" max="749" width="10.7109375" customWidth="1"/>
    <col min="750" max="750" width="10.85546875" customWidth="1"/>
    <col min="751" max="751" width="11.28515625" customWidth="1"/>
    <col min="753" max="753" width="9.7109375" customWidth="1"/>
    <col min="756" max="756" width="10.42578125" customWidth="1"/>
    <col min="1000" max="1000" width="7" customWidth="1"/>
    <col min="1001" max="1001" width="33.140625" customWidth="1"/>
    <col min="1002" max="1002" width="6.42578125" customWidth="1"/>
    <col min="1003" max="1003" width="29" customWidth="1"/>
    <col min="1004" max="1004" width="11.42578125" customWidth="1"/>
    <col min="1005" max="1005" width="10.7109375" customWidth="1"/>
    <col min="1006" max="1006" width="10.85546875" customWidth="1"/>
    <col min="1007" max="1007" width="11.28515625" customWidth="1"/>
    <col min="1009" max="1009" width="9.7109375" customWidth="1"/>
    <col min="1012" max="1012" width="10.42578125" customWidth="1"/>
    <col min="1256" max="1256" width="7" customWidth="1"/>
    <col min="1257" max="1257" width="33.140625" customWidth="1"/>
    <col min="1258" max="1258" width="6.42578125" customWidth="1"/>
    <col min="1259" max="1259" width="29" customWidth="1"/>
    <col min="1260" max="1260" width="11.42578125" customWidth="1"/>
    <col min="1261" max="1261" width="10.7109375" customWidth="1"/>
    <col min="1262" max="1262" width="10.85546875" customWidth="1"/>
    <col min="1263" max="1263" width="11.28515625" customWidth="1"/>
    <col min="1265" max="1265" width="9.7109375" customWidth="1"/>
    <col min="1268" max="1268" width="10.42578125" customWidth="1"/>
    <col min="1512" max="1512" width="7" customWidth="1"/>
    <col min="1513" max="1513" width="33.140625" customWidth="1"/>
    <col min="1514" max="1514" width="6.42578125" customWidth="1"/>
    <col min="1515" max="1515" width="29" customWidth="1"/>
    <col min="1516" max="1516" width="11.42578125" customWidth="1"/>
    <col min="1517" max="1517" width="10.7109375" customWidth="1"/>
    <col min="1518" max="1518" width="10.85546875" customWidth="1"/>
    <col min="1519" max="1519" width="11.28515625" customWidth="1"/>
    <col min="1521" max="1521" width="9.7109375" customWidth="1"/>
    <col min="1524" max="1524" width="10.42578125" customWidth="1"/>
    <col min="1768" max="1768" width="7" customWidth="1"/>
    <col min="1769" max="1769" width="33.140625" customWidth="1"/>
    <col min="1770" max="1770" width="6.42578125" customWidth="1"/>
    <col min="1771" max="1771" width="29" customWidth="1"/>
    <col min="1772" max="1772" width="11.42578125" customWidth="1"/>
    <col min="1773" max="1773" width="10.7109375" customWidth="1"/>
    <col min="1774" max="1774" width="10.85546875" customWidth="1"/>
    <col min="1775" max="1775" width="11.28515625" customWidth="1"/>
    <col min="1777" max="1777" width="9.7109375" customWidth="1"/>
    <col min="1780" max="1780" width="10.42578125" customWidth="1"/>
    <col min="2024" max="2024" width="7" customWidth="1"/>
    <col min="2025" max="2025" width="33.140625" customWidth="1"/>
    <col min="2026" max="2026" width="6.42578125" customWidth="1"/>
    <col min="2027" max="2027" width="29" customWidth="1"/>
    <col min="2028" max="2028" width="11.42578125" customWidth="1"/>
    <col min="2029" max="2029" width="10.7109375" customWidth="1"/>
    <col min="2030" max="2030" width="10.85546875" customWidth="1"/>
    <col min="2031" max="2031" width="11.28515625" customWidth="1"/>
    <col min="2033" max="2033" width="9.7109375" customWidth="1"/>
    <col min="2036" max="2036" width="10.42578125" customWidth="1"/>
    <col min="2280" max="2280" width="7" customWidth="1"/>
    <col min="2281" max="2281" width="33.140625" customWidth="1"/>
    <col min="2282" max="2282" width="6.42578125" customWidth="1"/>
    <col min="2283" max="2283" width="29" customWidth="1"/>
    <col min="2284" max="2284" width="11.42578125" customWidth="1"/>
    <col min="2285" max="2285" width="10.7109375" customWidth="1"/>
    <col min="2286" max="2286" width="10.85546875" customWidth="1"/>
    <col min="2287" max="2287" width="11.28515625" customWidth="1"/>
    <col min="2289" max="2289" width="9.7109375" customWidth="1"/>
    <col min="2292" max="2292" width="10.42578125" customWidth="1"/>
    <col min="2536" max="2536" width="7" customWidth="1"/>
    <col min="2537" max="2537" width="33.140625" customWidth="1"/>
    <col min="2538" max="2538" width="6.42578125" customWidth="1"/>
    <col min="2539" max="2539" width="29" customWidth="1"/>
    <col min="2540" max="2540" width="11.42578125" customWidth="1"/>
    <col min="2541" max="2541" width="10.7109375" customWidth="1"/>
    <col min="2542" max="2542" width="10.85546875" customWidth="1"/>
    <col min="2543" max="2543" width="11.28515625" customWidth="1"/>
    <col min="2545" max="2545" width="9.7109375" customWidth="1"/>
    <col min="2548" max="2548" width="10.42578125" customWidth="1"/>
    <col min="2792" max="2792" width="7" customWidth="1"/>
    <col min="2793" max="2793" width="33.140625" customWidth="1"/>
    <col min="2794" max="2794" width="6.42578125" customWidth="1"/>
    <col min="2795" max="2795" width="29" customWidth="1"/>
    <col min="2796" max="2796" width="11.42578125" customWidth="1"/>
    <col min="2797" max="2797" width="10.7109375" customWidth="1"/>
    <col min="2798" max="2798" width="10.85546875" customWidth="1"/>
    <col min="2799" max="2799" width="11.28515625" customWidth="1"/>
    <col min="2801" max="2801" width="9.7109375" customWidth="1"/>
    <col min="2804" max="2804" width="10.42578125" customWidth="1"/>
    <col min="3048" max="3048" width="7" customWidth="1"/>
    <col min="3049" max="3049" width="33.140625" customWidth="1"/>
    <col min="3050" max="3050" width="6.42578125" customWidth="1"/>
    <col min="3051" max="3051" width="29" customWidth="1"/>
    <col min="3052" max="3052" width="11.42578125" customWidth="1"/>
    <col min="3053" max="3053" width="10.7109375" customWidth="1"/>
    <col min="3054" max="3054" width="10.85546875" customWidth="1"/>
    <col min="3055" max="3055" width="11.28515625" customWidth="1"/>
    <col min="3057" max="3057" width="9.7109375" customWidth="1"/>
    <col min="3060" max="3060" width="10.42578125" customWidth="1"/>
    <col min="3304" max="3304" width="7" customWidth="1"/>
    <col min="3305" max="3305" width="33.140625" customWidth="1"/>
    <col min="3306" max="3306" width="6.42578125" customWidth="1"/>
    <col min="3307" max="3307" width="29" customWidth="1"/>
    <col min="3308" max="3308" width="11.42578125" customWidth="1"/>
    <col min="3309" max="3309" width="10.7109375" customWidth="1"/>
    <col min="3310" max="3310" width="10.85546875" customWidth="1"/>
    <col min="3311" max="3311" width="11.28515625" customWidth="1"/>
    <col min="3313" max="3313" width="9.7109375" customWidth="1"/>
    <col min="3316" max="3316" width="10.42578125" customWidth="1"/>
    <col min="3560" max="3560" width="7" customWidth="1"/>
    <col min="3561" max="3561" width="33.140625" customWidth="1"/>
    <col min="3562" max="3562" width="6.42578125" customWidth="1"/>
    <col min="3563" max="3563" width="29" customWidth="1"/>
    <col min="3564" max="3564" width="11.42578125" customWidth="1"/>
    <col min="3565" max="3565" width="10.7109375" customWidth="1"/>
    <col min="3566" max="3566" width="10.85546875" customWidth="1"/>
    <col min="3567" max="3567" width="11.28515625" customWidth="1"/>
    <col min="3569" max="3569" width="9.7109375" customWidth="1"/>
    <col min="3572" max="3572" width="10.42578125" customWidth="1"/>
    <col min="3816" max="3816" width="7" customWidth="1"/>
    <col min="3817" max="3817" width="33.140625" customWidth="1"/>
    <col min="3818" max="3818" width="6.42578125" customWidth="1"/>
    <col min="3819" max="3819" width="29" customWidth="1"/>
    <col min="3820" max="3820" width="11.42578125" customWidth="1"/>
    <col min="3821" max="3821" width="10.7109375" customWidth="1"/>
    <col min="3822" max="3822" width="10.85546875" customWidth="1"/>
    <col min="3823" max="3823" width="11.28515625" customWidth="1"/>
    <col min="3825" max="3825" width="9.7109375" customWidth="1"/>
    <col min="3828" max="3828" width="10.42578125" customWidth="1"/>
    <col min="4072" max="4072" width="7" customWidth="1"/>
    <col min="4073" max="4073" width="33.140625" customWidth="1"/>
    <col min="4074" max="4074" width="6.42578125" customWidth="1"/>
    <col min="4075" max="4075" width="29" customWidth="1"/>
    <col min="4076" max="4076" width="11.42578125" customWidth="1"/>
    <col min="4077" max="4077" width="10.7109375" customWidth="1"/>
    <col min="4078" max="4078" width="10.85546875" customWidth="1"/>
    <col min="4079" max="4079" width="11.28515625" customWidth="1"/>
    <col min="4081" max="4081" width="9.7109375" customWidth="1"/>
    <col min="4084" max="4084" width="10.42578125" customWidth="1"/>
    <col min="4328" max="4328" width="7" customWidth="1"/>
    <col min="4329" max="4329" width="33.140625" customWidth="1"/>
    <col min="4330" max="4330" width="6.42578125" customWidth="1"/>
    <col min="4331" max="4331" width="29" customWidth="1"/>
    <col min="4332" max="4332" width="11.42578125" customWidth="1"/>
    <col min="4333" max="4333" width="10.7109375" customWidth="1"/>
    <col min="4334" max="4334" width="10.85546875" customWidth="1"/>
    <col min="4335" max="4335" width="11.28515625" customWidth="1"/>
    <col min="4337" max="4337" width="9.7109375" customWidth="1"/>
    <col min="4340" max="4340" width="10.42578125" customWidth="1"/>
    <col min="4584" max="4584" width="7" customWidth="1"/>
    <col min="4585" max="4585" width="33.140625" customWidth="1"/>
    <col min="4586" max="4586" width="6.42578125" customWidth="1"/>
    <col min="4587" max="4587" width="29" customWidth="1"/>
    <col min="4588" max="4588" width="11.42578125" customWidth="1"/>
    <col min="4589" max="4589" width="10.7109375" customWidth="1"/>
    <col min="4590" max="4590" width="10.85546875" customWidth="1"/>
    <col min="4591" max="4591" width="11.28515625" customWidth="1"/>
    <col min="4593" max="4593" width="9.7109375" customWidth="1"/>
    <col min="4596" max="4596" width="10.42578125" customWidth="1"/>
    <col min="4840" max="4840" width="7" customWidth="1"/>
    <col min="4841" max="4841" width="33.140625" customWidth="1"/>
    <col min="4842" max="4842" width="6.42578125" customWidth="1"/>
    <col min="4843" max="4843" width="29" customWidth="1"/>
    <col min="4844" max="4844" width="11.42578125" customWidth="1"/>
    <col min="4845" max="4845" width="10.7109375" customWidth="1"/>
    <col min="4846" max="4846" width="10.85546875" customWidth="1"/>
    <col min="4847" max="4847" width="11.28515625" customWidth="1"/>
    <col min="4849" max="4849" width="9.7109375" customWidth="1"/>
    <col min="4852" max="4852" width="10.42578125" customWidth="1"/>
    <col min="5096" max="5096" width="7" customWidth="1"/>
    <col min="5097" max="5097" width="33.140625" customWidth="1"/>
    <col min="5098" max="5098" width="6.42578125" customWidth="1"/>
    <col min="5099" max="5099" width="29" customWidth="1"/>
    <col min="5100" max="5100" width="11.42578125" customWidth="1"/>
    <col min="5101" max="5101" width="10.7109375" customWidth="1"/>
    <col min="5102" max="5102" width="10.85546875" customWidth="1"/>
    <col min="5103" max="5103" width="11.28515625" customWidth="1"/>
    <col min="5105" max="5105" width="9.7109375" customWidth="1"/>
    <col min="5108" max="5108" width="10.42578125" customWidth="1"/>
    <col min="5352" max="5352" width="7" customWidth="1"/>
    <col min="5353" max="5353" width="33.140625" customWidth="1"/>
    <col min="5354" max="5354" width="6.42578125" customWidth="1"/>
    <col min="5355" max="5355" width="29" customWidth="1"/>
    <col min="5356" max="5356" width="11.42578125" customWidth="1"/>
    <col min="5357" max="5357" width="10.7109375" customWidth="1"/>
    <col min="5358" max="5358" width="10.85546875" customWidth="1"/>
    <col min="5359" max="5359" width="11.28515625" customWidth="1"/>
    <col min="5361" max="5361" width="9.7109375" customWidth="1"/>
    <col min="5364" max="5364" width="10.42578125" customWidth="1"/>
    <col min="5608" max="5608" width="7" customWidth="1"/>
    <col min="5609" max="5609" width="33.140625" customWidth="1"/>
    <col min="5610" max="5610" width="6.42578125" customWidth="1"/>
    <col min="5611" max="5611" width="29" customWidth="1"/>
    <col min="5612" max="5612" width="11.42578125" customWidth="1"/>
    <col min="5613" max="5613" width="10.7109375" customWidth="1"/>
    <col min="5614" max="5614" width="10.85546875" customWidth="1"/>
    <col min="5615" max="5615" width="11.28515625" customWidth="1"/>
    <col min="5617" max="5617" width="9.7109375" customWidth="1"/>
    <col min="5620" max="5620" width="10.42578125" customWidth="1"/>
    <col min="5864" max="5864" width="7" customWidth="1"/>
    <col min="5865" max="5865" width="33.140625" customWidth="1"/>
    <col min="5866" max="5866" width="6.42578125" customWidth="1"/>
    <col min="5867" max="5867" width="29" customWidth="1"/>
    <col min="5868" max="5868" width="11.42578125" customWidth="1"/>
    <col min="5869" max="5869" width="10.7109375" customWidth="1"/>
    <col min="5870" max="5870" width="10.85546875" customWidth="1"/>
    <col min="5871" max="5871" width="11.28515625" customWidth="1"/>
    <col min="5873" max="5873" width="9.7109375" customWidth="1"/>
    <col min="5876" max="5876" width="10.42578125" customWidth="1"/>
    <col min="6120" max="6120" width="7" customWidth="1"/>
    <col min="6121" max="6121" width="33.140625" customWidth="1"/>
    <col min="6122" max="6122" width="6.42578125" customWidth="1"/>
    <col min="6123" max="6123" width="29" customWidth="1"/>
    <col min="6124" max="6124" width="11.42578125" customWidth="1"/>
    <col min="6125" max="6125" width="10.7109375" customWidth="1"/>
    <col min="6126" max="6126" width="10.85546875" customWidth="1"/>
    <col min="6127" max="6127" width="11.28515625" customWidth="1"/>
    <col min="6129" max="6129" width="9.7109375" customWidth="1"/>
    <col min="6132" max="6132" width="10.42578125" customWidth="1"/>
    <col min="6376" max="6376" width="7" customWidth="1"/>
    <col min="6377" max="6377" width="33.140625" customWidth="1"/>
    <col min="6378" max="6378" width="6.42578125" customWidth="1"/>
    <col min="6379" max="6379" width="29" customWidth="1"/>
    <col min="6380" max="6380" width="11.42578125" customWidth="1"/>
    <col min="6381" max="6381" width="10.7109375" customWidth="1"/>
    <col min="6382" max="6382" width="10.85546875" customWidth="1"/>
    <col min="6383" max="6383" width="11.28515625" customWidth="1"/>
    <col min="6385" max="6385" width="9.7109375" customWidth="1"/>
    <col min="6388" max="6388" width="10.42578125" customWidth="1"/>
    <col min="6632" max="6632" width="7" customWidth="1"/>
    <col min="6633" max="6633" width="33.140625" customWidth="1"/>
    <col min="6634" max="6634" width="6.42578125" customWidth="1"/>
    <col min="6635" max="6635" width="29" customWidth="1"/>
    <col min="6636" max="6636" width="11.42578125" customWidth="1"/>
    <col min="6637" max="6637" width="10.7109375" customWidth="1"/>
    <col min="6638" max="6638" width="10.85546875" customWidth="1"/>
    <col min="6639" max="6639" width="11.28515625" customWidth="1"/>
    <col min="6641" max="6641" width="9.7109375" customWidth="1"/>
    <col min="6644" max="6644" width="10.42578125" customWidth="1"/>
    <col min="6888" max="6888" width="7" customWidth="1"/>
    <col min="6889" max="6889" width="33.140625" customWidth="1"/>
    <col min="6890" max="6890" width="6.42578125" customWidth="1"/>
    <col min="6891" max="6891" width="29" customWidth="1"/>
    <col min="6892" max="6892" width="11.42578125" customWidth="1"/>
    <col min="6893" max="6893" width="10.7109375" customWidth="1"/>
    <col min="6894" max="6894" width="10.85546875" customWidth="1"/>
    <col min="6895" max="6895" width="11.28515625" customWidth="1"/>
    <col min="6897" max="6897" width="9.7109375" customWidth="1"/>
    <col min="6900" max="6900" width="10.42578125" customWidth="1"/>
    <col min="7144" max="7144" width="7" customWidth="1"/>
    <col min="7145" max="7145" width="33.140625" customWidth="1"/>
    <col min="7146" max="7146" width="6.42578125" customWidth="1"/>
    <col min="7147" max="7147" width="29" customWidth="1"/>
    <col min="7148" max="7148" width="11.42578125" customWidth="1"/>
    <col min="7149" max="7149" width="10.7109375" customWidth="1"/>
    <col min="7150" max="7150" width="10.85546875" customWidth="1"/>
    <col min="7151" max="7151" width="11.28515625" customWidth="1"/>
    <col min="7153" max="7153" width="9.7109375" customWidth="1"/>
    <col min="7156" max="7156" width="10.42578125" customWidth="1"/>
    <col min="7400" max="7400" width="7" customWidth="1"/>
    <col min="7401" max="7401" width="33.140625" customWidth="1"/>
    <col min="7402" max="7402" width="6.42578125" customWidth="1"/>
    <col min="7403" max="7403" width="29" customWidth="1"/>
    <col min="7404" max="7404" width="11.42578125" customWidth="1"/>
    <col min="7405" max="7405" width="10.7109375" customWidth="1"/>
    <col min="7406" max="7406" width="10.85546875" customWidth="1"/>
    <col min="7407" max="7407" width="11.28515625" customWidth="1"/>
    <col min="7409" max="7409" width="9.7109375" customWidth="1"/>
    <col min="7412" max="7412" width="10.42578125" customWidth="1"/>
    <col min="7656" max="7656" width="7" customWidth="1"/>
    <col min="7657" max="7657" width="33.140625" customWidth="1"/>
    <col min="7658" max="7658" width="6.42578125" customWidth="1"/>
    <col min="7659" max="7659" width="29" customWidth="1"/>
    <col min="7660" max="7660" width="11.42578125" customWidth="1"/>
    <col min="7661" max="7661" width="10.7109375" customWidth="1"/>
    <col min="7662" max="7662" width="10.85546875" customWidth="1"/>
    <col min="7663" max="7663" width="11.28515625" customWidth="1"/>
    <col min="7665" max="7665" width="9.7109375" customWidth="1"/>
    <col min="7668" max="7668" width="10.42578125" customWidth="1"/>
    <col min="7912" max="7912" width="7" customWidth="1"/>
    <col min="7913" max="7913" width="33.140625" customWidth="1"/>
    <col min="7914" max="7914" width="6.42578125" customWidth="1"/>
    <col min="7915" max="7915" width="29" customWidth="1"/>
    <col min="7916" max="7916" width="11.42578125" customWidth="1"/>
    <col min="7917" max="7917" width="10.7109375" customWidth="1"/>
    <col min="7918" max="7918" width="10.85546875" customWidth="1"/>
    <col min="7919" max="7919" width="11.28515625" customWidth="1"/>
    <col min="7921" max="7921" width="9.7109375" customWidth="1"/>
    <col min="7924" max="7924" width="10.42578125" customWidth="1"/>
    <col min="8168" max="8168" width="7" customWidth="1"/>
    <col min="8169" max="8169" width="33.140625" customWidth="1"/>
    <col min="8170" max="8170" width="6.42578125" customWidth="1"/>
    <col min="8171" max="8171" width="29" customWidth="1"/>
    <col min="8172" max="8172" width="11.42578125" customWidth="1"/>
    <col min="8173" max="8173" width="10.7109375" customWidth="1"/>
    <col min="8174" max="8174" width="10.85546875" customWidth="1"/>
    <col min="8175" max="8175" width="11.28515625" customWidth="1"/>
    <col min="8177" max="8177" width="9.7109375" customWidth="1"/>
    <col min="8180" max="8180" width="10.42578125" customWidth="1"/>
    <col min="8424" max="8424" width="7" customWidth="1"/>
    <col min="8425" max="8425" width="33.140625" customWidth="1"/>
    <col min="8426" max="8426" width="6.42578125" customWidth="1"/>
    <col min="8427" max="8427" width="29" customWidth="1"/>
    <col min="8428" max="8428" width="11.42578125" customWidth="1"/>
    <col min="8429" max="8429" width="10.7109375" customWidth="1"/>
    <col min="8430" max="8430" width="10.85546875" customWidth="1"/>
    <col min="8431" max="8431" width="11.28515625" customWidth="1"/>
    <col min="8433" max="8433" width="9.7109375" customWidth="1"/>
    <col min="8436" max="8436" width="10.42578125" customWidth="1"/>
    <col min="8680" max="8680" width="7" customWidth="1"/>
    <col min="8681" max="8681" width="33.140625" customWidth="1"/>
    <col min="8682" max="8682" width="6.42578125" customWidth="1"/>
    <col min="8683" max="8683" width="29" customWidth="1"/>
    <col min="8684" max="8684" width="11.42578125" customWidth="1"/>
    <col min="8685" max="8685" width="10.7109375" customWidth="1"/>
    <col min="8686" max="8686" width="10.85546875" customWidth="1"/>
    <col min="8687" max="8687" width="11.28515625" customWidth="1"/>
    <col min="8689" max="8689" width="9.7109375" customWidth="1"/>
    <col min="8692" max="8692" width="10.42578125" customWidth="1"/>
    <col min="8936" max="8936" width="7" customWidth="1"/>
    <col min="8937" max="8937" width="33.140625" customWidth="1"/>
    <col min="8938" max="8938" width="6.42578125" customWidth="1"/>
    <col min="8939" max="8939" width="29" customWidth="1"/>
    <col min="8940" max="8940" width="11.42578125" customWidth="1"/>
    <col min="8941" max="8941" width="10.7109375" customWidth="1"/>
    <col min="8942" max="8942" width="10.85546875" customWidth="1"/>
    <col min="8943" max="8943" width="11.28515625" customWidth="1"/>
    <col min="8945" max="8945" width="9.7109375" customWidth="1"/>
    <col min="8948" max="8948" width="10.42578125" customWidth="1"/>
    <col min="9192" max="9192" width="7" customWidth="1"/>
    <col min="9193" max="9193" width="33.140625" customWidth="1"/>
    <col min="9194" max="9194" width="6.42578125" customWidth="1"/>
    <col min="9195" max="9195" width="29" customWidth="1"/>
    <col min="9196" max="9196" width="11.42578125" customWidth="1"/>
    <col min="9197" max="9197" width="10.7109375" customWidth="1"/>
    <col min="9198" max="9198" width="10.85546875" customWidth="1"/>
    <col min="9199" max="9199" width="11.28515625" customWidth="1"/>
    <col min="9201" max="9201" width="9.7109375" customWidth="1"/>
    <col min="9204" max="9204" width="10.42578125" customWidth="1"/>
    <col min="9448" max="9448" width="7" customWidth="1"/>
    <col min="9449" max="9449" width="33.140625" customWidth="1"/>
    <col min="9450" max="9450" width="6.42578125" customWidth="1"/>
    <col min="9451" max="9451" width="29" customWidth="1"/>
    <col min="9452" max="9452" width="11.42578125" customWidth="1"/>
    <col min="9453" max="9453" width="10.7109375" customWidth="1"/>
    <col min="9454" max="9454" width="10.85546875" customWidth="1"/>
    <col min="9455" max="9455" width="11.28515625" customWidth="1"/>
    <col min="9457" max="9457" width="9.7109375" customWidth="1"/>
    <col min="9460" max="9460" width="10.42578125" customWidth="1"/>
    <col min="9704" max="9704" width="7" customWidth="1"/>
    <col min="9705" max="9705" width="33.140625" customWidth="1"/>
    <col min="9706" max="9706" width="6.42578125" customWidth="1"/>
    <col min="9707" max="9707" width="29" customWidth="1"/>
    <col min="9708" max="9708" width="11.42578125" customWidth="1"/>
    <col min="9709" max="9709" width="10.7109375" customWidth="1"/>
    <col min="9710" max="9710" width="10.85546875" customWidth="1"/>
    <col min="9711" max="9711" width="11.28515625" customWidth="1"/>
    <col min="9713" max="9713" width="9.7109375" customWidth="1"/>
    <col min="9716" max="9716" width="10.42578125" customWidth="1"/>
    <col min="9960" max="9960" width="7" customWidth="1"/>
    <col min="9961" max="9961" width="33.140625" customWidth="1"/>
    <col min="9962" max="9962" width="6.42578125" customWidth="1"/>
    <col min="9963" max="9963" width="29" customWidth="1"/>
    <col min="9964" max="9964" width="11.42578125" customWidth="1"/>
    <col min="9965" max="9965" width="10.7109375" customWidth="1"/>
    <col min="9966" max="9966" width="10.85546875" customWidth="1"/>
    <col min="9967" max="9967" width="11.28515625" customWidth="1"/>
    <col min="9969" max="9969" width="9.7109375" customWidth="1"/>
    <col min="9972" max="9972" width="10.42578125" customWidth="1"/>
    <col min="10216" max="10216" width="7" customWidth="1"/>
    <col min="10217" max="10217" width="33.140625" customWidth="1"/>
    <col min="10218" max="10218" width="6.42578125" customWidth="1"/>
    <col min="10219" max="10219" width="29" customWidth="1"/>
    <col min="10220" max="10220" width="11.42578125" customWidth="1"/>
    <col min="10221" max="10221" width="10.7109375" customWidth="1"/>
    <col min="10222" max="10222" width="10.85546875" customWidth="1"/>
    <col min="10223" max="10223" width="11.28515625" customWidth="1"/>
    <col min="10225" max="10225" width="9.7109375" customWidth="1"/>
    <col min="10228" max="10228" width="10.42578125" customWidth="1"/>
    <col min="10472" max="10472" width="7" customWidth="1"/>
    <col min="10473" max="10473" width="33.140625" customWidth="1"/>
    <col min="10474" max="10474" width="6.42578125" customWidth="1"/>
    <col min="10475" max="10475" width="29" customWidth="1"/>
    <col min="10476" max="10476" width="11.42578125" customWidth="1"/>
    <col min="10477" max="10477" width="10.7109375" customWidth="1"/>
    <col min="10478" max="10478" width="10.85546875" customWidth="1"/>
    <col min="10479" max="10479" width="11.28515625" customWidth="1"/>
    <col min="10481" max="10481" width="9.7109375" customWidth="1"/>
    <col min="10484" max="10484" width="10.42578125" customWidth="1"/>
    <col min="10728" max="10728" width="7" customWidth="1"/>
    <col min="10729" max="10729" width="33.140625" customWidth="1"/>
    <col min="10730" max="10730" width="6.42578125" customWidth="1"/>
    <col min="10731" max="10731" width="29" customWidth="1"/>
    <col min="10732" max="10732" width="11.42578125" customWidth="1"/>
    <col min="10733" max="10733" width="10.7109375" customWidth="1"/>
    <col min="10734" max="10734" width="10.85546875" customWidth="1"/>
    <col min="10735" max="10735" width="11.28515625" customWidth="1"/>
    <col min="10737" max="10737" width="9.7109375" customWidth="1"/>
    <col min="10740" max="10740" width="10.42578125" customWidth="1"/>
    <col min="10984" max="10984" width="7" customWidth="1"/>
    <col min="10985" max="10985" width="33.140625" customWidth="1"/>
    <col min="10986" max="10986" width="6.42578125" customWidth="1"/>
    <col min="10987" max="10987" width="29" customWidth="1"/>
    <col min="10988" max="10988" width="11.42578125" customWidth="1"/>
    <col min="10989" max="10989" width="10.7109375" customWidth="1"/>
    <col min="10990" max="10990" width="10.85546875" customWidth="1"/>
    <col min="10991" max="10991" width="11.28515625" customWidth="1"/>
    <col min="10993" max="10993" width="9.7109375" customWidth="1"/>
    <col min="10996" max="10996" width="10.42578125" customWidth="1"/>
    <col min="11240" max="11240" width="7" customWidth="1"/>
    <col min="11241" max="11241" width="33.140625" customWidth="1"/>
    <col min="11242" max="11242" width="6.42578125" customWidth="1"/>
    <col min="11243" max="11243" width="29" customWidth="1"/>
    <col min="11244" max="11244" width="11.42578125" customWidth="1"/>
    <col min="11245" max="11245" width="10.7109375" customWidth="1"/>
    <col min="11246" max="11246" width="10.85546875" customWidth="1"/>
    <col min="11247" max="11247" width="11.28515625" customWidth="1"/>
    <col min="11249" max="11249" width="9.7109375" customWidth="1"/>
    <col min="11252" max="11252" width="10.42578125" customWidth="1"/>
    <col min="11496" max="11496" width="7" customWidth="1"/>
    <col min="11497" max="11497" width="33.140625" customWidth="1"/>
    <col min="11498" max="11498" width="6.42578125" customWidth="1"/>
    <col min="11499" max="11499" width="29" customWidth="1"/>
    <col min="11500" max="11500" width="11.42578125" customWidth="1"/>
    <col min="11501" max="11501" width="10.7109375" customWidth="1"/>
    <col min="11502" max="11502" width="10.85546875" customWidth="1"/>
    <col min="11503" max="11503" width="11.28515625" customWidth="1"/>
    <col min="11505" max="11505" width="9.7109375" customWidth="1"/>
    <col min="11508" max="11508" width="10.42578125" customWidth="1"/>
    <col min="11752" max="11752" width="7" customWidth="1"/>
    <col min="11753" max="11753" width="33.140625" customWidth="1"/>
    <col min="11754" max="11754" width="6.42578125" customWidth="1"/>
    <col min="11755" max="11755" width="29" customWidth="1"/>
    <col min="11756" max="11756" width="11.42578125" customWidth="1"/>
    <col min="11757" max="11757" width="10.7109375" customWidth="1"/>
    <col min="11758" max="11758" width="10.85546875" customWidth="1"/>
    <col min="11759" max="11759" width="11.28515625" customWidth="1"/>
    <col min="11761" max="11761" width="9.7109375" customWidth="1"/>
    <col min="11764" max="11764" width="10.42578125" customWidth="1"/>
    <col min="12008" max="12008" width="7" customWidth="1"/>
    <col min="12009" max="12009" width="33.140625" customWidth="1"/>
    <col min="12010" max="12010" width="6.42578125" customWidth="1"/>
    <col min="12011" max="12011" width="29" customWidth="1"/>
    <col min="12012" max="12012" width="11.42578125" customWidth="1"/>
    <col min="12013" max="12013" width="10.7109375" customWidth="1"/>
    <col min="12014" max="12014" width="10.85546875" customWidth="1"/>
    <col min="12015" max="12015" width="11.28515625" customWidth="1"/>
    <col min="12017" max="12017" width="9.7109375" customWidth="1"/>
    <col min="12020" max="12020" width="10.42578125" customWidth="1"/>
    <col min="12264" max="12264" width="7" customWidth="1"/>
    <col min="12265" max="12265" width="33.140625" customWidth="1"/>
    <col min="12266" max="12266" width="6.42578125" customWidth="1"/>
    <col min="12267" max="12267" width="29" customWidth="1"/>
    <col min="12268" max="12268" width="11.42578125" customWidth="1"/>
    <col min="12269" max="12269" width="10.7109375" customWidth="1"/>
    <col min="12270" max="12270" width="10.85546875" customWidth="1"/>
    <col min="12271" max="12271" width="11.28515625" customWidth="1"/>
    <col min="12273" max="12273" width="9.7109375" customWidth="1"/>
    <col min="12276" max="12276" width="10.42578125" customWidth="1"/>
    <col min="12520" max="12520" width="7" customWidth="1"/>
    <col min="12521" max="12521" width="33.140625" customWidth="1"/>
    <col min="12522" max="12522" width="6.42578125" customWidth="1"/>
    <col min="12523" max="12523" width="29" customWidth="1"/>
    <col min="12524" max="12524" width="11.42578125" customWidth="1"/>
    <col min="12525" max="12525" width="10.7109375" customWidth="1"/>
    <col min="12526" max="12526" width="10.85546875" customWidth="1"/>
    <col min="12527" max="12527" width="11.28515625" customWidth="1"/>
    <col min="12529" max="12529" width="9.7109375" customWidth="1"/>
    <col min="12532" max="12532" width="10.42578125" customWidth="1"/>
    <col min="12776" max="12776" width="7" customWidth="1"/>
    <col min="12777" max="12777" width="33.140625" customWidth="1"/>
    <col min="12778" max="12778" width="6.42578125" customWidth="1"/>
    <col min="12779" max="12779" width="29" customWidth="1"/>
    <col min="12780" max="12780" width="11.42578125" customWidth="1"/>
    <col min="12781" max="12781" width="10.7109375" customWidth="1"/>
    <col min="12782" max="12782" width="10.85546875" customWidth="1"/>
    <col min="12783" max="12783" width="11.28515625" customWidth="1"/>
    <col min="12785" max="12785" width="9.7109375" customWidth="1"/>
    <col min="12788" max="12788" width="10.42578125" customWidth="1"/>
    <col min="13032" max="13032" width="7" customWidth="1"/>
    <col min="13033" max="13033" width="33.140625" customWidth="1"/>
    <col min="13034" max="13034" width="6.42578125" customWidth="1"/>
    <col min="13035" max="13035" width="29" customWidth="1"/>
    <col min="13036" max="13036" width="11.42578125" customWidth="1"/>
    <col min="13037" max="13037" width="10.7109375" customWidth="1"/>
    <col min="13038" max="13038" width="10.85546875" customWidth="1"/>
    <col min="13039" max="13039" width="11.28515625" customWidth="1"/>
    <col min="13041" max="13041" width="9.7109375" customWidth="1"/>
    <col min="13044" max="13044" width="10.42578125" customWidth="1"/>
    <col min="13288" max="13288" width="7" customWidth="1"/>
    <col min="13289" max="13289" width="33.140625" customWidth="1"/>
    <col min="13290" max="13290" width="6.42578125" customWidth="1"/>
    <col min="13291" max="13291" width="29" customWidth="1"/>
    <col min="13292" max="13292" width="11.42578125" customWidth="1"/>
    <col min="13293" max="13293" width="10.7109375" customWidth="1"/>
    <col min="13294" max="13294" width="10.85546875" customWidth="1"/>
    <col min="13295" max="13295" width="11.28515625" customWidth="1"/>
    <col min="13297" max="13297" width="9.7109375" customWidth="1"/>
    <col min="13300" max="13300" width="10.42578125" customWidth="1"/>
    <col min="13544" max="13544" width="7" customWidth="1"/>
    <col min="13545" max="13545" width="33.140625" customWidth="1"/>
    <col min="13546" max="13546" width="6.42578125" customWidth="1"/>
    <col min="13547" max="13547" width="29" customWidth="1"/>
    <col min="13548" max="13548" width="11.42578125" customWidth="1"/>
    <col min="13549" max="13549" width="10.7109375" customWidth="1"/>
    <col min="13550" max="13550" width="10.85546875" customWidth="1"/>
    <col min="13551" max="13551" width="11.28515625" customWidth="1"/>
    <col min="13553" max="13553" width="9.7109375" customWidth="1"/>
    <col min="13556" max="13556" width="10.42578125" customWidth="1"/>
    <col min="13800" max="13800" width="7" customWidth="1"/>
    <col min="13801" max="13801" width="33.140625" customWidth="1"/>
    <col min="13802" max="13802" width="6.42578125" customWidth="1"/>
    <col min="13803" max="13803" width="29" customWidth="1"/>
    <col min="13804" max="13804" width="11.42578125" customWidth="1"/>
    <col min="13805" max="13805" width="10.7109375" customWidth="1"/>
    <col min="13806" max="13806" width="10.85546875" customWidth="1"/>
    <col min="13807" max="13807" width="11.28515625" customWidth="1"/>
    <col min="13809" max="13809" width="9.7109375" customWidth="1"/>
    <col min="13812" max="13812" width="10.42578125" customWidth="1"/>
    <col min="14056" max="14056" width="7" customWidth="1"/>
    <col min="14057" max="14057" width="33.140625" customWidth="1"/>
    <col min="14058" max="14058" width="6.42578125" customWidth="1"/>
    <col min="14059" max="14059" width="29" customWidth="1"/>
    <col min="14060" max="14060" width="11.42578125" customWidth="1"/>
    <col min="14061" max="14061" width="10.7109375" customWidth="1"/>
    <col min="14062" max="14062" width="10.85546875" customWidth="1"/>
    <col min="14063" max="14063" width="11.28515625" customWidth="1"/>
    <col min="14065" max="14065" width="9.7109375" customWidth="1"/>
    <col min="14068" max="14068" width="10.42578125" customWidth="1"/>
    <col min="14312" max="14312" width="7" customWidth="1"/>
    <col min="14313" max="14313" width="33.140625" customWidth="1"/>
    <col min="14314" max="14314" width="6.42578125" customWidth="1"/>
    <col min="14315" max="14315" width="29" customWidth="1"/>
    <col min="14316" max="14316" width="11.42578125" customWidth="1"/>
    <col min="14317" max="14317" width="10.7109375" customWidth="1"/>
    <col min="14318" max="14318" width="10.85546875" customWidth="1"/>
    <col min="14319" max="14319" width="11.28515625" customWidth="1"/>
    <col min="14321" max="14321" width="9.7109375" customWidth="1"/>
    <col min="14324" max="14324" width="10.42578125" customWidth="1"/>
    <col min="14568" max="14568" width="7" customWidth="1"/>
    <col min="14569" max="14569" width="33.140625" customWidth="1"/>
    <col min="14570" max="14570" width="6.42578125" customWidth="1"/>
    <col min="14571" max="14571" width="29" customWidth="1"/>
    <col min="14572" max="14572" width="11.42578125" customWidth="1"/>
    <col min="14573" max="14573" width="10.7109375" customWidth="1"/>
    <col min="14574" max="14574" width="10.85546875" customWidth="1"/>
    <col min="14575" max="14575" width="11.28515625" customWidth="1"/>
    <col min="14577" max="14577" width="9.7109375" customWidth="1"/>
    <col min="14580" max="14580" width="10.42578125" customWidth="1"/>
    <col min="14824" max="14824" width="7" customWidth="1"/>
    <col min="14825" max="14825" width="33.140625" customWidth="1"/>
    <col min="14826" max="14826" width="6.42578125" customWidth="1"/>
    <col min="14827" max="14827" width="29" customWidth="1"/>
    <col min="14828" max="14828" width="11.42578125" customWidth="1"/>
    <col min="14829" max="14829" width="10.7109375" customWidth="1"/>
    <col min="14830" max="14830" width="10.85546875" customWidth="1"/>
    <col min="14831" max="14831" width="11.28515625" customWidth="1"/>
    <col min="14833" max="14833" width="9.7109375" customWidth="1"/>
    <col min="14836" max="14836" width="10.42578125" customWidth="1"/>
    <col min="15080" max="15080" width="7" customWidth="1"/>
    <col min="15081" max="15081" width="33.140625" customWidth="1"/>
    <col min="15082" max="15082" width="6.42578125" customWidth="1"/>
    <col min="15083" max="15083" width="29" customWidth="1"/>
    <col min="15084" max="15084" width="11.42578125" customWidth="1"/>
    <col min="15085" max="15085" width="10.7109375" customWidth="1"/>
    <col min="15086" max="15086" width="10.85546875" customWidth="1"/>
    <col min="15087" max="15087" width="11.28515625" customWidth="1"/>
    <col min="15089" max="15089" width="9.7109375" customWidth="1"/>
    <col min="15092" max="15092" width="10.42578125" customWidth="1"/>
    <col min="15336" max="15336" width="7" customWidth="1"/>
    <col min="15337" max="15337" width="33.140625" customWidth="1"/>
    <col min="15338" max="15338" width="6.42578125" customWidth="1"/>
    <col min="15339" max="15339" width="29" customWidth="1"/>
    <col min="15340" max="15340" width="11.42578125" customWidth="1"/>
    <col min="15341" max="15341" width="10.7109375" customWidth="1"/>
    <col min="15342" max="15342" width="10.85546875" customWidth="1"/>
    <col min="15343" max="15343" width="11.28515625" customWidth="1"/>
    <col min="15345" max="15345" width="9.7109375" customWidth="1"/>
    <col min="15348" max="15348" width="10.42578125" customWidth="1"/>
    <col min="15592" max="15592" width="7" customWidth="1"/>
    <col min="15593" max="15593" width="33.140625" customWidth="1"/>
    <col min="15594" max="15594" width="6.42578125" customWidth="1"/>
    <col min="15595" max="15595" width="29" customWidth="1"/>
    <col min="15596" max="15596" width="11.42578125" customWidth="1"/>
    <col min="15597" max="15597" width="10.7109375" customWidth="1"/>
    <col min="15598" max="15598" width="10.85546875" customWidth="1"/>
    <col min="15599" max="15599" width="11.28515625" customWidth="1"/>
    <col min="15601" max="15601" width="9.7109375" customWidth="1"/>
    <col min="15604" max="15604" width="10.42578125" customWidth="1"/>
    <col min="15848" max="15848" width="7" customWidth="1"/>
    <col min="15849" max="15849" width="33.140625" customWidth="1"/>
    <col min="15850" max="15850" width="6.42578125" customWidth="1"/>
    <col min="15851" max="15851" width="29" customWidth="1"/>
    <col min="15852" max="15852" width="11.42578125" customWidth="1"/>
    <col min="15853" max="15853" width="10.7109375" customWidth="1"/>
    <col min="15854" max="15854" width="10.85546875" customWidth="1"/>
    <col min="15855" max="15855" width="11.28515625" customWidth="1"/>
    <col min="15857" max="15857" width="9.7109375" customWidth="1"/>
    <col min="15860" max="15860" width="10.42578125" customWidth="1"/>
    <col min="16104" max="16104" width="7" customWidth="1"/>
    <col min="16105" max="16105" width="33.140625" customWidth="1"/>
    <col min="16106" max="16106" width="6.42578125" customWidth="1"/>
    <col min="16107" max="16107" width="29" customWidth="1"/>
    <col min="16108" max="16108" width="11.42578125" customWidth="1"/>
    <col min="16109" max="16109" width="10.7109375" customWidth="1"/>
    <col min="16110" max="16110" width="10.85546875" customWidth="1"/>
    <col min="16111" max="16111" width="11.28515625" customWidth="1"/>
    <col min="16113" max="16113" width="9.7109375" customWidth="1"/>
    <col min="16116" max="16116" width="10.42578125" customWidth="1"/>
  </cols>
  <sheetData>
    <row r="1" spans="1:60" ht="15" x14ac:dyDescent="0.25">
      <c r="A1" s="90" t="s">
        <v>2</v>
      </c>
      <c r="B1" s="90"/>
      <c r="C1" s="81"/>
      <c r="D1" s="90"/>
      <c r="E1" s="90"/>
      <c r="F1" s="144"/>
      <c r="G1" s="144"/>
      <c r="H1" s="144"/>
      <c r="I1" s="911"/>
      <c r="J1" s="145"/>
      <c r="K1" s="145"/>
      <c r="L1" s="145"/>
      <c r="M1" s="145"/>
      <c r="N1" s="145"/>
      <c r="O1" s="912"/>
      <c r="P1" s="146"/>
      <c r="Q1" s="146"/>
      <c r="R1" s="146"/>
      <c r="S1" s="96"/>
      <c r="T1" s="96"/>
      <c r="U1" s="96"/>
      <c r="V1" s="96"/>
      <c r="W1" s="96"/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383"/>
      <c r="AM1" s="383"/>
      <c r="AN1" s="383"/>
      <c r="AO1" s="383"/>
      <c r="AP1" s="383"/>
      <c r="AQ1" s="383"/>
      <c r="AR1" s="97"/>
      <c r="AS1" s="97"/>
      <c r="AT1" s="97"/>
      <c r="AU1" s="97"/>
      <c r="AV1" s="97"/>
      <c r="AW1" s="96"/>
      <c r="AX1" s="96"/>
      <c r="AY1" s="96"/>
      <c r="AZ1" s="96"/>
      <c r="BA1" s="96"/>
      <c r="BB1" s="96"/>
      <c r="BC1" s="97"/>
      <c r="BD1" s="97"/>
      <c r="BE1" s="97"/>
      <c r="BF1" s="97"/>
      <c r="BG1" s="97"/>
    </row>
    <row r="2" spans="1:60" ht="15" x14ac:dyDescent="0.25">
      <c r="A2" s="90" t="s">
        <v>3</v>
      </c>
      <c r="B2" s="90"/>
      <c r="C2" s="81"/>
      <c r="D2" s="90"/>
      <c r="E2" s="90"/>
      <c r="F2" s="144"/>
      <c r="G2" s="144"/>
      <c r="H2" s="144"/>
      <c r="I2" s="178"/>
      <c r="J2" s="178"/>
      <c r="K2" s="178"/>
      <c r="L2" s="178"/>
      <c r="M2" s="178"/>
      <c r="N2" s="178"/>
      <c r="O2" s="223"/>
      <c r="P2" s="223"/>
      <c r="Q2" s="223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178"/>
      <c r="AX2" s="178"/>
      <c r="AY2" s="178"/>
      <c r="AZ2" s="178"/>
      <c r="BA2" s="178"/>
      <c r="BB2" s="178"/>
      <c r="BC2" s="223"/>
      <c r="BD2" s="223"/>
      <c r="BE2" s="223"/>
      <c r="BF2" s="223"/>
      <c r="BG2" s="97"/>
    </row>
    <row r="3" spans="1:60" ht="12.75" customHeight="1" x14ac:dyDescent="0.25">
      <c r="A3" s="1032" t="s">
        <v>4</v>
      </c>
      <c r="B3" s="1032"/>
      <c r="C3" s="1032"/>
      <c r="D3" s="1032"/>
      <c r="E3" s="1032"/>
      <c r="F3" s="144"/>
      <c r="G3" s="144"/>
      <c r="H3" s="144"/>
      <c r="I3" s="178"/>
      <c r="J3" s="178"/>
      <c r="K3" s="178"/>
      <c r="L3" s="178"/>
      <c r="M3" s="178"/>
      <c r="N3" s="178"/>
      <c r="O3" s="223"/>
      <c r="P3" s="223"/>
      <c r="Q3" s="223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2"/>
      <c r="AD3" s="182"/>
      <c r="AE3" s="182"/>
      <c r="AF3" s="183"/>
      <c r="AG3" s="183"/>
      <c r="AH3" s="183"/>
      <c r="AI3" s="183"/>
      <c r="AJ3" s="182"/>
      <c r="AK3" s="179"/>
      <c r="AL3" s="179"/>
      <c r="AM3" s="179"/>
      <c r="AN3" s="179"/>
      <c r="AO3" s="179"/>
      <c r="AP3" s="179"/>
      <c r="AQ3" s="179"/>
      <c r="AR3" s="179"/>
      <c r="AS3" s="179"/>
      <c r="AT3" s="179"/>
      <c r="AU3" s="179"/>
      <c r="AV3" s="223"/>
      <c r="AW3" s="178"/>
      <c r="AX3" s="178"/>
      <c r="AY3" s="178"/>
      <c r="AZ3" s="178"/>
      <c r="BA3" s="178"/>
      <c r="BB3" s="178"/>
      <c r="BC3" s="223"/>
      <c r="BD3" s="223"/>
      <c r="BE3" s="223"/>
      <c r="BF3" s="223"/>
      <c r="BG3" s="97"/>
    </row>
    <row r="4" spans="1:60" ht="12.75" customHeight="1" x14ac:dyDescent="0.25">
      <c r="A4" s="143"/>
      <c r="B4" s="90"/>
      <c r="C4" s="90"/>
      <c r="D4" s="90"/>
      <c r="E4" s="90"/>
      <c r="F4" s="144"/>
      <c r="G4" s="144"/>
      <c r="H4" s="144"/>
      <c r="I4" s="178"/>
      <c r="J4" s="178"/>
      <c r="K4" s="178"/>
      <c r="L4" s="178"/>
      <c r="M4" s="178"/>
      <c r="N4" s="178"/>
      <c r="O4" s="223"/>
      <c r="P4" s="223"/>
      <c r="Q4" s="223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2"/>
      <c r="AD4" s="182"/>
      <c r="AE4" s="182"/>
      <c r="AF4" s="183"/>
      <c r="AG4" s="183"/>
      <c r="AH4" s="183"/>
      <c r="AI4" s="183"/>
      <c r="AJ4" s="182"/>
      <c r="AK4" s="179"/>
      <c r="AL4" s="179"/>
      <c r="AM4" s="179"/>
      <c r="AN4" s="179"/>
      <c r="AO4" s="179"/>
      <c r="AP4" s="179"/>
      <c r="AQ4" s="179"/>
      <c r="AR4" s="179"/>
      <c r="AS4" s="179"/>
      <c r="AT4" s="179"/>
      <c r="AU4" s="179"/>
      <c r="AV4" s="223"/>
      <c r="AW4" s="178"/>
      <c r="AX4" s="178"/>
      <c r="AY4" s="178"/>
      <c r="AZ4" s="178"/>
      <c r="BA4" s="178"/>
      <c r="BB4" s="178"/>
      <c r="BC4" s="223"/>
      <c r="BD4" s="223"/>
      <c r="BE4" s="223"/>
      <c r="BF4" s="223"/>
      <c r="BG4" s="97"/>
    </row>
    <row r="5" spans="1:60" ht="16.5" thickBot="1" x14ac:dyDescent="0.3">
      <c r="A5" s="291" t="s">
        <v>851</v>
      </c>
      <c r="B5" s="91"/>
      <c r="C5" s="91"/>
      <c r="D5" s="91"/>
      <c r="E5" s="92"/>
      <c r="F5" s="92"/>
      <c r="G5" s="92"/>
      <c r="H5" s="92"/>
      <c r="I5" s="184"/>
      <c r="J5" s="184"/>
      <c r="K5" s="184"/>
      <c r="L5" s="184"/>
      <c r="M5" s="184"/>
      <c r="N5" s="184"/>
      <c r="O5" s="272"/>
      <c r="P5" s="272"/>
      <c r="Q5" s="272"/>
      <c r="R5" s="181"/>
      <c r="S5" s="181"/>
      <c r="T5" s="181"/>
      <c r="U5" s="181"/>
      <c r="V5" s="181"/>
      <c r="W5" s="181"/>
      <c r="X5" s="181"/>
      <c r="Y5" s="96"/>
      <c r="Z5" s="181"/>
      <c r="AA5" s="181"/>
      <c r="AB5" s="181"/>
      <c r="AC5" s="182"/>
      <c r="AD5" s="182"/>
      <c r="AE5" s="182"/>
      <c r="AF5" s="183"/>
      <c r="AG5" s="183"/>
      <c r="AH5" s="183"/>
      <c r="AI5" s="183"/>
      <c r="AJ5" s="182"/>
      <c r="AK5" s="97"/>
      <c r="AL5" s="97"/>
      <c r="AM5" s="180"/>
      <c r="AN5" s="180"/>
      <c r="AO5" s="180"/>
      <c r="AP5" s="180"/>
      <c r="AQ5" s="180"/>
      <c r="AR5" s="180"/>
      <c r="AS5" s="180"/>
      <c r="AT5" s="180"/>
      <c r="AU5" s="180"/>
      <c r="AV5" s="272"/>
      <c r="AW5" s="184"/>
      <c r="AX5" s="184"/>
      <c r="AY5" s="184"/>
      <c r="AZ5" s="184"/>
      <c r="BA5" s="184"/>
      <c r="BB5" s="184"/>
      <c r="BC5" s="272"/>
      <c r="BD5" s="272"/>
      <c r="BE5" s="272"/>
      <c r="BF5" s="272"/>
      <c r="BG5" s="97"/>
    </row>
    <row r="6" spans="1:60" ht="15" x14ac:dyDescent="0.25">
      <c r="A6" s="144"/>
      <c r="B6" s="143"/>
      <c r="C6" s="143"/>
      <c r="D6" s="143"/>
      <c r="E6" s="144"/>
      <c r="F6" s="144"/>
      <c r="G6" s="144"/>
      <c r="H6" s="144"/>
      <c r="I6" s="1026" t="s">
        <v>848</v>
      </c>
      <c r="J6" s="1027"/>
      <c r="K6" s="1027"/>
      <c r="L6" s="1027"/>
      <c r="M6" s="1027"/>
      <c r="N6" s="1027"/>
      <c r="O6" s="1027"/>
      <c r="P6" s="1027"/>
      <c r="Q6" s="1028"/>
      <c r="R6" s="1033" t="s">
        <v>830</v>
      </c>
      <c r="S6" s="1034"/>
      <c r="T6" s="1034"/>
      <c r="U6" s="1034"/>
      <c r="V6" s="1034"/>
      <c r="W6" s="1034"/>
      <c r="X6" s="1034"/>
      <c r="Y6" s="1034"/>
      <c r="Z6" s="1034"/>
      <c r="AA6" s="1034"/>
      <c r="AB6" s="1034"/>
      <c r="AC6" s="1034"/>
      <c r="AD6" s="1034"/>
      <c r="AE6" s="1034"/>
      <c r="AF6" s="1034"/>
      <c r="AG6" s="1034"/>
      <c r="AH6" s="1034"/>
      <c r="AI6" s="1034"/>
      <c r="AJ6" s="1034"/>
      <c r="AK6" s="1034"/>
      <c r="AL6" s="1034"/>
      <c r="AM6" s="1034"/>
      <c r="AN6" s="1034"/>
      <c r="AO6" s="1034"/>
      <c r="AP6" s="1034"/>
      <c r="AQ6" s="1034"/>
      <c r="AR6" s="1034"/>
      <c r="AS6" s="1034"/>
      <c r="AT6" s="1034"/>
      <c r="AU6" s="1034"/>
      <c r="AV6" s="1035"/>
      <c r="AW6" s="982" t="s">
        <v>852</v>
      </c>
      <c r="AX6" s="983"/>
      <c r="AY6" s="983"/>
      <c r="AZ6" s="983"/>
      <c r="BA6" s="983"/>
      <c r="BB6" s="983"/>
      <c r="BC6" s="983"/>
      <c r="BD6" s="983"/>
      <c r="BE6" s="983"/>
      <c r="BF6" s="983"/>
      <c r="BG6" s="984"/>
    </row>
    <row r="7" spans="1:60" ht="16.5" thickBot="1" x14ac:dyDescent="0.3">
      <c r="A7" s="143"/>
      <c r="B7" s="13"/>
      <c r="D7" s="17"/>
      <c r="E7" s="13"/>
      <c r="F7" s="144"/>
      <c r="G7" s="144"/>
      <c r="H7" s="144"/>
      <c r="I7" s="1029"/>
      <c r="J7" s="1030"/>
      <c r="K7" s="1030"/>
      <c r="L7" s="1030"/>
      <c r="M7" s="1030"/>
      <c r="N7" s="1030"/>
      <c r="O7" s="1030"/>
      <c r="P7" s="1030"/>
      <c r="Q7" s="1031"/>
      <c r="R7" s="1014" t="s">
        <v>287</v>
      </c>
      <c r="S7" s="969"/>
      <c r="T7" s="969"/>
      <c r="U7" s="969"/>
      <c r="V7" s="969"/>
      <c r="W7" s="969"/>
      <c r="X7" s="969"/>
      <c r="Y7" s="970"/>
      <c r="Z7" s="968" t="s">
        <v>288</v>
      </c>
      <c r="AA7" s="969"/>
      <c r="AB7" s="969"/>
      <c r="AC7" s="970"/>
      <c r="AD7" s="960" t="s">
        <v>289</v>
      </c>
      <c r="AE7" s="960" t="s">
        <v>5</v>
      </c>
      <c r="AF7" s="960" t="s">
        <v>290</v>
      </c>
      <c r="AG7" s="976" t="s">
        <v>291</v>
      </c>
      <c r="AH7" s="977"/>
      <c r="AI7" s="977"/>
      <c r="AJ7" s="978"/>
      <c r="AK7" s="960" t="s">
        <v>313</v>
      </c>
      <c r="AL7" s="988" t="s">
        <v>292</v>
      </c>
      <c r="AM7" s="989"/>
      <c r="AN7" s="989"/>
      <c r="AO7" s="989"/>
      <c r="AP7" s="989"/>
      <c r="AQ7" s="989"/>
      <c r="AR7" s="989"/>
      <c r="AS7" s="989"/>
      <c r="AT7" s="989"/>
      <c r="AU7" s="989"/>
      <c r="AV7" s="990"/>
      <c r="AW7" s="985"/>
      <c r="AX7" s="986"/>
      <c r="AY7" s="986"/>
      <c r="AZ7" s="986"/>
      <c r="BA7" s="986"/>
      <c r="BB7" s="986"/>
      <c r="BC7" s="986"/>
      <c r="BD7" s="986"/>
      <c r="BE7" s="986"/>
      <c r="BF7" s="986"/>
      <c r="BG7" s="987"/>
    </row>
    <row r="8" spans="1:60" ht="15" customHeight="1" x14ac:dyDescent="0.25">
      <c r="A8" s="187"/>
      <c r="B8" s="147"/>
      <c r="C8" s="147"/>
      <c r="D8" s="147"/>
      <c r="E8" s="147"/>
      <c r="F8" s="147"/>
      <c r="G8" s="147"/>
      <c r="H8" s="147"/>
      <c r="I8" s="1001" t="s">
        <v>6</v>
      </c>
      <c r="J8" s="965" t="s">
        <v>824</v>
      </c>
      <c r="K8" s="966"/>
      <c r="L8" s="966"/>
      <c r="M8" s="966"/>
      <c r="N8" s="1042"/>
      <c r="O8" s="1004" t="s">
        <v>284</v>
      </c>
      <c r="P8" s="965" t="s">
        <v>825</v>
      </c>
      <c r="Q8" s="967"/>
      <c r="R8" s="1015"/>
      <c r="S8" s="972"/>
      <c r="T8" s="972"/>
      <c r="U8" s="972"/>
      <c r="V8" s="972"/>
      <c r="W8" s="972"/>
      <c r="X8" s="972"/>
      <c r="Y8" s="973"/>
      <c r="Z8" s="971"/>
      <c r="AA8" s="972"/>
      <c r="AB8" s="972"/>
      <c r="AC8" s="973"/>
      <c r="AD8" s="961"/>
      <c r="AE8" s="961"/>
      <c r="AF8" s="961"/>
      <c r="AG8" s="979"/>
      <c r="AH8" s="980"/>
      <c r="AI8" s="980"/>
      <c r="AJ8" s="981"/>
      <c r="AK8" s="961"/>
      <c r="AL8" s="991" t="s">
        <v>293</v>
      </c>
      <c r="AM8" s="992"/>
      <c r="AN8" s="1012" t="s">
        <v>294</v>
      </c>
      <c r="AO8" s="1022" t="s">
        <v>835</v>
      </c>
      <c r="AP8" s="1023"/>
      <c r="AQ8" s="1012" t="s">
        <v>868</v>
      </c>
      <c r="AR8" s="991" t="s">
        <v>295</v>
      </c>
      <c r="AS8" s="992"/>
      <c r="AT8" s="995" t="s">
        <v>296</v>
      </c>
      <c r="AU8" s="996"/>
      <c r="AV8" s="997"/>
      <c r="AW8" s="1001" t="s">
        <v>6</v>
      </c>
      <c r="AX8" s="1009" t="s">
        <v>824</v>
      </c>
      <c r="AY8" s="1010"/>
      <c r="AZ8" s="1010"/>
      <c r="BA8" s="1010"/>
      <c r="BB8" s="1010"/>
      <c r="BC8" s="1011"/>
      <c r="BD8" s="1004" t="s">
        <v>284</v>
      </c>
      <c r="BE8" s="965" t="s">
        <v>826</v>
      </c>
      <c r="BF8" s="966"/>
      <c r="BG8" s="967"/>
    </row>
    <row r="9" spans="1:60" ht="13.5" customHeight="1" thickBot="1" x14ac:dyDescent="0.25">
      <c r="A9" s="20" t="s">
        <v>817</v>
      </c>
      <c r="D9" s="20"/>
      <c r="F9" s="101"/>
      <c r="G9" s="102"/>
      <c r="H9" s="102"/>
      <c r="I9" s="1002"/>
      <c r="J9" s="1036" t="s">
        <v>831</v>
      </c>
      <c r="K9" s="1037"/>
      <c r="L9" s="1038" t="s">
        <v>5</v>
      </c>
      <c r="M9" s="1038" t="s">
        <v>1</v>
      </c>
      <c r="N9" s="1040" t="s">
        <v>7</v>
      </c>
      <c r="O9" s="1005"/>
      <c r="P9" s="958" t="s">
        <v>285</v>
      </c>
      <c r="Q9" s="963" t="s">
        <v>286</v>
      </c>
      <c r="R9" s="1018" t="s">
        <v>297</v>
      </c>
      <c r="S9" s="974" t="s">
        <v>294</v>
      </c>
      <c r="T9" s="974" t="s">
        <v>832</v>
      </c>
      <c r="U9" s="974" t="s">
        <v>849</v>
      </c>
      <c r="V9" s="974" t="s">
        <v>853</v>
      </c>
      <c r="W9" s="974" t="s">
        <v>864</v>
      </c>
      <c r="X9" s="974" t="s">
        <v>295</v>
      </c>
      <c r="Y9" s="974" t="s">
        <v>789</v>
      </c>
      <c r="Z9" s="1016" t="s">
        <v>298</v>
      </c>
      <c r="AA9" s="974" t="s">
        <v>823</v>
      </c>
      <c r="AB9" s="1016" t="s">
        <v>299</v>
      </c>
      <c r="AC9" s="974" t="s">
        <v>790</v>
      </c>
      <c r="AD9" s="961"/>
      <c r="AE9" s="961"/>
      <c r="AF9" s="961"/>
      <c r="AG9" s="974" t="s">
        <v>294</v>
      </c>
      <c r="AH9" s="1024" t="s">
        <v>866</v>
      </c>
      <c r="AI9" s="974" t="s">
        <v>300</v>
      </c>
      <c r="AJ9" s="974" t="s">
        <v>791</v>
      </c>
      <c r="AK9" s="961"/>
      <c r="AL9" s="993"/>
      <c r="AM9" s="994"/>
      <c r="AN9" s="1013"/>
      <c r="AO9" s="847" t="s">
        <v>833</v>
      </c>
      <c r="AP9" s="847" t="s">
        <v>834</v>
      </c>
      <c r="AQ9" s="1013"/>
      <c r="AR9" s="993"/>
      <c r="AS9" s="994"/>
      <c r="AT9" s="998"/>
      <c r="AU9" s="999"/>
      <c r="AV9" s="1000"/>
      <c r="AW9" s="1002"/>
      <c r="AX9" s="1020" t="s">
        <v>831</v>
      </c>
      <c r="AY9" s="1021"/>
      <c r="AZ9" s="1021"/>
      <c r="BA9" s="1007" t="s">
        <v>5</v>
      </c>
      <c r="BB9" s="1007" t="s">
        <v>1</v>
      </c>
      <c r="BC9" s="1007" t="s">
        <v>7</v>
      </c>
      <c r="BD9" s="1005"/>
      <c r="BE9" s="958" t="s">
        <v>285</v>
      </c>
      <c r="BF9" s="958" t="s">
        <v>869</v>
      </c>
      <c r="BG9" s="963" t="s">
        <v>286</v>
      </c>
    </row>
    <row r="10" spans="1:60" ht="34.5" thickBot="1" x14ac:dyDescent="0.25">
      <c r="A10" s="103" t="s">
        <v>798</v>
      </c>
      <c r="B10" s="104" t="s">
        <v>564</v>
      </c>
      <c r="C10" s="104" t="s">
        <v>565</v>
      </c>
      <c r="D10" s="104" t="s">
        <v>268</v>
      </c>
      <c r="E10" s="245" t="s">
        <v>800</v>
      </c>
      <c r="F10" s="104" t="s">
        <v>0</v>
      </c>
      <c r="G10" s="191" t="s">
        <v>269</v>
      </c>
      <c r="H10" s="71" t="s">
        <v>280</v>
      </c>
      <c r="I10" s="1003"/>
      <c r="J10" s="72" t="s">
        <v>278</v>
      </c>
      <c r="K10" s="72" t="s">
        <v>288</v>
      </c>
      <c r="L10" s="1039"/>
      <c r="M10" s="1039"/>
      <c r="N10" s="1041"/>
      <c r="O10" s="1006"/>
      <c r="P10" s="959"/>
      <c r="Q10" s="964"/>
      <c r="R10" s="1019"/>
      <c r="S10" s="975"/>
      <c r="T10" s="975"/>
      <c r="U10" s="975"/>
      <c r="V10" s="975"/>
      <c r="W10" s="975"/>
      <c r="X10" s="975"/>
      <c r="Y10" s="975"/>
      <c r="Z10" s="1017"/>
      <c r="AA10" s="975"/>
      <c r="AB10" s="1017"/>
      <c r="AC10" s="975"/>
      <c r="AD10" s="962"/>
      <c r="AE10" s="962"/>
      <c r="AF10" s="962"/>
      <c r="AG10" s="975"/>
      <c r="AH10" s="1025"/>
      <c r="AI10" s="975"/>
      <c r="AJ10" s="975"/>
      <c r="AK10" s="962"/>
      <c r="AL10" s="250" t="s">
        <v>285</v>
      </c>
      <c r="AM10" s="267" t="s">
        <v>286</v>
      </c>
      <c r="AN10" s="250" t="s">
        <v>285</v>
      </c>
      <c r="AO10" s="250" t="s">
        <v>285</v>
      </c>
      <c r="AP10" s="267" t="s">
        <v>286</v>
      </c>
      <c r="AQ10" s="250" t="s">
        <v>285</v>
      </c>
      <c r="AR10" s="250" t="s">
        <v>285</v>
      </c>
      <c r="AS10" s="267" t="s">
        <v>286</v>
      </c>
      <c r="AT10" s="250" t="s">
        <v>285</v>
      </c>
      <c r="AU10" s="267" t="s">
        <v>286</v>
      </c>
      <c r="AV10" s="271" t="s">
        <v>309</v>
      </c>
      <c r="AW10" s="1003"/>
      <c r="AX10" s="73" t="s">
        <v>278</v>
      </c>
      <c r="AY10" s="940" t="s">
        <v>865</v>
      </c>
      <c r="AZ10" s="800" t="s">
        <v>288</v>
      </c>
      <c r="BA10" s="1008"/>
      <c r="BB10" s="1008"/>
      <c r="BC10" s="1008"/>
      <c r="BD10" s="1006"/>
      <c r="BE10" s="959"/>
      <c r="BF10" s="959"/>
      <c r="BG10" s="964"/>
    </row>
    <row r="11" spans="1:60" s="192" customFormat="1" ht="11.25" customHeight="1" thickBot="1" x14ac:dyDescent="0.25">
      <c r="A11" s="203" t="s">
        <v>566</v>
      </c>
      <c r="B11" s="204" t="s">
        <v>567</v>
      </c>
      <c r="C11" s="204" t="s">
        <v>270</v>
      </c>
      <c r="D11" s="204" t="s">
        <v>271</v>
      </c>
      <c r="E11" s="204" t="s">
        <v>568</v>
      </c>
      <c r="F11" s="204" t="s">
        <v>0</v>
      </c>
      <c r="G11" s="204" t="s">
        <v>569</v>
      </c>
      <c r="H11" s="205" t="s">
        <v>794</v>
      </c>
      <c r="I11" s="206" t="s">
        <v>272</v>
      </c>
      <c r="J11" s="207" t="s">
        <v>273</v>
      </c>
      <c r="K11" s="207" t="s">
        <v>279</v>
      </c>
      <c r="L11" s="207" t="s">
        <v>274</v>
      </c>
      <c r="M11" s="207" t="s">
        <v>275</v>
      </c>
      <c r="N11" s="207" t="s">
        <v>276</v>
      </c>
      <c r="O11" s="340" t="s">
        <v>277</v>
      </c>
      <c r="P11" s="340" t="s">
        <v>570</v>
      </c>
      <c r="Q11" s="341" t="s">
        <v>571</v>
      </c>
      <c r="R11" s="206" t="s">
        <v>301</v>
      </c>
      <c r="S11" s="343" t="s">
        <v>301</v>
      </c>
      <c r="T11" s="207" t="s">
        <v>301</v>
      </c>
      <c r="U11" s="207" t="s">
        <v>301</v>
      </c>
      <c r="V11" s="207" t="s">
        <v>301</v>
      </c>
      <c r="W11" s="207" t="s">
        <v>301</v>
      </c>
      <c r="X11" s="207" t="s">
        <v>301</v>
      </c>
      <c r="Y11" s="207" t="s">
        <v>301</v>
      </c>
      <c r="Z11" s="207" t="s">
        <v>302</v>
      </c>
      <c r="AA11" s="207" t="s">
        <v>302</v>
      </c>
      <c r="AB11" s="207" t="s">
        <v>303</v>
      </c>
      <c r="AC11" s="207" t="s">
        <v>302</v>
      </c>
      <c r="AD11" s="207" t="s">
        <v>304</v>
      </c>
      <c r="AE11" s="207" t="s">
        <v>305</v>
      </c>
      <c r="AF11" s="207" t="s">
        <v>306</v>
      </c>
      <c r="AG11" s="207" t="s">
        <v>308</v>
      </c>
      <c r="AH11" s="207" t="s">
        <v>307</v>
      </c>
      <c r="AI11" s="207" t="s">
        <v>307</v>
      </c>
      <c r="AJ11" s="207" t="s">
        <v>307</v>
      </c>
      <c r="AK11" s="207" t="s">
        <v>314</v>
      </c>
      <c r="AL11" s="340" t="s">
        <v>310</v>
      </c>
      <c r="AM11" s="340" t="s">
        <v>311</v>
      </c>
      <c r="AN11" s="340" t="s">
        <v>310</v>
      </c>
      <c r="AO11" s="340" t="s">
        <v>310</v>
      </c>
      <c r="AP11" s="340" t="s">
        <v>311</v>
      </c>
      <c r="AQ11" s="340" t="s">
        <v>310</v>
      </c>
      <c r="AR11" s="340" t="s">
        <v>310</v>
      </c>
      <c r="AS11" s="340" t="s">
        <v>311</v>
      </c>
      <c r="AT11" s="340" t="s">
        <v>310</v>
      </c>
      <c r="AU11" s="340" t="s">
        <v>311</v>
      </c>
      <c r="AV11" s="341" t="s">
        <v>312</v>
      </c>
      <c r="AW11" s="212" t="s">
        <v>272</v>
      </c>
      <c r="AX11" s="213" t="s">
        <v>273</v>
      </c>
      <c r="AY11" s="801" t="s">
        <v>867</v>
      </c>
      <c r="AZ11" s="213" t="s">
        <v>279</v>
      </c>
      <c r="BA11" s="213" t="s">
        <v>274</v>
      </c>
      <c r="BB11" s="213" t="s">
        <v>275</v>
      </c>
      <c r="BC11" s="213" t="s">
        <v>276</v>
      </c>
      <c r="BD11" s="214" t="s">
        <v>277</v>
      </c>
      <c r="BE11" s="214" t="s">
        <v>570</v>
      </c>
      <c r="BF11" s="214" t="s">
        <v>570</v>
      </c>
      <c r="BG11" s="274" t="s">
        <v>571</v>
      </c>
    </row>
    <row r="12" spans="1:60" ht="13.5" customHeight="1" x14ac:dyDescent="0.2">
      <c r="A12" s="399">
        <v>1</v>
      </c>
      <c r="B12" s="400">
        <v>3475</v>
      </c>
      <c r="C12" s="400">
        <v>691008604</v>
      </c>
      <c r="D12" s="400">
        <v>4624548</v>
      </c>
      <c r="E12" s="401" t="s">
        <v>120</v>
      </c>
      <c r="F12" s="400">
        <v>3111</v>
      </c>
      <c r="G12" s="402" t="s">
        <v>315</v>
      </c>
      <c r="H12" s="403" t="s">
        <v>281</v>
      </c>
      <c r="I12" s="110">
        <v>3353281</v>
      </c>
      <c r="J12" s="111">
        <v>2452711</v>
      </c>
      <c r="K12" s="111">
        <v>0</v>
      </c>
      <c r="L12" s="114">
        <v>829016</v>
      </c>
      <c r="M12" s="114">
        <v>49054</v>
      </c>
      <c r="N12" s="111">
        <v>22500</v>
      </c>
      <c r="O12" s="416">
        <v>5.5542999999999996</v>
      </c>
      <c r="P12" s="417">
        <v>4.0644999999999998</v>
      </c>
      <c r="Q12" s="420">
        <v>1.4898</v>
      </c>
      <c r="R12" s="292">
        <f>Z12*-1</f>
        <v>0</v>
      </c>
      <c r="S12" s="219">
        <v>0</v>
      </c>
      <c r="T12" s="219">
        <v>0</v>
      </c>
      <c r="U12" s="219">
        <v>33684</v>
      </c>
      <c r="V12" s="219">
        <v>0</v>
      </c>
      <c r="W12" s="219">
        <v>0</v>
      </c>
      <c r="X12" s="219">
        <v>0</v>
      </c>
      <c r="Y12" s="219">
        <f>SUM(R12:X12)</f>
        <v>33684</v>
      </c>
      <c r="Z12" s="219">
        <v>0</v>
      </c>
      <c r="AA12" s="219">
        <v>0</v>
      </c>
      <c r="AB12" s="219">
        <v>0</v>
      </c>
      <c r="AC12" s="219">
        <f>SUM(Z12:AB12)</f>
        <v>0</v>
      </c>
      <c r="AD12" s="219">
        <f>Y12+AC12</f>
        <v>33684</v>
      </c>
      <c r="AE12" s="220">
        <f>ROUND((Y12+Z12+AA12)*33.8%,0)</f>
        <v>11385</v>
      </c>
      <c r="AF12" s="220">
        <f>ROUND(Y12*2%,0)</f>
        <v>674</v>
      </c>
      <c r="AG12" s="219">
        <v>0</v>
      </c>
      <c r="AH12" s="219">
        <v>0</v>
      </c>
      <c r="AI12" s="219">
        <v>0</v>
      </c>
      <c r="AJ12" s="219">
        <f>SUM(AG12:AI12)</f>
        <v>0</v>
      </c>
      <c r="AK12" s="219">
        <f>AD12+AE12+AF12+AJ12</f>
        <v>45743</v>
      </c>
      <c r="AL12" s="221">
        <v>0</v>
      </c>
      <c r="AM12" s="221">
        <v>0</v>
      </c>
      <c r="AN12" s="221">
        <v>0</v>
      </c>
      <c r="AO12" s="221">
        <v>0</v>
      </c>
      <c r="AP12" s="221">
        <v>0</v>
      </c>
      <c r="AQ12" s="221">
        <v>0</v>
      </c>
      <c r="AR12" s="221">
        <v>0</v>
      </c>
      <c r="AS12" s="221">
        <v>0</v>
      </c>
      <c r="AT12" s="409">
        <f>AL12+AN12+AO12+AR12+AQ12</f>
        <v>0</v>
      </c>
      <c r="AU12" s="221">
        <f>AM12+AP12+AS12</f>
        <v>0</v>
      </c>
      <c r="AV12" s="222">
        <f>SUM(AT12:AU12)</f>
        <v>0</v>
      </c>
      <c r="AW12" s="841">
        <f>I12+AK12</f>
        <v>3399024</v>
      </c>
      <c r="AX12" s="219">
        <f>J12+Y12</f>
        <v>2486395</v>
      </c>
      <c r="AY12" s="943">
        <f>W12</f>
        <v>0</v>
      </c>
      <c r="AZ12" s="219">
        <f>K12+AC12</f>
        <v>0</v>
      </c>
      <c r="BA12" s="219">
        <f t="shared" ref="BA12:BB14" si="0">L12+AE12</f>
        <v>840401</v>
      </c>
      <c r="BB12" s="219">
        <f t="shared" si="0"/>
        <v>49728</v>
      </c>
      <c r="BC12" s="219">
        <f>N12+AJ12</f>
        <v>22500</v>
      </c>
      <c r="BD12" s="221">
        <f>O12+AV12</f>
        <v>5.5542999999999996</v>
      </c>
      <c r="BE12" s="221">
        <f>P12+AT12</f>
        <v>4.0644999999999998</v>
      </c>
      <c r="BF12" s="951">
        <f>AQ12</f>
        <v>0</v>
      </c>
      <c r="BG12" s="222">
        <f>Q12+AU12</f>
        <v>1.4898</v>
      </c>
      <c r="BH12" s="15"/>
    </row>
    <row r="13" spans="1:60" ht="13.5" customHeight="1" x14ac:dyDescent="0.2">
      <c r="A13" s="368">
        <v>1</v>
      </c>
      <c r="B13" s="369">
        <v>3475</v>
      </c>
      <c r="C13" s="369">
        <v>691008604</v>
      </c>
      <c r="D13" s="369">
        <v>4624548</v>
      </c>
      <c r="E13" s="367" t="s">
        <v>121</v>
      </c>
      <c r="F13" s="369">
        <v>3111</v>
      </c>
      <c r="G13" s="370" t="s">
        <v>316</v>
      </c>
      <c r="H13" s="371" t="s">
        <v>282</v>
      </c>
      <c r="I13" s="110">
        <v>274440</v>
      </c>
      <c r="J13" s="111">
        <v>202092</v>
      </c>
      <c r="K13" s="111">
        <v>0</v>
      </c>
      <c r="L13" s="114">
        <v>68307</v>
      </c>
      <c r="M13" s="114">
        <v>4041</v>
      </c>
      <c r="N13" s="111">
        <v>0</v>
      </c>
      <c r="O13" s="275">
        <v>0.57999999999999996</v>
      </c>
      <c r="P13" s="288">
        <v>0.57999999999999996</v>
      </c>
      <c r="Q13" s="406">
        <v>0</v>
      </c>
      <c r="R13" s="112">
        <f t="shared" ref="R13:R72" si="1">Z13*-1</f>
        <v>0</v>
      </c>
      <c r="S13" s="113">
        <v>0</v>
      </c>
      <c r="T13" s="113">
        <v>0</v>
      </c>
      <c r="U13" s="113">
        <v>0</v>
      </c>
      <c r="V13" s="113">
        <v>0</v>
      </c>
      <c r="W13" s="113">
        <v>0</v>
      </c>
      <c r="X13" s="113">
        <v>0</v>
      </c>
      <c r="Y13" s="113">
        <f t="shared" ref="Y13:Y72" si="2">SUM(R13:X13)</f>
        <v>0</v>
      </c>
      <c r="Z13" s="113">
        <v>0</v>
      </c>
      <c r="AA13" s="113">
        <v>0</v>
      </c>
      <c r="AB13" s="113">
        <v>0</v>
      </c>
      <c r="AC13" s="113">
        <f t="shared" ref="AC13:AC72" si="3">SUM(Z13:AB13)</f>
        <v>0</v>
      </c>
      <c r="AD13" s="113">
        <f t="shared" ref="AD13:AD72" si="4">Y13+AC13</f>
        <v>0</v>
      </c>
      <c r="AE13" s="114">
        <f t="shared" ref="AE13:AE72" si="5">ROUND((Y13+Z13+AA13)*33.8%,0)</f>
        <v>0</v>
      </c>
      <c r="AF13" s="114">
        <f t="shared" ref="AF13:AF72" si="6">ROUND(Y13*2%,0)</f>
        <v>0</v>
      </c>
      <c r="AG13" s="113">
        <v>0</v>
      </c>
      <c r="AH13" s="113">
        <v>0</v>
      </c>
      <c r="AI13" s="113">
        <v>0</v>
      </c>
      <c r="AJ13" s="113">
        <f t="shared" ref="AJ13:AJ72" si="7">SUM(AG13:AI13)</f>
        <v>0</v>
      </c>
      <c r="AK13" s="113">
        <f t="shared" ref="AK13:AK72" si="8">AD13+AE13+AF13+AJ13</f>
        <v>0</v>
      </c>
      <c r="AL13" s="115">
        <v>0</v>
      </c>
      <c r="AM13" s="115">
        <v>0</v>
      </c>
      <c r="AN13" s="115">
        <v>0</v>
      </c>
      <c r="AO13" s="115">
        <v>0</v>
      </c>
      <c r="AP13" s="115">
        <v>0</v>
      </c>
      <c r="AQ13" s="115">
        <v>0</v>
      </c>
      <c r="AR13" s="115">
        <v>0</v>
      </c>
      <c r="AS13" s="115">
        <v>0</v>
      </c>
      <c r="AT13" s="409">
        <f t="shared" ref="AT13:AT14" si="9">AL13+AN13+AO13+AR13+AQ13</f>
        <v>0</v>
      </c>
      <c r="AU13" s="115">
        <f>AM13+AP13+AS13</f>
        <v>0</v>
      </c>
      <c r="AV13" s="116">
        <f t="shared" ref="AV13:AV72" si="10">SUM(AT13:AU13)</f>
        <v>0</v>
      </c>
      <c r="AW13" s="346">
        <f>I13+AK13</f>
        <v>274440</v>
      </c>
      <c r="AX13" s="113">
        <f>J13+Y13</f>
        <v>202092</v>
      </c>
      <c r="AY13" s="113">
        <f>W13</f>
        <v>0</v>
      </c>
      <c r="AZ13" s="113">
        <f>K13+AC13</f>
        <v>0</v>
      </c>
      <c r="BA13" s="113">
        <f t="shared" si="0"/>
        <v>68307</v>
      </c>
      <c r="BB13" s="113">
        <f t="shared" si="0"/>
        <v>4041</v>
      </c>
      <c r="BC13" s="113">
        <f>N13+AJ13</f>
        <v>0</v>
      </c>
      <c r="BD13" s="115">
        <f>O13+AV13</f>
        <v>0.57999999999999996</v>
      </c>
      <c r="BE13" s="115">
        <f>P13+AT13</f>
        <v>0.57999999999999996</v>
      </c>
      <c r="BF13" s="372">
        <f>AQ13</f>
        <v>0</v>
      </c>
      <c r="BG13" s="116">
        <f>Q13+AU13</f>
        <v>0</v>
      </c>
      <c r="BH13" s="15"/>
    </row>
    <row r="14" spans="1:60" ht="13.5" customHeight="1" x14ac:dyDescent="0.2">
      <c r="A14" s="368">
        <v>1</v>
      </c>
      <c r="B14" s="369">
        <v>3475</v>
      </c>
      <c r="C14" s="369">
        <v>691008604</v>
      </c>
      <c r="D14" s="369">
        <v>4624548</v>
      </c>
      <c r="E14" s="367" t="s">
        <v>121</v>
      </c>
      <c r="F14" s="369">
        <v>3141</v>
      </c>
      <c r="G14" s="370" t="s">
        <v>319</v>
      </c>
      <c r="H14" s="371" t="s">
        <v>282</v>
      </c>
      <c r="I14" s="110">
        <v>633694</v>
      </c>
      <c r="J14" s="111">
        <v>444797</v>
      </c>
      <c r="K14" s="111">
        <v>20000</v>
      </c>
      <c r="L14" s="114">
        <v>157101</v>
      </c>
      <c r="M14" s="114">
        <v>8896</v>
      </c>
      <c r="N14" s="111">
        <v>2900</v>
      </c>
      <c r="O14" s="275">
        <v>1.58</v>
      </c>
      <c r="P14" s="288">
        <v>0</v>
      </c>
      <c r="Q14" s="406">
        <v>1.58</v>
      </c>
      <c r="R14" s="112">
        <f t="shared" si="1"/>
        <v>0</v>
      </c>
      <c r="S14" s="113">
        <v>0</v>
      </c>
      <c r="T14" s="113">
        <v>0</v>
      </c>
      <c r="U14" s="113">
        <v>0</v>
      </c>
      <c r="V14" s="113">
        <v>0</v>
      </c>
      <c r="W14" s="113">
        <v>0</v>
      </c>
      <c r="X14" s="113">
        <v>0</v>
      </c>
      <c r="Y14" s="113">
        <f t="shared" si="2"/>
        <v>0</v>
      </c>
      <c r="Z14" s="113">
        <v>0</v>
      </c>
      <c r="AA14" s="113">
        <v>0</v>
      </c>
      <c r="AB14" s="113">
        <v>0</v>
      </c>
      <c r="AC14" s="113">
        <f t="shared" si="3"/>
        <v>0</v>
      </c>
      <c r="AD14" s="113">
        <f t="shared" si="4"/>
        <v>0</v>
      </c>
      <c r="AE14" s="114">
        <f t="shared" si="5"/>
        <v>0</v>
      </c>
      <c r="AF14" s="114">
        <f t="shared" si="6"/>
        <v>0</v>
      </c>
      <c r="AG14" s="113">
        <v>0</v>
      </c>
      <c r="AH14" s="113">
        <v>0</v>
      </c>
      <c r="AI14" s="113">
        <v>0</v>
      </c>
      <c r="AJ14" s="113">
        <f t="shared" si="7"/>
        <v>0</v>
      </c>
      <c r="AK14" s="113">
        <f t="shared" si="8"/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v>0</v>
      </c>
      <c r="AQ14" s="115">
        <v>0</v>
      </c>
      <c r="AR14" s="115">
        <v>0</v>
      </c>
      <c r="AS14" s="115">
        <v>0</v>
      </c>
      <c r="AT14" s="409">
        <f t="shared" si="9"/>
        <v>0</v>
      </c>
      <c r="AU14" s="115">
        <f>AM14+AP14+AS14</f>
        <v>0</v>
      </c>
      <c r="AV14" s="116">
        <f t="shared" si="10"/>
        <v>0</v>
      </c>
      <c r="AW14" s="346">
        <f>I14+AK14</f>
        <v>633694</v>
      </c>
      <c r="AX14" s="113">
        <f>J14+Y14</f>
        <v>444797</v>
      </c>
      <c r="AY14" s="113">
        <f>W14</f>
        <v>0</v>
      </c>
      <c r="AZ14" s="113">
        <f>K14+AC14</f>
        <v>20000</v>
      </c>
      <c r="BA14" s="113">
        <f t="shared" si="0"/>
        <v>157101</v>
      </c>
      <c r="BB14" s="113">
        <f t="shared" si="0"/>
        <v>8896</v>
      </c>
      <c r="BC14" s="113">
        <f>N14+AJ14</f>
        <v>2900</v>
      </c>
      <c r="BD14" s="115">
        <f>O14+AV14</f>
        <v>1.58</v>
      </c>
      <c r="BE14" s="115">
        <f>P14+AT14</f>
        <v>0</v>
      </c>
      <c r="BF14" s="372">
        <f>AQ14</f>
        <v>0</v>
      </c>
      <c r="BG14" s="116">
        <f>Q14+AU14</f>
        <v>1.58</v>
      </c>
      <c r="BH14" s="15"/>
    </row>
    <row r="15" spans="1:60" ht="13.5" customHeight="1" x14ac:dyDescent="0.2">
      <c r="A15" s="237">
        <v>1</v>
      </c>
      <c r="B15" s="31">
        <v>3475</v>
      </c>
      <c r="C15" s="31">
        <v>691008604</v>
      </c>
      <c r="D15" s="31">
        <v>4624548</v>
      </c>
      <c r="E15" s="246" t="s">
        <v>122</v>
      </c>
      <c r="F15" s="31"/>
      <c r="G15" s="236"/>
      <c r="H15" s="327"/>
      <c r="I15" s="5">
        <v>4261415</v>
      </c>
      <c r="J15" s="8">
        <v>3099600</v>
      </c>
      <c r="K15" s="8">
        <v>20000</v>
      </c>
      <c r="L15" s="8">
        <v>1054424</v>
      </c>
      <c r="M15" s="8">
        <v>61991</v>
      </c>
      <c r="N15" s="8">
        <v>25400</v>
      </c>
      <c r="O15" s="9">
        <v>7.7142999999999997</v>
      </c>
      <c r="P15" s="9">
        <v>4.6444999999999999</v>
      </c>
      <c r="Q15" s="38">
        <v>3.0697999999999999</v>
      </c>
      <c r="R15" s="5">
        <f t="shared" ref="R15:BG15" si="11">SUM(R12:R14)</f>
        <v>0</v>
      </c>
      <c r="S15" s="8">
        <f t="shared" si="11"/>
        <v>0</v>
      </c>
      <c r="T15" s="8">
        <f t="shared" si="11"/>
        <v>0</v>
      </c>
      <c r="U15" s="8">
        <f t="shared" ref="U15" si="12">SUM(U12:U14)</f>
        <v>33684</v>
      </c>
      <c r="V15" s="8">
        <f t="shared" si="11"/>
        <v>0</v>
      </c>
      <c r="W15" s="8">
        <f t="shared" ref="W15" si="13">SUM(W12:W14)</f>
        <v>0</v>
      </c>
      <c r="X15" s="8">
        <f t="shared" si="11"/>
        <v>0</v>
      </c>
      <c r="Y15" s="8">
        <f t="shared" si="11"/>
        <v>33684</v>
      </c>
      <c r="Z15" s="8">
        <f t="shared" si="11"/>
        <v>0</v>
      </c>
      <c r="AA15" s="8">
        <f t="shared" si="11"/>
        <v>0</v>
      </c>
      <c r="AB15" s="8">
        <f t="shared" si="11"/>
        <v>0</v>
      </c>
      <c r="AC15" s="8">
        <f t="shared" si="11"/>
        <v>0</v>
      </c>
      <c r="AD15" s="8">
        <f t="shared" si="11"/>
        <v>33684</v>
      </c>
      <c r="AE15" s="8">
        <f t="shared" si="11"/>
        <v>11385</v>
      </c>
      <c r="AF15" s="8">
        <f t="shared" si="11"/>
        <v>674</v>
      </c>
      <c r="AG15" s="8">
        <f t="shared" si="11"/>
        <v>0</v>
      </c>
      <c r="AH15" s="8">
        <f t="shared" ref="AH15" si="14">SUM(AH12:AH14)</f>
        <v>0</v>
      </c>
      <c r="AI15" s="8">
        <f t="shared" si="11"/>
        <v>0</v>
      </c>
      <c r="AJ15" s="8">
        <f t="shared" si="11"/>
        <v>0</v>
      </c>
      <c r="AK15" s="8">
        <f t="shared" si="11"/>
        <v>45743</v>
      </c>
      <c r="AL15" s="9">
        <f t="shared" si="11"/>
        <v>0</v>
      </c>
      <c r="AM15" s="9">
        <f t="shared" si="11"/>
        <v>0</v>
      </c>
      <c r="AN15" s="9">
        <f t="shared" si="11"/>
        <v>0</v>
      </c>
      <c r="AO15" s="9">
        <f t="shared" si="11"/>
        <v>0</v>
      </c>
      <c r="AP15" s="9">
        <f t="shared" si="11"/>
        <v>0</v>
      </c>
      <c r="AQ15" s="9">
        <f t="shared" ref="AQ15" si="15">SUM(AQ12:AQ14)</f>
        <v>0</v>
      </c>
      <c r="AR15" s="9">
        <f t="shared" si="11"/>
        <v>0</v>
      </c>
      <c r="AS15" s="9">
        <f t="shared" si="11"/>
        <v>0</v>
      </c>
      <c r="AT15" s="9">
        <f t="shared" si="11"/>
        <v>0</v>
      </c>
      <c r="AU15" s="9">
        <f t="shared" si="11"/>
        <v>0</v>
      </c>
      <c r="AV15" s="78">
        <f t="shared" si="11"/>
        <v>0</v>
      </c>
      <c r="AW15" s="851">
        <f t="shared" si="11"/>
        <v>4307158</v>
      </c>
      <c r="AX15" s="8">
        <f t="shared" si="11"/>
        <v>3133284</v>
      </c>
      <c r="AY15" s="43">
        <f t="shared" ref="AY15" si="16">SUM(AY12:AY14)</f>
        <v>0</v>
      </c>
      <c r="AZ15" s="8">
        <f t="shared" si="11"/>
        <v>20000</v>
      </c>
      <c r="BA15" s="8">
        <f t="shared" si="11"/>
        <v>1065809</v>
      </c>
      <c r="BB15" s="8">
        <f t="shared" si="11"/>
        <v>62665</v>
      </c>
      <c r="BC15" s="8">
        <f t="shared" si="11"/>
        <v>25400</v>
      </c>
      <c r="BD15" s="9">
        <f t="shared" si="11"/>
        <v>7.7142999999999997</v>
      </c>
      <c r="BE15" s="9">
        <f t="shared" si="11"/>
        <v>4.6444999999999999</v>
      </c>
      <c r="BF15" s="9">
        <f t="shared" si="11"/>
        <v>0</v>
      </c>
      <c r="BG15" s="78">
        <f t="shared" si="11"/>
        <v>3.0697999999999999</v>
      </c>
      <c r="BH15" s="15"/>
    </row>
    <row r="16" spans="1:60" ht="13.5" customHeight="1" x14ac:dyDescent="0.2">
      <c r="A16" s="368">
        <v>2</v>
      </c>
      <c r="B16" s="369">
        <v>3449</v>
      </c>
      <c r="C16" s="369">
        <v>600078116</v>
      </c>
      <c r="D16" s="369">
        <v>70695016</v>
      </c>
      <c r="E16" s="367" t="s">
        <v>123</v>
      </c>
      <c r="F16" s="369">
        <v>3111</v>
      </c>
      <c r="G16" s="370" t="s">
        <v>315</v>
      </c>
      <c r="H16" s="371" t="s">
        <v>281</v>
      </c>
      <c r="I16" s="110">
        <v>5031135</v>
      </c>
      <c r="J16" s="111">
        <v>3679628</v>
      </c>
      <c r="K16" s="111">
        <v>0</v>
      </c>
      <c r="L16" s="114">
        <v>1243714</v>
      </c>
      <c r="M16" s="114">
        <v>73593</v>
      </c>
      <c r="N16" s="111">
        <v>34200</v>
      </c>
      <c r="O16" s="275">
        <v>8.1341999999999999</v>
      </c>
      <c r="P16" s="288">
        <v>6</v>
      </c>
      <c r="Q16" s="406">
        <v>2.1341999999999999</v>
      </c>
      <c r="R16" s="112">
        <f t="shared" si="1"/>
        <v>0</v>
      </c>
      <c r="S16" s="113">
        <v>0</v>
      </c>
      <c r="T16" s="113">
        <v>0</v>
      </c>
      <c r="U16" s="113">
        <v>34948</v>
      </c>
      <c r="V16" s="113">
        <v>0</v>
      </c>
      <c r="W16" s="113">
        <v>0</v>
      </c>
      <c r="X16" s="113">
        <v>0</v>
      </c>
      <c r="Y16" s="113">
        <f t="shared" si="2"/>
        <v>34948</v>
      </c>
      <c r="Z16" s="113">
        <v>0</v>
      </c>
      <c r="AA16" s="113">
        <v>0</v>
      </c>
      <c r="AB16" s="113">
        <v>0</v>
      </c>
      <c r="AC16" s="113">
        <f t="shared" si="3"/>
        <v>0</v>
      </c>
      <c r="AD16" s="113">
        <f t="shared" si="4"/>
        <v>34948</v>
      </c>
      <c r="AE16" s="114">
        <f t="shared" si="5"/>
        <v>11812</v>
      </c>
      <c r="AF16" s="114">
        <f t="shared" si="6"/>
        <v>699</v>
      </c>
      <c r="AG16" s="113">
        <v>0</v>
      </c>
      <c r="AH16" s="113">
        <v>0</v>
      </c>
      <c r="AI16" s="113">
        <v>0</v>
      </c>
      <c r="AJ16" s="113">
        <f t="shared" si="7"/>
        <v>0</v>
      </c>
      <c r="AK16" s="113">
        <f t="shared" si="8"/>
        <v>47459</v>
      </c>
      <c r="AL16" s="115">
        <v>0</v>
      </c>
      <c r="AM16" s="115">
        <v>0</v>
      </c>
      <c r="AN16" s="115">
        <v>0</v>
      </c>
      <c r="AO16" s="115">
        <v>0</v>
      </c>
      <c r="AP16" s="115">
        <v>0</v>
      </c>
      <c r="AQ16" s="115">
        <v>0</v>
      </c>
      <c r="AR16" s="115">
        <v>0</v>
      </c>
      <c r="AS16" s="115">
        <v>0</v>
      </c>
      <c r="AT16" s="409">
        <f t="shared" ref="AT16:AT18" si="17">AL16+AN16+AO16+AR16+AQ16</f>
        <v>0</v>
      </c>
      <c r="AU16" s="115">
        <f>AM16+AP16+AS16</f>
        <v>0</v>
      </c>
      <c r="AV16" s="116">
        <f t="shared" si="10"/>
        <v>0</v>
      </c>
      <c r="AW16" s="346">
        <f>I16+AK16</f>
        <v>5078594</v>
      </c>
      <c r="AX16" s="113">
        <f>J16+Y16</f>
        <v>3714576</v>
      </c>
      <c r="AY16" s="113">
        <f t="shared" ref="AY16:AY18" si="18">W16</f>
        <v>0</v>
      </c>
      <c r="AZ16" s="113">
        <f>K16+AC16</f>
        <v>0</v>
      </c>
      <c r="BA16" s="113">
        <f t="shared" ref="BA16:BB18" si="19">L16+AE16</f>
        <v>1255526</v>
      </c>
      <c r="BB16" s="113">
        <f t="shared" si="19"/>
        <v>74292</v>
      </c>
      <c r="BC16" s="113">
        <f>N16+AJ16</f>
        <v>34200</v>
      </c>
      <c r="BD16" s="115">
        <f>O16+AV16</f>
        <v>8.1341999999999999</v>
      </c>
      <c r="BE16" s="115">
        <f>P16+AT16</f>
        <v>6</v>
      </c>
      <c r="BF16" s="372">
        <f t="shared" ref="BF16:BF18" si="20">AQ16</f>
        <v>0</v>
      </c>
      <c r="BG16" s="116">
        <f>Q16+AU16</f>
        <v>2.1341999999999999</v>
      </c>
      <c r="BH16" s="15"/>
    </row>
    <row r="17" spans="1:60" ht="13.5" customHeight="1" x14ac:dyDescent="0.2">
      <c r="A17" s="368">
        <v>2</v>
      </c>
      <c r="B17" s="369">
        <v>3449</v>
      </c>
      <c r="C17" s="369">
        <v>600078116</v>
      </c>
      <c r="D17" s="369">
        <v>70695016</v>
      </c>
      <c r="E17" s="367" t="s">
        <v>123</v>
      </c>
      <c r="F17" s="369">
        <v>3111</v>
      </c>
      <c r="G17" s="370" t="s">
        <v>316</v>
      </c>
      <c r="H17" s="371" t="s">
        <v>282</v>
      </c>
      <c r="I17" s="110">
        <v>117618</v>
      </c>
      <c r="J17" s="111">
        <v>86611</v>
      </c>
      <c r="K17" s="111">
        <v>0</v>
      </c>
      <c r="L17" s="114">
        <v>29275</v>
      </c>
      <c r="M17" s="114">
        <v>1732</v>
      </c>
      <c r="N17" s="111">
        <v>0</v>
      </c>
      <c r="O17" s="275">
        <v>0.25</v>
      </c>
      <c r="P17" s="288">
        <v>0.25</v>
      </c>
      <c r="Q17" s="406">
        <v>0</v>
      </c>
      <c r="R17" s="112">
        <f t="shared" si="1"/>
        <v>0</v>
      </c>
      <c r="S17" s="113">
        <v>0</v>
      </c>
      <c r="T17" s="113">
        <v>0</v>
      </c>
      <c r="U17" s="113">
        <v>0</v>
      </c>
      <c r="V17" s="113">
        <v>0</v>
      </c>
      <c r="W17" s="113">
        <v>0</v>
      </c>
      <c r="X17" s="113">
        <v>0</v>
      </c>
      <c r="Y17" s="113">
        <f t="shared" si="2"/>
        <v>0</v>
      </c>
      <c r="Z17" s="113">
        <v>0</v>
      </c>
      <c r="AA17" s="113">
        <v>0</v>
      </c>
      <c r="AB17" s="113">
        <v>0</v>
      </c>
      <c r="AC17" s="113">
        <f t="shared" si="3"/>
        <v>0</v>
      </c>
      <c r="AD17" s="113">
        <f t="shared" si="4"/>
        <v>0</v>
      </c>
      <c r="AE17" s="114">
        <f t="shared" si="5"/>
        <v>0</v>
      </c>
      <c r="AF17" s="114">
        <f t="shared" si="6"/>
        <v>0</v>
      </c>
      <c r="AG17" s="113">
        <v>0</v>
      </c>
      <c r="AH17" s="113">
        <v>0</v>
      </c>
      <c r="AI17" s="113">
        <v>0</v>
      </c>
      <c r="AJ17" s="113">
        <f t="shared" si="7"/>
        <v>0</v>
      </c>
      <c r="AK17" s="113">
        <f t="shared" si="8"/>
        <v>0</v>
      </c>
      <c r="AL17" s="115">
        <v>0</v>
      </c>
      <c r="AM17" s="115">
        <v>0</v>
      </c>
      <c r="AN17" s="115">
        <v>0</v>
      </c>
      <c r="AO17" s="115">
        <v>0</v>
      </c>
      <c r="AP17" s="115">
        <v>0</v>
      </c>
      <c r="AQ17" s="115">
        <v>0</v>
      </c>
      <c r="AR17" s="115">
        <v>0</v>
      </c>
      <c r="AS17" s="115">
        <v>0</v>
      </c>
      <c r="AT17" s="409">
        <f t="shared" si="17"/>
        <v>0</v>
      </c>
      <c r="AU17" s="115">
        <f>AM17+AP17+AS17</f>
        <v>0</v>
      </c>
      <c r="AV17" s="116">
        <f t="shared" si="10"/>
        <v>0</v>
      </c>
      <c r="AW17" s="346">
        <f>I17+AK17</f>
        <v>117618</v>
      </c>
      <c r="AX17" s="113">
        <f>J17+Y17</f>
        <v>86611</v>
      </c>
      <c r="AY17" s="113">
        <f t="shared" si="18"/>
        <v>0</v>
      </c>
      <c r="AZ17" s="113">
        <f>K17+AC17</f>
        <v>0</v>
      </c>
      <c r="BA17" s="113">
        <f t="shared" si="19"/>
        <v>29275</v>
      </c>
      <c r="BB17" s="113">
        <f t="shared" si="19"/>
        <v>1732</v>
      </c>
      <c r="BC17" s="113">
        <f>N17+AJ17</f>
        <v>0</v>
      </c>
      <c r="BD17" s="115">
        <f>O17+AV17</f>
        <v>0.25</v>
      </c>
      <c r="BE17" s="115">
        <f>P17+AT17</f>
        <v>0.25</v>
      </c>
      <c r="BF17" s="372">
        <f t="shared" si="20"/>
        <v>0</v>
      </c>
      <c r="BG17" s="116">
        <f>Q17+AU17</f>
        <v>0</v>
      </c>
      <c r="BH17" s="15"/>
    </row>
    <row r="18" spans="1:60" ht="13.5" customHeight="1" x14ac:dyDescent="0.2">
      <c r="A18" s="368">
        <v>2</v>
      </c>
      <c r="B18" s="369">
        <v>3449</v>
      </c>
      <c r="C18" s="369">
        <v>600078116</v>
      </c>
      <c r="D18" s="369">
        <v>70695016</v>
      </c>
      <c r="E18" s="367" t="s">
        <v>123</v>
      </c>
      <c r="F18" s="369">
        <v>3141</v>
      </c>
      <c r="G18" s="370" t="s">
        <v>319</v>
      </c>
      <c r="H18" s="371" t="s">
        <v>282</v>
      </c>
      <c r="I18" s="110">
        <v>832924</v>
      </c>
      <c r="J18" s="111">
        <v>610014</v>
      </c>
      <c r="K18" s="111">
        <v>0</v>
      </c>
      <c r="L18" s="114">
        <v>206185</v>
      </c>
      <c r="M18" s="114">
        <v>12201</v>
      </c>
      <c r="N18" s="111">
        <v>4524</v>
      </c>
      <c r="O18" s="275">
        <v>2.08</v>
      </c>
      <c r="P18" s="288">
        <v>0</v>
      </c>
      <c r="Q18" s="406">
        <v>2.08</v>
      </c>
      <c r="R18" s="112">
        <f t="shared" si="1"/>
        <v>0</v>
      </c>
      <c r="S18" s="113">
        <v>0</v>
      </c>
      <c r="T18" s="113">
        <v>0</v>
      </c>
      <c r="U18" s="113">
        <v>0</v>
      </c>
      <c r="V18" s="113">
        <v>0</v>
      </c>
      <c r="W18" s="113">
        <v>0</v>
      </c>
      <c r="X18" s="113">
        <v>0</v>
      </c>
      <c r="Y18" s="113">
        <f t="shared" si="2"/>
        <v>0</v>
      </c>
      <c r="Z18" s="113">
        <v>0</v>
      </c>
      <c r="AA18" s="113">
        <v>0</v>
      </c>
      <c r="AB18" s="113">
        <v>0</v>
      </c>
      <c r="AC18" s="113">
        <f t="shared" si="3"/>
        <v>0</v>
      </c>
      <c r="AD18" s="113">
        <f t="shared" si="4"/>
        <v>0</v>
      </c>
      <c r="AE18" s="114">
        <f t="shared" si="5"/>
        <v>0</v>
      </c>
      <c r="AF18" s="114">
        <f t="shared" si="6"/>
        <v>0</v>
      </c>
      <c r="AG18" s="113">
        <v>0</v>
      </c>
      <c r="AH18" s="113">
        <v>0</v>
      </c>
      <c r="AI18" s="113">
        <v>0</v>
      </c>
      <c r="AJ18" s="113">
        <f t="shared" si="7"/>
        <v>0</v>
      </c>
      <c r="AK18" s="113">
        <f t="shared" si="8"/>
        <v>0</v>
      </c>
      <c r="AL18" s="115">
        <v>0</v>
      </c>
      <c r="AM18" s="115">
        <v>0</v>
      </c>
      <c r="AN18" s="115">
        <v>0</v>
      </c>
      <c r="AO18" s="115">
        <v>0</v>
      </c>
      <c r="AP18" s="115">
        <v>0</v>
      </c>
      <c r="AQ18" s="115">
        <v>0</v>
      </c>
      <c r="AR18" s="115">
        <v>0</v>
      </c>
      <c r="AS18" s="115">
        <v>0</v>
      </c>
      <c r="AT18" s="409">
        <f t="shared" si="17"/>
        <v>0</v>
      </c>
      <c r="AU18" s="115">
        <f>AM18+AP18+AS18</f>
        <v>0</v>
      </c>
      <c r="AV18" s="116">
        <f t="shared" si="10"/>
        <v>0</v>
      </c>
      <c r="AW18" s="346">
        <f>I18+AK18</f>
        <v>832924</v>
      </c>
      <c r="AX18" s="113">
        <f>J18+Y18</f>
        <v>610014</v>
      </c>
      <c r="AY18" s="113">
        <f t="shared" si="18"/>
        <v>0</v>
      </c>
      <c r="AZ18" s="113">
        <f>K18+AC18</f>
        <v>0</v>
      </c>
      <c r="BA18" s="113">
        <f t="shared" si="19"/>
        <v>206185</v>
      </c>
      <c r="BB18" s="113">
        <f t="shared" si="19"/>
        <v>12201</v>
      </c>
      <c r="BC18" s="113">
        <f>N18+AJ18</f>
        <v>4524</v>
      </c>
      <c r="BD18" s="115">
        <f>O18+AV18</f>
        <v>2.08</v>
      </c>
      <c r="BE18" s="115">
        <f>P18+AT18</f>
        <v>0</v>
      </c>
      <c r="BF18" s="372">
        <f t="shared" si="20"/>
        <v>0</v>
      </c>
      <c r="BG18" s="116">
        <f>Q18+AU18</f>
        <v>2.08</v>
      </c>
      <c r="BH18" s="15"/>
    </row>
    <row r="19" spans="1:60" ht="13.5" customHeight="1" x14ac:dyDescent="0.2">
      <c r="A19" s="237">
        <v>2</v>
      </c>
      <c r="B19" s="31">
        <v>3449</v>
      </c>
      <c r="C19" s="31">
        <v>600078116</v>
      </c>
      <c r="D19" s="31">
        <v>70695016</v>
      </c>
      <c r="E19" s="246" t="s">
        <v>124</v>
      </c>
      <c r="F19" s="31"/>
      <c r="G19" s="236"/>
      <c r="H19" s="327"/>
      <c r="I19" s="5">
        <v>5981677</v>
      </c>
      <c r="J19" s="8">
        <v>4376253</v>
      </c>
      <c r="K19" s="8">
        <v>0</v>
      </c>
      <c r="L19" s="8">
        <v>1479174</v>
      </c>
      <c r="M19" s="8">
        <v>87526</v>
      </c>
      <c r="N19" s="8">
        <v>38724</v>
      </c>
      <c r="O19" s="9">
        <v>10.4642</v>
      </c>
      <c r="P19" s="9">
        <v>6.25</v>
      </c>
      <c r="Q19" s="38">
        <v>4.2141999999999999</v>
      </c>
      <c r="R19" s="5">
        <f t="shared" ref="R19:BG19" si="21">SUM(R16:R18)</f>
        <v>0</v>
      </c>
      <c r="S19" s="8">
        <f t="shared" si="21"/>
        <v>0</v>
      </c>
      <c r="T19" s="8">
        <f t="shared" si="21"/>
        <v>0</v>
      </c>
      <c r="U19" s="8">
        <f t="shared" ref="U19" si="22">SUM(U16:U18)</f>
        <v>34948</v>
      </c>
      <c r="V19" s="8">
        <f t="shared" si="21"/>
        <v>0</v>
      </c>
      <c r="W19" s="8">
        <f t="shared" ref="W19" si="23">SUM(W16:W18)</f>
        <v>0</v>
      </c>
      <c r="X19" s="8">
        <f t="shared" si="21"/>
        <v>0</v>
      </c>
      <c r="Y19" s="8">
        <f t="shared" si="21"/>
        <v>34948</v>
      </c>
      <c r="Z19" s="8">
        <f t="shared" si="21"/>
        <v>0</v>
      </c>
      <c r="AA19" s="8">
        <f t="shared" si="21"/>
        <v>0</v>
      </c>
      <c r="AB19" s="8">
        <f t="shared" si="21"/>
        <v>0</v>
      </c>
      <c r="AC19" s="8">
        <f t="shared" si="21"/>
        <v>0</v>
      </c>
      <c r="AD19" s="8">
        <f t="shared" si="21"/>
        <v>34948</v>
      </c>
      <c r="AE19" s="8">
        <f t="shared" si="21"/>
        <v>11812</v>
      </c>
      <c r="AF19" s="8">
        <f t="shared" si="21"/>
        <v>699</v>
      </c>
      <c r="AG19" s="8">
        <f t="shared" si="21"/>
        <v>0</v>
      </c>
      <c r="AH19" s="8">
        <f t="shared" ref="AH19" si="24">SUM(AH16:AH18)</f>
        <v>0</v>
      </c>
      <c r="AI19" s="8">
        <f t="shared" si="21"/>
        <v>0</v>
      </c>
      <c r="AJ19" s="8">
        <f t="shared" si="21"/>
        <v>0</v>
      </c>
      <c r="AK19" s="8">
        <f t="shared" si="21"/>
        <v>47459</v>
      </c>
      <c r="AL19" s="9">
        <f t="shared" si="21"/>
        <v>0</v>
      </c>
      <c r="AM19" s="9">
        <f t="shared" si="21"/>
        <v>0</v>
      </c>
      <c r="AN19" s="9">
        <f t="shared" si="21"/>
        <v>0</v>
      </c>
      <c r="AO19" s="9">
        <f t="shared" si="21"/>
        <v>0</v>
      </c>
      <c r="AP19" s="9">
        <f t="shared" si="21"/>
        <v>0</v>
      </c>
      <c r="AQ19" s="9">
        <f t="shared" ref="AQ19" si="25">SUM(AQ16:AQ18)</f>
        <v>0</v>
      </c>
      <c r="AR19" s="9">
        <f t="shared" si="21"/>
        <v>0</v>
      </c>
      <c r="AS19" s="9">
        <f t="shared" si="21"/>
        <v>0</v>
      </c>
      <c r="AT19" s="9">
        <f t="shared" si="21"/>
        <v>0</v>
      </c>
      <c r="AU19" s="9">
        <f t="shared" si="21"/>
        <v>0</v>
      </c>
      <c r="AV19" s="78">
        <f t="shared" si="21"/>
        <v>0</v>
      </c>
      <c r="AW19" s="851">
        <f t="shared" si="21"/>
        <v>6029136</v>
      </c>
      <c r="AX19" s="8">
        <f t="shared" si="21"/>
        <v>4411201</v>
      </c>
      <c r="AY19" s="43">
        <f t="shared" ref="AY19" si="26">SUM(AY16:AY18)</f>
        <v>0</v>
      </c>
      <c r="AZ19" s="8">
        <f t="shared" si="21"/>
        <v>0</v>
      </c>
      <c r="BA19" s="8">
        <f t="shared" si="21"/>
        <v>1490986</v>
      </c>
      <c r="BB19" s="8">
        <f t="shared" si="21"/>
        <v>88225</v>
      </c>
      <c r="BC19" s="8">
        <f t="shared" si="21"/>
        <v>38724</v>
      </c>
      <c r="BD19" s="9">
        <f t="shared" si="21"/>
        <v>10.4642</v>
      </c>
      <c r="BE19" s="9">
        <f t="shared" si="21"/>
        <v>6.25</v>
      </c>
      <c r="BF19" s="9">
        <f t="shared" si="21"/>
        <v>0</v>
      </c>
      <c r="BG19" s="78">
        <f t="shared" si="21"/>
        <v>4.2141999999999999</v>
      </c>
      <c r="BH19" s="15"/>
    </row>
    <row r="20" spans="1:60" ht="13.5" customHeight="1" x14ac:dyDescent="0.2">
      <c r="A20" s="368">
        <v>3</v>
      </c>
      <c r="B20" s="369">
        <v>3451</v>
      </c>
      <c r="C20" s="369">
        <v>600078621</v>
      </c>
      <c r="D20" s="369">
        <v>70694991</v>
      </c>
      <c r="E20" s="367" t="s">
        <v>125</v>
      </c>
      <c r="F20" s="369">
        <v>3111</v>
      </c>
      <c r="G20" s="370" t="s">
        <v>315</v>
      </c>
      <c r="H20" s="371" t="s">
        <v>281</v>
      </c>
      <c r="I20" s="110">
        <v>5081297</v>
      </c>
      <c r="J20" s="111">
        <v>3694585</v>
      </c>
      <c r="K20" s="111">
        <v>0</v>
      </c>
      <c r="L20" s="114">
        <v>1248771</v>
      </c>
      <c r="M20" s="114">
        <v>73892</v>
      </c>
      <c r="N20" s="111">
        <v>64049</v>
      </c>
      <c r="O20" s="275">
        <v>8.251199999999999</v>
      </c>
      <c r="P20" s="288">
        <v>6.0200000000000005</v>
      </c>
      <c r="Q20" s="406">
        <v>2.2311999999999999</v>
      </c>
      <c r="R20" s="112">
        <f t="shared" si="1"/>
        <v>0</v>
      </c>
      <c r="S20" s="113">
        <v>0</v>
      </c>
      <c r="T20" s="113">
        <v>0</v>
      </c>
      <c r="U20" s="113">
        <v>25840</v>
      </c>
      <c r="V20" s="113">
        <v>0</v>
      </c>
      <c r="W20" s="113">
        <v>0</v>
      </c>
      <c r="X20" s="113">
        <v>0</v>
      </c>
      <c r="Y20" s="113">
        <f t="shared" si="2"/>
        <v>25840</v>
      </c>
      <c r="Z20" s="113">
        <v>0</v>
      </c>
      <c r="AA20" s="113">
        <v>0</v>
      </c>
      <c r="AB20" s="113">
        <v>0</v>
      </c>
      <c r="AC20" s="113">
        <f t="shared" si="3"/>
        <v>0</v>
      </c>
      <c r="AD20" s="113">
        <f t="shared" si="4"/>
        <v>25840</v>
      </c>
      <c r="AE20" s="114">
        <f t="shared" si="5"/>
        <v>8734</v>
      </c>
      <c r="AF20" s="114">
        <f t="shared" si="6"/>
        <v>517</v>
      </c>
      <c r="AG20" s="113">
        <v>0</v>
      </c>
      <c r="AH20" s="113">
        <v>0</v>
      </c>
      <c r="AI20" s="113">
        <v>0</v>
      </c>
      <c r="AJ20" s="113">
        <f t="shared" si="7"/>
        <v>0</v>
      </c>
      <c r="AK20" s="113">
        <f t="shared" si="8"/>
        <v>35091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v>0</v>
      </c>
      <c r="AR20" s="115">
        <v>0</v>
      </c>
      <c r="AS20" s="115">
        <v>0</v>
      </c>
      <c r="AT20" s="409">
        <f t="shared" ref="AT20:AT22" si="27">AL20+AN20+AO20+AR20+AQ20</f>
        <v>0</v>
      </c>
      <c r="AU20" s="115">
        <f>AM20+AP20+AS20</f>
        <v>0</v>
      </c>
      <c r="AV20" s="116">
        <f t="shared" si="10"/>
        <v>0</v>
      </c>
      <c r="AW20" s="346">
        <f>I20+AK20</f>
        <v>5116388</v>
      </c>
      <c r="AX20" s="113">
        <f>J20+Y20</f>
        <v>3720425</v>
      </c>
      <c r="AY20" s="113">
        <f t="shared" ref="AY20:AY22" si="28">W20</f>
        <v>0</v>
      </c>
      <c r="AZ20" s="113">
        <f>K20+AC20</f>
        <v>0</v>
      </c>
      <c r="BA20" s="113">
        <f t="shared" ref="BA20:BB22" si="29">L20+AE20</f>
        <v>1257505</v>
      </c>
      <c r="BB20" s="113">
        <f t="shared" si="29"/>
        <v>74409</v>
      </c>
      <c r="BC20" s="113">
        <f>N20+AJ20</f>
        <v>64049</v>
      </c>
      <c r="BD20" s="115">
        <f>O20+AV20</f>
        <v>8.251199999999999</v>
      </c>
      <c r="BE20" s="115">
        <f>P20+AT20</f>
        <v>6.0200000000000005</v>
      </c>
      <c r="BF20" s="372">
        <f t="shared" ref="BF20:BF22" si="30">AQ20</f>
        <v>0</v>
      </c>
      <c r="BG20" s="116">
        <f>Q20+AU20</f>
        <v>2.2311999999999999</v>
      </c>
      <c r="BH20" s="15"/>
    </row>
    <row r="21" spans="1:60" ht="13.5" customHeight="1" x14ac:dyDescent="0.2">
      <c r="A21" s="368">
        <v>3</v>
      </c>
      <c r="B21" s="369">
        <v>3451</v>
      </c>
      <c r="C21" s="369">
        <v>600078621</v>
      </c>
      <c r="D21" s="369">
        <v>70694991</v>
      </c>
      <c r="E21" s="367" t="s">
        <v>125</v>
      </c>
      <c r="F21" s="369">
        <v>3111</v>
      </c>
      <c r="G21" s="370" t="s">
        <v>316</v>
      </c>
      <c r="H21" s="371" t="s">
        <v>282</v>
      </c>
      <c r="I21" s="110">
        <v>235235</v>
      </c>
      <c r="J21" s="111">
        <v>173222</v>
      </c>
      <c r="K21" s="111">
        <v>0</v>
      </c>
      <c r="L21" s="114">
        <v>58549</v>
      </c>
      <c r="M21" s="114">
        <v>3464</v>
      </c>
      <c r="N21" s="111">
        <v>0</v>
      </c>
      <c r="O21" s="275">
        <v>0.5</v>
      </c>
      <c r="P21" s="288">
        <v>0.5</v>
      </c>
      <c r="Q21" s="406">
        <v>0</v>
      </c>
      <c r="R21" s="112">
        <f t="shared" si="1"/>
        <v>0</v>
      </c>
      <c r="S21" s="113">
        <v>0</v>
      </c>
      <c r="T21" s="113">
        <v>0</v>
      </c>
      <c r="U21" s="113">
        <v>0</v>
      </c>
      <c r="V21" s="113">
        <v>0</v>
      </c>
      <c r="W21" s="113">
        <v>0</v>
      </c>
      <c r="X21" s="113">
        <v>0</v>
      </c>
      <c r="Y21" s="113">
        <f t="shared" si="2"/>
        <v>0</v>
      </c>
      <c r="Z21" s="113">
        <v>0</v>
      </c>
      <c r="AA21" s="113">
        <v>0</v>
      </c>
      <c r="AB21" s="113">
        <v>0</v>
      </c>
      <c r="AC21" s="113">
        <f t="shared" si="3"/>
        <v>0</v>
      </c>
      <c r="AD21" s="113">
        <f t="shared" si="4"/>
        <v>0</v>
      </c>
      <c r="AE21" s="114">
        <f t="shared" si="5"/>
        <v>0</v>
      </c>
      <c r="AF21" s="114">
        <f t="shared" si="6"/>
        <v>0</v>
      </c>
      <c r="AG21" s="113">
        <v>0</v>
      </c>
      <c r="AH21" s="113">
        <v>0</v>
      </c>
      <c r="AI21" s="113">
        <v>0</v>
      </c>
      <c r="AJ21" s="113">
        <f t="shared" si="7"/>
        <v>0</v>
      </c>
      <c r="AK21" s="113">
        <f t="shared" si="8"/>
        <v>0</v>
      </c>
      <c r="AL21" s="115">
        <v>0</v>
      </c>
      <c r="AM21" s="115">
        <v>0</v>
      </c>
      <c r="AN21" s="115">
        <v>0</v>
      </c>
      <c r="AO21" s="115">
        <v>0</v>
      </c>
      <c r="AP21" s="115">
        <v>0</v>
      </c>
      <c r="AQ21" s="115">
        <v>0</v>
      </c>
      <c r="AR21" s="115">
        <v>0</v>
      </c>
      <c r="AS21" s="115">
        <v>0</v>
      </c>
      <c r="AT21" s="409">
        <f t="shared" si="27"/>
        <v>0</v>
      </c>
      <c r="AU21" s="115">
        <f>AM21+AP21+AS21</f>
        <v>0</v>
      </c>
      <c r="AV21" s="116">
        <f t="shared" si="10"/>
        <v>0</v>
      </c>
      <c r="AW21" s="346">
        <f>I21+AK21</f>
        <v>235235</v>
      </c>
      <c r="AX21" s="113">
        <f>J21+Y21</f>
        <v>173222</v>
      </c>
      <c r="AY21" s="113">
        <f t="shared" si="28"/>
        <v>0</v>
      </c>
      <c r="AZ21" s="113">
        <f>K21+AC21</f>
        <v>0</v>
      </c>
      <c r="BA21" s="113">
        <f t="shared" si="29"/>
        <v>58549</v>
      </c>
      <c r="BB21" s="113">
        <f t="shared" si="29"/>
        <v>3464</v>
      </c>
      <c r="BC21" s="113">
        <f>N21+AJ21</f>
        <v>0</v>
      </c>
      <c r="BD21" s="115">
        <f>O21+AV21</f>
        <v>0.5</v>
      </c>
      <c r="BE21" s="115">
        <f>P21+AT21</f>
        <v>0.5</v>
      </c>
      <c r="BF21" s="372">
        <f t="shared" si="30"/>
        <v>0</v>
      </c>
      <c r="BG21" s="116">
        <f>Q21+AU21</f>
        <v>0</v>
      </c>
      <c r="BH21" s="15"/>
    </row>
    <row r="22" spans="1:60" ht="13.5" customHeight="1" x14ac:dyDescent="0.2">
      <c r="A22" s="368">
        <v>3</v>
      </c>
      <c r="B22" s="369">
        <v>3451</v>
      </c>
      <c r="C22" s="369">
        <v>600078621</v>
      </c>
      <c r="D22" s="369">
        <v>70694991</v>
      </c>
      <c r="E22" s="367" t="s">
        <v>125</v>
      </c>
      <c r="F22" s="369">
        <v>3141</v>
      </c>
      <c r="G22" s="370" t="s">
        <v>319</v>
      </c>
      <c r="H22" s="371" t="s">
        <v>282</v>
      </c>
      <c r="I22" s="110">
        <v>757814</v>
      </c>
      <c r="J22" s="111">
        <v>535555</v>
      </c>
      <c r="K22" s="111">
        <v>20000</v>
      </c>
      <c r="L22" s="114">
        <v>187778</v>
      </c>
      <c r="M22" s="114">
        <v>10711</v>
      </c>
      <c r="N22" s="111">
        <v>3770</v>
      </c>
      <c r="O22" s="275">
        <v>1.9</v>
      </c>
      <c r="P22" s="288">
        <v>0</v>
      </c>
      <c r="Q22" s="406">
        <v>1.9</v>
      </c>
      <c r="R22" s="112">
        <f t="shared" si="1"/>
        <v>0</v>
      </c>
      <c r="S22" s="113">
        <v>0</v>
      </c>
      <c r="T22" s="113">
        <v>0</v>
      </c>
      <c r="U22" s="113">
        <v>0</v>
      </c>
      <c r="V22" s="113">
        <v>0</v>
      </c>
      <c r="W22" s="113">
        <v>0</v>
      </c>
      <c r="X22" s="113">
        <v>0</v>
      </c>
      <c r="Y22" s="113">
        <f t="shared" si="2"/>
        <v>0</v>
      </c>
      <c r="Z22" s="113">
        <v>0</v>
      </c>
      <c r="AA22" s="113">
        <v>0</v>
      </c>
      <c r="AB22" s="113">
        <v>0</v>
      </c>
      <c r="AC22" s="113">
        <f t="shared" si="3"/>
        <v>0</v>
      </c>
      <c r="AD22" s="113">
        <f t="shared" si="4"/>
        <v>0</v>
      </c>
      <c r="AE22" s="114">
        <f t="shared" si="5"/>
        <v>0</v>
      </c>
      <c r="AF22" s="114">
        <f t="shared" si="6"/>
        <v>0</v>
      </c>
      <c r="AG22" s="113">
        <v>0</v>
      </c>
      <c r="AH22" s="113">
        <v>0</v>
      </c>
      <c r="AI22" s="113">
        <v>0</v>
      </c>
      <c r="AJ22" s="113">
        <f t="shared" si="7"/>
        <v>0</v>
      </c>
      <c r="AK22" s="113">
        <f t="shared" si="8"/>
        <v>0</v>
      </c>
      <c r="AL22" s="115">
        <v>0</v>
      </c>
      <c r="AM22" s="115">
        <v>0</v>
      </c>
      <c r="AN22" s="115">
        <v>0</v>
      </c>
      <c r="AO22" s="115">
        <v>0</v>
      </c>
      <c r="AP22" s="115">
        <v>0</v>
      </c>
      <c r="AQ22" s="115">
        <v>0</v>
      </c>
      <c r="AR22" s="115">
        <v>0</v>
      </c>
      <c r="AS22" s="115">
        <v>0</v>
      </c>
      <c r="AT22" s="409">
        <f t="shared" si="27"/>
        <v>0</v>
      </c>
      <c r="AU22" s="115">
        <f>AM22+AP22+AS22</f>
        <v>0</v>
      </c>
      <c r="AV22" s="116">
        <f t="shared" si="10"/>
        <v>0</v>
      </c>
      <c r="AW22" s="346">
        <f>I22+AK22</f>
        <v>757814</v>
      </c>
      <c r="AX22" s="113">
        <f>J22+Y22</f>
        <v>535555</v>
      </c>
      <c r="AY22" s="113">
        <f t="shared" si="28"/>
        <v>0</v>
      </c>
      <c r="AZ22" s="113">
        <f>K22+AC22</f>
        <v>20000</v>
      </c>
      <c r="BA22" s="113">
        <f t="shared" si="29"/>
        <v>187778</v>
      </c>
      <c r="BB22" s="113">
        <f t="shared" si="29"/>
        <v>10711</v>
      </c>
      <c r="BC22" s="113">
        <f>N22+AJ22</f>
        <v>3770</v>
      </c>
      <c r="BD22" s="115">
        <f>O22+AV22</f>
        <v>1.9</v>
      </c>
      <c r="BE22" s="115">
        <f>P22+AT22</f>
        <v>0</v>
      </c>
      <c r="BF22" s="372">
        <f t="shared" si="30"/>
        <v>0</v>
      </c>
      <c r="BG22" s="116">
        <f>Q22+AU22</f>
        <v>1.9</v>
      </c>
      <c r="BH22" s="15"/>
    </row>
    <row r="23" spans="1:60" ht="13.5" customHeight="1" x14ac:dyDescent="0.2">
      <c r="A23" s="237">
        <v>3</v>
      </c>
      <c r="B23" s="31">
        <v>3451</v>
      </c>
      <c r="C23" s="31">
        <v>600078621</v>
      </c>
      <c r="D23" s="31">
        <v>70694991</v>
      </c>
      <c r="E23" s="246" t="s">
        <v>126</v>
      </c>
      <c r="F23" s="31"/>
      <c r="G23" s="236"/>
      <c r="H23" s="327"/>
      <c r="I23" s="5">
        <v>6074346</v>
      </c>
      <c r="J23" s="8">
        <v>4403362</v>
      </c>
      <c r="K23" s="8">
        <v>20000</v>
      </c>
      <c r="L23" s="8">
        <v>1495098</v>
      </c>
      <c r="M23" s="8">
        <v>88067</v>
      </c>
      <c r="N23" s="8">
        <v>67819</v>
      </c>
      <c r="O23" s="9">
        <v>10.651199999999999</v>
      </c>
      <c r="P23" s="9">
        <v>6.5200000000000005</v>
      </c>
      <c r="Q23" s="38">
        <v>4.1311999999999998</v>
      </c>
      <c r="R23" s="5">
        <f t="shared" ref="R23:BG23" si="31">SUM(R20:R22)</f>
        <v>0</v>
      </c>
      <c r="S23" s="8">
        <f t="shared" si="31"/>
        <v>0</v>
      </c>
      <c r="T23" s="8">
        <f t="shared" si="31"/>
        <v>0</v>
      </c>
      <c r="U23" s="8">
        <f t="shared" ref="U23" si="32">SUM(U20:U22)</f>
        <v>25840</v>
      </c>
      <c r="V23" s="8">
        <f t="shared" si="31"/>
        <v>0</v>
      </c>
      <c r="W23" s="8">
        <f t="shared" ref="W23" si="33">SUM(W20:W22)</f>
        <v>0</v>
      </c>
      <c r="X23" s="8">
        <f t="shared" si="31"/>
        <v>0</v>
      </c>
      <c r="Y23" s="8">
        <f t="shared" si="31"/>
        <v>25840</v>
      </c>
      <c r="Z23" s="8">
        <f t="shared" si="31"/>
        <v>0</v>
      </c>
      <c r="AA23" s="8">
        <f t="shared" si="31"/>
        <v>0</v>
      </c>
      <c r="AB23" s="8">
        <f t="shared" si="31"/>
        <v>0</v>
      </c>
      <c r="AC23" s="8">
        <f t="shared" si="31"/>
        <v>0</v>
      </c>
      <c r="AD23" s="8">
        <f t="shared" si="31"/>
        <v>25840</v>
      </c>
      <c r="AE23" s="8">
        <f t="shared" si="31"/>
        <v>8734</v>
      </c>
      <c r="AF23" s="8">
        <f t="shared" si="31"/>
        <v>517</v>
      </c>
      <c r="AG23" s="8">
        <f t="shared" si="31"/>
        <v>0</v>
      </c>
      <c r="AH23" s="8">
        <f t="shared" ref="AH23" si="34">SUM(AH20:AH22)</f>
        <v>0</v>
      </c>
      <c r="AI23" s="8">
        <f t="shared" si="31"/>
        <v>0</v>
      </c>
      <c r="AJ23" s="8">
        <f t="shared" si="31"/>
        <v>0</v>
      </c>
      <c r="AK23" s="8">
        <f t="shared" si="31"/>
        <v>35091</v>
      </c>
      <c r="AL23" s="9">
        <f t="shared" si="31"/>
        <v>0</v>
      </c>
      <c r="AM23" s="9">
        <f t="shared" si="31"/>
        <v>0</v>
      </c>
      <c r="AN23" s="9">
        <f t="shared" si="31"/>
        <v>0</v>
      </c>
      <c r="AO23" s="9">
        <f t="shared" si="31"/>
        <v>0</v>
      </c>
      <c r="AP23" s="9">
        <f t="shared" si="31"/>
        <v>0</v>
      </c>
      <c r="AQ23" s="9">
        <f t="shared" ref="AQ23" si="35">SUM(AQ20:AQ22)</f>
        <v>0</v>
      </c>
      <c r="AR23" s="9">
        <f t="shared" si="31"/>
        <v>0</v>
      </c>
      <c r="AS23" s="9">
        <f t="shared" si="31"/>
        <v>0</v>
      </c>
      <c r="AT23" s="9">
        <f t="shared" si="31"/>
        <v>0</v>
      </c>
      <c r="AU23" s="9">
        <f t="shared" si="31"/>
        <v>0</v>
      </c>
      <c r="AV23" s="78">
        <f t="shared" si="31"/>
        <v>0</v>
      </c>
      <c r="AW23" s="851">
        <f t="shared" si="31"/>
        <v>6109437</v>
      </c>
      <c r="AX23" s="8">
        <f t="shared" si="31"/>
        <v>4429202</v>
      </c>
      <c r="AY23" s="43">
        <f t="shared" ref="AY23" si="36">SUM(AY20:AY22)</f>
        <v>0</v>
      </c>
      <c r="AZ23" s="8">
        <f t="shared" si="31"/>
        <v>20000</v>
      </c>
      <c r="BA23" s="8">
        <f t="shared" si="31"/>
        <v>1503832</v>
      </c>
      <c r="BB23" s="8">
        <f t="shared" si="31"/>
        <v>88584</v>
      </c>
      <c r="BC23" s="8">
        <f t="shared" si="31"/>
        <v>67819</v>
      </c>
      <c r="BD23" s="9">
        <f t="shared" si="31"/>
        <v>10.651199999999999</v>
      </c>
      <c r="BE23" s="9">
        <f t="shared" si="31"/>
        <v>6.5200000000000005</v>
      </c>
      <c r="BF23" s="9">
        <f t="shared" si="31"/>
        <v>0</v>
      </c>
      <c r="BG23" s="78">
        <f t="shared" si="31"/>
        <v>4.1311999999999998</v>
      </c>
      <c r="BH23" s="15"/>
    </row>
    <row r="24" spans="1:60" ht="13.5" customHeight="1" x14ac:dyDescent="0.2">
      <c r="A24" s="368">
        <v>4</v>
      </c>
      <c r="B24" s="369">
        <v>3456</v>
      </c>
      <c r="C24" s="369">
        <v>600029051</v>
      </c>
      <c r="D24" s="369">
        <v>75125439</v>
      </c>
      <c r="E24" s="367" t="s">
        <v>127</v>
      </c>
      <c r="F24" s="369">
        <v>3233</v>
      </c>
      <c r="G24" s="370" t="s">
        <v>322</v>
      </c>
      <c r="H24" s="371" t="s">
        <v>282</v>
      </c>
      <c r="I24" s="110">
        <v>2189811</v>
      </c>
      <c r="J24" s="111">
        <v>1404468</v>
      </c>
      <c r="K24" s="111">
        <v>200000</v>
      </c>
      <c r="L24" s="114">
        <v>542310</v>
      </c>
      <c r="M24" s="114">
        <v>28089</v>
      </c>
      <c r="N24" s="111">
        <v>14944</v>
      </c>
      <c r="O24" s="275">
        <v>3.13</v>
      </c>
      <c r="P24" s="288">
        <v>2.2399999999999998</v>
      </c>
      <c r="Q24" s="406">
        <v>0.89</v>
      </c>
      <c r="R24" s="112">
        <f t="shared" si="1"/>
        <v>0</v>
      </c>
      <c r="S24" s="113">
        <v>0</v>
      </c>
      <c r="T24" s="113">
        <v>0</v>
      </c>
      <c r="U24" s="113">
        <v>6444</v>
      </c>
      <c r="V24" s="113">
        <v>0</v>
      </c>
      <c r="W24" s="113">
        <v>0</v>
      </c>
      <c r="X24" s="113">
        <v>0</v>
      </c>
      <c r="Y24" s="113">
        <f t="shared" si="2"/>
        <v>6444</v>
      </c>
      <c r="Z24" s="113">
        <v>0</v>
      </c>
      <c r="AA24" s="113">
        <v>0</v>
      </c>
      <c r="AB24" s="113">
        <v>0</v>
      </c>
      <c r="AC24" s="113">
        <f t="shared" si="3"/>
        <v>0</v>
      </c>
      <c r="AD24" s="113">
        <f t="shared" si="4"/>
        <v>6444</v>
      </c>
      <c r="AE24" s="114">
        <f t="shared" si="5"/>
        <v>2178</v>
      </c>
      <c r="AF24" s="114">
        <f t="shared" si="6"/>
        <v>129</v>
      </c>
      <c r="AG24" s="113">
        <v>0</v>
      </c>
      <c r="AH24" s="113">
        <v>0</v>
      </c>
      <c r="AI24" s="113">
        <v>0</v>
      </c>
      <c r="AJ24" s="113">
        <f t="shared" si="7"/>
        <v>0</v>
      </c>
      <c r="AK24" s="113">
        <f t="shared" si="8"/>
        <v>8751</v>
      </c>
      <c r="AL24" s="115">
        <v>0</v>
      </c>
      <c r="AM24" s="115">
        <v>0</v>
      </c>
      <c r="AN24" s="115">
        <v>0</v>
      </c>
      <c r="AO24" s="115">
        <v>0</v>
      </c>
      <c r="AP24" s="115">
        <v>0</v>
      </c>
      <c r="AQ24" s="115">
        <v>0</v>
      </c>
      <c r="AR24" s="115">
        <v>0</v>
      </c>
      <c r="AS24" s="115">
        <v>0</v>
      </c>
      <c r="AT24" s="409">
        <f>AL24+AN24+AO24+AR24+AQ24</f>
        <v>0</v>
      </c>
      <c r="AU24" s="115">
        <f>AM24+AP24+AS24</f>
        <v>0</v>
      </c>
      <c r="AV24" s="116">
        <f t="shared" si="10"/>
        <v>0</v>
      </c>
      <c r="AW24" s="346">
        <f>I24+AK24</f>
        <v>2198562</v>
      </c>
      <c r="AX24" s="113">
        <f>J24+Y24</f>
        <v>1410912</v>
      </c>
      <c r="AY24" s="113">
        <f>W24</f>
        <v>0</v>
      </c>
      <c r="AZ24" s="113">
        <f>K24+AC24</f>
        <v>200000</v>
      </c>
      <c r="BA24" s="113">
        <f>L24+AE24</f>
        <v>544488</v>
      </c>
      <c r="BB24" s="113">
        <f>M24+AF24</f>
        <v>28218</v>
      </c>
      <c r="BC24" s="113">
        <f>N24+AJ24</f>
        <v>14944</v>
      </c>
      <c r="BD24" s="115">
        <f>O24+AV24</f>
        <v>3.13</v>
      </c>
      <c r="BE24" s="115">
        <f>P24+AT24</f>
        <v>2.2399999999999998</v>
      </c>
      <c r="BF24" s="372">
        <f>AQ24</f>
        <v>0</v>
      </c>
      <c r="BG24" s="116">
        <f>Q24+AU24</f>
        <v>0.89</v>
      </c>
      <c r="BH24" s="15"/>
    </row>
    <row r="25" spans="1:60" ht="13.5" customHeight="1" x14ac:dyDescent="0.2">
      <c r="A25" s="237">
        <v>4</v>
      </c>
      <c r="B25" s="31">
        <v>3456</v>
      </c>
      <c r="C25" s="31">
        <v>600029051</v>
      </c>
      <c r="D25" s="31">
        <v>75125439</v>
      </c>
      <c r="E25" s="246" t="s">
        <v>128</v>
      </c>
      <c r="F25" s="31"/>
      <c r="G25" s="236"/>
      <c r="H25" s="327"/>
      <c r="I25" s="5">
        <v>2189811</v>
      </c>
      <c r="J25" s="8">
        <v>1404468</v>
      </c>
      <c r="K25" s="8">
        <v>200000</v>
      </c>
      <c r="L25" s="8">
        <v>542310</v>
      </c>
      <c r="M25" s="8">
        <v>28089</v>
      </c>
      <c r="N25" s="8">
        <v>14944</v>
      </c>
      <c r="O25" s="9">
        <v>3.13</v>
      </c>
      <c r="P25" s="9">
        <v>2.2399999999999998</v>
      </c>
      <c r="Q25" s="38">
        <v>0.89</v>
      </c>
      <c r="R25" s="5">
        <f t="shared" ref="R25:BG25" si="37">SUM(R24)</f>
        <v>0</v>
      </c>
      <c r="S25" s="8">
        <f t="shared" si="37"/>
        <v>0</v>
      </c>
      <c r="T25" s="8">
        <f t="shared" si="37"/>
        <v>0</v>
      </c>
      <c r="U25" s="8">
        <f t="shared" si="37"/>
        <v>6444</v>
      </c>
      <c r="V25" s="8">
        <f t="shared" si="37"/>
        <v>0</v>
      </c>
      <c r="W25" s="8">
        <f t="shared" ref="W25" si="38">SUM(W24)</f>
        <v>0</v>
      </c>
      <c r="X25" s="8">
        <f t="shared" si="37"/>
        <v>0</v>
      </c>
      <c r="Y25" s="8">
        <f t="shared" si="37"/>
        <v>6444</v>
      </c>
      <c r="Z25" s="8">
        <f t="shared" si="37"/>
        <v>0</v>
      </c>
      <c r="AA25" s="8">
        <f t="shared" si="37"/>
        <v>0</v>
      </c>
      <c r="AB25" s="8">
        <f t="shared" si="37"/>
        <v>0</v>
      </c>
      <c r="AC25" s="8">
        <f t="shared" si="37"/>
        <v>0</v>
      </c>
      <c r="AD25" s="8">
        <f t="shared" si="37"/>
        <v>6444</v>
      </c>
      <c r="AE25" s="8">
        <f t="shared" si="37"/>
        <v>2178</v>
      </c>
      <c r="AF25" s="8">
        <f t="shared" si="37"/>
        <v>129</v>
      </c>
      <c r="AG25" s="8">
        <f t="shared" si="37"/>
        <v>0</v>
      </c>
      <c r="AH25" s="8">
        <f t="shared" si="37"/>
        <v>0</v>
      </c>
      <c r="AI25" s="8">
        <f t="shared" si="37"/>
        <v>0</v>
      </c>
      <c r="AJ25" s="8">
        <f t="shared" si="37"/>
        <v>0</v>
      </c>
      <c r="AK25" s="8">
        <f t="shared" si="37"/>
        <v>8751</v>
      </c>
      <c r="AL25" s="9">
        <f t="shared" si="37"/>
        <v>0</v>
      </c>
      <c r="AM25" s="9">
        <f t="shared" si="37"/>
        <v>0</v>
      </c>
      <c r="AN25" s="9">
        <f t="shared" si="37"/>
        <v>0</v>
      </c>
      <c r="AO25" s="9">
        <f t="shared" si="37"/>
        <v>0</v>
      </c>
      <c r="AP25" s="9">
        <f t="shared" si="37"/>
        <v>0</v>
      </c>
      <c r="AQ25" s="9">
        <f t="shared" ref="AQ25" si="39">SUM(AQ24)</f>
        <v>0</v>
      </c>
      <c r="AR25" s="9">
        <f t="shared" si="37"/>
        <v>0</v>
      </c>
      <c r="AS25" s="9">
        <f t="shared" si="37"/>
        <v>0</v>
      </c>
      <c r="AT25" s="9">
        <f t="shared" si="37"/>
        <v>0</v>
      </c>
      <c r="AU25" s="9">
        <f t="shared" si="37"/>
        <v>0</v>
      </c>
      <c r="AV25" s="78">
        <f t="shared" si="37"/>
        <v>0</v>
      </c>
      <c r="AW25" s="851">
        <f t="shared" si="37"/>
        <v>2198562</v>
      </c>
      <c r="AX25" s="8">
        <f t="shared" si="37"/>
        <v>1410912</v>
      </c>
      <c r="AY25" s="43">
        <f t="shared" ref="AY25" si="40">SUM(AY24)</f>
        <v>0</v>
      </c>
      <c r="AZ25" s="8">
        <f t="shared" si="37"/>
        <v>200000</v>
      </c>
      <c r="BA25" s="8">
        <f t="shared" si="37"/>
        <v>544488</v>
      </c>
      <c r="BB25" s="8">
        <f t="shared" si="37"/>
        <v>28218</v>
      </c>
      <c r="BC25" s="8">
        <f t="shared" si="37"/>
        <v>14944</v>
      </c>
      <c r="BD25" s="9">
        <f t="shared" si="37"/>
        <v>3.13</v>
      </c>
      <c r="BE25" s="9">
        <f t="shared" si="37"/>
        <v>2.2399999999999998</v>
      </c>
      <c r="BF25" s="9">
        <f t="shared" si="37"/>
        <v>0</v>
      </c>
      <c r="BG25" s="78">
        <f t="shared" si="37"/>
        <v>0.89</v>
      </c>
      <c r="BH25" s="15"/>
    </row>
    <row r="26" spans="1:60" ht="13.5" customHeight="1" x14ac:dyDescent="0.2">
      <c r="A26" s="368">
        <v>5</v>
      </c>
      <c r="B26" s="369">
        <v>3447</v>
      </c>
      <c r="C26" s="369">
        <v>600078531</v>
      </c>
      <c r="D26" s="369">
        <v>70694982</v>
      </c>
      <c r="E26" s="367" t="s">
        <v>129</v>
      </c>
      <c r="F26" s="369">
        <v>3113</v>
      </c>
      <c r="G26" s="370" t="s">
        <v>318</v>
      </c>
      <c r="H26" s="371" t="s">
        <v>281</v>
      </c>
      <c r="I26" s="110">
        <v>17542715</v>
      </c>
      <c r="J26" s="111">
        <v>12565969</v>
      </c>
      <c r="K26" s="111">
        <v>6000</v>
      </c>
      <c r="L26" s="114">
        <v>4249326</v>
      </c>
      <c r="M26" s="114">
        <v>251320</v>
      </c>
      <c r="N26" s="111">
        <v>470100</v>
      </c>
      <c r="O26" s="275">
        <v>24.542900000000003</v>
      </c>
      <c r="P26" s="288">
        <v>18.545400000000001</v>
      </c>
      <c r="Q26" s="406">
        <v>5.9975000000000005</v>
      </c>
      <c r="R26" s="112">
        <f t="shared" si="1"/>
        <v>6000</v>
      </c>
      <c r="S26" s="113">
        <v>0</v>
      </c>
      <c r="T26" s="113">
        <v>-132483</v>
      </c>
      <c r="U26" s="113">
        <v>67092</v>
      </c>
      <c r="V26" s="113">
        <v>0</v>
      </c>
      <c r="W26" s="113">
        <v>57740</v>
      </c>
      <c r="X26" s="113">
        <v>0</v>
      </c>
      <c r="Y26" s="113">
        <f t="shared" si="2"/>
        <v>-1651</v>
      </c>
      <c r="Z26" s="113">
        <v>-6000</v>
      </c>
      <c r="AA26" s="113">
        <v>0</v>
      </c>
      <c r="AB26" s="113">
        <v>0</v>
      </c>
      <c r="AC26" s="113">
        <f t="shared" si="3"/>
        <v>-6000</v>
      </c>
      <c r="AD26" s="113">
        <f t="shared" si="4"/>
        <v>-7651</v>
      </c>
      <c r="AE26" s="114">
        <f t="shared" si="5"/>
        <v>-2586</v>
      </c>
      <c r="AF26" s="114">
        <f t="shared" si="6"/>
        <v>-33</v>
      </c>
      <c r="AG26" s="113">
        <v>0</v>
      </c>
      <c r="AH26" s="113">
        <v>0</v>
      </c>
      <c r="AI26" s="113">
        <v>0</v>
      </c>
      <c r="AJ26" s="113">
        <f t="shared" si="7"/>
        <v>0</v>
      </c>
      <c r="AK26" s="113">
        <f t="shared" si="8"/>
        <v>-10270</v>
      </c>
      <c r="AL26" s="115">
        <v>0</v>
      </c>
      <c r="AM26" s="115">
        <v>0</v>
      </c>
      <c r="AN26" s="115">
        <v>0</v>
      </c>
      <c r="AO26" s="115">
        <v>-0.23</v>
      </c>
      <c r="AP26" s="115">
        <v>0</v>
      </c>
      <c r="AQ26" s="115">
        <v>0.16669999999999999</v>
      </c>
      <c r="AR26" s="115">
        <v>0</v>
      </c>
      <c r="AS26" s="115">
        <v>0</v>
      </c>
      <c r="AT26" s="409">
        <f t="shared" ref="AT26:AT31" si="41">AL26+AN26+AO26+AR26+AQ26</f>
        <v>-6.3300000000000023E-2</v>
      </c>
      <c r="AU26" s="115">
        <f t="shared" ref="AU26:AU31" si="42">AM26+AP26+AS26</f>
        <v>0</v>
      </c>
      <c r="AV26" s="116">
        <f t="shared" si="10"/>
        <v>-6.3300000000000023E-2</v>
      </c>
      <c r="AW26" s="346">
        <f t="shared" ref="AW26:AW31" si="43">I26+AK26</f>
        <v>17532445</v>
      </c>
      <c r="AX26" s="113">
        <f t="shared" ref="AX26:AX31" si="44">J26+Y26</f>
        <v>12564318</v>
      </c>
      <c r="AY26" s="113">
        <f t="shared" ref="AY26:AY31" si="45">W26</f>
        <v>57740</v>
      </c>
      <c r="AZ26" s="113">
        <f t="shared" ref="AZ26:AZ31" si="46">K26+AC26</f>
        <v>0</v>
      </c>
      <c r="BA26" s="113">
        <f t="shared" ref="BA26:BB31" si="47">L26+AE26</f>
        <v>4246740</v>
      </c>
      <c r="BB26" s="113">
        <f t="shared" si="47"/>
        <v>251287</v>
      </c>
      <c r="BC26" s="113">
        <f t="shared" ref="BC26:BC31" si="48">N26+AJ26</f>
        <v>470100</v>
      </c>
      <c r="BD26" s="115">
        <f t="shared" ref="BD26:BD31" si="49">O26+AV26</f>
        <v>24.479600000000001</v>
      </c>
      <c r="BE26" s="115">
        <f t="shared" ref="BE26:BE31" si="50">P26+AT26</f>
        <v>18.482099999999999</v>
      </c>
      <c r="BF26" s="372">
        <f t="shared" ref="BF26:BF31" si="51">AQ26</f>
        <v>0.16669999999999999</v>
      </c>
      <c r="BG26" s="116">
        <f t="shared" ref="BG26:BG31" si="52">Q26+AU26</f>
        <v>5.9975000000000005</v>
      </c>
      <c r="BH26" s="15"/>
    </row>
    <row r="27" spans="1:60" ht="13.5" customHeight="1" x14ac:dyDescent="0.2">
      <c r="A27" s="368">
        <v>5</v>
      </c>
      <c r="B27" s="369">
        <v>3447</v>
      </c>
      <c r="C27" s="369">
        <v>600078531</v>
      </c>
      <c r="D27" s="369">
        <v>70694982</v>
      </c>
      <c r="E27" s="367" t="s">
        <v>129</v>
      </c>
      <c r="F27" s="369">
        <v>3113</v>
      </c>
      <c r="G27" s="370" t="s">
        <v>317</v>
      </c>
      <c r="H27" s="371" t="s">
        <v>281</v>
      </c>
      <c r="I27" s="110">
        <v>438525</v>
      </c>
      <c r="J27" s="111">
        <v>322920</v>
      </c>
      <c r="K27" s="111">
        <v>0</v>
      </c>
      <c r="L27" s="114">
        <v>109147</v>
      </c>
      <c r="M27" s="114">
        <v>6458</v>
      </c>
      <c r="N27" s="111">
        <v>0</v>
      </c>
      <c r="O27" s="275">
        <v>0.75</v>
      </c>
      <c r="P27" s="288">
        <v>0.75</v>
      </c>
      <c r="Q27" s="406">
        <v>0</v>
      </c>
      <c r="R27" s="112">
        <f t="shared" si="1"/>
        <v>0</v>
      </c>
      <c r="S27" s="113">
        <v>0</v>
      </c>
      <c r="T27" s="113">
        <v>0</v>
      </c>
      <c r="U27" s="113">
        <v>0</v>
      </c>
      <c r="V27" s="113">
        <v>0</v>
      </c>
      <c r="W27" s="113">
        <v>0</v>
      </c>
      <c r="X27" s="113">
        <v>0</v>
      </c>
      <c r="Y27" s="113">
        <f t="shared" si="2"/>
        <v>0</v>
      </c>
      <c r="Z27" s="113">
        <v>0</v>
      </c>
      <c r="AA27" s="113">
        <v>0</v>
      </c>
      <c r="AB27" s="113">
        <v>0</v>
      </c>
      <c r="AC27" s="113">
        <f t="shared" si="3"/>
        <v>0</v>
      </c>
      <c r="AD27" s="113">
        <f t="shared" si="4"/>
        <v>0</v>
      </c>
      <c r="AE27" s="114">
        <f t="shared" si="5"/>
        <v>0</v>
      </c>
      <c r="AF27" s="114">
        <f t="shared" si="6"/>
        <v>0</v>
      </c>
      <c r="AG27" s="113">
        <v>0</v>
      </c>
      <c r="AH27" s="113">
        <v>0</v>
      </c>
      <c r="AI27" s="113">
        <v>0</v>
      </c>
      <c r="AJ27" s="113">
        <f t="shared" si="7"/>
        <v>0</v>
      </c>
      <c r="AK27" s="113">
        <f t="shared" si="8"/>
        <v>0</v>
      </c>
      <c r="AL27" s="115">
        <v>0</v>
      </c>
      <c r="AM27" s="115">
        <v>0</v>
      </c>
      <c r="AN27" s="115">
        <v>0</v>
      </c>
      <c r="AO27" s="115">
        <v>0</v>
      </c>
      <c r="AP27" s="115">
        <v>0</v>
      </c>
      <c r="AQ27" s="115">
        <v>0</v>
      </c>
      <c r="AR27" s="115">
        <v>0</v>
      </c>
      <c r="AS27" s="115">
        <v>0</v>
      </c>
      <c r="AT27" s="409">
        <f t="shared" si="41"/>
        <v>0</v>
      </c>
      <c r="AU27" s="115">
        <f t="shared" si="42"/>
        <v>0</v>
      </c>
      <c r="AV27" s="116">
        <f t="shared" si="10"/>
        <v>0</v>
      </c>
      <c r="AW27" s="346">
        <f t="shared" si="43"/>
        <v>438525</v>
      </c>
      <c r="AX27" s="113">
        <f t="shared" si="44"/>
        <v>322920</v>
      </c>
      <c r="AY27" s="113">
        <f t="shared" si="45"/>
        <v>0</v>
      </c>
      <c r="AZ27" s="113">
        <f t="shared" si="46"/>
        <v>0</v>
      </c>
      <c r="BA27" s="113">
        <f t="shared" si="47"/>
        <v>109147</v>
      </c>
      <c r="BB27" s="113">
        <f t="shared" si="47"/>
        <v>6458</v>
      </c>
      <c r="BC27" s="113">
        <f t="shared" si="48"/>
        <v>0</v>
      </c>
      <c r="BD27" s="115">
        <f t="shared" si="49"/>
        <v>0.75</v>
      </c>
      <c r="BE27" s="115">
        <f t="shared" si="50"/>
        <v>0.75</v>
      </c>
      <c r="BF27" s="372">
        <f t="shared" si="51"/>
        <v>0</v>
      </c>
      <c r="BG27" s="116">
        <f t="shared" si="52"/>
        <v>0</v>
      </c>
      <c r="BH27" s="15"/>
    </row>
    <row r="28" spans="1:60" ht="13.5" customHeight="1" x14ac:dyDescent="0.2">
      <c r="A28" s="368">
        <v>5</v>
      </c>
      <c r="B28" s="369">
        <v>3447</v>
      </c>
      <c r="C28" s="369">
        <v>600078531</v>
      </c>
      <c r="D28" s="369">
        <v>70694982</v>
      </c>
      <c r="E28" s="367" t="s">
        <v>129</v>
      </c>
      <c r="F28" s="369">
        <v>3113</v>
      </c>
      <c r="G28" s="370" t="s">
        <v>323</v>
      </c>
      <c r="H28" s="371" t="s">
        <v>282</v>
      </c>
      <c r="I28" s="110">
        <v>1638198</v>
      </c>
      <c r="J28" s="111">
        <v>1204121</v>
      </c>
      <c r="K28" s="111">
        <v>0</v>
      </c>
      <c r="L28" s="114">
        <v>406994</v>
      </c>
      <c r="M28" s="114">
        <v>24083</v>
      </c>
      <c r="N28" s="111">
        <v>3000</v>
      </c>
      <c r="O28" s="275">
        <v>3.3699999999999997</v>
      </c>
      <c r="P28" s="288">
        <v>3.3699999999999997</v>
      </c>
      <c r="Q28" s="406">
        <v>0</v>
      </c>
      <c r="R28" s="112">
        <f t="shared" si="1"/>
        <v>0</v>
      </c>
      <c r="S28" s="113">
        <v>0</v>
      </c>
      <c r="T28" s="113">
        <v>0</v>
      </c>
      <c r="U28" s="113">
        <v>0</v>
      </c>
      <c r="V28" s="113">
        <v>0</v>
      </c>
      <c r="W28" s="113">
        <v>0</v>
      </c>
      <c r="X28" s="113">
        <v>0</v>
      </c>
      <c r="Y28" s="113">
        <f t="shared" si="2"/>
        <v>0</v>
      </c>
      <c r="Z28" s="113">
        <v>0</v>
      </c>
      <c r="AA28" s="113">
        <v>0</v>
      </c>
      <c r="AB28" s="113">
        <v>0</v>
      </c>
      <c r="AC28" s="113">
        <f t="shared" si="3"/>
        <v>0</v>
      </c>
      <c r="AD28" s="113">
        <f t="shared" si="4"/>
        <v>0</v>
      </c>
      <c r="AE28" s="114">
        <f t="shared" si="5"/>
        <v>0</v>
      </c>
      <c r="AF28" s="114">
        <f t="shared" si="6"/>
        <v>0</v>
      </c>
      <c r="AG28" s="113">
        <v>0</v>
      </c>
      <c r="AH28" s="113">
        <v>0</v>
      </c>
      <c r="AI28" s="113">
        <v>0</v>
      </c>
      <c r="AJ28" s="113">
        <f t="shared" si="7"/>
        <v>0</v>
      </c>
      <c r="AK28" s="113">
        <f t="shared" si="8"/>
        <v>0</v>
      </c>
      <c r="AL28" s="115">
        <v>0</v>
      </c>
      <c r="AM28" s="115">
        <v>0</v>
      </c>
      <c r="AN28" s="115">
        <v>0</v>
      </c>
      <c r="AO28" s="115">
        <v>0</v>
      </c>
      <c r="AP28" s="115">
        <v>0</v>
      </c>
      <c r="AQ28" s="115">
        <v>0</v>
      </c>
      <c r="AR28" s="115">
        <v>0</v>
      </c>
      <c r="AS28" s="115">
        <v>0</v>
      </c>
      <c r="AT28" s="409">
        <f t="shared" si="41"/>
        <v>0</v>
      </c>
      <c r="AU28" s="115">
        <f t="shared" si="42"/>
        <v>0</v>
      </c>
      <c r="AV28" s="116">
        <f t="shared" si="10"/>
        <v>0</v>
      </c>
      <c r="AW28" s="346">
        <f t="shared" si="43"/>
        <v>1638198</v>
      </c>
      <c r="AX28" s="113">
        <f t="shared" si="44"/>
        <v>1204121</v>
      </c>
      <c r="AY28" s="113">
        <f t="shared" si="45"/>
        <v>0</v>
      </c>
      <c r="AZ28" s="113">
        <f t="shared" si="46"/>
        <v>0</v>
      </c>
      <c r="BA28" s="113">
        <f t="shared" si="47"/>
        <v>406994</v>
      </c>
      <c r="BB28" s="113">
        <f t="shared" si="47"/>
        <v>24083</v>
      </c>
      <c r="BC28" s="113">
        <f t="shared" si="48"/>
        <v>3000</v>
      </c>
      <c r="BD28" s="115">
        <f t="shared" si="49"/>
        <v>3.3699999999999997</v>
      </c>
      <c r="BE28" s="115">
        <f t="shared" si="50"/>
        <v>3.3699999999999997</v>
      </c>
      <c r="BF28" s="372">
        <f t="shared" si="51"/>
        <v>0</v>
      </c>
      <c r="BG28" s="116">
        <f t="shared" si="52"/>
        <v>0</v>
      </c>
      <c r="BH28" s="15"/>
    </row>
    <row r="29" spans="1:60" ht="13.5" customHeight="1" x14ac:dyDescent="0.2">
      <c r="A29" s="368">
        <v>5</v>
      </c>
      <c r="B29" s="369">
        <v>3447</v>
      </c>
      <c r="C29" s="369">
        <v>600078531</v>
      </c>
      <c r="D29" s="369">
        <v>70694982</v>
      </c>
      <c r="E29" s="367" t="s">
        <v>129</v>
      </c>
      <c r="F29" s="369">
        <v>3141</v>
      </c>
      <c r="G29" s="370" t="s">
        <v>319</v>
      </c>
      <c r="H29" s="371" t="s">
        <v>282</v>
      </c>
      <c r="I29" s="110">
        <v>1382685</v>
      </c>
      <c r="J29" s="111">
        <v>1004023</v>
      </c>
      <c r="K29" s="111">
        <v>6000</v>
      </c>
      <c r="L29" s="114">
        <v>341387</v>
      </c>
      <c r="M29" s="114">
        <v>20081</v>
      </c>
      <c r="N29" s="111">
        <v>11194</v>
      </c>
      <c r="O29" s="275">
        <v>3.44</v>
      </c>
      <c r="P29" s="288">
        <v>0</v>
      </c>
      <c r="Q29" s="406">
        <v>3.44</v>
      </c>
      <c r="R29" s="112">
        <f t="shared" si="1"/>
        <v>0</v>
      </c>
      <c r="S29" s="113">
        <v>0</v>
      </c>
      <c r="T29" s="113">
        <v>0</v>
      </c>
      <c r="U29" s="113">
        <v>0</v>
      </c>
      <c r="V29" s="113">
        <v>0</v>
      </c>
      <c r="W29" s="113">
        <v>0</v>
      </c>
      <c r="X29" s="113">
        <v>0</v>
      </c>
      <c r="Y29" s="113">
        <f t="shared" si="2"/>
        <v>0</v>
      </c>
      <c r="Z29" s="113">
        <v>0</v>
      </c>
      <c r="AA29" s="113">
        <v>0</v>
      </c>
      <c r="AB29" s="113">
        <v>0</v>
      </c>
      <c r="AC29" s="113">
        <f t="shared" si="3"/>
        <v>0</v>
      </c>
      <c r="AD29" s="113">
        <f t="shared" si="4"/>
        <v>0</v>
      </c>
      <c r="AE29" s="114">
        <f t="shared" si="5"/>
        <v>0</v>
      </c>
      <c r="AF29" s="114">
        <f t="shared" si="6"/>
        <v>0</v>
      </c>
      <c r="AG29" s="113">
        <v>0</v>
      </c>
      <c r="AH29" s="113">
        <v>0</v>
      </c>
      <c r="AI29" s="113">
        <v>0</v>
      </c>
      <c r="AJ29" s="113">
        <f t="shared" si="7"/>
        <v>0</v>
      </c>
      <c r="AK29" s="113">
        <f t="shared" si="8"/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v>0</v>
      </c>
      <c r="AQ29" s="115">
        <v>0</v>
      </c>
      <c r="AR29" s="115">
        <v>0</v>
      </c>
      <c r="AS29" s="115">
        <v>0</v>
      </c>
      <c r="AT29" s="409">
        <f t="shared" si="41"/>
        <v>0</v>
      </c>
      <c r="AU29" s="115">
        <f t="shared" si="42"/>
        <v>0</v>
      </c>
      <c r="AV29" s="116">
        <f t="shared" si="10"/>
        <v>0</v>
      </c>
      <c r="AW29" s="346">
        <f t="shared" si="43"/>
        <v>1382685</v>
      </c>
      <c r="AX29" s="113">
        <f t="shared" si="44"/>
        <v>1004023</v>
      </c>
      <c r="AY29" s="113">
        <f t="shared" si="45"/>
        <v>0</v>
      </c>
      <c r="AZ29" s="113">
        <f t="shared" si="46"/>
        <v>6000</v>
      </c>
      <c r="BA29" s="113">
        <f t="shared" si="47"/>
        <v>341387</v>
      </c>
      <c r="BB29" s="113">
        <f t="shared" si="47"/>
        <v>20081</v>
      </c>
      <c r="BC29" s="113">
        <f t="shared" si="48"/>
        <v>11194</v>
      </c>
      <c r="BD29" s="115">
        <f t="shared" si="49"/>
        <v>3.44</v>
      </c>
      <c r="BE29" s="115">
        <f t="shared" si="50"/>
        <v>0</v>
      </c>
      <c r="BF29" s="372">
        <f t="shared" si="51"/>
        <v>0</v>
      </c>
      <c r="BG29" s="116">
        <f t="shared" si="52"/>
        <v>3.44</v>
      </c>
      <c r="BH29" s="15"/>
    </row>
    <row r="30" spans="1:60" ht="13.5" customHeight="1" x14ac:dyDescent="0.2">
      <c r="A30" s="368">
        <v>5</v>
      </c>
      <c r="B30" s="369">
        <v>3447</v>
      </c>
      <c r="C30" s="369">
        <v>600078531</v>
      </c>
      <c r="D30" s="369">
        <v>70694982</v>
      </c>
      <c r="E30" s="367" t="s">
        <v>129</v>
      </c>
      <c r="F30" s="369">
        <v>3143</v>
      </c>
      <c r="G30" s="370" t="s">
        <v>633</v>
      </c>
      <c r="H30" s="394" t="s">
        <v>281</v>
      </c>
      <c r="I30" s="110">
        <v>1341445</v>
      </c>
      <c r="J30" s="111">
        <v>983376</v>
      </c>
      <c r="K30" s="111">
        <v>4500</v>
      </c>
      <c r="L30" s="114">
        <v>333902</v>
      </c>
      <c r="M30" s="114">
        <v>19667</v>
      </c>
      <c r="N30" s="111">
        <v>0</v>
      </c>
      <c r="O30" s="275">
        <v>2</v>
      </c>
      <c r="P30" s="288">
        <v>2</v>
      </c>
      <c r="Q30" s="406">
        <v>0</v>
      </c>
      <c r="R30" s="112">
        <f t="shared" si="1"/>
        <v>-4500</v>
      </c>
      <c r="S30" s="113">
        <v>0</v>
      </c>
      <c r="T30" s="113">
        <v>82324</v>
      </c>
      <c r="U30" s="113">
        <v>0</v>
      </c>
      <c r="V30" s="113">
        <v>0</v>
      </c>
      <c r="W30" s="113">
        <v>0</v>
      </c>
      <c r="X30" s="113">
        <v>0</v>
      </c>
      <c r="Y30" s="113">
        <f t="shared" si="2"/>
        <v>77824</v>
      </c>
      <c r="Z30" s="113">
        <v>4500</v>
      </c>
      <c r="AA30" s="113">
        <v>0</v>
      </c>
      <c r="AB30" s="113">
        <v>0</v>
      </c>
      <c r="AC30" s="113">
        <f t="shared" si="3"/>
        <v>4500</v>
      </c>
      <c r="AD30" s="113">
        <f t="shared" si="4"/>
        <v>82324</v>
      </c>
      <c r="AE30" s="114">
        <f t="shared" si="5"/>
        <v>27826</v>
      </c>
      <c r="AF30" s="114">
        <f t="shared" si="6"/>
        <v>1556</v>
      </c>
      <c r="AG30" s="113">
        <v>0</v>
      </c>
      <c r="AH30" s="113">
        <v>0</v>
      </c>
      <c r="AI30" s="113">
        <v>0</v>
      </c>
      <c r="AJ30" s="113">
        <f t="shared" si="7"/>
        <v>0</v>
      </c>
      <c r="AK30" s="113">
        <f t="shared" si="8"/>
        <v>111706</v>
      </c>
      <c r="AL30" s="115">
        <v>0</v>
      </c>
      <c r="AM30" s="115">
        <v>0</v>
      </c>
      <c r="AN30" s="115">
        <v>0</v>
      </c>
      <c r="AO30" s="115">
        <v>0.17</v>
      </c>
      <c r="AP30" s="115">
        <v>0</v>
      </c>
      <c r="AQ30" s="115">
        <v>0</v>
      </c>
      <c r="AR30" s="115">
        <v>0</v>
      </c>
      <c r="AS30" s="115">
        <v>0</v>
      </c>
      <c r="AT30" s="409">
        <f t="shared" si="41"/>
        <v>0.17</v>
      </c>
      <c r="AU30" s="115">
        <f t="shared" si="42"/>
        <v>0</v>
      </c>
      <c r="AV30" s="116">
        <f t="shared" si="10"/>
        <v>0.17</v>
      </c>
      <c r="AW30" s="346">
        <f t="shared" si="43"/>
        <v>1453151</v>
      </c>
      <c r="AX30" s="113">
        <f t="shared" si="44"/>
        <v>1061200</v>
      </c>
      <c r="AY30" s="113">
        <f t="shared" si="45"/>
        <v>0</v>
      </c>
      <c r="AZ30" s="113">
        <f t="shared" si="46"/>
        <v>9000</v>
      </c>
      <c r="BA30" s="113">
        <f t="shared" si="47"/>
        <v>361728</v>
      </c>
      <c r="BB30" s="113">
        <f t="shared" si="47"/>
        <v>21223</v>
      </c>
      <c r="BC30" s="113">
        <f t="shared" si="48"/>
        <v>0</v>
      </c>
      <c r="BD30" s="115">
        <f t="shared" si="49"/>
        <v>2.17</v>
      </c>
      <c r="BE30" s="115">
        <f t="shared" si="50"/>
        <v>2.17</v>
      </c>
      <c r="BF30" s="372">
        <f t="shared" si="51"/>
        <v>0</v>
      </c>
      <c r="BG30" s="116">
        <f t="shared" si="52"/>
        <v>0</v>
      </c>
      <c r="BH30" s="15"/>
    </row>
    <row r="31" spans="1:60" ht="13.5" customHeight="1" x14ac:dyDescent="0.2">
      <c r="A31" s="368">
        <v>5</v>
      </c>
      <c r="B31" s="369">
        <v>3447</v>
      </c>
      <c r="C31" s="369">
        <v>600078531</v>
      </c>
      <c r="D31" s="369">
        <v>70694982</v>
      </c>
      <c r="E31" s="367" t="s">
        <v>129</v>
      </c>
      <c r="F31" s="369">
        <v>3143</v>
      </c>
      <c r="G31" s="370" t="s">
        <v>634</v>
      </c>
      <c r="H31" s="394" t="s">
        <v>282</v>
      </c>
      <c r="I31" s="110">
        <v>42133</v>
      </c>
      <c r="J31" s="111">
        <v>29700</v>
      </c>
      <c r="K31" s="111">
        <v>0</v>
      </c>
      <c r="L31" s="114">
        <v>10039</v>
      </c>
      <c r="M31" s="114">
        <v>594</v>
      </c>
      <c r="N31" s="111">
        <v>1800</v>
      </c>
      <c r="O31" s="275">
        <v>0.13</v>
      </c>
      <c r="P31" s="288">
        <v>0</v>
      </c>
      <c r="Q31" s="406">
        <v>0.13</v>
      </c>
      <c r="R31" s="112">
        <f t="shared" si="1"/>
        <v>0</v>
      </c>
      <c r="S31" s="113">
        <v>0</v>
      </c>
      <c r="T31" s="113">
        <v>0</v>
      </c>
      <c r="U31" s="113">
        <v>0</v>
      </c>
      <c r="V31" s="113">
        <v>0</v>
      </c>
      <c r="W31" s="113">
        <v>0</v>
      </c>
      <c r="X31" s="113">
        <v>0</v>
      </c>
      <c r="Y31" s="113">
        <f t="shared" si="2"/>
        <v>0</v>
      </c>
      <c r="Z31" s="113">
        <v>0</v>
      </c>
      <c r="AA31" s="113">
        <v>0</v>
      </c>
      <c r="AB31" s="113">
        <v>0</v>
      </c>
      <c r="AC31" s="113">
        <f t="shared" si="3"/>
        <v>0</v>
      </c>
      <c r="AD31" s="113">
        <f t="shared" si="4"/>
        <v>0</v>
      </c>
      <c r="AE31" s="114">
        <f t="shared" si="5"/>
        <v>0</v>
      </c>
      <c r="AF31" s="114">
        <f t="shared" si="6"/>
        <v>0</v>
      </c>
      <c r="AG31" s="113">
        <v>0</v>
      </c>
      <c r="AH31" s="113">
        <v>0</v>
      </c>
      <c r="AI31" s="113">
        <v>0</v>
      </c>
      <c r="AJ31" s="113">
        <f t="shared" si="7"/>
        <v>0</v>
      </c>
      <c r="AK31" s="113">
        <f t="shared" si="8"/>
        <v>0</v>
      </c>
      <c r="AL31" s="115">
        <v>0</v>
      </c>
      <c r="AM31" s="115">
        <v>0</v>
      </c>
      <c r="AN31" s="115">
        <v>0</v>
      </c>
      <c r="AO31" s="115">
        <v>0</v>
      </c>
      <c r="AP31" s="115">
        <v>0</v>
      </c>
      <c r="AQ31" s="115">
        <v>0</v>
      </c>
      <c r="AR31" s="115">
        <v>0</v>
      </c>
      <c r="AS31" s="115">
        <v>0</v>
      </c>
      <c r="AT31" s="409">
        <f t="shared" si="41"/>
        <v>0</v>
      </c>
      <c r="AU31" s="115">
        <f t="shared" si="42"/>
        <v>0</v>
      </c>
      <c r="AV31" s="116">
        <f t="shared" si="10"/>
        <v>0</v>
      </c>
      <c r="AW31" s="346">
        <f t="shared" si="43"/>
        <v>42133</v>
      </c>
      <c r="AX31" s="113">
        <f t="shared" si="44"/>
        <v>29700</v>
      </c>
      <c r="AY31" s="113">
        <f t="shared" si="45"/>
        <v>0</v>
      </c>
      <c r="AZ31" s="113">
        <f t="shared" si="46"/>
        <v>0</v>
      </c>
      <c r="BA31" s="113">
        <f t="shared" si="47"/>
        <v>10039</v>
      </c>
      <c r="BB31" s="113">
        <f t="shared" si="47"/>
        <v>594</v>
      </c>
      <c r="BC31" s="113">
        <f t="shared" si="48"/>
        <v>1800</v>
      </c>
      <c r="BD31" s="115">
        <f t="shared" si="49"/>
        <v>0.13</v>
      </c>
      <c r="BE31" s="115">
        <f t="shared" si="50"/>
        <v>0</v>
      </c>
      <c r="BF31" s="372">
        <f t="shared" si="51"/>
        <v>0</v>
      </c>
      <c r="BG31" s="116">
        <f t="shared" si="52"/>
        <v>0.13</v>
      </c>
      <c r="BH31" s="15"/>
    </row>
    <row r="32" spans="1:60" ht="13.5" customHeight="1" x14ac:dyDescent="0.2">
      <c r="A32" s="237">
        <v>5</v>
      </c>
      <c r="B32" s="31">
        <v>3447</v>
      </c>
      <c r="C32" s="31">
        <v>600078531</v>
      </c>
      <c r="D32" s="31">
        <v>70694982</v>
      </c>
      <c r="E32" s="246" t="s">
        <v>130</v>
      </c>
      <c r="F32" s="31"/>
      <c r="G32" s="236"/>
      <c r="H32" s="327"/>
      <c r="I32" s="5">
        <v>22385701</v>
      </c>
      <c r="J32" s="8">
        <v>16110109</v>
      </c>
      <c r="K32" s="8">
        <v>16500</v>
      </c>
      <c r="L32" s="8">
        <v>5450795</v>
      </c>
      <c r="M32" s="8">
        <v>322203</v>
      </c>
      <c r="N32" s="8">
        <v>486094</v>
      </c>
      <c r="O32" s="9">
        <v>34.232900000000008</v>
      </c>
      <c r="P32" s="9">
        <v>24.665400000000002</v>
      </c>
      <c r="Q32" s="38">
        <v>9.5675000000000008</v>
      </c>
      <c r="R32" s="5">
        <f t="shared" ref="R32:BG32" si="53">SUM(R26:R31)</f>
        <v>1500</v>
      </c>
      <c r="S32" s="8">
        <f t="shared" si="53"/>
        <v>0</v>
      </c>
      <c r="T32" s="8">
        <f t="shared" si="53"/>
        <v>-50159</v>
      </c>
      <c r="U32" s="8">
        <f t="shared" si="53"/>
        <v>67092</v>
      </c>
      <c r="V32" s="8">
        <f t="shared" si="53"/>
        <v>0</v>
      </c>
      <c r="W32" s="8">
        <f t="shared" ref="W32" si="54">SUM(W26:W31)</f>
        <v>57740</v>
      </c>
      <c r="X32" s="8">
        <f t="shared" si="53"/>
        <v>0</v>
      </c>
      <c r="Y32" s="8">
        <f t="shared" si="53"/>
        <v>76173</v>
      </c>
      <c r="Z32" s="8">
        <f t="shared" si="53"/>
        <v>-1500</v>
      </c>
      <c r="AA32" s="8">
        <f t="shared" si="53"/>
        <v>0</v>
      </c>
      <c r="AB32" s="8">
        <f t="shared" si="53"/>
        <v>0</v>
      </c>
      <c r="AC32" s="8">
        <f t="shared" si="53"/>
        <v>-1500</v>
      </c>
      <c r="AD32" s="8">
        <f t="shared" si="53"/>
        <v>74673</v>
      </c>
      <c r="AE32" s="8">
        <f t="shared" si="53"/>
        <v>25240</v>
      </c>
      <c r="AF32" s="8">
        <f t="shared" si="53"/>
        <v>1523</v>
      </c>
      <c r="AG32" s="8">
        <f t="shared" si="53"/>
        <v>0</v>
      </c>
      <c r="AH32" s="8">
        <f t="shared" si="53"/>
        <v>0</v>
      </c>
      <c r="AI32" s="8">
        <f t="shared" si="53"/>
        <v>0</v>
      </c>
      <c r="AJ32" s="8">
        <f t="shared" si="53"/>
        <v>0</v>
      </c>
      <c r="AK32" s="8">
        <f t="shared" si="53"/>
        <v>101436</v>
      </c>
      <c r="AL32" s="9">
        <f t="shared" si="53"/>
        <v>0</v>
      </c>
      <c r="AM32" s="9">
        <f t="shared" si="53"/>
        <v>0</v>
      </c>
      <c r="AN32" s="9">
        <f t="shared" si="53"/>
        <v>0</v>
      </c>
      <c r="AO32" s="9">
        <f t="shared" si="53"/>
        <v>-0.06</v>
      </c>
      <c r="AP32" s="9">
        <f t="shared" si="53"/>
        <v>0</v>
      </c>
      <c r="AQ32" s="9">
        <f t="shared" ref="AQ32" si="55">SUM(AQ26:AQ31)</f>
        <v>0.16669999999999999</v>
      </c>
      <c r="AR32" s="9">
        <f t="shared" si="53"/>
        <v>0</v>
      </c>
      <c r="AS32" s="9">
        <f t="shared" si="53"/>
        <v>0</v>
      </c>
      <c r="AT32" s="9">
        <f t="shared" si="53"/>
        <v>0.10669999999999999</v>
      </c>
      <c r="AU32" s="9">
        <f t="shared" si="53"/>
        <v>0</v>
      </c>
      <c r="AV32" s="78">
        <f t="shared" si="53"/>
        <v>0.10669999999999999</v>
      </c>
      <c r="AW32" s="851">
        <f t="shared" si="53"/>
        <v>22487137</v>
      </c>
      <c r="AX32" s="8">
        <f t="shared" si="53"/>
        <v>16186282</v>
      </c>
      <c r="AY32" s="43">
        <f t="shared" ref="AY32" si="56">SUM(AY26:AY31)</f>
        <v>57740</v>
      </c>
      <c r="AZ32" s="8">
        <f t="shared" si="53"/>
        <v>15000</v>
      </c>
      <c r="BA32" s="8">
        <f t="shared" si="53"/>
        <v>5476035</v>
      </c>
      <c r="BB32" s="8">
        <f t="shared" si="53"/>
        <v>323726</v>
      </c>
      <c r="BC32" s="8">
        <f t="shared" si="53"/>
        <v>486094</v>
      </c>
      <c r="BD32" s="9">
        <f t="shared" si="53"/>
        <v>34.339600000000004</v>
      </c>
      <c r="BE32" s="9">
        <f t="shared" si="53"/>
        <v>24.772100000000002</v>
      </c>
      <c r="BF32" s="9">
        <f t="shared" si="53"/>
        <v>0.16669999999999999</v>
      </c>
      <c r="BG32" s="78">
        <f t="shared" si="53"/>
        <v>9.5675000000000008</v>
      </c>
      <c r="BH32" s="15"/>
    </row>
    <row r="33" spans="1:60" ht="13.5" customHeight="1" x14ac:dyDescent="0.2">
      <c r="A33" s="368">
        <v>6</v>
      </c>
      <c r="B33" s="369">
        <v>3446</v>
      </c>
      <c r="C33" s="369">
        <v>600078515</v>
      </c>
      <c r="D33" s="369">
        <v>70694974</v>
      </c>
      <c r="E33" s="367" t="s">
        <v>131</v>
      </c>
      <c r="F33" s="369">
        <v>3113</v>
      </c>
      <c r="G33" s="370" t="s">
        <v>318</v>
      </c>
      <c r="H33" s="371" t="s">
        <v>281</v>
      </c>
      <c r="I33" s="110">
        <v>23546905</v>
      </c>
      <c r="J33" s="111">
        <v>16962626</v>
      </c>
      <c r="K33" s="111">
        <v>20000</v>
      </c>
      <c r="L33" s="114">
        <v>5740127</v>
      </c>
      <c r="M33" s="114">
        <v>339252</v>
      </c>
      <c r="N33" s="111">
        <v>484900</v>
      </c>
      <c r="O33" s="275">
        <v>32.606999999999999</v>
      </c>
      <c r="P33" s="288">
        <v>25.435200000000002</v>
      </c>
      <c r="Q33" s="406">
        <v>7.1718000000000002</v>
      </c>
      <c r="R33" s="112">
        <f t="shared" si="1"/>
        <v>-72600</v>
      </c>
      <c r="S33" s="113">
        <v>0</v>
      </c>
      <c r="T33" s="113">
        <v>69689</v>
      </c>
      <c r="U33" s="113">
        <v>92316</v>
      </c>
      <c r="V33" s="113">
        <v>0</v>
      </c>
      <c r="W33" s="113">
        <v>0</v>
      </c>
      <c r="X33" s="113">
        <v>0</v>
      </c>
      <c r="Y33" s="113">
        <f t="shared" si="2"/>
        <v>89405</v>
      </c>
      <c r="Z33" s="113">
        <v>72600</v>
      </c>
      <c r="AA33" s="113">
        <v>0</v>
      </c>
      <c r="AB33" s="113">
        <v>0</v>
      </c>
      <c r="AC33" s="113">
        <f t="shared" si="3"/>
        <v>72600</v>
      </c>
      <c r="AD33" s="113">
        <f t="shared" si="4"/>
        <v>162005</v>
      </c>
      <c r="AE33" s="114">
        <f t="shared" si="5"/>
        <v>54758</v>
      </c>
      <c r="AF33" s="114">
        <f t="shared" si="6"/>
        <v>1788</v>
      </c>
      <c r="AG33" s="113">
        <v>0</v>
      </c>
      <c r="AH33" s="113">
        <v>0</v>
      </c>
      <c r="AI33" s="113">
        <v>0</v>
      </c>
      <c r="AJ33" s="113">
        <f t="shared" si="7"/>
        <v>0</v>
      </c>
      <c r="AK33" s="113">
        <f t="shared" si="8"/>
        <v>218551</v>
      </c>
      <c r="AL33" s="115">
        <v>-0.02</v>
      </c>
      <c r="AM33" s="115">
        <v>-0.28000000000000003</v>
      </c>
      <c r="AN33" s="115">
        <v>0</v>
      </c>
      <c r="AO33" s="115">
        <v>0.12</v>
      </c>
      <c r="AP33" s="115">
        <v>0</v>
      </c>
      <c r="AQ33" s="115">
        <v>0</v>
      </c>
      <c r="AR33" s="115">
        <v>0</v>
      </c>
      <c r="AS33" s="115">
        <v>0</v>
      </c>
      <c r="AT33" s="409">
        <f t="shared" ref="AT33:AT37" si="57">AL33+AN33+AO33+AR33+AQ33</f>
        <v>9.9999999999999992E-2</v>
      </c>
      <c r="AU33" s="115">
        <f>AM33+AP33+AS33</f>
        <v>-0.28000000000000003</v>
      </c>
      <c r="AV33" s="116">
        <f t="shared" si="10"/>
        <v>-0.18000000000000005</v>
      </c>
      <c r="AW33" s="346">
        <f>I33+AK33</f>
        <v>23765456</v>
      </c>
      <c r="AX33" s="113">
        <f>J33+Y33</f>
        <v>17052031</v>
      </c>
      <c r="AY33" s="113">
        <f t="shared" ref="AY33:AY37" si="58">W33</f>
        <v>0</v>
      </c>
      <c r="AZ33" s="113">
        <f>K33+AC33</f>
        <v>92600</v>
      </c>
      <c r="BA33" s="113">
        <f t="shared" ref="BA33:BB37" si="59">L33+AE33</f>
        <v>5794885</v>
      </c>
      <c r="BB33" s="113">
        <f t="shared" si="59"/>
        <v>341040</v>
      </c>
      <c r="BC33" s="113">
        <f>N33+AJ33</f>
        <v>484900</v>
      </c>
      <c r="BD33" s="115">
        <f>O33+AV33</f>
        <v>32.427</v>
      </c>
      <c r="BE33" s="115">
        <f>P33+AT33</f>
        <v>25.535200000000003</v>
      </c>
      <c r="BF33" s="372">
        <f t="shared" ref="BF33:BF37" si="60">AQ33</f>
        <v>0</v>
      </c>
      <c r="BG33" s="116">
        <f>Q33+AU33</f>
        <v>6.8917999999999999</v>
      </c>
      <c r="BH33" s="15"/>
    </row>
    <row r="34" spans="1:60" ht="13.5" customHeight="1" x14ac:dyDescent="0.2">
      <c r="A34" s="368">
        <v>6</v>
      </c>
      <c r="B34" s="369">
        <v>3446</v>
      </c>
      <c r="C34" s="369">
        <v>600078515</v>
      </c>
      <c r="D34" s="369">
        <v>70694974</v>
      </c>
      <c r="E34" s="367" t="s">
        <v>131</v>
      </c>
      <c r="F34" s="369">
        <v>3113</v>
      </c>
      <c r="G34" s="370" t="s">
        <v>316</v>
      </c>
      <c r="H34" s="371" t="s">
        <v>282</v>
      </c>
      <c r="I34" s="110">
        <v>1222847</v>
      </c>
      <c r="J34" s="111">
        <v>900476</v>
      </c>
      <c r="K34" s="111">
        <v>0</v>
      </c>
      <c r="L34" s="114">
        <v>304361</v>
      </c>
      <c r="M34" s="114">
        <v>18010</v>
      </c>
      <c r="N34" s="111">
        <v>0</v>
      </c>
      <c r="O34" s="275">
        <v>2.58</v>
      </c>
      <c r="P34" s="288">
        <v>2.58</v>
      </c>
      <c r="Q34" s="406">
        <v>0</v>
      </c>
      <c r="R34" s="112">
        <f t="shared" si="1"/>
        <v>0</v>
      </c>
      <c r="S34" s="113">
        <v>0</v>
      </c>
      <c r="T34" s="113">
        <v>0</v>
      </c>
      <c r="U34" s="113">
        <v>0</v>
      </c>
      <c r="V34" s="113">
        <v>0</v>
      </c>
      <c r="W34" s="113">
        <v>0</v>
      </c>
      <c r="X34" s="113">
        <v>0</v>
      </c>
      <c r="Y34" s="113">
        <f t="shared" si="2"/>
        <v>0</v>
      </c>
      <c r="Z34" s="113">
        <v>0</v>
      </c>
      <c r="AA34" s="113">
        <v>0</v>
      </c>
      <c r="AB34" s="113">
        <v>0</v>
      </c>
      <c r="AC34" s="113">
        <f t="shared" si="3"/>
        <v>0</v>
      </c>
      <c r="AD34" s="113">
        <f t="shared" si="4"/>
        <v>0</v>
      </c>
      <c r="AE34" s="114">
        <f t="shared" si="5"/>
        <v>0</v>
      </c>
      <c r="AF34" s="114">
        <f t="shared" si="6"/>
        <v>0</v>
      </c>
      <c r="AG34" s="113">
        <v>0</v>
      </c>
      <c r="AH34" s="113">
        <v>0</v>
      </c>
      <c r="AI34" s="113">
        <v>0</v>
      </c>
      <c r="AJ34" s="113">
        <f t="shared" si="7"/>
        <v>0</v>
      </c>
      <c r="AK34" s="113">
        <f t="shared" si="8"/>
        <v>0</v>
      </c>
      <c r="AL34" s="115">
        <v>0</v>
      </c>
      <c r="AM34" s="115">
        <v>0</v>
      </c>
      <c r="AN34" s="115">
        <v>0</v>
      </c>
      <c r="AO34" s="115">
        <v>0</v>
      </c>
      <c r="AP34" s="115">
        <v>0</v>
      </c>
      <c r="AQ34" s="115">
        <v>0</v>
      </c>
      <c r="AR34" s="115">
        <v>0</v>
      </c>
      <c r="AS34" s="115">
        <v>0</v>
      </c>
      <c r="AT34" s="409">
        <f t="shared" si="57"/>
        <v>0</v>
      </c>
      <c r="AU34" s="115">
        <f>AM34+AP34+AS34</f>
        <v>0</v>
      </c>
      <c r="AV34" s="116">
        <f t="shared" si="10"/>
        <v>0</v>
      </c>
      <c r="AW34" s="346">
        <f>I34+AK34</f>
        <v>1222847</v>
      </c>
      <c r="AX34" s="113">
        <f>J34+Y34</f>
        <v>900476</v>
      </c>
      <c r="AY34" s="113">
        <f t="shared" si="58"/>
        <v>0</v>
      </c>
      <c r="AZ34" s="113">
        <f>K34+AC34</f>
        <v>0</v>
      </c>
      <c r="BA34" s="113">
        <f t="shared" si="59"/>
        <v>304361</v>
      </c>
      <c r="BB34" s="113">
        <f t="shared" si="59"/>
        <v>18010</v>
      </c>
      <c r="BC34" s="113">
        <f>N34+AJ34</f>
        <v>0</v>
      </c>
      <c r="BD34" s="115">
        <f>O34+AV34</f>
        <v>2.58</v>
      </c>
      <c r="BE34" s="115">
        <f>P34+AT34</f>
        <v>2.58</v>
      </c>
      <c r="BF34" s="372">
        <f t="shared" si="60"/>
        <v>0</v>
      </c>
      <c r="BG34" s="116">
        <f>Q34+AU34</f>
        <v>0</v>
      </c>
      <c r="BH34" s="15"/>
    </row>
    <row r="35" spans="1:60" ht="13.5" customHeight="1" x14ac:dyDescent="0.2">
      <c r="A35" s="368">
        <v>6</v>
      </c>
      <c r="B35" s="369">
        <v>3446</v>
      </c>
      <c r="C35" s="369">
        <v>600078515</v>
      </c>
      <c r="D35" s="369">
        <v>70694974</v>
      </c>
      <c r="E35" s="367" t="s">
        <v>131</v>
      </c>
      <c r="F35" s="369">
        <v>3141</v>
      </c>
      <c r="G35" s="370" t="s">
        <v>319</v>
      </c>
      <c r="H35" s="371" t="s">
        <v>282</v>
      </c>
      <c r="I35" s="110">
        <v>2033669</v>
      </c>
      <c r="J35" s="111">
        <v>1484225</v>
      </c>
      <c r="K35" s="111">
        <v>0</v>
      </c>
      <c r="L35" s="114">
        <v>501668</v>
      </c>
      <c r="M35" s="114">
        <v>29684</v>
      </c>
      <c r="N35" s="111">
        <v>18092</v>
      </c>
      <c r="O35" s="275">
        <v>5.05</v>
      </c>
      <c r="P35" s="288">
        <v>0</v>
      </c>
      <c r="Q35" s="406">
        <v>5.05</v>
      </c>
      <c r="R35" s="112">
        <f t="shared" si="1"/>
        <v>-49000</v>
      </c>
      <c r="S35" s="113">
        <v>0</v>
      </c>
      <c r="T35" s="113">
        <v>0</v>
      </c>
      <c r="U35" s="113">
        <v>0</v>
      </c>
      <c r="V35" s="113">
        <v>0</v>
      </c>
      <c r="W35" s="113">
        <v>0</v>
      </c>
      <c r="X35" s="113">
        <v>0</v>
      </c>
      <c r="Y35" s="113">
        <f t="shared" si="2"/>
        <v>-49000</v>
      </c>
      <c r="Z35" s="113">
        <v>49000</v>
      </c>
      <c r="AA35" s="113">
        <v>0</v>
      </c>
      <c r="AB35" s="113">
        <v>0</v>
      </c>
      <c r="AC35" s="113">
        <f t="shared" si="3"/>
        <v>49000</v>
      </c>
      <c r="AD35" s="113">
        <f t="shared" si="4"/>
        <v>0</v>
      </c>
      <c r="AE35" s="114">
        <f t="shared" si="5"/>
        <v>0</v>
      </c>
      <c r="AF35" s="114">
        <f t="shared" si="6"/>
        <v>-980</v>
      </c>
      <c r="AG35" s="113">
        <v>0</v>
      </c>
      <c r="AH35" s="113">
        <v>0</v>
      </c>
      <c r="AI35" s="113">
        <v>0</v>
      </c>
      <c r="AJ35" s="113">
        <f t="shared" si="7"/>
        <v>0</v>
      </c>
      <c r="AK35" s="113">
        <f t="shared" si="8"/>
        <v>-980</v>
      </c>
      <c r="AL35" s="115">
        <v>0</v>
      </c>
      <c r="AM35" s="115">
        <v>-0.12</v>
      </c>
      <c r="AN35" s="115">
        <v>0</v>
      </c>
      <c r="AO35" s="115">
        <v>0</v>
      </c>
      <c r="AP35" s="115">
        <v>0</v>
      </c>
      <c r="AQ35" s="115">
        <v>0</v>
      </c>
      <c r="AR35" s="115">
        <v>0</v>
      </c>
      <c r="AS35" s="115">
        <v>0</v>
      </c>
      <c r="AT35" s="409">
        <f t="shared" si="57"/>
        <v>0</v>
      </c>
      <c r="AU35" s="115">
        <f>AM35+AP35+AS35</f>
        <v>-0.12</v>
      </c>
      <c r="AV35" s="116">
        <f t="shared" si="10"/>
        <v>-0.12</v>
      </c>
      <c r="AW35" s="346">
        <f>I35+AK35</f>
        <v>2032689</v>
      </c>
      <c r="AX35" s="113">
        <f>J35+Y35</f>
        <v>1435225</v>
      </c>
      <c r="AY35" s="113">
        <f t="shared" si="58"/>
        <v>0</v>
      </c>
      <c r="AZ35" s="113">
        <f>K35+AC35</f>
        <v>49000</v>
      </c>
      <c r="BA35" s="113">
        <f t="shared" si="59"/>
        <v>501668</v>
      </c>
      <c r="BB35" s="113">
        <f t="shared" si="59"/>
        <v>28704</v>
      </c>
      <c r="BC35" s="113">
        <f>N35+AJ35</f>
        <v>18092</v>
      </c>
      <c r="BD35" s="115">
        <f>O35+AV35</f>
        <v>4.93</v>
      </c>
      <c r="BE35" s="115">
        <f>P35+AT35</f>
        <v>0</v>
      </c>
      <c r="BF35" s="372">
        <f t="shared" si="60"/>
        <v>0</v>
      </c>
      <c r="BG35" s="116">
        <f>Q35+AU35</f>
        <v>4.93</v>
      </c>
      <c r="BH35" s="15"/>
    </row>
    <row r="36" spans="1:60" ht="13.5" customHeight="1" x14ac:dyDescent="0.2">
      <c r="A36" s="368">
        <v>6</v>
      </c>
      <c r="B36" s="369">
        <v>3446</v>
      </c>
      <c r="C36" s="369">
        <v>600078515</v>
      </c>
      <c r="D36" s="369">
        <v>70694974</v>
      </c>
      <c r="E36" s="367" t="s">
        <v>131</v>
      </c>
      <c r="F36" s="369">
        <v>3143</v>
      </c>
      <c r="G36" s="370" t="s">
        <v>633</v>
      </c>
      <c r="H36" s="394" t="s">
        <v>281</v>
      </c>
      <c r="I36" s="110">
        <v>1366283</v>
      </c>
      <c r="J36" s="111">
        <v>1006099</v>
      </c>
      <c r="K36" s="111">
        <v>0</v>
      </c>
      <c r="L36" s="114">
        <v>340062</v>
      </c>
      <c r="M36" s="114">
        <v>20122</v>
      </c>
      <c r="N36" s="111">
        <v>0</v>
      </c>
      <c r="O36" s="275">
        <v>2.4821</v>
      </c>
      <c r="P36" s="288">
        <v>2.4821</v>
      </c>
      <c r="Q36" s="406">
        <v>0</v>
      </c>
      <c r="R36" s="112">
        <f t="shared" si="1"/>
        <v>0</v>
      </c>
      <c r="S36" s="113">
        <v>0</v>
      </c>
      <c r="T36" s="113">
        <v>36480</v>
      </c>
      <c r="U36" s="113">
        <v>0</v>
      </c>
      <c r="V36" s="113">
        <v>0</v>
      </c>
      <c r="W36" s="113">
        <v>0</v>
      </c>
      <c r="X36" s="113">
        <v>0</v>
      </c>
      <c r="Y36" s="113">
        <f t="shared" si="2"/>
        <v>36480</v>
      </c>
      <c r="Z36" s="113">
        <v>0</v>
      </c>
      <c r="AA36" s="113">
        <v>0</v>
      </c>
      <c r="AB36" s="113">
        <v>0</v>
      </c>
      <c r="AC36" s="113">
        <f t="shared" si="3"/>
        <v>0</v>
      </c>
      <c r="AD36" s="113">
        <f t="shared" si="4"/>
        <v>36480</v>
      </c>
      <c r="AE36" s="114">
        <f t="shared" si="5"/>
        <v>12330</v>
      </c>
      <c r="AF36" s="114">
        <f t="shared" si="6"/>
        <v>730</v>
      </c>
      <c r="AG36" s="113">
        <v>0</v>
      </c>
      <c r="AH36" s="113">
        <v>0</v>
      </c>
      <c r="AI36" s="113">
        <v>0</v>
      </c>
      <c r="AJ36" s="113">
        <f t="shared" si="7"/>
        <v>0</v>
      </c>
      <c r="AK36" s="113">
        <f t="shared" si="8"/>
        <v>49540</v>
      </c>
      <c r="AL36" s="115">
        <v>0</v>
      </c>
      <c r="AM36" s="115">
        <v>0</v>
      </c>
      <c r="AN36" s="115">
        <v>0</v>
      </c>
      <c r="AO36" s="115">
        <v>0.09</v>
      </c>
      <c r="AP36" s="115">
        <v>0</v>
      </c>
      <c r="AQ36" s="115">
        <v>0</v>
      </c>
      <c r="AR36" s="115">
        <v>0</v>
      </c>
      <c r="AS36" s="115">
        <v>0</v>
      </c>
      <c r="AT36" s="409">
        <f t="shared" si="57"/>
        <v>0.09</v>
      </c>
      <c r="AU36" s="115">
        <f>AM36+AP36+AS36</f>
        <v>0</v>
      </c>
      <c r="AV36" s="116">
        <f t="shared" si="10"/>
        <v>0.09</v>
      </c>
      <c r="AW36" s="346">
        <f>I36+AK36</f>
        <v>1415823</v>
      </c>
      <c r="AX36" s="113">
        <f>J36+Y36</f>
        <v>1042579</v>
      </c>
      <c r="AY36" s="113">
        <f t="shared" si="58"/>
        <v>0</v>
      </c>
      <c r="AZ36" s="113">
        <f>K36+AC36</f>
        <v>0</v>
      </c>
      <c r="BA36" s="113">
        <f t="shared" si="59"/>
        <v>352392</v>
      </c>
      <c r="BB36" s="113">
        <f t="shared" si="59"/>
        <v>20852</v>
      </c>
      <c r="BC36" s="113">
        <f>N36+AJ36</f>
        <v>0</v>
      </c>
      <c r="BD36" s="115">
        <f>O36+AV36</f>
        <v>2.5720999999999998</v>
      </c>
      <c r="BE36" s="115">
        <f>P36+AT36</f>
        <v>2.5720999999999998</v>
      </c>
      <c r="BF36" s="372">
        <f t="shared" si="60"/>
        <v>0</v>
      </c>
      <c r="BG36" s="116">
        <f>Q36+AU36</f>
        <v>0</v>
      </c>
      <c r="BH36" s="15"/>
    </row>
    <row r="37" spans="1:60" ht="13.5" customHeight="1" x14ac:dyDescent="0.2">
      <c r="A37" s="368">
        <v>6</v>
      </c>
      <c r="B37" s="369">
        <v>3446</v>
      </c>
      <c r="C37" s="369">
        <v>600078515</v>
      </c>
      <c r="D37" s="369">
        <v>70694974</v>
      </c>
      <c r="E37" s="367" t="s">
        <v>131</v>
      </c>
      <c r="F37" s="369">
        <v>3143</v>
      </c>
      <c r="G37" s="370" t="s">
        <v>634</v>
      </c>
      <c r="H37" s="394" t="s">
        <v>282</v>
      </c>
      <c r="I37" s="110">
        <v>39323</v>
      </c>
      <c r="J37" s="111">
        <v>27720</v>
      </c>
      <c r="K37" s="111">
        <v>0</v>
      </c>
      <c r="L37" s="114">
        <v>9369</v>
      </c>
      <c r="M37" s="114">
        <v>554</v>
      </c>
      <c r="N37" s="111">
        <v>1680</v>
      </c>
      <c r="O37" s="275">
        <v>0.12</v>
      </c>
      <c r="P37" s="288">
        <v>0</v>
      </c>
      <c r="Q37" s="406">
        <v>0.12</v>
      </c>
      <c r="R37" s="112">
        <f t="shared" si="1"/>
        <v>0</v>
      </c>
      <c r="S37" s="113">
        <v>0</v>
      </c>
      <c r="T37" s="113">
        <v>0</v>
      </c>
      <c r="U37" s="113">
        <v>0</v>
      </c>
      <c r="V37" s="113">
        <v>0</v>
      </c>
      <c r="W37" s="113">
        <v>0</v>
      </c>
      <c r="X37" s="113">
        <v>0</v>
      </c>
      <c r="Y37" s="113">
        <f t="shared" si="2"/>
        <v>0</v>
      </c>
      <c r="Z37" s="113">
        <v>0</v>
      </c>
      <c r="AA37" s="113">
        <v>0</v>
      </c>
      <c r="AB37" s="113">
        <v>0</v>
      </c>
      <c r="AC37" s="113">
        <f t="shared" si="3"/>
        <v>0</v>
      </c>
      <c r="AD37" s="113">
        <f t="shared" si="4"/>
        <v>0</v>
      </c>
      <c r="AE37" s="114">
        <f t="shared" si="5"/>
        <v>0</v>
      </c>
      <c r="AF37" s="114">
        <f t="shared" si="6"/>
        <v>0</v>
      </c>
      <c r="AG37" s="113">
        <v>0</v>
      </c>
      <c r="AH37" s="113">
        <v>0</v>
      </c>
      <c r="AI37" s="113">
        <v>0</v>
      </c>
      <c r="AJ37" s="113">
        <f t="shared" si="7"/>
        <v>0</v>
      </c>
      <c r="AK37" s="113">
        <f t="shared" si="8"/>
        <v>0</v>
      </c>
      <c r="AL37" s="115">
        <v>0</v>
      </c>
      <c r="AM37" s="115">
        <v>0</v>
      </c>
      <c r="AN37" s="115">
        <v>0</v>
      </c>
      <c r="AO37" s="115">
        <v>0</v>
      </c>
      <c r="AP37" s="115">
        <v>0</v>
      </c>
      <c r="AQ37" s="115">
        <v>0</v>
      </c>
      <c r="AR37" s="115">
        <v>0</v>
      </c>
      <c r="AS37" s="115">
        <v>0</v>
      </c>
      <c r="AT37" s="409">
        <f t="shared" si="57"/>
        <v>0</v>
      </c>
      <c r="AU37" s="115">
        <f>AM37+AP37+AS37</f>
        <v>0</v>
      </c>
      <c r="AV37" s="116">
        <f t="shared" si="10"/>
        <v>0</v>
      </c>
      <c r="AW37" s="346">
        <f>I37+AK37</f>
        <v>39323</v>
      </c>
      <c r="AX37" s="113">
        <f>J37+Y37</f>
        <v>27720</v>
      </c>
      <c r="AY37" s="113">
        <f t="shared" si="58"/>
        <v>0</v>
      </c>
      <c r="AZ37" s="113">
        <f>K37+AC37</f>
        <v>0</v>
      </c>
      <c r="BA37" s="113">
        <f t="shared" si="59"/>
        <v>9369</v>
      </c>
      <c r="BB37" s="113">
        <f t="shared" si="59"/>
        <v>554</v>
      </c>
      <c r="BC37" s="113">
        <f>N37+AJ37</f>
        <v>1680</v>
      </c>
      <c r="BD37" s="115">
        <f>O37+AV37</f>
        <v>0.12</v>
      </c>
      <c r="BE37" s="115">
        <f>P37+AT37</f>
        <v>0</v>
      </c>
      <c r="BF37" s="372">
        <f t="shared" si="60"/>
        <v>0</v>
      </c>
      <c r="BG37" s="116">
        <f>Q37+AU37</f>
        <v>0.12</v>
      </c>
      <c r="BH37" s="15"/>
    </row>
    <row r="38" spans="1:60" ht="13.5" customHeight="1" x14ac:dyDescent="0.2">
      <c r="A38" s="237">
        <v>6</v>
      </c>
      <c r="B38" s="31">
        <v>3446</v>
      </c>
      <c r="C38" s="31">
        <v>600078515</v>
      </c>
      <c r="D38" s="31">
        <v>70694974</v>
      </c>
      <c r="E38" s="246" t="s">
        <v>132</v>
      </c>
      <c r="F38" s="31"/>
      <c r="G38" s="236"/>
      <c r="H38" s="327"/>
      <c r="I38" s="5">
        <v>28209027</v>
      </c>
      <c r="J38" s="8">
        <v>20381146</v>
      </c>
      <c r="K38" s="8">
        <v>20000</v>
      </c>
      <c r="L38" s="8">
        <v>6895587</v>
      </c>
      <c r="M38" s="8">
        <v>407622</v>
      </c>
      <c r="N38" s="8">
        <v>504672</v>
      </c>
      <c r="O38" s="9">
        <v>42.839099999999995</v>
      </c>
      <c r="P38" s="9">
        <v>30.497299999999999</v>
      </c>
      <c r="Q38" s="38">
        <v>12.341799999999999</v>
      </c>
      <c r="R38" s="5">
        <f t="shared" ref="R38:BG38" si="61">SUM(R33:R37)</f>
        <v>-121600</v>
      </c>
      <c r="S38" s="8">
        <f t="shared" si="61"/>
        <v>0</v>
      </c>
      <c r="T38" s="8">
        <f t="shared" si="61"/>
        <v>106169</v>
      </c>
      <c r="U38" s="8">
        <f t="shared" ref="U38" si="62">SUM(U33:U37)</f>
        <v>92316</v>
      </c>
      <c r="V38" s="8">
        <f t="shared" si="61"/>
        <v>0</v>
      </c>
      <c r="W38" s="8">
        <f t="shared" ref="W38" si="63">SUM(W33:W37)</f>
        <v>0</v>
      </c>
      <c r="X38" s="8">
        <f t="shared" si="61"/>
        <v>0</v>
      </c>
      <c r="Y38" s="8">
        <f t="shared" si="61"/>
        <v>76885</v>
      </c>
      <c r="Z38" s="8">
        <f t="shared" si="61"/>
        <v>121600</v>
      </c>
      <c r="AA38" s="8">
        <f t="shared" si="61"/>
        <v>0</v>
      </c>
      <c r="AB38" s="8">
        <f t="shared" si="61"/>
        <v>0</v>
      </c>
      <c r="AC38" s="8">
        <f t="shared" si="61"/>
        <v>121600</v>
      </c>
      <c r="AD38" s="8">
        <f t="shared" si="61"/>
        <v>198485</v>
      </c>
      <c r="AE38" s="8">
        <f t="shared" si="61"/>
        <v>67088</v>
      </c>
      <c r="AF38" s="8">
        <f t="shared" si="61"/>
        <v>1538</v>
      </c>
      <c r="AG38" s="8">
        <f t="shared" si="61"/>
        <v>0</v>
      </c>
      <c r="AH38" s="8">
        <f t="shared" ref="AH38" si="64">SUM(AH33:AH37)</f>
        <v>0</v>
      </c>
      <c r="AI38" s="8">
        <f t="shared" si="61"/>
        <v>0</v>
      </c>
      <c r="AJ38" s="8">
        <f t="shared" si="61"/>
        <v>0</v>
      </c>
      <c r="AK38" s="8">
        <f t="shared" si="61"/>
        <v>267111</v>
      </c>
      <c r="AL38" s="9">
        <f t="shared" si="61"/>
        <v>-0.02</v>
      </c>
      <c r="AM38" s="9">
        <f t="shared" si="61"/>
        <v>-0.4</v>
      </c>
      <c r="AN38" s="9">
        <f t="shared" si="61"/>
        <v>0</v>
      </c>
      <c r="AO38" s="9">
        <f t="shared" si="61"/>
        <v>0.21</v>
      </c>
      <c r="AP38" s="9">
        <f t="shared" si="61"/>
        <v>0</v>
      </c>
      <c r="AQ38" s="9">
        <f t="shared" ref="AQ38" si="65">SUM(AQ33:AQ37)</f>
        <v>0</v>
      </c>
      <c r="AR38" s="9">
        <f t="shared" si="61"/>
        <v>0</v>
      </c>
      <c r="AS38" s="9">
        <f t="shared" si="61"/>
        <v>0</v>
      </c>
      <c r="AT38" s="9">
        <f t="shared" si="61"/>
        <v>0.19</v>
      </c>
      <c r="AU38" s="9">
        <f t="shared" si="61"/>
        <v>-0.4</v>
      </c>
      <c r="AV38" s="78">
        <f t="shared" si="61"/>
        <v>-0.21000000000000005</v>
      </c>
      <c r="AW38" s="851">
        <f t="shared" si="61"/>
        <v>28476138</v>
      </c>
      <c r="AX38" s="8">
        <f t="shared" si="61"/>
        <v>20458031</v>
      </c>
      <c r="AY38" s="43">
        <f t="shared" ref="AY38" si="66">SUM(AY33:AY37)</f>
        <v>0</v>
      </c>
      <c r="AZ38" s="8">
        <f t="shared" si="61"/>
        <v>141600</v>
      </c>
      <c r="BA38" s="8">
        <f t="shared" si="61"/>
        <v>6962675</v>
      </c>
      <c r="BB38" s="8">
        <f t="shared" si="61"/>
        <v>409160</v>
      </c>
      <c r="BC38" s="8">
        <f t="shared" si="61"/>
        <v>504672</v>
      </c>
      <c r="BD38" s="9">
        <f t="shared" si="61"/>
        <v>42.629099999999994</v>
      </c>
      <c r="BE38" s="9">
        <f t="shared" si="61"/>
        <v>30.6873</v>
      </c>
      <c r="BF38" s="9">
        <f t="shared" si="61"/>
        <v>0</v>
      </c>
      <c r="BG38" s="78">
        <f t="shared" si="61"/>
        <v>11.941799999999999</v>
      </c>
      <c r="BH38" s="15"/>
    </row>
    <row r="39" spans="1:60" ht="13.5" customHeight="1" x14ac:dyDescent="0.2">
      <c r="A39" s="368">
        <v>7</v>
      </c>
      <c r="B39" s="369">
        <v>3457</v>
      </c>
      <c r="C39" s="369">
        <v>651040230</v>
      </c>
      <c r="D39" s="369">
        <v>75125412</v>
      </c>
      <c r="E39" s="367" t="s">
        <v>133</v>
      </c>
      <c r="F39" s="369">
        <v>3231</v>
      </c>
      <c r="G39" s="370"/>
      <c r="H39" s="371" t="s">
        <v>281</v>
      </c>
      <c r="I39" s="110">
        <v>9998056</v>
      </c>
      <c r="J39" s="111">
        <v>7293968</v>
      </c>
      <c r="K39" s="111">
        <v>44250</v>
      </c>
      <c r="L39" s="114">
        <v>2480318</v>
      </c>
      <c r="M39" s="114">
        <v>145880</v>
      </c>
      <c r="N39" s="111">
        <v>33640</v>
      </c>
      <c r="O39" s="275">
        <v>14.115900000000002</v>
      </c>
      <c r="P39" s="288">
        <v>12.5222</v>
      </c>
      <c r="Q39" s="406">
        <v>1.5937000000000001</v>
      </c>
      <c r="R39" s="112">
        <f t="shared" si="1"/>
        <v>2250</v>
      </c>
      <c r="S39" s="113">
        <v>0</v>
      </c>
      <c r="T39" s="113">
        <v>0</v>
      </c>
      <c r="U39" s="113">
        <v>11020</v>
      </c>
      <c r="V39" s="113">
        <v>0</v>
      </c>
      <c r="W39" s="113">
        <v>0</v>
      </c>
      <c r="X39" s="113">
        <v>0</v>
      </c>
      <c r="Y39" s="113">
        <f t="shared" si="2"/>
        <v>13270</v>
      </c>
      <c r="Z39" s="113">
        <v>-2250</v>
      </c>
      <c r="AA39" s="113">
        <v>0</v>
      </c>
      <c r="AB39" s="113">
        <v>0</v>
      </c>
      <c r="AC39" s="113">
        <f t="shared" si="3"/>
        <v>-2250</v>
      </c>
      <c r="AD39" s="113">
        <f t="shared" si="4"/>
        <v>11020</v>
      </c>
      <c r="AE39" s="114">
        <f t="shared" si="5"/>
        <v>3725</v>
      </c>
      <c r="AF39" s="114">
        <f t="shared" si="6"/>
        <v>265</v>
      </c>
      <c r="AG39" s="113">
        <v>0</v>
      </c>
      <c r="AH39" s="113">
        <v>0</v>
      </c>
      <c r="AI39" s="113">
        <v>0</v>
      </c>
      <c r="AJ39" s="113">
        <f t="shared" si="7"/>
        <v>0</v>
      </c>
      <c r="AK39" s="113">
        <f t="shared" si="8"/>
        <v>15010</v>
      </c>
      <c r="AL39" s="115">
        <v>0</v>
      </c>
      <c r="AM39" s="115">
        <v>0</v>
      </c>
      <c r="AN39" s="115">
        <v>0</v>
      </c>
      <c r="AO39" s="115">
        <v>0</v>
      </c>
      <c r="AP39" s="115">
        <v>0</v>
      </c>
      <c r="AQ39" s="115">
        <v>0</v>
      </c>
      <c r="AR39" s="115">
        <v>0</v>
      </c>
      <c r="AS39" s="115">
        <v>0</v>
      </c>
      <c r="AT39" s="409">
        <f>AL39+AN39+AO39+AR39+AQ39</f>
        <v>0</v>
      </c>
      <c r="AU39" s="115">
        <f>AM39+AP39+AS39</f>
        <v>0</v>
      </c>
      <c r="AV39" s="116">
        <f t="shared" si="10"/>
        <v>0</v>
      </c>
      <c r="AW39" s="346">
        <f>I39+AK39</f>
        <v>10013066</v>
      </c>
      <c r="AX39" s="113">
        <f>J39+Y39</f>
        <v>7307238</v>
      </c>
      <c r="AY39" s="113">
        <f>W39</f>
        <v>0</v>
      </c>
      <c r="AZ39" s="113">
        <f>K39+AC39</f>
        <v>42000</v>
      </c>
      <c r="BA39" s="113">
        <f>L39+AE39</f>
        <v>2484043</v>
      </c>
      <c r="BB39" s="113">
        <f>M39+AF39</f>
        <v>146145</v>
      </c>
      <c r="BC39" s="113">
        <f>N39+AJ39</f>
        <v>33640</v>
      </c>
      <c r="BD39" s="115">
        <f>O39+AV39</f>
        <v>14.115900000000002</v>
      </c>
      <c r="BE39" s="115">
        <f>P39+AT39</f>
        <v>12.5222</v>
      </c>
      <c r="BF39" s="372">
        <f>AQ39</f>
        <v>0</v>
      </c>
      <c r="BG39" s="116">
        <f>Q39+AU39</f>
        <v>1.5937000000000001</v>
      </c>
      <c r="BH39" s="15"/>
    </row>
    <row r="40" spans="1:60" ht="13.5" customHeight="1" x14ac:dyDescent="0.2">
      <c r="A40" s="237">
        <v>7</v>
      </c>
      <c r="B40" s="31">
        <v>3457</v>
      </c>
      <c r="C40" s="31">
        <v>651040230</v>
      </c>
      <c r="D40" s="31">
        <v>75125412</v>
      </c>
      <c r="E40" s="246" t="s">
        <v>134</v>
      </c>
      <c r="F40" s="31"/>
      <c r="G40" s="236"/>
      <c r="H40" s="327"/>
      <c r="I40" s="6">
        <v>9998056</v>
      </c>
      <c r="J40" s="10">
        <v>7293968</v>
      </c>
      <c r="K40" s="10">
        <v>44250</v>
      </c>
      <c r="L40" s="10">
        <v>2480318</v>
      </c>
      <c r="M40" s="10">
        <v>145880</v>
      </c>
      <c r="N40" s="10">
        <v>33640</v>
      </c>
      <c r="O40" s="11">
        <v>14.115900000000002</v>
      </c>
      <c r="P40" s="11">
        <v>12.5222</v>
      </c>
      <c r="Q40" s="37">
        <v>1.5937000000000001</v>
      </c>
      <c r="R40" s="6">
        <f t="shared" ref="R40:BG40" si="67">SUM(R39)</f>
        <v>2250</v>
      </c>
      <c r="S40" s="10">
        <f t="shared" si="67"/>
        <v>0</v>
      </c>
      <c r="T40" s="10">
        <f t="shared" si="67"/>
        <v>0</v>
      </c>
      <c r="U40" s="10">
        <f t="shared" si="67"/>
        <v>11020</v>
      </c>
      <c r="V40" s="10">
        <f t="shared" si="67"/>
        <v>0</v>
      </c>
      <c r="W40" s="10">
        <f t="shared" ref="W40" si="68">SUM(W39)</f>
        <v>0</v>
      </c>
      <c r="X40" s="10">
        <f t="shared" si="67"/>
        <v>0</v>
      </c>
      <c r="Y40" s="10">
        <f t="shared" si="67"/>
        <v>13270</v>
      </c>
      <c r="Z40" s="10">
        <f t="shared" si="67"/>
        <v>-2250</v>
      </c>
      <c r="AA40" s="10">
        <f t="shared" si="67"/>
        <v>0</v>
      </c>
      <c r="AB40" s="10">
        <f t="shared" si="67"/>
        <v>0</v>
      </c>
      <c r="AC40" s="10">
        <f t="shared" si="67"/>
        <v>-2250</v>
      </c>
      <c r="AD40" s="10">
        <f t="shared" si="67"/>
        <v>11020</v>
      </c>
      <c r="AE40" s="10">
        <f t="shared" si="67"/>
        <v>3725</v>
      </c>
      <c r="AF40" s="10">
        <f t="shared" si="67"/>
        <v>265</v>
      </c>
      <c r="AG40" s="10">
        <f t="shared" si="67"/>
        <v>0</v>
      </c>
      <c r="AH40" s="10">
        <f t="shared" si="67"/>
        <v>0</v>
      </c>
      <c r="AI40" s="10">
        <f t="shared" si="67"/>
        <v>0</v>
      </c>
      <c r="AJ40" s="10">
        <f t="shared" si="67"/>
        <v>0</v>
      </c>
      <c r="AK40" s="10">
        <f t="shared" si="67"/>
        <v>15010</v>
      </c>
      <c r="AL40" s="11">
        <f t="shared" si="67"/>
        <v>0</v>
      </c>
      <c r="AM40" s="11">
        <f t="shared" si="67"/>
        <v>0</v>
      </c>
      <c r="AN40" s="11">
        <f t="shared" si="67"/>
        <v>0</v>
      </c>
      <c r="AO40" s="11">
        <f t="shared" si="67"/>
        <v>0</v>
      </c>
      <c r="AP40" s="11">
        <f t="shared" si="67"/>
        <v>0</v>
      </c>
      <c r="AQ40" s="11">
        <f t="shared" ref="AQ40" si="69">SUM(AQ39)</f>
        <v>0</v>
      </c>
      <c r="AR40" s="11">
        <f t="shared" si="67"/>
        <v>0</v>
      </c>
      <c r="AS40" s="11">
        <f t="shared" si="67"/>
        <v>0</v>
      </c>
      <c r="AT40" s="11">
        <f t="shared" si="67"/>
        <v>0</v>
      </c>
      <c r="AU40" s="11">
        <f t="shared" si="67"/>
        <v>0</v>
      </c>
      <c r="AV40" s="79">
        <f t="shared" si="67"/>
        <v>0</v>
      </c>
      <c r="AW40" s="850">
        <f t="shared" si="67"/>
        <v>10013066</v>
      </c>
      <c r="AX40" s="10">
        <f t="shared" si="67"/>
        <v>7307238</v>
      </c>
      <c r="AY40" s="76">
        <f t="shared" ref="AY40" si="70">SUM(AY39)</f>
        <v>0</v>
      </c>
      <c r="AZ40" s="10">
        <f t="shared" si="67"/>
        <v>42000</v>
      </c>
      <c r="BA40" s="10">
        <f t="shared" si="67"/>
        <v>2484043</v>
      </c>
      <c r="BB40" s="10">
        <f t="shared" si="67"/>
        <v>146145</v>
      </c>
      <c r="BC40" s="10">
        <f t="shared" si="67"/>
        <v>33640</v>
      </c>
      <c r="BD40" s="11">
        <f t="shared" si="67"/>
        <v>14.115900000000002</v>
      </c>
      <c r="BE40" s="11">
        <f t="shared" si="67"/>
        <v>12.5222</v>
      </c>
      <c r="BF40" s="11">
        <f t="shared" si="67"/>
        <v>0</v>
      </c>
      <c r="BG40" s="79">
        <f t="shared" si="67"/>
        <v>1.5937000000000001</v>
      </c>
      <c r="BH40" s="15"/>
    </row>
    <row r="41" spans="1:60" ht="13.5" customHeight="1" x14ac:dyDescent="0.2">
      <c r="A41" s="368">
        <v>8</v>
      </c>
      <c r="B41" s="369">
        <v>3423</v>
      </c>
      <c r="C41" s="369">
        <v>600078108</v>
      </c>
      <c r="D41" s="369">
        <v>70695059</v>
      </c>
      <c r="E41" s="367" t="s">
        <v>135</v>
      </c>
      <c r="F41" s="369">
        <v>3111</v>
      </c>
      <c r="G41" s="370" t="s">
        <v>315</v>
      </c>
      <c r="H41" s="371" t="s">
        <v>281</v>
      </c>
      <c r="I41" s="110">
        <v>3214726</v>
      </c>
      <c r="J41" s="111">
        <v>2330976</v>
      </c>
      <c r="K41" s="111">
        <v>20000</v>
      </c>
      <c r="L41" s="114">
        <v>794630</v>
      </c>
      <c r="M41" s="114">
        <v>46620</v>
      </c>
      <c r="N41" s="111">
        <v>22500</v>
      </c>
      <c r="O41" s="275">
        <v>5.3336000000000006</v>
      </c>
      <c r="P41" s="288">
        <v>3.8438000000000003</v>
      </c>
      <c r="Q41" s="406">
        <v>1.4898</v>
      </c>
      <c r="R41" s="112">
        <f t="shared" si="1"/>
        <v>0</v>
      </c>
      <c r="S41" s="113">
        <v>0</v>
      </c>
      <c r="T41" s="113">
        <v>0</v>
      </c>
      <c r="U41" s="113">
        <v>36384</v>
      </c>
      <c r="V41" s="113">
        <v>0</v>
      </c>
      <c r="W41" s="113">
        <v>0</v>
      </c>
      <c r="X41" s="113">
        <v>0</v>
      </c>
      <c r="Y41" s="113">
        <f t="shared" si="2"/>
        <v>36384</v>
      </c>
      <c r="Z41" s="113">
        <v>0</v>
      </c>
      <c r="AA41" s="113">
        <v>0</v>
      </c>
      <c r="AB41" s="113">
        <v>0</v>
      </c>
      <c r="AC41" s="113">
        <f t="shared" si="3"/>
        <v>0</v>
      </c>
      <c r="AD41" s="113">
        <f t="shared" si="4"/>
        <v>36384</v>
      </c>
      <c r="AE41" s="114">
        <f t="shared" si="5"/>
        <v>12298</v>
      </c>
      <c r="AF41" s="114">
        <f t="shared" si="6"/>
        <v>728</v>
      </c>
      <c r="AG41" s="113">
        <v>0</v>
      </c>
      <c r="AH41" s="113">
        <v>0</v>
      </c>
      <c r="AI41" s="113">
        <v>0</v>
      </c>
      <c r="AJ41" s="113">
        <f t="shared" si="7"/>
        <v>0</v>
      </c>
      <c r="AK41" s="113">
        <f t="shared" si="8"/>
        <v>49410</v>
      </c>
      <c r="AL41" s="115">
        <v>0</v>
      </c>
      <c r="AM41" s="115">
        <v>0</v>
      </c>
      <c r="AN41" s="115">
        <v>0</v>
      </c>
      <c r="AO41" s="115">
        <v>0</v>
      </c>
      <c r="AP41" s="115">
        <v>0</v>
      </c>
      <c r="AQ41" s="115">
        <v>0</v>
      </c>
      <c r="AR41" s="115">
        <v>0</v>
      </c>
      <c r="AS41" s="115">
        <v>0</v>
      </c>
      <c r="AT41" s="409">
        <f t="shared" ref="AT41:AT42" si="71">AL41+AN41+AO41+AR41+AQ41</f>
        <v>0</v>
      </c>
      <c r="AU41" s="115">
        <f>AM41+AP41+AS41</f>
        <v>0</v>
      </c>
      <c r="AV41" s="116">
        <f t="shared" si="10"/>
        <v>0</v>
      </c>
      <c r="AW41" s="346">
        <f>I41+AK41</f>
        <v>3264136</v>
      </c>
      <c r="AX41" s="113">
        <f>J41+Y41</f>
        <v>2367360</v>
      </c>
      <c r="AY41" s="113">
        <f t="shared" ref="AY41:AY42" si="72">W41</f>
        <v>0</v>
      </c>
      <c r="AZ41" s="113">
        <f>K41+AC41</f>
        <v>20000</v>
      </c>
      <c r="BA41" s="113">
        <f>L41+AE41</f>
        <v>806928</v>
      </c>
      <c r="BB41" s="113">
        <f>M41+AF41</f>
        <v>47348</v>
      </c>
      <c r="BC41" s="113">
        <f>N41+AJ41</f>
        <v>22500</v>
      </c>
      <c r="BD41" s="115">
        <f>O41+AV41</f>
        <v>5.3336000000000006</v>
      </c>
      <c r="BE41" s="115">
        <f>P41+AT41</f>
        <v>3.8438000000000003</v>
      </c>
      <c r="BF41" s="372">
        <f t="shared" ref="BF41:BF42" si="73">AQ41</f>
        <v>0</v>
      </c>
      <c r="BG41" s="116">
        <f>Q41+AU41</f>
        <v>1.4898</v>
      </c>
      <c r="BH41" s="15"/>
    </row>
    <row r="42" spans="1:60" ht="13.5" customHeight="1" x14ac:dyDescent="0.2">
      <c r="A42" s="368">
        <v>8</v>
      </c>
      <c r="B42" s="369">
        <v>3423</v>
      </c>
      <c r="C42" s="369">
        <v>600078108</v>
      </c>
      <c r="D42" s="369">
        <v>70695059</v>
      </c>
      <c r="E42" s="367" t="s">
        <v>135</v>
      </c>
      <c r="F42" s="369">
        <v>3141</v>
      </c>
      <c r="G42" s="370" t="s">
        <v>319</v>
      </c>
      <c r="H42" s="371" t="s">
        <v>282</v>
      </c>
      <c r="I42" s="110">
        <v>1177662</v>
      </c>
      <c r="J42" s="111">
        <v>852824</v>
      </c>
      <c r="K42" s="111">
        <v>10000</v>
      </c>
      <c r="L42" s="114">
        <v>291634</v>
      </c>
      <c r="M42" s="114">
        <v>17056</v>
      </c>
      <c r="N42" s="111">
        <v>6148</v>
      </c>
      <c r="O42" s="275">
        <v>2.94</v>
      </c>
      <c r="P42" s="288">
        <v>0</v>
      </c>
      <c r="Q42" s="406">
        <v>2.94</v>
      </c>
      <c r="R42" s="112">
        <f t="shared" si="1"/>
        <v>0</v>
      </c>
      <c r="S42" s="113">
        <v>0</v>
      </c>
      <c r="T42" s="113">
        <v>0</v>
      </c>
      <c r="U42" s="113">
        <v>0</v>
      </c>
      <c r="V42" s="113">
        <v>0</v>
      </c>
      <c r="W42" s="113">
        <v>0</v>
      </c>
      <c r="X42" s="113">
        <v>0</v>
      </c>
      <c r="Y42" s="113">
        <f t="shared" si="2"/>
        <v>0</v>
      </c>
      <c r="Z42" s="113">
        <v>0</v>
      </c>
      <c r="AA42" s="113">
        <v>0</v>
      </c>
      <c r="AB42" s="113">
        <v>0</v>
      </c>
      <c r="AC42" s="113">
        <f t="shared" si="3"/>
        <v>0</v>
      </c>
      <c r="AD42" s="113">
        <f t="shared" si="4"/>
        <v>0</v>
      </c>
      <c r="AE42" s="114">
        <f t="shared" si="5"/>
        <v>0</v>
      </c>
      <c r="AF42" s="114">
        <f t="shared" si="6"/>
        <v>0</v>
      </c>
      <c r="AG42" s="113">
        <v>0</v>
      </c>
      <c r="AH42" s="113">
        <v>0</v>
      </c>
      <c r="AI42" s="113">
        <v>0</v>
      </c>
      <c r="AJ42" s="113">
        <f t="shared" si="7"/>
        <v>0</v>
      </c>
      <c r="AK42" s="113">
        <f t="shared" si="8"/>
        <v>0</v>
      </c>
      <c r="AL42" s="115">
        <v>0</v>
      </c>
      <c r="AM42" s="115">
        <v>0</v>
      </c>
      <c r="AN42" s="115">
        <v>0</v>
      </c>
      <c r="AO42" s="115">
        <v>0</v>
      </c>
      <c r="AP42" s="115">
        <v>0</v>
      </c>
      <c r="AQ42" s="115">
        <v>0</v>
      </c>
      <c r="AR42" s="115">
        <v>0</v>
      </c>
      <c r="AS42" s="115">
        <v>0</v>
      </c>
      <c r="AT42" s="409">
        <f t="shared" si="71"/>
        <v>0</v>
      </c>
      <c r="AU42" s="115">
        <f>AM42+AP42+AS42</f>
        <v>0</v>
      </c>
      <c r="AV42" s="116">
        <f t="shared" si="10"/>
        <v>0</v>
      </c>
      <c r="AW42" s="346">
        <f>I42+AK42</f>
        <v>1177662</v>
      </c>
      <c r="AX42" s="113">
        <f>J42+Y42</f>
        <v>852824</v>
      </c>
      <c r="AY42" s="113">
        <f t="shared" si="72"/>
        <v>0</v>
      </c>
      <c r="AZ42" s="113">
        <f>K42+AC42</f>
        <v>10000</v>
      </c>
      <c r="BA42" s="113">
        <f>L42+AE42</f>
        <v>291634</v>
      </c>
      <c r="BB42" s="113">
        <f>M42+AF42</f>
        <v>17056</v>
      </c>
      <c r="BC42" s="113">
        <f>N42+AJ42</f>
        <v>6148</v>
      </c>
      <c r="BD42" s="115">
        <f>O42+AV42</f>
        <v>2.94</v>
      </c>
      <c r="BE42" s="115">
        <f>P42+AT42</f>
        <v>0</v>
      </c>
      <c r="BF42" s="372">
        <f t="shared" si="73"/>
        <v>0</v>
      </c>
      <c r="BG42" s="116">
        <f>Q42+AU42</f>
        <v>2.94</v>
      </c>
      <c r="BH42" s="15"/>
    </row>
    <row r="43" spans="1:60" ht="13.5" customHeight="1" x14ac:dyDescent="0.2">
      <c r="A43" s="237">
        <v>8</v>
      </c>
      <c r="B43" s="31">
        <v>3423</v>
      </c>
      <c r="C43" s="31">
        <v>600078108</v>
      </c>
      <c r="D43" s="31">
        <v>70695059</v>
      </c>
      <c r="E43" s="246" t="s">
        <v>136</v>
      </c>
      <c r="F43" s="31"/>
      <c r="G43" s="236"/>
      <c r="H43" s="327"/>
      <c r="I43" s="5">
        <v>4392388</v>
      </c>
      <c r="J43" s="8">
        <v>3183800</v>
      </c>
      <c r="K43" s="8">
        <v>30000</v>
      </c>
      <c r="L43" s="8">
        <v>1086264</v>
      </c>
      <c r="M43" s="8">
        <v>63676</v>
      </c>
      <c r="N43" s="8">
        <v>28648</v>
      </c>
      <c r="O43" s="9">
        <v>8.2736000000000001</v>
      </c>
      <c r="P43" s="9">
        <v>3.8438000000000003</v>
      </c>
      <c r="Q43" s="38">
        <v>4.4298000000000002</v>
      </c>
      <c r="R43" s="5">
        <f t="shared" ref="R43:BG43" si="74">SUM(R41:R42)</f>
        <v>0</v>
      </c>
      <c r="S43" s="8">
        <f t="shared" si="74"/>
        <v>0</v>
      </c>
      <c r="T43" s="8">
        <f t="shared" si="74"/>
        <v>0</v>
      </c>
      <c r="U43" s="8">
        <f t="shared" ref="U43" si="75">SUM(U41:U42)</f>
        <v>36384</v>
      </c>
      <c r="V43" s="8">
        <f t="shared" si="74"/>
        <v>0</v>
      </c>
      <c r="W43" s="8">
        <f t="shared" ref="W43" si="76">SUM(W41:W42)</f>
        <v>0</v>
      </c>
      <c r="X43" s="8">
        <f t="shared" si="74"/>
        <v>0</v>
      </c>
      <c r="Y43" s="8">
        <f t="shared" si="74"/>
        <v>36384</v>
      </c>
      <c r="Z43" s="8">
        <f t="shared" si="74"/>
        <v>0</v>
      </c>
      <c r="AA43" s="8">
        <f t="shared" si="74"/>
        <v>0</v>
      </c>
      <c r="AB43" s="8">
        <f t="shared" si="74"/>
        <v>0</v>
      </c>
      <c r="AC43" s="8">
        <f t="shared" si="74"/>
        <v>0</v>
      </c>
      <c r="AD43" s="8">
        <f t="shared" si="74"/>
        <v>36384</v>
      </c>
      <c r="AE43" s="8">
        <f t="shared" si="74"/>
        <v>12298</v>
      </c>
      <c r="AF43" s="8">
        <f t="shared" si="74"/>
        <v>728</v>
      </c>
      <c r="AG43" s="8">
        <f t="shared" si="74"/>
        <v>0</v>
      </c>
      <c r="AH43" s="8">
        <f t="shared" ref="AH43" si="77">SUM(AH41:AH42)</f>
        <v>0</v>
      </c>
      <c r="AI43" s="8">
        <f t="shared" si="74"/>
        <v>0</v>
      </c>
      <c r="AJ43" s="8">
        <f t="shared" si="74"/>
        <v>0</v>
      </c>
      <c r="AK43" s="8">
        <f t="shared" si="74"/>
        <v>49410</v>
      </c>
      <c r="AL43" s="9">
        <f t="shared" si="74"/>
        <v>0</v>
      </c>
      <c r="AM43" s="9">
        <f t="shared" si="74"/>
        <v>0</v>
      </c>
      <c r="AN43" s="9">
        <f t="shared" si="74"/>
        <v>0</v>
      </c>
      <c r="AO43" s="9">
        <f t="shared" si="74"/>
        <v>0</v>
      </c>
      <c r="AP43" s="9">
        <f t="shared" si="74"/>
        <v>0</v>
      </c>
      <c r="AQ43" s="9">
        <f t="shared" ref="AQ43" si="78">SUM(AQ41:AQ42)</f>
        <v>0</v>
      </c>
      <c r="AR43" s="9">
        <f t="shared" si="74"/>
        <v>0</v>
      </c>
      <c r="AS43" s="9">
        <f t="shared" si="74"/>
        <v>0</v>
      </c>
      <c r="AT43" s="9">
        <f t="shared" si="74"/>
        <v>0</v>
      </c>
      <c r="AU43" s="9">
        <f t="shared" si="74"/>
        <v>0</v>
      </c>
      <c r="AV43" s="78">
        <f t="shared" si="74"/>
        <v>0</v>
      </c>
      <c r="AW43" s="851">
        <f t="shared" si="74"/>
        <v>4441798</v>
      </c>
      <c r="AX43" s="8">
        <f t="shared" si="74"/>
        <v>3220184</v>
      </c>
      <c r="AY43" s="43">
        <f t="shared" ref="AY43" si="79">SUM(AY41:AY42)</f>
        <v>0</v>
      </c>
      <c r="AZ43" s="8">
        <f t="shared" si="74"/>
        <v>30000</v>
      </c>
      <c r="BA43" s="8">
        <f t="shared" si="74"/>
        <v>1098562</v>
      </c>
      <c r="BB43" s="8">
        <f t="shared" si="74"/>
        <v>64404</v>
      </c>
      <c r="BC43" s="8">
        <f t="shared" si="74"/>
        <v>28648</v>
      </c>
      <c r="BD43" s="9">
        <f t="shared" si="74"/>
        <v>8.2736000000000001</v>
      </c>
      <c r="BE43" s="9">
        <f t="shared" si="74"/>
        <v>3.8438000000000003</v>
      </c>
      <c r="BF43" s="9">
        <f t="shared" si="74"/>
        <v>0</v>
      </c>
      <c r="BG43" s="78">
        <f t="shared" si="74"/>
        <v>4.4298000000000002</v>
      </c>
      <c r="BH43" s="15"/>
    </row>
    <row r="44" spans="1:60" ht="13.5" customHeight="1" x14ac:dyDescent="0.2">
      <c r="A44" s="368">
        <v>9</v>
      </c>
      <c r="B44" s="369">
        <v>3448</v>
      </c>
      <c r="C44" s="369">
        <v>600078299</v>
      </c>
      <c r="D44" s="369">
        <v>70695041</v>
      </c>
      <c r="E44" s="367" t="s">
        <v>137</v>
      </c>
      <c r="F44" s="369">
        <v>3117</v>
      </c>
      <c r="G44" s="370" t="s">
        <v>318</v>
      </c>
      <c r="H44" s="371" t="s">
        <v>281</v>
      </c>
      <c r="I44" s="110">
        <v>4429851</v>
      </c>
      <c r="J44" s="111">
        <v>3185377</v>
      </c>
      <c r="K44" s="111">
        <v>6240</v>
      </c>
      <c r="L44" s="114">
        <v>1078767</v>
      </c>
      <c r="M44" s="114">
        <v>63707</v>
      </c>
      <c r="N44" s="111">
        <v>95760</v>
      </c>
      <c r="O44" s="275">
        <v>6.6768999999999998</v>
      </c>
      <c r="P44" s="288">
        <v>4.7568000000000001</v>
      </c>
      <c r="Q44" s="406">
        <v>1.9200999999999999</v>
      </c>
      <c r="R44" s="112">
        <f t="shared" si="1"/>
        <v>240</v>
      </c>
      <c r="S44" s="113">
        <v>0</v>
      </c>
      <c r="T44" s="113">
        <v>56966</v>
      </c>
      <c r="U44" s="113">
        <v>5600</v>
      </c>
      <c r="V44" s="113">
        <v>0</v>
      </c>
      <c r="W44" s="113">
        <v>0</v>
      </c>
      <c r="X44" s="113">
        <v>0</v>
      </c>
      <c r="Y44" s="113">
        <f t="shared" si="2"/>
        <v>62806</v>
      </c>
      <c r="Z44" s="113">
        <v>-240</v>
      </c>
      <c r="AA44" s="113">
        <v>0</v>
      </c>
      <c r="AB44" s="113">
        <v>0</v>
      </c>
      <c r="AC44" s="113">
        <f t="shared" si="3"/>
        <v>-240</v>
      </c>
      <c r="AD44" s="113">
        <f t="shared" si="4"/>
        <v>62566</v>
      </c>
      <c r="AE44" s="114">
        <f t="shared" si="5"/>
        <v>21147</v>
      </c>
      <c r="AF44" s="114">
        <f t="shared" si="6"/>
        <v>1256</v>
      </c>
      <c r="AG44" s="113">
        <v>0</v>
      </c>
      <c r="AH44" s="113">
        <v>0</v>
      </c>
      <c r="AI44" s="113">
        <v>0</v>
      </c>
      <c r="AJ44" s="113">
        <f t="shared" si="7"/>
        <v>0</v>
      </c>
      <c r="AK44" s="113">
        <f t="shared" si="8"/>
        <v>84969</v>
      </c>
      <c r="AL44" s="115">
        <v>0</v>
      </c>
      <c r="AM44" s="115">
        <v>0</v>
      </c>
      <c r="AN44" s="115">
        <v>0</v>
      </c>
      <c r="AO44" s="115">
        <v>0.11</v>
      </c>
      <c r="AP44" s="115">
        <v>0</v>
      </c>
      <c r="AQ44" s="115">
        <v>0</v>
      </c>
      <c r="AR44" s="115">
        <v>0</v>
      </c>
      <c r="AS44" s="115">
        <v>0</v>
      </c>
      <c r="AT44" s="409">
        <f t="shared" ref="AT44:AT47" si="80">AL44+AN44+AO44+AR44+AQ44</f>
        <v>0.11</v>
      </c>
      <c r="AU44" s="115">
        <f>AM44+AP44+AS44</f>
        <v>0</v>
      </c>
      <c r="AV44" s="116">
        <f t="shared" si="10"/>
        <v>0.11</v>
      </c>
      <c r="AW44" s="346">
        <f>I44+AK44</f>
        <v>4514820</v>
      </c>
      <c r="AX44" s="113">
        <f>J44+Y44</f>
        <v>3248183</v>
      </c>
      <c r="AY44" s="113">
        <f t="shared" ref="AY44:AY47" si="81">W44</f>
        <v>0</v>
      </c>
      <c r="AZ44" s="113">
        <f>K44+AC44</f>
        <v>6000</v>
      </c>
      <c r="BA44" s="113">
        <f t="shared" ref="BA44:BB47" si="82">L44+AE44</f>
        <v>1099914</v>
      </c>
      <c r="BB44" s="113">
        <f t="shared" si="82"/>
        <v>64963</v>
      </c>
      <c r="BC44" s="113">
        <f>N44+AJ44</f>
        <v>95760</v>
      </c>
      <c r="BD44" s="115">
        <f>O44+AV44</f>
        <v>6.7869000000000002</v>
      </c>
      <c r="BE44" s="115">
        <f>P44+AT44</f>
        <v>4.8668000000000005</v>
      </c>
      <c r="BF44" s="372">
        <f t="shared" ref="BF44:BF47" si="83">AQ44</f>
        <v>0</v>
      </c>
      <c r="BG44" s="116">
        <f>Q44+AU44</f>
        <v>1.9200999999999999</v>
      </c>
      <c r="BH44" s="15"/>
    </row>
    <row r="45" spans="1:60" ht="13.5" customHeight="1" x14ac:dyDescent="0.2">
      <c r="A45" s="368">
        <v>9</v>
      </c>
      <c r="B45" s="369">
        <v>3448</v>
      </c>
      <c r="C45" s="369">
        <v>600078299</v>
      </c>
      <c r="D45" s="369">
        <v>70695041</v>
      </c>
      <c r="E45" s="367" t="s">
        <v>137</v>
      </c>
      <c r="F45" s="369">
        <v>3117</v>
      </c>
      <c r="G45" s="370" t="s">
        <v>316</v>
      </c>
      <c r="H45" s="371" t="s">
        <v>282</v>
      </c>
      <c r="I45" s="110">
        <v>588089</v>
      </c>
      <c r="J45" s="111">
        <v>433055</v>
      </c>
      <c r="K45" s="111">
        <v>0</v>
      </c>
      <c r="L45" s="114">
        <v>146373</v>
      </c>
      <c r="M45" s="114">
        <v>8661</v>
      </c>
      <c r="N45" s="111">
        <v>0</v>
      </c>
      <c r="O45" s="275">
        <v>1.25</v>
      </c>
      <c r="P45" s="288">
        <v>1.25</v>
      </c>
      <c r="Q45" s="406">
        <v>0</v>
      </c>
      <c r="R45" s="112">
        <f t="shared" si="1"/>
        <v>0</v>
      </c>
      <c r="S45" s="113">
        <v>0</v>
      </c>
      <c r="T45" s="113">
        <v>0</v>
      </c>
      <c r="U45" s="113">
        <v>0</v>
      </c>
      <c r="V45" s="113">
        <v>0</v>
      </c>
      <c r="W45" s="113">
        <v>0</v>
      </c>
      <c r="X45" s="113">
        <v>0</v>
      </c>
      <c r="Y45" s="113">
        <f t="shared" si="2"/>
        <v>0</v>
      </c>
      <c r="Z45" s="113">
        <v>0</v>
      </c>
      <c r="AA45" s="113">
        <v>0</v>
      </c>
      <c r="AB45" s="113">
        <v>0</v>
      </c>
      <c r="AC45" s="113">
        <f t="shared" si="3"/>
        <v>0</v>
      </c>
      <c r="AD45" s="113">
        <f t="shared" si="4"/>
        <v>0</v>
      </c>
      <c r="AE45" s="114">
        <f t="shared" si="5"/>
        <v>0</v>
      </c>
      <c r="AF45" s="114">
        <f t="shared" si="6"/>
        <v>0</v>
      </c>
      <c r="AG45" s="113">
        <v>0</v>
      </c>
      <c r="AH45" s="113">
        <v>0</v>
      </c>
      <c r="AI45" s="113">
        <v>0</v>
      </c>
      <c r="AJ45" s="113">
        <f t="shared" si="7"/>
        <v>0</v>
      </c>
      <c r="AK45" s="113">
        <f t="shared" si="8"/>
        <v>0</v>
      </c>
      <c r="AL45" s="115">
        <v>0</v>
      </c>
      <c r="AM45" s="115">
        <v>0</v>
      </c>
      <c r="AN45" s="115">
        <v>0</v>
      </c>
      <c r="AO45" s="115">
        <v>0</v>
      </c>
      <c r="AP45" s="115">
        <v>0</v>
      </c>
      <c r="AQ45" s="115">
        <v>0</v>
      </c>
      <c r="AR45" s="115">
        <v>0</v>
      </c>
      <c r="AS45" s="115">
        <v>0</v>
      </c>
      <c r="AT45" s="409">
        <f t="shared" si="80"/>
        <v>0</v>
      </c>
      <c r="AU45" s="115">
        <f>AM45+AP45+AS45</f>
        <v>0</v>
      </c>
      <c r="AV45" s="116">
        <f t="shared" si="10"/>
        <v>0</v>
      </c>
      <c r="AW45" s="346">
        <f>I45+AK45</f>
        <v>588089</v>
      </c>
      <c r="AX45" s="113">
        <f>J45+Y45</f>
        <v>433055</v>
      </c>
      <c r="AY45" s="113">
        <f t="shared" si="81"/>
        <v>0</v>
      </c>
      <c r="AZ45" s="113">
        <f>K45+AC45</f>
        <v>0</v>
      </c>
      <c r="BA45" s="113">
        <f t="shared" si="82"/>
        <v>146373</v>
      </c>
      <c r="BB45" s="113">
        <f t="shared" si="82"/>
        <v>8661</v>
      </c>
      <c r="BC45" s="113">
        <f>N45+AJ45</f>
        <v>0</v>
      </c>
      <c r="BD45" s="115">
        <f>O45+AV45</f>
        <v>1.25</v>
      </c>
      <c r="BE45" s="115">
        <f>P45+AT45</f>
        <v>1.25</v>
      </c>
      <c r="BF45" s="372">
        <f t="shared" si="83"/>
        <v>0</v>
      </c>
      <c r="BG45" s="116">
        <f>Q45+AU45</f>
        <v>0</v>
      </c>
      <c r="BH45" s="15"/>
    </row>
    <row r="46" spans="1:60" ht="13.5" customHeight="1" x14ac:dyDescent="0.2">
      <c r="A46" s="368">
        <v>9</v>
      </c>
      <c r="B46" s="369">
        <v>3448</v>
      </c>
      <c r="C46" s="369">
        <v>600078299</v>
      </c>
      <c r="D46" s="369">
        <v>70695041</v>
      </c>
      <c r="E46" s="367" t="s">
        <v>137</v>
      </c>
      <c r="F46" s="369">
        <v>3143</v>
      </c>
      <c r="G46" s="370" t="s">
        <v>633</v>
      </c>
      <c r="H46" s="394" t="s">
        <v>281</v>
      </c>
      <c r="I46" s="110">
        <v>527618</v>
      </c>
      <c r="J46" s="111">
        <v>388526</v>
      </c>
      <c r="K46" s="111">
        <v>0</v>
      </c>
      <c r="L46" s="114">
        <v>131321</v>
      </c>
      <c r="M46" s="114">
        <v>7771</v>
      </c>
      <c r="N46" s="111">
        <v>0</v>
      </c>
      <c r="O46" s="275">
        <v>0.75</v>
      </c>
      <c r="P46" s="288">
        <v>0.75</v>
      </c>
      <c r="Q46" s="406">
        <v>0</v>
      </c>
      <c r="R46" s="112">
        <f t="shared" si="1"/>
        <v>0</v>
      </c>
      <c r="S46" s="113">
        <v>0</v>
      </c>
      <c r="T46" s="113">
        <v>0</v>
      </c>
      <c r="U46" s="113">
        <v>0</v>
      </c>
      <c r="V46" s="113">
        <v>0</v>
      </c>
      <c r="W46" s="113">
        <v>0</v>
      </c>
      <c r="X46" s="113">
        <v>0</v>
      </c>
      <c r="Y46" s="113">
        <f t="shared" si="2"/>
        <v>0</v>
      </c>
      <c r="Z46" s="113">
        <v>0</v>
      </c>
      <c r="AA46" s="113">
        <v>0</v>
      </c>
      <c r="AB46" s="113">
        <v>0</v>
      </c>
      <c r="AC46" s="113">
        <f t="shared" si="3"/>
        <v>0</v>
      </c>
      <c r="AD46" s="113">
        <f t="shared" si="4"/>
        <v>0</v>
      </c>
      <c r="AE46" s="114">
        <f t="shared" si="5"/>
        <v>0</v>
      </c>
      <c r="AF46" s="114">
        <f t="shared" si="6"/>
        <v>0</v>
      </c>
      <c r="AG46" s="113">
        <v>0</v>
      </c>
      <c r="AH46" s="113">
        <v>0</v>
      </c>
      <c r="AI46" s="113">
        <v>0</v>
      </c>
      <c r="AJ46" s="113">
        <f t="shared" si="7"/>
        <v>0</v>
      </c>
      <c r="AK46" s="113">
        <f t="shared" si="8"/>
        <v>0</v>
      </c>
      <c r="AL46" s="115">
        <v>0</v>
      </c>
      <c r="AM46" s="115">
        <v>0</v>
      </c>
      <c r="AN46" s="115">
        <v>0</v>
      </c>
      <c r="AO46" s="115">
        <v>0</v>
      </c>
      <c r="AP46" s="115">
        <v>0</v>
      </c>
      <c r="AQ46" s="115">
        <v>0</v>
      </c>
      <c r="AR46" s="115">
        <v>0</v>
      </c>
      <c r="AS46" s="115">
        <v>0</v>
      </c>
      <c r="AT46" s="409">
        <f t="shared" si="80"/>
        <v>0</v>
      </c>
      <c r="AU46" s="115">
        <f>AM46+AP46+AS46</f>
        <v>0</v>
      </c>
      <c r="AV46" s="116">
        <f t="shared" si="10"/>
        <v>0</v>
      </c>
      <c r="AW46" s="346">
        <f>I46+AK46</f>
        <v>527618</v>
      </c>
      <c r="AX46" s="113">
        <f>J46+Y46</f>
        <v>388526</v>
      </c>
      <c r="AY46" s="113">
        <f t="shared" si="81"/>
        <v>0</v>
      </c>
      <c r="AZ46" s="113">
        <f>K46+AC46</f>
        <v>0</v>
      </c>
      <c r="BA46" s="113">
        <f t="shared" si="82"/>
        <v>131321</v>
      </c>
      <c r="BB46" s="113">
        <f t="shared" si="82"/>
        <v>7771</v>
      </c>
      <c r="BC46" s="113">
        <f>N46+AJ46</f>
        <v>0</v>
      </c>
      <c r="BD46" s="115">
        <f>O46+AV46</f>
        <v>0.75</v>
      </c>
      <c r="BE46" s="115">
        <f>P46+AT46</f>
        <v>0.75</v>
      </c>
      <c r="BF46" s="372">
        <f t="shared" si="83"/>
        <v>0</v>
      </c>
      <c r="BG46" s="116">
        <f>Q46+AU46</f>
        <v>0</v>
      </c>
      <c r="BH46" s="15"/>
    </row>
    <row r="47" spans="1:60" ht="13.5" customHeight="1" x14ac:dyDescent="0.2">
      <c r="A47" s="368">
        <v>9</v>
      </c>
      <c r="B47" s="369">
        <v>3448</v>
      </c>
      <c r="C47" s="369">
        <v>600078299</v>
      </c>
      <c r="D47" s="369">
        <v>70695041</v>
      </c>
      <c r="E47" s="367" t="s">
        <v>137</v>
      </c>
      <c r="F47" s="369">
        <v>3143</v>
      </c>
      <c r="G47" s="370" t="s">
        <v>634</v>
      </c>
      <c r="H47" s="394" t="s">
        <v>282</v>
      </c>
      <c r="I47" s="110">
        <v>21066</v>
      </c>
      <c r="J47" s="111">
        <v>14850</v>
      </c>
      <c r="K47" s="111">
        <v>0</v>
      </c>
      <c r="L47" s="114">
        <v>5019</v>
      </c>
      <c r="M47" s="114">
        <v>297</v>
      </c>
      <c r="N47" s="111">
        <v>900</v>
      </c>
      <c r="O47" s="275">
        <v>0.06</v>
      </c>
      <c r="P47" s="288">
        <v>0</v>
      </c>
      <c r="Q47" s="406">
        <v>0.06</v>
      </c>
      <c r="R47" s="112">
        <f t="shared" si="1"/>
        <v>0</v>
      </c>
      <c r="S47" s="113">
        <v>0</v>
      </c>
      <c r="T47" s="113">
        <v>0</v>
      </c>
      <c r="U47" s="113">
        <v>0</v>
      </c>
      <c r="V47" s="113">
        <v>0</v>
      </c>
      <c r="W47" s="113">
        <v>0</v>
      </c>
      <c r="X47" s="113">
        <v>0</v>
      </c>
      <c r="Y47" s="113">
        <f t="shared" si="2"/>
        <v>0</v>
      </c>
      <c r="Z47" s="113">
        <v>0</v>
      </c>
      <c r="AA47" s="113">
        <v>0</v>
      </c>
      <c r="AB47" s="113">
        <v>0</v>
      </c>
      <c r="AC47" s="113">
        <f t="shared" si="3"/>
        <v>0</v>
      </c>
      <c r="AD47" s="113">
        <f t="shared" si="4"/>
        <v>0</v>
      </c>
      <c r="AE47" s="114">
        <f t="shared" si="5"/>
        <v>0</v>
      </c>
      <c r="AF47" s="114">
        <f t="shared" si="6"/>
        <v>0</v>
      </c>
      <c r="AG47" s="113">
        <v>0</v>
      </c>
      <c r="AH47" s="113">
        <v>0</v>
      </c>
      <c r="AI47" s="113">
        <v>0</v>
      </c>
      <c r="AJ47" s="113">
        <f t="shared" si="7"/>
        <v>0</v>
      </c>
      <c r="AK47" s="113">
        <f t="shared" si="8"/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v>0</v>
      </c>
      <c r="AQ47" s="115">
        <v>0</v>
      </c>
      <c r="AR47" s="115">
        <v>0</v>
      </c>
      <c r="AS47" s="115">
        <v>0</v>
      </c>
      <c r="AT47" s="409">
        <f t="shared" si="80"/>
        <v>0</v>
      </c>
      <c r="AU47" s="115">
        <f>AM47+AP47+AS47</f>
        <v>0</v>
      </c>
      <c r="AV47" s="116">
        <f t="shared" si="10"/>
        <v>0</v>
      </c>
      <c r="AW47" s="346">
        <f>I47+AK47</f>
        <v>21066</v>
      </c>
      <c r="AX47" s="113">
        <f>J47+Y47</f>
        <v>14850</v>
      </c>
      <c r="AY47" s="113">
        <f t="shared" si="81"/>
        <v>0</v>
      </c>
      <c r="AZ47" s="113">
        <f>K47+AC47</f>
        <v>0</v>
      </c>
      <c r="BA47" s="113">
        <f t="shared" si="82"/>
        <v>5019</v>
      </c>
      <c r="BB47" s="113">
        <f t="shared" si="82"/>
        <v>297</v>
      </c>
      <c r="BC47" s="113">
        <f>N47+AJ47</f>
        <v>900</v>
      </c>
      <c r="BD47" s="115">
        <f>O47+AV47</f>
        <v>0.06</v>
      </c>
      <c r="BE47" s="115">
        <f>P47+AT47</f>
        <v>0</v>
      </c>
      <c r="BF47" s="372">
        <f t="shared" si="83"/>
        <v>0</v>
      </c>
      <c r="BG47" s="116">
        <f>Q47+AU47</f>
        <v>0.06</v>
      </c>
      <c r="BH47" s="15"/>
    </row>
    <row r="48" spans="1:60" ht="13.5" customHeight="1" x14ac:dyDescent="0.2">
      <c r="A48" s="237">
        <v>9</v>
      </c>
      <c r="B48" s="31">
        <v>3448</v>
      </c>
      <c r="C48" s="31">
        <v>600078299</v>
      </c>
      <c r="D48" s="31">
        <v>70695041</v>
      </c>
      <c r="E48" s="246" t="s">
        <v>138</v>
      </c>
      <c r="F48" s="31"/>
      <c r="G48" s="236"/>
      <c r="H48" s="327"/>
      <c r="I48" s="5">
        <v>5566624</v>
      </c>
      <c r="J48" s="8">
        <v>4021808</v>
      </c>
      <c r="K48" s="8">
        <v>6240</v>
      </c>
      <c r="L48" s="8">
        <v>1361480</v>
      </c>
      <c r="M48" s="8">
        <v>80436</v>
      </c>
      <c r="N48" s="8">
        <v>96660</v>
      </c>
      <c r="O48" s="9">
        <v>8.7369000000000003</v>
      </c>
      <c r="P48" s="9">
        <v>6.7568000000000001</v>
      </c>
      <c r="Q48" s="38">
        <v>1.9801</v>
      </c>
      <c r="R48" s="5">
        <f t="shared" ref="R48:BG48" si="84">SUM(R44:R47)</f>
        <v>240</v>
      </c>
      <c r="S48" s="8">
        <f t="shared" si="84"/>
        <v>0</v>
      </c>
      <c r="T48" s="8">
        <f t="shared" si="84"/>
        <v>56966</v>
      </c>
      <c r="U48" s="8">
        <f t="shared" ref="U48" si="85">SUM(U44:U47)</f>
        <v>5600</v>
      </c>
      <c r="V48" s="8">
        <f t="shared" si="84"/>
        <v>0</v>
      </c>
      <c r="W48" s="8">
        <f t="shared" ref="W48" si="86">SUM(W44:W47)</f>
        <v>0</v>
      </c>
      <c r="X48" s="8">
        <f t="shared" si="84"/>
        <v>0</v>
      </c>
      <c r="Y48" s="8">
        <f t="shared" si="84"/>
        <v>62806</v>
      </c>
      <c r="Z48" s="8">
        <f t="shared" si="84"/>
        <v>-240</v>
      </c>
      <c r="AA48" s="8">
        <f t="shared" si="84"/>
        <v>0</v>
      </c>
      <c r="AB48" s="8">
        <f t="shared" si="84"/>
        <v>0</v>
      </c>
      <c r="AC48" s="8">
        <f t="shared" si="84"/>
        <v>-240</v>
      </c>
      <c r="AD48" s="8">
        <f t="shared" si="84"/>
        <v>62566</v>
      </c>
      <c r="AE48" s="8">
        <f t="shared" si="84"/>
        <v>21147</v>
      </c>
      <c r="AF48" s="8">
        <f t="shared" si="84"/>
        <v>1256</v>
      </c>
      <c r="AG48" s="8">
        <f t="shared" si="84"/>
        <v>0</v>
      </c>
      <c r="AH48" s="8">
        <f t="shared" ref="AH48" si="87">SUM(AH44:AH47)</f>
        <v>0</v>
      </c>
      <c r="AI48" s="8">
        <f t="shared" si="84"/>
        <v>0</v>
      </c>
      <c r="AJ48" s="8">
        <f t="shared" si="84"/>
        <v>0</v>
      </c>
      <c r="AK48" s="8">
        <f t="shared" si="84"/>
        <v>84969</v>
      </c>
      <c r="AL48" s="9">
        <f t="shared" si="84"/>
        <v>0</v>
      </c>
      <c r="AM48" s="9">
        <f t="shared" si="84"/>
        <v>0</v>
      </c>
      <c r="AN48" s="9">
        <f t="shared" si="84"/>
        <v>0</v>
      </c>
      <c r="AO48" s="9">
        <f t="shared" si="84"/>
        <v>0.11</v>
      </c>
      <c r="AP48" s="9">
        <f t="shared" si="84"/>
        <v>0</v>
      </c>
      <c r="AQ48" s="9">
        <f t="shared" ref="AQ48" si="88">SUM(AQ44:AQ47)</f>
        <v>0</v>
      </c>
      <c r="AR48" s="9">
        <f t="shared" si="84"/>
        <v>0</v>
      </c>
      <c r="AS48" s="9">
        <f t="shared" si="84"/>
        <v>0</v>
      </c>
      <c r="AT48" s="9">
        <f t="shared" si="84"/>
        <v>0.11</v>
      </c>
      <c r="AU48" s="9">
        <f t="shared" si="84"/>
        <v>0</v>
      </c>
      <c r="AV48" s="78">
        <f t="shared" si="84"/>
        <v>0.11</v>
      </c>
      <c r="AW48" s="851">
        <f t="shared" si="84"/>
        <v>5651593</v>
      </c>
      <c r="AX48" s="8">
        <f t="shared" si="84"/>
        <v>4084614</v>
      </c>
      <c r="AY48" s="43">
        <f t="shared" ref="AY48" si="89">SUM(AY44:AY47)</f>
        <v>0</v>
      </c>
      <c r="AZ48" s="8">
        <f t="shared" si="84"/>
        <v>6000</v>
      </c>
      <c r="BA48" s="8">
        <f t="shared" si="84"/>
        <v>1382627</v>
      </c>
      <c r="BB48" s="8">
        <f t="shared" si="84"/>
        <v>81692</v>
      </c>
      <c r="BC48" s="8">
        <f t="shared" si="84"/>
        <v>96660</v>
      </c>
      <c r="BD48" s="9">
        <f t="shared" si="84"/>
        <v>8.8468999999999998</v>
      </c>
      <c r="BE48" s="9">
        <f t="shared" si="84"/>
        <v>6.8668000000000005</v>
      </c>
      <c r="BF48" s="9">
        <f t="shared" si="84"/>
        <v>0</v>
      </c>
      <c r="BG48" s="78">
        <f t="shared" si="84"/>
        <v>1.9801</v>
      </c>
      <c r="BH48" s="15"/>
    </row>
    <row r="49" spans="1:60" ht="13.5" customHeight="1" x14ac:dyDescent="0.2">
      <c r="A49" s="368">
        <v>10</v>
      </c>
      <c r="B49" s="369">
        <v>3402</v>
      </c>
      <c r="C49" s="369">
        <v>600078124</v>
      </c>
      <c r="D49" s="369">
        <v>70982643</v>
      </c>
      <c r="E49" s="367" t="s">
        <v>139</v>
      </c>
      <c r="F49" s="369">
        <v>3111</v>
      </c>
      <c r="G49" s="370" t="s">
        <v>315</v>
      </c>
      <c r="H49" s="371" t="s">
        <v>281</v>
      </c>
      <c r="I49" s="110">
        <v>4941824</v>
      </c>
      <c r="J49" s="111">
        <v>3614193</v>
      </c>
      <c r="K49" s="111">
        <v>0</v>
      </c>
      <c r="L49" s="114">
        <v>1221597</v>
      </c>
      <c r="M49" s="114">
        <v>72284</v>
      </c>
      <c r="N49" s="111">
        <v>33750</v>
      </c>
      <c r="O49" s="275">
        <v>8.2341999999999995</v>
      </c>
      <c r="P49" s="288">
        <v>6.1</v>
      </c>
      <c r="Q49" s="406">
        <v>2.1341999999999999</v>
      </c>
      <c r="R49" s="112">
        <f t="shared" si="1"/>
        <v>0</v>
      </c>
      <c r="S49" s="113">
        <v>0</v>
      </c>
      <c r="T49" s="113">
        <v>0</v>
      </c>
      <c r="U49" s="113">
        <v>59612</v>
      </c>
      <c r="V49" s="113">
        <v>0</v>
      </c>
      <c r="W49" s="113">
        <v>0</v>
      </c>
      <c r="X49" s="113">
        <v>0</v>
      </c>
      <c r="Y49" s="113">
        <f t="shared" si="2"/>
        <v>59612</v>
      </c>
      <c r="Z49" s="113">
        <v>0</v>
      </c>
      <c r="AA49" s="113">
        <v>0</v>
      </c>
      <c r="AB49" s="113">
        <v>0</v>
      </c>
      <c r="AC49" s="113">
        <f t="shared" si="3"/>
        <v>0</v>
      </c>
      <c r="AD49" s="113">
        <f t="shared" si="4"/>
        <v>59612</v>
      </c>
      <c r="AE49" s="114">
        <f t="shared" si="5"/>
        <v>20149</v>
      </c>
      <c r="AF49" s="114">
        <f t="shared" si="6"/>
        <v>1192</v>
      </c>
      <c r="AG49" s="113">
        <v>0</v>
      </c>
      <c r="AH49" s="113">
        <v>0</v>
      </c>
      <c r="AI49" s="113">
        <v>0</v>
      </c>
      <c r="AJ49" s="113">
        <f t="shared" si="7"/>
        <v>0</v>
      </c>
      <c r="AK49" s="113">
        <f t="shared" si="8"/>
        <v>80953</v>
      </c>
      <c r="AL49" s="115">
        <v>0</v>
      </c>
      <c r="AM49" s="115">
        <v>0</v>
      </c>
      <c r="AN49" s="115">
        <v>0</v>
      </c>
      <c r="AO49" s="115">
        <v>0</v>
      </c>
      <c r="AP49" s="115">
        <v>0</v>
      </c>
      <c r="AQ49" s="115">
        <v>0</v>
      </c>
      <c r="AR49" s="115">
        <v>0</v>
      </c>
      <c r="AS49" s="115">
        <v>0</v>
      </c>
      <c r="AT49" s="409">
        <f t="shared" ref="AT49:AT51" si="90">AL49+AN49+AO49+AR49+AQ49</f>
        <v>0</v>
      </c>
      <c r="AU49" s="115">
        <f>AM49+AP49+AS49</f>
        <v>0</v>
      </c>
      <c r="AV49" s="116">
        <f t="shared" si="10"/>
        <v>0</v>
      </c>
      <c r="AW49" s="346">
        <f>I49+AK49</f>
        <v>5022777</v>
      </c>
      <c r="AX49" s="113">
        <f>J49+Y49</f>
        <v>3673805</v>
      </c>
      <c r="AY49" s="113">
        <f t="shared" ref="AY49:AY51" si="91">W49</f>
        <v>0</v>
      </c>
      <c r="AZ49" s="113">
        <f>K49+AC49</f>
        <v>0</v>
      </c>
      <c r="BA49" s="113">
        <f t="shared" ref="BA49:BB51" si="92">L49+AE49</f>
        <v>1241746</v>
      </c>
      <c r="BB49" s="113">
        <f t="shared" si="92"/>
        <v>73476</v>
      </c>
      <c r="BC49" s="113">
        <f>N49+AJ49</f>
        <v>33750</v>
      </c>
      <c r="BD49" s="115">
        <f>O49+AV49</f>
        <v>8.2341999999999995</v>
      </c>
      <c r="BE49" s="115">
        <f>P49+AT49</f>
        <v>6.1</v>
      </c>
      <c r="BF49" s="372">
        <f t="shared" ref="BF49:BF51" si="93">AQ49</f>
        <v>0</v>
      </c>
      <c r="BG49" s="116">
        <f>Q49+AU49</f>
        <v>2.1341999999999999</v>
      </c>
      <c r="BH49" s="15"/>
    </row>
    <row r="50" spans="1:60" ht="13.5" customHeight="1" x14ac:dyDescent="0.2">
      <c r="A50" s="368">
        <v>10</v>
      </c>
      <c r="B50" s="369">
        <v>3402</v>
      </c>
      <c r="C50" s="369">
        <v>600078124</v>
      </c>
      <c r="D50" s="369">
        <v>70982643</v>
      </c>
      <c r="E50" s="367" t="s">
        <v>139</v>
      </c>
      <c r="F50" s="369">
        <v>3111</v>
      </c>
      <c r="G50" s="370" t="s">
        <v>316</v>
      </c>
      <c r="H50" s="371" t="s">
        <v>282</v>
      </c>
      <c r="I50" s="110">
        <v>470470</v>
      </c>
      <c r="J50" s="111">
        <v>346443</v>
      </c>
      <c r="K50" s="111">
        <v>0</v>
      </c>
      <c r="L50" s="114">
        <v>117098</v>
      </c>
      <c r="M50" s="114">
        <v>6929</v>
      </c>
      <c r="N50" s="111">
        <v>0</v>
      </c>
      <c r="O50" s="275">
        <v>1</v>
      </c>
      <c r="P50" s="288">
        <v>1</v>
      </c>
      <c r="Q50" s="406">
        <v>0</v>
      </c>
      <c r="R50" s="112">
        <f t="shared" si="1"/>
        <v>0</v>
      </c>
      <c r="S50" s="113">
        <v>21170</v>
      </c>
      <c r="T50" s="113">
        <v>0</v>
      </c>
      <c r="U50" s="113">
        <v>0</v>
      </c>
      <c r="V50" s="113">
        <v>0</v>
      </c>
      <c r="W50" s="113">
        <v>0</v>
      </c>
      <c r="X50" s="113">
        <v>0</v>
      </c>
      <c r="Y50" s="113">
        <f t="shared" si="2"/>
        <v>21170</v>
      </c>
      <c r="Z50" s="113">
        <v>0</v>
      </c>
      <c r="AA50" s="113">
        <v>0</v>
      </c>
      <c r="AB50" s="113">
        <v>0</v>
      </c>
      <c r="AC50" s="113">
        <f t="shared" si="3"/>
        <v>0</v>
      </c>
      <c r="AD50" s="113">
        <f t="shared" si="4"/>
        <v>21170</v>
      </c>
      <c r="AE50" s="114">
        <f t="shared" si="5"/>
        <v>7155</v>
      </c>
      <c r="AF50" s="114">
        <f t="shared" si="6"/>
        <v>423</v>
      </c>
      <c r="AG50" s="113">
        <v>0</v>
      </c>
      <c r="AH50" s="113">
        <v>0</v>
      </c>
      <c r="AI50" s="113">
        <v>0</v>
      </c>
      <c r="AJ50" s="113">
        <f t="shared" si="7"/>
        <v>0</v>
      </c>
      <c r="AK50" s="113">
        <f t="shared" si="8"/>
        <v>28748</v>
      </c>
      <c r="AL50" s="115">
        <v>0</v>
      </c>
      <c r="AM50" s="115">
        <v>0</v>
      </c>
      <c r="AN50" s="115">
        <v>0.08</v>
      </c>
      <c r="AO50" s="115">
        <v>0</v>
      </c>
      <c r="AP50" s="115">
        <v>0</v>
      </c>
      <c r="AQ50" s="115">
        <v>0</v>
      </c>
      <c r="AR50" s="115">
        <v>0</v>
      </c>
      <c r="AS50" s="115">
        <v>0</v>
      </c>
      <c r="AT50" s="409">
        <f t="shared" si="90"/>
        <v>0.08</v>
      </c>
      <c r="AU50" s="115">
        <f>AM50+AP50+AS50</f>
        <v>0</v>
      </c>
      <c r="AV50" s="116">
        <f t="shared" si="10"/>
        <v>0.08</v>
      </c>
      <c r="AW50" s="346">
        <f>I50+AK50</f>
        <v>499218</v>
      </c>
      <c r="AX50" s="113">
        <f>J50+Y50</f>
        <v>367613</v>
      </c>
      <c r="AY50" s="113">
        <f t="shared" si="91"/>
        <v>0</v>
      </c>
      <c r="AZ50" s="113">
        <f>K50+AC50</f>
        <v>0</v>
      </c>
      <c r="BA50" s="113">
        <f t="shared" si="92"/>
        <v>124253</v>
      </c>
      <c r="BB50" s="113">
        <f t="shared" si="92"/>
        <v>7352</v>
      </c>
      <c r="BC50" s="113">
        <f>N50+AJ50</f>
        <v>0</v>
      </c>
      <c r="BD50" s="115">
        <f>O50+AV50</f>
        <v>1.08</v>
      </c>
      <c r="BE50" s="115">
        <f>P50+AT50</f>
        <v>1.08</v>
      </c>
      <c r="BF50" s="372">
        <f t="shared" si="93"/>
        <v>0</v>
      </c>
      <c r="BG50" s="116">
        <f>Q50+AU50</f>
        <v>0</v>
      </c>
      <c r="BH50" s="15"/>
    </row>
    <row r="51" spans="1:60" x14ac:dyDescent="0.2">
      <c r="A51" s="368">
        <v>10</v>
      </c>
      <c r="B51" s="369">
        <v>3402</v>
      </c>
      <c r="C51" s="369">
        <v>600078124</v>
      </c>
      <c r="D51" s="369">
        <v>70982643</v>
      </c>
      <c r="E51" s="367" t="s">
        <v>139</v>
      </c>
      <c r="F51" s="369">
        <v>3141</v>
      </c>
      <c r="G51" s="370" t="s">
        <v>319</v>
      </c>
      <c r="H51" s="371" t="s">
        <v>282</v>
      </c>
      <c r="I51" s="110">
        <v>2360202</v>
      </c>
      <c r="J51" s="111">
        <v>1725271</v>
      </c>
      <c r="K51" s="111">
        <v>0</v>
      </c>
      <c r="L51" s="114">
        <v>583141</v>
      </c>
      <c r="M51" s="114">
        <v>34506</v>
      </c>
      <c r="N51" s="111">
        <v>17284</v>
      </c>
      <c r="O51" s="275">
        <v>5.87</v>
      </c>
      <c r="P51" s="288">
        <v>0</v>
      </c>
      <c r="Q51" s="406">
        <v>5.87</v>
      </c>
      <c r="R51" s="112">
        <f t="shared" si="1"/>
        <v>0</v>
      </c>
      <c r="S51" s="113">
        <v>0</v>
      </c>
      <c r="T51" s="113">
        <v>0</v>
      </c>
      <c r="U51" s="113">
        <v>0</v>
      </c>
      <c r="V51" s="113">
        <v>0</v>
      </c>
      <c r="W51" s="113">
        <v>0</v>
      </c>
      <c r="X51" s="113">
        <v>0</v>
      </c>
      <c r="Y51" s="113">
        <f t="shared" si="2"/>
        <v>0</v>
      </c>
      <c r="Z51" s="113">
        <v>0</v>
      </c>
      <c r="AA51" s="113">
        <v>0</v>
      </c>
      <c r="AB51" s="113">
        <v>0</v>
      </c>
      <c r="AC51" s="113">
        <f t="shared" si="3"/>
        <v>0</v>
      </c>
      <c r="AD51" s="113">
        <f t="shared" si="4"/>
        <v>0</v>
      </c>
      <c r="AE51" s="114">
        <f t="shared" si="5"/>
        <v>0</v>
      </c>
      <c r="AF51" s="114">
        <f t="shared" si="6"/>
        <v>0</v>
      </c>
      <c r="AG51" s="113">
        <v>0</v>
      </c>
      <c r="AH51" s="113">
        <v>0</v>
      </c>
      <c r="AI51" s="113">
        <v>0</v>
      </c>
      <c r="AJ51" s="113">
        <f t="shared" si="7"/>
        <v>0</v>
      </c>
      <c r="AK51" s="113">
        <f t="shared" si="8"/>
        <v>0</v>
      </c>
      <c r="AL51" s="115">
        <v>0</v>
      </c>
      <c r="AM51" s="115">
        <v>0</v>
      </c>
      <c r="AN51" s="115">
        <v>0</v>
      </c>
      <c r="AO51" s="115">
        <v>0</v>
      </c>
      <c r="AP51" s="115">
        <v>0</v>
      </c>
      <c r="AQ51" s="115">
        <v>0</v>
      </c>
      <c r="AR51" s="115">
        <v>0</v>
      </c>
      <c r="AS51" s="115">
        <v>0</v>
      </c>
      <c r="AT51" s="409">
        <f t="shared" si="90"/>
        <v>0</v>
      </c>
      <c r="AU51" s="115">
        <f>AM51+AP51+AS51</f>
        <v>0</v>
      </c>
      <c r="AV51" s="116">
        <f t="shared" si="10"/>
        <v>0</v>
      </c>
      <c r="AW51" s="346">
        <f>I51+AK51</f>
        <v>2360202</v>
      </c>
      <c r="AX51" s="113">
        <f>J51+Y51</f>
        <v>1725271</v>
      </c>
      <c r="AY51" s="113">
        <f t="shared" si="91"/>
        <v>0</v>
      </c>
      <c r="AZ51" s="113">
        <f>K51+AC51</f>
        <v>0</v>
      </c>
      <c r="BA51" s="113">
        <f t="shared" si="92"/>
        <v>583141</v>
      </c>
      <c r="BB51" s="113">
        <f t="shared" si="92"/>
        <v>34506</v>
      </c>
      <c r="BC51" s="113">
        <f>N51+AJ51</f>
        <v>17284</v>
      </c>
      <c r="BD51" s="115">
        <f>O51+AV51</f>
        <v>5.87</v>
      </c>
      <c r="BE51" s="115">
        <f>P51+AT51</f>
        <v>0</v>
      </c>
      <c r="BF51" s="372">
        <f t="shared" si="93"/>
        <v>0</v>
      </c>
      <c r="BG51" s="116">
        <f>Q51+AU51</f>
        <v>5.87</v>
      </c>
      <c r="BH51" s="15"/>
    </row>
    <row r="52" spans="1:60" x14ac:dyDescent="0.2">
      <c r="A52" s="237">
        <v>10</v>
      </c>
      <c r="B52" s="31">
        <v>3402</v>
      </c>
      <c r="C52" s="31">
        <v>600078124</v>
      </c>
      <c r="D52" s="31">
        <v>70982643</v>
      </c>
      <c r="E52" s="246" t="s">
        <v>140</v>
      </c>
      <c r="F52" s="31"/>
      <c r="G52" s="236"/>
      <c r="H52" s="327"/>
      <c r="I52" s="5">
        <v>7772496</v>
      </c>
      <c r="J52" s="8">
        <v>5685907</v>
      </c>
      <c r="K52" s="8">
        <v>0</v>
      </c>
      <c r="L52" s="8">
        <v>1921836</v>
      </c>
      <c r="M52" s="8">
        <v>113719</v>
      </c>
      <c r="N52" s="8">
        <v>51034</v>
      </c>
      <c r="O52" s="9">
        <v>15.104199999999999</v>
      </c>
      <c r="P52" s="9">
        <v>7.1</v>
      </c>
      <c r="Q52" s="38">
        <v>8.0042000000000009</v>
      </c>
      <c r="R52" s="5">
        <f t="shared" ref="R52:BG52" si="94">SUM(R49:R51)</f>
        <v>0</v>
      </c>
      <c r="S52" s="8">
        <f t="shared" si="94"/>
        <v>21170</v>
      </c>
      <c r="T52" s="8">
        <f t="shared" si="94"/>
        <v>0</v>
      </c>
      <c r="U52" s="8">
        <f t="shared" ref="U52" si="95">SUM(U49:U51)</f>
        <v>59612</v>
      </c>
      <c r="V52" s="8">
        <f t="shared" si="94"/>
        <v>0</v>
      </c>
      <c r="W52" s="8">
        <f t="shared" ref="W52" si="96">SUM(W49:W51)</f>
        <v>0</v>
      </c>
      <c r="X52" s="8">
        <f t="shared" si="94"/>
        <v>0</v>
      </c>
      <c r="Y52" s="8">
        <f t="shared" si="94"/>
        <v>80782</v>
      </c>
      <c r="Z52" s="8">
        <f t="shared" si="94"/>
        <v>0</v>
      </c>
      <c r="AA52" s="8">
        <f t="shared" si="94"/>
        <v>0</v>
      </c>
      <c r="AB52" s="8">
        <f t="shared" si="94"/>
        <v>0</v>
      </c>
      <c r="AC52" s="8">
        <f t="shared" si="94"/>
        <v>0</v>
      </c>
      <c r="AD52" s="8">
        <f t="shared" si="94"/>
        <v>80782</v>
      </c>
      <c r="AE52" s="8">
        <f t="shared" si="94"/>
        <v>27304</v>
      </c>
      <c r="AF52" s="8">
        <f t="shared" si="94"/>
        <v>1615</v>
      </c>
      <c r="AG52" s="8">
        <f t="shared" si="94"/>
        <v>0</v>
      </c>
      <c r="AH52" s="8">
        <f t="shared" ref="AH52" si="97">SUM(AH49:AH51)</f>
        <v>0</v>
      </c>
      <c r="AI52" s="8">
        <f t="shared" si="94"/>
        <v>0</v>
      </c>
      <c r="AJ52" s="8">
        <f t="shared" si="94"/>
        <v>0</v>
      </c>
      <c r="AK52" s="8">
        <f t="shared" si="94"/>
        <v>109701</v>
      </c>
      <c r="AL52" s="9">
        <f t="shared" si="94"/>
        <v>0</v>
      </c>
      <c r="AM52" s="9">
        <f t="shared" si="94"/>
        <v>0</v>
      </c>
      <c r="AN52" s="9">
        <f t="shared" si="94"/>
        <v>0.08</v>
      </c>
      <c r="AO52" s="9">
        <f t="shared" si="94"/>
        <v>0</v>
      </c>
      <c r="AP52" s="9">
        <f t="shared" si="94"/>
        <v>0</v>
      </c>
      <c r="AQ52" s="9">
        <f t="shared" ref="AQ52" si="98">SUM(AQ49:AQ51)</f>
        <v>0</v>
      </c>
      <c r="AR52" s="9">
        <f t="shared" si="94"/>
        <v>0</v>
      </c>
      <c r="AS52" s="9">
        <f t="shared" si="94"/>
        <v>0</v>
      </c>
      <c r="AT52" s="9">
        <f t="shared" si="94"/>
        <v>0.08</v>
      </c>
      <c r="AU52" s="9">
        <f t="shared" si="94"/>
        <v>0</v>
      </c>
      <c r="AV52" s="78">
        <f t="shared" si="94"/>
        <v>0.08</v>
      </c>
      <c r="AW52" s="851">
        <f t="shared" si="94"/>
        <v>7882197</v>
      </c>
      <c r="AX52" s="8">
        <f t="shared" si="94"/>
        <v>5766689</v>
      </c>
      <c r="AY52" s="43">
        <f t="shared" ref="AY52" si="99">SUM(AY49:AY51)</f>
        <v>0</v>
      </c>
      <c r="AZ52" s="8">
        <f t="shared" si="94"/>
        <v>0</v>
      </c>
      <c r="BA52" s="8">
        <f t="shared" si="94"/>
        <v>1949140</v>
      </c>
      <c r="BB52" s="8">
        <f t="shared" si="94"/>
        <v>115334</v>
      </c>
      <c r="BC52" s="8">
        <f t="shared" si="94"/>
        <v>51034</v>
      </c>
      <c r="BD52" s="9">
        <f t="shared" si="94"/>
        <v>15.184200000000001</v>
      </c>
      <c r="BE52" s="9">
        <f t="shared" si="94"/>
        <v>7.18</v>
      </c>
      <c r="BF52" s="9">
        <f t="shared" si="94"/>
        <v>0</v>
      </c>
      <c r="BG52" s="78">
        <f t="shared" si="94"/>
        <v>8.0042000000000009</v>
      </c>
      <c r="BH52" s="15"/>
    </row>
    <row r="53" spans="1:60" x14ac:dyDescent="0.2">
      <c r="A53" s="368">
        <v>11</v>
      </c>
      <c r="B53" s="369">
        <v>3429</v>
      </c>
      <c r="C53" s="369">
        <v>600078256</v>
      </c>
      <c r="D53" s="369">
        <v>43257151</v>
      </c>
      <c r="E53" s="367" t="s">
        <v>141</v>
      </c>
      <c r="F53" s="369">
        <v>3113</v>
      </c>
      <c r="G53" s="370" t="s">
        <v>318</v>
      </c>
      <c r="H53" s="371" t="s">
        <v>281</v>
      </c>
      <c r="I53" s="110">
        <v>16427480</v>
      </c>
      <c r="J53" s="111">
        <v>11547437</v>
      </c>
      <c r="K53" s="111">
        <v>230000</v>
      </c>
      <c r="L53" s="114">
        <v>3980773</v>
      </c>
      <c r="M53" s="114">
        <v>230949</v>
      </c>
      <c r="N53" s="111">
        <v>438321</v>
      </c>
      <c r="O53" s="275">
        <v>19.7958</v>
      </c>
      <c r="P53" s="288">
        <v>15.528199999999998</v>
      </c>
      <c r="Q53" s="406">
        <v>4.2676000000000007</v>
      </c>
      <c r="R53" s="112">
        <f t="shared" si="1"/>
        <v>30000</v>
      </c>
      <c r="S53" s="113">
        <v>0</v>
      </c>
      <c r="T53" s="113">
        <v>-139379</v>
      </c>
      <c r="U53" s="113">
        <v>38120</v>
      </c>
      <c r="V53" s="113">
        <v>0</v>
      </c>
      <c r="W53" s="113">
        <v>0</v>
      </c>
      <c r="X53" s="113">
        <v>0</v>
      </c>
      <c r="Y53" s="113">
        <f t="shared" si="2"/>
        <v>-71259</v>
      </c>
      <c r="Z53" s="113">
        <v>-30000</v>
      </c>
      <c r="AA53" s="113">
        <v>0</v>
      </c>
      <c r="AB53" s="113">
        <v>0</v>
      </c>
      <c r="AC53" s="113">
        <f t="shared" si="3"/>
        <v>-30000</v>
      </c>
      <c r="AD53" s="113">
        <f t="shared" si="4"/>
        <v>-101259</v>
      </c>
      <c r="AE53" s="114">
        <f t="shared" si="5"/>
        <v>-34226</v>
      </c>
      <c r="AF53" s="114">
        <f t="shared" si="6"/>
        <v>-1425</v>
      </c>
      <c r="AG53" s="113">
        <v>0</v>
      </c>
      <c r="AH53" s="113">
        <v>0</v>
      </c>
      <c r="AI53" s="113">
        <v>0</v>
      </c>
      <c r="AJ53" s="113">
        <f t="shared" si="7"/>
        <v>0</v>
      </c>
      <c r="AK53" s="113">
        <f t="shared" si="8"/>
        <v>-136910</v>
      </c>
      <c r="AL53" s="115">
        <v>-0.04</v>
      </c>
      <c r="AM53" s="115">
        <v>0.25</v>
      </c>
      <c r="AN53" s="115">
        <v>0</v>
      </c>
      <c r="AO53" s="115">
        <v>-0.21</v>
      </c>
      <c r="AP53" s="115">
        <v>0</v>
      </c>
      <c r="AQ53" s="115">
        <v>0</v>
      </c>
      <c r="AR53" s="115">
        <v>0</v>
      </c>
      <c r="AS53" s="115">
        <v>0</v>
      </c>
      <c r="AT53" s="409">
        <f t="shared" ref="AT53:AT56" si="100">AL53+AN53+AO53+AR53+AQ53</f>
        <v>-0.25</v>
      </c>
      <c r="AU53" s="115">
        <f>AM53+AP53+AS53</f>
        <v>0.25</v>
      </c>
      <c r="AV53" s="116">
        <f t="shared" si="10"/>
        <v>0</v>
      </c>
      <c r="AW53" s="346">
        <f>I53+AK53</f>
        <v>16290570</v>
      </c>
      <c r="AX53" s="113">
        <f>J53+Y53</f>
        <v>11476178</v>
      </c>
      <c r="AY53" s="113">
        <f t="shared" ref="AY53:AY56" si="101">W53</f>
        <v>0</v>
      </c>
      <c r="AZ53" s="113">
        <f>K53+AC53</f>
        <v>200000</v>
      </c>
      <c r="BA53" s="113">
        <f t="shared" ref="BA53:BB56" si="102">L53+AE53</f>
        <v>3946547</v>
      </c>
      <c r="BB53" s="113">
        <f t="shared" si="102"/>
        <v>229524</v>
      </c>
      <c r="BC53" s="113">
        <f>N53+AJ53</f>
        <v>438321</v>
      </c>
      <c r="BD53" s="115">
        <f>O53+AV53</f>
        <v>19.7958</v>
      </c>
      <c r="BE53" s="115">
        <f>P53+AT53</f>
        <v>15.278199999999998</v>
      </c>
      <c r="BF53" s="372">
        <f t="shared" ref="BF53:BF56" si="103">AQ53</f>
        <v>0</v>
      </c>
      <c r="BG53" s="116">
        <f>Q53+AU53</f>
        <v>4.5176000000000007</v>
      </c>
      <c r="BH53" s="15"/>
    </row>
    <row r="54" spans="1:60" x14ac:dyDescent="0.2">
      <c r="A54" s="368">
        <v>11</v>
      </c>
      <c r="B54" s="369">
        <v>3429</v>
      </c>
      <c r="C54" s="369">
        <v>600078256</v>
      </c>
      <c r="D54" s="369">
        <v>43257151</v>
      </c>
      <c r="E54" s="367" t="s">
        <v>141</v>
      </c>
      <c r="F54" s="369">
        <v>3113</v>
      </c>
      <c r="G54" s="370" t="s">
        <v>316</v>
      </c>
      <c r="H54" s="371" t="s">
        <v>282</v>
      </c>
      <c r="I54" s="110">
        <v>965328</v>
      </c>
      <c r="J54" s="111">
        <v>710845</v>
      </c>
      <c r="K54" s="111">
        <v>0</v>
      </c>
      <c r="L54" s="114">
        <v>240266</v>
      </c>
      <c r="M54" s="114">
        <v>14217</v>
      </c>
      <c r="N54" s="111">
        <v>0</v>
      </c>
      <c r="O54" s="275">
        <v>2.23</v>
      </c>
      <c r="P54" s="288">
        <v>2.23</v>
      </c>
      <c r="Q54" s="406">
        <v>0</v>
      </c>
      <c r="R54" s="112">
        <f t="shared" si="1"/>
        <v>0</v>
      </c>
      <c r="S54" s="113">
        <v>0</v>
      </c>
      <c r="T54" s="113">
        <v>0</v>
      </c>
      <c r="U54" s="113">
        <v>0</v>
      </c>
      <c r="V54" s="113">
        <v>0</v>
      </c>
      <c r="W54" s="113">
        <v>0</v>
      </c>
      <c r="X54" s="113">
        <v>0</v>
      </c>
      <c r="Y54" s="113">
        <f t="shared" si="2"/>
        <v>0</v>
      </c>
      <c r="Z54" s="113">
        <v>0</v>
      </c>
      <c r="AA54" s="113">
        <v>0</v>
      </c>
      <c r="AB54" s="113">
        <v>0</v>
      </c>
      <c r="AC54" s="113">
        <f t="shared" si="3"/>
        <v>0</v>
      </c>
      <c r="AD54" s="113">
        <f t="shared" si="4"/>
        <v>0</v>
      </c>
      <c r="AE54" s="114">
        <f t="shared" si="5"/>
        <v>0</v>
      </c>
      <c r="AF54" s="114">
        <f t="shared" si="6"/>
        <v>0</v>
      </c>
      <c r="AG54" s="113">
        <v>0</v>
      </c>
      <c r="AH54" s="113">
        <v>0</v>
      </c>
      <c r="AI54" s="113">
        <v>0</v>
      </c>
      <c r="AJ54" s="113">
        <f t="shared" si="7"/>
        <v>0</v>
      </c>
      <c r="AK54" s="113">
        <f t="shared" si="8"/>
        <v>0</v>
      </c>
      <c r="AL54" s="115">
        <v>0</v>
      </c>
      <c r="AM54" s="115">
        <v>0</v>
      </c>
      <c r="AN54" s="115">
        <v>0</v>
      </c>
      <c r="AO54" s="115">
        <v>0</v>
      </c>
      <c r="AP54" s="115">
        <v>0</v>
      </c>
      <c r="AQ54" s="115">
        <v>0</v>
      </c>
      <c r="AR54" s="115">
        <v>0</v>
      </c>
      <c r="AS54" s="115">
        <v>0</v>
      </c>
      <c r="AT54" s="409">
        <f t="shared" si="100"/>
        <v>0</v>
      </c>
      <c r="AU54" s="115">
        <f>AM54+AP54+AS54</f>
        <v>0</v>
      </c>
      <c r="AV54" s="116">
        <f t="shared" si="10"/>
        <v>0</v>
      </c>
      <c r="AW54" s="346">
        <f>I54+AK54</f>
        <v>965328</v>
      </c>
      <c r="AX54" s="113">
        <f>J54+Y54</f>
        <v>710845</v>
      </c>
      <c r="AY54" s="113">
        <f t="shared" si="101"/>
        <v>0</v>
      </c>
      <c r="AZ54" s="113">
        <f>K54+AC54</f>
        <v>0</v>
      </c>
      <c r="BA54" s="113">
        <f t="shared" si="102"/>
        <v>240266</v>
      </c>
      <c r="BB54" s="113">
        <f t="shared" si="102"/>
        <v>14217</v>
      </c>
      <c r="BC54" s="113">
        <f>N54+AJ54</f>
        <v>0</v>
      </c>
      <c r="BD54" s="115">
        <f>O54+AV54</f>
        <v>2.23</v>
      </c>
      <c r="BE54" s="115">
        <f>P54+AT54</f>
        <v>2.23</v>
      </c>
      <c r="BF54" s="372">
        <f t="shared" si="103"/>
        <v>0</v>
      </c>
      <c r="BG54" s="116">
        <f>Q54+AU54</f>
        <v>0</v>
      </c>
      <c r="BH54" s="15"/>
    </row>
    <row r="55" spans="1:60" s="3" customFormat="1" x14ac:dyDescent="0.2">
      <c r="A55" s="368">
        <v>11</v>
      </c>
      <c r="B55" s="369">
        <v>3429</v>
      </c>
      <c r="C55" s="369">
        <v>600078256</v>
      </c>
      <c r="D55" s="369">
        <v>43257151</v>
      </c>
      <c r="E55" s="367" t="s">
        <v>141</v>
      </c>
      <c r="F55" s="369">
        <v>3143</v>
      </c>
      <c r="G55" s="370" t="s">
        <v>633</v>
      </c>
      <c r="H55" s="394" t="s">
        <v>281</v>
      </c>
      <c r="I55" s="110">
        <v>1601205</v>
      </c>
      <c r="J55" s="111">
        <v>1179091</v>
      </c>
      <c r="K55" s="111">
        <v>0</v>
      </c>
      <c r="L55" s="114">
        <v>398533</v>
      </c>
      <c r="M55" s="114">
        <v>23581</v>
      </c>
      <c r="N55" s="111">
        <v>0</v>
      </c>
      <c r="O55" s="275">
        <v>2.6756000000000002</v>
      </c>
      <c r="P55" s="288">
        <v>2.6756000000000002</v>
      </c>
      <c r="Q55" s="406">
        <v>0</v>
      </c>
      <c r="R55" s="112">
        <f t="shared" si="1"/>
        <v>0</v>
      </c>
      <c r="S55" s="113">
        <v>0</v>
      </c>
      <c r="T55" s="113">
        <v>-60222</v>
      </c>
      <c r="U55" s="113">
        <v>0</v>
      </c>
      <c r="V55" s="113">
        <v>0</v>
      </c>
      <c r="W55" s="113">
        <v>0</v>
      </c>
      <c r="X55" s="113">
        <v>0</v>
      </c>
      <c r="Y55" s="113">
        <f t="shared" si="2"/>
        <v>-60222</v>
      </c>
      <c r="Z55" s="113">
        <v>0</v>
      </c>
      <c r="AA55" s="113">
        <v>0</v>
      </c>
      <c r="AB55" s="113">
        <v>0</v>
      </c>
      <c r="AC55" s="113">
        <f t="shared" si="3"/>
        <v>0</v>
      </c>
      <c r="AD55" s="113">
        <f t="shared" si="4"/>
        <v>-60222</v>
      </c>
      <c r="AE55" s="114">
        <f t="shared" si="5"/>
        <v>-20355</v>
      </c>
      <c r="AF55" s="114">
        <f t="shared" si="6"/>
        <v>-1204</v>
      </c>
      <c r="AG55" s="113">
        <v>0</v>
      </c>
      <c r="AH55" s="113">
        <v>0</v>
      </c>
      <c r="AI55" s="113">
        <v>0</v>
      </c>
      <c r="AJ55" s="113">
        <f t="shared" si="7"/>
        <v>0</v>
      </c>
      <c r="AK55" s="113">
        <f t="shared" si="8"/>
        <v>-81781</v>
      </c>
      <c r="AL55" s="115">
        <v>0</v>
      </c>
      <c r="AM55" s="115">
        <v>0</v>
      </c>
      <c r="AN55" s="115">
        <v>0</v>
      </c>
      <c r="AO55" s="115">
        <v>-0.14000000000000001</v>
      </c>
      <c r="AP55" s="115">
        <v>0</v>
      </c>
      <c r="AQ55" s="115">
        <v>0</v>
      </c>
      <c r="AR55" s="115">
        <v>0</v>
      </c>
      <c r="AS55" s="115">
        <v>0</v>
      </c>
      <c r="AT55" s="409">
        <f t="shared" si="100"/>
        <v>-0.14000000000000001</v>
      </c>
      <c r="AU55" s="115">
        <f>AM55+AP55+AS55</f>
        <v>0</v>
      </c>
      <c r="AV55" s="116">
        <f t="shared" si="10"/>
        <v>-0.14000000000000001</v>
      </c>
      <c r="AW55" s="346">
        <f>I55+AK55</f>
        <v>1519424</v>
      </c>
      <c r="AX55" s="113">
        <f>J55+Y55</f>
        <v>1118869</v>
      </c>
      <c r="AY55" s="113">
        <f t="shared" si="101"/>
        <v>0</v>
      </c>
      <c r="AZ55" s="113">
        <f>K55+AC55</f>
        <v>0</v>
      </c>
      <c r="BA55" s="113">
        <f t="shared" si="102"/>
        <v>378178</v>
      </c>
      <c r="BB55" s="113">
        <f t="shared" si="102"/>
        <v>22377</v>
      </c>
      <c r="BC55" s="113">
        <f>N55+AJ55</f>
        <v>0</v>
      </c>
      <c r="BD55" s="115">
        <f>O55+AV55</f>
        <v>2.5356000000000001</v>
      </c>
      <c r="BE55" s="115">
        <f>P55+AT55</f>
        <v>2.5356000000000001</v>
      </c>
      <c r="BF55" s="372">
        <f t="shared" si="103"/>
        <v>0</v>
      </c>
      <c r="BG55" s="116">
        <f>Q55+AU55</f>
        <v>0</v>
      </c>
      <c r="BH55" s="15"/>
    </row>
    <row r="56" spans="1:60" s="3" customFormat="1" x14ac:dyDescent="0.2">
      <c r="A56" s="368">
        <v>11</v>
      </c>
      <c r="B56" s="369">
        <v>3429</v>
      </c>
      <c r="C56" s="369">
        <v>600078256</v>
      </c>
      <c r="D56" s="369">
        <v>43257151</v>
      </c>
      <c r="E56" s="367" t="s">
        <v>141</v>
      </c>
      <c r="F56" s="369">
        <v>3143</v>
      </c>
      <c r="G56" s="370" t="s">
        <v>634</v>
      </c>
      <c r="H56" s="394" t="s">
        <v>282</v>
      </c>
      <c r="I56" s="110">
        <v>42133</v>
      </c>
      <c r="J56" s="111">
        <v>29700</v>
      </c>
      <c r="K56" s="111">
        <v>0</v>
      </c>
      <c r="L56" s="114">
        <v>10039</v>
      </c>
      <c r="M56" s="114">
        <v>594</v>
      </c>
      <c r="N56" s="111">
        <v>1800</v>
      </c>
      <c r="O56" s="275">
        <v>0.13</v>
      </c>
      <c r="P56" s="288">
        <v>0</v>
      </c>
      <c r="Q56" s="406">
        <v>0.13</v>
      </c>
      <c r="R56" s="112">
        <f t="shared" si="1"/>
        <v>0</v>
      </c>
      <c r="S56" s="113">
        <v>0</v>
      </c>
      <c r="T56" s="113">
        <v>0</v>
      </c>
      <c r="U56" s="113">
        <v>0</v>
      </c>
      <c r="V56" s="113">
        <v>0</v>
      </c>
      <c r="W56" s="113">
        <v>0</v>
      </c>
      <c r="X56" s="113">
        <v>0</v>
      </c>
      <c r="Y56" s="113">
        <f t="shared" si="2"/>
        <v>0</v>
      </c>
      <c r="Z56" s="113">
        <v>0</v>
      </c>
      <c r="AA56" s="113">
        <v>0</v>
      </c>
      <c r="AB56" s="113">
        <v>0</v>
      </c>
      <c r="AC56" s="113">
        <f t="shared" si="3"/>
        <v>0</v>
      </c>
      <c r="AD56" s="113">
        <f t="shared" si="4"/>
        <v>0</v>
      </c>
      <c r="AE56" s="114">
        <f t="shared" si="5"/>
        <v>0</v>
      </c>
      <c r="AF56" s="114">
        <f t="shared" si="6"/>
        <v>0</v>
      </c>
      <c r="AG56" s="113">
        <v>0</v>
      </c>
      <c r="AH56" s="113">
        <v>0</v>
      </c>
      <c r="AI56" s="113">
        <v>0</v>
      </c>
      <c r="AJ56" s="113">
        <f t="shared" si="7"/>
        <v>0</v>
      </c>
      <c r="AK56" s="113">
        <f t="shared" si="8"/>
        <v>0</v>
      </c>
      <c r="AL56" s="115">
        <v>0</v>
      </c>
      <c r="AM56" s="115">
        <v>0</v>
      </c>
      <c r="AN56" s="115">
        <v>0</v>
      </c>
      <c r="AO56" s="115">
        <v>0</v>
      </c>
      <c r="AP56" s="115">
        <v>0</v>
      </c>
      <c r="AQ56" s="115">
        <v>0</v>
      </c>
      <c r="AR56" s="115">
        <v>0</v>
      </c>
      <c r="AS56" s="115">
        <v>0</v>
      </c>
      <c r="AT56" s="409">
        <f t="shared" si="100"/>
        <v>0</v>
      </c>
      <c r="AU56" s="115">
        <f>AM56+AP56+AS56</f>
        <v>0</v>
      </c>
      <c r="AV56" s="116">
        <f t="shared" si="10"/>
        <v>0</v>
      </c>
      <c r="AW56" s="346">
        <f>I56+AK56</f>
        <v>42133</v>
      </c>
      <c r="AX56" s="113">
        <f>J56+Y56</f>
        <v>29700</v>
      </c>
      <c r="AY56" s="113">
        <f t="shared" si="101"/>
        <v>0</v>
      </c>
      <c r="AZ56" s="113">
        <f>K56+AC56</f>
        <v>0</v>
      </c>
      <c r="BA56" s="113">
        <f t="shared" si="102"/>
        <v>10039</v>
      </c>
      <c r="BB56" s="113">
        <f t="shared" si="102"/>
        <v>594</v>
      </c>
      <c r="BC56" s="113">
        <f>N56+AJ56</f>
        <v>1800</v>
      </c>
      <c r="BD56" s="115">
        <f>O56+AV56</f>
        <v>0.13</v>
      </c>
      <c r="BE56" s="115">
        <f>P56+AT56</f>
        <v>0</v>
      </c>
      <c r="BF56" s="372">
        <f t="shared" si="103"/>
        <v>0</v>
      </c>
      <c r="BG56" s="116">
        <f>Q56+AU56</f>
        <v>0.13</v>
      </c>
      <c r="BH56" s="15"/>
    </row>
    <row r="57" spans="1:60" x14ac:dyDescent="0.2">
      <c r="A57" s="237">
        <v>11</v>
      </c>
      <c r="B57" s="31">
        <v>3429</v>
      </c>
      <c r="C57" s="31">
        <v>600078256</v>
      </c>
      <c r="D57" s="31">
        <v>43257151</v>
      </c>
      <c r="E57" s="246" t="s">
        <v>142</v>
      </c>
      <c r="F57" s="31"/>
      <c r="G57" s="236"/>
      <c r="H57" s="327"/>
      <c r="I57" s="5">
        <v>19036146</v>
      </c>
      <c r="J57" s="8">
        <v>13467073</v>
      </c>
      <c r="K57" s="8">
        <v>230000</v>
      </c>
      <c r="L57" s="8">
        <v>4629611</v>
      </c>
      <c r="M57" s="8">
        <v>269341</v>
      </c>
      <c r="N57" s="8">
        <v>440121</v>
      </c>
      <c r="O57" s="9">
        <v>24.831399999999999</v>
      </c>
      <c r="P57" s="9">
        <v>20.433799999999998</v>
      </c>
      <c r="Q57" s="38">
        <v>4.3976000000000006</v>
      </c>
      <c r="R57" s="5">
        <f t="shared" ref="R57:BG57" si="104">SUM(R53:R56)</f>
        <v>30000</v>
      </c>
      <c r="S57" s="8">
        <f t="shared" si="104"/>
        <v>0</v>
      </c>
      <c r="T57" s="8">
        <f t="shared" si="104"/>
        <v>-199601</v>
      </c>
      <c r="U57" s="8">
        <f t="shared" ref="U57" si="105">SUM(U53:U56)</f>
        <v>38120</v>
      </c>
      <c r="V57" s="8">
        <f t="shared" si="104"/>
        <v>0</v>
      </c>
      <c r="W57" s="8">
        <f t="shared" ref="W57" si="106">SUM(W53:W56)</f>
        <v>0</v>
      </c>
      <c r="X57" s="8">
        <f t="shared" si="104"/>
        <v>0</v>
      </c>
      <c r="Y57" s="8">
        <f t="shared" si="104"/>
        <v>-131481</v>
      </c>
      <c r="Z57" s="8">
        <f t="shared" si="104"/>
        <v>-30000</v>
      </c>
      <c r="AA57" s="8">
        <f t="shared" si="104"/>
        <v>0</v>
      </c>
      <c r="AB57" s="8">
        <f t="shared" si="104"/>
        <v>0</v>
      </c>
      <c r="AC57" s="8">
        <f t="shared" si="104"/>
        <v>-30000</v>
      </c>
      <c r="AD57" s="8">
        <f t="shared" si="104"/>
        <v>-161481</v>
      </c>
      <c r="AE57" s="8">
        <f t="shared" si="104"/>
        <v>-54581</v>
      </c>
      <c r="AF57" s="8">
        <f t="shared" si="104"/>
        <v>-2629</v>
      </c>
      <c r="AG57" s="8">
        <f t="shared" si="104"/>
        <v>0</v>
      </c>
      <c r="AH57" s="8">
        <f t="shared" ref="AH57" si="107">SUM(AH53:AH56)</f>
        <v>0</v>
      </c>
      <c r="AI57" s="8">
        <f t="shared" si="104"/>
        <v>0</v>
      </c>
      <c r="AJ57" s="8">
        <f t="shared" si="104"/>
        <v>0</v>
      </c>
      <c r="AK57" s="8">
        <f t="shared" si="104"/>
        <v>-218691</v>
      </c>
      <c r="AL57" s="9">
        <f t="shared" si="104"/>
        <v>-0.04</v>
      </c>
      <c r="AM57" s="9">
        <f t="shared" si="104"/>
        <v>0.25</v>
      </c>
      <c r="AN57" s="9">
        <f t="shared" si="104"/>
        <v>0</v>
      </c>
      <c r="AO57" s="9">
        <f t="shared" si="104"/>
        <v>-0.35</v>
      </c>
      <c r="AP57" s="9">
        <f t="shared" si="104"/>
        <v>0</v>
      </c>
      <c r="AQ57" s="9">
        <f t="shared" ref="AQ57" si="108">SUM(AQ53:AQ56)</f>
        <v>0</v>
      </c>
      <c r="AR57" s="9">
        <f t="shared" si="104"/>
        <v>0</v>
      </c>
      <c r="AS57" s="9">
        <f t="shared" si="104"/>
        <v>0</v>
      </c>
      <c r="AT57" s="9">
        <f t="shared" si="104"/>
        <v>-0.39</v>
      </c>
      <c r="AU57" s="9">
        <f t="shared" si="104"/>
        <v>0.25</v>
      </c>
      <c r="AV57" s="78">
        <f t="shared" si="104"/>
        <v>-0.14000000000000001</v>
      </c>
      <c r="AW57" s="851">
        <f t="shared" si="104"/>
        <v>18817455</v>
      </c>
      <c r="AX57" s="8">
        <f t="shared" si="104"/>
        <v>13335592</v>
      </c>
      <c r="AY57" s="43">
        <f t="shared" ref="AY57" si="109">SUM(AY53:AY56)</f>
        <v>0</v>
      </c>
      <c r="AZ57" s="8">
        <f t="shared" si="104"/>
        <v>200000</v>
      </c>
      <c r="BA57" s="8">
        <f t="shared" si="104"/>
        <v>4575030</v>
      </c>
      <c r="BB57" s="8">
        <f t="shared" si="104"/>
        <v>266712</v>
      </c>
      <c r="BC57" s="8">
        <f t="shared" si="104"/>
        <v>440121</v>
      </c>
      <c r="BD57" s="9">
        <f t="shared" si="104"/>
        <v>24.691399999999998</v>
      </c>
      <c r="BE57" s="9">
        <f t="shared" si="104"/>
        <v>20.043799999999997</v>
      </c>
      <c r="BF57" s="9">
        <f t="shared" si="104"/>
        <v>0</v>
      </c>
      <c r="BG57" s="78">
        <f t="shared" si="104"/>
        <v>4.6476000000000006</v>
      </c>
      <c r="BH57" s="15"/>
    </row>
    <row r="58" spans="1:60" x14ac:dyDescent="0.2">
      <c r="A58" s="368">
        <v>12</v>
      </c>
      <c r="B58" s="369">
        <v>3405</v>
      </c>
      <c r="C58" s="369">
        <v>600078337</v>
      </c>
      <c r="D58" s="369">
        <v>70698325</v>
      </c>
      <c r="E58" s="367" t="s">
        <v>143</v>
      </c>
      <c r="F58" s="369">
        <v>3111</v>
      </c>
      <c r="G58" s="370" t="s">
        <v>315</v>
      </c>
      <c r="H58" s="371" t="s">
        <v>281</v>
      </c>
      <c r="I58" s="110">
        <v>1458905</v>
      </c>
      <c r="J58" s="111">
        <v>1067345</v>
      </c>
      <c r="K58" s="111">
        <v>0</v>
      </c>
      <c r="L58" s="114">
        <v>360763</v>
      </c>
      <c r="M58" s="114">
        <v>21347</v>
      </c>
      <c r="N58" s="111">
        <v>9450</v>
      </c>
      <c r="O58" s="275">
        <v>2.4382999999999999</v>
      </c>
      <c r="P58" s="288">
        <v>1.9274</v>
      </c>
      <c r="Q58" s="406">
        <v>0.51090000000000002</v>
      </c>
      <c r="R58" s="112">
        <f t="shared" si="1"/>
        <v>0</v>
      </c>
      <c r="S58" s="113">
        <v>0</v>
      </c>
      <c r="T58" s="113">
        <v>0</v>
      </c>
      <c r="U58" s="113">
        <v>0</v>
      </c>
      <c r="V58" s="113">
        <v>0</v>
      </c>
      <c r="W58" s="113">
        <v>0</v>
      </c>
      <c r="X58" s="113">
        <v>0</v>
      </c>
      <c r="Y58" s="113">
        <f t="shared" si="2"/>
        <v>0</v>
      </c>
      <c r="Z58" s="113">
        <v>0</v>
      </c>
      <c r="AA58" s="113">
        <v>0</v>
      </c>
      <c r="AB58" s="113">
        <v>0</v>
      </c>
      <c r="AC58" s="113">
        <f t="shared" si="3"/>
        <v>0</v>
      </c>
      <c r="AD58" s="113">
        <f t="shared" si="4"/>
        <v>0</v>
      </c>
      <c r="AE58" s="114">
        <f t="shared" si="5"/>
        <v>0</v>
      </c>
      <c r="AF58" s="114">
        <f t="shared" si="6"/>
        <v>0</v>
      </c>
      <c r="AG58" s="113">
        <v>0</v>
      </c>
      <c r="AH58" s="113">
        <v>0</v>
      </c>
      <c r="AI58" s="113">
        <v>0</v>
      </c>
      <c r="AJ58" s="113">
        <f t="shared" si="7"/>
        <v>0</v>
      </c>
      <c r="AK58" s="113">
        <f t="shared" si="8"/>
        <v>0</v>
      </c>
      <c r="AL58" s="115">
        <v>0</v>
      </c>
      <c r="AM58" s="115">
        <v>0</v>
      </c>
      <c r="AN58" s="115">
        <v>0</v>
      </c>
      <c r="AO58" s="115">
        <v>0</v>
      </c>
      <c r="AP58" s="115">
        <v>0</v>
      </c>
      <c r="AQ58" s="115">
        <v>0</v>
      </c>
      <c r="AR58" s="115">
        <v>0</v>
      </c>
      <c r="AS58" s="115">
        <v>0</v>
      </c>
      <c r="AT58" s="409">
        <f t="shared" ref="AT58:AT63" si="110">AL58+AN58+AO58+AR58+AQ58</f>
        <v>0</v>
      </c>
      <c r="AU58" s="115">
        <f t="shared" ref="AU58:AU63" si="111">AM58+AP58+AS58</f>
        <v>0</v>
      </c>
      <c r="AV58" s="116">
        <f t="shared" si="10"/>
        <v>0</v>
      </c>
      <c r="AW58" s="346">
        <f t="shared" ref="AW58:AW63" si="112">I58+AK58</f>
        <v>1458905</v>
      </c>
      <c r="AX58" s="113">
        <f t="shared" ref="AX58:AX63" si="113">J58+Y58</f>
        <v>1067345</v>
      </c>
      <c r="AY58" s="113">
        <f t="shared" ref="AY58:AY63" si="114">W58</f>
        <v>0</v>
      </c>
      <c r="AZ58" s="113">
        <f t="shared" ref="AZ58:AZ63" si="115">K58+AC58</f>
        <v>0</v>
      </c>
      <c r="BA58" s="113">
        <f t="shared" ref="BA58:BB63" si="116">L58+AE58</f>
        <v>360763</v>
      </c>
      <c r="BB58" s="113">
        <f t="shared" si="116"/>
        <v>21347</v>
      </c>
      <c r="BC58" s="113">
        <f t="shared" ref="BC58:BC63" si="117">N58+AJ58</f>
        <v>9450</v>
      </c>
      <c r="BD58" s="115">
        <f t="shared" ref="BD58:BD63" si="118">O58+AV58</f>
        <v>2.4382999999999999</v>
      </c>
      <c r="BE58" s="115">
        <f t="shared" ref="BE58:BE63" si="119">P58+AT58</f>
        <v>1.9274</v>
      </c>
      <c r="BF58" s="372">
        <f t="shared" ref="BF58:BF63" si="120">AQ58</f>
        <v>0</v>
      </c>
      <c r="BG58" s="116">
        <f t="shared" ref="BG58:BG63" si="121">Q58+AU58</f>
        <v>0.51090000000000002</v>
      </c>
      <c r="BH58" s="15"/>
    </row>
    <row r="59" spans="1:60" x14ac:dyDescent="0.2">
      <c r="A59" s="368">
        <v>12</v>
      </c>
      <c r="B59" s="369">
        <v>3405</v>
      </c>
      <c r="C59" s="369">
        <v>600078337</v>
      </c>
      <c r="D59" s="369">
        <v>70698325</v>
      </c>
      <c r="E59" s="367" t="s">
        <v>143</v>
      </c>
      <c r="F59" s="369">
        <v>3117</v>
      </c>
      <c r="G59" s="370" t="s">
        <v>318</v>
      </c>
      <c r="H59" s="371" t="s">
        <v>281</v>
      </c>
      <c r="I59" s="110">
        <v>2070168</v>
      </c>
      <c r="J59" s="111">
        <v>1486944</v>
      </c>
      <c r="K59" s="111">
        <v>0</v>
      </c>
      <c r="L59" s="114">
        <v>502587</v>
      </c>
      <c r="M59" s="114">
        <v>29739</v>
      </c>
      <c r="N59" s="111">
        <v>50898</v>
      </c>
      <c r="O59" s="275">
        <v>2.5051000000000001</v>
      </c>
      <c r="P59" s="288">
        <v>1.591</v>
      </c>
      <c r="Q59" s="406">
        <v>0.91410000000000002</v>
      </c>
      <c r="R59" s="112">
        <f t="shared" si="1"/>
        <v>0</v>
      </c>
      <c r="S59" s="113">
        <v>0</v>
      </c>
      <c r="T59" s="113">
        <v>0</v>
      </c>
      <c r="U59" s="113">
        <v>20272</v>
      </c>
      <c r="V59" s="113">
        <v>-5520</v>
      </c>
      <c r="W59" s="113">
        <v>0</v>
      </c>
      <c r="X59" s="113">
        <v>0</v>
      </c>
      <c r="Y59" s="113">
        <f t="shared" si="2"/>
        <v>14752</v>
      </c>
      <c r="Z59" s="113">
        <v>0</v>
      </c>
      <c r="AA59" s="113">
        <v>0</v>
      </c>
      <c r="AB59" s="113">
        <v>0</v>
      </c>
      <c r="AC59" s="113">
        <f t="shared" si="3"/>
        <v>0</v>
      </c>
      <c r="AD59" s="113">
        <f t="shared" si="4"/>
        <v>14752</v>
      </c>
      <c r="AE59" s="114">
        <f t="shared" si="5"/>
        <v>4986</v>
      </c>
      <c r="AF59" s="114">
        <f t="shared" si="6"/>
        <v>295</v>
      </c>
      <c r="AG59" s="113">
        <v>0</v>
      </c>
      <c r="AH59" s="113">
        <v>7496</v>
      </c>
      <c r="AI59" s="113">
        <v>0</v>
      </c>
      <c r="AJ59" s="113">
        <f t="shared" si="7"/>
        <v>7496</v>
      </c>
      <c r="AK59" s="113">
        <f t="shared" si="8"/>
        <v>27529</v>
      </c>
      <c r="AL59" s="115">
        <v>0</v>
      </c>
      <c r="AM59" s="115">
        <v>0</v>
      </c>
      <c r="AN59" s="115">
        <v>0</v>
      </c>
      <c r="AO59" s="115">
        <v>0</v>
      </c>
      <c r="AP59" s="115">
        <v>0</v>
      </c>
      <c r="AQ59" s="115">
        <v>0</v>
      </c>
      <c r="AR59" s="115">
        <v>0</v>
      </c>
      <c r="AS59" s="115">
        <v>0</v>
      </c>
      <c r="AT59" s="409">
        <f t="shared" si="110"/>
        <v>0</v>
      </c>
      <c r="AU59" s="115">
        <f t="shared" si="111"/>
        <v>0</v>
      </c>
      <c r="AV59" s="116">
        <f t="shared" si="10"/>
        <v>0</v>
      </c>
      <c r="AW59" s="346">
        <f t="shared" si="112"/>
        <v>2097697</v>
      </c>
      <c r="AX59" s="113">
        <f t="shared" si="113"/>
        <v>1501696</v>
      </c>
      <c r="AY59" s="113">
        <f t="shared" si="114"/>
        <v>0</v>
      </c>
      <c r="AZ59" s="113">
        <f t="shared" si="115"/>
        <v>0</v>
      </c>
      <c r="BA59" s="113">
        <f t="shared" si="116"/>
        <v>507573</v>
      </c>
      <c r="BB59" s="113">
        <f t="shared" si="116"/>
        <v>30034</v>
      </c>
      <c r="BC59" s="113">
        <f t="shared" si="117"/>
        <v>58394</v>
      </c>
      <c r="BD59" s="115">
        <f t="shared" si="118"/>
        <v>2.5051000000000001</v>
      </c>
      <c r="BE59" s="115">
        <f t="shared" si="119"/>
        <v>1.591</v>
      </c>
      <c r="BF59" s="372">
        <f t="shared" si="120"/>
        <v>0</v>
      </c>
      <c r="BG59" s="116">
        <f t="shared" si="121"/>
        <v>0.91410000000000002</v>
      </c>
      <c r="BH59" s="15"/>
    </row>
    <row r="60" spans="1:60" x14ac:dyDescent="0.2">
      <c r="A60" s="368">
        <v>12</v>
      </c>
      <c r="B60" s="369">
        <v>3405</v>
      </c>
      <c r="C60" s="369">
        <v>600078337</v>
      </c>
      <c r="D60" s="369">
        <v>70698325</v>
      </c>
      <c r="E60" s="367" t="s">
        <v>143</v>
      </c>
      <c r="F60" s="369">
        <v>3117</v>
      </c>
      <c r="G60" s="370" t="s">
        <v>316</v>
      </c>
      <c r="H60" s="371" t="s">
        <v>282</v>
      </c>
      <c r="I60" s="110">
        <v>510470</v>
      </c>
      <c r="J60" s="111">
        <v>346443</v>
      </c>
      <c r="K60" s="111">
        <v>0</v>
      </c>
      <c r="L60" s="114">
        <v>117098</v>
      </c>
      <c r="M60" s="114">
        <v>6929</v>
      </c>
      <c r="N60" s="111">
        <v>40000</v>
      </c>
      <c r="O60" s="275">
        <v>1</v>
      </c>
      <c r="P60" s="288">
        <v>1</v>
      </c>
      <c r="Q60" s="406">
        <v>0</v>
      </c>
      <c r="R60" s="112">
        <f t="shared" si="1"/>
        <v>0</v>
      </c>
      <c r="S60" s="113">
        <v>0</v>
      </c>
      <c r="T60" s="113">
        <v>0</v>
      </c>
      <c r="U60" s="113">
        <v>0</v>
      </c>
      <c r="V60" s="113">
        <v>0</v>
      </c>
      <c r="W60" s="113">
        <v>0</v>
      </c>
      <c r="X60" s="113">
        <v>0</v>
      </c>
      <c r="Y60" s="113">
        <f t="shared" si="2"/>
        <v>0</v>
      </c>
      <c r="Z60" s="113">
        <v>0</v>
      </c>
      <c r="AA60" s="113">
        <v>0</v>
      </c>
      <c r="AB60" s="113">
        <v>0</v>
      </c>
      <c r="AC60" s="113">
        <f t="shared" si="3"/>
        <v>0</v>
      </c>
      <c r="AD60" s="113">
        <f t="shared" si="4"/>
        <v>0</v>
      </c>
      <c r="AE60" s="114">
        <f t="shared" si="5"/>
        <v>0</v>
      </c>
      <c r="AF60" s="114">
        <f t="shared" si="6"/>
        <v>0</v>
      </c>
      <c r="AG60" s="113">
        <v>0</v>
      </c>
      <c r="AH60" s="113">
        <v>0</v>
      </c>
      <c r="AI60" s="113">
        <v>0</v>
      </c>
      <c r="AJ60" s="113">
        <f t="shared" si="7"/>
        <v>0</v>
      </c>
      <c r="AK60" s="113">
        <f t="shared" si="8"/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v>0</v>
      </c>
      <c r="AQ60" s="115">
        <v>0</v>
      </c>
      <c r="AR60" s="115">
        <v>0</v>
      </c>
      <c r="AS60" s="115">
        <v>0</v>
      </c>
      <c r="AT60" s="409">
        <f t="shared" si="110"/>
        <v>0</v>
      </c>
      <c r="AU60" s="115">
        <f t="shared" si="111"/>
        <v>0</v>
      </c>
      <c r="AV60" s="116">
        <f t="shared" si="10"/>
        <v>0</v>
      </c>
      <c r="AW60" s="346">
        <f t="shared" si="112"/>
        <v>510470</v>
      </c>
      <c r="AX60" s="113">
        <f t="shared" si="113"/>
        <v>346443</v>
      </c>
      <c r="AY60" s="113">
        <f t="shared" si="114"/>
        <v>0</v>
      </c>
      <c r="AZ60" s="113">
        <f t="shared" si="115"/>
        <v>0</v>
      </c>
      <c r="BA60" s="113">
        <f t="shared" si="116"/>
        <v>117098</v>
      </c>
      <c r="BB60" s="113">
        <f t="shared" si="116"/>
        <v>6929</v>
      </c>
      <c r="BC60" s="113">
        <f t="shared" si="117"/>
        <v>40000</v>
      </c>
      <c r="BD60" s="115">
        <f t="shared" si="118"/>
        <v>1</v>
      </c>
      <c r="BE60" s="115">
        <f t="shared" si="119"/>
        <v>1</v>
      </c>
      <c r="BF60" s="372">
        <f t="shared" si="120"/>
        <v>0</v>
      </c>
      <c r="BG60" s="116">
        <f t="shared" si="121"/>
        <v>0</v>
      </c>
      <c r="BH60" s="15"/>
    </row>
    <row r="61" spans="1:60" x14ac:dyDescent="0.2">
      <c r="A61" s="368">
        <v>12</v>
      </c>
      <c r="B61" s="369">
        <v>3405</v>
      </c>
      <c r="C61" s="369">
        <v>600078337</v>
      </c>
      <c r="D61" s="369">
        <v>70698325</v>
      </c>
      <c r="E61" s="367" t="s">
        <v>143</v>
      </c>
      <c r="F61" s="369">
        <v>3141</v>
      </c>
      <c r="G61" s="370" t="s">
        <v>319</v>
      </c>
      <c r="H61" s="371" t="s">
        <v>282</v>
      </c>
      <c r="I61" s="110">
        <v>562892</v>
      </c>
      <c r="J61" s="111">
        <v>412835</v>
      </c>
      <c r="K61" s="111">
        <v>0</v>
      </c>
      <c r="L61" s="114">
        <v>139538</v>
      </c>
      <c r="M61" s="114">
        <v>8257</v>
      </c>
      <c r="N61" s="111">
        <v>2262</v>
      </c>
      <c r="O61" s="275">
        <v>1.4100000000000001</v>
      </c>
      <c r="P61" s="288">
        <v>0</v>
      </c>
      <c r="Q61" s="406">
        <v>1.4100000000000001</v>
      </c>
      <c r="R61" s="112">
        <f t="shared" si="1"/>
        <v>0</v>
      </c>
      <c r="S61" s="113">
        <v>0</v>
      </c>
      <c r="T61" s="113">
        <v>0</v>
      </c>
      <c r="U61" s="113">
        <v>0</v>
      </c>
      <c r="V61" s="113">
        <v>0</v>
      </c>
      <c r="W61" s="113">
        <v>0</v>
      </c>
      <c r="X61" s="113">
        <v>0</v>
      </c>
      <c r="Y61" s="113">
        <f t="shared" si="2"/>
        <v>0</v>
      </c>
      <c r="Z61" s="113">
        <v>0</v>
      </c>
      <c r="AA61" s="113">
        <v>0</v>
      </c>
      <c r="AB61" s="113">
        <v>0</v>
      </c>
      <c r="AC61" s="113">
        <f t="shared" si="3"/>
        <v>0</v>
      </c>
      <c r="AD61" s="113">
        <f t="shared" si="4"/>
        <v>0</v>
      </c>
      <c r="AE61" s="114">
        <f t="shared" si="5"/>
        <v>0</v>
      </c>
      <c r="AF61" s="114">
        <f t="shared" si="6"/>
        <v>0</v>
      </c>
      <c r="AG61" s="113">
        <v>0</v>
      </c>
      <c r="AH61" s="113">
        <v>0</v>
      </c>
      <c r="AI61" s="113">
        <v>0</v>
      </c>
      <c r="AJ61" s="113">
        <f t="shared" si="7"/>
        <v>0</v>
      </c>
      <c r="AK61" s="113">
        <f t="shared" si="8"/>
        <v>0</v>
      </c>
      <c r="AL61" s="115">
        <v>0</v>
      </c>
      <c r="AM61" s="115">
        <v>0</v>
      </c>
      <c r="AN61" s="115">
        <v>0</v>
      </c>
      <c r="AO61" s="115">
        <v>0</v>
      </c>
      <c r="AP61" s="115">
        <v>0</v>
      </c>
      <c r="AQ61" s="115">
        <v>0</v>
      </c>
      <c r="AR61" s="115">
        <v>0</v>
      </c>
      <c r="AS61" s="115">
        <v>0</v>
      </c>
      <c r="AT61" s="409">
        <f t="shared" si="110"/>
        <v>0</v>
      </c>
      <c r="AU61" s="115">
        <f t="shared" si="111"/>
        <v>0</v>
      </c>
      <c r="AV61" s="116">
        <f t="shared" si="10"/>
        <v>0</v>
      </c>
      <c r="AW61" s="346">
        <f t="shared" si="112"/>
        <v>562892</v>
      </c>
      <c r="AX61" s="113">
        <f t="shared" si="113"/>
        <v>412835</v>
      </c>
      <c r="AY61" s="113">
        <f t="shared" si="114"/>
        <v>0</v>
      </c>
      <c r="AZ61" s="113">
        <f t="shared" si="115"/>
        <v>0</v>
      </c>
      <c r="BA61" s="113">
        <f t="shared" si="116"/>
        <v>139538</v>
      </c>
      <c r="BB61" s="113">
        <f t="shared" si="116"/>
        <v>8257</v>
      </c>
      <c r="BC61" s="113">
        <f t="shared" si="117"/>
        <v>2262</v>
      </c>
      <c r="BD61" s="115">
        <f t="shared" si="118"/>
        <v>1.4100000000000001</v>
      </c>
      <c r="BE61" s="115">
        <f t="shared" si="119"/>
        <v>0</v>
      </c>
      <c r="BF61" s="372">
        <f t="shared" si="120"/>
        <v>0</v>
      </c>
      <c r="BG61" s="116">
        <f t="shared" si="121"/>
        <v>1.4100000000000001</v>
      </c>
      <c r="BH61" s="15"/>
    </row>
    <row r="62" spans="1:60" x14ac:dyDescent="0.2">
      <c r="A62" s="368">
        <v>12</v>
      </c>
      <c r="B62" s="369">
        <v>3405</v>
      </c>
      <c r="C62" s="369">
        <v>600078337</v>
      </c>
      <c r="D62" s="369">
        <v>70698325</v>
      </c>
      <c r="E62" s="367" t="s">
        <v>143</v>
      </c>
      <c r="F62" s="369">
        <v>3143</v>
      </c>
      <c r="G62" s="370" t="s">
        <v>633</v>
      </c>
      <c r="H62" s="394" t="s">
        <v>281</v>
      </c>
      <c r="I62" s="110">
        <v>261654</v>
      </c>
      <c r="J62" s="111">
        <v>192677</v>
      </c>
      <c r="K62" s="111">
        <v>0</v>
      </c>
      <c r="L62" s="114">
        <v>65124</v>
      </c>
      <c r="M62" s="114">
        <v>3853</v>
      </c>
      <c r="N62" s="111">
        <v>0</v>
      </c>
      <c r="O62" s="275">
        <v>0.43330000000000002</v>
      </c>
      <c r="P62" s="288">
        <v>0.43330000000000002</v>
      </c>
      <c r="Q62" s="406">
        <v>0</v>
      </c>
      <c r="R62" s="112">
        <f t="shared" si="1"/>
        <v>0</v>
      </c>
      <c r="S62" s="113">
        <v>0</v>
      </c>
      <c r="T62" s="113">
        <v>0</v>
      </c>
      <c r="U62" s="113">
        <v>0</v>
      </c>
      <c r="V62" s="113">
        <v>0</v>
      </c>
      <c r="W62" s="113">
        <v>0</v>
      </c>
      <c r="X62" s="113">
        <v>0</v>
      </c>
      <c r="Y62" s="113">
        <f t="shared" si="2"/>
        <v>0</v>
      </c>
      <c r="Z62" s="113">
        <v>0</v>
      </c>
      <c r="AA62" s="113">
        <v>0</v>
      </c>
      <c r="AB62" s="113">
        <v>0</v>
      </c>
      <c r="AC62" s="113">
        <f t="shared" si="3"/>
        <v>0</v>
      </c>
      <c r="AD62" s="113">
        <f t="shared" si="4"/>
        <v>0</v>
      </c>
      <c r="AE62" s="114">
        <f t="shared" si="5"/>
        <v>0</v>
      </c>
      <c r="AF62" s="114">
        <f t="shared" si="6"/>
        <v>0</v>
      </c>
      <c r="AG62" s="113">
        <v>0</v>
      </c>
      <c r="AH62" s="113">
        <v>0</v>
      </c>
      <c r="AI62" s="113">
        <v>0</v>
      </c>
      <c r="AJ62" s="113">
        <f t="shared" si="7"/>
        <v>0</v>
      </c>
      <c r="AK62" s="113">
        <f t="shared" si="8"/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v>0</v>
      </c>
      <c r="AQ62" s="115">
        <v>0</v>
      </c>
      <c r="AR62" s="115">
        <v>0</v>
      </c>
      <c r="AS62" s="115">
        <v>0</v>
      </c>
      <c r="AT62" s="409">
        <f t="shared" si="110"/>
        <v>0</v>
      </c>
      <c r="AU62" s="115">
        <f t="shared" si="111"/>
        <v>0</v>
      </c>
      <c r="AV62" s="116">
        <f t="shared" si="10"/>
        <v>0</v>
      </c>
      <c r="AW62" s="346">
        <f t="shared" si="112"/>
        <v>261654</v>
      </c>
      <c r="AX62" s="113">
        <f t="shared" si="113"/>
        <v>192677</v>
      </c>
      <c r="AY62" s="113">
        <f t="shared" si="114"/>
        <v>0</v>
      </c>
      <c r="AZ62" s="113">
        <f t="shared" si="115"/>
        <v>0</v>
      </c>
      <c r="BA62" s="113">
        <f t="shared" si="116"/>
        <v>65124</v>
      </c>
      <c r="BB62" s="113">
        <f t="shared" si="116"/>
        <v>3853</v>
      </c>
      <c r="BC62" s="113">
        <f t="shared" si="117"/>
        <v>0</v>
      </c>
      <c r="BD62" s="115">
        <f t="shared" si="118"/>
        <v>0.43330000000000002</v>
      </c>
      <c r="BE62" s="115">
        <f t="shared" si="119"/>
        <v>0.43330000000000002</v>
      </c>
      <c r="BF62" s="372">
        <f t="shared" si="120"/>
        <v>0</v>
      </c>
      <c r="BG62" s="116">
        <f t="shared" si="121"/>
        <v>0</v>
      </c>
      <c r="BH62" s="15"/>
    </row>
    <row r="63" spans="1:60" x14ac:dyDescent="0.2">
      <c r="A63" s="368">
        <v>12</v>
      </c>
      <c r="B63" s="369">
        <v>3405</v>
      </c>
      <c r="C63" s="369">
        <v>600078337</v>
      </c>
      <c r="D63" s="369">
        <v>70698325</v>
      </c>
      <c r="E63" s="367" t="s">
        <v>143</v>
      </c>
      <c r="F63" s="369">
        <v>3143</v>
      </c>
      <c r="G63" s="370" t="s">
        <v>634</v>
      </c>
      <c r="H63" s="394" t="s">
        <v>282</v>
      </c>
      <c r="I63" s="110">
        <v>10534</v>
      </c>
      <c r="J63" s="111">
        <v>7425</v>
      </c>
      <c r="K63" s="111">
        <v>0</v>
      </c>
      <c r="L63" s="114">
        <v>2510</v>
      </c>
      <c r="M63" s="114">
        <v>149</v>
      </c>
      <c r="N63" s="111">
        <v>450</v>
      </c>
      <c r="O63" s="275">
        <v>0.03</v>
      </c>
      <c r="P63" s="288">
        <v>0</v>
      </c>
      <c r="Q63" s="406">
        <v>0.03</v>
      </c>
      <c r="R63" s="112">
        <f t="shared" si="1"/>
        <v>0</v>
      </c>
      <c r="S63" s="113">
        <v>0</v>
      </c>
      <c r="T63" s="113">
        <v>0</v>
      </c>
      <c r="U63" s="113">
        <v>0</v>
      </c>
      <c r="V63" s="113">
        <v>0</v>
      </c>
      <c r="W63" s="113">
        <v>0</v>
      </c>
      <c r="X63" s="113">
        <v>0</v>
      </c>
      <c r="Y63" s="113">
        <f t="shared" si="2"/>
        <v>0</v>
      </c>
      <c r="Z63" s="113">
        <v>0</v>
      </c>
      <c r="AA63" s="113">
        <v>0</v>
      </c>
      <c r="AB63" s="113">
        <v>0</v>
      </c>
      <c r="AC63" s="113">
        <f t="shared" si="3"/>
        <v>0</v>
      </c>
      <c r="AD63" s="113">
        <f t="shared" si="4"/>
        <v>0</v>
      </c>
      <c r="AE63" s="114">
        <f t="shared" si="5"/>
        <v>0</v>
      </c>
      <c r="AF63" s="114">
        <f t="shared" si="6"/>
        <v>0</v>
      </c>
      <c r="AG63" s="113">
        <v>0</v>
      </c>
      <c r="AH63" s="113">
        <v>0</v>
      </c>
      <c r="AI63" s="113">
        <v>0</v>
      </c>
      <c r="AJ63" s="113">
        <f t="shared" si="7"/>
        <v>0</v>
      </c>
      <c r="AK63" s="113">
        <f t="shared" si="8"/>
        <v>0</v>
      </c>
      <c r="AL63" s="115">
        <v>0</v>
      </c>
      <c r="AM63" s="115">
        <v>0</v>
      </c>
      <c r="AN63" s="115">
        <v>0</v>
      </c>
      <c r="AO63" s="115">
        <v>0</v>
      </c>
      <c r="AP63" s="115">
        <v>0</v>
      </c>
      <c r="AQ63" s="115">
        <v>0</v>
      </c>
      <c r="AR63" s="115">
        <v>0</v>
      </c>
      <c r="AS63" s="115">
        <v>0</v>
      </c>
      <c r="AT63" s="409">
        <f t="shared" si="110"/>
        <v>0</v>
      </c>
      <c r="AU63" s="115">
        <f t="shared" si="111"/>
        <v>0</v>
      </c>
      <c r="AV63" s="116">
        <f t="shared" si="10"/>
        <v>0</v>
      </c>
      <c r="AW63" s="346">
        <f t="shared" si="112"/>
        <v>10534</v>
      </c>
      <c r="AX63" s="113">
        <f t="shared" si="113"/>
        <v>7425</v>
      </c>
      <c r="AY63" s="113">
        <f t="shared" si="114"/>
        <v>0</v>
      </c>
      <c r="AZ63" s="113">
        <f t="shared" si="115"/>
        <v>0</v>
      </c>
      <c r="BA63" s="113">
        <f t="shared" si="116"/>
        <v>2510</v>
      </c>
      <c r="BB63" s="113">
        <f t="shared" si="116"/>
        <v>149</v>
      </c>
      <c r="BC63" s="113">
        <f t="shared" si="117"/>
        <v>450</v>
      </c>
      <c r="BD63" s="115">
        <f t="shared" si="118"/>
        <v>0.03</v>
      </c>
      <c r="BE63" s="115">
        <f t="shared" si="119"/>
        <v>0</v>
      </c>
      <c r="BF63" s="372">
        <f t="shared" si="120"/>
        <v>0</v>
      </c>
      <c r="BG63" s="116">
        <f t="shared" si="121"/>
        <v>0.03</v>
      </c>
      <c r="BH63" s="15"/>
    </row>
    <row r="64" spans="1:60" x14ac:dyDescent="0.2">
      <c r="A64" s="237">
        <v>12</v>
      </c>
      <c r="B64" s="31">
        <v>3405</v>
      </c>
      <c r="C64" s="31">
        <v>600078337</v>
      </c>
      <c r="D64" s="31">
        <v>70698325</v>
      </c>
      <c r="E64" s="246" t="s">
        <v>144</v>
      </c>
      <c r="F64" s="31"/>
      <c r="G64" s="236"/>
      <c r="H64" s="327"/>
      <c r="I64" s="5">
        <v>4874623</v>
      </c>
      <c r="J64" s="8">
        <v>3513669</v>
      </c>
      <c r="K64" s="8">
        <v>0</v>
      </c>
      <c r="L64" s="8">
        <v>1187620</v>
      </c>
      <c r="M64" s="8">
        <v>70274</v>
      </c>
      <c r="N64" s="8">
        <v>103060</v>
      </c>
      <c r="O64" s="9">
        <v>7.8167000000000009</v>
      </c>
      <c r="P64" s="9">
        <v>4.9516999999999998</v>
      </c>
      <c r="Q64" s="38">
        <v>2.8649999999999998</v>
      </c>
      <c r="R64" s="5">
        <f t="shared" ref="R64:BG64" si="122">SUM(R58:R63)</f>
        <v>0</v>
      </c>
      <c r="S64" s="8">
        <f t="shared" si="122"/>
        <v>0</v>
      </c>
      <c r="T64" s="8">
        <f t="shared" si="122"/>
        <v>0</v>
      </c>
      <c r="U64" s="8">
        <f t="shared" si="122"/>
        <v>20272</v>
      </c>
      <c r="V64" s="8">
        <f t="shared" si="122"/>
        <v>-5520</v>
      </c>
      <c r="W64" s="8">
        <f t="shared" ref="W64" si="123">SUM(W58:W63)</f>
        <v>0</v>
      </c>
      <c r="X64" s="8">
        <f t="shared" si="122"/>
        <v>0</v>
      </c>
      <c r="Y64" s="8">
        <f t="shared" si="122"/>
        <v>14752</v>
      </c>
      <c r="Z64" s="8">
        <f t="shared" si="122"/>
        <v>0</v>
      </c>
      <c r="AA64" s="8">
        <f t="shared" si="122"/>
        <v>0</v>
      </c>
      <c r="AB64" s="8">
        <f t="shared" si="122"/>
        <v>0</v>
      </c>
      <c r="AC64" s="8">
        <f t="shared" si="122"/>
        <v>0</v>
      </c>
      <c r="AD64" s="8">
        <f t="shared" si="122"/>
        <v>14752</v>
      </c>
      <c r="AE64" s="8">
        <f t="shared" si="122"/>
        <v>4986</v>
      </c>
      <c r="AF64" s="8">
        <f t="shared" si="122"/>
        <v>295</v>
      </c>
      <c r="AG64" s="8">
        <f t="shared" si="122"/>
        <v>0</v>
      </c>
      <c r="AH64" s="8">
        <f t="shared" si="122"/>
        <v>7496</v>
      </c>
      <c r="AI64" s="8">
        <f t="shared" si="122"/>
        <v>0</v>
      </c>
      <c r="AJ64" s="8">
        <f t="shared" si="122"/>
        <v>7496</v>
      </c>
      <c r="AK64" s="8">
        <f t="shared" si="122"/>
        <v>27529</v>
      </c>
      <c r="AL64" s="9">
        <f t="shared" si="122"/>
        <v>0</v>
      </c>
      <c r="AM64" s="9">
        <f t="shared" si="122"/>
        <v>0</v>
      </c>
      <c r="AN64" s="9">
        <f t="shared" si="122"/>
        <v>0</v>
      </c>
      <c r="AO64" s="9">
        <f t="shared" si="122"/>
        <v>0</v>
      </c>
      <c r="AP64" s="9">
        <f t="shared" si="122"/>
        <v>0</v>
      </c>
      <c r="AQ64" s="9">
        <f t="shared" ref="AQ64" si="124">SUM(AQ58:AQ63)</f>
        <v>0</v>
      </c>
      <c r="AR64" s="9">
        <f t="shared" si="122"/>
        <v>0</v>
      </c>
      <c r="AS64" s="9">
        <f t="shared" si="122"/>
        <v>0</v>
      </c>
      <c r="AT64" s="9">
        <f t="shared" si="122"/>
        <v>0</v>
      </c>
      <c r="AU64" s="9">
        <f t="shared" si="122"/>
        <v>0</v>
      </c>
      <c r="AV64" s="78">
        <f t="shared" si="122"/>
        <v>0</v>
      </c>
      <c r="AW64" s="851">
        <f t="shared" si="122"/>
        <v>4902152</v>
      </c>
      <c r="AX64" s="8">
        <f t="shared" si="122"/>
        <v>3528421</v>
      </c>
      <c r="AY64" s="43">
        <f t="shared" ref="AY64" si="125">SUM(AY58:AY63)</f>
        <v>0</v>
      </c>
      <c r="AZ64" s="8">
        <f t="shared" si="122"/>
        <v>0</v>
      </c>
      <c r="BA64" s="8">
        <f t="shared" si="122"/>
        <v>1192606</v>
      </c>
      <c r="BB64" s="8">
        <f t="shared" si="122"/>
        <v>70569</v>
      </c>
      <c r="BC64" s="8">
        <f t="shared" si="122"/>
        <v>110556</v>
      </c>
      <c r="BD64" s="9">
        <f t="shared" si="122"/>
        <v>7.8167000000000009</v>
      </c>
      <c r="BE64" s="9">
        <f t="shared" si="122"/>
        <v>4.9516999999999998</v>
      </c>
      <c r="BF64" s="9">
        <f t="shared" si="122"/>
        <v>0</v>
      </c>
      <c r="BG64" s="78">
        <f t="shared" si="122"/>
        <v>2.8649999999999998</v>
      </c>
      <c r="BH64" s="15"/>
    </row>
    <row r="65" spans="1:61" x14ac:dyDescent="0.2">
      <c r="A65" s="368">
        <v>13</v>
      </c>
      <c r="B65" s="369">
        <v>3444</v>
      </c>
      <c r="C65" s="369">
        <v>600078086</v>
      </c>
      <c r="D65" s="369">
        <v>16389573</v>
      </c>
      <c r="E65" s="367" t="s">
        <v>145</v>
      </c>
      <c r="F65" s="369">
        <v>3111</v>
      </c>
      <c r="G65" s="370" t="s">
        <v>315</v>
      </c>
      <c r="H65" s="371" t="s">
        <v>281</v>
      </c>
      <c r="I65" s="110">
        <v>3361309</v>
      </c>
      <c r="J65" s="111">
        <v>2442849</v>
      </c>
      <c r="K65" s="111">
        <v>15000</v>
      </c>
      <c r="L65" s="114">
        <v>830753</v>
      </c>
      <c r="M65" s="114">
        <v>48857</v>
      </c>
      <c r="N65" s="111">
        <v>23850</v>
      </c>
      <c r="O65" s="275">
        <v>5.4098000000000006</v>
      </c>
      <c r="P65" s="288">
        <v>4</v>
      </c>
      <c r="Q65" s="406">
        <v>1.4097999999999999</v>
      </c>
      <c r="R65" s="112">
        <f t="shared" si="1"/>
        <v>0</v>
      </c>
      <c r="S65" s="113">
        <v>0</v>
      </c>
      <c r="T65" s="113">
        <v>0</v>
      </c>
      <c r="U65" s="113">
        <v>25756</v>
      </c>
      <c r="V65" s="113">
        <v>0</v>
      </c>
      <c r="W65" s="113">
        <v>0</v>
      </c>
      <c r="X65" s="113">
        <v>0</v>
      </c>
      <c r="Y65" s="113">
        <f t="shared" si="2"/>
        <v>25756</v>
      </c>
      <c r="Z65" s="113">
        <v>0</v>
      </c>
      <c r="AA65" s="113">
        <v>0</v>
      </c>
      <c r="AB65" s="113">
        <v>0</v>
      </c>
      <c r="AC65" s="113">
        <f t="shared" si="3"/>
        <v>0</v>
      </c>
      <c r="AD65" s="113">
        <f t="shared" si="4"/>
        <v>25756</v>
      </c>
      <c r="AE65" s="114">
        <f t="shared" si="5"/>
        <v>8706</v>
      </c>
      <c r="AF65" s="114">
        <f t="shared" si="6"/>
        <v>515</v>
      </c>
      <c r="AG65" s="113">
        <v>0</v>
      </c>
      <c r="AH65" s="113">
        <v>0</v>
      </c>
      <c r="AI65" s="113">
        <v>0</v>
      </c>
      <c r="AJ65" s="113">
        <f t="shared" si="7"/>
        <v>0</v>
      </c>
      <c r="AK65" s="113">
        <f t="shared" si="8"/>
        <v>34977</v>
      </c>
      <c r="AL65" s="115">
        <v>0</v>
      </c>
      <c r="AM65" s="115">
        <v>0</v>
      </c>
      <c r="AN65" s="115">
        <v>0</v>
      </c>
      <c r="AO65" s="115">
        <v>0</v>
      </c>
      <c r="AP65" s="115">
        <v>0</v>
      </c>
      <c r="AQ65" s="115">
        <v>0</v>
      </c>
      <c r="AR65" s="115">
        <v>0</v>
      </c>
      <c r="AS65" s="115">
        <v>0</v>
      </c>
      <c r="AT65" s="409">
        <f t="shared" ref="AT65:AT66" si="126">AL65+AN65+AO65+AR65+AQ65</f>
        <v>0</v>
      </c>
      <c r="AU65" s="115">
        <f>AM65+AP65+AS65</f>
        <v>0</v>
      </c>
      <c r="AV65" s="116">
        <f t="shared" si="10"/>
        <v>0</v>
      </c>
      <c r="AW65" s="346">
        <f>I65+AK65</f>
        <v>3396286</v>
      </c>
      <c r="AX65" s="113">
        <f>J65+Y65</f>
        <v>2468605</v>
      </c>
      <c r="AY65" s="113">
        <f t="shared" ref="AY65:AY66" si="127">W65</f>
        <v>0</v>
      </c>
      <c r="AZ65" s="113">
        <f>K65+AC65</f>
        <v>15000</v>
      </c>
      <c r="BA65" s="113">
        <f>L65+AE65</f>
        <v>839459</v>
      </c>
      <c r="BB65" s="113">
        <f>M65+AF65</f>
        <v>49372</v>
      </c>
      <c r="BC65" s="113">
        <f>N65+AJ65</f>
        <v>23850</v>
      </c>
      <c r="BD65" s="115">
        <f>O65+AV65</f>
        <v>5.4098000000000006</v>
      </c>
      <c r="BE65" s="115">
        <f>P65+AT65</f>
        <v>4</v>
      </c>
      <c r="BF65" s="372">
        <f t="shared" ref="BF65:BF66" si="128">AQ65</f>
        <v>0</v>
      </c>
      <c r="BG65" s="116">
        <f>Q65+AU65</f>
        <v>1.4097999999999999</v>
      </c>
      <c r="BH65" s="15"/>
    </row>
    <row r="66" spans="1:61" x14ac:dyDescent="0.2">
      <c r="A66" s="368">
        <v>13</v>
      </c>
      <c r="B66" s="369">
        <v>3444</v>
      </c>
      <c r="C66" s="369">
        <v>600078086</v>
      </c>
      <c r="D66" s="369">
        <v>16389573</v>
      </c>
      <c r="E66" s="367" t="s">
        <v>145</v>
      </c>
      <c r="F66" s="369">
        <v>3141</v>
      </c>
      <c r="G66" s="370" t="s">
        <v>319</v>
      </c>
      <c r="H66" s="371" t="s">
        <v>282</v>
      </c>
      <c r="I66" s="110">
        <v>662694</v>
      </c>
      <c r="J66" s="111">
        <v>480803</v>
      </c>
      <c r="K66" s="111">
        <v>5000</v>
      </c>
      <c r="L66" s="114">
        <v>164201</v>
      </c>
      <c r="M66" s="114">
        <v>9616</v>
      </c>
      <c r="N66" s="111">
        <v>3074</v>
      </c>
      <c r="O66" s="275">
        <v>1.65</v>
      </c>
      <c r="P66" s="288">
        <v>0</v>
      </c>
      <c r="Q66" s="406">
        <v>1.65</v>
      </c>
      <c r="R66" s="112">
        <f t="shared" si="1"/>
        <v>-15000</v>
      </c>
      <c r="S66" s="113">
        <v>0</v>
      </c>
      <c r="T66" s="113">
        <v>0</v>
      </c>
      <c r="U66" s="113">
        <v>0</v>
      </c>
      <c r="V66" s="113">
        <v>0</v>
      </c>
      <c r="W66" s="113">
        <v>0</v>
      </c>
      <c r="X66" s="113">
        <v>0</v>
      </c>
      <c r="Y66" s="113">
        <f t="shared" si="2"/>
        <v>-15000</v>
      </c>
      <c r="Z66" s="113">
        <v>15000</v>
      </c>
      <c r="AA66" s="113">
        <v>0</v>
      </c>
      <c r="AB66" s="113">
        <v>0</v>
      </c>
      <c r="AC66" s="113">
        <f t="shared" si="3"/>
        <v>15000</v>
      </c>
      <c r="AD66" s="113">
        <f t="shared" si="4"/>
        <v>0</v>
      </c>
      <c r="AE66" s="114">
        <f t="shared" si="5"/>
        <v>0</v>
      </c>
      <c r="AF66" s="114">
        <f t="shared" si="6"/>
        <v>-300</v>
      </c>
      <c r="AG66" s="113">
        <v>0</v>
      </c>
      <c r="AH66" s="113">
        <v>0</v>
      </c>
      <c r="AI66" s="113">
        <v>0</v>
      </c>
      <c r="AJ66" s="113">
        <f t="shared" si="7"/>
        <v>0</v>
      </c>
      <c r="AK66" s="113">
        <f t="shared" si="8"/>
        <v>-300</v>
      </c>
      <c r="AL66" s="115">
        <v>0</v>
      </c>
      <c r="AM66" s="115">
        <v>0</v>
      </c>
      <c r="AN66" s="115">
        <v>0</v>
      </c>
      <c r="AO66" s="115">
        <v>0</v>
      </c>
      <c r="AP66" s="115">
        <v>0</v>
      </c>
      <c r="AQ66" s="115">
        <v>0</v>
      </c>
      <c r="AR66" s="115">
        <v>0</v>
      </c>
      <c r="AS66" s="115">
        <v>0</v>
      </c>
      <c r="AT66" s="409">
        <f t="shared" si="126"/>
        <v>0</v>
      </c>
      <c r="AU66" s="115">
        <f>AM66+AP66+AS66</f>
        <v>0</v>
      </c>
      <c r="AV66" s="116">
        <f t="shared" si="10"/>
        <v>0</v>
      </c>
      <c r="AW66" s="346">
        <f>I66+AK66</f>
        <v>662394</v>
      </c>
      <c r="AX66" s="113">
        <f>J66+Y66</f>
        <v>465803</v>
      </c>
      <c r="AY66" s="113">
        <f t="shared" si="127"/>
        <v>0</v>
      </c>
      <c r="AZ66" s="113">
        <f>K66+AC66</f>
        <v>20000</v>
      </c>
      <c r="BA66" s="113">
        <f>L66+AE66</f>
        <v>164201</v>
      </c>
      <c r="BB66" s="113">
        <f>M66+AF66</f>
        <v>9316</v>
      </c>
      <c r="BC66" s="113">
        <f>N66+AJ66</f>
        <v>3074</v>
      </c>
      <c r="BD66" s="115">
        <f>O66+AV66</f>
        <v>1.65</v>
      </c>
      <c r="BE66" s="115">
        <f>P66+AT66</f>
        <v>0</v>
      </c>
      <c r="BF66" s="372">
        <f t="shared" si="128"/>
        <v>0</v>
      </c>
      <c r="BG66" s="116">
        <f>Q66+AU66</f>
        <v>1.65</v>
      </c>
      <c r="BH66" s="15"/>
    </row>
    <row r="67" spans="1:61" x14ac:dyDescent="0.2">
      <c r="A67" s="237">
        <v>13</v>
      </c>
      <c r="B67" s="31">
        <v>3444</v>
      </c>
      <c r="C67" s="31">
        <v>600078086</v>
      </c>
      <c r="D67" s="31">
        <v>16389573</v>
      </c>
      <c r="E67" s="246" t="s">
        <v>146</v>
      </c>
      <c r="F67" s="31"/>
      <c r="G67" s="236"/>
      <c r="H67" s="327"/>
      <c r="I67" s="5">
        <v>4024003</v>
      </c>
      <c r="J67" s="8">
        <v>2923652</v>
      </c>
      <c r="K67" s="8">
        <v>20000</v>
      </c>
      <c r="L67" s="8">
        <v>994954</v>
      </c>
      <c r="M67" s="8">
        <v>58473</v>
      </c>
      <c r="N67" s="8">
        <v>26924</v>
      </c>
      <c r="O67" s="9">
        <v>7.059800000000001</v>
      </c>
      <c r="P67" s="9">
        <v>4</v>
      </c>
      <c r="Q67" s="38">
        <v>3.0598000000000001</v>
      </c>
      <c r="R67" s="5">
        <f t="shared" ref="R67:BG67" si="129">SUM(R65:R66)</f>
        <v>-15000</v>
      </c>
      <c r="S67" s="8">
        <f t="shared" si="129"/>
        <v>0</v>
      </c>
      <c r="T67" s="8">
        <f t="shared" si="129"/>
        <v>0</v>
      </c>
      <c r="U67" s="8">
        <f t="shared" ref="U67" si="130">SUM(U65:U66)</f>
        <v>25756</v>
      </c>
      <c r="V67" s="8">
        <f t="shared" si="129"/>
        <v>0</v>
      </c>
      <c r="W67" s="8">
        <f t="shared" ref="W67" si="131">SUM(W65:W66)</f>
        <v>0</v>
      </c>
      <c r="X67" s="8">
        <f t="shared" si="129"/>
        <v>0</v>
      </c>
      <c r="Y67" s="8">
        <f t="shared" si="129"/>
        <v>10756</v>
      </c>
      <c r="Z67" s="8">
        <f t="shared" si="129"/>
        <v>15000</v>
      </c>
      <c r="AA67" s="8">
        <f t="shared" si="129"/>
        <v>0</v>
      </c>
      <c r="AB67" s="8">
        <f t="shared" si="129"/>
        <v>0</v>
      </c>
      <c r="AC67" s="8">
        <f t="shared" si="129"/>
        <v>15000</v>
      </c>
      <c r="AD67" s="8">
        <f t="shared" si="129"/>
        <v>25756</v>
      </c>
      <c r="AE67" s="8">
        <f t="shared" si="129"/>
        <v>8706</v>
      </c>
      <c r="AF67" s="8">
        <f t="shared" si="129"/>
        <v>215</v>
      </c>
      <c r="AG67" s="8">
        <f t="shared" si="129"/>
        <v>0</v>
      </c>
      <c r="AH67" s="8">
        <f t="shared" ref="AH67" si="132">SUM(AH65:AH66)</f>
        <v>0</v>
      </c>
      <c r="AI67" s="8">
        <f t="shared" si="129"/>
        <v>0</v>
      </c>
      <c r="AJ67" s="8">
        <f t="shared" si="129"/>
        <v>0</v>
      </c>
      <c r="AK67" s="8">
        <f t="shared" si="129"/>
        <v>34677</v>
      </c>
      <c r="AL67" s="9">
        <f t="shared" si="129"/>
        <v>0</v>
      </c>
      <c r="AM67" s="9">
        <f t="shared" si="129"/>
        <v>0</v>
      </c>
      <c r="AN67" s="9">
        <f t="shared" si="129"/>
        <v>0</v>
      </c>
      <c r="AO67" s="9">
        <f t="shared" si="129"/>
        <v>0</v>
      </c>
      <c r="AP67" s="9">
        <f t="shared" si="129"/>
        <v>0</v>
      </c>
      <c r="AQ67" s="9">
        <f t="shared" ref="AQ67" si="133">SUM(AQ65:AQ66)</f>
        <v>0</v>
      </c>
      <c r="AR67" s="9">
        <f t="shared" si="129"/>
        <v>0</v>
      </c>
      <c r="AS67" s="9">
        <f t="shared" si="129"/>
        <v>0</v>
      </c>
      <c r="AT67" s="9">
        <f t="shared" si="129"/>
        <v>0</v>
      </c>
      <c r="AU67" s="9">
        <f t="shared" si="129"/>
        <v>0</v>
      </c>
      <c r="AV67" s="78">
        <f t="shared" si="129"/>
        <v>0</v>
      </c>
      <c r="AW67" s="851">
        <f t="shared" si="129"/>
        <v>4058680</v>
      </c>
      <c r="AX67" s="8">
        <f t="shared" si="129"/>
        <v>2934408</v>
      </c>
      <c r="AY67" s="43">
        <f t="shared" ref="AY67" si="134">SUM(AY65:AY66)</f>
        <v>0</v>
      </c>
      <c r="AZ67" s="8">
        <f t="shared" si="129"/>
        <v>35000</v>
      </c>
      <c r="BA67" s="8">
        <f t="shared" si="129"/>
        <v>1003660</v>
      </c>
      <c r="BB67" s="8">
        <f t="shared" si="129"/>
        <v>58688</v>
      </c>
      <c r="BC67" s="8">
        <f t="shared" si="129"/>
        <v>26924</v>
      </c>
      <c r="BD67" s="9">
        <f t="shared" si="129"/>
        <v>7.059800000000001</v>
      </c>
      <c r="BE67" s="9">
        <f t="shared" si="129"/>
        <v>4</v>
      </c>
      <c r="BF67" s="9">
        <f t="shared" si="129"/>
        <v>0</v>
      </c>
      <c r="BG67" s="78">
        <f t="shared" si="129"/>
        <v>3.0598000000000001</v>
      </c>
      <c r="BH67" s="15"/>
    </row>
    <row r="68" spans="1:61" x14ac:dyDescent="0.2">
      <c r="A68" s="368">
        <v>14</v>
      </c>
      <c r="B68" s="369">
        <v>3443</v>
      </c>
      <c r="C68" s="369">
        <v>600078582</v>
      </c>
      <c r="D68" s="369">
        <v>16389581</v>
      </c>
      <c r="E68" s="367" t="s">
        <v>147</v>
      </c>
      <c r="F68" s="369">
        <v>3113</v>
      </c>
      <c r="G68" s="370" t="s">
        <v>318</v>
      </c>
      <c r="H68" s="371" t="s">
        <v>281</v>
      </c>
      <c r="I68" s="110">
        <v>12677048</v>
      </c>
      <c r="J68" s="111">
        <v>9074475</v>
      </c>
      <c r="K68" s="111">
        <v>80000</v>
      </c>
      <c r="L68" s="114">
        <v>3094213</v>
      </c>
      <c r="M68" s="114">
        <v>181490</v>
      </c>
      <c r="N68" s="111">
        <v>246870</v>
      </c>
      <c r="O68" s="275">
        <v>17.063600000000001</v>
      </c>
      <c r="P68" s="288">
        <v>12.9091</v>
      </c>
      <c r="Q68" s="406">
        <v>4.1544999999999996</v>
      </c>
      <c r="R68" s="112">
        <f t="shared" si="1"/>
        <v>0</v>
      </c>
      <c r="S68" s="113">
        <v>0</v>
      </c>
      <c r="T68" s="113">
        <v>0</v>
      </c>
      <c r="U68" s="113">
        <v>42176</v>
      </c>
      <c r="V68" s="113">
        <v>-110456</v>
      </c>
      <c r="W68" s="113">
        <v>0</v>
      </c>
      <c r="X68" s="113">
        <v>0</v>
      </c>
      <c r="Y68" s="113">
        <f t="shared" si="2"/>
        <v>-68280</v>
      </c>
      <c r="Z68" s="113">
        <v>0</v>
      </c>
      <c r="AA68" s="113">
        <v>0</v>
      </c>
      <c r="AB68" s="113">
        <v>0</v>
      </c>
      <c r="AC68" s="113">
        <f t="shared" si="3"/>
        <v>0</v>
      </c>
      <c r="AD68" s="113">
        <f t="shared" si="4"/>
        <v>-68280</v>
      </c>
      <c r="AE68" s="114">
        <f t="shared" si="5"/>
        <v>-23079</v>
      </c>
      <c r="AF68" s="114">
        <f t="shared" si="6"/>
        <v>-1366</v>
      </c>
      <c r="AG68" s="113">
        <v>0</v>
      </c>
      <c r="AH68" s="113">
        <v>149999</v>
      </c>
      <c r="AI68" s="113">
        <v>0</v>
      </c>
      <c r="AJ68" s="113">
        <f t="shared" si="7"/>
        <v>149999</v>
      </c>
      <c r="AK68" s="113">
        <f t="shared" si="8"/>
        <v>57274</v>
      </c>
      <c r="AL68" s="115">
        <v>-0.08</v>
      </c>
      <c r="AM68" s="115">
        <v>0.2</v>
      </c>
      <c r="AN68" s="115">
        <v>0</v>
      </c>
      <c r="AO68" s="115">
        <v>0</v>
      </c>
      <c r="AP68" s="115">
        <v>0</v>
      </c>
      <c r="AQ68" s="115">
        <v>0</v>
      </c>
      <c r="AR68" s="115">
        <v>0</v>
      </c>
      <c r="AS68" s="115">
        <v>0</v>
      </c>
      <c r="AT68" s="409">
        <f t="shared" ref="AT68:AT72" si="135">AL68+AN68+AO68+AR68+AQ68</f>
        <v>-0.08</v>
      </c>
      <c r="AU68" s="115">
        <f>AM68+AP68+AS68</f>
        <v>0.2</v>
      </c>
      <c r="AV68" s="116">
        <f t="shared" si="10"/>
        <v>0.12000000000000001</v>
      </c>
      <c r="AW68" s="346">
        <f>I68+AK68</f>
        <v>12734322</v>
      </c>
      <c r="AX68" s="113">
        <f>J68+Y68</f>
        <v>9006195</v>
      </c>
      <c r="AY68" s="113">
        <f t="shared" ref="AY68:AY72" si="136">W68</f>
        <v>0</v>
      </c>
      <c r="AZ68" s="113">
        <f>K68+AC68</f>
        <v>80000</v>
      </c>
      <c r="BA68" s="113">
        <f t="shared" ref="BA68:BB72" si="137">L68+AE68</f>
        <v>3071134</v>
      </c>
      <c r="BB68" s="113">
        <f t="shared" si="137"/>
        <v>180124</v>
      </c>
      <c r="BC68" s="113">
        <f>N68+AJ68</f>
        <v>396869</v>
      </c>
      <c r="BD68" s="115">
        <f>O68+AV68</f>
        <v>17.183600000000002</v>
      </c>
      <c r="BE68" s="115">
        <f>P68+AT68</f>
        <v>12.8291</v>
      </c>
      <c r="BF68" s="372">
        <f t="shared" ref="BF68:BF72" si="138">AQ68</f>
        <v>0</v>
      </c>
      <c r="BG68" s="116">
        <f>Q68+AU68</f>
        <v>4.3544999999999998</v>
      </c>
      <c r="BH68" s="15"/>
    </row>
    <row r="69" spans="1:61" x14ac:dyDescent="0.2">
      <c r="A69" s="368">
        <v>14</v>
      </c>
      <c r="B69" s="369">
        <v>3443</v>
      </c>
      <c r="C69" s="369">
        <v>600078582</v>
      </c>
      <c r="D69" s="369">
        <v>16389581</v>
      </c>
      <c r="E69" s="367" t="s">
        <v>147</v>
      </c>
      <c r="F69" s="369">
        <v>3113</v>
      </c>
      <c r="G69" s="370" t="s">
        <v>316</v>
      </c>
      <c r="H69" s="371" t="s">
        <v>282</v>
      </c>
      <c r="I69" s="110">
        <v>731830</v>
      </c>
      <c r="J69" s="111">
        <v>536694</v>
      </c>
      <c r="K69" s="111">
        <v>0</v>
      </c>
      <c r="L69" s="114">
        <v>181402</v>
      </c>
      <c r="M69" s="114">
        <v>10734</v>
      </c>
      <c r="N69" s="111">
        <v>3000</v>
      </c>
      <c r="O69" s="275">
        <v>1.52</v>
      </c>
      <c r="P69" s="288">
        <v>1.52</v>
      </c>
      <c r="Q69" s="406">
        <v>0</v>
      </c>
      <c r="R69" s="112">
        <f t="shared" si="1"/>
        <v>0</v>
      </c>
      <c r="S69" s="113">
        <v>0</v>
      </c>
      <c r="T69" s="113">
        <v>0</v>
      </c>
      <c r="U69" s="113">
        <v>0</v>
      </c>
      <c r="V69" s="113">
        <v>0</v>
      </c>
      <c r="W69" s="113">
        <v>0</v>
      </c>
      <c r="X69" s="113">
        <v>0</v>
      </c>
      <c r="Y69" s="113">
        <f t="shared" si="2"/>
        <v>0</v>
      </c>
      <c r="Z69" s="113">
        <v>0</v>
      </c>
      <c r="AA69" s="113">
        <v>0</v>
      </c>
      <c r="AB69" s="113">
        <v>0</v>
      </c>
      <c r="AC69" s="113">
        <f t="shared" si="3"/>
        <v>0</v>
      </c>
      <c r="AD69" s="113">
        <f t="shared" si="4"/>
        <v>0</v>
      </c>
      <c r="AE69" s="114">
        <f t="shared" si="5"/>
        <v>0</v>
      </c>
      <c r="AF69" s="114">
        <f t="shared" si="6"/>
        <v>0</v>
      </c>
      <c r="AG69" s="113">
        <v>0</v>
      </c>
      <c r="AH69" s="113">
        <v>0</v>
      </c>
      <c r="AI69" s="113">
        <v>0</v>
      </c>
      <c r="AJ69" s="113">
        <f t="shared" si="7"/>
        <v>0</v>
      </c>
      <c r="AK69" s="113">
        <f t="shared" si="8"/>
        <v>0</v>
      </c>
      <c r="AL69" s="115">
        <v>0</v>
      </c>
      <c r="AM69" s="115">
        <v>0</v>
      </c>
      <c r="AN69" s="115">
        <v>0</v>
      </c>
      <c r="AO69" s="115">
        <v>0</v>
      </c>
      <c r="AP69" s="115">
        <v>0</v>
      </c>
      <c r="AQ69" s="115">
        <v>0</v>
      </c>
      <c r="AR69" s="115">
        <v>0</v>
      </c>
      <c r="AS69" s="115">
        <v>0</v>
      </c>
      <c r="AT69" s="409">
        <f t="shared" si="135"/>
        <v>0</v>
      </c>
      <c r="AU69" s="115">
        <f>AM69+AP69+AS69</f>
        <v>0</v>
      </c>
      <c r="AV69" s="116">
        <f t="shared" si="10"/>
        <v>0</v>
      </c>
      <c r="AW69" s="346">
        <f>I69+AK69</f>
        <v>731830</v>
      </c>
      <c r="AX69" s="113">
        <f>J69+Y69</f>
        <v>536694</v>
      </c>
      <c r="AY69" s="113">
        <f t="shared" si="136"/>
        <v>0</v>
      </c>
      <c r="AZ69" s="113">
        <f>K69+AC69</f>
        <v>0</v>
      </c>
      <c r="BA69" s="113">
        <f t="shared" si="137"/>
        <v>181402</v>
      </c>
      <c r="BB69" s="113">
        <f t="shared" si="137"/>
        <v>10734</v>
      </c>
      <c r="BC69" s="113">
        <f>N69+AJ69</f>
        <v>3000</v>
      </c>
      <c r="BD69" s="115">
        <f>O69+AV69</f>
        <v>1.52</v>
      </c>
      <c r="BE69" s="115">
        <f>P69+AT69</f>
        <v>1.52</v>
      </c>
      <c r="BF69" s="372">
        <f t="shared" si="138"/>
        <v>0</v>
      </c>
      <c r="BG69" s="116">
        <f>Q69+AU69</f>
        <v>0</v>
      </c>
      <c r="BH69" s="15"/>
    </row>
    <row r="70" spans="1:61" x14ac:dyDescent="0.2">
      <c r="A70" s="368">
        <v>14</v>
      </c>
      <c r="B70" s="369">
        <v>3443</v>
      </c>
      <c r="C70" s="369">
        <v>600078582</v>
      </c>
      <c r="D70" s="369">
        <v>16389581</v>
      </c>
      <c r="E70" s="367" t="s">
        <v>147</v>
      </c>
      <c r="F70" s="369">
        <v>3141</v>
      </c>
      <c r="G70" s="370" t="s">
        <v>319</v>
      </c>
      <c r="H70" s="371" t="s">
        <v>282</v>
      </c>
      <c r="I70" s="110">
        <v>1136616</v>
      </c>
      <c r="J70" s="111">
        <v>824618</v>
      </c>
      <c r="K70" s="111">
        <v>6000</v>
      </c>
      <c r="L70" s="114">
        <v>280748</v>
      </c>
      <c r="M70" s="114">
        <v>16492</v>
      </c>
      <c r="N70" s="111">
        <v>8758</v>
      </c>
      <c r="O70" s="275">
        <v>2.8299999999999996</v>
      </c>
      <c r="P70" s="288">
        <v>0</v>
      </c>
      <c r="Q70" s="406">
        <v>2.8299999999999996</v>
      </c>
      <c r="R70" s="112">
        <f t="shared" si="1"/>
        <v>-14000</v>
      </c>
      <c r="S70" s="113">
        <v>0</v>
      </c>
      <c r="T70" s="113">
        <v>0</v>
      </c>
      <c r="U70" s="113">
        <v>0</v>
      </c>
      <c r="V70" s="113">
        <v>0</v>
      </c>
      <c r="W70" s="113">
        <v>0</v>
      </c>
      <c r="X70" s="113">
        <v>0</v>
      </c>
      <c r="Y70" s="113">
        <f t="shared" si="2"/>
        <v>-14000</v>
      </c>
      <c r="Z70" s="113">
        <v>14000</v>
      </c>
      <c r="AA70" s="113">
        <v>0</v>
      </c>
      <c r="AB70" s="113">
        <v>0</v>
      </c>
      <c r="AC70" s="113">
        <f t="shared" si="3"/>
        <v>14000</v>
      </c>
      <c r="AD70" s="113">
        <f t="shared" si="4"/>
        <v>0</v>
      </c>
      <c r="AE70" s="114">
        <f t="shared" si="5"/>
        <v>0</v>
      </c>
      <c r="AF70" s="114">
        <f t="shared" si="6"/>
        <v>-280</v>
      </c>
      <c r="AG70" s="113">
        <v>0</v>
      </c>
      <c r="AH70" s="113">
        <v>0</v>
      </c>
      <c r="AI70" s="113">
        <v>0</v>
      </c>
      <c r="AJ70" s="113">
        <f t="shared" si="7"/>
        <v>0</v>
      </c>
      <c r="AK70" s="113">
        <f t="shared" si="8"/>
        <v>-280</v>
      </c>
      <c r="AL70" s="115">
        <v>0</v>
      </c>
      <c r="AM70" s="115">
        <v>0</v>
      </c>
      <c r="AN70" s="115">
        <v>0</v>
      </c>
      <c r="AO70" s="115">
        <v>0</v>
      </c>
      <c r="AP70" s="115">
        <v>0</v>
      </c>
      <c r="AQ70" s="115">
        <v>0</v>
      </c>
      <c r="AR70" s="115">
        <v>0</v>
      </c>
      <c r="AS70" s="115">
        <v>0</v>
      </c>
      <c r="AT70" s="409">
        <f t="shared" si="135"/>
        <v>0</v>
      </c>
      <c r="AU70" s="115">
        <f>AM70+AP70+AS70</f>
        <v>0</v>
      </c>
      <c r="AV70" s="116">
        <f t="shared" si="10"/>
        <v>0</v>
      </c>
      <c r="AW70" s="346">
        <f>I70+AK70</f>
        <v>1136336</v>
      </c>
      <c r="AX70" s="113">
        <f>J70+Y70</f>
        <v>810618</v>
      </c>
      <c r="AY70" s="113">
        <f t="shared" si="136"/>
        <v>0</v>
      </c>
      <c r="AZ70" s="113">
        <f>K70+AC70</f>
        <v>20000</v>
      </c>
      <c r="BA70" s="113">
        <f t="shared" si="137"/>
        <v>280748</v>
      </c>
      <c r="BB70" s="113">
        <f t="shared" si="137"/>
        <v>16212</v>
      </c>
      <c r="BC70" s="113">
        <f>N70+AJ70</f>
        <v>8758</v>
      </c>
      <c r="BD70" s="115">
        <f>O70+AV70</f>
        <v>2.8299999999999996</v>
      </c>
      <c r="BE70" s="115">
        <f>P70+AT70</f>
        <v>0</v>
      </c>
      <c r="BF70" s="372">
        <f t="shared" si="138"/>
        <v>0</v>
      </c>
      <c r="BG70" s="116">
        <f>Q70+AU70</f>
        <v>2.8299999999999996</v>
      </c>
      <c r="BH70" s="15"/>
    </row>
    <row r="71" spans="1:61" x14ac:dyDescent="0.2">
      <c r="A71" s="368">
        <v>14</v>
      </c>
      <c r="B71" s="369">
        <v>3443</v>
      </c>
      <c r="C71" s="369">
        <v>600078582</v>
      </c>
      <c r="D71" s="369">
        <v>16389581</v>
      </c>
      <c r="E71" s="367" t="s">
        <v>147</v>
      </c>
      <c r="F71" s="369">
        <v>3143</v>
      </c>
      <c r="G71" s="370" t="s">
        <v>633</v>
      </c>
      <c r="H71" s="394" t="s">
        <v>281</v>
      </c>
      <c r="I71" s="110">
        <v>940747</v>
      </c>
      <c r="J71" s="111">
        <v>680922</v>
      </c>
      <c r="K71" s="111">
        <v>12000</v>
      </c>
      <c r="L71" s="114">
        <v>234207</v>
      </c>
      <c r="M71" s="114">
        <v>13618</v>
      </c>
      <c r="N71" s="111">
        <v>0</v>
      </c>
      <c r="O71" s="275">
        <v>1.5</v>
      </c>
      <c r="P71" s="288">
        <v>1.5</v>
      </c>
      <c r="Q71" s="406">
        <v>0</v>
      </c>
      <c r="R71" s="112">
        <f t="shared" si="1"/>
        <v>0</v>
      </c>
      <c r="S71" s="113">
        <v>0</v>
      </c>
      <c r="T71" s="113">
        <v>0</v>
      </c>
      <c r="U71" s="113">
        <v>0</v>
      </c>
      <c r="V71" s="113">
        <v>0</v>
      </c>
      <c r="W71" s="113">
        <v>0</v>
      </c>
      <c r="X71" s="113">
        <v>0</v>
      </c>
      <c r="Y71" s="113">
        <f t="shared" si="2"/>
        <v>0</v>
      </c>
      <c r="Z71" s="113">
        <v>0</v>
      </c>
      <c r="AA71" s="113">
        <v>0</v>
      </c>
      <c r="AB71" s="113">
        <v>0</v>
      </c>
      <c r="AC71" s="113">
        <f t="shared" si="3"/>
        <v>0</v>
      </c>
      <c r="AD71" s="113">
        <f t="shared" si="4"/>
        <v>0</v>
      </c>
      <c r="AE71" s="114">
        <f t="shared" si="5"/>
        <v>0</v>
      </c>
      <c r="AF71" s="114">
        <f t="shared" si="6"/>
        <v>0</v>
      </c>
      <c r="AG71" s="113">
        <v>0</v>
      </c>
      <c r="AH71" s="113">
        <v>0</v>
      </c>
      <c r="AI71" s="113">
        <v>0</v>
      </c>
      <c r="AJ71" s="113">
        <f t="shared" si="7"/>
        <v>0</v>
      </c>
      <c r="AK71" s="113">
        <f t="shared" si="8"/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v>0</v>
      </c>
      <c r="AQ71" s="115">
        <v>0</v>
      </c>
      <c r="AR71" s="115">
        <v>0</v>
      </c>
      <c r="AS71" s="115">
        <v>0</v>
      </c>
      <c r="AT71" s="409">
        <f t="shared" si="135"/>
        <v>0</v>
      </c>
      <c r="AU71" s="115">
        <f>AM71+AP71+AS71</f>
        <v>0</v>
      </c>
      <c r="AV71" s="116">
        <f t="shared" si="10"/>
        <v>0</v>
      </c>
      <c r="AW71" s="346">
        <f>I71+AK71</f>
        <v>940747</v>
      </c>
      <c r="AX71" s="113">
        <f>J71+Y71</f>
        <v>680922</v>
      </c>
      <c r="AY71" s="113">
        <f t="shared" si="136"/>
        <v>0</v>
      </c>
      <c r="AZ71" s="113">
        <f>K71+AC71</f>
        <v>12000</v>
      </c>
      <c r="BA71" s="113">
        <f t="shared" si="137"/>
        <v>234207</v>
      </c>
      <c r="BB71" s="113">
        <f t="shared" si="137"/>
        <v>13618</v>
      </c>
      <c r="BC71" s="113">
        <f>N71+AJ71</f>
        <v>0</v>
      </c>
      <c r="BD71" s="115">
        <f>O71+AV71</f>
        <v>1.5</v>
      </c>
      <c r="BE71" s="115">
        <f>P71+AT71</f>
        <v>1.5</v>
      </c>
      <c r="BF71" s="372">
        <f t="shared" si="138"/>
        <v>0</v>
      </c>
      <c r="BG71" s="116">
        <f>Q71+AU71</f>
        <v>0</v>
      </c>
      <c r="BH71" s="15"/>
    </row>
    <row r="72" spans="1:61" x14ac:dyDescent="0.2">
      <c r="A72" s="368">
        <v>14</v>
      </c>
      <c r="B72" s="369">
        <v>3443</v>
      </c>
      <c r="C72" s="369">
        <v>600078582</v>
      </c>
      <c r="D72" s="369">
        <v>16389581</v>
      </c>
      <c r="E72" s="367" t="s">
        <v>147</v>
      </c>
      <c r="F72" s="369">
        <v>3143</v>
      </c>
      <c r="G72" s="370" t="s">
        <v>634</v>
      </c>
      <c r="H72" s="394" t="s">
        <v>282</v>
      </c>
      <c r="I72" s="110">
        <v>33706</v>
      </c>
      <c r="J72" s="111">
        <v>23760</v>
      </c>
      <c r="K72" s="111">
        <v>0</v>
      </c>
      <c r="L72" s="114">
        <v>8031</v>
      </c>
      <c r="M72" s="114">
        <v>475</v>
      </c>
      <c r="N72" s="111">
        <v>1440</v>
      </c>
      <c r="O72" s="275">
        <v>0.1</v>
      </c>
      <c r="P72" s="288">
        <v>0</v>
      </c>
      <c r="Q72" s="406">
        <v>0.1</v>
      </c>
      <c r="R72" s="112">
        <f t="shared" si="1"/>
        <v>0</v>
      </c>
      <c r="S72" s="113">
        <v>0</v>
      </c>
      <c r="T72" s="113">
        <v>0</v>
      </c>
      <c r="U72" s="113">
        <v>0</v>
      </c>
      <c r="V72" s="113">
        <v>0</v>
      </c>
      <c r="W72" s="113">
        <v>0</v>
      </c>
      <c r="X72" s="113">
        <v>0</v>
      </c>
      <c r="Y72" s="113">
        <f t="shared" si="2"/>
        <v>0</v>
      </c>
      <c r="Z72" s="113">
        <v>0</v>
      </c>
      <c r="AA72" s="113">
        <v>0</v>
      </c>
      <c r="AB72" s="113">
        <v>0</v>
      </c>
      <c r="AC72" s="113">
        <f t="shared" si="3"/>
        <v>0</v>
      </c>
      <c r="AD72" s="113">
        <f t="shared" si="4"/>
        <v>0</v>
      </c>
      <c r="AE72" s="114">
        <f t="shared" si="5"/>
        <v>0</v>
      </c>
      <c r="AF72" s="114">
        <f t="shared" si="6"/>
        <v>0</v>
      </c>
      <c r="AG72" s="113">
        <v>0</v>
      </c>
      <c r="AH72" s="113">
        <v>0</v>
      </c>
      <c r="AI72" s="113">
        <v>0</v>
      </c>
      <c r="AJ72" s="113">
        <f t="shared" si="7"/>
        <v>0</v>
      </c>
      <c r="AK72" s="113">
        <f t="shared" si="8"/>
        <v>0</v>
      </c>
      <c r="AL72" s="115">
        <v>0</v>
      </c>
      <c r="AM72" s="115">
        <v>0</v>
      </c>
      <c r="AN72" s="115">
        <v>0</v>
      </c>
      <c r="AO72" s="115">
        <v>0</v>
      </c>
      <c r="AP72" s="115">
        <v>0</v>
      </c>
      <c r="AQ72" s="115">
        <v>0</v>
      </c>
      <c r="AR72" s="115">
        <v>0</v>
      </c>
      <c r="AS72" s="115">
        <v>0</v>
      </c>
      <c r="AT72" s="409">
        <f t="shared" si="135"/>
        <v>0</v>
      </c>
      <c r="AU72" s="115">
        <f>AM72+AP72+AS72</f>
        <v>0</v>
      </c>
      <c r="AV72" s="116">
        <f t="shared" si="10"/>
        <v>0</v>
      </c>
      <c r="AW72" s="346">
        <f>I72+AK72</f>
        <v>33706</v>
      </c>
      <c r="AX72" s="113">
        <f>J72+Y72</f>
        <v>23760</v>
      </c>
      <c r="AY72" s="113">
        <f t="shared" si="136"/>
        <v>0</v>
      </c>
      <c r="AZ72" s="113">
        <f>K72+AC72</f>
        <v>0</v>
      </c>
      <c r="BA72" s="113">
        <f t="shared" si="137"/>
        <v>8031</v>
      </c>
      <c r="BB72" s="113">
        <f t="shared" si="137"/>
        <v>475</v>
      </c>
      <c r="BC72" s="113">
        <f>N72+AJ72</f>
        <v>1440</v>
      </c>
      <c r="BD72" s="115">
        <f>O72+AV72</f>
        <v>0.1</v>
      </c>
      <c r="BE72" s="115">
        <f>P72+AT72</f>
        <v>0</v>
      </c>
      <c r="BF72" s="372">
        <f t="shared" si="138"/>
        <v>0</v>
      </c>
      <c r="BG72" s="116">
        <f>Q72+AU72</f>
        <v>0.1</v>
      </c>
      <c r="BH72" s="15"/>
    </row>
    <row r="73" spans="1:61" ht="13.5" thickBot="1" x14ac:dyDescent="0.25">
      <c r="A73" s="241">
        <v>14</v>
      </c>
      <c r="B73" s="59">
        <v>3443</v>
      </c>
      <c r="C73" s="59">
        <v>600078582</v>
      </c>
      <c r="D73" s="59">
        <v>16389581</v>
      </c>
      <c r="E73" s="404" t="s">
        <v>148</v>
      </c>
      <c r="F73" s="59"/>
      <c r="G73" s="242"/>
      <c r="H73" s="405"/>
      <c r="I73" s="336">
        <v>15519947</v>
      </c>
      <c r="J73" s="43">
        <v>11140469</v>
      </c>
      <c r="K73" s="43">
        <v>98000</v>
      </c>
      <c r="L73" s="43">
        <v>3798601</v>
      </c>
      <c r="M73" s="43">
        <v>222809</v>
      </c>
      <c r="N73" s="43">
        <v>260068</v>
      </c>
      <c r="O73" s="45">
        <v>23.0136</v>
      </c>
      <c r="P73" s="45">
        <v>15.9291</v>
      </c>
      <c r="Q73" s="65">
        <v>7.0844999999999985</v>
      </c>
      <c r="R73" s="451">
        <f t="shared" ref="R73:BG73" si="139">SUM(R68:R72)</f>
        <v>-14000</v>
      </c>
      <c r="S73" s="452">
        <f t="shared" si="139"/>
        <v>0</v>
      </c>
      <c r="T73" s="452">
        <f t="shared" si="139"/>
        <v>0</v>
      </c>
      <c r="U73" s="452">
        <f t="shared" ref="U73" si="140">SUM(U68:U72)</f>
        <v>42176</v>
      </c>
      <c r="V73" s="452">
        <f t="shared" si="139"/>
        <v>-110456</v>
      </c>
      <c r="W73" s="452">
        <f t="shared" ref="W73" si="141">SUM(W68:W72)</f>
        <v>0</v>
      </c>
      <c r="X73" s="452">
        <f t="shared" si="139"/>
        <v>0</v>
      </c>
      <c r="Y73" s="452">
        <f t="shared" si="139"/>
        <v>-82280</v>
      </c>
      <c r="Z73" s="452">
        <f t="shared" si="139"/>
        <v>14000</v>
      </c>
      <c r="AA73" s="452">
        <f t="shared" si="139"/>
        <v>0</v>
      </c>
      <c r="AB73" s="452">
        <f t="shared" si="139"/>
        <v>0</v>
      </c>
      <c r="AC73" s="452">
        <f t="shared" si="139"/>
        <v>14000</v>
      </c>
      <c r="AD73" s="452">
        <f t="shared" si="139"/>
        <v>-68280</v>
      </c>
      <c r="AE73" s="452">
        <f t="shared" si="139"/>
        <v>-23079</v>
      </c>
      <c r="AF73" s="452">
        <f t="shared" si="139"/>
        <v>-1646</v>
      </c>
      <c r="AG73" s="452">
        <f t="shared" si="139"/>
        <v>0</v>
      </c>
      <c r="AH73" s="452">
        <f t="shared" ref="AH73" si="142">SUM(AH68:AH72)</f>
        <v>149999</v>
      </c>
      <c r="AI73" s="452">
        <f t="shared" si="139"/>
        <v>0</v>
      </c>
      <c r="AJ73" s="452">
        <f t="shared" si="139"/>
        <v>149999</v>
      </c>
      <c r="AK73" s="452">
        <f t="shared" si="139"/>
        <v>56994</v>
      </c>
      <c r="AL73" s="453">
        <f t="shared" si="139"/>
        <v>-0.08</v>
      </c>
      <c r="AM73" s="453">
        <f t="shared" si="139"/>
        <v>0.2</v>
      </c>
      <c r="AN73" s="453">
        <f t="shared" si="139"/>
        <v>0</v>
      </c>
      <c r="AO73" s="453">
        <f t="shared" si="139"/>
        <v>0</v>
      </c>
      <c r="AP73" s="453">
        <f t="shared" si="139"/>
        <v>0</v>
      </c>
      <c r="AQ73" s="453">
        <f t="shared" ref="AQ73" si="143">SUM(AQ68:AQ72)</f>
        <v>0</v>
      </c>
      <c r="AR73" s="453">
        <f t="shared" si="139"/>
        <v>0</v>
      </c>
      <c r="AS73" s="453">
        <f t="shared" si="139"/>
        <v>0</v>
      </c>
      <c r="AT73" s="453">
        <f t="shared" si="139"/>
        <v>-0.08</v>
      </c>
      <c r="AU73" s="453">
        <f t="shared" si="139"/>
        <v>0.2</v>
      </c>
      <c r="AV73" s="454">
        <f t="shared" si="139"/>
        <v>0.12000000000000001</v>
      </c>
      <c r="AW73" s="853">
        <f t="shared" si="139"/>
        <v>15576941</v>
      </c>
      <c r="AX73" s="452">
        <f t="shared" si="139"/>
        <v>11058189</v>
      </c>
      <c r="AY73" s="452">
        <f t="shared" ref="AY73" si="144">SUM(AY68:AY72)</f>
        <v>0</v>
      </c>
      <c r="AZ73" s="452">
        <f t="shared" si="139"/>
        <v>112000</v>
      </c>
      <c r="BA73" s="452">
        <f t="shared" si="139"/>
        <v>3775522</v>
      </c>
      <c r="BB73" s="452">
        <f t="shared" si="139"/>
        <v>221163</v>
      </c>
      <c r="BC73" s="452">
        <f t="shared" si="139"/>
        <v>410067</v>
      </c>
      <c r="BD73" s="453">
        <f t="shared" si="139"/>
        <v>23.133600000000001</v>
      </c>
      <c r="BE73" s="453">
        <f t="shared" si="139"/>
        <v>15.8491</v>
      </c>
      <c r="BF73" s="453">
        <f t="shared" si="139"/>
        <v>0</v>
      </c>
      <c r="BG73" s="454">
        <f t="shared" si="139"/>
        <v>7.2844999999999995</v>
      </c>
      <c r="BH73" s="15"/>
    </row>
    <row r="74" spans="1:61" ht="13.5" thickBot="1" x14ac:dyDescent="0.25">
      <c r="A74" s="243"/>
      <c r="B74" s="54"/>
      <c r="C74" s="54"/>
      <c r="D74" s="54"/>
      <c r="E74" s="136" t="s">
        <v>797</v>
      </c>
      <c r="F74" s="54"/>
      <c r="G74" s="244"/>
      <c r="H74" s="335"/>
      <c r="I74" s="67">
        <f t="shared" ref="I74:BG74" si="145">I15+I19+I23+I25+I32+I38+I40+I43+I48+I52+I57+I64+I67+I73</f>
        <v>140286260</v>
      </c>
      <c r="J74" s="55">
        <f t="shared" si="145"/>
        <v>101005284</v>
      </c>
      <c r="K74" s="55">
        <f t="shared" si="145"/>
        <v>704990</v>
      </c>
      <c r="L74" s="55">
        <f t="shared" si="145"/>
        <v>34378072</v>
      </c>
      <c r="M74" s="55">
        <f t="shared" si="145"/>
        <v>2020106</v>
      </c>
      <c r="N74" s="55">
        <f t="shared" si="145"/>
        <v>2177808</v>
      </c>
      <c r="O74" s="56">
        <f t="shared" si="145"/>
        <v>217.98379999999997</v>
      </c>
      <c r="P74" s="56">
        <f t="shared" si="145"/>
        <v>150.35459999999998</v>
      </c>
      <c r="Q74" s="68">
        <f t="shared" si="145"/>
        <v>67.629199999999997</v>
      </c>
      <c r="R74" s="455">
        <f t="shared" si="145"/>
        <v>-116610</v>
      </c>
      <c r="S74" s="456">
        <f t="shared" si="145"/>
        <v>21170</v>
      </c>
      <c r="T74" s="456">
        <f t="shared" si="145"/>
        <v>-86625</v>
      </c>
      <c r="U74" s="456">
        <f t="shared" si="145"/>
        <v>499264</v>
      </c>
      <c r="V74" s="456">
        <f t="shared" si="145"/>
        <v>-115976</v>
      </c>
      <c r="W74" s="456">
        <f t="shared" ref="W74" si="146">W15+W19+W23+W25+W32+W38+W40+W43+W48+W52+W57+W64+W67+W73</f>
        <v>57740</v>
      </c>
      <c r="X74" s="456">
        <f t="shared" si="145"/>
        <v>0</v>
      </c>
      <c r="Y74" s="456">
        <f t="shared" si="145"/>
        <v>258963</v>
      </c>
      <c r="Z74" s="456">
        <f t="shared" si="145"/>
        <v>116610</v>
      </c>
      <c r="AA74" s="456">
        <f t="shared" si="145"/>
        <v>0</v>
      </c>
      <c r="AB74" s="456">
        <f t="shared" si="145"/>
        <v>0</v>
      </c>
      <c r="AC74" s="456">
        <f t="shared" si="145"/>
        <v>116610</v>
      </c>
      <c r="AD74" s="456">
        <f t="shared" si="145"/>
        <v>375573</v>
      </c>
      <c r="AE74" s="456">
        <f t="shared" si="145"/>
        <v>126943</v>
      </c>
      <c r="AF74" s="456">
        <f t="shared" si="145"/>
        <v>5179</v>
      </c>
      <c r="AG74" s="456">
        <f t="shared" si="145"/>
        <v>0</v>
      </c>
      <c r="AH74" s="456">
        <f t="shared" si="145"/>
        <v>157495</v>
      </c>
      <c r="AI74" s="456">
        <f t="shared" si="145"/>
        <v>0</v>
      </c>
      <c r="AJ74" s="456">
        <f t="shared" si="145"/>
        <v>157495</v>
      </c>
      <c r="AK74" s="456">
        <f t="shared" si="145"/>
        <v>665190</v>
      </c>
      <c r="AL74" s="457">
        <f t="shared" si="145"/>
        <v>-0.14000000000000001</v>
      </c>
      <c r="AM74" s="457">
        <f t="shared" si="145"/>
        <v>4.9999999999999989E-2</v>
      </c>
      <c r="AN74" s="457">
        <f t="shared" si="145"/>
        <v>0.08</v>
      </c>
      <c r="AO74" s="457">
        <f t="shared" si="145"/>
        <v>-8.9999999999999969E-2</v>
      </c>
      <c r="AP74" s="457">
        <f t="shared" si="145"/>
        <v>0</v>
      </c>
      <c r="AQ74" s="457">
        <f t="shared" ref="AQ74" si="147">AQ15+AQ19+AQ23+AQ25+AQ32+AQ38+AQ40+AQ43+AQ48+AQ52+AQ57+AQ64+AQ67+AQ73</f>
        <v>0.16669999999999999</v>
      </c>
      <c r="AR74" s="457">
        <f t="shared" si="145"/>
        <v>0</v>
      </c>
      <c r="AS74" s="457">
        <f t="shared" si="145"/>
        <v>0</v>
      </c>
      <c r="AT74" s="457">
        <f t="shared" si="145"/>
        <v>1.6699999999999951E-2</v>
      </c>
      <c r="AU74" s="457">
        <f t="shared" si="145"/>
        <v>4.9999999999999989E-2</v>
      </c>
      <c r="AV74" s="813">
        <f t="shared" si="145"/>
        <v>6.669999999999994E-2</v>
      </c>
      <c r="AW74" s="455">
        <f t="shared" si="145"/>
        <v>140951450</v>
      </c>
      <c r="AX74" s="456">
        <f t="shared" si="145"/>
        <v>101264247</v>
      </c>
      <c r="AY74" s="456">
        <f t="shared" ref="AY74" si="148">AY15+AY19+AY23+AY25+AY32+AY38+AY40+AY43+AY48+AY52+AY57+AY64+AY67+AY73</f>
        <v>57740</v>
      </c>
      <c r="AZ74" s="456">
        <f t="shared" si="145"/>
        <v>821600</v>
      </c>
      <c r="BA74" s="456">
        <f t="shared" si="145"/>
        <v>34505015</v>
      </c>
      <c r="BB74" s="456">
        <f t="shared" si="145"/>
        <v>2025285</v>
      </c>
      <c r="BC74" s="456">
        <f t="shared" si="145"/>
        <v>2335303</v>
      </c>
      <c r="BD74" s="457">
        <f t="shared" si="145"/>
        <v>218.05049999999997</v>
      </c>
      <c r="BE74" s="457">
        <f t="shared" si="145"/>
        <v>150.37129999999999</v>
      </c>
      <c r="BF74" s="457">
        <f t="shared" si="145"/>
        <v>0.16669999999999999</v>
      </c>
      <c r="BG74" s="458">
        <f t="shared" si="145"/>
        <v>67.679199999999994</v>
      </c>
      <c r="BH74" s="15"/>
    </row>
    <row r="75" spans="1:61" x14ac:dyDescent="0.2">
      <c r="D75" s="16"/>
      <c r="E75" s="12"/>
      <c r="F75" s="16"/>
      <c r="G75" s="41"/>
      <c r="H75" s="12"/>
      <c r="I75" s="94">
        <f>SUM(J74:N74)</f>
        <v>140286260</v>
      </c>
      <c r="J75" s="94"/>
      <c r="K75" s="94"/>
      <c r="L75" s="94"/>
      <c r="M75" s="94"/>
      <c r="N75" s="94"/>
      <c r="O75" s="95">
        <f>SUM(P74:Q74)</f>
        <v>217.98379999999997</v>
      </c>
      <c r="P75" s="95"/>
      <c r="Q75" s="95"/>
      <c r="R75" s="95"/>
      <c r="S75" s="95"/>
      <c r="T75" s="95"/>
      <c r="U75" s="95"/>
      <c r="V75" s="95"/>
      <c r="W75" s="95"/>
      <c r="X75" s="95"/>
      <c r="Y75" s="216">
        <f>SUM(R74:X74)</f>
        <v>258963</v>
      </c>
      <c r="Z75" s="217"/>
      <c r="AA75" s="217"/>
      <c r="AB75" s="217"/>
      <c r="AC75" s="216">
        <f>SUM(Z74:AB74)</f>
        <v>116610</v>
      </c>
      <c r="AD75" s="216">
        <f>Y74+AC74</f>
        <v>375573</v>
      </c>
      <c r="AE75" s="218"/>
      <c r="AF75" s="218"/>
      <c r="AG75" s="217"/>
      <c r="AH75" s="217"/>
      <c r="AI75" s="217"/>
      <c r="AJ75" s="216">
        <f>SUM(AG74:AI74)</f>
        <v>157495</v>
      </c>
      <c r="AK75" s="216">
        <f>AD74+AE74+AF74+AJ74</f>
        <v>665190</v>
      </c>
      <c r="AL75" s="137"/>
      <c r="AM75" s="137"/>
      <c r="AN75" s="137"/>
      <c r="AO75" s="137"/>
      <c r="AP75" s="137"/>
      <c r="AQ75" s="137"/>
      <c r="AR75" s="137"/>
      <c r="AS75" s="137"/>
      <c r="AT75" s="138">
        <f>AL74+AN74+AO74+AR74</f>
        <v>-0.14999999999999997</v>
      </c>
      <c r="AU75" s="138">
        <f>AM74+AP74+AS74</f>
        <v>4.9999999999999989E-2</v>
      </c>
      <c r="AV75" s="138">
        <f>SUM(AT74:AU74)</f>
        <v>6.669999999999994E-2</v>
      </c>
      <c r="AW75" s="94">
        <f>AX74+AZ74+BA74+BB74+BC74</f>
        <v>140951450</v>
      </c>
      <c r="AX75" s="93"/>
      <c r="AY75" s="93"/>
      <c r="AZ75" s="93"/>
      <c r="BA75" s="93"/>
      <c r="BB75" s="93"/>
      <c r="BC75" s="93"/>
      <c r="BD75" s="95">
        <f>BE74+BG74</f>
        <v>218.0505</v>
      </c>
      <c r="BE75" s="141"/>
      <c r="BF75" s="141"/>
      <c r="BG75" s="141"/>
    </row>
    <row r="76" spans="1:61" ht="13.5" thickBot="1" x14ac:dyDescent="0.25">
      <c r="D76" s="16"/>
      <c r="E76" s="12"/>
      <c r="F76" s="16"/>
      <c r="G76" s="41"/>
      <c r="H76" s="12"/>
      <c r="I76" s="139">
        <f ca="1">SUM(J77:N77)</f>
        <v>140286260</v>
      </c>
      <c r="J76" s="91"/>
      <c r="K76" s="91"/>
      <c r="L76" s="91"/>
      <c r="M76" s="91"/>
      <c r="N76" s="91"/>
      <c r="O76" s="140">
        <f ca="1">SUM(P77:Q77)</f>
        <v>217.9838</v>
      </c>
      <c r="P76" s="266"/>
      <c r="Q76" s="266"/>
      <c r="R76" s="306"/>
      <c r="S76" s="306"/>
      <c r="T76" s="306"/>
      <c r="U76" s="306"/>
      <c r="V76" s="306"/>
      <c r="W76" s="306"/>
      <c r="X76" s="306"/>
      <c r="Y76" s="301">
        <f ca="1">SUM(R77:X77)</f>
        <v>258963</v>
      </c>
      <c r="Z76" s="302"/>
      <c r="AA76" s="302"/>
      <c r="AB76" s="302"/>
      <c r="AC76" s="301">
        <f ca="1">SUM(Z77:AB77)</f>
        <v>116610</v>
      </c>
      <c r="AD76" s="301">
        <f ca="1">Y77+AC77</f>
        <v>375573</v>
      </c>
      <c r="AE76" s="303"/>
      <c r="AF76" s="303"/>
      <c r="AG76" s="302"/>
      <c r="AH76" s="302"/>
      <c r="AI76" s="302"/>
      <c r="AJ76" s="301">
        <f ca="1">SUM(AG77:AI77)</f>
        <v>157495</v>
      </c>
      <c r="AK76" s="301">
        <f ca="1">AD77+AE77+AF77+AJ77</f>
        <v>665190</v>
      </c>
      <c r="AL76" s="304"/>
      <c r="AM76" s="304"/>
      <c r="AN76" s="304"/>
      <c r="AO76" s="304"/>
      <c r="AP76" s="304"/>
      <c r="AQ76" s="304"/>
      <c r="AR76" s="304"/>
      <c r="AS76" s="304"/>
      <c r="AT76" s="305">
        <f ca="1">AL77+AN77+AO77+AR77</f>
        <v>-0.15000000000000002</v>
      </c>
      <c r="AU76" s="305">
        <f ca="1">AM77+AP77+AS77</f>
        <v>4.9999999999999989E-2</v>
      </c>
      <c r="AV76" s="305">
        <f ca="1">SUM(AT77:AU77)</f>
        <v>6.669999999999994E-2</v>
      </c>
      <c r="AW76" s="94">
        <f ca="1">AX77+AZ77+BA77+BB77+BC77</f>
        <v>140951450</v>
      </c>
      <c r="AX76" s="93"/>
      <c r="AY76" s="93"/>
      <c r="AZ76" s="93"/>
      <c r="BA76" s="93"/>
      <c r="BB76" s="93"/>
      <c r="BC76" s="93"/>
      <c r="BD76" s="95">
        <f ca="1">BE77+BG77</f>
        <v>218.0505</v>
      </c>
      <c r="BE76" s="141"/>
      <c r="BF76" s="141"/>
      <c r="BG76" s="141"/>
    </row>
    <row r="77" spans="1:61" ht="13.5" thickBot="1" x14ac:dyDescent="0.25">
      <c r="D77" s="16"/>
      <c r="E77" s="12"/>
      <c r="F77" s="16"/>
      <c r="G77" s="41"/>
      <c r="H77" s="44" t="s">
        <v>0</v>
      </c>
      <c r="I77" s="211">
        <f t="shared" ref="I77:BG77" ca="1" si="149">SUM(I78:I87)</f>
        <v>140286260</v>
      </c>
      <c r="J77" s="60">
        <f t="shared" ca="1" si="149"/>
        <v>101005284</v>
      </c>
      <c r="K77" s="60">
        <f t="shared" ca="1" si="149"/>
        <v>704990</v>
      </c>
      <c r="L77" s="60">
        <f t="shared" ca="1" si="149"/>
        <v>34378072</v>
      </c>
      <c r="M77" s="60">
        <f t="shared" ca="1" si="149"/>
        <v>2020106</v>
      </c>
      <c r="N77" s="60">
        <f t="shared" ca="1" si="149"/>
        <v>2177808</v>
      </c>
      <c r="O77" s="61">
        <f t="shared" ca="1" si="149"/>
        <v>217.9838</v>
      </c>
      <c r="P77" s="61">
        <f t="shared" ca="1" si="149"/>
        <v>150.3546</v>
      </c>
      <c r="Q77" s="62">
        <f t="shared" ca="1" si="149"/>
        <v>67.629199999999997</v>
      </c>
      <c r="R77" s="229">
        <f t="shared" ca="1" si="149"/>
        <v>-116610</v>
      </c>
      <c r="S77" s="229">
        <f t="shared" ca="1" si="149"/>
        <v>21170</v>
      </c>
      <c r="T77" s="229">
        <f t="shared" ca="1" si="149"/>
        <v>-86625</v>
      </c>
      <c r="U77" s="229">
        <f t="shared" ca="1" si="149"/>
        <v>499264</v>
      </c>
      <c r="V77" s="229">
        <f t="shared" ca="1" si="149"/>
        <v>-115976</v>
      </c>
      <c r="W77" s="229">
        <f t="shared" ref="W77" ca="1" si="150">SUM(W78:W87)</f>
        <v>57740</v>
      </c>
      <c r="X77" s="229">
        <f t="shared" ca="1" si="149"/>
        <v>0</v>
      </c>
      <c r="Y77" s="229">
        <f t="shared" ca="1" si="149"/>
        <v>258963</v>
      </c>
      <c r="Z77" s="229">
        <f t="shared" ca="1" si="149"/>
        <v>116610</v>
      </c>
      <c r="AA77" s="229">
        <f t="shared" ca="1" si="149"/>
        <v>0</v>
      </c>
      <c r="AB77" s="229">
        <f t="shared" ca="1" si="149"/>
        <v>0</v>
      </c>
      <c r="AC77" s="229">
        <f t="shared" ca="1" si="149"/>
        <v>116610</v>
      </c>
      <c r="AD77" s="229">
        <f t="shared" ca="1" si="149"/>
        <v>375573</v>
      </c>
      <c r="AE77" s="229">
        <f t="shared" ca="1" si="149"/>
        <v>126943</v>
      </c>
      <c r="AF77" s="229">
        <f t="shared" ca="1" si="149"/>
        <v>5179</v>
      </c>
      <c r="AG77" s="229">
        <f t="shared" ca="1" si="149"/>
        <v>0</v>
      </c>
      <c r="AH77" s="229">
        <f t="shared" ca="1" si="149"/>
        <v>157495</v>
      </c>
      <c r="AI77" s="229">
        <f t="shared" ca="1" si="149"/>
        <v>0</v>
      </c>
      <c r="AJ77" s="229">
        <f t="shared" ca="1" si="149"/>
        <v>157495</v>
      </c>
      <c r="AK77" s="229">
        <f t="shared" ca="1" si="149"/>
        <v>665190</v>
      </c>
      <c r="AL77" s="329">
        <f t="shared" ca="1" si="149"/>
        <v>-0.14000000000000001</v>
      </c>
      <c r="AM77" s="329">
        <f t="shared" ca="1" si="149"/>
        <v>4.9999999999999989E-2</v>
      </c>
      <c r="AN77" s="329">
        <f t="shared" ca="1" si="149"/>
        <v>0.08</v>
      </c>
      <c r="AO77" s="329">
        <f t="shared" ca="1" si="149"/>
        <v>-9.0000000000000024E-2</v>
      </c>
      <c r="AP77" s="329">
        <f t="shared" ca="1" si="149"/>
        <v>0</v>
      </c>
      <c r="AQ77" s="329">
        <f t="shared" ref="AQ77" ca="1" si="151">SUM(AQ78:AQ87)</f>
        <v>0.16669999999999999</v>
      </c>
      <c r="AR77" s="329">
        <f t="shared" ca="1" si="149"/>
        <v>0</v>
      </c>
      <c r="AS77" s="329">
        <f t="shared" ca="1" si="149"/>
        <v>0</v>
      </c>
      <c r="AT77" s="329">
        <f t="shared" ca="1" si="149"/>
        <v>1.6699999999999951E-2</v>
      </c>
      <c r="AU77" s="329">
        <f t="shared" ca="1" si="149"/>
        <v>4.9999999999999989E-2</v>
      </c>
      <c r="AV77" s="315">
        <f t="shared" ca="1" si="149"/>
        <v>6.669999999999994E-2</v>
      </c>
      <c r="AW77" s="211">
        <f t="shared" ca="1" si="149"/>
        <v>140951450</v>
      </c>
      <c r="AX77" s="229">
        <f t="shared" ca="1" si="149"/>
        <v>101264247</v>
      </c>
      <c r="AY77" s="229">
        <f t="shared" ref="AY77" ca="1" si="152">SUM(AY78:AY87)</f>
        <v>57740</v>
      </c>
      <c r="AZ77" s="229">
        <f t="shared" ca="1" si="149"/>
        <v>821600</v>
      </c>
      <c r="BA77" s="229">
        <f t="shared" ca="1" si="149"/>
        <v>34505015</v>
      </c>
      <c r="BB77" s="229">
        <f t="shared" ca="1" si="149"/>
        <v>2025285</v>
      </c>
      <c r="BC77" s="229">
        <f t="shared" ca="1" si="149"/>
        <v>2335303</v>
      </c>
      <c r="BD77" s="329">
        <f t="shared" ca="1" si="149"/>
        <v>218.0505</v>
      </c>
      <c r="BE77" s="329">
        <f t="shared" ca="1" si="149"/>
        <v>150.37129999999999</v>
      </c>
      <c r="BF77" s="329">
        <f t="shared" ref="BF77" ca="1" si="153">SUM(BF78:BF87)</f>
        <v>0.16669999999999999</v>
      </c>
      <c r="BG77" s="314">
        <f t="shared" ca="1" si="149"/>
        <v>67.679199999999994</v>
      </c>
    </row>
    <row r="78" spans="1:61" x14ac:dyDescent="0.2">
      <c r="D78" s="16"/>
      <c r="E78" s="12"/>
      <c r="F78" s="16"/>
      <c r="G78" s="41"/>
      <c r="H78" s="1">
        <v>3111</v>
      </c>
      <c r="I78" s="251">
        <f t="shared" ref="I78:BG78" ca="1" si="154">SUMIF($F$12:$F$427,"=3111",I$12:I$383)</f>
        <v>27540240</v>
      </c>
      <c r="J78" s="252">
        <f t="shared" ca="1" si="154"/>
        <v>20090655</v>
      </c>
      <c r="K78" s="252">
        <f t="shared" ca="1" si="154"/>
        <v>35000</v>
      </c>
      <c r="L78" s="252">
        <f t="shared" ca="1" si="154"/>
        <v>6802473</v>
      </c>
      <c r="M78" s="252">
        <f t="shared" ca="1" si="154"/>
        <v>401813</v>
      </c>
      <c r="N78" s="252">
        <f t="shared" ca="1" si="154"/>
        <v>210299</v>
      </c>
      <c r="O78" s="253">
        <f t="shared" ca="1" si="154"/>
        <v>45.685599999999994</v>
      </c>
      <c r="P78" s="253">
        <f t="shared" ca="1" si="154"/>
        <v>34.285699999999999</v>
      </c>
      <c r="Q78" s="254">
        <f t="shared" ca="1" si="154"/>
        <v>11.399899999999999</v>
      </c>
      <c r="R78" s="255">
        <f t="shared" ca="1" si="154"/>
        <v>0</v>
      </c>
      <c r="S78" s="255">
        <f t="shared" ca="1" si="154"/>
        <v>21170</v>
      </c>
      <c r="T78" s="255">
        <f t="shared" ca="1" si="154"/>
        <v>0</v>
      </c>
      <c r="U78" s="255">
        <f t="shared" ca="1" si="154"/>
        <v>216224</v>
      </c>
      <c r="V78" s="255">
        <f t="shared" ca="1" si="154"/>
        <v>0</v>
      </c>
      <c r="W78" s="255">
        <f t="shared" ca="1" si="154"/>
        <v>0</v>
      </c>
      <c r="X78" s="255">
        <f t="shared" ca="1" si="154"/>
        <v>0</v>
      </c>
      <c r="Y78" s="255">
        <f t="shared" ca="1" si="154"/>
        <v>237394</v>
      </c>
      <c r="Z78" s="255">
        <f t="shared" ca="1" si="154"/>
        <v>0</v>
      </c>
      <c r="AA78" s="255">
        <f t="shared" ca="1" si="154"/>
        <v>0</v>
      </c>
      <c r="AB78" s="255">
        <f t="shared" ca="1" si="154"/>
        <v>0</v>
      </c>
      <c r="AC78" s="255">
        <f t="shared" ca="1" si="154"/>
        <v>0</v>
      </c>
      <c r="AD78" s="255">
        <f t="shared" ca="1" si="154"/>
        <v>237394</v>
      </c>
      <c r="AE78" s="255">
        <f t="shared" ca="1" si="154"/>
        <v>80239</v>
      </c>
      <c r="AF78" s="255">
        <f t="shared" ca="1" si="154"/>
        <v>4748</v>
      </c>
      <c r="AG78" s="255">
        <f t="shared" ca="1" si="154"/>
        <v>0</v>
      </c>
      <c r="AH78" s="255">
        <f t="shared" ca="1" si="154"/>
        <v>0</v>
      </c>
      <c r="AI78" s="255">
        <f t="shared" ca="1" si="154"/>
        <v>0</v>
      </c>
      <c r="AJ78" s="255">
        <f t="shared" ca="1" si="154"/>
        <v>0</v>
      </c>
      <c r="AK78" s="255">
        <f t="shared" ca="1" si="154"/>
        <v>322381</v>
      </c>
      <c r="AL78" s="319">
        <f t="shared" ca="1" si="154"/>
        <v>0</v>
      </c>
      <c r="AM78" s="319">
        <f t="shared" ca="1" si="154"/>
        <v>0</v>
      </c>
      <c r="AN78" s="319">
        <f t="shared" ca="1" si="154"/>
        <v>0.08</v>
      </c>
      <c r="AO78" s="319">
        <f t="shared" ca="1" si="154"/>
        <v>0</v>
      </c>
      <c r="AP78" s="319">
        <f t="shared" ca="1" si="154"/>
        <v>0</v>
      </c>
      <c r="AQ78" s="319">
        <f t="shared" ca="1" si="154"/>
        <v>0</v>
      </c>
      <c r="AR78" s="319">
        <f t="shared" ca="1" si="154"/>
        <v>0</v>
      </c>
      <c r="AS78" s="319">
        <f t="shared" ca="1" si="154"/>
        <v>0</v>
      </c>
      <c r="AT78" s="319">
        <f t="shared" ca="1" si="154"/>
        <v>0.08</v>
      </c>
      <c r="AU78" s="319">
        <f t="shared" ca="1" si="154"/>
        <v>0</v>
      </c>
      <c r="AV78" s="316">
        <f t="shared" ca="1" si="154"/>
        <v>0.08</v>
      </c>
      <c r="AW78" s="251">
        <f t="shared" ca="1" si="154"/>
        <v>27862621</v>
      </c>
      <c r="AX78" s="255">
        <f t="shared" ca="1" si="154"/>
        <v>20328049</v>
      </c>
      <c r="AY78" s="255">
        <f t="shared" ca="1" si="154"/>
        <v>0</v>
      </c>
      <c r="AZ78" s="255">
        <f t="shared" ca="1" si="154"/>
        <v>35000</v>
      </c>
      <c r="BA78" s="255">
        <f t="shared" ca="1" si="154"/>
        <v>6882712</v>
      </c>
      <c r="BB78" s="255">
        <f t="shared" ca="1" si="154"/>
        <v>406561</v>
      </c>
      <c r="BC78" s="255">
        <f t="shared" ca="1" si="154"/>
        <v>210299</v>
      </c>
      <c r="BD78" s="319">
        <f t="shared" ca="1" si="154"/>
        <v>45.765599999999992</v>
      </c>
      <c r="BE78" s="319">
        <f t="shared" ca="1" si="154"/>
        <v>34.365699999999997</v>
      </c>
      <c r="BF78" s="319">
        <f t="shared" ca="1" si="154"/>
        <v>0</v>
      </c>
      <c r="BG78" s="330">
        <f t="shared" ca="1" si="154"/>
        <v>11.399899999999999</v>
      </c>
      <c r="BI78" s="7"/>
    </row>
    <row r="79" spans="1:61" x14ac:dyDescent="0.2">
      <c r="D79" s="16"/>
      <c r="E79" s="12"/>
      <c r="F79" s="16"/>
      <c r="G79" s="41"/>
      <c r="H79" s="2">
        <v>3113</v>
      </c>
      <c r="I79" s="257">
        <f t="shared" ref="I79:BG79" si="155">SUMIF($F$12:$F$427,"=3113",I$12:I$427)</f>
        <v>75190876</v>
      </c>
      <c r="J79" s="28">
        <f t="shared" si="155"/>
        <v>53825563</v>
      </c>
      <c r="K79" s="28">
        <f t="shared" si="155"/>
        <v>336000</v>
      </c>
      <c r="L79" s="28">
        <f t="shared" si="155"/>
        <v>18306609</v>
      </c>
      <c r="M79" s="28">
        <f t="shared" si="155"/>
        <v>1076513</v>
      </c>
      <c r="N79" s="28">
        <f t="shared" si="155"/>
        <v>1646191</v>
      </c>
      <c r="O79" s="21">
        <f t="shared" si="155"/>
        <v>104.4593</v>
      </c>
      <c r="P79" s="21">
        <f t="shared" si="155"/>
        <v>82.867899999999992</v>
      </c>
      <c r="Q79" s="29">
        <f t="shared" si="155"/>
        <v>21.5914</v>
      </c>
      <c r="R79" s="258">
        <f t="shared" si="155"/>
        <v>-36600</v>
      </c>
      <c r="S79" s="258">
        <f t="shared" si="155"/>
        <v>0</v>
      </c>
      <c r="T79" s="258">
        <f t="shared" si="155"/>
        <v>-202173</v>
      </c>
      <c r="U79" s="258">
        <f t="shared" si="155"/>
        <v>239704</v>
      </c>
      <c r="V79" s="258">
        <f t="shared" si="155"/>
        <v>-110456</v>
      </c>
      <c r="W79" s="258">
        <f t="shared" si="155"/>
        <v>57740</v>
      </c>
      <c r="X79" s="258">
        <f t="shared" si="155"/>
        <v>0</v>
      </c>
      <c r="Y79" s="258">
        <f t="shared" si="155"/>
        <v>-51785</v>
      </c>
      <c r="Z79" s="258">
        <f t="shared" si="155"/>
        <v>36600</v>
      </c>
      <c r="AA79" s="258">
        <f t="shared" si="155"/>
        <v>0</v>
      </c>
      <c r="AB79" s="258">
        <f t="shared" si="155"/>
        <v>0</v>
      </c>
      <c r="AC79" s="258">
        <f t="shared" si="155"/>
        <v>36600</v>
      </c>
      <c r="AD79" s="258">
        <f t="shared" si="155"/>
        <v>-15185</v>
      </c>
      <c r="AE79" s="258">
        <f t="shared" si="155"/>
        <v>-5133</v>
      </c>
      <c r="AF79" s="258">
        <f t="shared" si="155"/>
        <v>-1036</v>
      </c>
      <c r="AG79" s="258">
        <f t="shared" si="155"/>
        <v>0</v>
      </c>
      <c r="AH79" s="258">
        <f t="shared" si="155"/>
        <v>149999</v>
      </c>
      <c r="AI79" s="258">
        <f t="shared" si="155"/>
        <v>0</v>
      </c>
      <c r="AJ79" s="258">
        <f t="shared" si="155"/>
        <v>149999</v>
      </c>
      <c r="AK79" s="258">
        <f t="shared" si="155"/>
        <v>128645</v>
      </c>
      <c r="AL79" s="320">
        <f t="shared" si="155"/>
        <v>-0.14000000000000001</v>
      </c>
      <c r="AM79" s="320">
        <f t="shared" si="155"/>
        <v>0.16999999999999998</v>
      </c>
      <c r="AN79" s="320">
        <f t="shared" si="155"/>
        <v>0</v>
      </c>
      <c r="AO79" s="320">
        <f t="shared" si="155"/>
        <v>-0.32</v>
      </c>
      <c r="AP79" s="320">
        <f t="shared" si="155"/>
        <v>0</v>
      </c>
      <c r="AQ79" s="320">
        <f t="shared" si="155"/>
        <v>0.16669999999999999</v>
      </c>
      <c r="AR79" s="320">
        <f t="shared" si="155"/>
        <v>0</v>
      </c>
      <c r="AS79" s="320">
        <f t="shared" si="155"/>
        <v>0</v>
      </c>
      <c r="AT79" s="320">
        <f t="shared" si="155"/>
        <v>-0.29330000000000006</v>
      </c>
      <c r="AU79" s="320">
        <f t="shared" si="155"/>
        <v>0.16999999999999998</v>
      </c>
      <c r="AV79" s="317">
        <f t="shared" si="155"/>
        <v>-0.12330000000000006</v>
      </c>
      <c r="AW79" s="257">
        <f t="shared" si="155"/>
        <v>75319521</v>
      </c>
      <c r="AX79" s="258">
        <f t="shared" si="155"/>
        <v>53773778</v>
      </c>
      <c r="AY79" s="258">
        <f t="shared" si="155"/>
        <v>57740</v>
      </c>
      <c r="AZ79" s="258">
        <f t="shared" si="155"/>
        <v>372600</v>
      </c>
      <c r="BA79" s="258">
        <f t="shared" si="155"/>
        <v>18301476</v>
      </c>
      <c r="BB79" s="258">
        <f t="shared" si="155"/>
        <v>1075477</v>
      </c>
      <c r="BC79" s="258">
        <f t="shared" si="155"/>
        <v>1796190</v>
      </c>
      <c r="BD79" s="320">
        <f t="shared" si="155"/>
        <v>104.336</v>
      </c>
      <c r="BE79" s="320">
        <f t="shared" si="155"/>
        <v>82.57459999999999</v>
      </c>
      <c r="BF79" s="320">
        <f t="shared" si="155"/>
        <v>0.16669999999999999</v>
      </c>
      <c r="BG79" s="331">
        <f t="shared" si="155"/>
        <v>21.761400000000002</v>
      </c>
      <c r="BI79" s="7"/>
    </row>
    <row r="80" spans="1:61" x14ac:dyDescent="0.2">
      <c r="D80" s="16"/>
      <c r="E80" s="12"/>
      <c r="F80" s="16"/>
      <c r="G80" s="41"/>
      <c r="H80" s="2">
        <v>3114</v>
      </c>
      <c r="I80" s="257">
        <f t="shared" ref="I80:BG80" si="156">SUMIF($F$12:$F$427,"=3114",I$12:I$427)</f>
        <v>0</v>
      </c>
      <c r="J80" s="28">
        <f t="shared" si="156"/>
        <v>0</v>
      </c>
      <c r="K80" s="28">
        <f t="shared" si="156"/>
        <v>0</v>
      </c>
      <c r="L80" s="28">
        <f t="shared" si="156"/>
        <v>0</v>
      </c>
      <c r="M80" s="28">
        <f t="shared" si="156"/>
        <v>0</v>
      </c>
      <c r="N80" s="28">
        <f t="shared" si="156"/>
        <v>0</v>
      </c>
      <c r="O80" s="21">
        <f t="shared" si="156"/>
        <v>0</v>
      </c>
      <c r="P80" s="21">
        <f t="shared" si="156"/>
        <v>0</v>
      </c>
      <c r="Q80" s="29">
        <f t="shared" si="156"/>
        <v>0</v>
      </c>
      <c r="R80" s="258">
        <f t="shared" si="156"/>
        <v>0</v>
      </c>
      <c r="S80" s="258">
        <f t="shared" si="156"/>
        <v>0</v>
      </c>
      <c r="T80" s="258">
        <f t="shared" si="156"/>
        <v>0</v>
      </c>
      <c r="U80" s="258">
        <f t="shared" si="156"/>
        <v>0</v>
      </c>
      <c r="V80" s="258">
        <f t="shared" si="156"/>
        <v>0</v>
      </c>
      <c r="W80" s="258">
        <f t="shared" si="156"/>
        <v>0</v>
      </c>
      <c r="X80" s="258">
        <f t="shared" si="156"/>
        <v>0</v>
      </c>
      <c r="Y80" s="258">
        <f t="shared" si="156"/>
        <v>0</v>
      </c>
      <c r="Z80" s="258">
        <f t="shared" si="156"/>
        <v>0</v>
      </c>
      <c r="AA80" s="258">
        <f t="shared" si="156"/>
        <v>0</v>
      </c>
      <c r="AB80" s="258">
        <f t="shared" si="156"/>
        <v>0</v>
      </c>
      <c r="AC80" s="258">
        <f t="shared" si="156"/>
        <v>0</v>
      </c>
      <c r="AD80" s="258">
        <f t="shared" si="156"/>
        <v>0</v>
      </c>
      <c r="AE80" s="258">
        <f t="shared" si="156"/>
        <v>0</v>
      </c>
      <c r="AF80" s="258">
        <f t="shared" si="156"/>
        <v>0</v>
      </c>
      <c r="AG80" s="258">
        <f t="shared" si="156"/>
        <v>0</v>
      </c>
      <c r="AH80" s="258">
        <f t="shared" si="156"/>
        <v>0</v>
      </c>
      <c r="AI80" s="258">
        <f t="shared" si="156"/>
        <v>0</v>
      </c>
      <c r="AJ80" s="258">
        <f t="shared" si="156"/>
        <v>0</v>
      </c>
      <c r="AK80" s="258">
        <f t="shared" si="156"/>
        <v>0</v>
      </c>
      <c r="AL80" s="320">
        <f t="shared" si="156"/>
        <v>0</v>
      </c>
      <c r="AM80" s="320">
        <f t="shared" si="156"/>
        <v>0</v>
      </c>
      <c r="AN80" s="320">
        <f t="shared" si="156"/>
        <v>0</v>
      </c>
      <c r="AO80" s="320">
        <f t="shared" si="156"/>
        <v>0</v>
      </c>
      <c r="AP80" s="320">
        <f t="shared" si="156"/>
        <v>0</v>
      </c>
      <c r="AQ80" s="320">
        <f t="shared" si="156"/>
        <v>0</v>
      </c>
      <c r="AR80" s="320">
        <f t="shared" si="156"/>
        <v>0</v>
      </c>
      <c r="AS80" s="320">
        <f t="shared" si="156"/>
        <v>0</v>
      </c>
      <c r="AT80" s="320">
        <f t="shared" si="156"/>
        <v>0</v>
      </c>
      <c r="AU80" s="320">
        <f t="shared" si="156"/>
        <v>0</v>
      </c>
      <c r="AV80" s="317">
        <f t="shared" si="156"/>
        <v>0</v>
      </c>
      <c r="AW80" s="257">
        <f t="shared" si="156"/>
        <v>0</v>
      </c>
      <c r="AX80" s="258">
        <f t="shared" si="156"/>
        <v>0</v>
      </c>
      <c r="AY80" s="258">
        <f t="shared" si="156"/>
        <v>0</v>
      </c>
      <c r="AZ80" s="258">
        <f t="shared" si="156"/>
        <v>0</v>
      </c>
      <c r="BA80" s="258">
        <f t="shared" si="156"/>
        <v>0</v>
      </c>
      <c r="BB80" s="258">
        <f t="shared" si="156"/>
        <v>0</v>
      </c>
      <c r="BC80" s="258">
        <f t="shared" si="156"/>
        <v>0</v>
      </c>
      <c r="BD80" s="320">
        <f t="shared" si="156"/>
        <v>0</v>
      </c>
      <c r="BE80" s="320">
        <f t="shared" si="156"/>
        <v>0</v>
      </c>
      <c r="BF80" s="320">
        <f t="shared" si="156"/>
        <v>0</v>
      </c>
      <c r="BG80" s="331">
        <f t="shared" si="156"/>
        <v>0</v>
      </c>
      <c r="BI80" s="7"/>
    </row>
    <row r="81" spans="4:61" x14ac:dyDescent="0.2">
      <c r="D81" s="16"/>
      <c r="E81" s="12"/>
      <c r="F81" s="16"/>
      <c r="G81" s="41"/>
      <c r="H81" s="2">
        <v>3117</v>
      </c>
      <c r="I81" s="257">
        <f t="shared" ref="I81:BG81" si="157">SUMIF($F$12:$F$427,"=3117",I$12:I$427)</f>
        <v>7598578</v>
      </c>
      <c r="J81" s="28">
        <f t="shared" si="157"/>
        <v>5451819</v>
      </c>
      <c r="K81" s="28">
        <f t="shared" si="157"/>
        <v>6240</v>
      </c>
      <c r="L81" s="28">
        <f t="shared" si="157"/>
        <v>1844825</v>
      </c>
      <c r="M81" s="28">
        <f t="shared" si="157"/>
        <v>109036</v>
      </c>
      <c r="N81" s="28">
        <f t="shared" si="157"/>
        <v>186658</v>
      </c>
      <c r="O81" s="21">
        <f t="shared" si="157"/>
        <v>11.432</v>
      </c>
      <c r="P81" s="21">
        <f t="shared" si="157"/>
        <v>8.5977999999999994</v>
      </c>
      <c r="Q81" s="29">
        <f t="shared" si="157"/>
        <v>2.8342000000000001</v>
      </c>
      <c r="R81" s="258">
        <f t="shared" si="157"/>
        <v>240</v>
      </c>
      <c r="S81" s="258">
        <f t="shared" si="157"/>
        <v>0</v>
      </c>
      <c r="T81" s="258">
        <f t="shared" si="157"/>
        <v>56966</v>
      </c>
      <c r="U81" s="258">
        <f t="shared" si="157"/>
        <v>25872</v>
      </c>
      <c r="V81" s="258">
        <f t="shared" si="157"/>
        <v>-5520</v>
      </c>
      <c r="W81" s="258">
        <f t="shared" si="157"/>
        <v>0</v>
      </c>
      <c r="X81" s="258">
        <f t="shared" si="157"/>
        <v>0</v>
      </c>
      <c r="Y81" s="258">
        <f t="shared" si="157"/>
        <v>77558</v>
      </c>
      <c r="Z81" s="258">
        <f t="shared" si="157"/>
        <v>-240</v>
      </c>
      <c r="AA81" s="258">
        <f t="shared" si="157"/>
        <v>0</v>
      </c>
      <c r="AB81" s="258">
        <f t="shared" si="157"/>
        <v>0</v>
      </c>
      <c r="AC81" s="258">
        <f t="shared" si="157"/>
        <v>-240</v>
      </c>
      <c r="AD81" s="258">
        <f t="shared" si="157"/>
        <v>77318</v>
      </c>
      <c r="AE81" s="258">
        <f t="shared" si="157"/>
        <v>26133</v>
      </c>
      <c r="AF81" s="258">
        <f t="shared" si="157"/>
        <v>1551</v>
      </c>
      <c r="AG81" s="258">
        <f t="shared" si="157"/>
        <v>0</v>
      </c>
      <c r="AH81" s="258">
        <f t="shared" si="157"/>
        <v>7496</v>
      </c>
      <c r="AI81" s="258">
        <f t="shared" si="157"/>
        <v>0</v>
      </c>
      <c r="AJ81" s="258">
        <f t="shared" si="157"/>
        <v>7496</v>
      </c>
      <c r="AK81" s="258">
        <f t="shared" si="157"/>
        <v>112498</v>
      </c>
      <c r="AL81" s="320">
        <f t="shared" si="157"/>
        <v>0</v>
      </c>
      <c r="AM81" s="320">
        <f t="shared" si="157"/>
        <v>0</v>
      </c>
      <c r="AN81" s="320">
        <f t="shared" si="157"/>
        <v>0</v>
      </c>
      <c r="AO81" s="320">
        <f t="shared" si="157"/>
        <v>0.11</v>
      </c>
      <c r="AP81" s="320">
        <f t="shared" si="157"/>
        <v>0</v>
      </c>
      <c r="AQ81" s="320">
        <f t="shared" si="157"/>
        <v>0</v>
      </c>
      <c r="AR81" s="320">
        <f t="shared" si="157"/>
        <v>0</v>
      </c>
      <c r="AS81" s="320">
        <f t="shared" si="157"/>
        <v>0</v>
      </c>
      <c r="AT81" s="320">
        <f t="shared" si="157"/>
        <v>0.11</v>
      </c>
      <c r="AU81" s="320">
        <f t="shared" si="157"/>
        <v>0</v>
      </c>
      <c r="AV81" s="317">
        <f t="shared" si="157"/>
        <v>0.11</v>
      </c>
      <c r="AW81" s="257">
        <f t="shared" si="157"/>
        <v>7711076</v>
      </c>
      <c r="AX81" s="258">
        <f t="shared" si="157"/>
        <v>5529377</v>
      </c>
      <c r="AY81" s="258">
        <f t="shared" si="157"/>
        <v>0</v>
      </c>
      <c r="AZ81" s="258">
        <f t="shared" si="157"/>
        <v>6000</v>
      </c>
      <c r="BA81" s="258">
        <f t="shared" si="157"/>
        <v>1870958</v>
      </c>
      <c r="BB81" s="258">
        <f t="shared" si="157"/>
        <v>110587</v>
      </c>
      <c r="BC81" s="258">
        <f t="shared" si="157"/>
        <v>194154</v>
      </c>
      <c r="BD81" s="320">
        <f t="shared" si="157"/>
        <v>11.542</v>
      </c>
      <c r="BE81" s="320">
        <f t="shared" si="157"/>
        <v>8.7078000000000007</v>
      </c>
      <c r="BF81" s="320">
        <f t="shared" si="157"/>
        <v>0</v>
      </c>
      <c r="BG81" s="331">
        <f t="shared" si="157"/>
        <v>2.8342000000000001</v>
      </c>
      <c r="BI81" s="7"/>
    </row>
    <row r="82" spans="4:61" x14ac:dyDescent="0.2">
      <c r="D82" s="16"/>
      <c r="E82" s="12"/>
      <c r="F82" s="16"/>
      <c r="G82" s="41"/>
      <c r="H82" s="2">
        <v>3122</v>
      </c>
      <c r="I82" s="257">
        <f t="shared" ref="I82:BG82" si="158">SUMIF($F$12:$F$383,"=3122",I$12:I$383)</f>
        <v>0</v>
      </c>
      <c r="J82" s="28">
        <f t="shared" si="158"/>
        <v>0</v>
      </c>
      <c r="K82" s="28">
        <f t="shared" si="158"/>
        <v>0</v>
      </c>
      <c r="L82" s="28">
        <f t="shared" si="158"/>
        <v>0</v>
      </c>
      <c r="M82" s="28">
        <f t="shared" si="158"/>
        <v>0</v>
      </c>
      <c r="N82" s="28">
        <f t="shared" si="158"/>
        <v>0</v>
      </c>
      <c r="O82" s="21">
        <f t="shared" si="158"/>
        <v>0</v>
      </c>
      <c r="P82" s="21">
        <f t="shared" si="158"/>
        <v>0</v>
      </c>
      <c r="Q82" s="29">
        <f t="shared" si="158"/>
        <v>0</v>
      </c>
      <c r="R82" s="258">
        <f t="shared" si="158"/>
        <v>0</v>
      </c>
      <c r="S82" s="258">
        <f t="shared" si="158"/>
        <v>0</v>
      </c>
      <c r="T82" s="258">
        <f t="shared" si="158"/>
        <v>0</v>
      </c>
      <c r="U82" s="258">
        <f t="shared" si="158"/>
        <v>0</v>
      </c>
      <c r="V82" s="258">
        <f t="shared" si="158"/>
        <v>0</v>
      </c>
      <c r="W82" s="258">
        <f t="shared" si="158"/>
        <v>0</v>
      </c>
      <c r="X82" s="258">
        <f t="shared" si="158"/>
        <v>0</v>
      </c>
      <c r="Y82" s="258">
        <f t="shared" si="158"/>
        <v>0</v>
      </c>
      <c r="Z82" s="258">
        <f t="shared" si="158"/>
        <v>0</v>
      </c>
      <c r="AA82" s="258">
        <f t="shared" si="158"/>
        <v>0</v>
      </c>
      <c r="AB82" s="258">
        <f t="shared" si="158"/>
        <v>0</v>
      </c>
      <c r="AC82" s="258">
        <f t="shared" si="158"/>
        <v>0</v>
      </c>
      <c r="AD82" s="258">
        <f t="shared" si="158"/>
        <v>0</v>
      </c>
      <c r="AE82" s="258">
        <f t="shared" si="158"/>
        <v>0</v>
      </c>
      <c r="AF82" s="258">
        <f t="shared" si="158"/>
        <v>0</v>
      </c>
      <c r="AG82" s="258">
        <f t="shared" si="158"/>
        <v>0</v>
      </c>
      <c r="AH82" s="258">
        <f t="shared" si="158"/>
        <v>0</v>
      </c>
      <c r="AI82" s="258">
        <f t="shared" si="158"/>
        <v>0</v>
      </c>
      <c r="AJ82" s="258">
        <f t="shared" si="158"/>
        <v>0</v>
      </c>
      <c r="AK82" s="258">
        <f t="shared" si="158"/>
        <v>0</v>
      </c>
      <c r="AL82" s="320">
        <f t="shared" si="158"/>
        <v>0</v>
      </c>
      <c r="AM82" s="320">
        <f t="shared" si="158"/>
        <v>0</v>
      </c>
      <c r="AN82" s="320">
        <f t="shared" si="158"/>
        <v>0</v>
      </c>
      <c r="AO82" s="320">
        <f t="shared" si="158"/>
        <v>0</v>
      </c>
      <c r="AP82" s="320">
        <f t="shared" si="158"/>
        <v>0</v>
      </c>
      <c r="AQ82" s="320">
        <f t="shared" si="158"/>
        <v>0</v>
      </c>
      <c r="AR82" s="320">
        <f t="shared" si="158"/>
        <v>0</v>
      </c>
      <c r="AS82" s="320">
        <f t="shared" si="158"/>
        <v>0</v>
      </c>
      <c r="AT82" s="320">
        <f t="shared" si="158"/>
        <v>0</v>
      </c>
      <c r="AU82" s="320">
        <f t="shared" si="158"/>
        <v>0</v>
      </c>
      <c r="AV82" s="317">
        <f t="shared" si="158"/>
        <v>0</v>
      </c>
      <c r="AW82" s="257">
        <f t="shared" si="158"/>
        <v>0</v>
      </c>
      <c r="AX82" s="258">
        <f t="shared" si="158"/>
        <v>0</v>
      </c>
      <c r="AY82" s="258">
        <f t="shared" si="158"/>
        <v>0</v>
      </c>
      <c r="AZ82" s="258">
        <f t="shared" si="158"/>
        <v>0</v>
      </c>
      <c r="BA82" s="258">
        <f t="shared" si="158"/>
        <v>0</v>
      </c>
      <c r="BB82" s="258">
        <f t="shared" si="158"/>
        <v>0</v>
      </c>
      <c r="BC82" s="258">
        <f t="shared" si="158"/>
        <v>0</v>
      </c>
      <c r="BD82" s="320">
        <f t="shared" si="158"/>
        <v>0</v>
      </c>
      <c r="BE82" s="320">
        <f t="shared" si="158"/>
        <v>0</v>
      </c>
      <c r="BF82" s="320">
        <f t="shared" si="158"/>
        <v>0</v>
      </c>
      <c r="BG82" s="331">
        <f t="shared" si="158"/>
        <v>0</v>
      </c>
      <c r="BI82" s="7"/>
    </row>
    <row r="83" spans="4:61" x14ac:dyDescent="0.2">
      <c r="D83" s="16"/>
      <c r="E83" s="12"/>
      <c r="F83" s="16"/>
      <c r="G83" s="41"/>
      <c r="H83" s="2">
        <v>3124</v>
      </c>
      <c r="I83" s="257">
        <f t="shared" ref="I83:BG83" si="159">SUMIF($F$12:$F$383,"=3124",I$12:I$383)</f>
        <v>0</v>
      </c>
      <c r="J83" s="28">
        <f t="shared" si="159"/>
        <v>0</v>
      </c>
      <c r="K83" s="28">
        <f t="shared" si="159"/>
        <v>0</v>
      </c>
      <c r="L83" s="28">
        <f t="shared" si="159"/>
        <v>0</v>
      </c>
      <c r="M83" s="28">
        <f t="shared" si="159"/>
        <v>0</v>
      </c>
      <c r="N83" s="28">
        <f t="shared" si="159"/>
        <v>0</v>
      </c>
      <c r="O83" s="21">
        <f t="shared" si="159"/>
        <v>0</v>
      </c>
      <c r="P83" s="21">
        <f t="shared" si="159"/>
        <v>0</v>
      </c>
      <c r="Q83" s="29">
        <f t="shared" si="159"/>
        <v>0</v>
      </c>
      <c r="R83" s="258">
        <f t="shared" si="159"/>
        <v>0</v>
      </c>
      <c r="S83" s="258">
        <f t="shared" si="159"/>
        <v>0</v>
      </c>
      <c r="T83" s="258">
        <f t="shared" si="159"/>
        <v>0</v>
      </c>
      <c r="U83" s="258">
        <f t="shared" si="159"/>
        <v>0</v>
      </c>
      <c r="V83" s="258">
        <f t="shared" si="159"/>
        <v>0</v>
      </c>
      <c r="W83" s="258">
        <f t="shared" si="159"/>
        <v>0</v>
      </c>
      <c r="X83" s="258">
        <f t="shared" si="159"/>
        <v>0</v>
      </c>
      <c r="Y83" s="258">
        <f t="shared" si="159"/>
        <v>0</v>
      </c>
      <c r="Z83" s="258">
        <f t="shared" si="159"/>
        <v>0</v>
      </c>
      <c r="AA83" s="258">
        <f t="shared" si="159"/>
        <v>0</v>
      </c>
      <c r="AB83" s="258">
        <f t="shared" si="159"/>
        <v>0</v>
      </c>
      <c r="AC83" s="258">
        <f t="shared" si="159"/>
        <v>0</v>
      </c>
      <c r="AD83" s="258">
        <f t="shared" si="159"/>
        <v>0</v>
      </c>
      <c r="AE83" s="258">
        <f t="shared" si="159"/>
        <v>0</v>
      </c>
      <c r="AF83" s="258">
        <f t="shared" si="159"/>
        <v>0</v>
      </c>
      <c r="AG83" s="258">
        <f t="shared" si="159"/>
        <v>0</v>
      </c>
      <c r="AH83" s="258">
        <f t="shared" si="159"/>
        <v>0</v>
      </c>
      <c r="AI83" s="258">
        <f t="shared" si="159"/>
        <v>0</v>
      </c>
      <c r="AJ83" s="258">
        <f t="shared" si="159"/>
        <v>0</v>
      </c>
      <c r="AK83" s="258">
        <f t="shared" si="159"/>
        <v>0</v>
      </c>
      <c r="AL83" s="320">
        <f t="shared" si="159"/>
        <v>0</v>
      </c>
      <c r="AM83" s="320">
        <f t="shared" si="159"/>
        <v>0</v>
      </c>
      <c r="AN83" s="320">
        <f t="shared" si="159"/>
        <v>0</v>
      </c>
      <c r="AO83" s="320">
        <f t="shared" si="159"/>
        <v>0</v>
      </c>
      <c r="AP83" s="320">
        <f t="shared" si="159"/>
        <v>0</v>
      </c>
      <c r="AQ83" s="320">
        <f t="shared" si="159"/>
        <v>0</v>
      </c>
      <c r="AR83" s="320">
        <f t="shared" si="159"/>
        <v>0</v>
      </c>
      <c r="AS83" s="320">
        <f t="shared" si="159"/>
        <v>0</v>
      </c>
      <c r="AT83" s="320">
        <f t="shared" si="159"/>
        <v>0</v>
      </c>
      <c r="AU83" s="320">
        <f t="shared" si="159"/>
        <v>0</v>
      </c>
      <c r="AV83" s="317">
        <f t="shared" si="159"/>
        <v>0</v>
      </c>
      <c r="AW83" s="257">
        <f t="shared" si="159"/>
        <v>0</v>
      </c>
      <c r="AX83" s="258">
        <f t="shared" si="159"/>
        <v>0</v>
      </c>
      <c r="AY83" s="258">
        <f t="shared" si="159"/>
        <v>0</v>
      </c>
      <c r="AZ83" s="258">
        <f t="shared" si="159"/>
        <v>0</v>
      </c>
      <c r="BA83" s="258">
        <f t="shared" si="159"/>
        <v>0</v>
      </c>
      <c r="BB83" s="258">
        <f t="shared" si="159"/>
        <v>0</v>
      </c>
      <c r="BC83" s="258">
        <f t="shared" si="159"/>
        <v>0</v>
      </c>
      <c r="BD83" s="320">
        <f t="shared" si="159"/>
        <v>0</v>
      </c>
      <c r="BE83" s="320">
        <f t="shared" si="159"/>
        <v>0</v>
      </c>
      <c r="BF83" s="320">
        <f t="shared" si="159"/>
        <v>0</v>
      </c>
      <c r="BG83" s="331">
        <f t="shared" si="159"/>
        <v>0</v>
      </c>
      <c r="BI83" s="7"/>
    </row>
    <row r="84" spans="4:61" x14ac:dyDescent="0.2">
      <c r="D84" s="16"/>
      <c r="E84" s="12"/>
      <c r="F84" s="16"/>
      <c r="G84" s="41"/>
      <c r="H84" s="2">
        <v>3141</v>
      </c>
      <c r="I84" s="257">
        <f t="shared" ref="I84:BG84" si="160">SUMIF($F$12:$F$427,"=3141",I$12:I$427)</f>
        <v>11540852</v>
      </c>
      <c r="J84" s="28">
        <f t="shared" si="160"/>
        <v>8374965</v>
      </c>
      <c r="K84" s="28">
        <f t="shared" si="160"/>
        <v>67000</v>
      </c>
      <c r="L84" s="28">
        <f t="shared" si="160"/>
        <v>2853381</v>
      </c>
      <c r="M84" s="28">
        <f t="shared" si="160"/>
        <v>167500</v>
      </c>
      <c r="N84" s="28">
        <f t="shared" si="160"/>
        <v>78006</v>
      </c>
      <c r="O84" s="21">
        <f t="shared" si="160"/>
        <v>28.75</v>
      </c>
      <c r="P84" s="21">
        <f t="shared" si="160"/>
        <v>0</v>
      </c>
      <c r="Q84" s="29">
        <f t="shared" si="160"/>
        <v>28.75</v>
      </c>
      <c r="R84" s="258">
        <f t="shared" si="160"/>
        <v>-78000</v>
      </c>
      <c r="S84" s="258">
        <f t="shared" si="160"/>
        <v>0</v>
      </c>
      <c r="T84" s="258">
        <f t="shared" si="160"/>
        <v>0</v>
      </c>
      <c r="U84" s="258">
        <f t="shared" si="160"/>
        <v>0</v>
      </c>
      <c r="V84" s="258">
        <f t="shared" si="160"/>
        <v>0</v>
      </c>
      <c r="W84" s="258">
        <f t="shared" si="160"/>
        <v>0</v>
      </c>
      <c r="X84" s="258">
        <f t="shared" si="160"/>
        <v>0</v>
      </c>
      <c r="Y84" s="258">
        <f t="shared" si="160"/>
        <v>-78000</v>
      </c>
      <c r="Z84" s="258">
        <f t="shared" si="160"/>
        <v>78000</v>
      </c>
      <c r="AA84" s="258">
        <f t="shared" si="160"/>
        <v>0</v>
      </c>
      <c r="AB84" s="258">
        <f t="shared" si="160"/>
        <v>0</v>
      </c>
      <c r="AC84" s="258">
        <f t="shared" si="160"/>
        <v>78000</v>
      </c>
      <c r="AD84" s="258">
        <f t="shared" si="160"/>
        <v>0</v>
      </c>
      <c r="AE84" s="258">
        <f t="shared" si="160"/>
        <v>0</v>
      </c>
      <c r="AF84" s="258">
        <f t="shared" si="160"/>
        <v>-1560</v>
      </c>
      <c r="AG84" s="258">
        <f t="shared" si="160"/>
        <v>0</v>
      </c>
      <c r="AH84" s="258">
        <f t="shared" si="160"/>
        <v>0</v>
      </c>
      <c r="AI84" s="258">
        <f t="shared" si="160"/>
        <v>0</v>
      </c>
      <c r="AJ84" s="258">
        <f t="shared" si="160"/>
        <v>0</v>
      </c>
      <c r="AK84" s="258">
        <f t="shared" si="160"/>
        <v>-1560</v>
      </c>
      <c r="AL84" s="320">
        <f t="shared" si="160"/>
        <v>0</v>
      </c>
      <c r="AM84" s="320">
        <f t="shared" si="160"/>
        <v>-0.12</v>
      </c>
      <c r="AN84" s="320">
        <f t="shared" si="160"/>
        <v>0</v>
      </c>
      <c r="AO84" s="320">
        <f t="shared" si="160"/>
        <v>0</v>
      </c>
      <c r="AP84" s="320">
        <f t="shared" si="160"/>
        <v>0</v>
      </c>
      <c r="AQ84" s="320">
        <f t="shared" si="160"/>
        <v>0</v>
      </c>
      <c r="AR84" s="320">
        <f t="shared" si="160"/>
        <v>0</v>
      </c>
      <c r="AS84" s="320">
        <f t="shared" si="160"/>
        <v>0</v>
      </c>
      <c r="AT84" s="320">
        <f t="shared" si="160"/>
        <v>0</v>
      </c>
      <c r="AU84" s="320">
        <f t="shared" si="160"/>
        <v>-0.12</v>
      </c>
      <c r="AV84" s="317">
        <f t="shared" si="160"/>
        <v>-0.12</v>
      </c>
      <c r="AW84" s="257">
        <f t="shared" si="160"/>
        <v>11539292</v>
      </c>
      <c r="AX84" s="258">
        <f t="shared" si="160"/>
        <v>8296965</v>
      </c>
      <c r="AY84" s="258">
        <f t="shared" si="160"/>
        <v>0</v>
      </c>
      <c r="AZ84" s="258">
        <f t="shared" si="160"/>
        <v>145000</v>
      </c>
      <c r="BA84" s="258">
        <f t="shared" si="160"/>
        <v>2853381</v>
      </c>
      <c r="BB84" s="258">
        <f t="shared" si="160"/>
        <v>165940</v>
      </c>
      <c r="BC84" s="258">
        <f t="shared" si="160"/>
        <v>78006</v>
      </c>
      <c r="BD84" s="320">
        <f t="shared" si="160"/>
        <v>28.63</v>
      </c>
      <c r="BE84" s="320">
        <f t="shared" si="160"/>
        <v>0</v>
      </c>
      <c r="BF84" s="320">
        <f t="shared" si="160"/>
        <v>0</v>
      </c>
      <c r="BG84" s="331">
        <f t="shared" si="160"/>
        <v>28.63</v>
      </c>
      <c r="BI84" s="7"/>
    </row>
    <row r="85" spans="4:61" x14ac:dyDescent="0.2">
      <c r="D85" s="16"/>
      <c r="E85" s="12"/>
      <c r="F85" s="16"/>
      <c r="G85" s="41"/>
      <c r="H85" s="2">
        <v>3143</v>
      </c>
      <c r="I85" s="257">
        <f t="shared" ref="I85:BG85" si="161">SUMIF($F$12:$F$427,"=3143",I$12:I$427)</f>
        <v>6227847</v>
      </c>
      <c r="J85" s="28">
        <f t="shared" si="161"/>
        <v>4563846</v>
      </c>
      <c r="K85" s="28">
        <f t="shared" si="161"/>
        <v>16500</v>
      </c>
      <c r="L85" s="28">
        <f t="shared" si="161"/>
        <v>1548156</v>
      </c>
      <c r="M85" s="28">
        <f t="shared" si="161"/>
        <v>91275</v>
      </c>
      <c r="N85" s="28">
        <f t="shared" si="161"/>
        <v>8070</v>
      </c>
      <c r="O85" s="21">
        <f t="shared" si="161"/>
        <v>10.411000000000001</v>
      </c>
      <c r="P85" s="21">
        <f t="shared" si="161"/>
        <v>9.8410000000000011</v>
      </c>
      <c r="Q85" s="29">
        <f t="shared" si="161"/>
        <v>0.56999999999999995</v>
      </c>
      <c r="R85" s="258">
        <f t="shared" si="161"/>
        <v>-4500</v>
      </c>
      <c r="S85" s="258">
        <f t="shared" si="161"/>
        <v>0</v>
      </c>
      <c r="T85" s="258">
        <f t="shared" si="161"/>
        <v>58582</v>
      </c>
      <c r="U85" s="258">
        <f t="shared" si="161"/>
        <v>0</v>
      </c>
      <c r="V85" s="258">
        <f t="shared" si="161"/>
        <v>0</v>
      </c>
      <c r="W85" s="258">
        <f t="shared" si="161"/>
        <v>0</v>
      </c>
      <c r="X85" s="258">
        <f t="shared" si="161"/>
        <v>0</v>
      </c>
      <c r="Y85" s="258">
        <f t="shared" si="161"/>
        <v>54082</v>
      </c>
      <c r="Z85" s="258">
        <f t="shared" si="161"/>
        <v>4500</v>
      </c>
      <c r="AA85" s="258">
        <f t="shared" si="161"/>
        <v>0</v>
      </c>
      <c r="AB85" s="258">
        <f t="shared" si="161"/>
        <v>0</v>
      </c>
      <c r="AC85" s="258">
        <f t="shared" si="161"/>
        <v>4500</v>
      </c>
      <c r="AD85" s="258">
        <f t="shared" si="161"/>
        <v>58582</v>
      </c>
      <c r="AE85" s="258">
        <f t="shared" si="161"/>
        <v>19801</v>
      </c>
      <c r="AF85" s="258">
        <f t="shared" si="161"/>
        <v>1082</v>
      </c>
      <c r="AG85" s="258">
        <f t="shared" si="161"/>
        <v>0</v>
      </c>
      <c r="AH85" s="258">
        <f t="shared" si="161"/>
        <v>0</v>
      </c>
      <c r="AI85" s="258">
        <f t="shared" si="161"/>
        <v>0</v>
      </c>
      <c r="AJ85" s="258">
        <f t="shared" si="161"/>
        <v>0</v>
      </c>
      <c r="AK85" s="258">
        <f t="shared" si="161"/>
        <v>79465</v>
      </c>
      <c r="AL85" s="320">
        <f t="shared" si="161"/>
        <v>0</v>
      </c>
      <c r="AM85" s="320">
        <f t="shared" si="161"/>
        <v>0</v>
      </c>
      <c r="AN85" s="320">
        <f t="shared" si="161"/>
        <v>0</v>
      </c>
      <c r="AO85" s="320">
        <f t="shared" si="161"/>
        <v>0.12</v>
      </c>
      <c r="AP85" s="320">
        <f t="shared" si="161"/>
        <v>0</v>
      </c>
      <c r="AQ85" s="320">
        <f t="shared" si="161"/>
        <v>0</v>
      </c>
      <c r="AR85" s="320">
        <f t="shared" si="161"/>
        <v>0</v>
      </c>
      <c r="AS85" s="320">
        <f t="shared" si="161"/>
        <v>0</v>
      </c>
      <c r="AT85" s="320">
        <f t="shared" si="161"/>
        <v>0.12</v>
      </c>
      <c r="AU85" s="320">
        <f t="shared" si="161"/>
        <v>0</v>
      </c>
      <c r="AV85" s="317">
        <f t="shared" si="161"/>
        <v>0.12</v>
      </c>
      <c r="AW85" s="257">
        <f t="shared" si="161"/>
        <v>6307312</v>
      </c>
      <c r="AX85" s="258">
        <f t="shared" si="161"/>
        <v>4617928</v>
      </c>
      <c r="AY85" s="258">
        <f t="shared" si="161"/>
        <v>0</v>
      </c>
      <c r="AZ85" s="258">
        <f t="shared" si="161"/>
        <v>21000</v>
      </c>
      <c r="BA85" s="258">
        <f t="shared" si="161"/>
        <v>1567957</v>
      </c>
      <c r="BB85" s="258">
        <f t="shared" si="161"/>
        <v>92357</v>
      </c>
      <c r="BC85" s="258">
        <f t="shared" si="161"/>
        <v>8070</v>
      </c>
      <c r="BD85" s="320">
        <f t="shared" si="161"/>
        <v>10.530999999999999</v>
      </c>
      <c r="BE85" s="320">
        <f t="shared" si="161"/>
        <v>9.9609999999999985</v>
      </c>
      <c r="BF85" s="320">
        <f t="shared" si="161"/>
        <v>0</v>
      </c>
      <c r="BG85" s="331">
        <f t="shared" si="161"/>
        <v>0.56999999999999995</v>
      </c>
      <c r="BI85" s="7"/>
    </row>
    <row r="86" spans="4:61" x14ac:dyDescent="0.2">
      <c r="D86" s="16"/>
      <c r="E86" s="12"/>
      <c r="F86" s="16"/>
      <c r="G86" s="41"/>
      <c r="H86" s="2">
        <v>3231</v>
      </c>
      <c r="I86" s="257">
        <f t="shared" ref="I86:BG86" si="162">SUMIF($F$12:$F$427,"=3231",I$12:I$427)</f>
        <v>9998056</v>
      </c>
      <c r="J86" s="28">
        <f t="shared" si="162"/>
        <v>7293968</v>
      </c>
      <c r="K86" s="28">
        <f t="shared" si="162"/>
        <v>44250</v>
      </c>
      <c r="L86" s="28">
        <f t="shared" si="162"/>
        <v>2480318</v>
      </c>
      <c r="M86" s="28">
        <f t="shared" si="162"/>
        <v>145880</v>
      </c>
      <c r="N86" s="28">
        <f t="shared" si="162"/>
        <v>33640</v>
      </c>
      <c r="O86" s="21">
        <f t="shared" si="162"/>
        <v>14.115900000000002</v>
      </c>
      <c r="P86" s="21">
        <f t="shared" si="162"/>
        <v>12.5222</v>
      </c>
      <c r="Q86" s="29">
        <f t="shared" si="162"/>
        <v>1.5937000000000001</v>
      </c>
      <c r="R86" s="258">
        <f t="shared" si="162"/>
        <v>2250</v>
      </c>
      <c r="S86" s="258">
        <f t="shared" si="162"/>
        <v>0</v>
      </c>
      <c r="T86" s="258">
        <f t="shared" si="162"/>
        <v>0</v>
      </c>
      <c r="U86" s="258">
        <f t="shared" si="162"/>
        <v>11020</v>
      </c>
      <c r="V86" s="258">
        <f t="shared" si="162"/>
        <v>0</v>
      </c>
      <c r="W86" s="258">
        <f t="shared" si="162"/>
        <v>0</v>
      </c>
      <c r="X86" s="258">
        <f t="shared" si="162"/>
        <v>0</v>
      </c>
      <c r="Y86" s="258">
        <f t="shared" si="162"/>
        <v>13270</v>
      </c>
      <c r="Z86" s="258">
        <f t="shared" si="162"/>
        <v>-2250</v>
      </c>
      <c r="AA86" s="258">
        <f t="shared" si="162"/>
        <v>0</v>
      </c>
      <c r="AB86" s="258">
        <f t="shared" si="162"/>
        <v>0</v>
      </c>
      <c r="AC86" s="258">
        <f t="shared" si="162"/>
        <v>-2250</v>
      </c>
      <c r="AD86" s="258">
        <f t="shared" si="162"/>
        <v>11020</v>
      </c>
      <c r="AE86" s="258">
        <f t="shared" si="162"/>
        <v>3725</v>
      </c>
      <c r="AF86" s="258">
        <f t="shared" si="162"/>
        <v>265</v>
      </c>
      <c r="AG86" s="258">
        <f t="shared" si="162"/>
        <v>0</v>
      </c>
      <c r="AH86" s="258">
        <f t="shared" si="162"/>
        <v>0</v>
      </c>
      <c r="AI86" s="258">
        <f t="shared" si="162"/>
        <v>0</v>
      </c>
      <c r="AJ86" s="258">
        <f t="shared" si="162"/>
        <v>0</v>
      </c>
      <c r="AK86" s="258">
        <f t="shared" si="162"/>
        <v>15010</v>
      </c>
      <c r="AL86" s="320">
        <f t="shared" si="162"/>
        <v>0</v>
      </c>
      <c r="AM86" s="320">
        <f t="shared" si="162"/>
        <v>0</v>
      </c>
      <c r="AN86" s="320">
        <f t="shared" si="162"/>
        <v>0</v>
      </c>
      <c r="AO86" s="320">
        <f t="shared" si="162"/>
        <v>0</v>
      </c>
      <c r="AP86" s="320">
        <f t="shared" si="162"/>
        <v>0</v>
      </c>
      <c r="AQ86" s="320">
        <f t="shared" si="162"/>
        <v>0</v>
      </c>
      <c r="AR86" s="320">
        <f t="shared" si="162"/>
        <v>0</v>
      </c>
      <c r="AS86" s="320">
        <f t="shared" si="162"/>
        <v>0</v>
      </c>
      <c r="AT86" s="320">
        <f t="shared" si="162"/>
        <v>0</v>
      </c>
      <c r="AU86" s="320">
        <f t="shared" si="162"/>
        <v>0</v>
      </c>
      <c r="AV86" s="317">
        <f t="shared" si="162"/>
        <v>0</v>
      </c>
      <c r="AW86" s="257">
        <f t="shared" si="162"/>
        <v>10013066</v>
      </c>
      <c r="AX86" s="258">
        <f t="shared" si="162"/>
        <v>7307238</v>
      </c>
      <c r="AY86" s="258">
        <f t="shared" si="162"/>
        <v>0</v>
      </c>
      <c r="AZ86" s="258">
        <f t="shared" si="162"/>
        <v>42000</v>
      </c>
      <c r="BA86" s="258">
        <f t="shared" si="162"/>
        <v>2484043</v>
      </c>
      <c r="BB86" s="258">
        <f t="shared" si="162"/>
        <v>146145</v>
      </c>
      <c r="BC86" s="258">
        <f t="shared" si="162"/>
        <v>33640</v>
      </c>
      <c r="BD86" s="320">
        <f t="shared" si="162"/>
        <v>14.115900000000002</v>
      </c>
      <c r="BE86" s="320">
        <f t="shared" si="162"/>
        <v>12.5222</v>
      </c>
      <c r="BF86" s="320">
        <f t="shared" si="162"/>
        <v>0</v>
      </c>
      <c r="BG86" s="331">
        <f t="shared" si="162"/>
        <v>1.5937000000000001</v>
      </c>
      <c r="BI86" s="7"/>
    </row>
    <row r="87" spans="4:61" ht="13.5" thickBot="1" x14ac:dyDescent="0.25">
      <c r="D87" s="16"/>
      <c r="E87" s="12"/>
      <c r="F87" s="16"/>
      <c r="G87" s="41"/>
      <c r="H87" s="231">
        <v>3233</v>
      </c>
      <c r="I87" s="260">
        <f t="shared" ref="I87:BG87" si="163">SUMIF($F$12:$F$427,"=3233",I$12:I$427)</f>
        <v>2189811</v>
      </c>
      <c r="J87" s="261">
        <f t="shared" si="163"/>
        <v>1404468</v>
      </c>
      <c r="K87" s="261">
        <f t="shared" si="163"/>
        <v>200000</v>
      </c>
      <c r="L87" s="261">
        <f t="shared" si="163"/>
        <v>542310</v>
      </c>
      <c r="M87" s="261">
        <f t="shared" si="163"/>
        <v>28089</v>
      </c>
      <c r="N87" s="261">
        <f t="shared" si="163"/>
        <v>14944</v>
      </c>
      <c r="O87" s="262">
        <f t="shared" si="163"/>
        <v>3.13</v>
      </c>
      <c r="P87" s="262">
        <f t="shared" si="163"/>
        <v>2.2399999999999998</v>
      </c>
      <c r="Q87" s="263">
        <f t="shared" si="163"/>
        <v>0.89</v>
      </c>
      <c r="R87" s="264">
        <f t="shared" si="163"/>
        <v>0</v>
      </c>
      <c r="S87" s="264">
        <f t="shared" si="163"/>
        <v>0</v>
      </c>
      <c r="T87" s="264">
        <f t="shared" si="163"/>
        <v>0</v>
      </c>
      <c r="U87" s="264">
        <f t="shared" si="163"/>
        <v>6444</v>
      </c>
      <c r="V87" s="264">
        <f t="shared" si="163"/>
        <v>0</v>
      </c>
      <c r="W87" s="264">
        <f t="shared" si="163"/>
        <v>0</v>
      </c>
      <c r="X87" s="264">
        <f t="shared" si="163"/>
        <v>0</v>
      </c>
      <c r="Y87" s="264">
        <f t="shared" si="163"/>
        <v>6444</v>
      </c>
      <c r="Z87" s="264">
        <f t="shared" si="163"/>
        <v>0</v>
      </c>
      <c r="AA87" s="264">
        <f t="shared" si="163"/>
        <v>0</v>
      </c>
      <c r="AB87" s="264">
        <f t="shared" si="163"/>
        <v>0</v>
      </c>
      <c r="AC87" s="264">
        <f t="shared" si="163"/>
        <v>0</v>
      </c>
      <c r="AD87" s="264">
        <f t="shared" si="163"/>
        <v>6444</v>
      </c>
      <c r="AE87" s="264">
        <f t="shared" si="163"/>
        <v>2178</v>
      </c>
      <c r="AF87" s="264">
        <f t="shared" si="163"/>
        <v>129</v>
      </c>
      <c r="AG87" s="264">
        <f t="shared" si="163"/>
        <v>0</v>
      </c>
      <c r="AH87" s="264">
        <f t="shared" si="163"/>
        <v>0</v>
      </c>
      <c r="AI87" s="264">
        <f t="shared" si="163"/>
        <v>0</v>
      </c>
      <c r="AJ87" s="264">
        <f t="shared" si="163"/>
        <v>0</v>
      </c>
      <c r="AK87" s="264">
        <f t="shared" si="163"/>
        <v>8751</v>
      </c>
      <c r="AL87" s="321">
        <f t="shared" si="163"/>
        <v>0</v>
      </c>
      <c r="AM87" s="321">
        <f t="shared" si="163"/>
        <v>0</v>
      </c>
      <c r="AN87" s="321">
        <f t="shared" si="163"/>
        <v>0</v>
      </c>
      <c r="AO87" s="321">
        <f t="shared" si="163"/>
        <v>0</v>
      </c>
      <c r="AP87" s="321">
        <f t="shared" si="163"/>
        <v>0</v>
      </c>
      <c r="AQ87" s="321">
        <f t="shared" si="163"/>
        <v>0</v>
      </c>
      <c r="AR87" s="321">
        <f t="shared" si="163"/>
        <v>0</v>
      </c>
      <c r="AS87" s="321">
        <f t="shared" si="163"/>
        <v>0</v>
      </c>
      <c r="AT87" s="321">
        <f t="shared" si="163"/>
        <v>0</v>
      </c>
      <c r="AU87" s="321">
        <f t="shared" si="163"/>
        <v>0</v>
      </c>
      <c r="AV87" s="318">
        <f t="shared" si="163"/>
        <v>0</v>
      </c>
      <c r="AW87" s="260">
        <f t="shared" si="163"/>
        <v>2198562</v>
      </c>
      <c r="AX87" s="264">
        <f t="shared" si="163"/>
        <v>1410912</v>
      </c>
      <c r="AY87" s="264">
        <f t="shared" si="163"/>
        <v>0</v>
      </c>
      <c r="AZ87" s="264">
        <f t="shared" si="163"/>
        <v>200000</v>
      </c>
      <c r="BA87" s="264">
        <f t="shared" si="163"/>
        <v>544488</v>
      </c>
      <c r="BB87" s="264">
        <f t="shared" si="163"/>
        <v>28218</v>
      </c>
      <c r="BC87" s="264">
        <f t="shared" si="163"/>
        <v>14944</v>
      </c>
      <c r="BD87" s="321">
        <f t="shared" si="163"/>
        <v>3.13</v>
      </c>
      <c r="BE87" s="321">
        <f t="shared" si="163"/>
        <v>2.2399999999999998</v>
      </c>
      <c r="BF87" s="321">
        <f t="shared" si="163"/>
        <v>0</v>
      </c>
      <c r="BG87" s="332">
        <f t="shared" si="163"/>
        <v>0.89</v>
      </c>
      <c r="BI87" s="7"/>
    </row>
    <row r="88" spans="4:61" x14ac:dyDescent="0.2">
      <c r="D88" s="12"/>
      <c r="E88" s="12"/>
      <c r="F88" s="12"/>
      <c r="G88" s="41"/>
      <c r="H88" s="12"/>
      <c r="I88" s="27"/>
      <c r="J88" s="27"/>
      <c r="K88" s="27"/>
      <c r="L88" s="27"/>
      <c r="M88" s="27"/>
      <c r="N88" s="27"/>
      <c r="O88" s="7"/>
      <c r="P88" s="7"/>
      <c r="Q88" s="7"/>
    </row>
    <row r="90" spans="4:61" x14ac:dyDescent="0.2">
      <c r="I90"/>
      <c r="J90"/>
      <c r="K90"/>
      <c r="L90"/>
      <c r="M90"/>
      <c r="N90"/>
      <c r="R90"/>
    </row>
    <row r="93" spans="4:61" x14ac:dyDescent="0.2">
      <c r="O93" s="15"/>
      <c r="P93" s="15"/>
      <c r="Q93" s="15"/>
    </row>
  </sheetData>
  <autoFilter ref="BE77:BF87" xr:uid="{00000000-0001-0000-0400-000000000000}"/>
  <mergeCells count="55">
    <mergeCell ref="BE8:BG8"/>
    <mergeCell ref="AX9:AZ9"/>
    <mergeCell ref="BA9:BA10"/>
    <mergeCell ref="BE9:BE10"/>
    <mergeCell ref="BC9:BC10"/>
    <mergeCell ref="A3:E3"/>
    <mergeCell ref="I8:I10"/>
    <mergeCell ref="I6:Q7"/>
    <mergeCell ref="O8:O10"/>
    <mergeCell ref="J8:N8"/>
    <mergeCell ref="P8:Q8"/>
    <mergeCell ref="J9:K9"/>
    <mergeCell ref="L9:L10"/>
    <mergeCell ref="M9:M10"/>
    <mergeCell ref="N9:N10"/>
    <mergeCell ref="P9:P10"/>
    <mergeCell ref="Q9:Q10"/>
    <mergeCell ref="R7:Y8"/>
    <mergeCell ref="Z7:AC8"/>
    <mergeCell ref="AF7:AF10"/>
    <mergeCell ref="R9:R10"/>
    <mergeCell ref="S9:S10"/>
    <mergeCell ref="T9:T10"/>
    <mergeCell ref="R6:AV6"/>
    <mergeCell ref="AL7:AV7"/>
    <mergeCell ref="AR8:AS9"/>
    <mergeCell ref="AT8:AV9"/>
    <mergeCell ref="AC9:AC10"/>
    <mergeCell ref="AJ9:AJ10"/>
    <mergeCell ref="AG7:AJ8"/>
    <mergeCell ref="Y9:Y10"/>
    <mergeCell ref="Z9:Z10"/>
    <mergeCell ref="AA9:AA10"/>
    <mergeCell ref="AB9:AB10"/>
    <mergeCell ref="AG9:AG10"/>
    <mergeCell ref="AE7:AE10"/>
    <mergeCell ref="AD7:AD10"/>
    <mergeCell ref="AI9:AI10"/>
    <mergeCell ref="AH9:AH10"/>
    <mergeCell ref="BG9:BG10"/>
    <mergeCell ref="V9:V10"/>
    <mergeCell ref="X9:X10"/>
    <mergeCell ref="U9:U10"/>
    <mergeCell ref="W9:W10"/>
    <mergeCell ref="BF9:BF10"/>
    <mergeCell ref="BB9:BB10"/>
    <mergeCell ref="AQ8:AQ9"/>
    <mergeCell ref="AK7:AK10"/>
    <mergeCell ref="AL8:AM9"/>
    <mergeCell ref="AN8:AN9"/>
    <mergeCell ref="AO8:AP8"/>
    <mergeCell ref="AW6:BG7"/>
    <mergeCell ref="AW8:AW10"/>
    <mergeCell ref="AX8:BC8"/>
    <mergeCell ref="BD8:BD10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I335"/>
  <sheetViews>
    <sheetView workbookViewId="0">
      <pane xSplit="8" ySplit="11" topLeftCell="AU288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AW306" sqref="AW306:BG307"/>
    </sheetView>
  </sheetViews>
  <sheetFormatPr defaultRowHeight="12.75" x14ac:dyDescent="0.2"/>
  <cols>
    <col min="1" max="1" width="5" customWidth="1"/>
    <col min="2" max="2" width="5.7109375" bestFit="1" customWidth="1"/>
    <col min="3" max="3" width="8.7109375" bestFit="1" customWidth="1"/>
    <col min="4" max="4" width="7.85546875" bestFit="1" customWidth="1"/>
    <col min="5" max="5" width="28.140625" customWidth="1"/>
    <col min="6" max="6" width="4.42578125" bestFit="1" customWidth="1"/>
    <col min="7" max="7" width="10.28515625" style="81" customWidth="1"/>
    <col min="8" max="8" width="8" customWidth="1"/>
    <col min="9" max="14" width="10.7109375" style="15" customWidth="1"/>
    <col min="15" max="15" width="11.7109375" style="14" customWidth="1"/>
    <col min="16" max="17" width="10.7109375" style="14" customWidth="1"/>
    <col min="18" max="18" width="10.7109375" style="15" customWidth="1"/>
    <col min="19" max="21" width="10.7109375" customWidth="1"/>
    <col min="22" max="23" width="12.42578125" customWidth="1"/>
    <col min="24" max="37" width="10.7109375" customWidth="1"/>
    <col min="38" max="48" width="10.7109375" style="14" customWidth="1"/>
    <col min="49" max="55" width="10.7109375" customWidth="1"/>
    <col min="56" max="56" width="11.7109375" style="14" customWidth="1"/>
    <col min="57" max="59" width="10.7109375" style="14" customWidth="1"/>
    <col min="226" max="226" width="6.85546875" customWidth="1"/>
    <col min="227" max="227" width="29.85546875" customWidth="1"/>
    <col min="228" max="228" width="6.7109375" customWidth="1"/>
    <col min="229" max="229" width="32.28515625" customWidth="1"/>
    <col min="230" max="230" width="10.85546875" customWidth="1"/>
    <col min="231" max="231" width="11.7109375" customWidth="1"/>
    <col min="232" max="232" width="10.85546875" customWidth="1"/>
    <col min="233" max="233" width="10.5703125" customWidth="1"/>
    <col min="235" max="235" width="10.85546875" customWidth="1"/>
    <col min="238" max="238" width="12" customWidth="1"/>
    <col min="482" max="482" width="6.85546875" customWidth="1"/>
    <col min="483" max="483" width="29.85546875" customWidth="1"/>
    <col min="484" max="484" width="6.7109375" customWidth="1"/>
    <col min="485" max="485" width="32.28515625" customWidth="1"/>
    <col min="486" max="486" width="10.85546875" customWidth="1"/>
    <col min="487" max="487" width="11.7109375" customWidth="1"/>
    <col min="488" max="488" width="10.85546875" customWidth="1"/>
    <col min="489" max="489" width="10.5703125" customWidth="1"/>
    <col min="491" max="491" width="10.85546875" customWidth="1"/>
    <col min="494" max="494" width="12" customWidth="1"/>
    <col min="738" max="738" width="6.85546875" customWidth="1"/>
    <col min="739" max="739" width="29.85546875" customWidth="1"/>
    <col min="740" max="740" width="6.7109375" customWidth="1"/>
    <col min="741" max="741" width="32.28515625" customWidth="1"/>
    <col min="742" max="742" width="10.85546875" customWidth="1"/>
    <col min="743" max="743" width="11.7109375" customWidth="1"/>
    <col min="744" max="744" width="10.85546875" customWidth="1"/>
    <col min="745" max="745" width="10.5703125" customWidth="1"/>
    <col min="747" max="747" width="10.85546875" customWidth="1"/>
    <col min="750" max="750" width="12" customWidth="1"/>
    <col min="994" max="994" width="6.85546875" customWidth="1"/>
    <col min="995" max="995" width="29.85546875" customWidth="1"/>
    <col min="996" max="996" width="6.7109375" customWidth="1"/>
    <col min="997" max="997" width="32.28515625" customWidth="1"/>
    <col min="998" max="998" width="10.85546875" customWidth="1"/>
    <col min="999" max="999" width="11.7109375" customWidth="1"/>
    <col min="1000" max="1000" width="10.85546875" customWidth="1"/>
    <col min="1001" max="1001" width="10.5703125" customWidth="1"/>
    <col min="1003" max="1003" width="10.85546875" customWidth="1"/>
    <col min="1006" max="1006" width="12" customWidth="1"/>
    <col min="1250" max="1250" width="6.85546875" customWidth="1"/>
    <col min="1251" max="1251" width="29.85546875" customWidth="1"/>
    <col min="1252" max="1252" width="6.7109375" customWidth="1"/>
    <col min="1253" max="1253" width="32.28515625" customWidth="1"/>
    <col min="1254" max="1254" width="10.85546875" customWidth="1"/>
    <col min="1255" max="1255" width="11.7109375" customWidth="1"/>
    <col min="1256" max="1256" width="10.85546875" customWidth="1"/>
    <col min="1257" max="1257" width="10.5703125" customWidth="1"/>
    <col min="1259" max="1259" width="10.85546875" customWidth="1"/>
    <col min="1262" max="1262" width="12" customWidth="1"/>
    <col min="1506" max="1506" width="6.85546875" customWidth="1"/>
    <col min="1507" max="1507" width="29.85546875" customWidth="1"/>
    <col min="1508" max="1508" width="6.7109375" customWidth="1"/>
    <col min="1509" max="1509" width="32.28515625" customWidth="1"/>
    <col min="1510" max="1510" width="10.85546875" customWidth="1"/>
    <col min="1511" max="1511" width="11.7109375" customWidth="1"/>
    <col min="1512" max="1512" width="10.85546875" customWidth="1"/>
    <col min="1513" max="1513" width="10.5703125" customWidth="1"/>
    <col min="1515" max="1515" width="10.85546875" customWidth="1"/>
    <col min="1518" max="1518" width="12" customWidth="1"/>
    <col min="1762" max="1762" width="6.85546875" customWidth="1"/>
    <col min="1763" max="1763" width="29.85546875" customWidth="1"/>
    <col min="1764" max="1764" width="6.7109375" customWidth="1"/>
    <col min="1765" max="1765" width="32.28515625" customWidth="1"/>
    <col min="1766" max="1766" width="10.85546875" customWidth="1"/>
    <col min="1767" max="1767" width="11.7109375" customWidth="1"/>
    <col min="1768" max="1768" width="10.85546875" customWidth="1"/>
    <col min="1769" max="1769" width="10.5703125" customWidth="1"/>
    <col min="1771" max="1771" width="10.85546875" customWidth="1"/>
    <col min="1774" max="1774" width="12" customWidth="1"/>
    <col min="2018" max="2018" width="6.85546875" customWidth="1"/>
    <col min="2019" max="2019" width="29.85546875" customWidth="1"/>
    <col min="2020" max="2020" width="6.7109375" customWidth="1"/>
    <col min="2021" max="2021" width="32.28515625" customWidth="1"/>
    <col min="2022" max="2022" width="10.85546875" customWidth="1"/>
    <col min="2023" max="2023" width="11.7109375" customWidth="1"/>
    <col min="2024" max="2024" width="10.85546875" customWidth="1"/>
    <col min="2025" max="2025" width="10.5703125" customWidth="1"/>
    <col min="2027" max="2027" width="10.85546875" customWidth="1"/>
    <col min="2030" max="2030" width="12" customWidth="1"/>
    <col min="2274" max="2274" width="6.85546875" customWidth="1"/>
    <col min="2275" max="2275" width="29.85546875" customWidth="1"/>
    <col min="2276" max="2276" width="6.7109375" customWidth="1"/>
    <col min="2277" max="2277" width="32.28515625" customWidth="1"/>
    <col min="2278" max="2278" width="10.85546875" customWidth="1"/>
    <col min="2279" max="2279" width="11.7109375" customWidth="1"/>
    <col min="2280" max="2280" width="10.85546875" customWidth="1"/>
    <col min="2281" max="2281" width="10.5703125" customWidth="1"/>
    <col min="2283" max="2283" width="10.85546875" customWidth="1"/>
    <col min="2286" max="2286" width="12" customWidth="1"/>
    <col min="2530" max="2530" width="6.85546875" customWidth="1"/>
    <col min="2531" max="2531" width="29.85546875" customWidth="1"/>
    <col min="2532" max="2532" width="6.7109375" customWidth="1"/>
    <col min="2533" max="2533" width="32.28515625" customWidth="1"/>
    <col min="2534" max="2534" width="10.85546875" customWidth="1"/>
    <col min="2535" max="2535" width="11.7109375" customWidth="1"/>
    <col min="2536" max="2536" width="10.85546875" customWidth="1"/>
    <col min="2537" max="2537" width="10.5703125" customWidth="1"/>
    <col min="2539" max="2539" width="10.85546875" customWidth="1"/>
    <col min="2542" max="2542" width="12" customWidth="1"/>
    <col min="2786" max="2786" width="6.85546875" customWidth="1"/>
    <col min="2787" max="2787" width="29.85546875" customWidth="1"/>
    <col min="2788" max="2788" width="6.7109375" customWidth="1"/>
    <col min="2789" max="2789" width="32.28515625" customWidth="1"/>
    <col min="2790" max="2790" width="10.85546875" customWidth="1"/>
    <col min="2791" max="2791" width="11.7109375" customWidth="1"/>
    <col min="2792" max="2792" width="10.85546875" customWidth="1"/>
    <col min="2793" max="2793" width="10.5703125" customWidth="1"/>
    <col min="2795" max="2795" width="10.85546875" customWidth="1"/>
    <col min="2798" max="2798" width="12" customWidth="1"/>
    <col min="3042" max="3042" width="6.85546875" customWidth="1"/>
    <col min="3043" max="3043" width="29.85546875" customWidth="1"/>
    <col min="3044" max="3044" width="6.7109375" customWidth="1"/>
    <col min="3045" max="3045" width="32.28515625" customWidth="1"/>
    <col min="3046" max="3046" width="10.85546875" customWidth="1"/>
    <col min="3047" max="3047" width="11.7109375" customWidth="1"/>
    <col min="3048" max="3048" width="10.85546875" customWidth="1"/>
    <col min="3049" max="3049" width="10.5703125" customWidth="1"/>
    <col min="3051" max="3051" width="10.85546875" customWidth="1"/>
    <col min="3054" max="3054" width="12" customWidth="1"/>
    <col min="3298" max="3298" width="6.85546875" customWidth="1"/>
    <col min="3299" max="3299" width="29.85546875" customWidth="1"/>
    <col min="3300" max="3300" width="6.7109375" customWidth="1"/>
    <col min="3301" max="3301" width="32.28515625" customWidth="1"/>
    <col min="3302" max="3302" width="10.85546875" customWidth="1"/>
    <col min="3303" max="3303" width="11.7109375" customWidth="1"/>
    <col min="3304" max="3304" width="10.85546875" customWidth="1"/>
    <col min="3305" max="3305" width="10.5703125" customWidth="1"/>
    <col min="3307" max="3307" width="10.85546875" customWidth="1"/>
    <col min="3310" max="3310" width="12" customWidth="1"/>
    <col min="3554" max="3554" width="6.85546875" customWidth="1"/>
    <col min="3555" max="3555" width="29.85546875" customWidth="1"/>
    <col min="3556" max="3556" width="6.7109375" customWidth="1"/>
    <col min="3557" max="3557" width="32.28515625" customWidth="1"/>
    <col min="3558" max="3558" width="10.85546875" customWidth="1"/>
    <col min="3559" max="3559" width="11.7109375" customWidth="1"/>
    <col min="3560" max="3560" width="10.85546875" customWidth="1"/>
    <col min="3561" max="3561" width="10.5703125" customWidth="1"/>
    <col min="3563" max="3563" width="10.85546875" customWidth="1"/>
    <col min="3566" max="3566" width="12" customWidth="1"/>
    <col min="3810" max="3810" width="6.85546875" customWidth="1"/>
    <col min="3811" max="3811" width="29.85546875" customWidth="1"/>
    <col min="3812" max="3812" width="6.7109375" customWidth="1"/>
    <col min="3813" max="3813" width="32.28515625" customWidth="1"/>
    <col min="3814" max="3814" width="10.85546875" customWidth="1"/>
    <col min="3815" max="3815" width="11.7109375" customWidth="1"/>
    <col min="3816" max="3816" width="10.85546875" customWidth="1"/>
    <col min="3817" max="3817" width="10.5703125" customWidth="1"/>
    <col min="3819" max="3819" width="10.85546875" customWidth="1"/>
    <col min="3822" max="3822" width="12" customWidth="1"/>
    <col min="4066" max="4066" width="6.85546875" customWidth="1"/>
    <col min="4067" max="4067" width="29.85546875" customWidth="1"/>
    <col min="4068" max="4068" width="6.7109375" customWidth="1"/>
    <col min="4069" max="4069" width="32.28515625" customWidth="1"/>
    <col min="4070" max="4070" width="10.85546875" customWidth="1"/>
    <col min="4071" max="4071" width="11.7109375" customWidth="1"/>
    <col min="4072" max="4072" width="10.85546875" customWidth="1"/>
    <col min="4073" max="4073" width="10.5703125" customWidth="1"/>
    <col min="4075" max="4075" width="10.85546875" customWidth="1"/>
    <col min="4078" max="4078" width="12" customWidth="1"/>
    <col min="4322" max="4322" width="6.85546875" customWidth="1"/>
    <col min="4323" max="4323" width="29.85546875" customWidth="1"/>
    <col min="4324" max="4324" width="6.7109375" customWidth="1"/>
    <col min="4325" max="4325" width="32.28515625" customWidth="1"/>
    <col min="4326" max="4326" width="10.85546875" customWidth="1"/>
    <col min="4327" max="4327" width="11.7109375" customWidth="1"/>
    <col min="4328" max="4328" width="10.85546875" customWidth="1"/>
    <col min="4329" max="4329" width="10.5703125" customWidth="1"/>
    <col min="4331" max="4331" width="10.85546875" customWidth="1"/>
    <col min="4334" max="4334" width="12" customWidth="1"/>
    <col min="4578" max="4578" width="6.85546875" customWidth="1"/>
    <col min="4579" max="4579" width="29.85546875" customWidth="1"/>
    <col min="4580" max="4580" width="6.7109375" customWidth="1"/>
    <col min="4581" max="4581" width="32.28515625" customWidth="1"/>
    <col min="4582" max="4582" width="10.85546875" customWidth="1"/>
    <col min="4583" max="4583" width="11.7109375" customWidth="1"/>
    <col min="4584" max="4584" width="10.85546875" customWidth="1"/>
    <col min="4585" max="4585" width="10.5703125" customWidth="1"/>
    <col min="4587" max="4587" width="10.85546875" customWidth="1"/>
    <col min="4590" max="4590" width="12" customWidth="1"/>
    <col min="4834" max="4834" width="6.85546875" customWidth="1"/>
    <col min="4835" max="4835" width="29.85546875" customWidth="1"/>
    <col min="4836" max="4836" width="6.7109375" customWidth="1"/>
    <col min="4837" max="4837" width="32.28515625" customWidth="1"/>
    <col min="4838" max="4838" width="10.85546875" customWidth="1"/>
    <col min="4839" max="4839" width="11.7109375" customWidth="1"/>
    <col min="4840" max="4840" width="10.85546875" customWidth="1"/>
    <col min="4841" max="4841" width="10.5703125" customWidth="1"/>
    <col min="4843" max="4843" width="10.85546875" customWidth="1"/>
    <col min="4846" max="4846" width="12" customWidth="1"/>
    <col min="5090" max="5090" width="6.85546875" customWidth="1"/>
    <col min="5091" max="5091" width="29.85546875" customWidth="1"/>
    <col min="5092" max="5092" width="6.7109375" customWidth="1"/>
    <col min="5093" max="5093" width="32.28515625" customWidth="1"/>
    <col min="5094" max="5094" width="10.85546875" customWidth="1"/>
    <col min="5095" max="5095" width="11.7109375" customWidth="1"/>
    <col min="5096" max="5096" width="10.85546875" customWidth="1"/>
    <col min="5097" max="5097" width="10.5703125" customWidth="1"/>
    <col min="5099" max="5099" width="10.85546875" customWidth="1"/>
    <col min="5102" max="5102" width="12" customWidth="1"/>
    <col min="5346" max="5346" width="6.85546875" customWidth="1"/>
    <col min="5347" max="5347" width="29.85546875" customWidth="1"/>
    <col min="5348" max="5348" width="6.7109375" customWidth="1"/>
    <col min="5349" max="5349" width="32.28515625" customWidth="1"/>
    <col min="5350" max="5350" width="10.85546875" customWidth="1"/>
    <col min="5351" max="5351" width="11.7109375" customWidth="1"/>
    <col min="5352" max="5352" width="10.85546875" customWidth="1"/>
    <col min="5353" max="5353" width="10.5703125" customWidth="1"/>
    <col min="5355" max="5355" width="10.85546875" customWidth="1"/>
    <col min="5358" max="5358" width="12" customWidth="1"/>
    <col min="5602" max="5602" width="6.85546875" customWidth="1"/>
    <col min="5603" max="5603" width="29.85546875" customWidth="1"/>
    <col min="5604" max="5604" width="6.7109375" customWidth="1"/>
    <col min="5605" max="5605" width="32.28515625" customWidth="1"/>
    <col min="5606" max="5606" width="10.85546875" customWidth="1"/>
    <col min="5607" max="5607" width="11.7109375" customWidth="1"/>
    <col min="5608" max="5608" width="10.85546875" customWidth="1"/>
    <col min="5609" max="5609" width="10.5703125" customWidth="1"/>
    <col min="5611" max="5611" width="10.85546875" customWidth="1"/>
    <col min="5614" max="5614" width="12" customWidth="1"/>
    <col min="5858" max="5858" width="6.85546875" customWidth="1"/>
    <col min="5859" max="5859" width="29.85546875" customWidth="1"/>
    <col min="5860" max="5860" width="6.7109375" customWidth="1"/>
    <col min="5861" max="5861" width="32.28515625" customWidth="1"/>
    <col min="5862" max="5862" width="10.85546875" customWidth="1"/>
    <col min="5863" max="5863" width="11.7109375" customWidth="1"/>
    <col min="5864" max="5864" width="10.85546875" customWidth="1"/>
    <col min="5865" max="5865" width="10.5703125" customWidth="1"/>
    <col min="5867" max="5867" width="10.85546875" customWidth="1"/>
    <col min="5870" max="5870" width="12" customWidth="1"/>
    <col min="6114" max="6114" width="6.85546875" customWidth="1"/>
    <col min="6115" max="6115" width="29.85546875" customWidth="1"/>
    <col min="6116" max="6116" width="6.7109375" customWidth="1"/>
    <col min="6117" max="6117" width="32.28515625" customWidth="1"/>
    <col min="6118" max="6118" width="10.85546875" customWidth="1"/>
    <col min="6119" max="6119" width="11.7109375" customWidth="1"/>
    <col min="6120" max="6120" width="10.85546875" customWidth="1"/>
    <col min="6121" max="6121" width="10.5703125" customWidth="1"/>
    <col min="6123" max="6123" width="10.85546875" customWidth="1"/>
    <col min="6126" max="6126" width="12" customWidth="1"/>
    <col min="6370" max="6370" width="6.85546875" customWidth="1"/>
    <col min="6371" max="6371" width="29.85546875" customWidth="1"/>
    <col min="6372" max="6372" width="6.7109375" customWidth="1"/>
    <col min="6373" max="6373" width="32.28515625" customWidth="1"/>
    <col min="6374" max="6374" width="10.85546875" customWidth="1"/>
    <col min="6375" max="6375" width="11.7109375" customWidth="1"/>
    <col min="6376" max="6376" width="10.85546875" customWidth="1"/>
    <col min="6377" max="6377" width="10.5703125" customWidth="1"/>
    <col min="6379" max="6379" width="10.85546875" customWidth="1"/>
    <col min="6382" max="6382" width="12" customWidth="1"/>
    <col min="6626" max="6626" width="6.85546875" customWidth="1"/>
    <col min="6627" max="6627" width="29.85546875" customWidth="1"/>
    <col min="6628" max="6628" width="6.7109375" customWidth="1"/>
    <col min="6629" max="6629" width="32.28515625" customWidth="1"/>
    <col min="6630" max="6630" width="10.85546875" customWidth="1"/>
    <col min="6631" max="6631" width="11.7109375" customWidth="1"/>
    <col min="6632" max="6632" width="10.85546875" customWidth="1"/>
    <col min="6633" max="6633" width="10.5703125" customWidth="1"/>
    <col min="6635" max="6635" width="10.85546875" customWidth="1"/>
    <col min="6638" max="6638" width="12" customWidth="1"/>
    <col min="6882" max="6882" width="6.85546875" customWidth="1"/>
    <col min="6883" max="6883" width="29.85546875" customWidth="1"/>
    <col min="6884" max="6884" width="6.7109375" customWidth="1"/>
    <col min="6885" max="6885" width="32.28515625" customWidth="1"/>
    <col min="6886" max="6886" width="10.85546875" customWidth="1"/>
    <col min="6887" max="6887" width="11.7109375" customWidth="1"/>
    <col min="6888" max="6888" width="10.85546875" customWidth="1"/>
    <col min="6889" max="6889" width="10.5703125" customWidth="1"/>
    <col min="6891" max="6891" width="10.85546875" customWidth="1"/>
    <col min="6894" max="6894" width="12" customWidth="1"/>
    <col min="7138" max="7138" width="6.85546875" customWidth="1"/>
    <col min="7139" max="7139" width="29.85546875" customWidth="1"/>
    <col min="7140" max="7140" width="6.7109375" customWidth="1"/>
    <col min="7141" max="7141" width="32.28515625" customWidth="1"/>
    <col min="7142" max="7142" width="10.85546875" customWidth="1"/>
    <col min="7143" max="7143" width="11.7109375" customWidth="1"/>
    <col min="7144" max="7144" width="10.85546875" customWidth="1"/>
    <col min="7145" max="7145" width="10.5703125" customWidth="1"/>
    <col min="7147" max="7147" width="10.85546875" customWidth="1"/>
    <col min="7150" max="7150" width="12" customWidth="1"/>
    <col min="7394" max="7394" width="6.85546875" customWidth="1"/>
    <col min="7395" max="7395" width="29.85546875" customWidth="1"/>
    <col min="7396" max="7396" width="6.7109375" customWidth="1"/>
    <col min="7397" max="7397" width="32.28515625" customWidth="1"/>
    <col min="7398" max="7398" width="10.85546875" customWidth="1"/>
    <col min="7399" max="7399" width="11.7109375" customWidth="1"/>
    <col min="7400" max="7400" width="10.85546875" customWidth="1"/>
    <col min="7401" max="7401" width="10.5703125" customWidth="1"/>
    <col min="7403" max="7403" width="10.85546875" customWidth="1"/>
    <col min="7406" max="7406" width="12" customWidth="1"/>
    <col min="7650" max="7650" width="6.85546875" customWidth="1"/>
    <col min="7651" max="7651" width="29.85546875" customWidth="1"/>
    <col min="7652" max="7652" width="6.7109375" customWidth="1"/>
    <col min="7653" max="7653" width="32.28515625" customWidth="1"/>
    <col min="7654" max="7654" width="10.85546875" customWidth="1"/>
    <col min="7655" max="7655" width="11.7109375" customWidth="1"/>
    <col min="7656" max="7656" width="10.85546875" customWidth="1"/>
    <col min="7657" max="7657" width="10.5703125" customWidth="1"/>
    <col min="7659" max="7659" width="10.85546875" customWidth="1"/>
    <col min="7662" max="7662" width="12" customWidth="1"/>
    <col min="7906" max="7906" width="6.85546875" customWidth="1"/>
    <col min="7907" max="7907" width="29.85546875" customWidth="1"/>
    <col min="7908" max="7908" width="6.7109375" customWidth="1"/>
    <col min="7909" max="7909" width="32.28515625" customWidth="1"/>
    <col min="7910" max="7910" width="10.85546875" customWidth="1"/>
    <col min="7911" max="7911" width="11.7109375" customWidth="1"/>
    <col min="7912" max="7912" width="10.85546875" customWidth="1"/>
    <col min="7913" max="7913" width="10.5703125" customWidth="1"/>
    <col min="7915" max="7915" width="10.85546875" customWidth="1"/>
    <col min="7918" max="7918" width="12" customWidth="1"/>
    <col min="8162" max="8162" width="6.85546875" customWidth="1"/>
    <col min="8163" max="8163" width="29.85546875" customWidth="1"/>
    <col min="8164" max="8164" width="6.7109375" customWidth="1"/>
    <col min="8165" max="8165" width="32.28515625" customWidth="1"/>
    <col min="8166" max="8166" width="10.85546875" customWidth="1"/>
    <col min="8167" max="8167" width="11.7109375" customWidth="1"/>
    <col min="8168" max="8168" width="10.85546875" customWidth="1"/>
    <col min="8169" max="8169" width="10.5703125" customWidth="1"/>
    <col min="8171" max="8171" width="10.85546875" customWidth="1"/>
    <col min="8174" max="8174" width="12" customWidth="1"/>
    <col min="8418" max="8418" width="6.85546875" customWidth="1"/>
    <col min="8419" max="8419" width="29.85546875" customWidth="1"/>
    <col min="8420" max="8420" width="6.7109375" customWidth="1"/>
    <col min="8421" max="8421" width="32.28515625" customWidth="1"/>
    <col min="8422" max="8422" width="10.85546875" customWidth="1"/>
    <col min="8423" max="8423" width="11.7109375" customWidth="1"/>
    <col min="8424" max="8424" width="10.85546875" customWidth="1"/>
    <col min="8425" max="8425" width="10.5703125" customWidth="1"/>
    <col min="8427" max="8427" width="10.85546875" customWidth="1"/>
    <col min="8430" max="8430" width="12" customWidth="1"/>
    <col min="8674" max="8674" width="6.85546875" customWidth="1"/>
    <col min="8675" max="8675" width="29.85546875" customWidth="1"/>
    <col min="8676" max="8676" width="6.7109375" customWidth="1"/>
    <col min="8677" max="8677" width="32.28515625" customWidth="1"/>
    <col min="8678" max="8678" width="10.85546875" customWidth="1"/>
    <col min="8679" max="8679" width="11.7109375" customWidth="1"/>
    <col min="8680" max="8680" width="10.85546875" customWidth="1"/>
    <col min="8681" max="8681" width="10.5703125" customWidth="1"/>
    <col min="8683" max="8683" width="10.85546875" customWidth="1"/>
    <col min="8686" max="8686" width="12" customWidth="1"/>
    <col min="8930" max="8930" width="6.85546875" customWidth="1"/>
    <col min="8931" max="8931" width="29.85546875" customWidth="1"/>
    <col min="8932" max="8932" width="6.7109375" customWidth="1"/>
    <col min="8933" max="8933" width="32.28515625" customWidth="1"/>
    <col min="8934" max="8934" width="10.85546875" customWidth="1"/>
    <col min="8935" max="8935" width="11.7109375" customWidth="1"/>
    <col min="8936" max="8936" width="10.85546875" customWidth="1"/>
    <col min="8937" max="8937" width="10.5703125" customWidth="1"/>
    <col min="8939" max="8939" width="10.85546875" customWidth="1"/>
    <col min="8942" max="8942" width="12" customWidth="1"/>
    <col min="9186" max="9186" width="6.85546875" customWidth="1"/>
    <col min="9187" max="9187" width="29.85546875" customWidth="1"/>
    <col min="9188" max="9188" width="6.7109375" customWidth="1"/>
    <col min="9189" max="9189" width="32.28515625" customWidth="1"/>
    <col min="9190" max="9190" width="10.85546875" customWidth="1"/>
    <col min="9191" max="9191" width="11.7109375" customWidth="1"/>
    <col min="9192" max="9192" width="10.85546875" customWidth="1"/>
    <col min="9193" max="9193" width="10.5703125" customWidth="1"/>
    <col min="9195" max="9195" width="10.85546875" customWidth="1"/>
    <col min="9198" max="9198" width="12" customWidth="1"/>
    <col min="9442" max="9442" width="6.85546875" customWidth="1"/>
    <col min="9443" max="9443" width="29.85546875" customWidth="1"/>
    <col min="9444" max="9444" width="6.7109375" customWidth="1"/>
    <col min="9445" max="9445" width="32.28515625" customWidth="1"/>
    <col min="9446" max="9446" width="10.85546875" customWidth="1"/>
    <col min="9447" max="9447" width="11.7109375" customWidth="1"/>
    <col min="9448" max="9448" width="10.85546875" customWidth="1"/>
    <col min="9449" max="9449" width="10.5703125" customWidth="1"/>
    <col min="9451" max="9451" width="10.85546875" customWidth="1"/>
    <col min="9454" max="9454" width="12" customWidth="1"/>
    <col min="9698" max="9698" width="6.85546875" customWidth="1"/>
    <col min="9699" max="9699" width="29.85546875" customWidth="1"/>
    <col min="9700" max="9700" width="6.7109375" customWidth="1"/>
    <col min="9701" max="9701" width="32.28515625" customWidth="1"/>
    <col min="9702" max="9702" width="10.85546875" customWidth="1"/>
    <col min="9703" max="9703" width="11.7109375" customWidth="1"/>
    <col min="9704" max="9704" width="10.85546875" customWidth="1"/>
    <col min="9705" max="9705" width="10.5703125" customWidth="1"/>
    <col min="9707" max="9707" width="10.85546875" customWidth="1"/>
    <col min="9710" max="9710" width="12" customWidth="1"/>
    <col min="9954" max="9954" width="6.85546875" customWidth="1"/>
    <col min="9955" max="9955" width="29.85546875" customWidth="1"/>
    <col min="9956" max="9956" width="6.7109375" customWidth="1"/>
    <col min="9957" max="9957" width="32.28515625" customWidth="1"/>
    <col min="9958" max="9958" width="10.85546875" customWidth="1"/>
    <col min="9959" max="9959" width="11.7109375" customWidth="1"/>
    <col min="9960" max="9960" width="10.85546875" customWidth="1"/>
    <col min="9961" max="9961" width="10.5703125" customWidth="1"/>
    <col min="9963" max="9963" width="10.85546875" customWidth="1"/>
    <col min="9966" max="9966" width="12" customWidth="1"/>
    <col min="10210" max="10210" width="6.85546875" customWidth="1"/>
    <col min="10211" max="10211" width="29.85546875" customWidth="1"/>
    <col min="10212" max="10212" width="6.7109375" customWidth="1"/>
    <col min="10213" max="10213" width="32.28515625" customWidth="1"/>
    <col min="10214" max="10214" width="10.85546875" customWidth="1"/>
    <col min="10215" max="10215" width="11.7109375" customWidth="1"/>
    <col min="10216" max="10216" width="10.85546875" customWidth="1"/>
    <col min="10217" max="10217" width="10.5703125" customWidth="1"/>
    <col min="10219" max="10219" width="10.85546875" customWidth="1"/>
    <col min="10222" max="10222" width="12" customWidth="1"/>
    <col min="10466" max="10466" width="6.85546875" customWidth="1"/>
    <col min="10467" max="10467" width="29.85546875" customWidth="1"/>
    <col min="10468" max="10468" width="6.7109375" customWidth="1"/>
    <col min="10469" max="10469" width="32.28515625" customWidth="1"/>
    <col min="10470" max="10470" width="10.85546875" customWidth="1"/>
    <col min="10471" max="10471" width="11.7109375" customWidth="1"/>
    <col min="10472" max="10472" width="10.85546875" customWidth="1"/>
    <col min="10473" max="10473" width="10.5703125" customWidth="1"/>
    <col min="10475" max="10475" width="10.85546875" customWidth="1"/>
    <col min="10478" max="10478" width="12" customWidth="1"/>
    <col min="10722" max="10722" width="6.85546875" customWidth="1"/>
    <col min="10723" max="10723" width="29.85546875" customWidth="1"/>
    <col min="10724" max="10724" width="6.7109375" customWidth="1"/>
    <col min="10725" max="10725" width="32.28515625" customWidth="1"/>
    <col min="10726" max="10726" width="10.85546875" customWidth="1"/>
    <col min="10727" max="10727" width="11.7109375" customWidth="1"/>
    <col min="10728" max="10728" width="10.85546875" customWidth="1"/>
    <col min="10729" max="10729" width="10.5703125" customWidth="1"/>
    <col min="10731" max="10731" width="10.85546875" customWidth="1"/>
    <col min="10734" max="10734" width="12" customWidth="1"/>
    <col min="10978" max="10978" width="6.85546875" customWidth="1"/>
    <col min="10979" max="10979" width="29.85546875" customWidth="1"/>
    <col min="10980" max="10980" width="6.7109375" customWidth="1"/>
    <col min="10981" max="10981" width="32.28515625" customWidth="1"/>
    <col min="10982" max="10982" width="10.85546875" customWidth="1"/>
    <col min="10983" max="10983" width="11.7109375" customWidth="1"/>
    <col min="10984" max="10984" width="10.85546875" customWidth="1"/>
    <col min="10985" max="10985" width="10.5703125" customWidth="1"/>
    <col min="10987" max="10987" width="10.85546875" customWidth="1"/>
    <col min="10990" max="10990" width="12" customWidth="1"/>
    <col min="11234" max="11234" width="6.85546875" customWidth="1"/>
    <col min="11235" max="11235" width="29.85546875" customWidth="1"/>
    <col min="11236" max="11236" width="6.7109375" customWidth="1"/>
    <col min="11237" max="11237" width="32.28515625" customWidth="1"/>
    <col min="11238" max="11238" width="10.85546875" customWidth="1"/>
    <col min="11239" max="11239" width="11.7109375" customWidth="1"/>
    <col min="11240" max="11240" width="10.85546875" customWidth="1"/>
    <col min="11241" max="11241" width="10.5703125" customWidth="1"/>
    <col min="11243" max="11243" width="10.85546875" customWidth="1"/>
    <col min="11246" max="11246" width="12" customWidth="1"/>
    <col min="11490" max="11490" width="6.85546875" customWidth="1"/>
    <col min="11491" max="11491" width="29.85546875" customWidth="1"/>
    <col min="11492" max="11492" width="6.7109375" customWidth="1"/>
    <col min="11493" max="11493" width="32.28515625" customWidth="1"/>
    <col min="11494" max="11494" width="10.85546875" customWidth="1"/>
    <col min="11495" max="11495" width="11.7109375" customWidth="1"/>
    <col min="11496" max="11496" width="10.85546875" customWidth="1"/>
    <col min="11497" max="11497" width="10.5703125" customWidth="1"/>
    <col min="11499" max="11499" width="10.85546875" customWidth="1"/>
    <col min="11502" max="11502" width="12" customWidth="1"/>
    <col min="11746" max="11746" width="6.85546875" customWidth="1"/>
    <col min="11747" max="11747" width="29.85546875" customWidth="1"/>
    <col min="11748" max="11748" width="6.7109375" customWidth="1"/>
    <col min="11749" max="11749" width="32.28515625" customWidth="1"/>
    <col min="11750" max="11750" width="10.85546875" customWidth="1"/>
    <col min="11751" max="11751" width="11.7109375" customWidth="1"/>
    <col min="11752" max="11752" width="10.85546875" customWidth="1"/>
    <col min="11753" max="11753" width="10.5703125" customWidth="1"/>
    <col min="11755" max="11755" width="10.85546875" customWidth="1"/>
    <col min="11758" max="11758" width="12" customWidth="1"/>
    <col min="12002" max="12002" width="6.85546875" customWidth="1"/>
    <col min="12003" max="12003" width="29.85546875" customWidth="1"/>
    <col min="12004" max="12004" width="6.7109375" customWidth="1"/>
    <col min="12005" max="12005" width="32.28515625" customWidth="1"/>
    <col min="12006" max="12006" width="10.85546875" customWidth="1"/>
    <col min="12007" max="12007" width="11.7109375" customWidth="1"/>
    <col min="12008" max="12008" width="10.85546875" customWidth="1"/>
    <col min="12009" max="12009" width="10.5703125" customWidth="1"/>
    <col min="12011" max="12011" width="10.85546875" customWidth="1"/>
    <col min="12014" max="12014" width="12" customWidth="1"/>
    <col min="12258" max="12258" width="6.85546875" customWidth="1"/>
    <col min="12259" max="12259" width="29.85546875" customWidth="1"/>
    <col min="12260" max="12260" width="6.7109375" customWidth="1"/>
    <col min="12261" max="12261" width="32.28515625" customWidth="1"/>
    <col min="12262" max="12262" width="10.85546875" customWidth="1"/>
    <col min="12263" max="12263" width="11.7109375" customWidth="1"/>
    <col min="12264" max="12264" width="10.85546875" customWidth="1"/>
    <col min="12265" max="12265" width="10.5703125" customWidth="1"/>
    <col min="12267" max="12267" width="10.85546875" customWidth="1"/>
    <col min="12270" max="12270" width="12" customWidth="1"/>
    <col min="12514" max="12514" width="6.85546875" customWidth="1"/>
    <col min="12515" max="12515" width="29.85546875" customWidth="1"/>
    <col min="12516" max="12516" width="6.7109375" customWidth="1"/>
    <col min="12517" max="12517" width="32.28515625" customWidth="1"/>
    <col min="12518" max="12518" width="10.85546875" customWidth="1"/>
    <col min="12519" max="12519" width="11.7109375" customWidth="1"/>
    <col min="12520" max="12520" width="10.85546875" customWidth="1"/>
    <col min="12521" max="12521" width="10.5703125" customWidth="1"/>
    <col min="12523" max="12523" width="10.85546875" customWidth="1"/>
    <col min="12526" max="12526" width="12" customWidth="1"/>
    <col min="12770" max="12770" width="6.85546875" customWidth="1"/>
    <col min="12771" max="12771" width="29.85546875" customWidth="1"/>
    <col min="12772" max="12772" width="6.7109375" customWidth="1"/>
    <col min="12773" max="12773" width="32.28515625" customWidth="1"/>
    <col min="12774" max="12774" width="10.85546875" customWidth="1"/>
    <col min="12775" max="12775" width="11.7109375" customWidth="1"/>
    <col min="12776" max="12776" width="10.85546875" customWidth="1"/>
    <col min="12777" max="12777" width="10.5703125" customWidth="1"/>
    <col min="12779" max="12779" width="10.85546875" customWidth="1"/>
    <col min="12782" max="12782" width="12" customWidth="1"/>
    <col min="13026" max="13026" width="6.85546875" customWidth="1"/>
    <col min="13027" max="13027" width="29.85546875" customWidth="1"/>
    <col min="13028" max="13028" width="6.7109375" customWidth="1"/>
    <col min="13029" max="13029" width="32.28515625" customWidth="1"/>
    <col min="13030" max="13030" width="10.85546875" customWidth="1"/>
    <col min="13031" max="13031" width="11.7109375" customWidth="1"/>
    <col min="13032" max="13032" width="10.85546875" customWidth="1"/>
    <col min="13033" max="13033" width="10.5703125" customWidth="1"/>
    <col min="13035" max="13035" width="10.85546875" customWidth="1"/>
    <col min="13038" max="13038" width="12" customWidth="1"/>
    <col min="13282" max="13282" width="6.85546875" customWidth="1"/>
    <col min="13283" max="13283" width="29.85546875" customWidth="1"/>
    <col min="13284" max="13284" width="6.7109375" customWidth="1"/>
    <col min="13285" max="13285" width="32.28515625" customWidth="1"/>
    <col min="13286" max="13286" width="10.85546875" customWidth="1"/>
    <col min="13287" max="13287" width="11.7109375" customWidth="1"/>
    <col min="13288" max="13288" width="10.85546875" customWidth="1"/>
    <col min="13289" max="13289" width="10.5703125" customWidth="1"/>
    <col min="13291" max="13291" width="10.85546875" customWidth="1"/>
    <col min="13294" max="13294" width="12" customWidth="1"/>
    <col min="13538" max="13538" width="6.85546875" customWidth="1"/>
    <col min="13539" max="13539" width="29.85546875" customWidth="1"/>
    <col min="13540" max="13540" width="6.7109375" customWidth="1"/>
    <col min="13541" max="13541" width="32.28515625" customWidth="1"/>
    <col min="13542" max="13542" width="10.85546875" customWidth="1"/>
    <col min="13543" max="13543" width="11.7109375" customWidth="1"/>
    <col min="13544" max="13544" width="10.85546875" customWidth="1"/>
    <col min="13545" max="13545" width="10.5703125" customWidth="1"/>
    <col min="13547" max="13547" width="10.85546875" customWidth="1"/>
    <col min="13550" max="13550" width="12" customWidth="1"/>
    <col min="13794" max="13794" width="6.85546875" customWidth="1"/>
    <col min="13795" max="13795" width="29.85546875" customWidth="1"/>
    <col min="13796" max="13796" width="6.7109375" customWidth="1"/>
    <col min="13797" max="13797" width="32.28515625" customWidth="1"/>
    <col min="13798" max="13798" width="10.85546875" customWidth="1"/>
    <col min="13799" max="13799" width="11.7109375" customWidth="1"/>
    <col min="13800" max="13800" width="10.85546875" customWidth="1"/>
    <col min="13801" max="13801" width="10.5703125" customWidth="1"/>
    <col min="13803" max="13803" width="10.85546875" customWidth="1"/>
    <col min="13806" max="13806" width="12" customWidth="1"/>
    <col min="14050" max="14050" width="6.85546875" customWidth="1"/>
    <col min="14051" max="14051" width="29.85546875" customWidth="1"/>
    <col min="14052" max="14052" width="6.7109375" customWidth="1"/>
    <col min="14053" max="14053" width="32.28515625" customWidth="1"/>
    <col min="14054" max="14054" width="10.85546875" customWidth="1"/>
    <col min="14055" max="14055" width="11.7109375" customWidth="1"/>
    <col min="14056" max="14056" width="10.85546875" customWidth="1"/>
    <col min="14057" max="14057" width="10.5703125" customWidth="1"/>
    <col min="14059" max="14059" width="10.85546875" customWidth="1"/>
    <col min="14062" max="14062" width="12" customWidth="1"/>
    <col min="14306" max="14306" width="6.85546875" customWidth="1"/>
    <col min="14307" max="14307" width="29.85546875" customWidth="1"/>
    <col min="14308" max="14308" width="6.7109375" customWidth="1"/>
    <col min="14309" max="14309" width="32.28515625" customWidth="1"/>
    <col min="14310" max="14310" width="10.85546875" customWidth="1"/>
    <col min="14311" max="14311" width="11.7109375" customWidth="1"/>
    <col min="14312" max="14312" width="10.85546875" customWidth="1"/>
    <col min="14313" max="14313" width="10.5703125" customWidth="1"/>
    <col min="14315" max="14315" width="10.85546875" customWidth="1"/>
    <col min="14318" max="14318" width="12" customWidth="1"/>
    <col min="14562" max="14562" width="6.85546875" customWidth="1"/>
    <col min="14563" max="14563" width="29.85546875" customWidth="1"/>
    <col min="14564" max="14564" width="6.7109375" customWidth="1"/>
    <col min="14565" max="14565" width="32.28515625" customWidth="1"/>
    <col min="14566" max="14566" width="10.85546875" customWidth="1"/>
    <col min="14567" max="14567" width="11.7109375" customWidth="1"/>
    <col min="14568" max="14568" width="10.85546875" customWidth="1"/>
    <col min="14569" max="14569" width="10.5703125" customWidth="1"/>
    <col min="14571" max="14571" width="10.85546875" customWidth="1"/>
    <col min="14574" max="14574" width="12" customWidth="1"/>
    <col min="14818" max="14818" width="6.85546875" customWidth="1"/>
    <col min="14819" max="14819" width="29.85546875" customWidth="1"/>
    <col min="14820" max="14820" width="6.7109375" customWidth="1"/>
    <col min="14821" max="14821" width="32.28515625" customWidth="1"/>
    <col min="14822" max="14822" width="10.85546875" customWidth="1"/>
    <col min="14823" max="14823" width="11.7109375" customWidth="1"/>
    <col min="14824" max="14824" width="10.85546875" customWidth="1"/>
    <col min="14825" max="14825" width="10.5703125" customWidth="1"/>
    <col min="14827" max="14827" width="10.85546875" customWidth="1"/>
    <col min="14830" max="14830" width="12" customWidth="1"/>
    <col min="15074" max="15074" width="6.85546875" customWidth="1"/>
    <col min="15075" max="15075" width="29.85546875" customWidth="1"/>
    <col min="15076" max="15076" width="6.7109375" customWidth="1"/>
    <col min="15077" max="15077" width="32.28515625" customWidth="1"/>
    <col min="15078" max="15078" width="10.85546875" customWidth="1"/>
    <col min="15079" max="15079" width="11.7109375" customWidth="1"/>
    <col min="15080" max="15080" width="10.85546875" customWidth="1"/>
    <col min="15081" max="15081" width="10.5703125" customWidth="1"/>
    <col min="15083" max="15083" width="10.85546875" customWidth="1"/>
    <col min="15086" max="15086" width="12" customWidth="1"/>
    <col min="15330" max="15330" width="6.85546875" customWidth="1"/>
    <col min="15331" max="15331" width="29.85546875" customWidth="1"/>
    <col min="15332" max="15332" width="6.7109375" customWidth="1"/>
    <col min="15333" max="15333" width="32.28515625" customWidth="1"/>
    <col min="15334" max="15334" width="10.85546875" customWidth="1"/>
    <col min="15335" max="15335" width="11.7109375" customWidth="1"/>
    <col min="15336" max="15336" width="10.85546875" customWidth="1"/>
    <col min="15337" max="15337" width="10.5703125" customWidth="1"/>
    <col min="15339" max="15339" width="10.85546875" customWidth="1"/>
    <col min="15342" max="15342" width="12" customWidth="1"/>
    <col min="15586" max="15586" width="6.85546875" customWidth="1"/>
    <col min="15587" max="15587" width="29.85546875" customWidth="1"/>
    <col min="15588" max="15588" width="6.7109375" customWidth="1"/>
    <col min="15589" max="15589" width="32.28515625" customWidth="1"/>
    <col min="15590" max="15590" width="10.85546875" customWidth="1"/>
    <col min="15591" max="15591" width="11.7109375" customWidth="1"/>
    <col min="15592" max="15592" width="10.85546875" customWidth="1"/>
    <col min="15593" max="15593" width="10.5703125" customWidth="1"/>
    <col min="15595" max="15595" width="10.85546875" customWidth="1"/>
    <col min="15598" max="15598" width="12" customWidth="1"/>
    <col min="15842" max="15842" width="6.85546875" customWidth="1"/>
    <col min="15843" max="15843" width="29.85546875" customWidth="1"/>
    <col min="15844" max="15844" width="6.7109375" customWidth="1"/>
    <col min="15845" max="15845" width="32.28515625" customWidth="1"/>
    <col min="15846" max="15846" width="10.85546875" customWidth="1"/>
    <col min="15847" max="15847" width="11.7109375" customWidth="1"/>
    <col min="15848" max="15848" width="10.85546875" customWidth="1"/>
    <col min="15849" max="15849" width="10.5703125" customWidth="1"/>
    <col min="15851" max="15851" width="10.85546875" customWidth="1"/>
    <col min="15854" max="15854" width="12" customWidth="1"/>
    <col min="16098" max="16098" width="6.85546875" customWidth="1"/>
    <col min="16099" max="16099" width="29.85546875" customWidth="1"/>
    <col min="16100" max="16100" width="6.7109375" customWidth="1"/>
    <col min="16101" max="16101" width="32.28515625" customWidth="1"/>
    <col min="16102" max="16102" width="10.85546875" customWidth="1"/>
    <col min="16103" max="16103" width="11.7109375" customWidth="1"/>
    <col min="16104" max="16104" width="10.85546875" customWidth="1"/>
    <col min="16105" max="16105" width="10.5703125" customWidth="1"/>
    <col min="16107" max="16107" width="10.85546875" customWidth="1"/>
    <col min="16110" max="16110" width="12" customWidth="1"/>
  </cols>
  <sheetData>
    <row r="1" spans="1:59" ht="15" x14ac:dyDescent="0.25">
      <c r="A1" s="90" t="s">
        <v>2</v>
      </c>
      <c r="B1" s="90"/>
      <c r="C1" s="81"/>
      <c r="D1" s="90"/>
      <c r="E1" s="90"/>
      <c r="F1" s="144"/>
      <c r="G1" s="144"/>
      <c r="H1" s="144"/>
      <c r="I1" s="911"/>
      <c r="J1" s="145"/>
      <c r="K1" s="145"/>
      <c r="L1" s="145"/>
      <c r="M1" s="145"/>
      <c r="N1" s="145"/>
      <c r="O1" s="912"/>
      <c r="P1" s="146"/>
      <c r="Q1" s="146"/>
      <c r="R1" s="146"/>
      <c r="S1" s="96"/>
      <c r="T1" s="96"/>
      <c r="U1" s="96"/>
      <c r="V1" s="96"/>
      <c r="W1" s="96"/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383"/>
      <c r="AM1" s="383"/>
      <c r="AN1" s="383"/>
      <c r="AO1" s="383"/>
      <c r="AP1" s="383"/>
      <c r="AQ1" s="383"/>
      <c r="AR1" s="97"/>
      <c r="AS1" s="97"/>
      <c r="AT1" s="97"/>
      <c r="AU1" s="97"/>
      <c r="AV1" s="97"/>
      <c r="AW1" s="96"/>
      <c r="AX1" s="96"/>
      <c r="AY1" s="96"/>
      <c r="AZ1" s="96"/>
      <c r="BA1" s="96"/>
      <c r="BB1" s="96"/>
      <c r="BC1" s="97"/>
      <c r="BD1" s="97"/>
      <c r="BE1" s="97"/>
      <c r="BF1" s="97"/>
      <c r="BG1" s="97"/>
    </row>
    <row r="2" spans="1:59" ht="15" x14ac:dyDescent="0.25">
      <c r="A2" s="90" t="s">
        <v>3</v>
      </c>
      <c r="B2" s="90"/>
      <c r="C2" s="81"/>
      <c r="D2" s="90"/>
      <c r="E2" s="90"/>
      <c r="F2" s="144"/>
      <c r="G2" s="144"/>
      <c r="H2" s="144"/>
      <c r="I2" s="178"/>
      <c r="J2" s="178"/>
      <c r="K2" s="178"/>
      <c r="L2" s="178"/>
      <c r="M2" s="178"/>
      <c r="N2" s="178"/>
      <c r="O2" s="223"/>
      <c r="P2" s="223"/>
      <c r="Q2" s="223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178"/>
      <c r="AX2" s="178"/>
      <c r="AY2" s="178"/>
      <c r="AZ2" s="178"/>
      <c r="BA2" s="178"/>
      <c r="BB2" s="178"/>
      <c r="BC2" s="223"/>
      <c r="BD2" s="223"/>
      <c r="BE2" s="223"/>
      <c r="BF2" s="223"/>
      <c r="BG2" s="97"/>
    </row>
    <row r="3" spans="1:59" ht="12.75" customHeight="1" x14ac:dyDescent="0.25">
      <c r="A3" s="1032" t="s">
        <v>4</v>
      </c>
      <c r="B3" s="1032"/>
      <c r="C3" s="1032"/>
      <c r="D3" s="1032"/>
      <c r="E3" s="1032"/>
      <c r="F3" s="144"/>
      <c r="G3" s="144"/>
      <c r="H3" s="144"/>
      <c r="I3" s="178"/>
      <c r="J3" s="178"/>
      <c r="K3" s="178"/>
      <c r="L3" s="178"/>
      <c r="M3" s="178"/>
      <c r="N3" s="178"/>
      <c r="O3" s="223"/>
      <c r="P3" s="223"/>
      <c r="Q3" s="223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2"/>
      <c r="AD3" s="182"/>
      <c r="AE3" s="182"/>
      <c r="AF3" s="183"/>
      <c r="AG3" s="183"/>
      <c r="AH3" s="183"/>
      <c r="AI3" s="183"/>
      <c r="AJ3" s="182"/>
      <c r="AK3" s="179"/>
      <c r="AL3" s="179"/>
      <c r="AM3" s="179"/>
      <c r="AN3" s="179"/>
      <c r="AO3" s="179"/>
      <c r="AP3" s="179"/>
      <c r="AQ3" s="179"/>
      <c r="AR3" s="179"/>
      <c r="AS3" s="179"/>
      <c r="AT3" s="179"/>
      <c r="AU3" s="179"/>
      <c r="AV3" s="223"/>
      <c r="AW3" s="178"/>
      <c r="AX3" s="178"/>
      <c r="AY3" s="178"/>
      <c r="AZ3" s="178"/>
      <c r="BA3" s="178"/>
      <c r="BB3" s="178"/>
      <c r="BC3" s="223"/>
      <c r="BD3" s="223"/>
      <c r="BE3" s="223"/>
      <c r="BF3" s="223"/>
      <c r="BG3" s="97"/>
    </row>
    <row r="4" spans="1:59" ht="12.75" customHeight="1" x14ac:dyDescent="0.25">
      <c r="A4" s="143"/>
      <c r="B4" s="90"/>
      <c r="C4" s="90"/>
      <c r="D4" s="90"/>
      <c r="E4" s="90"/>
      <c r="F4" s="144"/>
      <c r="G4" s="144"/>
      <c r="H4" s="144"/>
      <c r="I4" s="178"/>
      <c r="J4" s="178"/>
      <c r="K4" s="178"/>
      <c r="L4" s="178"/>
      <c r="M4" s="178"/>
      <c r="N4" s="178"/>
      <c r="O4" s="223"/>
      <c r="P4" s="223"/>
      <c r="Q4" s="223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2"/>
      <c r="AD4" s="182"/>
      <c r="AE4" s="182"/>
      <c r="AF4" s="183"/>
      <c r="AG4" s="183"/>
      <c r="AH4" s="183"/>
      <c r="AI4" s="183"/>
      <c r="AJ4" s="182"/>
      <c r="AK4" s="179"/>
      <c r="AL4" s="179"/>
      <c r="AM4" s="179"/>
      <c r="AN4" s="179"/>
      <c r="AO4" s="179"/>
      <c r="AP4" s="179"/>
      <c r="AQ4" s="179"/>
      <c r="AR4" s="179"/>
      <c r="AS4" s="179"/>
      <c r="AT4" s="179"/>
      <c r="AU4" s="179"/>
      <c r="AV4" s="223"/>
      <c r="AW4" s="178"/>
      <c r="AX4" s="178"/>
      <c r="AY4" s="178"/>
      <c r="AZ4" s="178"/>
      <c r="BA4" s="178"/>
      <c r="BB4" s="178"/>
      <c r="BC4" s="223"/>
      <c r="BD4" s="223"/>
      <c r="BE4" s="223"/>
      <c r="BF4" s="223"/>
      <c r="BG4" s="97"/>
    </row>
    <row r="5" spans="1:59" ht="16.5" thickBot="1" x14ac:dyDescent="0.3">
      <c r="A5" s="291" t="s">
        <v>851</v>
      </c>
      <c r="B5" s="91"/>
      <c r="C5" s="91"/>
      <c r="D5" s="91"/>
      <c r="E5" s="92"/>
      <c r="F5" s="92"/>
      <c r="G5" s="92"/>
      <c r="H5" s="92"/>
      <c r="I5" s="184"/>
      <c r="J5" s="184"/>
      <c r="K5" s="184"/>
      <c r="L5" s="184"/>
      <c r="M5" s="184"/>
      <c r="N5" s="184"/>
      <c r="O5" s="272"/>
      <c r="P5" s="272"/>
      <c r="Q5" s="272"/>
      <c r="R5" s="181"/>
      <c r="S5" s="181"/>
      <c r="T5" s="181"/>
      <c r="U5" s="181"/>
      <c r="V5" s="181"/>
      <c r="W5" s="181"/>
      <c r="X5" s="181"/>
      <c r="Y5" s="96"/>
      <c r="Z5" s="181"/>
      <c r="AA5" s="181"/>
      <c r="AB5" s="181"/>
      <c r="AC5" s="182"/>
      <c r="AD5" s="182"/>
      <c r="AE5" s="182"/>
      <c r="AF5" s="183"/>
      <c r="AG5" s="183"/>
      <c r="AH5" s="183"/>
      <c r="AI5" s="183"/>
      <c r="AJ5" s="182"/>
      <c r="AK5" s="97"/>
      <c r="AL5" s="97"/>
      <c r="AM5" s="180"/>
      <c r="AN5" s="180"/>
      <c r="AO5" s="180"/>
      <c r="AP5" s="180"/>
      <c r="AQ5" s="180"/>
      <c r="AR5" s="180"/>
      <c r="AS5" s="180"/>
      <c r="AT5" s="180"/>
      <c r="AU5" s="180"/>
      <c r="AV5" s="272"/>
      <c r="AW5" s="184"/>
      <c r="AX5" s="184"/>
      <c r="AY5" s="184"/>
      <c r="AZ5" s="184"/>
      <c r="BA5" s="184"/>
      <c r="BB5" s="184"/>
      <c r="BC5" s="272"/>
      <c r="BD5" s="272"/>
      <c r="BE5" s="272"/>
      <c r="BF5" s="272"/>
      <c r="BG5" s="97"/>
    </row>
    <row r="6" spans="1:59" ht="15" x14ac:dyDescent="0.25">
      <c r="A6" s="144"/>
      <c r="B6" s="143"/>
      <c r="C6" s="143"/>
      <c r="D6" s="143"/>
      <c r="E6" s="144"/>
      <c r="F6" s="144"/>
      <c r="G6" s="144"/>
      <c r="H6" s="144"/>
      <c r="I6" s="1026" t="s">
        <v>848</v>
      </c>
      <c r="J6" s="1027"/>
      <c r="K6" s="1027"/>
      <c r="L6" s="1027"/>
      <c r="M6" s="1027"/>
      <c r="N6" s="1027"/>
      <c r="O6" s="1027"/>
      <c r="P6" s="1027"/>
      <c r="Q6" s="1028"/>
      <c r="R6" s="1033" t="s">
        <v>830</v>
      </c>
      <c r="S6" s="1034"/>
      <c r="T6" s="1034"/>
      <c r="U6" s="1034"/>
      <c r="V6" s="1034"/>
      <c r="W6" s="1034"/>
      <c r="X6" s="1034"/>
      <c r="Y6" s="1034"/>
      <c r="Z6" s="1034"/>
      <c r="AA6" s="1034"/>
      <c r="AB6" s="1034"/>
      <c r="AC6" s="1034"/>
      <c r="AD6" s="1034"/>
      <c r="AE6" s="1034"/>
      <c r="AF6" s="1034"/>
      <c r="AG6" s="1034"/>
      <c r="AH6" s="1034"/>
      <c r="AI6" s="1034"/>
      <c r="AJ6" s="1034"/>
      <c r="AK6" s="1034"/>
      <c r="AL6" s="1034"/>
      <c r="AM6" s="1034"/>
      <c r="AN6" s="1034"/>
      <c r="AO6" s="1034"/>
      <c r="AP6" s="1034"/>
      <c r="AQ6" s="1034"/>
      <c r="AR6" s="1034"/>
      <c r="AS6" s="1034"/>
      <c r="AT6" s="1034"/>
      <c r="AU6" s="1034"/>
      <c r="AV6" s="1035"/>
      <c r="AW6" s="982" t="s">
        <v>852</v>
      </c>
      <c r="AX6" s="983"/>
      <c r="AY6" s="983"/>
      <c r="AZ6" s="983"/>
      <c r="BA6" s="983"/>
      <c r="BB6" s="983"/>
      <c r="BC6" s="983"/>
      <c r="BD6" s="983"/>
      <c r="BE6" s="983"/>
      <c r="BF6" s="983"/>
      <c r="BG6" s="984"/>
    </row>
    <row r="7" spans="1:59" ht="16.5" thickBot="1" x14ac:dyDescent="0.3">
      <c r="A7" s="143"/>
      <c r="B7" s="13"/>
      <c r="D7" s="17"/>
      <c r="E7" s="13"/>
      <c r="F7" s="144"/>
      <c r="G7" s="144"/>
      <c r="H7" s="144"/>
      <c r="I7" s="1029"/>
      <c r="J7" s="1030"/>
      <c r="K7" s="1030"/>
      <c r="L7" s="1030"/>
      <c r="M7" s="1030"/>
      <c r="N7" s="1030"/>
      <c r="O7" s="1030"/>
      <c r="P7" s="1030"/>
      <c r="Q7" s="1031"/>
      <c r="R7" s="1014" t="s">
        <v>287</v>
      </c>
      <c r="S7" s="969"/>
      <c r="T7" s="969"/>
      <c r="U7" s="969"/>
      <c r="V7" s="969"/>
      <c r="W7" s="969"/>
      <c r="X7" s="969"/>
      <c r="Y7" s="970"/>
      <c r="Z7" s="968" t="s">
        <v>288</v>
      </c>
      <c r="AA7" s="969"/>
      <c r="AB7" s="969"/>
      <c r="AC7" s="970"/>
      <c r="AD7" s="960" t="s">
        <v>289</v>
      </c>
      <c r="AE7" s="960" t="s">
        <v>5</v>
      </c>
      <c r="AF7" s="960" t="s">
        <v>290</v>
      </c>
      <c r="AG7" s="976" t="s">
        <v>291</v>
      </c>
      <c r="AH7" s="977"/>
      <c r="AI7" s="977"/>
      <c r="AJ7" s="978"/>
      <c r="AK7" s="960" t="s">
        <v>313</v>
      </c>
      <c r="AL7" s="988" t="s">
        <v>292</v>
      </c>
      <c r="AM7" s="989"/>
      <c r="AN7" s="989"/>
      <c r="AO7" s="989"/>
      <c r="AP7" s="989"/>
      <c r="AQ7" s="989"/>
      <c r="AR7" s="989"/>
      <c r="AS7" s="989"/>
      <c r="AT7" s="989"/>
      <c r="AU7" s="989"/>
      <c r="AV7" s="990"/>
      <c r="AW7" s="985"/>
      <c r="AX7" s="986"/>
      <c r="AY7" s="986"/>
      <c r="AZ7" s="986"/>
      <c r="BA7" s="986"/>
      <c r="BB7" s="986"/>
      <c r="BC7" s="986"/>
      <c r="BD7" s="986"/>
      <c r="BE7" s="986"/>
      <c r="BF7" s="986"/>
      <c r="BG7" s="987"/>
    </row>
    <row r="8" spans="1:59" ht="15" customHeight="1" x14ac:dyDescent="0.25">
      <c r="A8" s="187"/>
      <c r="B8" s="147"/>
      <c r="C8" s="147"/>
      <c r="D8" s="147"/>
      <c r="E8" s="147"/>
      <c r="F8" s="147"/>
      <c r="G8" s="147"/>
      <c r="H8" s="147"/>
      <c r="I8" s="1001" t="s">
        <v>6</v>
      </c>
      <c r="J8" s="965" t="s">
        <v>824</v>
      </c>
      <c r="K8" s="966"/>
      <c r="L8" s="966"/>
      <c r="M8" s="966"/>
      <c r="N8" s="1042"/>
      <c r="O8" s="1004" t="s">
        <v>284</v>
      </c>
      <c r="P8" s="965" t="s">
        <v>825</v>
      </c>
      <c r="Q8" s="967"/>
      <c r="R8" s="1015"/>
      <c r="S8" s="972"/>
      <c r="T8" s="972"/>
      <c r="U8" s="972"/>
      <c r="V8" s="972"/>
      <c r="W8" s="972"/>
      <c r="X8" s="972"/>
      <c r="Y8" s="973"/>
      <c r="Z8" s="971"/>
      <c r="AA8" s="972"/>
      <c r="AB8" s="972"/>
      <c r="AC8" s="973"/>
      <c r="AD8" s="961"/>
      <c r="AE8" s="961"/>
      <c r="AF8" s="961"/>
      <c r="AG8" s="1048"/>
      <c r="AH8" s="1049"/>
      <c r="AI8" s="1049"/>
      <c r="AJ8" s="1050"/>
      <c r="AK8" s="961"/>
      <c r="AL8" s="991" t="s">
        <v>293</v>
      </c>
      <c r="AM8" s="992"/>
      <c r="AN8" s="1012" t="s">
        <v>294</v>
      </c>
      <c r="AO8" s="1022" t="s">
        <v>835</v>
      </c>
      <c r="AP8" s="1023"/>
      <c r="AQ8" s="1012" t="s">
        <v>868</v>
      </c>
      <c r="AR8" s="991" t="s">
        <v>295</v>
      </c>
      <c r="AS8" s="992"/>
      <c r="AT8" s="995" t="s">
        <v>296</v>
      </c>
      <c r="AU8" s="996"/>
      <c r="AV8" s="997"/>
      <c r="AW8" s="1001" t="s">
        <v>6</v>
      </c>
      <c r="AX8" s="1009" t="s">
        <v>824</v>
      </c>
      <c r="AY8" s="1010"/>
      <c r="AZ8" s="1010"/>
      <c r="BA8" s="1010"/>
      <c r="BB8" s="1010"/>
      <c r="BC8" s="1011"/>
      <c r="BD8" s="1004" t="s">
        <v>284</v>
      </c>
      <c r="BE8" s="965" t="s">
        <v>826</v>
      </c>
      <c r="BF8" s="966"/>
      <c r="BG8" s="967"/>
    </row>
    <row r="9" spans="1:59" ht="13.5" customHeight="1" thickBot="1" x14ac:dyDescent="0.25">
      <c r="A9" s="20" t="s">
        <v>818</v>
      </c>
      <c r="D9" s="20"/>
      <c r="F9" s="101"/>
      <c r="G9" s="102"/>
      <c r="H9" s="102"/>
      <c r="I9" s="1002"/>
      <c r="J9" s="1036" t="s">
        <v>831</v>
      </c>
      <c r="K9" s="1037"/>
      <c r="L9" s="1038" t="s">
        <v>5</v>
      </c>
      <c r="M9" s="1038" t="s">
        <v>1</v>
      </c>
      <c r="N9" s="1038" t="s">
        <v>7</v>
      </c>
      <c r="O9" s="1005"/>
      <c r="P9" s="958" t="s">
        <v>285</v>
      </c>
      <c r="Q9" s="1043" t="s">
        <v>286</v>
      </c>
      <c r="R9" s="1018" t="s">
        <v>297</v>
      </c>
      <c r="S9" s="974" t="s">
        <v>294</v>
      </c>
      <c r="T9" s="974" t="s">
        <v>832</v>
      </c>
      <c r="U9" s="974" t="s">
        <v>849</v>
      </c>
      <c r="V9" s="974" t="s">
        <v>853</v>
      </c>
      <c r="W9" s="974" t="s">
        <v>864</v>
      </c>
      <c r="X9" s="974" t="s">
        <v>295</v>
      </c>
      <c r="Y9" s="974" t="s">
        <v>789</v>
      </c>
      <c r="Z9" s="1016" t="s">
        <v>298</v>
      </c>
      <c r="AA9" s="974" t="s">
        <v>823</v>
      </c>
      <c r="AB9" s="1016" t="s">
        <v>299</v>
      </c>
      <c r="AC9" s="974" t="s">
        <v>790</v>
      </c>
      <c r="AD9" s="961"/>
      <c r="AE9" s="961"/>
      <c r="AF9" s="961"/>
      <c r="AG9" s="974" t="s">
        <v>294</v>
      </c>
      <c r="AH9" s="1024" t="s">
        <v>866</v>
      </c>
      <c r="AI9" s="974" t="s">
        <v>300</v>
      </c>
      <c r="AJ9" s="974" t="s">
        <v>791</v>
      </c>
      <c r="AK9" s="961"/>
      <c r="AL9" s="993"/>
      <c r="AM9" s="994"/>
      <c r="AN9" s="1013"/>
      <c r="AO9" s="847" t="s">
        <v>833</v>
      </c>
      <c r="AP9" s="847" t="s">
        <v>834</v>
      </c>
      <c r="AQ9" s="1013"/>
      <c r="AR9" s="993"/>
      <c r="AS9" s="994"/>
      <c r="AT9" s="998"/>
      <c r="AU9" s="999"/>
      <c r="AV9" s="1000"/>
      <c r="AW9" s="1002"/>
      <c r="AX9" s="1045" t="s">
        <v>831</v>
      </c>
      <c r="AY9" s="1046"/>
      <c r="AZ9" s="1047"/>
      <c r="BA9" s="1038" t="s">
        <v>5</v>
      </c>
      <c r="BB9" s="1038" t="s">
        <v>1</v>
      </c>
      <c r="BC9" s="1038" t="s">
        <v>7</v>
      </c>
      <c r="BD9" s="1005"/>
      <c r="BE9" s="958" t="s">
        <v>285</v>
      </c>
      <c r="BF9" s="1051" t="s">
        <v>869</v>
      </c>
      <c r="BG9" s="1043" t="s">
        <v>286</v>
      </c>
    </row>
    <row r="10" spans="1:59" ht="34.5" thickBot="1" x14ac:dyDescent="0.25">
      <c r="A10" s="103" t="s">
        <v>798</v>
      </c>
      <c r="B10" s="104" t="s">
        <v>564</v>
      </c>
      <c r="C10" s="104" t="s">
        <v>565</v>
      </c>
      <c r="D10" s="104" t="s">
        <v>268</v>
      </c>
      <c r="E10" s="245" t="s">
        <v>800</v>
      </c>
      <c r="F10" s="104" t="s">
        <v>0</v>
      </c>
      <c r="G10" s="191" t="s">
        <v>269</v>
      </c>
      <c r="H10" s="71" t="s">
        <v>280</v>
      </c>
      <c r="I10" s="1003"/>
      <c r="J10" s="72" t="s">
        <v>278</v>
      </c>
      <c r="K10" s="72" t="s">
        <v>288</v>
      </c>
      <c r="L10" s="1039"/>
      <c r="M10" s="1039"/>
      <c r="N10" s="1039"/>
      <c r="O10" s="1006"/>
      <c r="P10" s="959"/>
      <c r="Q10" s="1044"/>
      <c r="R10" s="1019"/>
      <c r="S10" s="975"/>
      <c r="T10" s="975"/>
      <c r="U10" s="975"/>
      <c r="V10" s="975"/>
      <c r="W10" s="975"/>
      <c r="X10" s="975"/>
      <c r="Y10" s="975"/>
      <c r="Z10" s="1017"/>
      <c r="AA10" s="975"/>
      <c r="AB10" s="1017"/>
      <c r="AC10" s="975"/>
      <c r="AD10" s="962"/>
      <c r="AE10" s="962"/>
      <c r="AF10" s="962"/>
      <c r="AG10" s="975"/>
      <c r="AH10" s="1025"/>
      <c r="AI10" s="975"/>
      <c r="AJ10" s="975"/>
      <c r="AK10" s="962"/>
      <c r="AL10" s="250" t="s">
        <v>285</v>
      </c>
      <c r="AM10" s="267" t="s">
        <v>286</v>
      </c>
      <c r="AN10" s="250" t="s">
        <v>285</v>
      </c>
      <c r="AO10" s="250" t="s">
        <v>285</v>
      </c>
      <c r="AP10" s="267" t="s">
        <v>286</v>
      </c>
      <c r="AQ10" s="250" t="s">
        <v>285</v>
      </c>
      <c r="AR10" s="250" t="s">
        <v>285</v>
      </c>
      <c r="AS10" s="267" t="s">
        <v>286</v>
      </c>
      <c r="AT10" s="250" t="s">
        <v>285</v>
      </c>
      <c r="AU10" s="267" t="s">
        <v>286</v>
      </c>
      <c r="AV10" s="271" t="s">
        <v>309</v>
      </c>
      <c r="AW10" s="1003"/>
      <c r="AX10" s="73" t="s">
        <v>278</v>
      </c>
      <c r="AY10" s="940" t="s">
        <v>865</v>
      </c>
      <c r="AZ10" s="800" t="s">
        <v>288</v>
      </c>
      <c r="BA10" s="1039"/>
      <c r="BB10" s="1039"/>
      <c r="BC10" s="1039"/>
      <c r="BD10" s="1006"/>
      <c r="BE10" s="959"/>
      <c r="BF10" s="1052"/>
      <c r="BG10" s="1044"/>
    </row>
    <row r="11" spans="1:59" s="192" customFormat="1" ht="11.25" customHeight="1" thickBot="1" x14ac:dyDescent="0.25">
      <c r="A11" s="203" t="s">
        <v>566</v>
      </c>
      <c r="B11" s="204" t="s">
        <v>567</v>
      </c>
      <c r="C11" s="204" t="s">
        <v>270</v>
      </c>
      <c r="D11" s="204" t="s">
        <v>271</v>
      </c>
      <c r="E11" s="204" t="s">
        <v>568</v>
      </c>
      <c r="F11" s="204" t="s">
        <v>0</v>
      </c>
      <c r="G11" s="204" t="s">
        <v>569</v>
      </c>
      <c r="H11" s="205" t="s">
        <v>794</v>
      </c>
      <c r="I11" s="206" t="s">
        <v>272</v>
      </c>
      <c r="J11" s="207" t="s">
        <v>273</v>
      </c>
      <c r="K11" s="207" t="s">
        <v>279</v>
      </c>
      <c r="L11" s="207" t="s">
        <v>274</v>
      </c>
      <c r="M11" s="207" t="s">
        <v>275</v>
      </c>
      <c r="N11" s="207" t="s">
        <v>276</v>
      </c>
      <c r="O11" s="344" t="s">
        <v>277</v>
      </c>
      <c r="P11" s="340" t="s">
        <v>570</v>
      </c>
      <c r="Q11" s="870" t="s">
        <v>571</v>
      </c>
      <c r="R11" s="206" t="s">
        <v>301</v>
      </c>
      <c r="S11" s="343" t="s">
        <v>301</v>
      </c>
      <c r="T11" s="207" t="s">
        <v>301</v>
      </c>
      <c r="U11" s="207" t="s">
        <v>301</v>
      </c>
      <c r="V11" s="207" t="s">
        <v>301</v>
      </c>
      <c r="W11" s="207"/>
      <c r="X11" s="207" t="s">
        <v>301</v>
      </c>
      <c r="Y11" s="207" t="s">
        <v>301</v>
      </c>
      <c r="Z11" s="207" t="s">
        <v>302</v>
      </c>
      <c r="AA11" s="207" t="s">
        <v>302</v>
      </c>
      <c r="AB11" s="207" t="s">
        <v>303</v>
      </c>
      <c r="AC11" s="207" t="s">
        <v>302</v>
      </c>
      <c r="AD11" s="207" t="s">
        <v>304</v>
      </c>
      <c r="AE11" s="207" t="s">
        <v>305</v>
      </c>
      <c r="AF11" s="207" t="s">
        <v>306</v>
      </c>
      <c r="AG11" s="207" t="s">
        <v>308</v>
      </c>
      <c r="AH11" s="207" t="s">
        <v>307</v>
      </c>
      <c r="AI11" s="207" t="s">
        <v>307</v>
      </c>
      <c r="AJ11" s="207" t="s">
        <v>307</v>
      </c>
      <c r="AK11" s="207" t="s">
        <v>314</v>
      </c>
      <c r="AL11" s="340" t="s">
        <v>310</v>
      </c>
      <c r="AM11" s="340" t="s">
        <v>311</v>
      </c>
      <c r="AN11" s="340" t="s">
        <v>310</v>
      </c>
      <c r="AO11" s="340" t="s">
        <v>310</v>
      </c>
      <c r="AP11" s="340" t="s">
        <v>311</v>
      </c>
      <c r="AQ11" s="340" t="s">
        <v>310</v>
      </c>
      <c r="AR11" s="340" t="s">
        <v>310</v>
      </c>
      <c r="AS11" s="340" t="s">
        <v>311</v>
      </c>
      <c r="AT11" s="340" t="s">
        <v>310</v>
      </c>
      <c r="AU11" s="340" t="s">
        <v>311</v>
      </c>
      <c r="AV11" s="341" t="s">
        <v>312</v>
      </c>
      <c r="AW11" s="342" t="s">
        <v>272</v>
      </c>
      <c r="AX11" s="213" t="s">
        <v>273</v>
      </c>
      <c r="AY11" s="801" t="s">
        <v>867</v>
      </c>
      <c r="AZ11" s="213" t="s">
        <v>279</v>
      </c>
      <c r="BA11" s="213" t="s">
        <v>274</v>
      </c>
      <c r="BB11" s="213" t="s">
        <v>275</v>
      </c>
      <c r="BC11" s="213" t="s">
        <v>276</v>
      </c>
      <c r="BD11" s="214" t="s">
        <v>277</v>
      </c>
      <c r="BE11" s="214" t="s">
        <v>570</v>
      </c>
      <c r="BF11" s="214" t="s">
        <v>570</v>
      </c>
      <c r="BG11" s="274" t="s">
        <v>571</v>
      </c>
    </row>
    <row r="12" spans="1:59" s="389" customFormat="1" x14ac:dyDescent="0.2">
      <c r="A12" s="411">
        <v>1</v>
      </c>
      <c r="B12" s="412">
        <v>4476</v>
      </c>
      <c r="C12" s="412">
        <v>600075184</v>
      </c>
      <c r="D12" s="412">
        <v>70200815</v>
      </c>
      <c r="E12" s="401" t="s">
        <v>149</v>
      </c>
      <c r="F12" s="412">
        <v>3233</v>
      </c>
      <c r="G12" s="413" t="s">
        <v>322</v>
      </c>
      <c r="H12" s="414" t="s">
        <v>282</v>
      </c>
      <c r="I12" s="465">
        <v>6768079</v>
      </c>
      <c r="J12" s="345">
        <v>4047060</v>
      </c>
      <c r="K12" s="345">
        <v>890000</v>
      </c>
      <c r="L12" s="249">
        <v>1668726</v>
      </c>
      <c r="M12" s="249">
        <v>80941</v>
      </c>
      <c r="N12" s="345">
        <v>81352</v>
      </c>
      <c r="O12" s="416">
        <v>9.89</v>
      </c>
      <c r="P12" s="417">
        <v>5.42</v>
      </c>
      <c r="Q12" s="420">
        <v>4.47</v>
      </c>
      <c r="R12" s="408">
        <f>Z12*-1</f>
        <v>290680</v>
      </c>
      <c r="S12" s="407">
        <v>0</v>
      </c>
      <c r="T12" s="407">
        <v>0</v>
      </c>
      <c r="U12" s="407">
        <v>21072</v>
      </c>
      <c r="V12" s="407">
        <v>0</v>
      </c>
      <c r="W12" s="407">
        <v>0</v>
      </c>
      <c r="X12" s="407">
        <v>0</v>
      </c>
      <c r="Y12" s="407">
        <f>SUM(R12:X12)</f>
        <v>311752</v>
      </c>
      <c r="Z12" s="407">
        <v>-290680</v>
      </c>
      <c r="AA12" s="407">
        <v>0</v>
      </c>
      <c r="AB12" s="407">
        <v>0</v>
      </c>
      <c r="AC12" s="407">
        <f>SUM(Z12:AB12)</f>
        <v>-290680</v>
      </c>
      <c r="AD12" s="407">
        <f>Y12+AC12</f>
        <v>21072</v>
      </c>
      <c r="AE12" s="249">
        <f>ROUND((Y12+Z12+AA12)*33.8%,0)</f>
        <v>7122</v>
      </c>
      <c r="AF12" s="249">
        <f>ROUND(Y12*2%,0)</f>
        <v>6235</v>
      </c>
      <c r="AG12" s="407">
        <v>0</v>
      </c>
      <c r="AH12" s="407">
        <v>0</v>
      </c>
      <c r="AI12" s="407">
        <v>0</v>
      </c>
      <c r="AJ12" s="407">
        <f>SUM(AG12:AI12)</f>
        <v>0</v>
      </c>
      <c r="AK12" s="407">
        <f>AD12+AE12+AF12+AJ12</f>
        <v>34429</v>
      </c>
      <c r="AL12" s="409">
        <v>0.56000000000000005</v>
      </c>
      <c r="AM12" s="409">
        <v>0</v>
      </c>
      <c r="AN12" s="409">
        <v>0</v>
      </c>
      <c r="AO12" s="409">
        <v>0</v>
      </c>
      <c r="AP12" s="409">
        <v>0</v>
      </c>
      <c r="AQ12" s="409">
        <v>0</v>
      </c>
      <c r="AR12" s="409">
        <v>0</v>
      </c>
      <c r="AS12" s="409">
        <v>0</v>
      </c>
      <c r="AT12" s="409">
        <f>AL12+AN12+AO12+AR12+AQ12</f>
        <v>0.56000000000000005</v>
      </c>
      <c r="AU12" s="409">
        <f>AM12+AP12+AS12</f>
        <v>0</v>
      </c>
      <c r="AV12" s="410">
        <f>SUM(AT12:AU12)</f>
        <v>0.56000000000000005</v>
      </c>
      <c r="AW12" s="841">
        <f>I12+AK12</f>
        <v>6802508</v>
      </c>
      <c r="AX12" s="219">
        <f>J12+Y12</f>
        <v>4358812</v>
      </c>
      <c r="AY12" s="219">
        <f>W12</f>
        <v>0</v>
      </c>
      <c r="AZ12" s="219">
        <f>K12+AC12</f>
        <v>599320</v>
      </c>
      <c r="BA12" s="219">
        <f>L12+AE12</f>
        <v>1675848</v>
      </c>
      <c r="BB12" s="219">
        <f>M12+AF12</f>
        <v>87176</v>
      </c>
      <c r="BC12" s="219">
        <f>N12+AJ12</f>
        <v>81352</v>
      </c>
      <c r="BD12" s="221">
        <f>O12+AV12</f>
        <v>10.450000000000001</v>
      </c>
      <c r="BE12" s="221">
        <f>P12+AT12</f>
        <v>5.98</v>
      </c>
      <c r="BF12" s="951">
        <f>AQ12</f>
        <v>0</v>
      </c>
      <c r="BG12" s="222">
        <f>Q12+AU12</f>
        <v>4.47</v>
      </c>
    </row>
    <row r="13" spans="1:59" s="389" customFormat="1" x14ac:dyDescent="0.2">
      <c r="A13" s="237">
        <v>1</v>
      </c>
      <c r="B13" s="31">
        <v>4476</v>
      </c>
      <c r="C13" s="31">
        <v>600075184</v>
      </c>
      <c r="D13" s="31">
        <v>70200815</v>
      </c>
      <c r="E13" s="246" t="s">
        <v>150</v>
      </c>
      <c r="F13" s="31"/>
      <c r="G13" s="236"/>
      <c r="H13" s="327"/>
      <c r="I13" s="5">
        <v>6768079</v>
      </c>
      <c r="J13" s="8">
        <v>4047060</v>
      </c>
      <c r="K13" s="8">
        <v>890000</v>
      </c>
      <c r="L13" s="8">
        <v>1668726</v>
      </c>
      <c r="M13" s="8">
        <v>80941</v>
      </c>
      <c r="N13" s="8">
        <v>81352</v>
      </c>
      <c r="O13" s="9">
        <v>9.89</v>
      </c>
      <c r="P13" s="9">
        <v>5.42</v>
      </c>
      <c r="Q13" s="38">
        <v>4.47</v>
      </c>
      <c r="R13" s="5">
        <f t="shared" ref="R13:BG13" si="0">SUM(R12)</f>
        <v>290680</v>
      </c>
      <c r="S13" s="8">
        <f t="shared" si="0"/>
        <v>0</v>
      </c>
      <c r="T13" s="8">
        <f t="shared" si="0"/>
        <v>0</v>
      </c>
      <c r="U13" s="8">
        <f t="shared" si="0"/>
        <v>21072</v>
      </c>
      <c r="V13" s="8">
        <f t="shared" si="0"/>
        <v>0</v>
      </c>
      <c r="W13" s="8">
        <f t="shared" ref="W13" si="1">SUM(W12)</f>
        <v>0</v>
      </c>
      <c r="X13" s="8">
        <f t="shared" si="0"/>
        <v>0</v>
      </c>
      <c r="Y13" s="8">
        <f t="shared" si="0"/>
        <v>311752</v>
      </c>
      <c r="Z13" s="8">
        <f t="shared" si="0"/>
        <v>-290680</v>
      </c>
      <c r="AA13" s="8">
        <f t="shared" si="0"/>
        <v>0</v>
      </c>
      <c r="AB13" s="8">
        <f t="shared" si="0"/>
        <v>0</v>
      </c>
      <c r="AC13" s="8">
        <f t="shared" si="0"/>
        <v>-290680</v>
      </c>
      <c r="AD13" s="8">
        <f t="shared" si="0"/>
        <v>21072</v>
      </c>
      <c r="AE13" s="8">
        <f t="shared" si="0"/>
        <v>7122</v>
      </c>
      <c r="AF13" s="8">
        <f t="shared" si="0"/>
        <v>6235</v>
      </c>
      <c r="AG13" s="8">
        <f t="shared" si="0"/>
        <v>0</v>
      </c>
      <c r="AH13" s="8">
        <f t="shared" si="0"/>
        <v>0</v>
      </c>
      <c r="AI13" s="8">
        <f t="shared" si="0"/>
        <v>0</v>
      </c>
      <c r="AJ13" s="8">
        <f t="shared" si="0"/>
        <v>0</v>
      </c>
      <c r="AK13" s="8">
        <f t="shared" si="0"/>
        <v>34429</v>
      </c>
      <c r="AL13" s="9">
        <f t="shared" si="0"/>
        <v>0.56000000000000005</v>
      </c>
      <c r="AM13" s="9">
        <f t="shared" si="0"/>
        <v>0</v>
      </c>
      <c r="AN13" s="9">
        <f t="shared" si="0"/>
        <v>0</v>
      </c>
      <c r="AO13" s="9">
        <f t="shared" si="0"/>
        <v>0</v>
      </c>
      <c r="AP13" s="9">
        <f t="shared" si="0"/>
        <v>0</v>
      </c>
      <c r="AQ13" s="9">
        <f t="shared" ref="AQ13" si="2">SUM(AQ12)</f>
        <v>0</v>
      </c>
      <c r="AR13" s="9">
        <f t="shared" si="0"/>
        <v>0</v>
      </c>
      <c r="AS13" s="9">
        <f t="shared" si="0"/>
        <v>0</v>
      </c>
      <c r="AT13" s="9">
        <f t="shared" si="0"/>
        <v>0.56000000000000005</v>
      </c>
      <c r="AU13" s="9">
        <f t="shared" si="0"/>
        <v>0</v>
      </c>
      <c r="AV13" s="78">
        <f t="shared" si="0"/>
        <v>0.56000000000000005</v>
      </c>
      <c r="AW13" s="851">
        <f t="shared" si="0"/>
        <v>6802508</v>
      </c>
      <c r="AX13" s="8">
        <f t="shared" si="0"/>
        <v>4358812</v>
      </c>
      <c r="AY13" s="43">
        <f t="shared" ref="AY13" si="3">SUM(AY12)</f>
        <v>0</v>
      </c>
      <c r="AZ13" s="8">
        <f t="shared" si="0"/>
        <v>599320</v>
      </c>
      <c r="BA13" s="8">
        <f t="shared" si="0"/>
        <v>1675848</v>
      </c>
      <c r="BB13" s="8">
        <f t="shared" si="0"/>
        <v>87176</v>
      </c>
      <c r="BC13" s="8">
        <f t="shared" si="0"/>
        <v>81352</v>
      </c>
      <c r="BD13" s="9">
        <f t="shared" si="0"/>
        <v>10.450000000000001</v>
      </c>
      <c r="BE13" s="9">
        <f t="shared" si="0"/>
        <v>5.98</v>
      </c>
      <c r="BF13" s="9">
        <f t="shared" si="0"/>
        <v>0</v>
      </c>
      <c r="BG13" s="78">
        <f t="shared" si="0"/>
        <v>4.47</v>
      </c>
    </row>
    <row r="14" spans="1:59" s="389" customFormat="1" x14ac:dyDescent="0.2">
      <c r="A14" s="374">
        <v>2</v>
      </c>
      <c r="B14" s="375">
        <v>4411</v>
      </c>
      <c r="C14" s="375">
        <v>600074340</v>
      </c>
      <c r="D14" s="375">
        <v>70982121</v>
      </c>
      <c r="E14" s="373" t="s">
        <v>151</v>
      </c>
      <c r="F14" s="375">
        <v>3111</v>
      </c>
      <c r="G14" s="247" t="s">
        <v>315</v>
      </c>
      <c r="H14" s="376" t="s">
        <v>281</v>
      </c>
      <c r="I14" s="110">
        <v>8054207</v>
      </c>
      <c r="J14" s="111">
        <v>5793336</v>
      </c>
      <c r="K14" s="111">
        <v>44400</v>
      </c>
      <c r="L14" s="114">
        <v>1973155</v>
      </c>
      <c r="M14" s="114">
        <v>115866</v>
      </c>
      <c r="N14" s="111">
        <v>127450</v>
      </c>
      <c r="O14" s="275">
        <v>13.1622</v>
      </c>
      <c r="P14" s="288">
        <v>9.92</v>
      </c>
      <c r="Q14" s="406">
        <v>3.2422000000000004</v>
      </c>
      <c r="R14" s="112">
        <f t="shared" ref="R14:R75" si="4">Z14*-1</f>
        <v>-9600</v>
      </c>
      <c r="S14" s="113">
        <v>0</v>
      </c>
      <c r="T14" s="113">
        <v>0</v>
      </c>
      <c r="U14" s="113">
        <v>41924</v>
      </c>
      <c r="V14" s="113">
        <v>0</v>
      </c>
      <c r="W14" s="113">
        <v>0</v>
      </c>
      <c r="X14" s="113">
        <v>0</v>
      </c>
      <c r="Y14" s="113">
        <f t="shared" ref="Y14:Y75" si="5">SUM(R14:X14)</f>
        <v>32324</v>
      </c>
      <c r="Z14" s="113">
        <v>9600</v>
      </c>
      <c r="AA14" s="113">
        <v>0</v>
      </c>
      <c r="AB14" s="113">
        <v>0</v>
      </c>
      <c r="AC14" s="113">
        <f t="shared" ref="AC14:AC75" si="6">SUM(Z14:AB14)</f>
        <v>9600</v>
      </c>
      <c r="AD14" s="113">
        <f t="shared" ref="AD14:AD75" si="7">Y14+AC14</f>
        <v>41924</v>
      </c>
      <c r="AE14" s="114">
        <f t="shared" ref="AE14:AE75" si="8">ROUND((Y14+Z14+AA14)*33.8%,0)</f>
        <v>14170</v>
      </c>
      <c r="AF14" s="114">
        <f t="shared" ref="AF14:AF75" si="9">ROUND(Y14*2%,0)</f>
        <v>646</v>
      </c>
      <c r="AG14" s="113">
        <v>0</v>
      </c>
      <c r="AH14" s="113">
        <v>0</v>
      </c>
      <c r="AI14" s="113">
        <v>0</v>
      </c>
      <c r="AJ14" s="113">
        <f t="shared" ref="AJ14:AJ75" si="10">SUM(AG14:AI14)</f>
        <v>0</v>
      </c>
      <c r="AK14" s="113">
        <f t="shared" ref="AK14:AK75" si="11">AD14+AE14+AF14+AJ14</f>
        <v>56740</v>
      </c>
      <c r="AL14" s="115">
        <v>-0.05</v>
      </c>
      <c r="AM14" s="115">
        <v>0.06</v>
      </c>
      <c r="AN14" s="115">
        <v>0</v>
      </c>
      <c r="AO14" s="115">
        <v>0</v>
      </c>
      <c r="AP14" s="115">
        <v>0</v>
      </c>
      <c r="AQ14" s="115">
        <v>0</v>
      </c>
      <c r="AR14" s="115">
        <v>0</v>
      </c>
      <c r="AS14" s="115">
        <v>0</v>
      </c>
      <c r="AT14" s="409">
        <f t="shared" ref="AT14:AT16" si="12">AL14+AN14+AO14+AR14+AQ14</f>
        <v>-0.05</v>
      </c>
      <c r="AU14" s="115">
        <f>AM14+AP14+AS14</f>
        <v>0.06</v>
      </c>
      <c r="AV14" s="116">
        <f t="shared" ref="AV14:AV75" si="13">SUM(AT14:AU14)</f>
        <v>9.999999999999995E-3</v>
      </c>
      <c r="AW14" s="346">
        <f>I14+AK14</f>
        <v>8110947</v>
      </c>
      <c r="AX14" s="113">
        <f>J14+Y14</f>
        <v>5825660</v>
      </c>
      <c r="AY14" s="113">
        <f>W14</f>
        <v>0</v>
      </c>
      <c r="AZ14" s="113">
        <f>K14+AC14</f>
        <v>54000</v>
      </c>
      <c r="BA14" s="113">
        <f t="shared" ref="BA14:BB16" si="14">L14+AE14</f>
        <v>1987325</v>
      </c>
      <c r="BB14" s="113">
        <f t="shared" si="14"/>
        <v>116512</v>
      </c>
      <c r="BC14" s="113">
        <f>N14+AJ14</f>
        <v>127450</v>
      </c>
      <c r="BD14" s="115">
        <f>O14+AV14</f>
        <v>13.1722</v>
      </c>
      <c r="BE14" s="115">
        <f>P14+AT14</f>
        <v>9.8699999999999992</v>
      </c>
      <c r="BF14" s="372">
        <f>AQ14</f>
        <v>0</v>
      </c>
      <c r="BG14" s="116">
        <f>Q14+AU14</f>
        <v>3.3022000000000005</v>
      </c>
    </row>
    <row r="15" spans="1:59" s="389" customFormat="1" x14ac:dyDescent="0.2">
      <c r="A15" s="374">
        <v>2</v>
      </c>
      <c r="B15" s="375">
        <v>4411</v>
      </c>
      <c r="C15" s="375">
        <v>600074340</v>
      </c>
      <c r="D15" s="375">
        <v>70982121</v>
      </c>
      <c r="E15" s="373" t="s">
        <v>151</v>
      </c>
      <c r="F15" s="375">
        <v>3111</v>
      </c>
      <c r="G15" s="247" t="s">
        <v>316</v>
      </c>
      <c r="H15" s="376" t="s">
        <v>282</v>
      </c>
      <c r="I15" s="110">
        <v>352854</v>
      </c>
      <c r="J15" s="111">
        <v>259833</v>
      </c>
      <c r="K15" s="111">
        <v>0</v>
      </c>
      <c r="L15" s="114">
        <v>87824</v>
      </c>
      <c r="M15" s="114">
        <v>5197</v>
      </c>
      <c r="N15" s="111">
        <v>0</v>
      </c>
      <c r="O15" s="275">
        <v>0.75</v>
      </c>
      <c r="P15" s="288">
        <v>0.75</v>
      </c>
      <c r="Q15" s="406">
        <v>0</v>
      </c>
      <c r="R15" s="112">
        <f t="shared" si="4"/>
        <v>0</v>
      </c>
      <c r="S15" s="113">
        <v>0</v>
      </c>
      <c r="T15" s="113">
        <v>0</v>
      </c>
      <c r="U15" s="113">
        <v>0</v>
      </c>
      <c r="V15" s="113">
        <v>0</v>
      </c>
      <c r="W15" s="113">
        <v>0</v>
      </c>
      <c r="X15" s="113">
        <v>0</v>
      </c>
      <c r="Y15" s="113">
        <f t="shared" si="5"/>
        <v>0</v>
      </c>
      <c r="Z15" s="113">
        <v>0</v>
      </c>
      <c r="AA15" s="113">
        <v>0</v>
      </c>
      <c r="AB15" s="113">
        <v>0</v>
      </c>
      <c r="AC15" s="113">
        <f t="shared" si="6"/>
        <v>0</v>
      </c>
      <c r="AD15" s="113">
        <f t="shared" si="7"/>
        <v>0</v>
      </c>
      <c r="AE15" s="114">
        <f t="shared" si="8"/>
        <v>0</v>
      </c>
      <c r="AF15" s="114">
        <f t="shared" si="9"/>
        <v>0</v>
      </c>
      <c r="AG15" s="113">
        <v>0</v>
      </c>
      <c r="AH15" s="113">
        <v>0</v>
      </c>
      <c r="AI15" s="113">
        <v>0</v>
      </c>
      <c r="AJ15" s="113">
        <f t="shared" si="10"/>
        <v>0</v>
      </c>
      <c r="AK15" s="113">
        <f t="shared" si="11"/>
        <v>0</v>
      </c>
      <c r="AL15" s="115">
        <v>0</v>
      </c>
      <c r="AM15" s="115">
        <v>0</v>
      </c>
      <c r="AN15" s="115">
        <v>0</v>
      </c>
      <c r="AO15" s="115">
        <v>0</v>
      </c>
      <c r="AP15" s="115">
        <v>0</v>
      </c>
      <c r="AQ15" s="115">
        <v>0</v>
      </c>
      <c r="AR15" s="115">
        <v>0</v>
      </c>
      <c r="AS15" s="115">
        <v>0</v>
      </c>
      <c r="AT15" s="409">
        <f t="shared" si="12"/>
        <v>0</v>
      </c>
      <c r="AU15" s="115">
        <f>AM15+AP15+AS15</f>
        <v>0</v>
      </c>
      <c r="AV15" s="116">
        <f t="shared" si="13"/>
        <v>0</v>
      </c>
      <c r="AW15" s="346">
        <f>I15+AK15</f>
        <v>352854</v>
      </c>
      <c r="AX15" s="113">
        <f>J15+Y15</f>
        <v>259833</v>
      </c>
      <c r="AY15" s="113">
        <f t="shared" ref="AY15:AY16" si="15">W15</f>
        <v>0</v>
      </c>
      <c r="AZ15" s="113">
        <f>K15+AC15</f>
        <v>0</v>
      </c>
      <c r="BA15" s="113">
        <f t="shared" si="14"/>
        <v>87824</v>
      </c>
      <c r="BB15" s="113">
        <f t="shared" si="14"/>
        <v>5197</v>
      </c>
      <c r="BC15" s="113">
        <f>N15+AJ15</f>
        <v>0</v>
      </c>
      <c r="BD15" s="115">
        <f>O15+AV15</f>
        <v>0.75</v>
      </c>
      <c r="BE15" s="115">
        <f>P15+AT15</f>
        <v>0.75</v>
      </c>
      <c r="BF15" s="372">
        <f t="shared" ref="BF15:BF16" si="16">AQ15</f>
        <v>0</v>
      </c>
      <c r="BG15" s="116">
        <f>Q15+AU15</f>
        <v>0</v>
      </c>
    </row>
    <row r="16" spans="1:59" s="389" customFormat="1" x14ac:dyDescent="0.2">
      <c r="A16" s="374">
        <v>2</v>
      </c>
      <c r="B16" s="375">
        <v>4411</v>
      </c>
      <c r="C16" s="375">
        <v>600074340</v>
      </c>
      <c r="D16" s="375">
        <v>70982121</v>
      </c>
      <c r="E16" s="373" t="s">
        <v>151</v>
      </c>
      <c r="F16" s="375">
        <v>3141</v>
      </c>
      <c r="G16" s="247" t="s">
        <v>319</v>
      </c>
      <c r="H16" s="376" t="s">
        <v>282</v>
      </c>
      <c r="I16" s="110">
        <v>517274</v>
      </c>
      <c r="J16" s="111">
        <v>370933</v>
      </c>
      <c r="K16" s="111">
        <v>7200</v>
      </c>
      <c r="L16" s="114">
        <v>127809</v>
      </c>
      <c r="M16" s="114">
        <v>7418</v>
      </c>
      <c r="N16" s="111">
        <v>3914</v>
      </c>
      <c r="O16" s="275">
        <v>1.25</v>
      </c>
      <c r="P16" s="288">
        <v>0</v>
      </c>
      <c r="Q16" s="406">
        <v>1.25</v>
      </c>
      <c r="R16" s="112">
        <f t="shared" si="4"/>
        <v>2400</v>
      </c>
      <c r="S16" s="113">
        <v>0</v>
      </c>
      <c r="T16" s="113">
        <v>0</v>
      </c>
      <c r="U16" s="113">
        <v>0</v>
      </c>
      <c r="V16" s="113">
        <v>0</v>
      </c>
      <c r="W16" s="113">
        <v>0</v>
      </c>
      <c r="X16" s="113">
        <v>0</v>
      </c>
      <c r="Y16" s="113">
        <f t="shared" si="5"/>
        <v>2400</v>
      </c>
      <c r="Z16" s="113">
        <v>-2400</v>
      </c>
      <c r="AA16" s="113">
        <v>0</v>
      </c>
      <c r="AB16" s="113">
        <v>0</v>
      </c>
      <c r="AC16" s="113">
        <f t="shared" si="6"/>
        <v>-2400</v>
      </c>
      <c r="AD16" s="113">
        <f t="shared" si="7"/>
        <v>0</v>
      </c>
      <c r="AE16" s="114">
        <f t="shared" si="8"/>
        <v>0</v>
      </c>
      <c r="AF16" s="114">
        <f t="shared" si="9"/>
        <v>48</v>
      </c>
      <c r="AG16" s="113">
        <v>0</v>
      </c>
      <c r="AH16" s="113">
        <v>0</v>
      </c>
      <c r="AI16" s="113">
        <v>0</v>
      </c>
      <c r="AJ16" s="113">
        <f t="shared" si="10"/>
        <v>0</v>
      </c>
      <c r="AK16" s="113">
        <f t="shared" si="11"/>
        <v>48</v>
      </c>
      <c r="AL16" s="115">
        <v>0</v>
      </c>
      <c r="AM16" s="115">
        <v>0.01</v>
      </c>
      <c r="AN16" s="115">
        <v>0</v>
      </c>
      <c r="AO16" s="115">
        <v>0</v>
      </c>
      <c r="AP16" s="115">
        <v>0</v>
      </c>
      <c r="AQ16" s="115">
        <v>0</v>
      </c>
      <c r="AR16" s="115">
        <v>0</v>
      </c>
      <c r="AS16" s="115">
        <v>0</v>
      </c>
      <c r="AT16" s="409">
        <f t="shared" si="12"/>
        <v>0</v>
      </c>
      <c r="AU16" s="115">
        <f>AM16+AP16+AS16</f>
        <v>0.01</v>
      </c>
      <c r="AV16" s="116">
        <f t="shared" si="13"/>
        <v>0.01</v>
      </c>
      <c r="AW16" s="346">
        <f>I16+AK16</f>
        <v>517322</v>
      </c>
      <c r="AX16" s="113">
        <f>J16+Y16</f>
        <v>373333</v>
      </c>
      <c r="AY16" s="113">
        <f t="shared" si="15"/>
        <v>0</v>
      </c>
      <c r="AZ16" s="113">
        <f>K16+AC16</f>
        <v>4800</v>
      </c>
      <c r="BA16" s="113">
        <f t="shared" si="14"/>
        <v>127809</v>
      </c>
      <c r="BB16" s="113">
        <f t="shared" si="14"/>
        <v>7466</v>
      </c>
      <c r="BC16" s="113">
        <f>N16+AJ16</f>
        <v>3914</v>
      </c>
      <c r="BD16" s="115">
        <f>O16+AV16</f>
        <v>1.26</v>
      </c>
      <c r="BE16" s="115">
        <f>P16+AT16</f>
        <v>0</v>
      </c>
      <c r="BF16" s="372">
        <f t="shared" si="16"/>
        <v>0</v>
      </c>
      <c r="BG16" s="116">
        <f>Q16+AU16</f>
        <v>1.26</v>
      </c>
    </row>
    <row r="17" spans="1:59" s="389" customFormat="1" x14ac:dyDescent="0.2">
      <c r="A17" s="237">
        <v>2</v>
      </c>
      <c r="B17" s="31">
        <v>4411</v>
      </c>
      <c r="C17" s="31">
        <v>600074340</v>
      </c>
      <c r="D17" s="31">
        <v>70982121</v>
      </c>
      <c r="E17" s="246" t="s">
        <v>152</v>
      </c>
      <c r="F17" s="31"/>
      <c r="G17" s="236"/>
      <c r="H17" s="327"/>
      <c r="I17" s="5">
        <v>8924335</v>
      </c>
      <c r="J17" s="8">
        <v>6424102</v>
      </c>
      <c r="K17" s="8">
        <v>51600</v>
      </c>
      <c r="L17" s="8">
        <v>2188788</v>
      </c>
      <c r="M17" s="8">
        <v>128481</v>
      </c>
      <c r="N17" s="8">
        <v>131364</v>
      </c>
      <c r="O17" s="9">
        <v>15.1622</v>
      </c>
      <c r="P17" s="9">
        <v>10.67</v>
      </c>
      <c r="Q17" s="38">
        <v>4.4922000000000004</v>
      </c>
      <c r="R17" s="5">
        <f t="shared" ref="R17:BG17" si="17">SUM(R14:R16)</f>
        <v>-7200</v>
      </c>
      <c r="S17" s="8">
        <f t="shared" si="17"/>
        <v>0</v>
      </c>
      <c r="T17" s="8">
        <f t="shared" si="17"/>
        <v>0</v>
      </c>
      <c r="U17" s="8">
        <f t="shared" ref="U17" si="18">SUM(U14:U16)</f>
        <v>41924</v>
      </c>
      <c r="V17" s="8">
        <f t="shared" si="17"/>
        <v>0</v>
      </c>
      <c r="W17" s="8">
        <f t="shared" ref="W17" si="19">SUM(W14:W16)</f>
        <v>0</v>
      </c>
      <c r="X17" s="8">
        <f t="shared" si="17"/>
        <v>0</v>
      </c>
      <c r="Y17" s="8">
        <f t="shared" si="17"/>
        <v>34724</v>
      </c>
      <c r="Z17" s="8">
        <f t="shared" si="17"/>
        <v>7200</v>
      </c>
      <c r="AA17" s="8">
        <f t="shared" si="17"/>
        <v>0</v>
      </c>
      <c r="AB17" s="8">
        <f t="shared" si="17"/>
        <v>0</v>
      </c>
      <c r="AC17" s="8">
        <f t="shared" si="17"/>
        <v>7200</v>
      </c>
      <c r="AD17" s="8">
        <f t="shared" si="17"/>
        <v>41924</v>
      </c>
      <c r="AE17" s="8">
        <f t="shared" si="17"/>
        <v>14170</v>
      </c>
      <c r="AF17" s="8">
        <f t="shared" si="17"/>
        <v>694</v>
      </c>
      <c r="AG17" s="8">
        <f t="shared" si="17"/>
        <v>0</v>
      </c>
      <c r="AH17" s="8">
        <f t="shared" ref="AH17" si="20">SUM(AH14:AH16)</f>
        <v>0</v>
      </c>
      <c r="AI17" s="8">
        <f t="shared" si="17"/>
        <v>0</v>
      </c>
      <c r="AJ17" s="8">
        <f t="shared" si="17"/>
        <v>0</v>
      </c>
      <c r="AK17" s="8">
        <f t="shared" si="17"/>
        <v>56788</v>
      </c>
      <c r="AL17" s="9">
        <f t="shared" si="17"/>
        <v>-0.05</v>
      </c>
      <c r="AM17" s="9">
        <f t="shared" si="17"/>
        <v>6.9999999999999993E-2</v>
      </c>
      <c r="AN17" s="9">
        <f t="shared" si="17"/>
        <v>0</v>
      </c>
      <c r="AO17" s="9">
        <f t="shared" si="17"/>
        <v>0</v>
      </c>
      <c r="AP17" s="9">
        <f t="shared" si="17"/>
        <v>0</v>
      </c>
      <c r="AQ17" s="9">
        <f t="shared" ref="AQ17" si="21">SUM(AQ14:AQ16)</f>
        <v>0</v>
      </c>
      <c r="AR17" s="9">
        <f t="shared" si="17"/>
        <v>0</v>
      </c>
      <c r="AS17" s="9">
        <f t="shared" si="17"/>
        <v>0</v>
      </c>
      <c r="AT17" s="9">
        <f t="shared" si="17"/>
        <v>-0.05</v>
      </c>
      <c r="AU17" s="9">
        <f t="shared" si="17"/>
        <v>6.9999999999999993E-2</v>
      </c>
      <c r="AV17" s="78">
        <f t="shared" si="17"/>
        <v>1.9999999999999997E-2</v>
      </c>
      <c r="AW17" s="851">
        <f t="shared" si="17"/>
        <v>8981123</v>
      </c>
      <c r="AX17" s="8">
        <f t="shared" si="17"/>
        <v>6458826</v>
      </c>
      <c r="AY17" s="43">
        <f t="shared" ref="AY17" si="22">SUM(AY14:AY16)</f>
        <v>0</v>
      </c>
      <c r="AZ17" s="8">
        <f t="shared" si="17"/>
        <v>58800</v>
      </c>
      <c r="BA17" s="8">
        <f t="shared" si="17"/>
        <v>2202958</v>
      </c>
      <c r="BB17" s="8">
        <f t="shared" si="17"/>
        <v>129175</v>
      </c>
      <c r="BC17" s="8">
        <f t="shared" si="17"/>
        <v>131364</v>
      </c>
      <c r="BD17" s="9">
        <f t="shared" si="17"/>
        <v>15.1822</v>
      </c>
      <c r="BE17" s="9">
        <f t="shared" si="17"/>
        <v>10.62</v>
      </c>
      <c r="BF17" s="9">
        <f t="shared" si="17"/>
        <v>0</v>
      </c>
      <c r="BG17" s="78">
        <f t="shared" si="17"/>
        <v>4.5622000000000007</v>
      </c>
    </row>
    <row r="18" spans="1:59" s="389" customFormat="1" x14ac:dyDescent="0.2">
      <c r="A18" s="374">
        <v>3</v>
      </c>
      <c r="B18" s="375">
        <v>4409</v>
      </c>
      <c r="C18" s="375">
        <v>600074358</v>
      </c>
      <c r="D18" s="375">
        <v>70982104</v>
      </c>
      <c r="E18" s="367" t="s">
        <v>153</v>
      </c>
      <c r="F18" s="375">
        <v>3111</v>
      </c>
      <c r="G18" s="247" t="s">
        <v>315</v>
      </c>
      <c r="H18" s="376" t="s">
        <v>281</v>
      </c>
      <c r="I18" s="110">
        <v>15481622</v>
      </c>
      <c r="J18" s="111">
        <v>11305514</v>
      </c>
      <c r="K18" s="111">
        <v>18000</v>
      </c>
      <c r="L18" s="114">
        <v>3827348</v>
      </c>
      <c r="M18" s="114">
        <v>226110</v>
      </c>
      <c r="N18" s="111">
        <v>104650</v>
      </c>
      <c r="O18" s="275">
        <v>27.581499999999998</v>
      </c>
      <c r="P18" s="288">
        <v>20.080000000000002</v>
      </c>
      <c r="Q18" s="406">
        <v>7.5015000000000001</v>
      </c>
      <c r="R18" s="112">
        <f t="shared" si="4"/>
        <v>0</v>
      </c>
      <c r="S18" s="113">
        <v>0</v>
      </c>
      <c r="T18" s="113">
        <v>25013</v>
      </c>
      <c r="U18" s="113">
        <v>115424</v>
      </c>
      <c r="V18" s="113">
        <v>-191458</v>
      </c>
      <c r="W18" s="113">
        <v>0</v>
      </c>
      <c r="X18" s="113">
        <v>0</v>
      </c>
      <c r="Y18" s="113">
        <f t="shared" si="5"/>
        <v>-51021</v>
      </c>
      <c r="Z18" s="113">
        <v>0</v>
      </c>
      <c r="AA18" s="113">
        <v>0</v>
      </c>
      <c r="AB18" s="113">
        <v>0</v>
      </c>
      <c r="AC18" s="113">
        <f t="shared" si="6"/>
        <v>0</v>
      </c>
      <c r="AD18" s="113">
        <f t="shared" si="7"/>
        <v>-51021</v>
      </c>
      <c r="AE18" s="114">
        <f t="shared" si="8"/>
        <v>-17245</v>
      </c>
      <c r="AF18" s="114">
        <f t="shared" si="9"/>
        <v>-1020</v>
      </c>
      <c r="AG18" s="113">
        <v>0</v>
      </c>
      <c r="AH18" s="113">
        <v>260000</v>
      </c>
      <c r="AI18" s="113">
        <v>0</v>
      </c>
      <c r="AJ18" s="113">
        <f t="shared" si="10"/>
        <v>260000</v>
      </c>
      <c r="AK18" s="113">
        <f t="shared" si="11"/>
        <v>190714</v>
      </c>
      <c r="AL18" s="115">
        <v>0</v>
      </c>
      <c r="AM18" s="115">
        <v>0</v>
      </c>
      <c r="AN18" s="115">
        <v>0</v>
      </c>
      <c r="AO18" s="115">
        <v>0.05</v>
      </c>
      <c r="AP18" s="115">
        <v>0</v>
      </c>
      <c r="AQ18" s="115">
        <v>0</v>
      </c>
      <c r="AR18" s="115">
        <v>0</v>
      </c>
      <c r="AS18" s="115">
        <v>0</v>
      </c>
      <c r="AT18" s="409">
        <f t="shared" ref="AT18:AT21" si="23">AL18+AN18+AO18+AR18+AQ18</f>
        <v>0.05</v>
      </c>
      <c r="AU18" s="115">
        <f>AM18+AP18+AS18</f>
        <v>0</v>
      </c>
      <c r="AV18" s="116">
        <f t="shared" si="13"/>
        <v>0.05</v>
      </c>
      <c r="AW18" s="346">
        <f>I18+AK18</f>
        <v>15672336</v>
      </c>
      <c r="AX18" s="113">
        <f>J18+Y18</f>
        <v>11254493</v>
      </c>
      <c r="AY18" s="113">
        <f t="shared" ref="AY18:AY21" si="24">W18</f>
        <v>0</v>
      </c>
      <c r="AZ18" s="113">
        <f>K18+AC18</f>
        <v>18000</v>
      </c>
      <c r="BA18" s="113">
        <f t="shared" ref="BA18:BB21" si="25">L18+AE18</f>
        <v>3810103</v>
      </c>
      <c r="BB18" s="113">
        <f t="shared" si="25"/>
        <v>225090</v>
      </c>
      <c r="BC18" s="113">
        <f>N18+AJ18</f>
        <v>364650</v>
      </c>
      <c r="BD18" s="115">
        <f>O18+AV18</f>
        <v>27.631499999999999</v>
      </c>
      <c r="BE18" s="115">
        <f>P18+AT18</f>
        <v>20.130000000000003</v>
      </c>
      <c r="BF18" s="372">
        <f t="shared" ref="BF18:BF21" si="26">AQ18</f>
        <v>0</v>
      </c>
      <c r="BG18" s="116">
        <f>Q18+AU18</f>
        <v>7.5015000000000001</v>
      </c>
    </row>
    <row r="19" spans="1:59" s="389" customFormat="1" x14ac:dyDescent="0.2">
      <c r="A19" s="374">
        <v>3</v>
      </c>
      <c r="B19" s="375">
        <v>4409</v>
      </c>
      <c r="C19" s="375">
        <v>600074358</v>
      </c>
      <c r="D19" s="375">
        <v>70982104</v>
      </c>
      <c r="E19" s="367" t="s">
        <v>153</v>
      </c>
      <c r="F19" s="375">
        <v>3111</v>
      </c>
      <c r="G19" s="247" t="s">
        <v>317</v>
      </c>
      <c r="H19" s="376" t="s">
        <v>281</v>
      </c>
      <c r="I19" s="110">
        <v>489218</v>
      </c>
      <c r="J19" s="111">
        <v>360249</v>
      </c>
      <c r="K19" s="111">
        <v>0</v>
      </c>
      <c r="L19" s="114">
        <v>121764</v>
      </c>
      <c r="M19" s="114">
        <v>7205</v>
      </c>
      <c r="N19" s="111">
        <v>0</v>
      </c>
      <c r="O19" s="275">
        <v>0.98599999999999999</v>
      </c>
      <c r="P19" s="288">
        <v>0.98599999999999999</v>
      </c>
      <c r="Q19" s="406">
        <v>0</v>
      </c>
      <c r="R19" s="112">
        <f t="shared" si="4"/>
        <v>0</v>
      </c>
      <c r="S19" s="113">
        <v>0</v>
      </c>
      <c r="T19" s="113">
        <v>0</v>
      </c>
      <c r="U19" s="113">
        <v>0</v>
      </c>
      <c r="V19" s="113">
        <v>0</v>
      </c>
      <c r="W19" s="113">
        <v>0</v>
      </c>
      <c r="X19" s="113">
        <v>0</v>
      </c>
      <c r="Y19" s="113">
        <f t="shared" si="5"/>
        <v>0</v>
      </c>
      <c r="Z19" s="113">
        <v>0</v>
      </c>
      <c r="AA19" s="113">
        <v>0</v>
      </c>
      <c r="AB19" s="113">
        <v>0</v>
      </c>
      <c r="AC19" s="113">
        <f t="shared" si="6"/>
        <v>0</v>
      </c>
      <c r="AD19" s="113">
        <f t="shared" si="7"/>
        <v>0</v>
      </c>
      <c r="AE19" s="114">
        <f t="shared" si="8"/>
        <v>0</v>
      </c>
      <c r="AF19" s="114">
        <f t="shared" si="9"/>
        <v>0</v>
      </c>
      <c r="AG19" s="113">
        <v>0</v>
      </c>
      <c r="AH19" s="113">
        <v>0</v>
      </c>
      <c r="AI19" s="113">
        <v>0</v>
      </c>
      <c r="AJ19" s="113">
        <f t="shared" si="10"/>
        <v>0</v>
      </c>
      <c r="AK19" s="113">
        <f t="shared" si="11"/>
        <v>0</v>
      </c>
      <c r="AL19" s="115">
        <v>0</v>
      </c>
      <c r="AM19" s="115">
        <v>0</v>
      </c>
      <c r="AN19" s="115">
        <v>0</v>
      </c>
      <c r="AO19" s="115">
        <v>0</v>
      </c>
      <c r="AP19" s="115">
        <v>0</v>
      </c>
      <c r="AQ19" s="115">
        <v>0</v>
      </c>
      <c r="AR19" s="115">
        <v>0</v>
      </c>
      <c r="AS19" s="115">
        <v>0</v>
      </c>
      <c r="AT19" s="409">
        <f t="shared" si="23"/>
        <v>0</v>
      </c>
      <c r="AU19" s="115">
        <f>AM19+AP19+AS19</f>
        <v>0</v>
      </c>
      <c r="AV19" s="116">
        <f t="shared" si="13"/>
        <v>0</v>
      </c>
      <c r="AW19" s="346">
        <f>I19+AK19</f>
        <v>489218</v>
      </c>
      <c r="AX19" s="113">
        <f>J19+Y19</f>
        <v>360249</v>
      </c>
      <c r="AY19" s="113">
        <f t="shared" si="24"/>
        <v>0</v>
      </c>
      <c r="AZ19" s="113">
        <f>K19+AC19</f>
        <v>0</v>
      </c>
      <c r="BA19" s="113">
        <f t="shared" si="25"/>
        <v>121764</v>
      </c>
      <c r="BB19" s="113">
        <f t="shared" si="25"/>
        <v>7205</v>
      </c>
      <c r="BC19" s="113">
        <f>N19+AJ19</f>
        <v>0</v>
      </c>
      <c r="BD19" s="115">
        <f>O19+AV19</f>
        <v>0.98599999999999999</v>
      </c>
      <c r="BE19" s="115">
        <f>P19+AT19</f>
        <v>0.98599999999999999</v>
      </c>
      <c r="BF19" s="372">
        <f t="shared" si="26"/>
        <v>0</v>
      </c>
      <c r="BG19" s="116">
        <f>Q19+AU19</f>
        <v>0</v>
      </c>
    </row>
    <row r="20" spans="1:59" s="389" customFormat="1" x14ac:dyDescent="0.2">
      <c r="A20" s="374">
        <v>3</v>
      </c>
      <c r="B20" s="375">
        <v>4409</v>
      </c>
      <c r="C20" s="375">
        <v>600074358</v>
      </c>
      <c r="D20" s="375">
        <v>70982104</v>
      </c>
      <c r="E20" s="367" t="s">
        <v>153</v>
      </c>
      <c r="F20" s="375">
        <v>3111</v>
      </c>
      <c r="G20" s="247" t="s">
        <v>316</v>
      </c>
      <c r="H20" s="376" t="s">
        <v>282</v>
      </c>
      <c r="I20" s="110">
        <v>784117</v>
      </c>
      <c r="J20" s="111">
        <v>577406</v>
      </c>
      <c r="K20" s="111">
        <v>0</v>
      </c>
      <c r="L20" s="114">
        <v>195163</v>
      </c>
      <c r="M20" s="114">
        <v>11548</v>
      </c>
      <c r="N20" s="111">
        <v>0</v>
      </c>
      <c r="O20" s="275">
        <v>1.17</v>
      </c>
      <c r="P20" s="288">
        <v>1.17</v>
      </c>
      <c r="Q20" s="406">
        <v>0</v>
      </c>
      <c r="R20" s="112">
        <f t="shared" si="4"/>
        <v>0</v>
      </c>
      <c r="S20" s="113">
        <v>0</v>
      </c>
      <c r="T20" s="113">
        <v>0</v>
      </c>
      <c r="U20" s="113">
        <v>0</v>
      </c>
      <c r="V20" s="113">
        <v>0</v>
      </c>
      <c r="W20" s="113">
        <v>0</v>
      </c>
      <c r="X20" s="113">
        <v>0</v>
      </c>
      <c r="Y20" s="113">
        <f t="shared" si="5"/>
        <v>0</v>
      </c>
      <c r="Z20" s="113">
        <v>0</v>
      </c>
      <c r="AA20" s="113">
        <v>0</v>
      </c>
      <c r="AB20" s="113">
        <v>0</v>
      </c>
      <c r="AC20" s="113">
        <f t="shared" si="6"/>
        <v>0</v>
      </c>
      <c r="AD20" s="113">
        <f t="shared" si="7"/>
        <v>0</v>
      </c>
      <c r="AE20" s="114">
        <f t="shared" si="8"/>
        <v>0</v>
      </c>
      <c r="AF20" s="114">
        <f t="shared" si="9"/>
        <v>0</v>
      </c>
      <c r="AG20" s="113">
        <v>0</v>
      </c>
      <c r="AH20" s="113">
        <v>0</v>
      </c>
      <c r="AI20" s="113">
        <v>0</v>
      </c>
      <c r="AJ20" s="113">
        <f t="shared" si="10"/>
        <v>0</v>
      </c>
      <c r="AK20" s="113">
        <f t="shared" si="11"/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v>0</v>
      </c>
      <c r="AR20" s="115">
        <v>0</v>
      </c>
      <c r="AS20" s="115">
        <v>0</v>
      </c>
      <c r="AT20" s="409">
        <f t="shared" si="23"/>
        <v>0</v>
      </c>
      <c r="AU20" s="115">
        <f>AM20+AP20+AS20</f>
        <v>0</v>
      </c>
      <c r="AV20" s="116">
        <f t="shared" si="13"/>
        <v>0</v>
      </c>
      <c r="AW20" s="346">
        <f>I20+AK20</f>
        <v>784117</v>
      </c>
      <c r="AX20" s="113">
        <f>J20+Y20</f>
        <v>577406</v>
      </c>
      <c r="AY20" s="113">
        <f t="shared" si="24"/>
        <v>0</v>
      </c>
      <c r="AZ20" s="113">
        <f>K20+AC20</f>
        <v>0</v>
      </c>
      <c r="BA20" s="113">
        <f t="shared" si="25"/>
        <v>195163</v>
      </c>
      <c r="BB20" s="113">
        <f t="shared" si="25"/>
        <v>11548</v>
      </c>
      <c r="BC20" s="113">
        <f>N20+AJ20</f>
        <v>0</v>
      </c>
      <c r="BD20" s="115">
        <f>O20+AV20</f>
        <v>1.17</v>
      </c>
      <c r="BE20" s="115">
        <f>P20+AT20</f>
        <v>1.17</v>
      </c>
      <c r="BF20" s="372">
        <f t="shared" si="26"/>
        <v>0</v>
      </c>
      <c r="BG20" s="116">
        <f>Q20+AU20</f>
        <v>0</v>
      </c>
    </row>
    <row r="21" spans="1:59" s="389" customFormat="1" x14ac:dyDescent="0.2">
      <c r="A21" s="374">
        <v>3</v>
      </c>
      <c r="B21" s="375">
        <v>4409</v>
      </c>
      <c r="C21" s="375">
        <v>600074358</v>
      </c>
      <c r="D21" s="375">
        <v>70982104</v>
      </c>
      <c r="E21" s="373" t="s">
        <v>153</v>
      </c>
      <c r="F21" s="375">
        <v>3141</v>
      </c>
      <c r="G21" s="247" t="s">
        <v>319</v>
      </c>
      <c r="H21" s="376" t="s">
        <v>282</v>
      </c>
      <c r="I21" s="110">
        <v>2351559</v>
      </c>
      <c r="J21" s="111">
        <v>1715470</v>
      </c>
      <c r="K21" s="111">
        <v>7000</v>
      </c>
      <c r="L21" s="114">
        <v>582194</v>
      </c>
      <c r="M21" s="114">
        <v>34309</v>
      </c>
      <c r="N21" s="111">
        <v>12586</v>
      </c>
      <c r="O21" s="275">
        <v>5.830000000000001</v>
      </c>
      <c r="P21" s="288">
        <v>0</v>
      </c>
      <c r="Q21" s="406">
        <v>5.830000000000001</v>
      </c>
      <c r="R21" s="112">
        <f t="shared" si="4"/>
        <v>0</v>
      </c>
      <c r="S21" s="113">
        <v>0</v>
      </c>
      <c r="T21" s="113">
        <v>0</v>
      </c>
      <c r="U21" s="113">
        <v>0</v>
      </c>
      <c r="V21" s="113">
        <v>0</v>
      </c>
      <c r="W21" s="113">
        <v>0</v>
      </c>
      <c r="X21" s="113">
        <v>0</v>
      </c>
      <c r="Y21" s="113">
        <f t="shared" si="5"/>
        <v>0</v>
      </c>
      <c r="Z21" s="113">
        <v>0</v>
      </c>
      <c r="AA21" s="113">
        <v>0</v>
      </c>
      <c r="AB21" s="113">
        <v>0</v>
      </c>
      <c r="AC21" s="113">
        <f t="shared" si="6"/>
        <v>0</v>
      </c>
      <c r="AD21" s="113">
        <f t="shared" si="7"/>
        <v>0</v>
      </c>
      <c r="AE21" s="114">
        <f t="shared" si="8"/>
        <v>0</v>
      </c>
      <c r="AF21" s="114">
        <f t="shared" si="9"/>
        <v>0</v>
      </c>
      <c r="AG21" s="113">
        <v>0</v>
      </c>
      <c r="AH21" s="113">
        <v>0</v>
      </c>
      <c r="AI21" s="113">
        <v>0</v>
      </c>
      <c r="AJ21" s="113">
        <f t="shared" si="10"/>
        <v>0</v>
      </c>
      <c r="AK21" s="113">
        <f t="shared" si="11"/>
        <v>0</v>
      </c>
      <c r="AL21" s="115">
        <v>0</v>
      </c>
      <c r="AM21" s="115">
        <v>0</v>
      </c>
      <c r="AN21" s="115">
        <v>0</v>
      </c>
      <c r="AO21" s="115">
        <v>0</v>
      </c>
      <c r="AP21" s="115">
        <v>0</v>
      </c>
      <c r="AQ21" s="115">
        <v>0</v>
      </c>
      <c r="AR21" s="115">
        <v>0</v>
      </c>
      <c r="AS21" s="115">
        <v>0</v>
      </c>
      <c r="AT21" s="409">
        <f t="shared" si="23"/>
        <v>0</v>
      </c>
      <c r="AU21" s="115">
        <f>AM21+AP21+AS21</f>
        <v>0</v>
      </c>
      <c r="AV21" s="116">
        <f t="shared" si="13"/>
        <v>0</v>
      </c>
      <c r="AW21" s="346">
        <f>I21+AK21</f>
        <v>2351559</v>
      </c>
      <c r="AX21" s="113">
        <f>J21+Y21</f>
        <v>1715470</v>
      </c>
      <c r="AY21" s="113">
        <f t="shared" si="24"/>
        <v>0</v>
      </c>
      <c r="AZ21" s="113">
        <f>K21+AC21</f>
        <v>7000</v>
      </c>
      <c r="BA21" s="113">
        <f t="shared" si="25"/>
        <v>582194</v>
      </c>
      <c r="BB21" s="113">
        <f t="shared" si="25"/>
        <v>34309</v>
      </c>
      <c r="BC21" s="113">
        <f>N21+AJ21</f>
        <v>12586</v>
      </c>
      <c r="BD21" s="115">
        <f>O21+AV21</f>
        <v>5.830000000000001</v>
      </c>
      <c r="BE21" s="115">
        <f>P21+AT21</f>
        <v>0</v>
      </c>
      <c r="BF21" s="372">
        <f t="shared" si="26"/>
        <v>0</v>
      </c>
      <c r="BG21" s="116">
        <f>Q21+AU21</f>
        <v>5.830000000000001</v>
      </c>
    </row>
    <row r="22" spans="1:59" s="389" customFormat="1" x14ac:dyDescent="0.2">
      <c r="A22" s="237">
        <v>3</v>
      </c>
      <c r="B22" s="31">
        <v>4409</v>
      </c>
      <c r="C22" s="31">
        <v>600074358</v>
      </c>
      <c r="D22" s="31">
        <v>70982104</v>
      </c>
      <c r="E22" s="246" t="s">
        <v>154</v>
      </c>
      <c r="F22" s="31"/>
      <c r="G22" s="236"/>
      <c r="H22" s="327"/>
      <c r="I22" s="5">
        <v>19106516</v>
      </c>
      <c r="J22" s="8">
        <v>13958639</v>
      </c>
      <c r="K22" s="8">
        <v>25000</v>
      </c>
      <c r="L22" s="8">
        <v>4726469</v>
      </c>
      <c r="M22" s="8">
        <v>279172</v>
      </c>
      <c r="N22" s="8">
        <v>117236</v>
      </c>
      <c r="O22" s="9">
        <v>35.567499999999995</v>
      </c>
      <c r="P22" s="9">
        <v>22.236000000000004</v>
      </c>
      <c r="Q22" s="38">
        <v>13.331500000000002</v>
      </c>
      <c r="R22" s="5">
        <f t="shared" ref="R22:BG22" si="27">SUM(R18:R21)</f>
        <v>0</v>
      </c>
      <c r="S22" s="8">
        <f t="shared" si="27"/>
        <v>0</v>
      </c>
      <c r="T22" s="8">
        <f t="shared" si="27"/>
        <v>25013</v>
      </c>
      <c r="U22" s="8">
        <f t="shared" ref="U22" si="28">SUM(U18:U21)</f>
        <v>115424</v>
      </c>
      <c r="V22" s="8">
        <f t="shared" si="27"/>
        <v>-191458</v>
      </c>
      <c r="W22" s="8">
        <f t="shared" ref="W22" si="29">SUM(W18:W21)</f>
        <v>0</v>
      </c>
      <c r="X22" s="8">
        <f t="shared" si="27"/>
        <v>0</v>
      </c>
      <c r="Y22" s="8">
        <f t="shared" si="27"/>
        <v>-51021</v>
      </c>
      <c r="Z22" s="8">
        <f t="shared" si="27"/>
        <v>0</v>
      </c>
      <c r="AA22" s="8">
        <f t="shared" si="27"/>
        <v>0</v>
      </c>
      <c r="AB22" s="8">
        <f t="shared" si="27"/>
        <v>0</v>
      </c>
      <c r="AC22" s="8">
        <f t="shared" si="27"/>
        <v>0</v>
      </c>
      <c r="AD22" s="8">
        <f t="shared" si="27"/>
        <v>-51021</v>
      </c>
      <c r="AE22" s="8">
        <f t="shared" si="27"/>
        <v>-17245</v>
      </c>
      <c r="AF22" s="8">
        <f t="shared" si="27"/>
        <v>-1020</v>
      </c>
      <c r="AG22" s="8">
        <f t="shared" si="27"/>
        <v>0</v>
      </c>
      <c r="AH22" s="8">
        <f t="shared" ref="AH22" si="30">SUM(AH18:AH21)</f>
        <v>260000</v>
      </c>
      <c r="AI22" s="8">
        <f t="shared" si="27"/>
        <v>0</v>
      </c>
      <c r="AJ22" s="8">
        <f t="shared" si="27"/>
        <v>260000</v>
      </c>
      <c r="AK22" s="8">
        <f t="shared" si="27"/>
        <v>190714</v>
      </c>
      <c r="AL22" s="9">
        <f t="shared" si="27"/>
        <v>0</v>
      </c>
      <c r="AM22" s="9">
        <f t="shared" si="27"/>
        <v>0</v>
      </c>
      <c r="AN22" s="9">
        <f t="shared" si="27"/>
        <v>0</v>
      </c>
      <c r="AO22" s="9">
        <f t="shared" si="27"/>
        <v>0.05</v>
      </c>
      <c r="AP22" s="9">
        <f t="shared" si="27"/>
        <v>0</v>
      </c>
      <c r="AQ22" s="9">
        <f t="shared" ref="AQ22" si="31">SUM(AQ18:AQ21)</f>
        <v>0</v>
      </c>
      <c r="AR22" s="9">
        <f t="shared" si="27"/>
        <v>0</v>
      </c>
      <c r="AS22" s="9">
        <f t="shared" si="27"/>
        <v>0</v>
      </c>
      <c r="AT22" s="9">
        <f t="shared" si="27"/>
        <v>0.05</v>
      </c>
      <c r="AU22" s="9">
        <f t="shared" si="27"/>
        <v>0</v>
      </c>
      <c r="AV22" s="78">
        <f t="shared" si="27"/>
        <v>0.05</v>
      </c>
      <c r="AW22" s="851">
        <f t="shared" si="27"/>
        <v>19297230</v>
      </c>
      <c r="AX22" s="8">
        <f t="shared" si="27"/>
        <v>13907618</v>
      </c>
      <c r="AY22" s="43">
        <f t="shared" ref="AY22" si="32">SUM(AY18:AY21)</f>
        <v>0</v>
      </c>
      <c r="AZ22" s="8">
        <f t="shared" si="27"/>
        <v>25000</v>
      </c>
      <c r="BA22" s="8">
        <f t="shared" si="27"/>
        <v>4709224</v>
      </c>
      <c r="BB22" s="8">
        <f t="shared" si="27"/>
        <v>278152</v>
      </c>
      <c r="BC22" s="8">
        <f t="shared" si="27"/>
        <v>377236</v>
      </c>
      <c r="BD22" s="9">
        <f t="shared" si="27"/>
        <v>35.6175</v>
      </c>
      <c r="BE22" s="9">
        <f t="shared" si="27"/>
        <v>22.286000000000001</v>
      </c>
      <c r="BF22" s="9">
        <f t="shared" si="27"/>
        <v>0</v>
      </c>
      <c r="BG22" s="78">
        <f t="shared" si="27"/>
        <v>13.331500000000002</v>
      </c>
    </row>
    <row r="23" spans="1:59" s="389" customFormat="1" x14ac:dyDescent="0.2">
      <c r="A23" s="374">
        <v>4</v>
      </c>
      <c r="B23" s="375">
        <v>4407</v>
      </c>
      <c r="C23" s="375">
        <v>600074552</v>
      </c>
      <c r="D23" s="375">
        <v>70982201</v>
      </c>
      <c r="E23" s="373" t="s">
        <v>155</v>
      </c>
      <c r="F23" s="375">
        <v>3111</v>
      </c>
      <c r="G23" s="247" t="s">
        <v>315</v>
      </c>
      <c r="H23" s="376" t="s">
        <v>281</v>
      </c>
      <c r="I23" s="110">
        <v>7081735</v>
      </c>
      <c r="J23" s="111">
        <v>5179002</v>
      </c>
      <c r="K23" s="111">
        <v>0</v>
      </c>
      <c r="L23" s="114">
        <v>1750503</v>
      </c>
      <c r="M23" s="114">
        <v>103580</v>
      </c>
      <c r="N23" s="111">
        <v>48650</v>
      </c>
      <c r="O23" s="275">
        <v>11.384599999999999</v>
      </c>
      <c r="P23" s="288">
        <v>8.4193999999999996</v>
      </c>
      <c r="Q23" s="406">
        <v>2.9651999999999998</v>
      </c>
      <c r="R23" s="112">
        <f t="shared" si="4"/>
        <v>0</v>
      </c>
      <c r="S23" s="113">
        <v>0</v>
      </c>
      <c r="T23" s="113">
        <v>0</v>
      </c>
      <c r="U23" s="113">
        <v>41524</v>
      </c>
      <c r="V23" s="113">
        <v>0</v>
      </c>
      <c r="W23" s="113">
        <v>0</v>
      </c>
      <c r="X23" s="113">
        <v>0</v>
      </c>
      <c r="Y23" s="113">
        <f t="shared" si="5"/>
        <v>41524</v>
      </c>
      <c r="Z23" s="113">
        <v>0</v>
      </c>
      <c r="AA23" s="113">
        <v>0</v>
      </c>
      <c r="AB23" s="113">
        <v>0</v>
      </c>
      <c r="AC23" s="113">
        <f t="shared" si="6"/>
        <v>0</v>
      </c>
      <c r="AD23" s="113">
        <f t="shared" si="7"/>
        <v>41524</v>
      </c>
      <c r="AE23" s="114">
        <f t="shared" si="8"/>
        <v>14035</v>
      </c>
      <c r="AF23" s="114">
        <f t="shared" si="9"/>
        <v>830</v>
      </c>
      <c r="AG23" s="113">
        <v>0</v>
      </c>
      <c r="AH23" s="113">
        <v>0</v>
      </c>
      <c r="AI23" s="113">
        <v>0</v>
      </c>
      <c r="AJ23" s="113">
        <f t="shared" si="10"/>
        <v>0</v>
      </c>
      <c r="AK23" s="113">
        <f t="shared" si="11"/>
        <v>56389</v>
      </c>
      <c r="AL23" s="115">
        <v>0</v>
      </c>
      <c r="AM23" s="115">
        <v>0</v>
      </c>
      <c r="AN23" s="115">
        <v>0</v>
      </c>
      <c r="AO23" s="115">
        <v>0</v>
      </c>
      <c r="AP23" s="115">
        <v>0</v>
      </c>
      <c r="AQ23" s="115">
        <v>0</v>
      </c>
      <c r="AR23" s="115">
        <v>0</v>
      </c>
      <c r="AS23" s="115">
        <v>0</v>
      </c>
      <c r="AT23" s="409">
        <f t="shared" ref="AT23:AT26" si="33">AL23+AN23+AO23+AR23+AQ23</f>
        <v>0</v>
      </c>
      <c r="AU23" s="115">
        <f>AM23+AP23+AS23</f>
        <v>0</v>
      </c>
      <c r="AV23" s="116">
        <f t="shared" si="13"/>
        <v>0</v>
      </c>
      <c r="AW23" s="346">
        <f>I23+AK23</f>
        <v>7138124</v>
      </c>
      <c r="AX23" s="113">
        <f>J23+Y23</f>
        <v>5220526</v>
      </c>
      <c r="AY23" s="113">
        <f t="shared" ref="AY23:AY26" si="34">W23</f>
        <v>0</v>
      </c>
      <c r="AZ23" s="113">
        <f>K23+AC23</f>
        <v>0</v>
      </c>
      <c r="BA23" s="113">
        <f t="shared" ref="BA23:BB26" si="35">L23+AE23</f>
        <v>1764538</v>
      </c>
      <c r="BB23" s="113">
        <f t="shared" si="35"/>
        <v>104410</v>
      </c>
      <c r="BC23" s="113">
        <f>N23+AJ23</f>
        <v>48650</v>
      </c>
      <c r="BD23" s="115">
        <f>O23+AV23</f>
        <v>11.384599999999999</v>
      </c>
      <c r="BE23" s="115">
        <f>P23+AT23</f>
        <v>8.4193999999999996</v>
      </c>
      <c r="BF23" s="372">
        <f t="shared" ref="BF23:BF26" si="36">AQ23</f>
        <v>0</v>
      </c>
      <c r="BG23" s="116">
        <f>Q23+AU23</f>
        <v>2.9651999999999998</v>
      </c>
    </row>
    <row r="24" spans="1:59" s="389" customFormat="1" x14ac:dyDescent="0.2">
      <c r="A24" s="374">
        <v>4</v>
      </c>
      <c r="B24" s="375">
        <v>4407</v>
      </c>
      <c r="C24" s="375">
        <v>600074552</v>
      </c>
      <c r="D24" s="375">
        <v>70982201</v>
      </c>
      <c r="E24" s="373" t="s">
        <v>155</v>
      </c>
      <c r="F24" s="375">
        <v>3111</v>
      </c>
      <c r="G24" s="247" t="s">
        <v>317</v>
      </c>
      <c r="H24" s="376" t="s">
        <v>281</v>
      </c>
      <c r="I24" s="110">
        <v>535926</v>
      </c>
      <c r="J24" s="111">
        <v>394644</v>
      </c>
      <c r="K24" s="111">
        <v>0</v>
      </c>
      <c r="L24" s="114">
        <v>133389</v>
      </c>
      <c r="M24" s="114">
        <v>7893</v>
      </c>
      <c r="N24" s="111">
        <v>0</v>
      </c>
      <c r="O24" s="275">
        <v>1</v>
      </c>
      <c r="P24" s="288">
        <v>1</v>
      </c>
      <c r="Q24" s="406">
        <v>0</v>
      </c>
      <c r="R24" s="112">
        <f t="shared" si="4"/>
        <v>0</v>
      </c>
      <c r="S24" s="113">
        <v>0</v>
      </c>
      <c r="T24" s="113">
        <v>0</v>
      </c>
      <c r="U24" s="113">
        <v>0</v>
      </c>
      <c r="V24" s="113">
        <v>0</v>
      </c>
      <c r="W24" s="113">
        <v>0</v>
      </c>
      <c r="X24" s="113">
        <v>0</v>
      </c>
      <c r="Y24" s="113">
        <f t="shared" si="5"/>
        <v>0</v>
      </c>
      <c r="Z24" s="113">
        <v>0</v>
      </c>
      <c r="AA24" s="113">
        <v>0</v>
      </c>
      <c r="AB24" s="113">
        <v>0</v>
      </c>
      <c r="AC24" s="113">
        <f t="shared" si="6"/>
        <v>0</v>
      </c>
      <c r="AD24" s="113">
        <f t="shared" si="7"/>
        <v>0</v>
      </c>
      <c r="AE24" s="114">
        <f t="shared" si="8"/>
        <v>0</v>
      </c>
      <c r="AF24" s="114">
        <f t="shared" si="9"/>
        <v>0</v>
      </c>
      <c r="AG24" s="113">
        <v>0</v>
      </c>
      <c r="AH24" s="113">
        <v>0</v>
      </c>
      <c r="AI24" s="113">
        <v>0</v>
      </c>
      <c r="AJ24" s="113">
        <f t="shared" si="10"/>
        <v>0</v>
      </c>
      <c r="AK24" s="113">
        <f t="shared" si="11"/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v>0</v>
      </c>
      <c r="AQ24" s="115">
        <v>0</v>
      </c>
      <c r="AR24" s="115">
        <v>0</v>
      </c>
      <c r="AS24" s="115">
        <v>0</v>
      </c>
      <c r="AT24" s="409">
        <f t="shared" si="33"/>
        <v>0</v>
      </c>
      <c r="AU24" s="115">
        <f>AM24+AP24+AS24</f>
        <v>0</v>
      </c>
      <c r="AV24" s="116">
        <f t="shared" si="13"/>
        <v>0</v>
      </c>
      <c r="AW24" s="346">
        <f>I24+AK24</f>
        <v>535926</v>
      </c>
      <c r="AX24" s="113">
        <f>J24+Y24</f>
        <v>394644</v>
      </c>
      <c r="AY24" s="113">
        <f t="shared" si="34"/>
        <v>0</v>
      </c>
      <c r="AZ24" s="113">
        <f>K24+AC24</f>
        <v>0</v>
      </c>
      <c r="BA24" s="113">
        <f t="shared" si="35"/>
        <v>133389</v>
      </c>
      <c r="BB24" s="113">
        <f t="shared" si="35"/>
        <v>7893</v>
      </c>
      <c r="BC24" s="113">
        <f>N24+AJ24</f>
        <v>0</v>
      </c>
      <c r="BD24" s="115">
        <f>O24+AV24</f>
        <v>1</v>
      </c>
      <c r="BE24" s="115">
        <f>P24+AT24</f>
        <v>1</v>
      </c>
      <c r="BF24" s="372">
        <f t="shared" si="36"/>
        <v>0</v>
      </c>
      <c r="BG24" s="116">
        <f>Q24+AU24</f>
        <v>0</v>
      </c>
    </row>
    <row r="25" spans="1:59" s="389" customFormat="1" x14ac:dyDescent="0.2">
      <c r="A25" s="374">
        <v>4</v>
      </c>
      <c r="B25" s="375">
        <v>4407</v>
      </c>
      <c r="C25" s="375">
        <v>600074552</v>
      </c>
      <c r="D25" s="375">
        <v>70982201</v>
      </c>
      <c r="E25" s="373" t="s">
        <v>155</v>
      </c>
      <c r="F25" s="375">
        <v>3111</v>
      </c>
      <c r="G25" s="247" t="s">
        <v>316</v>
      </c>
      <c r="H25" s="376" t="s">
        <v>282</v>
      </c>
      <c r="I25" s="110">
        <v>1517861</v>
      </c>
      <c r="J25" s="111">
        <v>1117718</v>
      </c>
      <c r="K25" s="111">
        <v>0</v>
      </c>
      <c r="L25" s="114">
        <v>377789</v>
      </c>
      <c r="M25" s="114">
        <v>22354</v>
      </c>
      <c r="N25" s="111">
        <v>0</v>
      </c>
      <c r="O25" s="275">
        <v>3.24</v>
      </c>
      <c r="P25" s="288">
        <v>3.24</v>
      </c>
      <c r="Q25" s="406">
        <v>0</v>
      </c>
      <c r="R25" s="112">
        <f t="shared" si="4"/>
        <v>0</v>
      </c>
      <c r="S25" s="113">
        <v>0</v>
      </c>
      <c r="T25" s="113">
        <v>0</v>
      </c>
      <c r="U25" s="113">
        <v>0</v>
      </c>
      <c r="V25" s="113">
        <v>0</v>
      </c>
      <c r="W25" s="113">
        <v>0</v>
      </c>
      <c r="X25" s="113">
        <v>0</v>
      </c>
      <c r="Y25" s="113">
        <f t="shared" si="5"/>
        <v>0</v>
      </c>
      <c r="Z25" s="113">
        <v>0</v>
      </c>
      <c r="AA25" s="113">
        <v>0</v>
      </c>
      <c r="AB25" s="113">
        <v>0</v>
      </c>
      <c r="AC25" s="113">
        <f t="shared" si="6"/>
        <v>0</v>
      </c>
      <c r="AD25" s="113">
        <f t="shared" si="7"/>
        <v>0</v>
      </c>
      <c r="AE25" s="114">
        <f t="shared" si="8"/>
        <v>0</v>
      </c>
      <c r="AF25" s="114">
        <f t="shared" si="9"/>
        <v>0</v>
      </c>
      <c r="AG25" s="113">
        <v>0</v>
      </c>
      <c r="AH25" s="113">
        <v>0</v>
      </c>
      <c r="AI25" s="113">
        <v>0</v>
      </c>
      <c r="AJ25" s="113">
        <f t="shared" si="10"/>
        <v>0</v>
      </c>
      <c r="AK25" s="113">
        <f t="shared" si="11"/>
        <v>0</v>
      </c>
      <c r="AL25" s="115">
        <v>0</v>
      </c>
      <c r="AM25" s="115">
        <v>0</v>
      </c>
      <c r="AN25" s="115">
        <v>0</v>
      </c>
      <c r="AO25" s="115">
        <v>0</v>
      </c>
      <c r="AP25" s="115">
        <v>0</v>
      </c>
      <c r="AQ25" s="115">
        <v>0</v>
      </c>
      <c r="AR25" s="115">
        <v>0</v>
      </c>
      <c r="AS25" s="115">
        <v>0</v>
      </c>
      <c r="AT25" s="409">
        <f t="shared" si="33"/>
        <v>0</v>
      </c>
      <c r="AU25" s="115">
        <f>AM25+AP25+AS25</f>
        <v>0</v>
      </c>
      <c r="AV25" s="116">
        <f t="shared" si="13"/>
        <v>0</v>
      </c>
      <c r="AW25" s="346">
        <f>I25+AK25</f>
        <v>1517861</v>
      </c>
      <c r="AX25" s="113">
        <f>J25+Y25</f>
        <v>1117718</v>
      </c>
      <c r="AY25" s="113">
        <f t="shared" si="34"/>
        <v>0</v>
      </c>
      <c r="AZ25" s="113">
        <f>K25+AC25</f>
        <v>0</v>
      </c>
      <c r="BA25" s="113">
        <f t="shared" si="35"/>
        <v>377789</v>
      </c>
      <c r="BB25" s="113">
        <f t="shared" si="35"/>
        <v>22354</v>
      </c>
      <c r="BC25" s="113">
        <f>N25+AJ25</f>
        <v>0</v>
      </c>
      <c r="BD25" s="115">
        <f>O25+AV25</f>
        <v>3.24</v>
      </c>
      <c r="BE25" s="115">
        <f>P25+AT25</f>
        <v>3.24</v>
      </c>
      <c r="BF25" s="372">
        <f t="shared" si="36"/>
        <v>0</v>
      </c>
      <c r="BG25" s="116">
        <f>Q25+AU25</f>
        <v>0</v>
      </c>
    </row>
    <row r="26" spans="1:59" s="389" customFormat="1" x14ac:dyDescent="0.2">
      <c r="A26" s="374">
        <v>4</v>
      </c>
      <c r="B26" s="375">
        <v>4407</v>
      </c>
      <c r="C26" s="375">
        <v>600074552</v>
      </c>
      <c r="D26" s="375">
        <v>70982201</v>
      </c>
      <c r="E26" s="373" t="s">
        <v>155</v>
      </c>
      <c r="F26" s="375">
        <v>3141</v>
      </c>
      <c r="G26" s="247" t="s">
        <v>319</v>
      </c>
      <c r="H26" s="376" t="s">
        <v>282</v>
      </c>
      <c r="I26" s="110">
        <v>957662</v>
      </c>
      <c r="J26" s="111">
        <v>701314</v>
      </c>
      <c r="K26" s="111">
        <v>0</v>
      </c>
      <c r="L26" s="114">
        <v>237044</v>
      </c>
      <c r="M26" s="114">
        <v>14026</v>
      </c>
      <c r="N26" s="111">
        <v>5278</v>
      </c>
      <c r="O26" s="275">
        <v>2.39</v>
      </c>
      <c r="P26" s="288">
        <v>0</v>
      </c>
      <c r="Q26" s="406">
        <v>2.39</v>
      </c>
      <c r="R26" s="112">
        <f t="shared" si="4"/>
        <v>0</v>
      </c>
      <c r="S26" s="113">
        <v>0</v>
      </c>
      <c r="T26" s="113">
        <v>0</v>
      </c>
      <c r="U26" s="113">
        <v>0</v>
      </c>
      <c r="V26" s="113">
        <v>0</v>
      </c>
      <c r="W26" s="113">
        <v>0</v>
      </c>
      <c r="X26" s="113">
        <v>0</v>
      </c>
      <c r="Y26" s="113">
        <f t="shared" si="5"/>
        <v>0</v>
      </c>
      <c r="Z26" s="113">
        <v>0</v>
      </c>
      <c r="AA26" s="113">
        <v>0</v>
      </c>
      <c r="AB26" s="113">
        <v>0</v>
      </c>
      <c r="AC26" s="113">
        <f t="shared" si="6"/>
        <v>0</v>
      </c>
      <c r="AD26" s="113">
        <f t="shared" si="7"/>
        <v>0</v>
      </c>
      <c r="AE26" s="114">
        <f t="shared" si="8"/>
        <v>0</v>
      </c>
      <c r="AF26" s="114">
        <f t="shared" si="9"/>
        <v>0</v>
      </c>
      <c r="AG26" s="113">
        <v>0</v>
      </c>
      <c r="AH26" s="113">
        <v>0</v>
      </c>
      <c r="AI26" s="113">
        <v>0</v>
      </c>
      <c r="AJ26" s="113">
        <f t="shared" si="10"/>
        <v>0</v>
      </c>
      <c r="AK26" s="113">
        <f t="shared" si="11"/>
        <v>0</v>
      </c>
      <c r="AL26" s="115">
        <v>0</v>
      </c>
      <c r="AM26" s="115">
        <v>0</v>
      </c>
      <c r="AN26" s="115">
        <v>0</v>
      </c>
      <c r="AO26" s="115">
        <v>0</v>
      </c>
      <c r="AP26" s="115">
        <v>0</v>
      </c>
      <c r="AQ26" s="115">
        <v>0</v>
      </c>
      <c r="AR26" s="115">
        <v>0</v>
      </c>
      <c r="AS26" s="115">
        <v>0</v>
      </c>
      <c r="AT26" s="409">
        <f t="shared" si="33"/>
        <v>0</v>
      </c>
      <c r="AU26" s="115">
        <f>AM26+AP26+AS26</f>
        <v>0</v>
      </c>
      <c r="AV26" s="116">
        <f t="shared" si="13"/>
        <v>0</v>
      </c>
      <c r="AW26" s="346">
        <f>I26+AK26</f>
        <v>957662</v>
      </c>
      <c r="AX26" s="113">
        <f>J26+Y26</f>
        <v>701314</v>
      </c>
      <c r="AY26" s="113">
        <f t="shared" si="34"/>
        <v>0</v>
      </c>
      <c r="AZ26" s="113">
        <f>K26+AC26</f>
        <v>0</v>
      </c>
      <c r="BA26" s="113">
        <f t="shared" si="35"/>
        <v>237044</v>
      </c>
      <c r="BB26" s="113">
        <f t="shared" si="35"/>
        <v>14026</v>
      </c>
      <c r="BC26" s="113">
        <f>N26+AJ26</f>
        <v>5278</v>
      </c>
      <c r="BD26" s="115">
        <f>O26+AV26</f>
        <v>2.39</v>
      </c>
      <c r="BE26" s="115">
        <f>P26+AT26</f>
        <v>0</v>
      </c>
      <c r="BF26" s="372">
        <f t="shared" si="36"/>
        <v>0</v>
      </c>
      <c r="BG26" s="116">
        <f>Q26+AU26</f>
        <v>2.39</v>
      </c>
    </row>
    <row r="27" spans="1:59" s="389" customFormat="1" x14ac:dyDescent="0.2">
      <c r="A27" s="237">
        <v>4</v>
      </c>
      <c r="B27" s="31">
        <v>4407</v>
      </c>
      <c r="C27" s="31">
        <v>600074552</v>
      </c>
      <c r="D27" s="31">
        <v>70982201</v>
      </c>
      <c r="E27" s="246" t="s">
        <v>156</v>
      </c>
      <c r="F27" s="31"/>
      <c r="G27" s="236"/>
      <c r="H27" s="327"/>
      <c r="I27" s="5">
        <v>10093184</v>
      </c>
      <c r="J27" s="8">
        <v>7392678</v>
      </c>
      <c r="K27" s="8">
        <v>0</v>
      </c>
      <c r="L27" s="8">
        <v>2498725</v>
      </c>
      <c r="M27" s="8">
        <v>147853</v>
      </c>
      <c r="N27" s="8">
        <v>53928</v>
      </c>
      <c r="O27" s="9">
        <v>18.014599999999998</v>
      </c>
      <c r="P27" s="9">
        <v>12.6594</v>
      </c>
      <c r="Q27" s="38">
        <v>5.3552</v>
      </c>
      <c r="R27" s="5">
        <f t="shared" ref="R27:BG27" si="37">SUM(R23:R26)</f>
        <v>0</v>
      </c>
      <c r="S27" s="8">
        <f t="shared" si="37"/>
        <v>0</v>
      </c>
      <c r="T27" s="8">
        <f t="shared" si="37"/>
        <v>0</v>
      </c>
      <c r="U27" s="8">
        <f t="shared" ref="U27" si="38">SUM(U23:U26)</f>
        <v>41524</v>
      </c>
      <c r="V27" s="8">
        <f t="shared" si="37"/>
        <v>0</v>
      </c>
      <c r="W27" s="8">
        <f t="shared" ref="W27" si="39">SUM(W23:W26)</f>
        <v>0</v>
      </c>
      <c r="X27" s="8">
        <f t="shared" si="37"/>
        <v>0</v>
      </c>
      <c r="Y27" s="8">
        <f t="shared" si="37"/>
        <v>41524</v>
      </c>
      <c r="Z27" s="8">
        <f t="shared" si="37"/>
        <v>0</v>
      </c>
      <c r="AA27" s="8">
        <f t="shared" si="37"/>
        <v>0</v>
      </c>
      <c r="AB27" s="8">
        <f t="shared" si="37"/>
        <v>0</v>
      </c>
      <c r="AC27" s="8">
        <f t="shared" si="37"/>
        <v>0</v>
      </c>
      <c r="AD27" s="8">
        <f t="shared" si="37"/>
        <v>41524</v>
      </c>
      <c r="AE27" s="8">
        <f t="shared" si="37"/>
        <v>14035</v>
      </c>
      <c r="AF27" s="8">
        <f t="shared" si="37"/>
        <v>830</v>
      </c>
      <c r="AG27" s="8">
        <f t="shared" si="37"/>
        <v>0</v>
      </c>
      <c r="AH27" s="8">
        <f t="shared" ref="AH27" si="40">SUM(AH23:AH26)</f>
        <v>0</v>
      </c>
      <c r="AI27" s="8">
        <f t="shared" si="37"/>
        <v>0</v>
      </c>
      <c r="AJ27" s="8">
        <f t="shared" si="37"/>
        <v>0</v>
      </c>
      <c r="AK27" s="8">
        <f t="shared" si="37"/>
        <v>56389</v>
      </c>
      <c r="AL27" s="9">
        <f t="shared" si="37"/>
        <v>0</v>
      </c>
      <c r="AM27" s="9">
        <f t="shared" si="37"/>
        <v>0</v>
      </c>
      <c r="AN27" s="9">
        <f t="shared" si="37"/>
        <v>0</v>
      </c>
      <c r="AO27" s="9">
        <f t="shared" si="37"/>
        <v>0</v>
      </c>
      <c r="AP27" s="9">
        <f t="shared" si="37"/>
        <v>0</v>
      </c>
      <c r="AQ27" s="9">
        <f t="shared" ref="AQ27" si="41">SUM(AQ23:AQ26)</f>
        <v>0</v>
      </c>
      <c r="AR27" s="9">
        <f t="shared" si="37"/>
        <v>0</v>
      </c>
      <c r="AS27" s="9">
        <f t="shared" si="37"/>
        <v>0</v>
      </c>
      <c r="AT27" s="9">
        <f t="shared" si="37"/>
        <v>0</v>
      </c>
      <c r="AU27" s="9">
        <f t="shared" si="37"/>
        <v>0</v>
      </c>
      <c r="AV27" s="78">
        <f t="shared" si="37"/>
        <v>0</v>
      </c>
      <c r="AW27" s="851">
        <f t="shared" si="37"/>
        <v>10149573</v>
      </c>
      <c r="AX27" s="8">
        <f t="shared" si="37"/>
        <v>7434202</v>
      </c>
      <c r="AY27" s="43">
        <f t="shared" ref="AY27" si="42">SUM(AY23:AY26)</f>
        <v>0</v>
      </c>
      <c r="AZ27" s="8">
        <f t="shared" si="37"/>
        <v>0</v>
      </c>
      <c r="BA27" s="8">
        <f t="shared" si="37"/>
        <v>2512760</v>
      </c>
      <c r="BB27" s="8">
        <f t="shared" si="37"/>
        <v>148683</v>
      </c>
      <c r="BC27" s="8">
        <f t="shared" si="37"/>
        <v>53928</v>
      </c>
      <c r="BD27" s="9">
        <f t="shared" si="37"/>
        <v>18.014599999999998</v>
      </c>
      <c r="BE27" s="9">
        <f t="shared" si="37"/>
        <v>12.6594</v>
      </c>
      <c r="BF27" s="9">
        <f t="shared" si="37"/>
        <v>0</v>
      </c>
      <c r="BG27" s="78">
        <f t="shared" si="37"/>
        <v>5.3552</v>
      </c>
    </row>
    <row r="28" spans="1:59" s="389" customFormat="1" x14ac:dyDescent="0.2">
      <c r="A28" s="374">
        <v>5</v>
      </c>
      <c r="B28" s="375">
        <v>4492</v>
      </c>
      <c r="C28" s="375">
        <v>650065221</v>
      </c>
      <c r="D28" s="375">
        <v>71173838</v>
      </c>
      <c r="E28" s="373" t="s">
        <v>157</v>
      </c>
      <c r="F28" s="375">
        <v>3111</v>
      </c>
      <c r="G28" s="247" t="s">
        <v>315</v>
      </c>
      <c r="H28" s="376" t="s">
        <v>281</v>
      </c>
      <c r="I28" s="110">
        <v>7661050</v>
      </c>
      <c r="J28" s="111">
        <v>5608284</v>
      </c>
      <c r="K28" s="111">
        <v>0</v>
      </c>
      <c r="L28" s="114">
        <v>1895600</v>
      </c>
      <c r="M28" s="114">
        <v>112166</v>
      </c>
      <c r="N28" s="111">
        <v>45000</v>
      </c>
      <c r="O28" s="275">
        <v>12.491300000000001</v>
      </c>
      <c r="P28" s="288">
        <v>9</v>
      </c>
      <c r="Q28" s="406">
        <v>3.4913000000000003</v>
      </c>
      <c r="R28" s="112">
        <f t="shared" si="4"/>
        <v>0</v>
      </c>
      <c r="S28" s="113">
        <v>0</v>
      </c>
      <c r="T28" s="113">
        <v>0</v>
      </c>
      <c r="U28" s="113">
        <v>51652</v>
      </c>
      <c r="V28" s="113">
        <v>0</v>
      </c>
      <c r="W28" s="113">
        <v>0</v>
      </c>
      <c r="X28" s="113">
        <v>0</v>
      </c>
      <c r="Y28" s="113">
        <f t="shared" si="5"/>
        <v>51652</v>
      </c>
      <c r="Z28" s="113">
        <v>0</v>
      </c>
      <c r="AA28" s="113">
        <v>0</v>
      </c>
      <c r="AB28" s="113">
        <v>0</v>
      </c>
      <c r="AC28" s="113">
        <f t="shared" si="6"/>
        <v>0</v>
      </c>
      <c r="AD28" s="113">
        <f t="shared" si="7"/>
        <v>51652</v>
      </c>
      <c r="AE28" s="114">
        <f t="shared" si="8"/>
        <v>17458</v>
      </c>
      <c r="AF28" s="114">
        <f t="shared" si="9"/>
        <v>1033</v>
      </c>
      <c r="AG28" s="113">
        <v>0</v>
      </c>
      <c r="AH28" s="113">
        <v>0</v>
      </c>
      <c r="AI28" s="113">
        <v>0</v>
      </c>
      <c r="AJ28" s="113">
        <f t="shared" si="10"/>
        <v>0</v>
      </c>
      <c r="AK28" s="113">
        <f t="shared" si="11"/>
        <v>70143</v>
      </c>
      <c r="AL28" s="115">
        <v>0</v>
      </c>
      <c r="AM28" s="115">
        <v>0</v>
      </c>
      <c r="AN28" s="115">
        <v>0</v>
      </c>
      <c r="AO28" s="115">
        <v>0</v>
      </c>
      <c r="AP28" s="115">
        <v>0</v>
      </c>
      <c r="AQ28" s="115">
        <v>0</v>
      </c>
      <c r="AR28" s="115">
        <v>0</v>
      </c>
      <c r="AS28" s="115">
        <v>0</v>
      </c>
      <c r="AT28" s="409">
        <f t="shared" ref="AT28:AT30" si="43">AL28+AN28+AO28+AR28+AQ28</f>
        <v>0</v>
      </c>
      <c r="AU28" s="115">
        <f>AM28+AP28+AS28</f>
        <v>0</v>
      </c>
      <c r="AV28" s="116">
        <f t="shared" si="13"/>
        <v>0</v>
      </c>
      <c r="AW28" s="346">
        <f>I28+AK28</f>
        <v>7731193</v>
      </c>
      <c r="AX28" s="113">
        <f>J28+Y28</f>
        <v>5659936</v>
      </c>
      <c r="AY28" s="113">
        <f t="shared" ref="AY28:AY30" si="44">W28</f>
        <v>0</v>
      </c>
      <c r="AZ28" s="113">
        <f>K28+AC28</f>
        <v>0</v>
      </c>
      <c r="BA28" s="113">
        <f t="shared" ref="BA28:BB30" si="45">L28+AE28</f>
        <v>1913058</v>
      </c>
      <c r="BB28" s="113">
        <f t="shared" si="45"/>
        <v>113199</v>
      </c>
      <c r="BC28" s="113">
        <f>N28+AJ28</f>
        <v>45000</v>
      </c>
      <c r="BD28" s="115">
        <f>O28+AV28</f>
        <v>12.491300000000001</v>
      </c>
      <c r="BE28" s="115">
        <f>P28+AT28</f>
        <v>9</v>
      </c>
      <c r="BF28" s="372">
        <f t="shared" ref="BF28:BF30" si="46">AQ28</f>
        <v>0</v>
      </c>
      <c r="BG28" s="116">
        <f>Q28+AU28</f>
        <v>3.4913000000000003</v>
      </c>
    </row>
    <row r="29" spans="1:59" s="389" customFormat="1" x14ac:dyDescent="0.2">
      <c r="A29" s="374">
        <v>5</v>
      </c>
      <c r="B29" s="375">
        <v>4492</v>
      </c>
      <c r="C29" s="375">
        <v>650065221</v>
      </c>
      <c r="D29" s="375">
        <v>71173838</v>
      </c>
      <c r="E29" s="373" t="s">
        <v>157</v>
      </c>
      <c r="F29" s="375">
        <v>3111</v>
      </c>
      <c r="G29" s="247" t="s">
        <v>316</v>
      </c>
      <c r="H29" s="376" t="s">
        <v>282</v>
      </c>
      <c r="I29" s="110">
        <v>762044</v>
      </c>
      <c r="J29" s="111">
        <v>561152</v>
      </c>
      <c r="K29" s="111">
        <v>0</v>
      </c>
      <c r="L29" s="114">
        <v>189669</v>
      </c>
      <c r="M29" s="114">
        <v>11223</v>
      </c>
      <c r="N29" s="111">
        <v>0</v>
      </c>
      <c r="O29" s="275">
        <v>1.66</v>
      </c>
      <c r="P29" s="288">
        <v>1.66</v>
      </c>
      <c r="Q29" s="406">
        <v>0</v>
      </c>
      <c r="R29" s="112">
        <f t="shared" si="4"/>
        <v>0</v>
      </c>
      <c r="S29" s="113">
        <v>0</v>
      </c>
      <c r="T29" s="113">
        <v>0</v>
      </c>
      <c r="U29" s="113">
        <v>0</v>
      </c>
      <c r="V29" s="113">
        <v>0</v>
      </c>
      <c r="W29" s="113">
        <v>0</v>
      </c>
      <c r="X29" s="113">
        <v>0</v>
      </c>
      <c r="Y29" s="113">
        <f t="shared" si="5"/>
        <v>0</v>
      </c>
      <c r="Z29" s="113">
        <v>0</v>
      </c>
      <c r="AA29" s="113">
        <v>0</v>
      </c>
      <c r="AB29" s="113">
        <v>0</v>
      </c>
      <c r="AC29" s="113">
        <f t="shared" si="6"/>
        <v>0</v>
      </c>
      <c r="AD29" s="113">
        <f t="shared" si="7"/>
        <v>0</v>
      </c>
      <c r="AE29" s="114">
        <f t="shared" si="8"/>
        <v>0</v>
      </c>
      <c r="AF29" s="114">
        <f t="shared" si="9"/>
        <v>0</v>
      </c>
      <c r="AG29" s="113">
        <v>0</v>
      </c>
      <c r="AH29" s="113">
        <v>0</v>
      </c>
      <c r="AI29" s="113">
        <v>0</v>
      </c>
      <c r="AJ29" s="113">
        <f t="shared" si="10"/>
        <v>0</v>
      </c>
      <c r="AK29" s="113">
        <f t="shared" si="11"/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v>0</v>
      </c>
      <c r="AQ29" s="115">
        <v>0</v>
      </c>
      <c r="AR29" s="115">
        <v>0</v>
      </c>
      <c r="AS29" s="115">
        <v>0</v>
      </c>
      <c r="AT29" s="409">
        <f t="shared" si="43"/>
        <v>0</v>
      </c>
      <c r="AU29" s="115">
        <f>AM29+AP29+AS29</f>
        <v>0</v>
      </c>
      <c r="AV29" s="116">
        <f t="shared" si="13"/>
        <v>0</v>
      </c>
      <c r="AW29" s="346">
        <f>I29+AK29</f>
        <v>762044</v>
      </c>
      <c r="AX29" s="113">
        <f>J29+Y29</f>
        <v>561152</v>
      </c>
      <c r="AY29" s="113">
        <f t="shared" si="44"/>
        <v>0</v>
      </c>
      <c r="AZ29" s="113">
        <f>K29+AC29</f>
        <v>0</v>
      </c>
      <c r="BA29" s="113">
        <f t="shared" si="45"/>
        <v>189669</v>
      </c>
      <c r="BB29" s="113">
        <f t="shared" si="45"/>
        <v>11223</v>
      </c>
      <c r="BC29" s="113">
        <f>N29+AJ29</f>
        <v>0</v>
      </c>
      <c r="BD29" s="115">
        <f>O29+AV29</f>
        <v>1.66</v>
      </c>
      <c r="BE29" s="115">
        <f>P29+AT29</f>
        <v>1.66</v>
      </c>
      <c r="BF29" s="372">
        <f t="shared" si="46"/>
        <v>0</v>
      </c>
      <c r="BG29" s="116">
        <f>Q29+AU29</f>
        <v>0</v>
      </c>
    </row>
    <row r="30" spans="1:59" s="389" customFormat="1" x14ac:dyDescent="0.2">
      <c r="A30" s="374">
        <v>5</v>
      </c>
      <c r="B30" s="375">
        <v>4492</v>
      </c>
      <c r="C30" s="375">
        <v>650065221</v>
      </c>
      <c r="D30" s="375">
        <v>71173838</v>
      </c>
      <c r="E30" s="373" t="s">
        <v>157</v>
      </c>
      <c r="F30" s="375">
        <v>3141</v>
      </c>
      <c r="G30" s="247" t="s">
        <v>319</v>
      </c>
      <c r="H30" s="376" t="s">
        <v>282</v>
      </c>
      <c r="I30" s="110">
        <v>947805</v>
      </c>
      <c r="J30" s="111">
        <v>694098</v>
      </c>
      <c r="K30" s="111">
        <v>0</v>
      </c>
      <c r="L30" s="114">
        <v>234605</v>
      </c>
      <c r="M30" s="114">
        <v>13882</v>
      </c>
      <c r="N30" s="111">
        <v>5220</v>
      </c>
      <c r="O30" s="275">
        <v>2.3600000000000003</v>
      </c>
      <c r="P30" s="288">
        <v>0</v>
      </c>
      <c r="Q30" s="406">
        <v>2.3600000000000003</v>
      </c>
      <c r="R30" s="112">
        <f t="shared" si="4"/>
        <v>0</v>
      </c>
      <c r="S30" s="113">
        <v>0</v>
      </c>
      <c r="T30" s="113">
        <v>0</v>
      </c>
      <c r="U30" s="113">
        <v>0</v>
      </c>
      <c r="V30" s="113">
        <v>0</v>
      </c>
      <c r="W30" s="113">
        <v>0</v>
      </c>
      <c r="X30" s="113">
        <v>0</v>
      </c>
      <c r="Y30" s="113">
        <f t="shared" si="5"/>
        <v>0</v>
      </c>
      <c r="Z30" s="113">
        <v>0</v>
      </c>
      <c r="AA30" s="113">
        <v>0</v>
      </c>
      <c r="AB30" s="113">
        <v>0</v>
      </c>
      <c r="AC30" s="113">
        <f t="shared" si="6"/>
        <v>0</v>
      </c>
      <c r="AD30" s="113">
        <f t="shared" si="7"/>
        <v>0</v>
      </c>
      <c r="AE30" s="114">
        <f t="shared" si="8"/>
        <v>0</v>
      </c>
      <c r="AF30" s="114">
        <f t="shared" si="9"/>
        <v>0</v>
      </c>
      <c r="AG30" s="113">
        <v>0</v>
      </c>
      <c r="AH30" s="113">
        <v>0</v>
      </c>
      <c r="AI30" s="113">
        <v>0</v>
      </c>
      <c r="AJ30" s="113">
        <f t="shared" si="10"/>
        <v>0</v>
      </c>
      <c r="AK30" s="113">
        <f t="shared" si="11"/>
        <v>0</v>
      </c>
      <c r="AL30" s="115">
        <v>0</v>
      </c>
      <c r="AM30" s="115">
        <v>0</v>
      </c>
      <c r="AN30" s="115">
        <v>0</v>
      </c>
      <c r="AO30" s="115">
        <v>0</v>
      </c>
      <c r="AP30" s="115">
        <v>0</v>
      </c>
      <c r="AQ30" s="115">
        <v>0</v>
      </c>
      <c r="AR30" s="115">
        <v>0</v>
      </c>
      <c r="AS30" s="115">
        <v>0</v>
      </c>
      <c r="AT30" s="409">
        <f t="shared" si="43"/>
        <v>0</v>
      </c>
      <c r="AU30" s="115">
        <f>AM30+AP30+AS30</f>
        <v>0</v>
      </c>
      <c r="AV30" s="116">
        <f t="shared" si="13"/>
        <v>0</v>
      </c>
      <c r="AW30" s="346">
        <f>I30+AK30</f>
        <v>947805</v>
      </c>
      <c r="AX30" s="113">
        <f>J30+Y30</f>
        <v>694098</v>
      </c>
      <c r="AY30" s="113">
        <f t="shared" si="44"/>
        <v>0</v>
      </c>
      <c r="AZ30" s="113">
        <f>K30+AC30</f>
        <v>0</v>
      </c>
      <c r="BA30" s="113">
        <f t="shared" si="45"/>
        <v>234605</v>
      </c>
      <c r="BB30" s="113">
        <f t="shared" si="45"/>
        <v>13882</v>
      </c>
      <c r="BC30" s="113">
        <f>N30+AJ30</f>
        <v>5220</v>
      </c>
      <c r="BD30" s="115">
        <f>O30+AV30</f>
        <v>2.3600000000000003</v>
      </c>
      <c r="BE30" s="115">
        <f>P30+AT30</f>
        <v>0</v>
      </c>
      <c r="BF30" s="372">
        <f t="shared" si="46"/>
        <v>0</v>
      </c>
      <c r="BG30" s="116">
        <f>Q30+AU30</f>
        <v>2.3600000000000003</v>
      </c>
    </row>
    <row r="31" spans="1:59" s="389" customFormat="1" x14ac:dyDescent="0.2">
      <c r="A31" s="237">
        <v>5</v>
      </c>
      <c r="B31" s="31">
        <v>4492</v>
      </c>
      <c r="C31" s="31">
        <v>650065221</v>
      </c>
      <c r="D31" s="31">
        <v>71173838</v>
      </c>
      <c r="E31" s="246" t="s">
        <v>158</v>
      </c>
      <c r="F31" s="31"/>
      <c r="G31" s="236"/>
      <c r="H31" s="327"/>
      <c r="I31" s="5">
        <v>9370899</v>
      </c>
      <c r="J31" s="8">
        <v>6863534</v>
      </c>
      <c r="K31" s="8">
        <v>0</v>
      </c>
      <c r="L31" s="8">
        <v>2319874</v>
      </c>
      <c r="M31" s="8">
        <v>137271</v>
      </c>
      <c r="N31" s="8">
        <v>50220</v>
      </c>
      <c r="O31" s="9">
        <v>16.511300000000002</v>
      </c>
      <c r="P31" s="9">
        <v>10.66</v>
      </c>
      <c r="Q31" s="38">
        <v>5.8513000000000002</v>
      </c>
      <c r="R31" s="5">
        <f t="shared" ref="R31:BG31" si="47">SUM(R28:R30)</f>
        <v>0</v>
      </c>
      <c r="S31" s="8">
        <f t="shared" si="47"/>
        <v>0</v>
      </c>
      <c r="T31" s="8">
        <f t="shared" si="47"/>
        <v>0</v>
      </c>
      <c r="U31" s="8">
        <f t="shared" ref="U31" si="48">SUM(U28:U30)</f>
        <v>51652</v>
      </c>
      <c r="V31" s="8">
        <f t="shared" si="47"/>
        <v>0</v>
      </c>
      <c r="W31" s="8">
        <f t="shared" ref="W31" si="49">SUM(W28:W30)</f>
        <v>0</v>
      </c>
      <c r="X31" s="8">
        <f t="shared" si="47"/>
        <v>0</v>
      </c>
      <c r="Y31" s="8">
        <f t="shared" si="47"/>
        <v>51652</v>
      </c>
      <c r="Z31" s="8">
        <f t="shared" si="47"/>
        <v>0</v>
      </c>
      <c r="AA31" s="8">
        <f t="shared" si="47"/>
        <v>0</v>
      </c>
      <c r="AB31" s="8">
        <f t="shared" si="47"/>
        <v>0</v>
      </c>
      <c r="AC31" s="8">
        <f t="shared" si="47"/>
        <v>0</v>
      </c>
      <c r="AD31" s="8">
        <f t="shared" si="47"/>
        <v>51652</v>
      </c>
      <c r="AE31" s="8">
        <f t="shared" si="47"/>
        <v>17458</v>
      </c>
      <c r="AF31" s="8">
        <f t="shared" si="47"/>
        <v>1033</v>
      </c>
      <c r="AG31" s="8">
        <f t="shared" si="47"/>
        <v>0</v>
      </c>
      <c r="AH31" s="8">
        <f t="shared" ref="AH31" si="50">SUM(AH28:AH30)</f>
        <v>0</v>
      </c>
      <c r="AI31" s="8">
        <f t="shared" si="47"/>
        <v>0</v>
      </c>
      <c r="AJ31" s="8">
        <f t="shared" si="47"/>
        <v>0</v>
      </c>
      <c r="AK31" s="8">
        <f t="shared" si="47"/>
        <v>70143</v>
      </c>
      <c r="AL31" s="9">
        <f t="shared" si="47"/>
        <v>0</v>
      </c>
      <c r="AM31" s="9">
        <f t="shared" si="47"/>
        <v>0</v>
      </c>
      <c r="AN31" s="9">
        <f t="shared" si="47"/>
        <v>0</v>
      </c>
      <c r="AO31" s="9">
        <f t="shared" si="47"/>
        <v>0</v>
      </c>
      <c r="AP31" s="9">
        <f t="shared" si="47"/>
        <v>0</v>
      </c>
      <c r="AQ31" s="9">
        <f t="shared" ref="AQ31" si="51">SUM(AQ28:AQ30)</f>
        <v>0</v>
      </c>
      <c r="AR31" s="9">
        <f t="shared" si="47"/>
        <v>0</v>
      </c>
      <c r="AS31" s="9">
        <f t="shared" si="47"/>
        <v>0</v>
      </c>
      <c r="AT31" s="9">
        <f t="shared" si="47"/>
        <v>0</v>
      </c>
      <c r="AU31" s="9">
        <f t="shared" si="47"/>
        <v>0</v>
      </c>
      <c r="AV31" s="78">
        <f t="shared" si="47"/>
        <v>0</v>
      </c>
      <c r="AW31" s="851">
        <f t="shared" si="47"/>
        <v>9441042</v>
      </c>
      <c r="AX31" s="8">
        <f t="shared" si="47"/>
        <v>6915186</v>
      </c>
      <c r="AY31" s="43">
        <f t="shared" ref="AY31" si="52">SUM(AY28:AY30)</f>
        <v>0</v>
      </c>
      <c r="AZ31" s="8">
        <f t="shared" si="47"/>
        <v>0</v>
      </c>
      <c r="BA31" s="8">
        <f t="shared" si="47"/>
        <v>2337332</v>
      </c>
      <c r="BB31" s="8">
        <f t="shared" si="47"/>
        <v>138304</v>
      </c>
      <c r="BC31" s="8">
        <f t="shared" si="47"/>
        <v>50220</v>
      </c>
      <c r="BD31" s="9">
        <f t="shared" si="47"/>
        <v>16.511300000000002</v>
      </c>
      <c r="BE31" s="9">
        <f t="shared" si="47"/>
        <v>10.66</v>
      </c>
      <c r="BF31" s="9">
        <f t="shared" si="47"/>
        <v>0</v>
      </c>
      <c r="BG31" s="78">
        <f t="shared" si="47"/>
        <v>5.8513000000000002</v>
      </c>
    </row>
    <row r="32" spans="1:59" s="389" customFormat="1" x14ac:dyDescent="0.2">
      <c r="A32" s="374">
        <v>6</v>
      </c>
      <c r="B32" s="375">
        <v>4408</v>
      </c>
      <c r="C32" s="375">
        <v>600074528</v>
      </c>
      <c r="D32" s="375">
        <v>70982163</v>
      </c>
      <c r="E32" s="373" t="s">
        <v>159</v>
      </c>
      <c r="F32" s="375">
        <v>3111</v>
      </c>
      <c r="G32" s="247" t="s">
        <v>315</v>
      </c>
      <c r="H32" s="376" t="s">
        <v>281</v>
      </c>
      <c r="I32" s="110">
        <v>10305264</v>
      </c>
      <c r="J32" s="111">
        <v>7459671</v>
      </c>
      <c r="K32" s="111">
        <v>10000</v>
      </c>
      <c r="L32" s="114">
        <v>2524748</v>
      </c>
      <c r="M32" s="114">
        <v>149194</v>
      </c>
      <c r="N32" s="111">
        <v>161651</v>
      </c>
      <c r="O32" s="275">
        <v>16.974500000000003</v>
      </c>
      <c r="P32" s="288">
        <v>12.77</v>
      </c>
      <c r="Q32" s="406">
        <v>4.2045000000000003</v>
      </c>
      <c r="R32" s="112">
        <f t="shared" si="4"/>
        <v>2000</v>
      </c>
      <c r="S32" s="113">
        <v>0</v>
      </c>
      <c r="T32" s="113">
        <v>0</v>
      </c>
      <c r="U32" s="113">
        <v>58740</v>
      </c>
      <c r="V32" s="113">
        <v>0</v>
      </c>
      <c r="W32" s="113">
        <v>0</v>
      </c>
      <c r="X32" s="113">
        <v>0</v>
      </c>
      <c r="Y32" s="113">
        <f t="shared" si="5"/>
        <v>60740</v>
      </c>
      <c r="Z32" s="113">
        <v>-2000</v>
      </c>
      <c r="AA32" s="113">
        <v>0</v>
      </c>
      <c r="AB32" s="113">
        <v>0</v>
      </c>
      <c r="AC32" s="113">
        <f t="shared" si="6"/>
        <v>-2000</v>
      </c>
      <c r="AD32" s="113">
        <f t="shared" si="7"/>
        <v>58740</v>
      </c>
      <c r="AE32" s="114">
        <f t="shared" si="8"/>
        <v>19854</v>
      </c>
      <c r="AF32" s="114">
        <f t="shared" si="9"/>
        <v>1215</v>
      </c>
      <c r="AG32" s="113">
        <v>0</v>
      </c>
      <c r="AH32" s="113">
        <v>0</v>
      </c>
      <c r="AI32" s="113">
        <v>0</v>
      </c>
      <c r="AJ32" s="113">
        <f t="shared" si="10"/>
        <v>0</v>
      </c>
      <c r="AK32" s="113">
        <f t="shared" si="11"/>
        <v>79809</v>
      </c>
      <c r="AL32" s="115">
        <v>0</v>
      </c>
      <c r="AM32" s="115">
        <v>0</v>
      </c>
      <c r="AN32" s="115">
        <v>0</v>
      </c>
      <c r="AO32" s="115">
        <v>0</v>
      </c>
      <c r="AP32" s="115">
        <v>0</v>
      </c>
      <c r="AQ32" s="115">
        <v>0</v>
      </c>
      <c r="AR32" s="115">
        <v>0</v>
      </c>
      <c r="AS32" s="115">
        <v>0</v>
      </c>
      <c r="AT32" s="409">
        <f t="shared" ref="AT32:AT33" si="53">AL32+AN32+AO32+AR32+AQ32</f>
        <v>0</v>
      </c>
      <c r="AU32" s="115">
        <f>AM32+AP32+AS32</f>
        <v>0</v>
      </c>
      <c r="AV32" s="116">
        <f t="shared" si="13"/>
        <v>0</v>
      </c>
      <c r="AW32" s="346">
        <f>I32+AK32</f>
        <v>10385073</v>
      </c>
      <c r="AX32" s="113">
        <f>J32+Y32</f>
        <v>7520411</v>
      </c>
      <c r="AY32" s="113">
        <f t="shared" ref="AY32:AY33" si="54">W32</f>
        <v>0</v>
      </c>
      <c r="AZ32" s="113">
        <f>K32+AC32</f>
        <v>8000</v>
      </c>
      <c r="BA32" s="113">
        <f>L32+AE32</f>
        <v>2544602</v>
      </c>
      <c r="BB32" s="113">
        <f>M32+AF32</f>
        <v>150409</v>
      </c>
      <c r="BC32" s="113">
        <f>N32+AJ32</f>
        <v>161651</v>
      </c>
      <c r="BD32" s="115">
        <f>O32+AV32</f>
        <v>16.974500000000003</v>
      </c>
      <c r="BE32" s="115">
        <f>P32+AT32</f>
        <v>12.77</v>
      </c>
      <c r="BF32" s="372">
        <f t="shared" ref="BF32:BF33" si="55">AQ32</f>
        <v>0</v>
      </c>
      <c r="BG32" s="116">
        <f>Q32+AU32</f>
        <v>4.2045000000000003</v>
      </c>
    </row>
    <row r="33" spans="1:59" s="389" customFormat="1" x14ac:dyDescent="0.2">
      <c r="A33" s="374">
        <v>6</v>
      </c>
      <c r="B33" s="375">
        <v>4408</v>
      </c>
      <c r="C33" s="375">
        <v>600074528</v>
      </c>
      <c r="D33" s="375">
        <v>70982163</v>
      </c>
      <c r="E33" s="373" t="s">
        <v>159</v>
      </c>
      <c r="F33" s="375">
        <v>3141</v>
      </c>
      <c r="G33" s="247" t="s">
        <v>319</v>
      </c>
      <c r="H33" s="376" t="s">
        <v>282</v>
      </c>
      <c r="I33" s="110">
        <v>1333895</v>
      </c>
      <c r="J33" s="111">
        <v>961620</v>
      </c>
      <c r="K33" s="111">
        <v>15000</v>
      </c>
      <c r="L33" s="114">
        <v>330097</v>
      </c>
      <c r="M33" s="114">
        <v>19232</v>
      </c>
      <c r="N33" s="111">
        <v>7946</v>
      </c>
      <c r="O33" s="275">
        <v>3.32</v>
      </c>
      <c r="P33" s="288">
        <v>0</v>
      </c>
      <c r="Q33" s="406">
        <v>3.32</v>
      </c>
      <c r="R33" s="112">
        <f t="shared" si="4"/>
        <v>-15000</v>
      </c>
      <c r="S33" s="113">
        <v>0</v>
      </c>
      <c r="T33" s="113">
        <v>0</v>
      </c>
      <c r="U33" s="113">
        <v>0</v>
      </c>
      <c r="V33" s="113">
        <v>0</v>
      </c>
      <c r="W33" s="113">
        <v>0</v>
      </c>
      <c r="X33" s="113">
        <v>0</v>
      </c>
      <c r="Y33" s="113">
        <f t="shared" si="5"/>
        <v>-15000</v>
      </c>
      <c r="Z33" s="113">
        <v>15000</v>
      </c>
      <c r="AA33" s="113">
        <v>0</v>
      </c>
      <c r="AB33" s="113">
        <v>0</v>
      </c>
      <c r="AC33" s="113">
        <f t="shared" si="6"/>
        <v>15000</v>
      </c>
      <c r="AD33" s="113">
        <f t="shared" si="7"/>
        <v>0</v>
      </c>
      <c r="AE33" s="114">
        <f t="shared" si="8"/>
        <v>0</v>
      </c>
      <c r="AF33" s="114">
        <f t="shared" si="9"/>
        <v>-300</v>
      </c>
      <c r="AG33" s="113">
        <v>0</v>
      </c>
      <c r="AH33" s="113">
        <v>0</v>
      </c>
      <c r="AI33" s="113">
        <v>0</v>
      </c>
      <c r="AJ33" s="113">
        <f t="shared" si="10"/>
        <v>0</v>
      </c>
      <c r="AK33" s="113">
        <f t="shared" si="11"/>
        <v>-300</v>
      </c>
      <c r="AL33" s="115">
        <v>0</v>
      </c>
      <c r="AM33" s="115">
        <v>0</v>
      </c>
      <c r="AN33" s="115">
        <v>0</v>
      </c>
      <c r="AO33" s="115">
        <v>0</v>
      </c>
      <c r="AP33" s="115">
        <v>0</v>
      </c>
      <c r="AQ33" s="115">
        <v>0</v>
      </c>
      <c r="AR33" s="115">
        <v>0</v>
      </c>
      <c r="AS33" s="115">
        <v>0</v>
      </c>
      <c r="AT33" s="409">
        <f t="shared" si="53"/>
        <v>0</v>
      </c>
      <c r="AU33" s="115">
        <f>AM33+AP33+AS33</f>
        <v>0</v>
      </c>
      <c r="AV33" s="116">
        <f t="shared" si="13"/>
        <v>0</v>
      </c>
      <c r="AW33" s="346">
        <f>I33+AK33</f>
        <v>1333595</v>
      </c>
      <c r="AX33" s="113">
        <f>J33+Y33</f>
        <v>946620</v>
      </c>
      <c r="AY33" s="113">
        <f t="shared" si="54"/>
        <v>0</v>
      </c>
      <c r="AZ33" s="113">
        <f>K33+AC33</f>
        <v>30000</v>
      </c>
      <c r="BA33" s="113">
        <f>L33+AE33</f>
        <v>330097</v>
      </c>
      <c r="BB33" s="113">
        <f>M33+AF33</f>
        <v>18932</v>
      </c>
      <c r="BC33" s="113">
        <f>N33+AJ33</f>
        <v>7946</v>
      </c>
      <c r="BD33" s="115">
        <f>O33+AV33</f>
        <v>3.32</v>
      </c>
      <c r="BE33" s="115">
        <f>P33+AT33</f>
        <v>0</v>
      </c>
      <c r="BF33" s="372">
        <f t="shared" si="55"/>
        <v>0</v>
      </c>
      <c r="BG33" s="116">
        <f>Q33+AU33</f>
        <v>3.32</v>
      </c>
    </row>
    <row r="34" spans="1:59" s="389" customFormat="1" x14ac:dyDescent="0.2">
      <c r="A34" s="237">
        <v>6</v>
      </c>
      <c r="B34" s="31">
        <v>4408</v>
      </c>
      <c r="C34" s="31">
        <v>600074528</v>
      </c>
      <c r="D34" s="31">
        <v>70982163</v>
      </c>
      <c r="E34" s="246" t="s">
        <v>160</v>
      </c>
      <c r="F34" s="31"/>
      <c r="G34" s="236"/>
      <c r="H34" s="327"/>
      <c r="I34" s="5">
        <v>11639159</v>
      </c>
      <c r="J34" s="8">
        <v>8421291</v>
      </c>
      <c r="K34" s="8">
        <v>25000</v>
      </c>
      <c r="L34" s="8">
        <v>2854845</v>
      </c>
      <c r="M34" s="8">
        <v>168426</v>
      </c>
      <c r="N34" s="8">
        <v>169597</v>
      </c>
      <c r="O34" s="9">
        <v>20.294500000000003</v>
      </c>
      <c r="P34" s="9">
        <v>12.77</v>
      </c>
      <c r="Q34" s="38">
        <v>7.5244999999999997</v>
      </c>
      <c r="R34" s="5">
        <f t="shared" ref="R34:BG34" si="56">SUM(R32:R33)</f>
        <v>-13000</v>
      </c>
      <c r="S34" s="8">
        <f t="shared" si="56"/>
        <v>0</v>
      </c>
      <c r="T34" s="8">
        <f t="shared" si="56"/>
        <v>0</v>
      </c>
      <c r="U34" s="8">
        <f t="shared" ref="U34" si="57">SUM(U32:U33)</f>
        <v>58740</v>
      </c>
      <c r="V34" s="8">
        <f t="shared" si="56"/>
        <v>0</v>
      </c>
      <c r="W34" s="8">
        <f t="shared" ref="W34" si="58">SUM(W32:W33)</f>
        <v>0</v>
      </c>
      <c r="X34" s="8">
        <f t="shared" si="56"/>
        <v>0</v>
      </c>
      <c r="Y34" s="8">
        <f t="shared" si="56"/>
        <v>45740</v>
      </c>
      <c r="Z34" s="8">
        <f t="shared" si="56"/>
        <v>13000</v>
      </c>
      <c r="AA34" s="8">
        <f t="shared" si="56"/>
        <v>0</v>
      </c>
      <c r="AB34" s="8">
        <f t="shared" si="56"/>
        <v>0</v>
      </c>
      <c r="AC34" s="8">
        <f t="shared" si="56"/>
        <v>13000</v>
      </c>
      <c r="AD34" s="8">
        <f t="shared" si="56"/>
        <v>58740</v>
      </c>
      <c r="AE34" s="8">
        <f t="shared" si="56"/>
        <v>19854</v>
      </c>
      <c r="AF34" s="8">
        <f t="shared" si="56"/>
        <v>915</v>
      </c>
      <c r="AG34" s="8">
        <f t="shared" si="56"/>
        <v>0</v>
      </c>
      <c r="AH34" s="8">
        <f t="shared" ref="AH34" si="59">SUM(AH32:AH33)</f>
        <v>0</v>
      </c>
      <c r="AI34" s="8">
        <f t="shared" si="56"/>
        <v>0</v>
      </c>
      <c r="AJ34" s="8">
        <f t="shared" si="56"/>
        <v>0</v>
      </c>
      <c r="AK34" s="8">
        <f t="shared" si="56"/>
        <v>79509</v>
      </c>
      <c r="AL34" s="9">
        <f t="shared" si="56"/>
        <v>0</v>
      </c>
      <c r="AM34" s="9">
        <f t="shared" si="56"/>
        <v>0</v>
      </c>
      <c r="AN34" s="9">
        <f t="shared" si="56"/>
        <v>0</v>
      </c>
      <c r="AO34" s="9">
        <f t="shared" si="56"/>
        <v>0</v>
      </c>
      <c r="AP34" s="9">
        <f t="shared" si="56"/>
        <v>0</v>
      </c>
      <c r="AQ34" s="9">
        <f t="shared" ref="AQ34" si="60">SUM(AQ32:AQ33)</f>
        <v>0</v>
      </c>
      <c r="AR34" s="9">
        <f t="shared" si="56"/>
        <v>0</v>
      </c>
      <c r="AS34" s="9">
        <f t="shared" si="56"/>
        <v>0</v>
      </c>
      <c r="AT34" s="9">
        <f t="shared" si="56"/>
        <v>0</v>
      </c>
      <c r="AU34" s="9">
        <f t="shared" si="56"/>
        <v>0</v>
      </c>
      <c r="AV34" s="78">
        <f t="shared" si="56"/>
        <v>0</v>
      </c>
      <c r="AW34" s="851">
        <f t="shared" si="56"/>
        <v>11718668</v>
      </c>
      <c r="AX34" s="8">
        <f t="shared" si="56"/>
        <v>8467031</v>
      </c>
      <c r="AY34" s="43">
        <f t="shared" ref="AY34" si="61">SUM(AY32:AY33)</f>
        <v>0</v>
      </c>
      <c r="AZ34" s="8">
        <f t="shared" si="56"/>
        <v>38000</v>
      </c>
      <c r="BA34" s="8">
        <f t="shared" si="56"/>
        <v>2874699</v>
      </c>
      <c r="BB34" s="8">
        <f t="shared" si="56"/>
        <v>169341</v>
      </c>
      <c r="BC34" s="8">
        <f t="shared" si="56"/>
        <v>169597</v>
      </c>
      <c r="BD34" s="9">
        <f t="shared" si="56"/>
        <v>20.294500000000003</v>
      </c>
      <c r="BE34" s="9">
        <f t="shared" si="56"/>
        <v>12.77</v>
      </c>
      <c r="BF34" s="9">
        <f t="shared" si="56"/>
        <v>0</v>
      </c>
      <c r="BG34" s="78">
        <f t="shared" si="56"/>
        <v>7.5244999999999997</v>
      </c>
    </row>
    <row r="35" spans="1:59" s="389" customFormat="1" x14ac:dyDescent="0.2">
      <c r="A35" s="374">
        <v>7</v>
      </c>
      <c r="B35" s="375">
        <v>4423</v>
      </c>
      <c r="C35" s="375">
        <v>600074439</v>
      </c>
      <c r="D35" s="375">
        <v>70982155</v>
      </c>
      <c r="E35" s="373" t="s">
        <v>161</v>
      </c>
      <c r="F35" s="375">
        <v>3111</v>
      </c>
      <c r="G35" s="247" t="s">
        <v>315</v>
      </c>
      <c r="H35" s="376" t="s">
        <v>281</v>
      </c>
      <c r="I35" s="110">
        <v>6745344</v>
      </c>
      <c r="J35" s="111">
        <v>4882100</v>
      </c>
      <c r="K35" s="111">
        <v>54000</v>
      </c>
      <c r="L35" s="114">
        <v>1668402</v>
      </c>
      <c r="M35" s="114">
        <v>97642</v>
      </c>
      <c r="N35" s="111">
        <v>43200</v>
      </c>
      <c r="O35" s="275">
        <v>10.978199999999999</v>
      </c>
      <c r="P35" s="288">
        <v>8</v>
      </c>
      <c r="Q35" s="406">
        <v>2.9781999999999997</v>
      </c>
      <c r="R35" s="112">
        <f t="shared" si="4"/>
        <v>-20000</v>
      </c>
      <c r="S35" s="113">
        <v>0</v>
      </c>
      <c r="T35" s="113">
        <v>0</v>
      </c>
      <c r="U35" s="113">
        <v>48972</v>
      </c>
      <c r="V35" s="113">
        <v>0</v>
      </c>
      <c r="W35" s="113">
        <v>0</v>
      </c>
      <c r="X35" s="113">
        <v>0</v>
      </c>
      <c r="Y35" s="113">
        <f t="shared" si="5"/>
        <v>28972</v>
      </c>
      <c r="Z35" s="113">
        <v>20000</v>
      </c>
      <c r="AA35" s="113">
        <v>0</v>
      </c>
      <c r="AB35" s="113">
        <v>0</v>
      </c>
      <c r="AC35" s="113">
        <f t="shared" si="6"/>
        <v>20000</v>
      </c>
      <c r="AD35" s="113">
        <f t="shared" si="7"/>
        <v>48972</v>
      </c>
      <c r="AE35" s="114">
        <f t="shared" si="8"/>
        <v>16553</v>
      </c>
      <c r="AF35" s="114">
        <f t="shared" si="9"/>
        <v>579</v>
      </c>
      <c r="AG35" s="113">
        <v>0</v>
      </c>
      <c r="AH35" s="113">
        <v>0</v>
      </c>
      <c r="AI35" s="113">
        <v>0</v>
      </c>
      <c r="AJ35" s="113">
        <f t="shared" si="10"/>
        <v>0</v>
      </c>
      <c r="AK35" s="113">
        <f t="shared" si="11"/>
        <v>66104</v>
      </c>
      <c r="AL35" s="115">
        <v>0</v>
      </c>
      <c r="AM35" s="115">
        <v>-0.11</v>
      </c>
      <c r="AN35" s="115">
        <v>0</v>
      </c>
      <c r="AO35" s="115">
        <v>0</v>
      </c>
      <c r="AP35" s="115">
        <v>0</v>
      </c>
      <c r="AQ35" s="115">
        <v>0</v>
      </c>
      <c r="AR35" s="115">
        <v>0</v>
      </c>
      <c r="AS35" s="115">
        <v>0</v>
      </c>
      <c r="AT35" s="409">
        <f t="shared" ref="AT35:AT36" si="62">AL35+AN35+AO35+AR35+AQ35</f>
        <v>0</v>
      </c>
      <c r="AU35" s="115">
        <f>AM35+AP35+AS35</f>
        <v>-0.11</v>
      </c>
      <c r="AV35" s="116">
        <f t="shared" si="13"/>
        <v>-0.11</v>
      </c>
      <c r="AW35" s="346">
        <f>I35+AK35</f>
        <v>6811448</v>
      </c>
      <c r="AX35" s="113">
        <f>J35+Y35</f>
        <v>4911072</v>
      </c>
      <c r="AY35" s="113">
        <f t="shared" ref="AY35:AY36" si="63">W35</f>
        <v>0</v>
      </c>
      <c r="AZ35" s="113">
        <f>K35+AC35</f>
        <v>74000</v>
      </c>
      <c r="BA35" s="113">
        <f>L35+AE35</f>
        <v>1684955</v>
      </c>
      <c r="BB35" s="113">
        <f>M35+AF35</f>
        <v>98221</v>
      </c>
      <c r="BC35" s="113">
        <f>N35+AJ35</f>
        <v>43200</v>
      </c>
      <c r="BD35" s="115">
        <f>O35+AV35</f>
        <v>10.8682</v>
      </c>
      <c r="BE35" s="115">
        <f>P35+AT35</f>
        <v>8</v>
      </c>
      <c r="BF35" s="372">
        <f t="shared" ref="BF35:BF36" si="64">AQ35</f>
        <v>0</v>
      </c>
      <c r="BG35" s="116">
        <f>Q35+AU35</f>
        <v>2.8681999999999999</v>
      </c>
    </row>
    <row r="36" spans="1:59" s="389" customFormat="1" x14ac:dyDescent="0.2">
      <c r="A36" s="374">
        <v>7</v>
      </c>
      <c r="B36" s="375">
        <v>4423</v>
      </c>
      <c r="C36" s="375">
        <v>600074439</v>
      </c>
      <c r="D36" s="375">
        <v>70982155</v>
      </c>
      <c r="E36" s="373" t="s">
        <v>161</v>
      </c>
      <c r="F36" s="375">
        <v>3141</v>
      </c>
      <c r="G36" s="247" t="s">
        <v>319</v>
      </c>
      <c r="H36" s="376" t="s">
        <v>282</v>
      </c>
      <c r="I36" s="110">
        <v>1212118</v>
      </c>
      <c r="J36" s="111">
        <v>852835</v>
      </c>
      <c r="K36" s="111">
        <v>36000</v>
      </c>
      <c r="L36" s="114">
        <v>300427</v>
      </c>
      <c r="M36" s="114">
        <v>17056</v>
      </c>
      <c r="N36" s="111">
        <v>5800</v>
      </c>
      <c r="O36" s="275">
        <v>2.8800000000000003</v>
      </c>
      <c r="P36" s="288">
        <v>0</v>
      </c>
      <c r="Q36" s="406">
        <v>2.8800000000000003</v>
      </c>
      <c r="R36" s="112">
        <f t="shared" si="4"/>
        <v>0</v>
      </c>
      <c r="S36" s="113">
        <v>0</v>
      </c>
      <c r="T36" s="113">
        <v>0</v>
      </c>
      <c r="U36" s="113">
        <v>0</v>
      </c>
      <c r="V36" s="113">
        <v>0</v>
      </c>
      <c r="W36" s="113">
        <v>0</v>
      </c>
      <c r="X36" s="113">
        <v>0</v>
      </c>
      <c r="Y36" s="113">
        <f t="shared" si="5"/>
        <v>0</v>
      </c>
      <c r="Z36" s="113">
        <v>0</v>
      </c>
      <c r="AA36" s="113">
        <v>0</v>
      </c>
      <c r="AB36" s="113">
        <v>0</v>
      </c>
      <c r="AC36" s="113">
        <f t="shared" si="6"/>
        <v>0</v>
      </c>
      <c r="AD36" s="113">
        <f t="shared" si="7"/>
        <v>0</v>
      </c>
      <c r="AE36" s="114">
        <f t="shared" si="8"/>
        <v>0</v>
      </c>
      <c r="AF36" s="114">
        <f t="shared" si="9"/>
        <v>0</v>
      </c>
      <c r="AG36" s="113">
        <v>0</v>
      </c>
      <c r="AH36" s="113">
        <v>0</v>
      </c>
      <c r="AI36" s="113">
        <v>0</v>
      </c>
      <c r="AJ36" s="113">
        <f t="shared" si="10"/>
        <v>0</v>
      </c>
      <c r="AK36" s="113">
        <f t="shared" si="11"/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v>0</v>
      </c>
      <c r="AQ36" s="115">
        <v>0</v>
      </c>
      <c r="AR36" s="115">
        <v>0</v>
      </c>
      <c r="AS36" s="115">
        <v>0</v>
      </c>
      <c r="AT36" s="409">
        <f t="shared" si="62"/>
        <v>0</v>
      </c>
      <c r="AU36" s="115">
        <f>AM36+AP36+AS36</f>
        <v>0</v>
      </c>
      <c r="AV36" s="116">
        <f t="shared" si="13"/>
        <v>0</v>
      </c>
      <c r="AW36" s="346">
        <f>I36+AK36</f>
        <v>1212118</v>
      </c>
      <c r="AX36" s="113">
        <f>J36+Y36</f>
        <v>852835</v>
      </c>
      <c r="AY36" s="113">
        <f t="shared" si="63"/>
        <v>0</v>
      </c>
      <c r="AZ36" s="113">
        <f>K36+AC36</f>
        <v>36000</v>
      </c>
      <c r="BA36" s="113">
        <f>L36+AE36</f>
        <v>300427</v>
      </c>
      <c r="BB36" s="113">
        <f>M36+AF36</f>
        <v>17056</v>
      </c>
      <c r="BC36" s="113">
        <f>N36+AJ36</f>
        <v>5800</v>
      </c>
      <c r="BD36" s="115">
        <f>O36+AV36</f>
        <v>2.8800000000000003</v>
      </c>
      <c r="BE36" s="115">
        <f>P36+AT36</f>
        <v>0</v>
      </c>
      <c r="BF36" s="372">
        <f t="shared" si="64"/>
        <v>0</v>
      </c>
      <c r="BG36" s="116">
        <f>Q36+AU36</f>
        <v>2.8800000000000003</v>
      </c>
    </row>
    <row r="37" spans="1:59" s="389" customFormat="1" x14ac:dyDescent="0.2">
      <c r="A37" s="237">
        <v>7</v>
      </c>
      <c r="B37" s="31">
        <v>4423</v>
      </c>
      <c r="C37" s="31">
        <v>600074439</v>
      </c>
      <c r="D37" s="31">
        <v>70982155</v>
      </c>
      <c r="E37" s="246" t="s">
        <v>162</v>
      </c>
      <c r="F37" s="31"/>
      <c r="G37" s="236"/>
      <c r="H37" s="327"/>
      <c r="I37" s="5">
        <v>7957462</v>
      </c>
      <c r="J37" s="8">
        <v>5734935</v>
      </c>
      <c r="K37" s="8">
        <v>90000</v>
      </c>
      <c r="L37" s="8">
        <v>1968829</v>
      </c>
      <c r="M37" s="8">
        <v>114698</v>
      </c>
      <c r="N37" s="8">
        <v>49000</v>
      </c>
      <c r="O37" s="9">
        <v>13.8582</v>
      </c>
      <c r="P37" s="9">
        <v>8</v>
      </c>
      <c r="Q37" s="38">
        <v>5.8582000000000001</v>
      </c>
      <c r="R37" s="5">
        <f t="shared" ref="R37:BG37" si="65">SUM(R35:R36)</f>
        <v>-20000</v>
      </c>
      <c r="S37" s="8">
        <f t="shared" si="65"/>
        <v>0</v>
      </c>
      <c r="T37" s="8">
        <f t="shared" si="65"/>
        <v>0</v>
      </c>
      <c r="U37" s="8">
        <f t="shared" ref="U37" si="66">SUM(U35:U36)</f>
        <v>48972</v>
      </c>
      <c r="V37" s="8">
        <f t="shared" si="65"/>
        <v>0</v>
      </c>
      <c r="W37" s="8">
        <f t="shared" ref="W37" si="67">SUM(W35:W36)</f>
        <v>0</v>
      </c>
      <c r="X37" s="8">
        <f t="shared" si="65"/>
        <v>0</v>
      </c>
      <c r="Y37" s="8">
        <f t="shared" si="65"/>
        <v>28972</v>
      </c>
      <c r="Z37" s="8">
        <f t="shared" si="65"/>
        <v>20000</v>
      </c>
      <c r="AA37" s="8">
        <f t="shared" si="65"/>
        <v>0</v>
      </c>
      <c r="AB37" s="8">
        <f t="shared" si="65"/>
        <v>0</v>
      </c>
      <c r="AC37" s="8">
        <f t="shared" si="65"/>
        <v>20000</v>
      </c>
      <c r="AD37" s="8">
        <f t="shared" si="65"/>
        <v>48972</v>
      </c>
      <c r="AE37" s="8">
        <f t="shared" si="65"/>
        <v>16553</v>
      </c>
      <c r="AF37" s="8">
        <f t="shared" si="65"/>
        <v>579</v>
      </c>
      <c r="AG37" s="8">
        <f t="shared" si="65"/>
        <v>0</v>
      </c>
      <c r="AH37" s="8">
        <f t="shared" ref="AH37" si="68">SUM(AH35:AH36)</f>
        <v>0</v>
      </c>
      <c r="AI37" s="8">
        <f t="shared" si="65"/>
        <v>0</v>
      </c>
      <c r="AJ37" s="8">
        <f t="shared" si="65"/>
        <v>0</v>
      </c>
      <c r="AK37" s="8">
        <f t="shared" si="65"/>
        <v>66104</v>
      </c>
      <c r="AL37" s="9">
        <f t="shared" si="65"/>
        <v>0</v>
      </c>
      <c r="AM37" s="9">
        <f t="shared" si="65"/>
        <v>-0.11</v>
      </c>
      <c r="AN37" s="9">
        <f t="shared" si="65"/>
        <v>0</v>
      </c>
      <c r="AO37" s="9">
        <f t="shared" si="65"/>
        <v>0</v>
      </c>
      <c r="AP37" s="9">
        <f t="shared" si="65"/>
        <v>0</v>
      </c>
      <c r="AQ37" s="9">
        <f t="shared" ref="AQ37" si="69">SUM(AQ35:AQ36)</f>
        <v>0</v>
      </c>
      <c r="AR37" s="9">
        <f t="shared" si="65"/>
        <v>0</v>
      </c>
      <c r="AS37" s="9">
        <f t="shared" si="65"/>
        <v>0</v>
      </c>
      <c r="AT37" s="9">
        <f t="shared" si="65"/>
        <v>0</v>
      </c>
      <c r="AU37" s="9">
        <f t="shared" si="65"/>
        <v>-0.11</v>
      </c>
      <c r="AV37" s="78">
        <f t="shared" si="65"/>
        <v>-0.11</v>
      </c>
      <c r="AW37" s="851">
        <f t="shared" si="65"/>
        <v>8023566</v>
      </c>
      <c r="AX37" s="8">
        <f t="shared" si="65"/>
        <v>5763907</v>
      </c>
      <c r="AY37" s="43">
        <f t="shared" ref="AY37" si="70">SUM(AY35:AY36)</f>
        <v>0</v>
      </c>
      <c r="AZ37" s="8">
        <f t="shared" si="65"/>
        <v>110000</v>
      </c>
      <c r="BA37" s="8">
        <f t="shared" si="65"/>
        <v>1985382</v>
      </c>
      <c r="BB37" s="8">
        <f t="shared" si="65"/>
        <v>115277</v>
      </c>
      <c r="BC37" s="8">
        <f t="shared" si="65"/>
        <v>49000</v>
      </c>
      <c r="BD37" s="9">
        <f t="shared" si="65"/>
        <v>13.748200000000001</v>
      </c>
      <c r="BE37" s="9">
        <f t="shared" si="65"/>
        <v>8</v>
      </c>
      <c r="BF37" s="9">
        <f t="shared" si="65"/>
        <v>0</v>
      </c>
      <c r="BG37" s="78">
        <f t="shared" si="65"/>
        <v>5.7482000000000006</v>
      </c>
    </row>
    <row r="38" spans="1:59" s="389" customFormat="1" x14ac:dyDescent="0.2">
      <c r="A38" s="374">
        <v>8</v>
      </c>
      <c r="B38" s="375">
        <v>4404</v>
      </c>
      <c r="C38" s="375">
        <v>600074331</v>
      </c>
      <c r="D38" s="375">
        <v>831298</v>
      </c>
      <c r="E38" s="373" t="s">
        <v>163</v>
      </c>
      <c r="F38" s="375">
        <v>3111</v>
      </c>
      <c r="G38" s="247" t="s">
        <v>315</v>
      </c>
      <c r="H38" s="376" t="s">
        <v>281</v>
      </c>
      <c r="I38" s="110">
        <v>20810393</v>
      </c>
      <c r="J38" s="111">
        <v>15232506</v>
      </c>
      <c r="K38" s="111">
        <v>0</v>
      </c>
      <c r="L38" s="114">
        <v>5148587</v>
      </c>
      <c r="M38" s="114">
        <v>304650</v>
      </c>
      <c r="N38" s="111">
        <v>124650</v>
      </c>
      <c r="O38" s="275">
        <v>35.580799999999996</v>
      </c>
      <c r="P38" s="288">
        <v>26</v>
      </c>
      <c r="Q38" s="406">
        <v>9.5808</v>
      </c>
      <c r="R38" s="112">
        <f t="shared" si="4"/>
        <v>0</v>
      </c>
      <c r="S38" s="113">
        <v>0</v>
      </c>
      <c r="T38" s="113">
        <v>0</v>
      </c>
      <c r="U38" s="113">
        <v>159364</v>
      </c>
      <c r="V38" s="113">
        <v>0</v>
      </c>
      <c r="W38" s="113">
        <v>0</v>
      </c>
      <c r="X38" s="113">
        <v>0</v>
      </c>
      <c r="Y38" s="113">
        <f t="shared" si="5"/>
        <v>159364</v>
      </c>
      <c r="Z38" s="113">
        <v>0</v>
      </c>
      <c r="AA38" s="113">
        <v>0</v>
      </c>
      <c r="AB38" s="113">
        <v>0</v>
      </c>
      <c r="AC38" s="113">
        <f t="shared" si="6"/>
        <v>0</v>
      </c>
      <c r="AD38" s="113">
        <f t="shared" si="7"/>
        <v>159364</v>
      </c>
      <c r="AE38" s="114">
        <f t="shared" si="8"/>
        <v>53865</v>
      </c>
      <c r="AF38" s="114">
        <f t="shared" si="9"/>
        <v>3187</v>
      </c>
      <c r="AG38" s="113">
        <v>0</v>
      </c>
      <c r="AH38" s="113">
        <v>0</v>
      </c>
      <c r="AI38" s="113">
        <v>0</v>
      </c>
      <c r="AJ38" s="113">
        <f t="shared" si="10"/>
        <v>0</v>
      </c>
      <c r="AK38" s="113">
        <f t="shared" si="11"/>
        <v>216416</v>
      </c>
      <c r="AL38" s="115">
        <v>0</v>
      </c>
      <c r="AM38" s="115">
        <v>0</v>
      </c>
      <c r="AN38" s="115">
        <v>0</v>
      </c>
      <c r="AO38" s="115">
        <v>0</v>
      </c>
      <c r="AP38" s="115">
        <v>0</v>
      </c>
      <c r="AQ38" s="115">
        <v>0</v>
      </c>
      <c r="AR38" s="115">
        <v>0</v>
      </c>
      <c r="AS38" s="115">
        <v>0</v>
      </c>
      <c r="AT38" s="409">
        <f t="shared" ref="AT38:AT40" si="71">AL38+AN38+AO38+AR38+AQ38</f>
        <v>0</v>
      </c>
      <c r="AU38" s="115">
        <f>AM38+AP38+AS38</f>
        <v>0</v>
      </c>
      <c r="AV38" s="116">
        <f t="shared" si="13"/>
        <v>0</v>
      </c>
      <c r="AW38" s="346">
        <f>I38+AK38</f>
        <v>21026809</v>
      </c>
      <c r="AX38" s="113">
        <f>J38+Y38</f>
        <v>15391870</v>
      </c>
      <c r="AY38" s="113">
        <f t="shared" ref="AY38:AY40" si="72">W38</f>
        <v>0</v>
      </c>
      <c r="AZ38" s="113">
        <f>K38+AC38</f>
        <v>0</v>
      </c>
      <c r="BA38" s="113">
        <f t="shared" ref="BA38:BB40" si="73">L38+AE38</f>
        <v>5202452</v>
      </c>
      <c r="BB38" s="113">
        <f t="shared" si="73"/>
        <v>307837</v>
      </c>
      <c r="BC38" s="113">
        <f>N38+AJ38</f>
        <v>124650</v>
      </c>
      <c r="BD38" s="115">
        <f>O38+AV38</f>
        <v>35.580799999999996</v>
      </c>
      <c r="BE38" s="115">
        <f>P38+AT38</f>
        <v>26</v>
      </c>
      <c r="BF38" s="372">
        <f t="shared" ref="BF38:BF40" si="74">AQ38</f>
        <v>0</v>
      </c>
      <c r="BG38" s="116">
        <f>Q38+AU38</f>
        <v>9.5808</v>
      </c>
    </row>
    <row r="39" spans="1:59" s="389" customFormat="1" x14ac:dyDescent="0.2">
      <c r="A39" s="374">
        <v>8</v>
      </c>
      <c r="B39" s="375">
        <v>4404</v>
      </c>
      <c r="C39" s="375">
        <v>600074331</v>
      </c>
      <c r="D39" s="375">
        <v>831298</v>
      </c>
      <c r="E39" s="373" t="s">
        <v>163</v>
      </c>
      <c r="F39" s="375">
        <v>3111</v>
      </c>
      <c r="G39" s="247" t="s">
        <v>316</v>
      </c>
      <c r="H39" s="376" t="s">
        <v>282</v>
      </c>
      <c r="I39" s="110">
        <v>196029</v>
      </c>
      <c r="J39" s="111">
        <v>144352</v>
      </c>
      <c r="K39" s="111">
        <v>0</v>
      </c>
      <c r="L39" s="114">
        <v>48790</v>
      </c>
      <c r="M39" s="114">
        <v>2887</v>
      </c>
      <c r="N39" s="111">
        <v>0</v>
      </c>
      <c r="O39" s="275">
        <v>0.42000000000000004</v>
      </c>
      <c r="P39" s="288">
        <v>0.42000000000000004</v>
      </c>
      <c r="Q39" s="406">
        <v>0</v>
      </c>
      <c r="R39" s="112">
        <f t="shared" si="4"/>
        <v>0</v>
      </c>
      <c r="S39" s="113">
        <v>0</v>
      </c>
      <c r="T39" s="113">
        <v>0</v>
      </c>
      <c r="U39" s="113">
        <v>0</v>
      </c>
      <c r="V39" s="113">
        <v>0</v>
      </c>
      <c r="W39" s="113">
        <v>0</v>
      </c>
      <c r="X39" s="113">
        <v>0</v>
      </c>
      <c r="Y39" s="113">
        <f t="shared" si="5"/>
        <v>0</v>
      </c>
      <c r="Z39" s="113">
        <v>0</v>
      </c>
      <c r="AA39" s="113">
        <v>0</v>
      </c>
      <c r="AB39" s="113">
        <v>0</v>
      </c>
      <c r="AC39" s="113">
        <f t="shared" si="6"/>
        <v>0</v>
      </c>
      <c r="AD39" s="113">
        <f t="shared" si="7"/>
        <v>0</v>
      </c>
      <c r="AE39" s="114">
        <f t="shared" si="8"/>
        <v>0</v>
      </c>
      <c r="AF39" s="114">
        <f t="shared" si="9"/>
        <v>0</v>
      </c>
      <c r="AG39" s="113">
        <v>0</v>
      </c>
      <c r="AH39" s="113">
        <v>0</v>
      </c>
      <c r="AI39" s="113">
        <v>0</v>
      </c>
      <c r="AJ39" s="113">
        <f t="shared" si="10"/>
        <v>0</v>
      </c>
      <c r="AK39" s="113">
        <f t="shared" si="11"/>
        <v>0</v>
      </c>
      <c r="AL39" s="115">
        <v>0</v>
      </c>
      <c r="AM39" s="115">
        <v>0</v>
      </c>
      <c r="AN39" s="115">
        <v>0</v>
      </c>
      <c r="AO39" s="115">
        <v>0</v>
      </c>
      <c r="AP39" s="115">
        <v>0</v>
      </c>
      <c r="AQ39" s="115">
        <v>0</v>
      </c>
      <c r="AR39" s="115">
        <v>0</v>
      </c>
      <c r="AS39" s="115">
        <v>0</v>
      </c>
      <c r="AT39" s="409">
        <f t="shared" si="71"/>
        <v>0</v>
      </c>
      <c r="AU39" s="115">
        <f>AM39+AP39+AS39</f>
        <v>0</v>
      </c>
      <c r="AV39" s="116">
        <f t="shared" si="13"/>
        <v>0</v>
      </c>
      <c r="AW39" s="346">
        <f>I39+AK39</f>
        <v>196029</v>
      </c>
      <c r="AX39" s="113">
        <f>J39+Y39</f>
        <v>144352</v>
      </c>
      <c r="AY39" s="113">
        <f t="shared" si="72"/>
        <v>0</v>
      </c>
      <c r="AZ39" s="113">
        <f>K39+AC39</f>
        <v>0</v>
      </c>
      <c r="BA39" s="113">
        <f t="shared" si="73"/>
        <v>48790</v>
      </c>
      <c r="BB39" s="113">
        <f t="shared" si="73"/>
        <v>2887</v>
      </c>
      <c r="BC39" s="113">
        <f>N39+AJ39</f>
        <v>0</v>
      </c>
      <c r="BD39" s="115">
        <f>O39+AV39</f>
        <v>0.42000000000000004</v>
      </c>
      <c r="BE39" s="115">
        <f>P39+AT39</f>
        <v>0.42000000000000004</v>
      </c>
      <c r="BF39" s="372">
        <f t="shared" si="74"/>
        <v>0</v>
      </c>
      <c r="BG39" s="116">
        <f>Q39+AU39</f>
        <v>0</v>
      </c>
    </row>
    <row r="40" spans="1:59" s="389" customFormat="1" x14ac:dyDescent="0.2">
      <c r="A40" s="374">
        <v>8</v>
      </c>
      <c r="B40" s="375">
        <v>4404</v>
      </c>
      <c r="C40" s="375">
        <v>600074331</v>
      </c>
      <c r="D40" s="375">
        <v>831298</v>
      </c>
      <c r="E40" s="373" t="s">
        <v>163</v>
      </c>
      <c r="F40" s="375">
        <v>3141</v>
      </c>
      <c r="G40" s="247" t="s">
        <v>319</v>
      </c>
      <c r="H40" s="376" t="s">
        <v>282</v>
      </c>
      <c r="I40" s="110">
        <v>3240424</v>
      </c>
      <c r="J40" s="111">
        <v>2374301</v>
      </c>
      <c r="K40" s="111">
        <v>0</v>
      </c>
      <c r="L40" s="114">
        <v>802513</v>
      </c>
      <c r="M40" s="114">
        <v>47486</v>
      </c>
      <c r="N40" s="111">
        <v>16124</v>
      </c>
      <c r="O40" s="275">
        <v>8.08</v>
      </c>
      <c r="P40" s="288">
        <v>0</v>
      </c>
      <c r="Q40" s="406">
        <v>8.08</v>
      </c>
      <c r="R40" s="112">
        <f t="shared" si="4"/>
        <v>0</v>
      </c>
      <c r="S40" s="113">
        <v>0</v>
      </c>
      <c r="T40" s="113">
        <v>0</v>
      </c>
      <c r="U40" s="113">
        <v>0</v>
      </c>
      <c r="V40" s="113">
        <v>0</v>
      </c>
      <c r="W40" s="113">
        <v>0</v>
      </c>
      <c r="X40" s="113">
        <v>0</v>
      </c>
      <c r="Y40" s="113">
        <f t="shared" si="5"/>
        <v>0</v>
      </c>
      <c r="Z40" s="113">
        <v>0</v>
      </c>
      <c r="AA40" s="113">
        <v>0</v>
      </c>
      <c r="AB40" s="113">
        <v>0</v>
      </c>
      <c r="AC40" s="113">
        <f t="shared" si="6"/>
        <v>0</v>
      </c>
      <c r="AD40" s="113">
        <f t="shared" si="7"/>
        <v>0</v>
      </c>
      <c r="AE40" s="114">
        <f t="shared" si="8"/>
        <v>0</v>
      </c>
      <c r="AF40" s="114">
        <f t="shared" si="9"/>
        <v>0</v>
      </c>
      <c r="AG40" s="113">
        <v>0</v>
      </c>
      <c r="AH40" s="113">
        <v>0</v>
      </c>
      <c r="AI40" s="113">
        <v>0</v>
      </c>
      <c r="AJ40" s="113">
        <f t="shared" si="10"/>
        <v>0</v>
      </c>
      <c r="AK40" s="113">
        <f t="shared" si="11"/>
        <v>0</v>
      </c>
      <c r="AL40" s="115">
        <v>0</v>
      </c>
      <c r="AM40" s="115">
        <v>0</v>
      </c>
      <c r="AN40" s="115">
        <v>0</v>
      </c>
      <c r="AO40" s="115">
        <v>0</v>
      </c>
      <c r="AP40" s="115">
        <v>0</v>
      </c>
      <c r="AQ40" s="115">
        <v>0</v>
      </c>
      <c r="AR40" s="115">
        <v>0</v>
      </c>
      <c r="AS40" s="115">
        <v>0</v>
      </c>
      <c r="AT40" s="409">
        <f t="shared" si="71"/>
        <v>0</v>
      </c>
      <c r="AU40" s="115">
        <f>AM40+AP40+AS40</f>
        <v>0</v>
      </c>
      <c r="AV40" s="116">
        <f t="shared" si="13"/>
        <v>0</v>
      </c>
      <c r="AW40" s="346">
        <f>I40+AK40</f>
        <v>3240424</v>
      </c>
      <c r="AX40" s="113">
        <f>J40+Y40</f>
        <v>2374301</v>
      </c>
      <c r="AY40" s="113">
        <f t="shared" si="72"/>
        <v>0</v>
      </c>
      <c r="AZ40" s="113">
        <f>K40+AC40</f>
        <v>0</v>
      </c>
      <c r="BA40" s="113">
        <f t="shared" si="73"/>
        <v>802513</v>
      </c>
      <c r="BB40" s="113">
        <f t="shared" si="73"/>
        <v>47486</v>
      </c>
      <c r="BC40" s="113">
        <f>N40+AJ40</f>
        <v>16124</v>
      </c>
      <c r="BD40" s="115">
        <f>O40+AV40</f>
        <v>8.08</v>
      </c>
      <c r="BE40" s="115">
        <f>P40+AT40</f>
        <v>0</v>
      </c>
      <c r="BF40" s="372">
        <f t="shared" si="74"/>
        <v>0</v>
      </c>
      <c r="BG40" s="116">
        <f>Q40+AU40</f>
        <v>8.08</v>
      </c>
    </row>
    <row r="41" spans="1:59" s="389" customFormat="1" x14ac:dyDescent="0.2">
      <c r="A41" s="237">
        <v>8</v>
      </c>
      <c r="B41" s="31">
        <v>4404</v>
      </c>
      <c r="C41" s="31">
        <v>600074331</v>
      </c>
      <c r="D41" s="31">
        <v>831298</v>
      </c>
      <c r="E41" s="246" t="s">
        <v>164</v>
      </c>
      <c r="F41" s="31"/>
      <c r="G41" s="236"/>
      <c r="H41" s="327"/>
      <c r="I41" s="5">
        <v>24246846</v>
      </c>
      <c r="J41" s="8">
        <v>17751159</v>
      </c>
      <c r="K41" s="8">
        <v>0</v>
      </c>
      <c r="L41" s="8">
        <v>5999890</v>
      </c>
      <c r="M41" s="8">
        <v>355023</v>
      </c>
      <c r="N41" s="8">
        <v>140774</v>
      </c>
      <c r="O41" s="9">
        <v>44.080799999999996</v>
      </c>
      <c r="P41" s="9">
        <v>26.42</v>
      </c>
      <c r="Q41" s="38">
        <v>17.660800000000002</v>
      </c>
      <c r="R41" s="5">
        <f t="shared" ref="R41:BG41" si="75">SUM(R38:R40)</f>
        <v>0</v>
      </c>
      <c r="S41" s="8">
        <f t="shared" si="75"/>
        <v>0</v>
      </c>
      <c r="T41" s="8">
        <f t="shared" si="75"/>
        <v>0</v>
      </c>
      <c r="U41" s="8">
        <f t="shared" ref="U41" si="76">SUM(U38:U40)</f>
        <v>159364</v>
      </c>
      <c r="V41" s="8">
        <f t="shared" si="75"/>
        <v>0</v>
      </c>
      <c r="W41" s="8">
        <f t="shared" ref="W41" si="77">SUM(W38:W40)</f>
        <v>0</v>
      </c>
      <c r="X41" s="8">
        <f t="shared" si="75"/>
        <v>0</v>
      </c>
      <c r="Y41" s="8">
        <f t="shared" si="75"/>
        <v>159364</v>
      </c>
      <c r="Z41" s="8">
        <f t="shared" si="75"/>
        <v>0</v>
      </c>
      <c r="AA41" s="8">
        <f t="shared" si="75"/>
        <v>0</v>
      </c>
      <c r="AB41" s="8">
        <f t="shared" si="75"/>
        <v>0</v>
      </c>
      <c r="AC41" s="8">
        <f t="shared" si="75"/>
        <v>0</v>
      </c>
      <c r="AD41" s="8">
        <f t="shared" si="75"/>
        <v>159364</v>
      </c>
      <c r="AE41" s="8">
        <f t="shared" si="75"/>
        <v>53865</v>
      </c>
      <c r="AF41" s="8">
        <f t="shared" si="75"/>
        <v>3187</v>
      </c>
      <c r="AG41" s="8">
        <f t="shared" si="75"/>
        <v>0</v>
      </c>
      <c r="AH41" s="8">
        <f t="shared" ref="AH41" si="78">SUM(AH38:AH40)</f>
        <v>0</v>
      </c>
      <c r="AI41" s="8">
        <f t="shared" si="75"/>
        <v>0</v>
      </c>
      <c r="AJ41" s="8">
        <f t="shared" si="75"/>
        <v>0</v>
      </c>
      <c r="AK41" s="8">
        <f t="shared" si="75"/>
        <v>216416</v>
      </c>
      <c r="AL41" s="9">
        <f t="shared" si="75"/>
        <v>0</v>
      </c>
      <c r="AM41" s="9">
        <f t="shared" si="75"/>
        <v>0</v>
      </c>
      <c r="AN41" s="9">
        <f t="shared" si="75"/>
        <v>0</v>
      </c>
      <c r="AO41" s="9">
        <f t="shared" si="75"/>
        <v>0</v>
      </c>
      <c r="AP41" s="9">
        <f t="shared" si="75"/>
        <v>0</v>
      </c>
      <c r="AQ41" s="9">
        <f t="shared" ref="AQ41" si="79">SUM(AQ38:AQ40)</f>
        <v>0</v>
      </c>
      <c r="AR41" s="9">
        <f t="shared" si="75"/>
        <v>0</v>
      </c>
      <c r="AS41" s="9">
        <f t="shared" si="75"/>
        <v>0</v>
      </c>
      <c r="AT41" s="9">
        <f t="shared" si="75"/>
        <v>0</v>
      </c>
      <c r="AU41" s="9">
        <f t="shared" si="75"/>
        <v>0</v>
      </c>
      <c r="AV41" s="78">
        <f t="shared" si="75"/>
        <v>0</v>
      </c>
      <c r="AW41" s="851">
        <f t="shared" si="75"/>
        <v>24463262</v>
      </c>
      <c r="AX41" s="8">
        <f t="shared" si="75"/>
        <v>17910523</v>
      </c>
      <c r="AY41" s="43">
        <f t="shared" ref="AY41" si="80">SUM(AY38:AY40)</f>
        <v>0</v>
      </c>
      <c r="AZ41" s="8">
        <f t="shared" si="75"/>
        <v>0</v>
      </c>
      <c r="BA41" s="8">
        <f t="shared" si="75"/>
        <v>6053755</v>
      </c>
      <c r="BB41" s="8">
        <f t="shared" si="75"/>
        <v>358210</v>
      </c>
      <c r="BC41" s="8">
        <f t="shared" si="75"/>
        <v>140774</v>
      </c>
      <c r="BD41" s="9">
        <f t="shared" si="75"/>
        <v>44.080799999999996</v>
      </c>
      <c r="BE41" s="9">
        <f t="shared" si="75"/>
        <v>26.42</v>
      </c>
      <c r="BF41" s="9">
        <f t="shared" si="75"/>
        <v>0</v>
      </c>
      <c r="BG41" s="78">
        <f t="shared" si="75"/>
        <v>17.660800000000002</v>
      </c>
    </row>
    <row r="42" spans="1:59" s="389" customFormat="1" x14ac:dyDescent="0.2">
      <c r="A42" s="374">
        <v>9</v>
      </c>
      <c r="B42" s="375">
        <v>4480</v>
      </c>
      <c r="C42" s="375">
        <v>600075249</v>
      </c>
      <c r="D42" s="375">
        <v>49864548</v>
      </c>
      <c r="E42" s="373" t="s">
        <v>165</v>
      </c>
      <c r="F42" s="375">
        <v>3141</v>
      </c>
      <c r="G42" s="247" t="s">
        <v>319</v>
      </c>
      <c r="H42" s="376" t="s">
        <v>282</v>
      </c>
      <c r="I42" s="110">
        <v>4415964</v>
      </c>
      <c r="J42" s="111">
        <v>3222381</v>
      </c>
      <c r="K42" s="111">
        <v>0</v>
      </c>
      <c r="L42" s="114">
        <v>1089164</v>
      </c>
      <c r="M42" s="114">
        <v>64448</v>
      </c>
      <c r="N42" s="111">
        <v>39971</v>
      </c>
      <c r="O42" s="275">
        <v>10.969999999999999</v>
      </c>
      <c r="P42" s="288">
        <v>0</v>
      </c>
      <c r="Q42" s="406">
        <v>10.969999999999999</v>
      </c>
      <c r="R42" s="112">
        <f t="shared" si="4"/>
        <v>0</v>
      </c>
      <c r="S42" s="113">
        <v>0</v>
      </c>
      <c r="T42" s="113">
        <v>0</v>
      </c>
      <c r="U42" s="113">
        <v>82984</v>
      </c>
      <c r="V42" s="113">
        <v>0</v>
      </c>
      <c r="W42" s="113">
        <v>0</v>
      </c>
      <c r="X42" s="113">
        <v>0</v>
      </c>
      <c r="Y42" s="113">
        <f t="shared" si="5"/>
        <v>82984</v>
      </c>
      <c r="Z42" s="113">
        <v>0</v>
      </c>
      <c r="AA42" s="113">
        <v>0</v>
      </c>
      <c r="AB42" s="113">
        <v>0</v>
      </c>
      <c r="AC42" s="113">
        <f t="shared" si="6"/>
        <v>0</v>
      </c>
      <c r="AD42" s="113">
        <f t="shared" si="7"/>
        <v>82984</v>
      </c>
      <c r="AE42" s="114">
        <f t="shared" si="8"/>
        <v>28049</v>
      </c>
      <c r="AF42" s="114">
        <f t="shared" si="9"/>
        <v>1660</v>
      </c>
      <c r="AG42" s="113">
        <v>0</v>
      </c>
      <c r="AH42" s="113">
        <v>0</v>
      </c>
      <c r="AI42" s="113">
        <v>0</v>
      </c>
      <c r="AJ42" s="113">
        <f t="shared" si="10"/>
        <v>0</v>
      </c>
      <c r="AK42" s="113">
        <f t="shared" si="11"/>
        <v>112693</v>
      </c>
      <c r="AL42" s="115">
        <v>0</v>
      </c>
      <c r="AM42" s="115">
        <v>0</v>
      </c>
      <c r="AN42" s="115">
        <v>0</v>
      </c>
      <c r="AO42" s="115">
        <v>0</v>
      </c>
      <c r="AP42" s="115">
        <v>0</v>
      </c>
      <c r="AQ42" s="115">
        <v>0</v>
      </c>
      <c r="AR42" s="115">
        <v>0</v>
      </c>
      <c r="AS42" s="115">
        <v>0</v>
      </c>
      <c r="AT42" s="409">
        <f>AL42+AN42+AO42+AR42+AQ42</f>
        <v>0</v>
      </c>
      <c r="AU42" s="115">
        <f>AM42+AP42+AS42</f>
        <v>0</v>
      </c>
      <c r="AV42" s="116">
        <f t="shared" si="13"/>
        <v>0</v>
      </c>
      <c r="AW42" s="346">
        <f>I42+AK42</f>
        <v>4528657</v>
      </c>
      <c r="AX42" s="113">
        <f>J42+Y42</f>
        <v>3305365</v>
      </c>
      <c r="AY42" s="113">
        <f>W42</f>
        <v>0</v>
      </c>
      <c r="AZ42" s="113">
        <f>K42+AC42</f>
        <v>0</v>
      </c>
      <c r="BA42" s="113">
        <f>L42+AE42</f>
        <v>1117213</v>
      </c>
      <c r="BB42" s="113">
        <f>M42+AF42</f>
        <v>66108</v>
      </c>
      <c r="BC42" s="113">
        <f>N42+AJ42</f>
        <v>39971</v>
      </c>
      <c r="BD42" s="115">
        <f>O42+AV42</f>
        <v>10.969999999999999</v>
      </c>
      <c r="BE42" s="115">
        <f>P42+AT42</f>
        <v>0</v>
      </c>
      <c r="BF42" s="372">
        <f>AQ42</f>
        <v>0</v>
      </c>
      <c r="BG42" s="116">
        <f>Q42+AU42</f>
        <v>10.969999999999999</v>
      </c>
    </row>
    <row r="43" spans="1:59" s="389" customFormat="1" x14ac:dyDescent="0.2">
      <c r="A43" s="237">
        <v>9</v>
      </c>
      <c r="B43" s="31">
        <v>4480</v>
      </c>
      <c r="C43" s="31">
        <v>600075249</v>
      </c>
      <c r="D43" s="31">
        <v>49864548</v>
      </c>
      <c r="E43" s="246" t="s">
        <v>166</v>
      </c>
      <c r="F43" s="31"/>
      <c r="G43" s="236"/>
      <c r="H43" s="327"/>
      <c r="I43" s="5">
        <v>4415964</v>
      </c>
      <c r="J43" s="8">
        <v>3222381</v>
      </c>
      <c r="K43" s="8">
        <v>0</v>
      </c>
      <c r="L43" s="8">
        <v>1089164</v>
      </c>
      <c r="M43" s="8">
        <v>64448</v>
      </c>
      <c r="N43" s="8">
        <v>39971</v>
      </c>
      <c r="O43" s="9">
        <v>10.969999999999999</v>
      </c>
      <c r="P43" s="9">
        <v>0</v>
      </c>
      <c r="Q43" s="38">
        <v>10.969999999999999</v>
      </c>
      <c r="R43" s="5">
        <f t="shared" ref="R43:BG43" si="81">SUM(R42)</f>
        <v>0</v>
      </c>
      <c r="S43" s="8">
        <f t="shared" si="81"/>
        <v>0</v>
      </c>
      <c r="T43" s="8">
        <f t="shared" si="81"/>
        <v>0</v>
      </c>
      <c r="U43" s="8">
        <f t="shared" si="81"/>
        <v>82984</v>
      </c>
      <c r="V43" s="8">
        <f t="shared" si="81"/>
        <v>0</v>
      </c>
      <c r="W43" s="8">
        <f t="shared" ref="W43" si="82">SUM(W42)</f>
        <v>0</v>
      </c>
      <c r="X43" s="8">
        <f t="shared" si="81"/>
        <v>0</v>
      </c>
      <c r="Y43" s="8">
        <f t="shared" si="81"/>
        <v>82984</v>
      </c>
      <c r="Z43" s="8">
        <f t="shared" si="81"/>
        <v>0</v>
      </c>
      <c r="AA43" s="8">
        <f t="shared" si="81"/>
        <v>0</v>
      </c>
      <c r="AB43" s="8">
        <f t="shared" si="81"/>
        <v>0</v>
      </c>
      <c r="AC43" s="8">
        <f t="shared" si="81"/>
        <v>0</v>
      </c>
      <c r="AD43" s="8">
        <f t="shared" si="81"/>
        <v>82984</v>
      </c>
      <c r="AE43" s="8">
        <f t="shared" si="81"/>
        <v>28049</v>
      </c>
      <c r="AF43" s="8">
        <f t="shared" si="81"/>
        <v>1660</v>
      </c>
      <c r="AG43" s="8">
        <f t="shared" si="81"/>
        <v>0</v>
      </c>
      <c r="AH43" s="8">
        <f t="shared" si="81"/>
        <v>0</v>
      </c>
      <c r="AI43" s="8">
        <f t="shared" si="81"/>
        <v>0</v>
      </c>
      <c r="AJ43" s="8">
        <f t="shared" si="81"/>
        <v>0</v>
      </c>
      <c r="AK43" s="8">
        <f t="shared" si="81"/>
        <v>112693</v>
      </c>
      <c r="AL43" s="9">
        <f t="shared" si="81"/>
        <v>0</v>
      </c>
      <c r="AM43" s="9">
        <f t="shared" si="81"/>
        <v>0</v>
      </c>
      <c r="AN43" s="9">
        <f t="shared" si="81"/>
        <v>0</v>
      </c>
      <c r="AO43" s="9">
        <f t="shared" si="81"/>
        <v>0</v>
      </c>
      <c r="AP43" s="9">
        <f t="shared" si="81"/>
        <v>0</v>
      </c>
      <c r="AQ43" s="9">
        <f t="shared" ref="AQ43" si="83">SUM(AQ42)</f>
        <v>0</v>
      </c>
      <c r="AR43" s="9">
        <f t="shared" si="81"/>
        <v>0</v>
      </c>
      <c r="AS43" s="9">
        <f t="shared" si="81"/>
        <v>0</v>
      </c>
      <c r="AT43" s="9">
        <f t="shared" si="81"/>
        <v>0</v>
      </c>
      <c r="AU43" s="9">
        <f t="shared" si="81"/>
        <v>0</v>
      </c>
      <c r="AV43" s="78">
        <f t="shared" si="81"/>
        <v>0</v>
      </c>
      <c r="AW43" s="851">
        <f t="shared" si="81"/>
        <v>4528657</v>
      </c>
      <c r="AX43" s="8">
        <f t="shared" si="81"/>
        <v>3305365</v>
      </c>
      <c r="AY43" s="43">
        <f t="shared" ref="AY43" si="84">SUM(AY42)</f>
        <v>0</v>
      </c>
      <c r="AZ43" s="8">
        <f t="shared" si="81"/>
        <v>0</v>
      </c>
      <c r="BA43" s="8">
        <f t="shared" si="81"/>
        <v>1117213</v>
      </c>
      <c r="BB43" s="8">
        <f t="shared" si="81"/>
        <v>66108</v>
      </c>
      <c r="BC43" s="8">
        <f t="shared" si="81"/>
        <v>39971</v>
      </c>
      <c r="BD43" s="9">
        <f t="shared" si="81"/>
        <v>10.969999999999999</v>
      </c>
      <c r="BE43" s="9">
        <f t="shared" si="81"/>
        <v>0</v>
      </c>
      <c r="BF43" s="9">
        <f t="shared" si="81"/>
        <v>0</v>
      </c>
      <c r="BG43" s="78">
        <f t="shared" si="81"/>
        <v>10.969999999999999</v>
      </c>
    </row>
    <row r="44" spans="1:59" s="389" customFormat="1" x14ac:dyDescent="0.2">
      <c r="A44" s="374">
        <v>10</v>
      </c>
      <c r="B44" s="375">
        <v>4439</v>
      </c>
      <c r="C44" s="375">
        <v>600074951</v>
      </c>
      <c r="D44" s="375">
        <v>48283088</v>
      </c>
      <c r="E44" s="373" t="s">
        <v>167</v>
      </c>
      <c r="F44" s="375">
        <v>3111</v>
      </c>
      <c r="G44" s="247" t="s">
        <v>315</v>
      </c>
      <c r="H44" s="376" t="s">
        <v>281</v>
      </c>
      <c r="I44" s="110">
        <v>4386382</v>
      </c>
      <c r="J44" s="111">
        <v>3209155</v>
      </c>
      <c r="K44" s="111">
        <v>0</v>
      </c>
      <c r="L44" s="114">
        <v>1084694</v>
      </c>
      <c r="M44" s="114">
        <v>64183</v>
      </c>
      <c r="N44" s="111">
        <v>28350</v>
      </c>
      <c r="O44" s="275">
        <v>7.5327999999999999</v>
      </c>
      <c r="P44" s="288">
        <v>6</v>
      </c>
      <c r="Q44" s="406">
        <v>1.5327999999999999</v>
      </c>
      <c r="R44" s="112">
        <f t="shared" si="4"/>
        <v>0</v>
      </c>
      <c r="S44" s="113">
        <v>0</v>
      </c>
      <c r="T44" s="113">
        <v>-9551</v>
      </c>
      <c r="U44" s="113">
        <v>0</v>
      </c>
      <c r="V44" s="113">
        <v>0</v>
      </c>
      <c r="W44" s="113">
        <v>0</v>
      </c>
      <c r="X44" s="113">
        <v>0</v>
      </c>
      <c r="Y44" s="113">
        <f t="shared" si="5"/>
        <v>-9551</v>
      </c>
      <c r="Z44" s="113">
        <v>0</v>
      </c>
      <c r="AA44" s="113">
        <v>0</v>
      </c>
      <c r="AB44" s="113">
        <v>0</v>
      </c>
      <c r="AC44" s="113">
        <f t="shared" si="6"/>
        <v>0</v>
      </c>
      <c r="AD44" s="113">
        <f t="shared" si="7"/>
        <v>-9551</v>
      </c>
      <c r="AE44" s="114">
        <f t="shared" si="8"/>
        <v>-3228</v>
      </c>
      <c r="AF44" s="114">
        <f t="shared" si="9"/>
        <v>-191</v>
      </c>
      <c r="AG44" s="113">
        <v>0</v>
      </c>
      <c r="AH44" s="113">
        <v>0</v>
      </c>
      <c r="AI44" s="113">
        <v>0</v>
      </c>
      <c r="AJ44" s="113">
        <f t="shared" si="10"/>
        <v>0</v>
      </c>
      <c r="AK44" s="113">
        <f t="shared" si="11"/>
        <v>-12970</v>
      </c>
      <c r="AL44" s="115">
        <v>0</v>
      </c>
      <c r="AM44" s="115">
        <v>0</v>
      </c>
      <c r="AN44" s="115">
        <v>0</v>
      </c>
      <c r="AO44" s="115">
        <v>-0.02</v>
      </c>
      <c r="AP44" s="115">
        <v>0</v>
      </c>
      <c r="AQ44" s="115">
        <v>0</v>
      </c>
      <c r="AR44" s="115">
        <v>0</v>
      </c>
      <c r="AS44" s="115">
        <v>0</v>
      </c>
      <c r="AT44" s="409">
        <f t="shared" ref="AT44:AT49" si="85">AL44+AN44+AO44+AR44+AQ44</f>
        <v>-0.02</v>
      </c>
      <c r="AU44" s="115">
        <f t="shared" ref="AU44:AU49" si="86">AM44+AP44+AS44</f>
        <v>0</v>
      </c>
      <c r="AV44" s="116">
        <f t="shared" si="13"/>
        <v>-0.02</v>
      </c>
      <c r="AW44" s="346">
        <f t="shared" ref="AW44:AW49" si="87">I44+AK44</f>
        <v>4373412</v>
      </c>
      <c r="AX44" s="113">
        <f t="shared" ref="AX44:AX49" si="88">J44+Y44</f>
        <v>3199604</v>
      </c>
      <c r="AY44" s="113">
        <f t="shared" ref="AY44:AY49" si="89">W44</f>
        <v>0</v>
      </c>
      <c r="AZ44" s="113">
        <f t="shared" ref="AZ44:AZ49" si="90">K44+AC44</f>
        <v>0</v>
      </c>
      <c r="BA44" s="113">
        <f t="shared" ref="BA44:BB49" si="91">L44+AE44</f>
        <v>1081466</v>
      </c>
      <c r="BB44" s="113">
        <f t="shared" si="91"/>
        <v>63992</v>
      </c>
      <c r="BC44" s="113">
        <f t="shared" ref="BC44:BC49" si="92">N44+AJ44</f>
        <v>28350</v>
      </c>
      <c r="BD44" s="115">
        <f t="shared" ref="BD44:BD49" si="93">O44+AV44</f>
        <v>7.5128000000000004</v>
      </c>
      <c r="BE44" s="115">
        <f t="shared" ref="BE44:BE49" si="94">P44+AT44</f>
        <v>5.98</v>
      </c>
      <c r="BF44" s="372">
        <f t="shared" ref="BF44:BF49" si="95">AQ44</f>
        <v>0</v>
      </c>
      <c r="BG44" s="116">
        <f t="shared" ref="BG44:BG49" si="96">Q44+AU44</f>
        <v>1.5327999999999999</v>
      </c>
    </row>
    <row r="45" spans="1:59" s="389" customFormat="1" x14ac:dyDescent="0.2">
      <c r="A45" s="374">
        <v>10</v>
      </c>
      <c r="B45" s="375">
        <v>4439</v>
      </c>
      <c r="C45" s="375">
        <v>600074951</v>
      </c>
      <c r="D45" s="375">
        <v>48283088</v>
      </c>
      <c r="E45" s="373" t="s">
        <v>167</v>
      </c>
      <c r="F45" s="375">
        <v>3113</v>
      </c>
      <c r="G45" s="247" t="s">
        <v>318</v>
      </c>
      <c r="H45" s="376" t="s">
        <v>281</v>
      </c>
      <c r="I45" s="110">
        <v>21250008</v>
      </c>
      <c r="J45" s="111">
        <v>15274152</v>
      </c>
      <c r="K45" s="111">
        <v>15000</v>
      </c>
      <c r="L45" s="114">
        <v>5167733</v>
      </c>
      <c r="M45" s="114">
        <v>305483</v>
      </c>
      <c r="N45" s="111">
        <v>487640</v>
      </c>
      <c r="O45" s="275">
        <v>30.4495</v>
      </c>
      <c r="P45" s="288">
        <v>22.651599999999998</v>
      </c>
      <c r="Q45" s="406">
        <v>7.7979000000000003</v>
      </c>
      <c r="R45" s="112">
        <f t="shared" si="4"/>
        <v>-3375</v>
      </c>
      <c r="S45" s="113">
        <v>0</v>
      </c>
      <c r="T45" s="113">
        <v>163585</v>
      </c>
      <c r="U45" s="113">
        <v>110988</v>
      </c>
      <c r="V45" s="113">
        <v>0</v>
      </c>
      <c r="W45" s="113">
        <v>0</v>
      </c>
      <c r="X45" s="113">
        <v>0</v>
      </c>
      <c r="Y45" s="113">
        <f t="shared" si="5"/>
        <v>271198</v>
      </c>
      <c r="Z45" s="113">
        <v>3375</v>
      </c>
      <c r="AA45" s="113">
        <v>0</v>
      </c>
      <c r="AB45" s="113">
        <v>0</v>
      </c>
      <c r="AC45" s="113">
        <f t="shared" si="6"/>
        <v>3375</v>
      </c>
      <c r="AD45" s="113">
        <f t="shared" si="7"/>
        <v>274573</v>
      </c>
      <c r="AE45" s="114">
        <f t="shared" si="8"/>
        <v>92806</v>
      </c>
      <c r="AF45" s="114">
        <f t="shared" si="9"/>
        <v>5424</v>
      </c>
      <c r="AG45" s="113">
        <v>0</v>
      </c>
      <c r="AH45" s="113">
        <v>0</v>
      </c>
      <c r="AI45" s="113">
        <v>0</v>
      </c>
      <c r="AJ45" s="113">
        <f t="shared" si="10"/>
        <v>0</v>
      </c>
      <c r="AK45" s="113">
        <f t="shared" si="11"/>
        <v>372803</v>
      </c>
      <c r="AL45" s="115">
        <v>-0.01</v>
      </c>
      <c r="AM45" s="115">
        <v>0</v>
      </c>
      <c r="AN45" s="115">
        <v>0</v>
      </c>
      <c r="AO45" s="115">
        <v>0.28000000000000003</v>
      </c>
      <c r="AP45" s="115">
        <v>0</v>
      </c>
      <c r="AQ45" s="115">
        <v>0</v>
      </c>
      <c r="AR45" s="115">
        <v>0</v>
      </c>
      <c r="AS45" s="115">
        <v>0</v>
      </c>
      <c r="AT45" s="409">
        <f t="shared" si="85"/>
        <v>0.27</v>
      </c>
      <c r="AU45" s="115">
        <f t="shared" si="86"/>
        <v>0</v>
      </c>
      <c r="AV45" s="116">
        <f t="shared" si="13"/>
        <v>0.27</v>
      </c>
      <c r="AW45" s="346">
        <f t="shared" si="87"/>
        <v>21622811</v>
      </c>
      <c r="AX45" s="113">
        <f t="shared" si="88"/>
        <v>15545350</v>
      </c>
      <c r="AY45" s="113">
        <f t="shared" si="89"/>
        <v>0</v>
      </c>
      <c r="AZ45" s="113">
        <f t="shared" si="90"/>
        <v>18375</v>
      </c>
      <c r="BA45" s="113">
        <f t="shared" si="91"/>
        <v>5260539</v>
      </c>
      <c r="BB45" s="113">
        <f t="shared" si="91"/>
        <v>310907</v>
      </c>
      <c r="BC45" s="113">
        <f t="shared" si="92"/>
        <v>487640</v>
      </c>
      <c r="BD45" s="115">
        <f t="shared" si="93"/>
        <v>30.7195</v>
      </c>
      <c r="BE45" s="115">
        <f t="shared" si="94"/>
        <v>22.921599999999998</v>
      </c>
      <c r="BF45" s="372">
        <f t="shared" si="95"/>
        <v>0</v>
      </c>
      <c r="BG45" s="116">
        <f t="shared" si="96"/>
        <v>7.7979000000000003</v>
      </c>
    </row>
    <row r="46" spans="1:59" s="389" customFormat="1" x14ac:dyDescent="0.2">
      <c r="A46" s="374">
        <v>10</v>
      </c>
      <c r="B46" s="375">
        <v>4439</v>
      </c>
      <c r="C46" s="375">
        <v>600074951</v>
      </c>
      <c r="D46" s="375">
        <v>48283088</v>
      </c>
      <c r="E46" s="373" t="s">
        <v>167</v>
      </c>
      <c r="F46" s="375">
        <v>3113</v>
      </c>
      <c r="G46" s="247" t="s">
        <v>316</v>
      </c>
      <c r="H46" s="376" t="s">
        <v>282</v>
      </c>
      <c r="I46" s="110">
        <v>2234575</v>
      </c>
      <c r="J46" s="111">
        <v>1632787</v>
      </c>
      <c r="K46" s="111">
        <v>0</v>
      </c>
      <c r="L46" s="114">
        <v>551882</v>
      </c>
      <c r="M46" s="114">
        <v>32656</v>
      </c>
      <c r="N46" s="111">
        <v>17250</v>
      </c>
      <c r="O46" s="275">
        <v>4.71</v>
      </c>
      <c r="P46" s="288">
        <v>4.71</v>
      </c>
      <c r="Q46" s="406">
        <v>0</v>
      </c>
      <c r="R46" s="112">
        <f t="shared" si="4"/>
        <v>0</v>
      </c>
      <c r="S46" s="113">
        <v>0</v>
      </c>
      <c r="T46" s="113">
        <v>0</v>
      </c>
      <c r="U46" s="113">
        <v>0</v>
      </c>
      <c r="V46" s="113">
        <v>0</v>
      </c>
      <c r="W46" s="113">
        <v>0</v>
      </c>
      <c r="X46" s="113">
        <v>0</v>
      </c>
      <c r="Y46" s="113">
        <f t="shared" si="5"/>
        <v>0</v>
      </c>
      <c r="Z46" s="113">
        <v>0</v>
      </c>
      <c r="AA46" s="113">
        <v>0</v>
      </c>
      <c r="AB46" s="113">
        <v>0</v>
      </c>
      <c r="AC46" s="113">
        <f t="shared" si="6"/>
        <v>0</v>
      </c>
      <c r="AD46" s="113">
        <f t="shared" si="7"/>
        <v>0</v>
      </c>
      <c r="AE46" s="114">
        <f t="shared" si="8"/>
        <v>0</v>
      </c>
      <c r="AF46" s="114">
        <f t="shared" si="9"/>
        <v>0</v>
      </c>
      <c r="AG46" s="113">
        <v>2500</v>
      </c>
      <c r="AH46" s="113">
        <v>0</v>
      </c>
      <c r="AI46" s="113">
        <v>0</v>
      </c>
      <c r="AJ46" s="113">
        <f t="shared" si="10"/>
        <v>2500</v>
      </c>
      <c r="AK46" s="113">
        <f t="shared" si="11"/>
        <v>2500</v>
      </c>
      <c r="AL46" s="115">
        <v>0</v>
      </c>
      <c r="AM46" s="115">
        <v>0</v>
      </c>
      <c r="AN46" s="115">
        <v>0</v>
      </c>
      <c r="AO46" s="115">
        <v>0</v>
      </c>
      <c r="AP46" s="115">
        <v>0</v>
      </c>
      <c r="AQ46" s="115">
        <v>0</v>
      </c>
      <c r="AR46" s="115">
        <v>0</v>
      </c>
      <c r="AS46" s="115">
        <v>0</v>
      </c>
      <c r="AT46" s="409">
        <f t="shared" si="85"/>
        <v>0</v>
      </c>
      <c r="AU46" s="115">
        <f t="shared" si="86"/>
        <v>0</v>
      </c>
      <c r="AV46" s="116">
        <f t="shared" si="13"/>
        <v>0</v>
      </c>
      <c r="AW46" s="346">
        <f t="shared" si="87"/>
        <v>2237075</v>
      </c>
      <c r="AX46" s="113">
        <f t="shared" si="88"/>
        <v>1632787</v>
      </c>
      <c r="AY46" s="113">
        <f t="shared" si="89"/>
        <v>0</v>
      </c>
      <c r="AZ46" s="113">
        <f t="shared" si="90"/>
        <v>0</v>
      </c>
      <c r="BA46" s="113">
        <f t="shared" si="91"/>
        <v>551882</v>
      </c>
      <c r="BB46" s="113">
        <f t="shared" si="91"/>
        <v>32656</v>
      </c>
      <c r="BC46" s="113">
        <f t="shared" si="92"/>
        <v>19750</v>
      </c>
      <c r="BD46" s="115">
        <f t="shared" si="93"/>
        <v>4.71</v>
      </c>
      <c r="BE46" s="115">
        <f t="shared" si="94"/>
        <v>4.71</v>
      </c>
      <c r="BF46" s="372">
        <f t="shared" si="95"/>
        <v>0</v>
      </c>
      <c r="BG46" s="116">
        <f t="shared" si="96"/>
        <v>0</v>
      </c>
    </row>
    <row r="47" spans="1:59" s="389" customFormat="1" x14ac:dyDescent="0.2">
      <c r="A47" s="374">
        <v>10</v>
      </c>
      <c r="B47" s="375">
        <v>4439</v>
      </c>
      <c r="C47" s="375">
        <v>600074951</v>
      </c>
      <c r="D47" s="375">
        <v>48283088</v>
      </c>
      <c r="E47" s="373" t="s">
        <v>167</v>
      </c>
      <c r="F47" s="375">
        <v>3141</v>
      </c>
      <c r="G47" s="247" t="s">
        <v>319</v>
      </c>
      <c r="H47" s="376" t="s">
        <v>282</v>
      </c>
      <c r="I47" s="110">
        <v>2551240</v>
      </c>
      <c r="J47" s="111">
        <v>1865724</v>
      </c>
      <c r="K47" s="111">
        <v>0</v>
      </c>
      <c r="L47" s="114">
        <v>630615</v>
      </c>
      <c r="M47" s="114">
        <v>37315</v>
      </c>
      <c r="N47" s="111">
        <v>17586</v>
      </c>
      <c r="O47" s="275">
        <v>6.34</v>
      </c>
      <c r="P47" s="288">
        <v>0</v>
      </c>
      <c r="Q47" s="406">
        <v>6.34</v>
      </c>
      <c r="R47" s="112">
        <f t="shared" si="4"/>
        <v>0</v>
      </c>
      <c r="S47" s="113">
        <v>0</v>
      </c>
      <c r="T47" s="113">
        <v>0</v>
      </c>
      <c r="U47" s="113">
        <v>0</v>
      </c>
      <c r="V47" s="113">
        <v>0</v>
      </c>
      <c r="W47" s="113">
        <v>0</v>
      </c>
      <c r="X47" s="113">
        <v>0</v>
      </c>
      <c r="Y47" s="113">
        <f t="shared" si="5"/>
        <v>0</v>
      </c>
      <c r="Z47" s="113">
        <v>0</v>
      </c>
      <c r="AA47" s="113">
        <v>0</v>
      </c>
      <c r="AB47" s="113">
        <v>0</v>
      </c>
      <c r="AC47" s="113">
        <f t="shared" si="6"/>
        <v>0</v>
      </c>
      <c r="AD47" s="113">
        <f t="shared" si="7"/>
        <v>0</v>
      </c>
      <c r="AE47" s="114">
        <f t="shared" si="8"/>
        <v>0</v>
      </c>
      <c r="AF47" s="114">
        <f t="shared" si="9"/>
        <v>0</v>
      </c>
      <c r="AG47" s="113">
        <v>0</v>
      </c>
      <c r="AH47" s="113">
        <v>0</v>
      </c>
      <c r="AI47" s="113">
        <v>0</v>
      </c>
      <c r="AJ47" s="113">
        <f t="shared" si="10"/>
        <v>0</v>
      </c>
      <c r="AK47" s="113">
        <f t="shared" si="11"/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v>0</v>
      </c>
      <c r="AQ47" s="115">
        <v>0</v>
      </c>
      <c r="AR47" s="115">
        <v>0</v>
      </c>
      <c r="AS47" s="115">
        <v>0</v>
      </c>
      <c r="AT47" s="409">
        <f t="shared" si="85"/>
        <v>0</v>
      </c>
      <c r="AU47" s="115">
        <f t="shared" si="86"/>
        <v>0</v>
      </c>
      <c r="AV47" s="116">
        <f t="shared" si="13"/>
        <v>0</v>
      </c>
      <c r="AW47" s="346">
        <f t="shared" si="87"/>
        <v>2551240</v>
      </c>
      <c r="AX47" s="113">
        <f t="shared" si="88"/>
        <v>1865724</v>
      </c>
      <c r="AY47" s="113">
        <f t="shared" si="89"/>
        <v>0</v>
      </c>
      <c r="AZ47" s="113">
        <f t="shared" si="90"/>
        <v>0</v>
      </c>
      <c r="BA47" s="113">
        <f t="shared" si="91"/>
        <v>630615</v>
      </c>
      <c r="BB47" s="113">
        <f t="shared" si="91"/>
        <v>37315</v>
      </c>
      <c r="BC47" s="113">
        <f t="shared" si="92"/>
        <v>17586</v>
      </c>
      <c r="BD47" s="115">
        <f t="shared" si="93"/>
        <v>6.34</v>
      </c>
      <c r="BE47" s="115">
        <f t="shared" si="94"/>
        <v>0</v>
      </c>
      <c r="BF47" s="372">
        <f t="shared" si="95"/>
        <v>0</v>
      </c>
      <c r="BG47" s="116">
        <f t="shared" si="96"/>
        <v>6.34</v>
      </c>
    </row>
    <row r="48" spans="1:59" s="389" customFormat="1" x14ac:dyDescent="0.2">
      <c r="A48" s="374">
        <v>10</v>
      </c>
      <c r="B48" s="375">
        <v>4439</v>
      </c>
      <c r="C48" s="375">
        <v>600074951</v>
      </c>
      <c r="D48" s="375">
        <v>48283088</v>
      </c>
      <c r="E48" s="373" t="s">
        <v>167</v>
      </c>
      <c r="F48" s="375">
        <v>3143</v>
      </c>
      <c r="G48" s="247" t="s">
        <v>633</v>
      </c>
      <c r="H48" s="394" t="s">
        <v>281</v>
      </c>
      <c r="I48" s="110">
        <v>1433378</v>
      </c>
      <c r="J48" s="111">
        <v>1055506</v>
      </c>
      <c r="K48" s="111">
        <v>0</v>
      </c>
      <c r="L48" s="114">
        <v>356762</v>
      </c>
      <c r="M48" s="114">
        <v>21110</v>
      </c>
      <c r="N48" s="111">
        <v>0</v>
      </c>
      <c r="O48" s="275">
        <v>2.4285999999999999</v>
      </c>
      <c r="P48" s="288">
        <v>2.4285999999999999</v>
      </c>
      <c r="Q48" s="406">
        <v>0</v>
      </c>
      <c r="R48" s="112">
        <f t="shared" si="4"/>
        <v>0</v>
      </c>
      <c r="S48" s="113">
        <v>0</v>
      </c>
      <c r="T48" s="113">
        <v>108654</v>
      </c>
      <c r="U48" s="113">
        <v>0</v>
      </c>
      <c r="V48" s="113">
        <v>0</v>
      </c>
      <c r="W48" s="113">
        <v>0</v>
      </c>
      <c r="X48" s="113">
        <v>0</v>
      </c>
      <c r="Y48" s="113">
        <f t="shared" si="5"/>
        <v>108654</v>
      </c>
      <c r="Z48" s="113">
        <v>0</v>
      </c>
      <c r="AA48" s="113">
        <v>0</v>
      </c>
      <c r="AB48" s="113">
        <v>0</v>
      </c>
      <c r="AC48" s="113">
        <f t="shared" si="6"/>
        <v>0</v>
      </c>
      <c r="AD48" s="113">
        <f t="shared" si="7"/>
        <v>108654</v>
      </c>
      <c r="AE48" s="114">
        <f t="shared" si="8"/>
        <v>36725</v>
      </c>
      <c r="AF48" s="114">
        <f t="shared" si="9"/>
        <v>2173</v>
      </c>
      <c r="AG48" s="113">
        <v>0</v>
      </c>
      <c r="AH48" s="113">
        <v>0</v>
      </c>
      <c r="AI48" s="113">
        <v>0</v>
      </c>
      <c r="AJ48" s="113">
        <f t="shared" si="10"/>
        <v>0</v>
      </c>
      <c r="AK48" s="113">
        <f t="shared" si="11"/>
        <v>147552</v>
      </c>
      <c r="AL48" s="115">
        <v>0</v>
      </c>
      <c r="AM48" s="115">
        <v>0</v>
      </c>
      <c r="AN48" s="115">
        <v>0</v>
      </c>
      <c r="AO48" s="115">
        <v>0.25</v>
      </c>
      <c r="AP48" s="115">
        <v>0</v>
      </c>
      <c r="AQ48" s="115">
        <v>0</v>
      </c>
      <c r="AR48" s="115">
        <v>0</v>
      </c>
      <c r="AS48" s="115">
        <v>0</v>
      </c>
      <c r="AT48" s="409">
        <f t="shared" si="85"/>
        <v>0.25</v>
      </c>
      <c r="AU48" s="115">
        <f t="shared" si="86"/>
        <v>0</v>
      </c>
      <c r="AV48" s="116">
        <f t="shared" si="13"/>
        <v>0.25</v>
      </c>
      <c r="AW48" s="346">
        <f t="shared" si="87"/>
        <v>1580930</v>
      </c>
      <c r="AX48" s="113">
        <f t="shared" si="88"/>
        <v>1164160</v>
      </c>
      <c r="AY48" s="113">
        <f t="shared" si="89"/>
        <v>0</v>
      </c>
      <c r="AZ48" s="113">
        <f t="shared" si="90"/>
        <v>0</v>
      </c>
      <c r="BA48" s="113">
        <f t="shared" si="91"/>
        <v>393487</v>
      </c>
      <c r="BB48" s="113">
        <f t="shared" si="91"/>
        <v>23283</v>
      </c>
      <c r="BC48" s="113">
        <f t="shared" si="92"/>
        <v>0</v>
      </c>
      <c r="BD48" s="115">
        <f t="shared" si="93"/>
        <v>2.6785999999999999</v>
      </c>
      <c r="BE48" s="115">
        <f t="shared" si="94"/>
        <v>2.6785999999999999</v>
      </c>
      <c r="BF48" s="372">
        <f t="shared" si="95"/>
        <v>0</v>
      </c>
      <c r="BG48" s="116">
        <f t="shared" si="96"/>
        <v>0</v>
      </c>
    </row>
    <row r="49" spans="1:59" s="389" customFormat="1" x14ac:dyDescent="0.2">
      <c r="A49" s="374">
        <v>10</v>
      </c>
      <c r="B49" s="375">
        <v>4439</v>
      </c>
      <c r="C49" s="375">
        <v>600074951</v>
      </c>
      <c r="D49" s="375">
        <v>48283088</v>
      </c>
      <c r="E49" s="373" t="s">
        <v>167</v>
      </c>
      <c r="F49" s="375">
        <v>3143</v>
      </c>
      <c r="G49" s="247" t="s">
        <v>634</v>
      </c>
      <c r="H49" s="394" t="s">
        <v>282</v>
      </c>
      <c r="I49" s="110">
        <v>52666</v>
      </c>
      <c r="J49" s="111">
        <v>37125</v>
      </c>
      <c r="K49" s="111">
        <v>0</v>
      </c>
      <c r="L49" s="114">
        <v>12548</v>
      </c>
      <c r="M49" s="114">
        <v>743</v>
      </c>
      <c r="N49" s="111">
        <v>2250</v>
      </c>
      <c r="O49" s="275">
        <v>0.16</v>
      </c>
      <c r="P49" s="288">
        <v>0</v>
      </c>
      <c r="Q49" s="406">
        <v>0.16</v>
      </c>
      <c r="R49" s="112">
        <f t="shared" si="4"/>
        <v>0</v>
      </c>
      <c r="S49" s="113">
        <v>0</v>
      </c>
      <c r="T49" s="113">
        <v>0</v>
      </c>
      <c r="U49" s="113">
        <v>0</v>
      </c>
      <c r="V49" s="113">
        <v>0</v>
      </c>
      <c r="W49" s="113">
        <v>0</v>
      </c>
      <c r="X49" s="113">
        <v>0</v>
      </c>
      <c r="Y49" s="113">
        <f t="shared" si="5"/>
        <v>0</v>
      </c>
      <c r="Z49" s="113">
        <v>0</v>
      </c>
      <c r="AA49" s="113">
        <v>0</v>
      </c>
      <c r="AB49" s="113">
        <v>0</v>
      </c>
      <c r="AC49" s="113">
        <f t="shared" si="6"/>
        <v>0</v>
      </c>
      <c r="AD49" s="113">
        <f t="shared" si="7"/>
        <v>0</v>
      </c>
      <c r="AE49" s="114">
        <f t="shared" si="8"/>
        <v>0</v>
      </c>
      <c r="AF49" s="114">
        <f t="shared" si="9"/>
        <v>0</v>
      </c>
      <c r="AG49" s="113">
        <v>0</v>
      </c>
      <c r="AH49" s="113">
        <v>0</v>
      </c>
      <c r="AI49" s="113">
        <v>0</v>
      </c>
      <c r="AJ49" s="113">
        <f t="shared" si="10"/>
        <v>0</v>
      </c>
      <c r="AK49" s="113">
        <f t="shared" si="11"/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v>0</v>
      </c>
      <c r="AQ49" s="115">
        <v>0</v>
      </c>
      <c r="AR49" s="115">
        <v>0</v>
      </c>
      <c r="AS49" s="115">
        <v>0</v>
      </c>
      <c r="AT49" s="409">
        <f t="shared" si="85"/>
        <v>0</v>
      </c>
      <c r="AU49" s="115">
        <f t="shared" si="86"/>
        <v>0</v>
      </c>
      <c r="AV49" s="116">
        <f t="shared" si="13"/>
        <v>0</v>
      </c>
      <c r="AW49" s="346">
        <f t="shared" si="87"/>
        <v>52666</v>
      </c>
      <c r="AX49" s="113">
        <f t="shared" si="88"/>
        <v>37125</v>
      </c>
      <c r="AY49" s="113">
        <f t="shared" si="89"/>
        <v>0</v>
      </c>
      <c r="AZ49" s="113">
        <f t="shared" si="90"/>
        <v>0</v>
      </c>
      <c r="BA49" s="113">
        <f t="shared" si="91"/>
        <v>12548</v>
      </c>
      <c r="BB49" s="113">
        <f t="shared" si="91"/>
        <v>743</v>
      </c>
      <c r="BC49" s="113">
        <f t="shared" si="92"/>
        <v>2250</v>
      </c>
      <c r="BD49" s="115">
        <f t="shared" si="93"/>
        <v>0.16</v>
      </c>
      <c r="BE49" s="115">
        <f t="shared" si="94"/>
        <v>0</v>
      </c>
      <c r="BF49" s="372">
        <f t="shared" si="95"/>
        <v>0</v>
      </c>
      <c r="BG49" s="116">
        <f t="shared" si="96"/>
        <v>0.16</v>
      </c>
    </row>
    <row r="50" spans="1:59" s="389" customFormat="1" x14ac:dyDescent="0.2">
      <c r="A50" s="237">
        <v>10</v>
      </c>
      <c r="B50" s="31">
        <v>4439</v>
      </c>
      <c r="C50" s="31">
        <v>600074951</v>
      </c>
      <c r="D50" s="31">
        <v>48283088</v>
      </c>
      <c r="E50" s="246" t="s">
        <v>168</v>
      </c>
      <c r="F50" s="31"/>
      <c r="G50" s="236"/>
      <c r="H50" s="327"/>
      <c r="I50" s="5">
        <v>31908249</v>
      </c>
      <c r="J50" s="8">
        <v>23074449</v>
      </c>
      <c r="K50" s="8">
        <v>15000</v>
      </c>
      <c r="L50" s="8">
        <v>7804234</v>
      </c>
      <c r="M50" s="8">
        <v>461490</v>
      </c>
      <c r="N50" s="8">
        <v>553076</v>
      </c>
      <c r="O50" s="9">
        <v>51.620900000000006</v>
      </c>
      <c r="P50" s="9">
        <v>35.790199999999999</v>
      </c>
      <c r="Q50" s="38">
        <v>15.8307</v>
      </c>
      <c r="R50" s="5">
        <f t="shared" ref="R50:BG50" si="97">SUM(R44:R49)</f>
        <v>-3375</v>
      </c>
      <c r="S50" s="8">
        <f t="shared" si="97"/>
        <v>0</v>
      </c>
      <c r="T50" s="8">
        <f t="shared" si="97"/>
        <v>262688</v>
      </c>
      <c r="U50" s="8">
        <f t="shared" si="97"/>
        <v>110988</v>
      </c>
      <c r="V50" s="8">
        <f t="shared" si="97"/>
        <v>0</v>
      </c>
      <c r="W50" s="8">
        <f t="shared" ref="W50" si="98">SUM(W44:W49)</f>
        <v>0</v>
      </c>
      <c r="X50" s="8">
        <f t="shared" si="97"/>
        <v>0</v>
      </c>
      <c r="Y50" s="8">
        <f t="shared" si="97"/>
        <v>370301</v>
      </c>
      <c r="Z50" s="8">
        <f t="shared" si="97"/>
        <v>3375</v>
      </c>
      <c r="AA50" s="8">
        <f t="shared" si="97"/>
        <v>0</v>
      </c>
      <c r="AB50" s="8">
        <f t="shared" si="97"/>
        <v>0</v>
      </c>
      <c r="AC50" s="8">
        <f t="shared" si="97"/>
        <v>3375</v>
      </c>
      <c r="AD50" s="8">
        <f t="shared" si="97"/>
        <v>373676</v>
      </c>
      <c r="AE50" s="8">
        <f t="shared" si="97"/>
        <v>126303</v>
      </c>
      <c r="AF50" s="8">
        <f t="shared" si="97"/>
        <v>7406</v>
      </c>
      <c r="AG50" s="8">
        <f t="shared" si="97"/>
        <v>2500</v>
      </c>
      <c r="AH50" s="8">
        <f t="shared" si="97"/>
        <v>0</v>
      </c>
      <c r="AI50" s="8">
        <f t="shared" si="97"/>
        <v>0</v>
      </c>
      <c r="AJ50" s="8">
        <f t="shared" si="97"/>
        <v>2500</v>
      </c>
      <c r="AK50" s="8">
        <f t="shared" si="97"/>
        <v>509885</v>
      </c>
      <c r="AL50" s="9">
        <f t="shared" si="97"/>
        <v>-0.01</v>
      </c>
      <c r="AM50" s="9">
        <f t="shared" si="97"/>
        <v>0</v>
      </c>
      <c r="AN50" s="9">
        <f t="shared" si="97"/>
        <v>0</v>
      </c>
      <c r="AO50" s="9">
        <f t="shared" si="97"/>
        <v>0.51</v>
      </c>
      <c r="AP50" s="9">
        <f t="shared" si="97"/>
        <v>0</v>
      </c>
      <c r="AQ50" s="9">
        <f t="shared" ref="AQ50" si="99">SUM(AQ44:AQ49)</f>
        <v>0</v>
      </c>
      <c r="AR50" s="9">
        <f t="shared" si="97"/>
        <v>0</v>
      </c>
      <c r="AS50" s="9">
        <f t="shared" si="97"/>
        <v>0</v>
      </c>
      <c r="AT50" s="9">
        <f t="shared" si="97"/>
        <v>0.5</v>
      </c>
      <c r="AU50" s="9">
        <f t="shared" si="97"/>
        <v>0</v>
      </c>
      <c r="AV50" s="78">
        <f t="shared" si="97"/>
        <v>0.5</v>
      </c>
      <c r="AW50" s="851">
        <f t="shared" si="97"/>
        <v>32418134</v>
      </c>
      <c r="AX50" s="8">
        <f t="shared" si="97"/>
        <v>23444750</v>
      </c>
      <c r="AY50" s="43">
        <f t="shared" ref="AY50" si="100">SUM(AY44:AY49)</f>
        <v>0</v>
      </c>
      <c r="AZ50" s="8">
        <f t="shared" si="97"/>
        <v>18375</v>
      </c>
      <c r="BA50" s="8">
        <f t="shared" si="97"/>
        <v>7930537</v>
      </c>
      <c r="BB50" s="8">
        <f t="shared" si="97"/>
        <v>468896</v>
      </c>
      <c r="BC50" s="8">
        <f t="shared" si="97"/>
        <v>555576</v>
      </c>
      <c r="BD50" s="9">
        <f t="shared" si="97"/>
        <v>52.120900000000006</v>
      </c>
      <c r="BE50" s="9">
        <f t="shared" si="97"/>
        <v>36.290199999999999</v>
      </c>
      <c r="BF50" s="9">
        <f t="shared" si="97"/>
        <v>0</v>
      </c>
      <c r="BG50" s="78">
        <f t="shared" si="97"/>
        <v>15.8307</v>
      </c>
    </row>
    <row r="51" spans="1:59" s="389" customFormat="1" x14ac:dyDescent="0.2">
      <c r="A51" s="374">
        <v>11</v>
      </c>
      <c r="B51" s="375">
        <v>4443</v>
      </c>
      <c r="C51" s="375">
        <v>600074994</v>
      </c>
      <c r="D51" s="375">
        <v>46750045</v>
      </c>
      <c r="E51" s="373" t="s">
        <v>169</v>
      </c>
      <c r="F51" s="375">
        <v>3113</v>
      </c>
      <c r="G51" s="247" t="s">
        <v>318</v>
      </c>
      <c r="H51" s="376" t="s">
        <v>281</v>
      </c>
      <c r="I51" s="110">
        <v>50094638</v>
      </c>
      <c r="J51" s="111">
        <v>35468051</v>
      </c>
      <c r="K51" s="111">
        <v>163000</v>
      </c>
      <c r="L51" s="114">
        <v>12043295</v>
      </c>
      <c r="M51" s="114">
        <v>709361</v>
      </c>
      <c r="N51" s="111">
        <v>1710931</v>
      </c>
      <c r="O51" s="275">
        <v>65.794799999999995</v>
      </c>
      <c r="P51" s="288">
        <v>51.129799999999996</v>
      </c>
      <c r="Q51" s="406">
        <v>14.665000000000001</v>
      </c>
      <c r="R51" s="112">
        <f t="shared" si="4"/>
        <v>0</v>
      </c>
      <c r="S51" s="113">
        <v>0</v>
      </c>
      <c r="T51" s="113">
        <v>713556</v>
      </c>
      <c r="U51" s="113">
        <v>116500</v>
      </c>
      <c r="V51" s="113">
        <v>0</v>
      </c>
      <c r="W51" s="113">
        <v>0</v>
      </c>
      <c r="X51" s="113">
        <v>0</v>
      </c>
      <c r="Y51" s="113">
        <f t="shared" si="5"/>
        <v>830056</v>
      </c>
      <c r="Z51" s="113">
        <v>0</v>
      </c>
      <c r="AA51" s="113">
        <v>0</v>
      </c>
      <c r="AB51" s="113">
        <v>0</v>
      </c>
      <c r="AC51" s="113">
        <f t="shared" si="6"/>
        <v>0</v>
      </c>
      <c r="AD51" s="113">
        <f t="shared" si="7"/>
        <v>830056</v>
      </c>
      <c r="AE51" s="114">
        <f t="shared" si="8"/>
        <v>280559</v>
      </c>
      <c r="AF51" s="114">
        <f t="shared" si="9"/>
        <v>16601</v>
      </c>
      <c r="AG51" s="113">
        <v>0</v>
      </c>
      <c r="AH51" s="113">
        <v>0</v>
      </c>
      <c r="AI51" s="113">
        <v>0</v>
      </c>
      <c r="AJ51" s="113">
        <f t="shared" si="10"/>
        <v>0</v>
      </c>
      <c r="AK51" s="113">
        <f t="shared" si="11"/>
        <v>1127216</v>
      </c>
      <c r="AL51" s="115">
        <v>-0.01</v>
      </c>
      <c r="AM51" s="115">
        <v>0</v>
      </c>
      <c r="AN51" s="115">
        <v>0</v>
      </c>
      <c r="AO51" s="115">
        <v>1.1499999999999999</v>
      </c>
      <c r="AP51" s="115">
        <v>0</v>
      </c>
      <c r="AQ51" s="115">
        <v>0</v>
      </c>
      <c r="AR51" s="115">
        <v>0</v>
      </c>
      <c r="AS51" s="115">
        <v>0</v>
      </c>
      <c r="AT51" s="409">
        <f t="shared" ref="AT51:AT55" si="101">AL51+AN51+AO51+AR51+AQ51</f>
        <v>1.1399999999999999</v>
      </c>
      <c r="AU51" s="115">
        <f>AM51+AP51+AS51</f>
        <v>0</v>
      </c>
      <c r="AV51" s="116">
        <f t="shared" si="13"/>
        <v>1.1399999999999999</v>
      </c>
      <c r="AW51" s="346">
        <f>I51+AK51</f>
        <v>51221854</v>
      </c>
      <c r="AX51" s="113">
        <f>J51+Y51</f>
        <v>36298107</v>
      </c>
      <c r="AY51" s="113">
        <f t="shared" ref="AY51:AY55" si="102">W51</f>
        <v>0</v>
      </c>
      <c r="AZ51" s="113">
        <f>K51+AC51</f>
        <v>163000</v>
      </c>
      <c r="BA51" s="113">
        <f t="shared" ref="BA51:BB55" si="103">L51+AE51</f>
        <v>12323854</v>
      </c>
      <c r="BB51" s="113">
        <f t="shared" si="103"/>
        <v>725962</v>
      </c>
      <c r="BC51" s="113">
        <f>N51+AJ51</f>
        <v>1710931</v>
      </c>
      <c r="BD51" s="115">
        <f>O51+AV51</f>
        <v>66.934799999999996</v>
      </c>
      <c r="BE51" s="115">
        <f>P51+AT51</f>
        <v>52.269799999999996</v>
      </c>
      <c r="BF51" s="372">
        <f t="shared" ref="BF51:BF55" si="104">AQ51</f>
        <v>0</v>
      </c>
      <c r="BG51" s="116">
        <f>Q51+AU51</f>
        <v>14.665000000000001</v>
      </c>
    </row>
    <row r="52" spans="1:59" s="389" customFormat="1" x14ac:dyDescent="0.2">
      <c r="A52" s="374">
        <v>11</v>
      </c>
      <c r="B52" s="375">
        <v>4443</v>
      </c>
      <c r="C52" s="375">
        <v>600074994</v>
      </c>
      <c r="D52" s="375">
        <v>46750045</v>
      </c>
      <c r="E52" s="373" t="s">
        <v>169</v>
      </c>
      <c r="F52" s="375">
        <v>3113</v>
      </c>
      <c r="G52" s="247" t="s">
        <v>316</v>
      </c>
      <c r="H52" s="376" t="s">
        <v>282</v>
      </c>
      <c r="I52" s="110">
        <v>6792011</v>
      </c>
      <c r="J52" s="111">
        <v>4995221</v>
      </c>
      <c r="K52" s="111">
        <v>0</v>
      </c>
      <c r="L52" s="114">
        <v>1688385</v>
      </c>
      <c r="M52" s="114">
        <v>99905</v>
      </c>
      <c r="N52" s="111">
        <v>8500</v>
      </c>
      <c r="O52" s="275">
        <v>14.52</v>
      </c>
      <c r="P52" s="288">
        <v>14.52</v>
      </c>
      <c r="Q52" s="406">
        <v>0</v>
      </c>
      <c r="R52" s="112">
        <f t="shared" si="4"/>
        <v>0</v>
      </c>
      <c r="S52" s="113">
        <v>86611</v>
      </c>
      <c r="T52" s="113">
        <v>0</v>
      </c>
      <c r="U52" s="113">
        <v>0</v>
      </c>
      <c r="V52" s="113">
        <v>0</v>
      </c>
      <c r="W52" s="113">
        <v>0</v>
      </c>
      <c r="X52" s="113">
        <v>0</v>
      </c>
      <c r="Y52" s="113">
        <f t="shared" si="5"/>
        <v>86611</v>
      </c>
      <c r="Z52" s="113">
        <v>0</v>
      </c>
      <c r="AA52" s="113">
        <v>0</v>
      </c>
      <c r="AB52" s="113">
        <v>0</v>
      </c>
      <c r="AC52" s="113">
        <f t="shared" si="6"/>
        <v>0</v>
      </c>
      <c r="AD52" s="113">
        <f t="shared" si="7"/>
        <v>86611</v>
      </c>
      <c r="AE52" s="114">
        <f t="shared" si="8"/>
        <v>29275</v>
      </c>
      <c r="AF52" s="114">
        <f t="shared" si="9"/>
        <v>1732</v>
      </c>
      <c r="AG52" s="113">
        <v>5000</v>
      </c>
      <c r="AH52" s="113">
        <v>0</v>
      </c>
      <c r="AI52" s="113">
        <v>0</v>
      </c>
      <c r="AJ52" s="113">
        <f t="shared" si="10"/>
        <v>5000</v>
      </c>
      <c r="AK52" s="113">
        <f t="shared" si="11"/>
        <v>122618</v>
      </c>
      <c r="AL52" s="115">
        <v>0</v>
      </c>
      <c r="AM52" s="115">
        <v>0</v>
      </c>
      <c r="AN52" s="115">
        <v>0.25</v>
      </c>
      <c r="AO52" s="115">
        <v>0</v>
      </c>
      <c r="AP52" s="115">
        <v>0</v>
      </c>
      <c r="AQ52" s="115">
        <v>0</v>
      </c>
      <c r="AR52" s="115">
        <v>0</v>
      </c>
      <c r="AS52" s="115">
        <v>0</v>
      </c>
      <c r="AT52" s="409">
        <f t="shared" si="101"/>
        <v>0.25</v>
      </c>
      <c r="AU52" s="115">
        <f>AM52+AP52+AS52</f>
        <v>0</v>
      </c>
      <c r="AV52" s="116">
        <f t="shared" si="13"/>
        <v>0.25</v>
      </c>
      <c r="AW52" s="346">
        <f>I52+AK52</f>
        <v>6914629</v>
      </c>
      <c r="AX52" s="113">
        <f>J52+Y52</f>
        <v>5081832</v>
      </c>
      <c r="AY52" s="113">
        <f t="shared" si="102"/>
        <v>0</v>
      </c>
      <c r="AZ52" s="113">
        <f>K52+AC52</f>
        <v>0</v>
      </c>
      <c r="BA52" s="113">
        <f t="shared" si="103"/>
        <v>1717660</v>
      </c>
      <c r="BB52" s="113">
        <f t="shared" si="103"/>
        <v>101637</v>
      </c>
      <c r="BC52" s="113">
        <f>N52+AJ52</f>
        <v>13500</v>
      </c>
      <c r="BD52" s="115">
        <f>O52+AV52</f>
        <v>14.77</v>
      </c>
      <c r="BE52" s="115">
        <f>P52+AT52</f>
        <v>14.77</v>
      </c>
      <c r="BF52" s="372">
        <f t="shared" si="104"/>
        <v>0</v>
      </c>
      <c r="BG52" s="116">
        <f>Q52+AU52</f>
        <v>0</v>
      </c>
    </row>
    <row r="53" spans="1:59" s="389" customFormat="1" x14ac:dyDescent="0.2">
      <c r="A53" s="374">
        <v>11</v>
      </c>
      <c r="B53" s="375">
        <v>4443</v>
      </c>
      <c r="C53" s="375">
        <v>600074994</v>
      </c>
      <c r="D53" s="375">
        <v>46750045</v>
      </c>
      <c r="E53" s="373" t="s">
        <v>169</v>
      </c>
      <c r="F53" s="375">
        <v>3143</v>
      </c>
      <c r="G53" s="247" t="s">
        <v>633</v>
      </c>
      <c r="H53" s="394" t="s">
        <v>281</v>
      </c>
      <c r="I53" s="110">
        <v>4423112</v>
      </c>
      <c r="J53" s="111">
        <v>3217667</v>
      </c>
      <c r="K53" s="111">
        <v>40000</v>
      </c>
      <c r="L53" s="114">
        <v>1101092</v>
      </c>
      <c r="M53" s="114">
        <v>64353</v>
      </c>
      <c r="N53" s="111">
        <v>0</v>
      </c>
      <c r="O53" s="275">
        <v>6.5713999999999997</v>
      </c>
      <c r="P53" s="288">
        <v>6.5713999999999997</v>
      </c>
      <c r="Q53" s="406">
        <v>0</v>
      </c>
      <c r="R53" s="112">
        <f t="shared" si="4"/>
        <v>-7000</v>
      </c>
      <c r="S53" s="113">
        <v>0</v>
      </c>
      <c r="T53" s="113">
        <v>100799</v>
      </c>
      <c r="U53" s="113">
        <v>0</v>
      </c>
      <c r="V53" s="113">
        <v>0</v>
      </c>
      <c r="W53" s="113">
        <v>0</v>
      </c>
      <c r="X53" s="113">
        <v>0</v>
      </c>
      <c r="Y53" s="113">
        <f t="shared" si="5"/>
        <v>93799</v>
      </c>
      <c r="Z53" s="113">
        <v>7000</v>
      </c>
      <c r="AA53" s="113">
        <v>0</v>
      </c>
      <c r="AB53" s="113">
        <v>0</v>
      </c>
      <c r="AC53" s="113">
        <f t="shared" si="6"/>
        <v>7000</v>
      </c>
      <c r="AD53" s="113">
        <f t="shared" si="7"/>
        <v>100799</v>
      </c>
      <c r="AE53" s="114">
        <f t="shared" si="8"/>
        <v>34070</v>
      </c>
      <c r="AF53" s="114">
        <f t="shared" si="9"/>
        <v>1876</v>
      </c>
      <c r="AG53" s="113">
        <v>0</v>
      </c>
      <c r="AH53" s="113">
        <v>0</v>
      </c>
      <c r="AI53" s="113">
        <v>0</v>
      </c>
      <c r="AJ53" s="113">
        <f t="shared" si="10"/>
        <v>0</v>
      </c>
      <c r="AK53" s="113">
        <f t="shared" si="11"/>
        <v>136745</v>
      </c>
      <c r="AL53" s="115">
        <v>0</v>
      </c>
      <c r="AM53" s="115">
        <v>0</v>
      </c>
      <c r="AN53" s="115">
        <v>0</v>
      </c>
      <c r="AO53" s="115">
        <v>0.2</v>
      </c>
      <c r="AP53" s="115">
        <v>0</v>
      </c>
      <c r="AQ53" s="115">
        <v>0</v>
      </c>
      <c r="AR53" s="115">
        <v>0</v>
      </c>
      <c r="AS53" s="115">
        <v>0</v>
      </c>
      <c r="AT53" s="409">
        <f t="shared" si="101"/>
        <v>0.2</v>
      </c>
      <c r="AU53" s="115">
        <f>AM53+AP53+AS53</f>
        <v>0</v>
      </c>
      <c r="AV53" s="116">
        <f t="shared" si="13"/>
        <v>0.2</v>
      </c>
      <c r="AW53" s="346">
        <f>I53+AK53</f>
        <v>4559857</v>
      </c>
      <c r="AX53" s="113">
        <f>J53+Y53</f>
        <v>3311466</v>
      </c>
      <c r="AY53" s="113">
        <f t="shared" si="102"/>
        <v>0</v>
      </c>
      <c r="AZ53" s="113">
        <f>K53+AC53</f>
        <v>47000</v>
      </c>
      <c r="BA53" s="113">
        <f t="shared" si="103"/>
        <v>1135162</v>
      </c>
      <c r="BB53" s="113">
        <f t="shared" si="103"/>
        <v>66229</v>
      </c>
      <c r="BC53" s="113">
        <f>N53+AJ53</f>
        <v>0</v>
      </c>
      <c r="BD53" s="115">
        <f>O53+AV53</f>
        <v>6.7713999999999999</v>
      </c>
      <c r="BE53" s="115">
        <f>P53+AT53</f>
        <v>6.7713999999999999</v>
      </c>
      <c r="BF53" s="372">
        <f t="shared" si="104"/>
        <v>0</v>
      </c>
      <c r="BG53" s="116">
        <f>Q53+AU53</f>
        <v>0</v>
      </c>
    </row>
    <row r="54" spans="1:59" s="389" customFormat="1" x14ac:dyDescent="0.2">
      <c r="A54" s="374">
        <v>11</v>
      </c>
      <c r="B54" s="375">
        <v>4443</v>
      </c>
      <c r="C54" s="375">
        <v>600074994</v>
      </c>
      <c r="D54" s="375">
        <v>46750045</v>
      </c>
      <c r="E54" s="373" t="s">
        <v>169</v>
      </c>
      <c r="F54" s="375">
        <v>3143</v>
      </c>
      <c r="G54" s="247" t="s">
        <v>634</v>
      </c>
      <c r="H54" s="394" t="s">
        <v>282</v>
      </c>
      <c r="I54" s="110">
        <v>150976</v>
      </c>
      <c r="J54" s="111">
        <v>106425</v>
      </c>
      <c r="K54" s="111">
        <v>0</v>
      </c>
      <c r="L54" s="114">
        <v>35972</v>
      </c>
      <c r="M54" s="114">
        <v>2129</v>
      </c>
      <c r="N54" s="111">
        <v>6450</v>
      </c>
      <c r="O54" s="275">
        <v>0.45</v>
      </c>
      <c r="P54" s="288">
        <v>0</v>
      </c>
      <c r="Q54" s="406">
        <v>0.45</v>
      </c>
      <c r="R54" s="112">
        <f t="shared" si="4"/>
        <v>0</v>
      </c>
      <c r="S54" s="113">
        <v>0</v>
      </c>
      <c r="T54" s="113">
        <v>0</v>
      </c>
      <c r="U54" s="113">
        <v>0</v>
      </c>
      <c r="V54" s="113">
        <v>0</v>
      </c>
      <c r="W54" s="113">
        <v>0</v>
      </c>
      <c r="X54" s="113">
        <v>0</v>
      </c>
      <c r="Y54" s="113">
        <f t="shared" si="5"/>
        <v>0</v>
      </c>
      <c r="Z54" s="113">
        <v>0</v>
      </c>
      <c r="AA54" s="113">
        <v>0</v>
      </c>
      <c r="AB54" s="113">
        <v>0</v>
      </c>
      <c r="AC54" s="113">
        <f t="shared" si="6"/>
        <v>0</v>
      </c>
      <c r="AD54" s="113">
        <f t="shared" si="7"/>
        <v>0</v>
      </c>
      <c r="AE54" s="114">
        <f t="shared" si="8"/>
        <v>0</v>
      </c>
      <c r="AF54" s="114">
        <f t="shared" si="9"/>
        <v>0</v>
      </c>
      <c r="AG54" s="113">
        <v>0</v>
      </c>
      <c r="AH54" s="113">
        <v>0</v>
      </c>
      <c r="AI54" s="113">
        <v>0</v>
      </c>
      <c r="AJ54" s="113">
        <f t="shared" si="10"/>
        <v>0</v>
      </c>
      <c r="AK54" s="113">
        <f t="shared" si="11"/>
        <v>0</v>
      </c>
      <c r="AL54" s="115">
        <v>0</v>
      </c>
      <c r="AM54" s="115">
        <v>0</v>
      </c>
      <c r="AN54" s="115">
        <v>0</v>
      </c>
      <c r="AO54" s="115">
        <v>0</v>
      </c>
      <c r="AP54" s="115">
        <v>0</v>
      </c>
      <c r="AQ54" s="115">
        <v>0</v>
      </c>
      <c r="AR54" s="115">
        <v>0</v>
      </c>
      <c r="AS54" s="115">
        <v>0</v>
      </c>
      <c r="AT54" s="409">
        <f t="shared" si="101"/>
        <v>0</v>
      </c>
      <c r="AU54" s="115">
        <f>AM54+AP54+AS54</f>
        <v>0</v>
      </c>
      <c r="AV54" s="116">
        <f t="shared" si="13"/>
        <v>0</v>
      </c>
      <c r="AW54" s="346">
        <f>I54+AK54</f>
        <v>150976</v>
      </c>
      <c r="AX54" s="113">
        <f>J54+Y54</f>
        <v>106425</v>
      </c>
      <c r="AY54" s="113">
        <f t="shared" si="102"/>
        <v>0</v>
      </c>
      <c r="AZ54" s="113">
        <f>K54+AC54</f>
        <v>0</v>
      </c>
      <c r="BA54" s="113">
        <f t="shared" si="103"/>
        <v>35972</v>
      </c>
      <c r="BB54" s="113">
        <f t="shared" si="103"/>
        <v>2129</v>
      </c>
      <c r="BC54" s="113">
        <f>N54+AJ54</f>
        <v>6450</v>
      </c>
      <c r="BD54" s="115">
        <f>O54+AV54</f>
        <v>0.45</v>
      </c>
      <c r="BE54" s="115">
        <f>P54+AT54</f>
        <v>0</v>
      </c>
      <c r="BF54" s="372">
        <f t="shared" si="104"/>
        <v>0</v>
      </c>
      <c r="BG54" s="116">
        <f>Q54+AU54</f>
        <v>0.45</v>
      </c>
    </row>
    <row r="55" spans="1:59" s="389" customFormat="1" x14ac:dyDescent="0.2">
      <c r="A55" s="374">
        <v>11</v>
      </c>
      <c r="B55" s="375">
        <v>4443</v>
      </c>
      <c r="C55" s="375">
        <v>600074994</v>
      </c>
      <c r="D55" s="375">
        <v>46750045</v>
      </c>
      <c r="E55" s="373" t="s">
        <v>169</v>
      </c>
      <c r="F55" s="375">
        <v>3143</v>
      </c>
      <c r="G55" s="247" t="s">
        <v>321</v>
      </c>
      <c r="H55" s="394" t="s">
        <v>282</v>
      </c>
      <c r="I55" s="110">
        <v>340468</v>
      </c>
      <c r="J55" s="111">
        <v>250050</v>
      </c>
      <c r="K55" s="111">
        <v>0</v>
      </c>
      <c r="L55" s="114">
        <v>84517</v>
      </c>
      <c r="M55" s="114">
        <v>5001</v>
      </c>
      <c r="N55" s="111">
        <v>900</v>
      </c>
      <c r="O55" s="275">
        <v>0.56000000000000005</v>
      </c>
      <c r="P55" s="288">
        <v>0.5</v>
      </c>
      <c r="Q55" s="406">
        <v>0.06</v>
      </c>
      <c r="R55" s="112">
        <f t="shared" si="4"/>
        <v>0</v>
      </c>
      <c r="S55" s="113">
        <v>0</v>
      </c>
      <c r="T55" s="113">
        <v>0</v>
      </c>
      <c r="U55" s="113">
        <v>0</v>
      </c>
      <c r="V55" s="113">
        <v>0</v>
      </c>
      <c r="W55" s="113">
        <v>0</v>
      </c>
      <c r="X55" s="113">
        <v>0</v>
      </c>
      <c r="Y55" s="113">
        <f t="shared" si="5"/>
        <v>0</v>
      </c>
      <c r="Z55" s="113">
        <v>0</v>
      </c>
      <c r="AA55" s="113">
        <v>0</v>
      </c>
      <c r="AB55" s="113">
        <v>0</v>
      </c>
      <c r="AC55" s="113">
        <f t="shared" si="6"/>
        <v>0</v>
      </c>
      <c r="AD55" s="113">
        <f t="shared" si="7"/>
        <v>0</v>
      </c>
      <c r="AE55" s="114">
        <f t="shared" si="8"/>
        <v>0</v>
      </c>
      <c r="AF55" s="114">
        <f t="shared" si="9"/>
        <v>0</v>
      </c>
      <c r="AG55" s="113">
        <v>0</v>
      </c>
      <c r="AH55" s="113">
        <v>0</v>
      </c>
      <c r="AI55" s="113">
        <v>0</v>
      </c>
      <c r="AJ55" s="113">
        <f t="shared" si="10"/>
        <v>0</v>
      </c>
      <c r="AK55" s="113">
        <f t="shared" si="11"/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v>0</v>
      </c>
      <c r="AQ55" s="115">
        <v>0</v>
      </c>
      <c r="AR55" s="115">
        <v>0</v>
      </c>
      <c r="AS55" s="115">
        <v>0</v>
      </c>
      <c r="AT55" s="409">
        <f t="shared" si="101"/>
        <v>0</v>
      </c>
      <c r="AU55" s="115">
        <f>AM55+AP55+AS55</f>
        <v>0</v>
      </c>
      <c r="AV55" s="116">
        <f t="shared" si="13"/>
        <v>0</v>
      </c>
      <c r="AW55" s="346">
        <f>I55+AK55</f>
        <v>340468</v>
      </c>
      <c r="AX55" s="113">
        <f>J55+Y55</f>
        <v>250050</v>
      </c>
      <c r="AY55" s="113">
        <f t="shared" si="102"/>
        <v>0</v>
      </c>
      <c r="AZ55" s="113">
        <f>K55+AC55</f>
        <v>0</v>
      </c>
      <c r="BA55" s="113">
        <f t="shared" si="103"/>
        <v>84517</v>
      </c>
      <c r="BB55" s="113">
        <f t="shared" si="103"/>
        <v>5001</v>
      </c>
      <c r="BC55" s="113">
        <f>N55+AJ55</f>
        <v>900</v>
      </c>
      <c r="BD55" s="115">
        <f>O55+AV55</f>
        <v>0.56000000000000005</v>
      </c>
      <c r="BE55" s="115">
        <f>P55+AT55</f>
        <v>0.5</v>
      </c>
      <c r="BF55" s="372">
        <f t="shared" si="104"/>
        <v>0</v>
      </c>
      <c r="BG55" s="116">
        <f>Q55+AU55</f>
        <v>0.06</v>
      </c>
    </row>
    <row r="56" spans="1:59" s="389" customFormat="1" x14ac:dyDescent="0.2">
      <c r="A56" s="237">
        <v>11</v>
      </c>
      <c r="B56" s="31">
        <v>4443</v>
      </c>
      <c r="C56" s="31">
        <v>600074994</v>
      </c>
      <c r="D56" s="31">
        <v>46750045</v>
      </c>
      <c r="E56" s="246" t="s">
        <v>170</v>
      </c>
      <c r="F56" s="31"/>
      <c r="G56" s="236"/>
      <c r="H56" s="327"/>
      <c r="I56" s="5">
        <v>61801205</v>
      </c>
      <c r="J56" s="8">
        <v>44037414</v>
      </c>
      <c r="K56" s="8">
        <v>203000</v>
      </c>
      <c r="L56" s="8">
        <v>14953261</v>
      </c>
      <c r="M56" s="8">
        <v>880749</v>
      </c>
      <c r="N56" s="8">
        <v>1726781</v>
      </c>
      <c r="O56" s="9">
        <v>87.896199999999993</v>
      </c>
      <c r="P56" s="9">
        <v>72.721199999999996</v>
      </c>
      <c r="Q56" s="38">
        <v>15.175000000000001</v>
      </c>
      <c r="R56" s="5">
        <f t="shared" ref="R56:BG56" si="105">SUM(R51:R55)</f>
        <v>-7000</v>
      </c>
      <c r="S56" s="8">
        <f t="shared" si="105"/>
        <v>86611</v>
      </c>
      <c r="T56" s="8">
        <f t="shared" si="105"/>
        <v>814355</v>
      </c>
      <c r="U56" s="8">
        <f t="shared" ref="U56" si="106">SUM(U51:U55)</f>
        <v>116500</v>
      </c>
      <c r="V56" s="8">
        <f t="shared" si="105"/>
        <v>0</v>
      </c>
      <c r="W56" s="8">
        <f t="shared" ref="W56" si="107">SUM(W51:W55)</f>
        <v>0</v>
      </c>
      <c r="X56" s="8">
        <f t="shared" si="105"/>
        <v>0</v>
      </c>
      <c r="Y56" s="8">
        <f t="shared" si="105"/>
        <v>1010466</v>
      </c>
      <c r="Z56" s="8">
        <f t="shared" si="105"/>
        <v>7000</v>
      </c>
      <c r="AA56" s="8">
        <f t="shared" si="105"/>
        <v>0</v>
      </c>
      <c r="AB56" s="8">
        <f t="shared" si="105"/>
        <v>0</v>
      </c>
      <c r="AC56" s="8">
        <f t="shared" si="105"/>
        <v>7000</v>
      </c>
      <c r="AD56" s="8">
        <f t="shared" si="105"/>
        <v>1017466</v>
      </c>
      <c r="AE56" s="8">
        <f t="shared" si="105"/>
        <v>343904</v>
      </c>
      <c r="AF56" s="8">
        <f t="shared" si="105"/>
        <v>20209</v>
      </c>
      <c r="AG56" s="8">
        <f t="shared" si="105"/>
        <v>5000</v>
      </c>
      <c r="AH56" s="8">
        <f t="shared" ref="AH56" si="108">SUM(AH51:AH55)</f>
        <v>0</v>
      </c>
      <c r="AI56" s="8">
        <f t="shared" si="105"/>
        <v>0</v>
      </c>
      <c r="AJ56" s="8">
        <f t="shared" si="105"/>
        <v>5000</v>
      </c>
      <c r="AK56" s="8">
        <f t="shared" si="105"/>
        <v>1386579</v>
      </c>
      <c r="AL56" s="9">
        <f t="shared" si="105"/>
        <v>-0.01</v>
      </c>
      <c r="AM56" s="9">
        <f t="shared" si="105"/>
        <v>0</v>
      </c>
      <c r="AN56" s="9">
        <f t="shared" si="105"/>
        <v>0.25</v>
      </c>
      <c r="AO56" s="9">
        <f t="shared" si="105"/>
        <v>1.3499999999999999</v>
      </c>
      <c r="AP56" s="9">
        <f t="shared" si="105"/>
        <v>0</v>
      </c>
      <c r="AQ56" s="9">
        <f t="shared" ref="AQ56" si="109">SUM(AQ51:AQ55)</f>
        <v>0</v>
      </c>
      <c r="AR56" s="9">
        <f t="shared" si="105"/>
        <v>0</v>
      </c>
      <c r="AS56" s="9">
        <f t="shared" si="105"/>
        <v>0</v>
      </c>
      <c r="AT56" s="9">
        <f t="shared" si="105"/>
        <v>1.5899999999999999</v>
      </c>
      <c r="AU56" s="9">
        <f t="shared" si="105"/>
        <v>0</v>
      </c>
      <c r="AV56" s="78">
        <f t="shared" si="105"/>
        <v>1.5899999999999999</v>
      </c>
      <c r="AW56" s="851">
        <f t="shared" si="105"/>
        <v>63187784</v>
      </c>
      <c r="AX56" s="8">
        <f t="shared" si="105"/>
        <v>45047880</v>
      </c>
      <c r="AY56" s="43">
        <f t="shared" ref="AY56" si="110">SUM(AY51:AY55)</f>
        <v>0</v>
      </c>
      <c r="AZ56" s="8">
        <f t="shared" si="105"/>
        <v>210000</v>
      </c>
      <c r="BA56" s="8">
        <f t="shared" si="105"/>
        <v>15297165</v>
      </c>
      <c r="BB56" s="8">
        <f t="shared" si="105"/>
        <v>900958</v>
      </c>
      <c r="BC56" s="8">
        <f t="shared" si="105"/>
        <v>1731781</v>
      </c>
      <c r="BD56" s="9">
        <f t="shared" si="105"/>
        <v>89.486199999999997</v>
      </c>
      <c r="BE56" s="9">
        <f t="shared" si="105"/>
        <v>74.311199999999999</v>
      </c>
      <c r="BF56" s="9">
        <f t="shared" si="105"/>
        <v>0</v>
      </c>
      <c r="BG56" s="78">
        <f t="shared" si="105"/>
        <v>15.175000000000001</v>
      </c>
    </row>
    <row r="57" spans="1:59" s="389" customFormat="1" x14ac:dyDescent="0.2">
      <c r="A57" s="374">
        <v>12</v>
      </c>
      <c r="B57" s="375">
        <v>4438</v>
      </c>
      <c r="C57" s="375">
        <v>600074871</v>
      </c>
      <c r="D57" s="375">
        <v>49864599</v>
      </c>
      <c r="E57" s="373" t="s">
        <v>171</v>
      </c>
      <c r="F57" s="375">
        <v>3113</v>
      </c>
      <c r="G57" s="247" t="s">
        <v>318</v>
      </c>
      <c r="H57" s="376" t="s">
        <v>281</v>
      </c>
      <c r="I57" s="110">
        <v>35744957</v>
      </c>
      <c r="J57" s="111">
        <v>25559629</v>
      </c>
      <c r="K57" s="111">
        <v>160000</v>
      </c>
      <c r="L57" s="114">
        <v>8693235</v>
      </c>
      <c r="M57" s="114">
        <v>511193</v>
      </c>
      <c r="N57" s="111">
        <v>820900</v>
      </c>
      <c r="O57" s="275">
        <v>47.509</v>
      </c>
      <c r="P57" s="288">
        <v>37.033200000000001</v>
      </c>
      <c r="Q57" s="406">
        <v>10.475800000000001</v>
      </c>
      <c r="R57" s="112">
        <f t="shared" si="4"/>
        <v>-30000</v>
      </c>
      <c r="S57" s="113">
        <v>0</v>
      </c>
      <c r="T57" s="113">
        <v>0</v>
      </c>
      <c r="U57" s="113">
        <v>128576</v>
      </c>
      <c r="V57" s="113">
        <v>-294551</v>
      </c>
      <c r="W57" s="113">
        <v>0</v>
      </c>
      <c r="X57" s="113">
        <v>0</v>
      </c>
      <c r="Y57" s="113">
        <f t="shared" si="5"/>
        <v>-195975</v>
      </c>
      <c r="Z57" s="113">
        <v>30000</v>
      </c>
      <c r="AA57" s="113">
        <v>0</v>
      </c>
      <c r="AB57" s="113">
        <v>0</v>
      </c>
      <c r="AC57" s="113">
        <f t="shared" si="6"/>
        <v>30000</v>
      </c>
      <c r="AD57" s="113">
        <f t="shared" si="7"/>
        <v>-165975</v>
      </c>
      <c r="AE57" s="114">
        <f t="shared" si="8"/>
        <v>-56100</v>
      </c>
      <c r="AF57" s="114">
        <f t="shared" si="9"/>
        <v>-3920</v>
      </c>
      <c r="AG57" s="113">
        <v>0</v>
      </c>
      <c r="AH57" s="113">
        <v>400000</v>
      </c>
      <c r="AI57" s="113">
        <v>0</v>
      </c>
      <c r="AJ57" s="113">
        <f t="shared" si="10"/>
        <v>400000</v>
      </c>
      <c r="AK57" s="113">
        <f t="shared" si="11"/>
        <v>174005</v>
      </c>
      <c r="AL57" s="115">
        <v>0.03</v>
      </c>
      <c r="AM57" s="115">
        <v>-0.33</v>
      </c>
      <c r="AN57" s="115">
        <v>0</v>
      </c>
      <c r="AO57" s="115">
        <v>0</v>
      </c>
      <c r="AP57" s="115">
        <v>0</v>
      </c>
      <c r="AQ57" s="115">
        <v>0</v>
      </c>
      <c r="AR57" s="115">
        <v>0</v>
      </c>
      <c r="AS57" s="115">
        <v>0</v>
      </c>
      <c r="AT57" s="409">
        <f t="shared" ref="AT57:AT62" si="111">AL57+AN57+AO57+AR57+AQ57</f>
        <v>0.03</v>
      </c>
      <c r="AU57" s="115">
        <f t="shared" ref="AU57:AU62" si="112">AM57+AP57+AS57</f>
        <v>-0.33</v>
      </c>
      <c r="AV57" s="116">
        <f t="shared" si="13"/>
        <v>-0.30000000000000004</v>
      </c>
      <c r="AW57" s="346">
        <f t="shared" ref="AW57:AW62" si="113">I57+AK57</f>
        <v>35918962</v>
      </c>
      <c r="AX57" s="113">
        <f t="shared" ref="AX57:AX62" si="114">J57+Y57</f>
        <v>25363654</v>
      </c>
      <c r="AY57" s="113">
        <f t="shared" ref="AY57:AY62" si="115">W57</f>
        <v>0</v>
      </c>
      <c r="AZ57" s="113">
        <f t="shared" ref="AZ57:AZ62" si="116">K57+AC57</f>
        <v>190000</v>
      </c>
      <c r="BA57" s="113">
        <f t="shared" ref="BA57:BB62" si="117">L57+AE57</f>
        <v>8637135</v>
      </c>
      <c r="BB57" s="113">
        <f t="shared" si="117"/>
        <v>507273</v>
      </c>
      <c r="BC57" s="113">
        <f t="shared" ref="BC57:BC62" si="118">N57+AJ57</f>
        <v>1220900</v>
      </c>
      <c r="BD57" s="115">
        <f t="shared" ref="BD57:BD62" si="119">O57+AV57</f>
        <v>47.209000000000003</v>
      </c>
      <c r="BE57" s="115">
        <f t="shared" ref="BE57:BE62" si="120">P57+AT57</f>
        <v>37.063200000000002</v>
      </c>
      <c r="BF57" s="372">
        <f t="shared" ref="BF57:BF62" si="121">AQ57</f>
        <v>0</v>
      </c>
      <c r="BG57" s="116">
        <f t="shared" ref="BG57:BG62" si="122">Q57+AU57</f>
        <v>10.145800000000001</v>
      </c>
    </row>
    <row r="58" spans="1:59" s="389" customFormat="1" x14ac:dyDescent="0.2">
      <c r="A58" s="374">
        <v>12</v>
      </c>
      <c r="B58" s="375">
        <v>4438</v>
      </c>
      <c r="C58" s="375">
        <v>600074871</v>
      </c>
      <c r="D58" s="375">
        <v>49864599</v>
      </c>
      <c r="E58" s="373" t="s">
        <v>171</v>
      </c>
      <c r="F58" s="375">
        <v>3113</v>
      </c>
      <c r="G58" s="247" t="s">
        <v>316</v>
      </c>
      <c r="H58" s="376" t="s">
        <v>282</v>
      </c>
      <c r="I58" s="110">
        <v>4352310</v>
      </c>
      <c r="J58" s="111">
        <v>3194999</v>
      </c>
      <c r="K58" s="111">
        <v>0</v>
      </c>
      <c r="L58" s="114">
        <v>1079910</v>
      </c>
      <c r="M58" s="114">
        <v>63901</v>
      </c>
      <c r="N58" s="111">
        <v>13500</v>
      </c>
      <c r="O58" s="275">
        <v>9.16</v>
      </c>
      <c r="P58" s="288">
        <v>9.16</v>
      </c>
      <c r="Q58" s="406">
        <v>0</v>
      </c>
      <c r="R58" s="112">
        <f t="shared" si="4"/>
        <v>0</v>
      </c>
      <c r="S58" s="113">
        <v>0</v>
      </c>
      <c r="T58" s="113">
        <v>0</v>
      </c>
      <c r="U58" s="113">
        <v>0</v>
      </c>
      <c r="V58" s="113">
        <v>0</v>
      </c>
      <c r="W58" s="113">
        <v>0</v>
      </c>
      <c r="X58" s="113">
        <v>0</v>
      </c>
      <c r="Y58" s="113">
        <f t="shared" si="5"/>
        <v>0</v>
      </c>
      <c r="Z58" s="113">
        <v>0</v>
      </c>
      <c r="AA58" s="113">
        <v>0</v>
      </c>
      <c r="AB58" s="113">
        <v>0</v>
      </c>
      <c r="AC58" s="113">
        <f t="shared" si="6"/>
        <v>0</v>
      </c>
      <c r="AD58" s="113">
        <f t="shared" si="7"/>
        <v>0</v>
      </c>
      <c r="AE58" s="114">
        <f t="shared" si="8"/>
        <v>0</v>
      </c>
      <c r="AF58" s="114">
        <f t="shared" si="9"/>
        <v>0</v>
      </c>
      <c r="AG58" s="113">
        <v>0</v>
      </c>
      <c r="AH58" s="113">
        <v>0</v>
      </c>
      <c r="AI58" s="113">
        <v>0</v>
      </c>
      <c r="AJ58" s="113">
        <f t="shared" si="10"/>
        <v>0</v>
      </c>
      <c r="AK58" s="113">
        <f t="shared" si="11"/>
        <v>0</v>
      </c>
      <c r="AL58" s="115">
        <v>0</v>
      </c>
      <c r="AM58" s="115">
        <v>0</v>
      </c>
      <c r="AN58" s="115">
        <v>0</v>
      </c>
      <c r="AO58" s="115">
        <v>0</v>
      </c>
      <c r="AP58" s="115">
        <v>0</v>
      </c>
      <c r="AQ58" s="115">
        <v>0</v>
      </c>
      <c r="AR58" s="115">
        <v>0</v>
      </c>
      <c r="AS58" s="115">
        <v>0</v>
      </c>
      <c r="AT58" s="409">
        <f t="shared" si="111"/>
        <v>0</v>
      </c>
      <c r="AU58" s="115">
        <f t="shared" si="112"/>
        <v>0</v>
      </c>
      <c r="AV58" s="116">
        <f t="shared" si="13"/>
        <v>0</v>
      </c>
      <c r="AW58" s="346">
        <f t="shared" si="113"/>
        <v>4352310</v>
      </c>
      <c r="AX58" s="113">
        <f t="shared" si="114"/>
        <v>3194999</v>
      </c>
      <c r="AY58" s="113">
        <f t="shared" si="115"/>
        <v>0</v>
      </c>
      <c r="AZ58" s="113">
        <f t="shared" si="116"/>
        <v>0</v>
      </c>
      <c r="BA58" s="113">
        <f t="shared" si="117"/>
        <v>1079910</v>
      </c>
      <c r="BB58" s="113">
        <f t="shared" si="117"/>
        <v>63901</v>
      </c>
      <c r="BC58" s="113">
        <f t="shared" si="118"/>
        <v>13500</v>
      </c>
      <c r="BD58" s="115">
        <f t="shared" si="119"/>
        <v>9.16</v>
      </c>
      <c r="BE58" s="115">
        <f t="shared" si="120"/>
        <v>9.16</v>
      </c>
      <c r="BF58" s="372">
        <f t="shared" si="121"/>
        <v>0</v>
      </c>
      <c r="BG58" s="116">
        <f t="shared" si="122"/>
        <v>0</v>
      </c>
    </row>
    <row r="59" spans="1:59" s="389" customFormat="1" x14ac:dyDescent="0.2">
      <c r="A59" s="374">
        <v>12</v>
      </c>
      <c r="B59" s="375">
        <v>4438</v>
      </c>
      <c r="C59" s="375">
        <v>600074871</v>
      </c>
      <c r="D59" s="375">
        <v>49864599</v>
      </c>
      <c r="E59" s="373" t="s">
        <v>171</v>
      </c>
      <c r="F59" s="375">
        <v>3141</v>
      </c>
      <c r="G59" s="247" t="s">
        <v>319</v>
      </c>
      <c r="H59" s="376" t="s">
        <v>282</v>
      </c>
      <c r="I59" s="110">
        <v>2819488</v>
      </c>
      <c r="J59" s="111">
        <v>2037822</v>
      </c>
      <c r="K59" s="111">
        <v>20000</v>
      </c>
      <c r="L59" s="114">
        <v>695543</v>
      </c>
      <c r="M59" s="114">
        <v>40757</v>
      </c>
      <c r="N59" s="111">
        <v>25366</v>
      </c>
      <c r="O59" s="275">
        <v>7</v>
      </c>
      <c r="P59" s="288">
        <v>0</v>
      </c>
      <c r="Q59" s="406">
        <v>7</v>
      </c>
      <c r="R59" s="112">
        <f t="shared" si="4"/>
        <v>10000</v>
      </c>
      <c r="S59" s="113">
        <v>0</v>
      </c>
      <c r="T59" s="113">
        <v>0</v>
      </c>
      <c r="U59" s="113">
        <v>0</v>
      </c>
      <c r="V59" s="113">
        <v>0</v>
      </c>
      <c r="W59" s="113">
        <v>0</v>
      </c>
      <c r="X59" s="113">
        <v>0</v>
      </c>
      <c r="Y59" s="113">
        <f t="shared" si="5"/>
        <v>10000</v>
      </c>
      <c r="Z59" s="113">
        <v>-10000</v>
      </c>
      <c r="AA59" s="113">
        <v>0</v>
      </c>
      <c r="AB59" s="113">
        <v>0</v>
      </c>
      <c r="AC59" s="113">
        <f t="shared" si="6"/>
        <v>-10000</v>
      </c>
      <c r="AD59" s="113">
        <f t="shared" si="7"/>
        <v>0</v>
      </c>
      <c r="AE59" s="114">
        <f t="shared" si="8"/>
        <v>0</v>
      </c>
      <c r="AF59" s="114">
        <f t="shared" si="9"/>
        <v>200</v>
      </c>
      <c r="AG59" s="113">
        <v>0</v>
      </c>
      <c r="AH59" s="113">
        <v>0</v>
      </c>
      <c r="AI59" s="113">
        <v>0</v>
      </c>
      <c r="AJ59" s="113">
        <f t="shared" si="10"/>
        <v>0</v>
      </c>
      <c r="AK59" s="113">
        <f t="shared" si="11"/>
        <v>200</v>
      </c>
      <c r="AL59" s="115">
        <v>0</v>
      </c>
      <c r="AM59" s="115">
        <v>0</v>
      </c>
      <c r="AN59" s="115">
        <v>0</v>
      </c>
      <c r="AO59" s="115">
        <v>0</v>
      </c>
      <c r="AP59" s="115">
        <v>0</v>
      </c>
      <c r="AQ59" s="115">
        <v>0</v>
      </c>
      <c r="AR59" s="115">
        <v>0</v>
      </c>
      <c r="AS59" s="115">
        <v>0</v>
      </c>
      <c r="AT59" s="409">
        <f t="shared" si="111"/>
        <v>0</v>
      </c>
      <c r="AU59" s="115">
        <f t="shared" si="112"/>
        <v>0</v>
      </c>
      <c r="AV59" s="116">
        <f t="shared" si="13"/>
        <v>0</v>
      </c>
      <c r="AW59" s="346">
        <f t="shared" si="113"/>
        <v>2819688</v>
      </c>
      <c r="AX59" s="113">
        <f t="shared" si="114"/>
        <v>2047822</v>
      </c>
      <c r="AY59" s="113">
        <f t="shared" si="115"/>
        <v>0</v>
      </c>
      <c r="AZ59" s="113">
        <f t="shared" si="116"/>
        <v>10000</v>
      </c>
      <c r="BA59" s="113">
        <f t="shared" si="117"/>
        <v>695543</v>
      </c>
      <c r="BB59" s="113">
        <f t="shared" si="117"/>
        <v>40957</v>
      </c>
      <c r="BC59" s="113">
        <f t="shared" si="118"/>
        <v>25366</v>
      </c>
      <c r="BD59" s="115">
        <f t="shared" si="119"/>
        <v>7</v>
      </c>
      <c r="BE59" s="115">
        <f t="shared" si="120"/>
        <v>0</v>
      </c>
      <c r="BF59" s="372">
        <f t="shared" si="121"/>
        <v>0</v>
      </c>
      <c r="BG59" s="116">
        <f t="shared" si="122"/>
        <v>7</v>
      </c>
    </row>
    <row r="60" spans="1:59" s="389" customFormat="1" x14ac:dyDescent="0.2">
      <c r="A60" s="374">
        <v>12</v>
      </c>
      <c r="B60" s="375">
        <v>4438</v>
      </c>
      <c r="C60" s="375">
        <v>600074871</v>
      </c>
      <c r="D60" s="375">
        <v>49864599</v>
      </c>
      <c r="E60" s="373" t="s">
        <v>171</v>
      </c>
      <c r="F60" s="375">
        <v>3143</v>
      </c>
      <c r="G60" s="247" t="s">
        <v>633</v>
      </c>
      <c r="H60" s="394" t="s">
        <v>281</v>
      </c>
      <c r="I60" s="110">
        <v>2390811</v>
      </c>
      <c r="J60" s="111">
        <v>1740833</v>
      </c>
      <c r="K60" s="111">
        <v>20000</v>
      </c>
      <c r="L60" s="114">
        <v>595162</v>
      </c>
      <c r="M60" s="114">
        <v>34816</v>
      </c>
      <c r="N60" s="111">
        <v>0</v>
      </c>
      <c r="O60" s="275">
        <v>3.8273999999999999</v>
      </c>
      <c r="P60" s="288">
        <v>3.8273999999999999</v>
      </c>
      <c r="Q60" s="406">
        <v>0</v>
      </c>
      <c r="R60" s="112">
        <f t="shared" si="4"/>
        <v>20000</v>
      </c>
      <c r="S60" s="113">
        <v>0</v>
      </c>
      <c r="T60" s="113">
        <v>0</v>
      </c>
      <c r="U60" s="113">
        <v>0</v>
      </c>
      <c r="V60" s="113">
        <v>0</v>
      </c>
      <c r="W60" s="113">
        <v>0</v>
      </c>
      <c r="X60" s="113">
        <v>0</v>
      </c>
      <c r="Y60" s="113">
        <f t="shared" si="5"/>
        <v>20000</v>
      </c>
      <c r="Z60" s="113">
        <v>-20000</v>
      </c>
      <c r="AA60" s="113">
        <v>0</v>
      </c>
      <c r="AB60" s="113">
        <v>0</v>
      </c>
      <c r="AC60" s="113">
        <f t="shared" si="6"/>
        <v>-20000</v>
      </c>
      <c r="AD60" s="113">
        <f t="shared" si="7"/>
        <v>0</v>
      </c>
      <c r="AE60" s="114">
        <f t="shared" si="8"/>
        <v>0</v>
      </c>
      <c r="AF60" s="114">
        <f t="shared" si="9"/>
        <v>400</v>
      </c>
      <c r="AG60" s="113">
        <v>0</v>
      </c>
      <c r="AH60" s="113">
        <v>0</v>
      </c>
      <c r="AI60" s="113">
        <v>0</v>
      </c>
      <c r="AJ60" s="113">
        <f t="shared" si="10"/>
        <v>0</v>
      </c>
      <c r="AK60" s="113">
        <f t="shared" si="11"/>
        <v>400</v>
      </c>
      <c r="AL60" s="115">
        <v>0</v>
      </c>
      <c r="AM60" s="115">
        <v>0</v>
      </c>
      <c r="AN60" s="115">
        <v>0</v>
      </c>
      <c r="AO60" s="115">
        <v>0</v>
      </c>
      <c r="AP60" s="115">
        <v>0</v>
      </c>
      <c r="AQ60" s="115">
        <v>0</v>
      </c>
      <c r="AR60" s="115">
        <v>0</v>
      </c>
      <c r="AS60" s="115">
        <v>0</v>
      </c>
      <c r="AT60" s="409">
        <f t="shared" si="111"/>
        <v>0</v>
      </c>
      <c r="AU60" s="115">
        <f t="shared" si="112"/>
        <v>0</v>
      </c>
      <c r="AV60" s="116">
        <f t="shared" si="13"/>
        <v>0</v>
      </c>
      <c r="AW60" s="346">
        <f t="shared" si="113"/>
        <v>2391211</v>
      </c>
      <c r="AX60" s="113">
        <f t="shared" si="114"/>
        <v>1760833</v>
      </c>
      <c r="AY60" s="113">
        <f t="shared" si="115"/>
        <v>0</v>
      </c>
      <c r="AZ60" s="113">
        <f t="shared" si="116"/>
        <v>0</v>
      </c>
      <c r="BA60" s="113">
        <f t="shared" si="117"/>
        <v>595162</v>
      </c>
      <c r="BB60" s="113">
        <f t="shared" si="117"/>
        <v>35216</v>
      </c>
      <c r="BC60" s="113">
        <f t="shared" si="118"/>
        <v>0</v>
      </c>
      <c r="BD60" s="115">
        <f t="shared" si="119"/>
        <v>3.8273999999999999</v>
      </c>
      <c r="BE60" s="115">
        <f t="shared" si="120"/>
        <v>3.8273999999999999</v>
      </c>
      <c r="BF60" s="372">
        <f t="shared" si="121"/>
        <v>0</v>
      </c>
      <c r="BG60" s="116">
        <f t="shared" si="122"/>
        <v>0</v>
      </c>
    </row>
    <row r="61" spans="1:59" s="389" customFormat="1" x14ac:dyDescent="0.2">
      <c r="A61" s="374">
        <v>12</v>
      </c>
      <c r="B61" s="375">
        <v>4438</v>
      </c>
      <c r="C61" s="375">
        <v>600074871</v>
      </c>
      <c r="D61" s="375">
        <v>49864599</v>
      </c>
      <c r="E61" s="373" t="s">
        <v>171</v>
      </c>
      <c r="F61" s="375">
        <v>3143</v>
      </c>
      <c r="G61" s="247" t="s">
        <v>634</v>
      </c>
      <c r="H61" s="394" t="s">
        <v>282</v>
      </c>
      <c r="I61" s="110">
        <v>80052</v>
      </c>
      <c r="J61" s="111">
        <v>56430</v>
      </c>
      <c r="K61" s="111">
        <v>0</v>
      </c>
      <c r="L61" s="114">
        <v>19073</v>
      </c>
      <c r="M61" s="114">
        <v>1129</v>
      </c>
      <c r="N61" s="111">
        <v>3420</v>
      </c>
      <c r="O61" s="275">
        <v>0.24</v>
      </c>
      <c r="P61" s="288">
        <v>0</v>
      </c>
      <c r="Q61" s="406">
        <v>0.24</v>
      </c>
      <c r="R61" s="112">
        <f t="shared" si="4"/>
        <v>0</v>
      </c>
      <c r="S61" s="113">
        <v>0</v>
      </c>
      <c r="T61" s="113">
        <v>0</v>
      </c>
      <c r="U61" s="113">
        <v>0</v>
      </c>
      <c r="V61" s="113">
        <v>0</v>
      </c>
      <c r="W61" s="113">
        <v>0</v>
      </c>
      <c r="X61" s="113">
        <v>0</v>
      </c>
      <c r="Y61" s="113">
        <f t="shared" si="5"/>
        <v>0</v>
      </c>
      <c r="Z61" s="113">
        <v>0</v>
      </c>
      <c r="AA61" s="113">
        <v>0</v>
      </c>
      <c r="AB61" s="113">
        <v>0</v>
      </c>
      <c r="AC61" s="113">
        <f t="shared" si="6"/>
        <v>0</v>
      </c>
      <c r="AD61" s="113">
        <f t="shared" si="7"/>
        <v>0</v>
      </c>
      <c r="AE61" s="114">
        <f t="shared" si="8"/>
        <v>0</v>
      </c>
      <c r="AF61" s="114">
        <f t="shared" si="9"/>
        <v>0</v>
      </c>
      <c r="AG61" s="113">
        <v>0</v>
      </c>
      <c r="AH61" s="113">
        <v>0</v>
      </c>
      <c r="AI61" s="113">
        <v>0</v>
      </c>
      <c r="AJ61" s="113">
        <f t="shared" si="10"/>
        <v>0</v>
      </c>
      <c r="AK61" s="113">
        <f t="shared" si="11"/>
        <v>0</v>
      </c>
      <c r="AL61" s="115">
        <v>0</v>
      </c>
      <c r="AM61" s="115">
        <v>0</v>
      </c>
      <c r="AN61" s="115">
        <v>0</v>
      </c>
      <c r="AO61" s="115">
        <v>0</v>
      </c>
      <c r="AP61" s="115">
        <v>0</v>
      </c>
      <c r="AQ61" s="115">
        <v>0</v>
      </c>
      <c r="AR61" s="115">
        <v>0</v>
      </c>
      <c r="AS61" s="115">
        <v>0</v>
      </c>
      <c r="AT61" s="409">
        <f t="shared" si="111"/>
        <v>0</v>
      </c>
      <c r="AU61" s="115">
        <f t="shared" si="112"/>
        <v>0</v>
      </c>
      <c r="AV61" s="116">
        <f t="shared" si="13"/>
        <v>0</v>
      </c>
      <c r="AW61" s="346">
        <f t="shared" si="113"/>
        <v>80052</v>
      </c>
      <c r="AX61" s="113">
        <f t="shared" si="114"/>
        <v>56430</v>
      </c>
      <c r="AY61" s="113">
        <f t="shared" si="115"/>
        <v>0</v>
      </c>
      <c r="AZ61" s="113">
        <f t="shared" si="116"/>
        <v>0</v>
      </c>
      <c r="BA61" s="113">
        <f t="shared" si="117"/>
        <v>19073</v>
      </c>
      <c r="BB61" s="113">
        <f t="shared" si="117"/>
        <v>1129</v>
      </c>
      <c r="BC61" s="113">
        <f t="shared" si="118"/>
        <v>3420</v>
      </c>
      <c r="BD61" s="115">
        <f t="shared" si="119"/>
        <v>0.24</v>
      </c>
      <c r="BE61" s="115">
        <f t="shared" si="120"/>
        <v>0</v>
      </c>
      <c r="BF61" s="372">
        <f t="shared" si="121"/>
        <v>0</v>
      </c>
      <c r="BG61" s="116">
        <f t="shared" si="122"/>
        <v>0.24</v>
      </c>
    </row>
    <row r="62" spans="1:59" s="389" customFormat="1" x14ac:dyDescent="0.2">
      <c r="A62" s="374">
        <v>12</v>
      </c>
      <c r="B62" s="375">
        <v>4438</v>
      </c>
      <c r="C62" s="375">
        <v>600074871</v>
      </c>
      <c r="D62" s="375">
        <v>49864599</v>
      </c>
      <c r="E62" s="373" t="s">
        <v>171</v>
      </c>
      <c r="F62" s="375">
        <v>3143</v>
      </c>
      <c r="G62" s="247" t="s">
        <v>321</v>
      </c>
      <c r="H62" s="394" t="s">
        <v>282</v>
      </c>
      <c r="I62" s="110">
        <v>339766</v>
      </c>
      <c r="J62" s="111">
        <v>249555</v>
      </c>
      <c r="K62" s="111">
        <v>0</v>
      </c>
      <c r="L62" s="114">
        <v>84350</v>
      </c>
      <c r="M62" s="114">
        <v>4991</v>
      </c>
      <c r="N62" s="111">
        <v>870</v>
      </c>
      <c r="O62" s="275">
        <v>0.56000000000000005</v>
      </c>
      <c r="P62" s="288">
        <v>0.5</v>
      </c>
      <c r="Q62" s="406">
        <v>0.06</v>
      </c>
      <c r="R62" s="112">
        <f t="shared" si="4"/>
        <v>0</v>
      </c>
      <c r="S62" s="113">
        <v>0</v>
      </c>
      <c r="T62" s="113">
        <v>0</v>
      </c>
      <c r="U62" s="113">
        <v>0</v>
      </c>
      <c r="V62" s="113">
        <v>0</v>
      </c>
      <c r="W62" s="113">
        <v>0</v>
      </c>
      <c r="X62" s="113">
        <v>0</v>
      </c>
      <c r="Y62" s="113">
        <f t="shared" si="5"/>
        <v>0</v>
      </c>
      <c r="Z62" s="113">
        <v>0</v>
      </c>
      <c r="AA62" s="113">
        <v>0</v>
      </c>
      <c r="AB62" s="113">
        <v>0</v>
      </c>
      <c r="AC62" s="113">
        <f t="shared" si="6"/>
        <v>0</v>
      </c>
      <c r="AD62" s="113">
        <f t="shared" si="7"/>
        <v>0</v>
      </c>
      <c r="AE62" s="114">
        <f t="shared" si="8"/>
        <v>0</v>
      </c>
      <c r="AF62" s="114">
        <f t="shared" si="9"/>
        <v>0</v>
      </c>
      <c r="AG62" s="113">
        <v>0</v>
      </c>
      <c r="AH62" s="113">
        <v>0</v>
      </c>
      <c r="AI62" s="113">
        <v>0</v>
      </c>
      <c r="AJ62" s="113">
        <f t="shared" si="10"/>
        <v>0</v>
      </c>
      <c r="AK62" s="113">
        <f t="shared" si="11"/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v>0</v>
      </c>
      <c r="AQ62" s="115">
        <v>0</v>
      </c>
      <c r="AR62" s="115">
        <v>0</v>
      </c>
      <c r="AS62" s="115">
        <v>0</v>
      </c>
      <c r="AT62" s="409">
        <f t="shared" si="111"/>
        <v>0</v>
      </c>
      <c r="AU62" s="115">
        <f t="shared" si="112"/>
        <v>0</v>
      </c>
      <c r="AV62" s="116">
        <f t="shared" si="13"/>
        <v>0</v>
      </c>
      <c r="AW62" s="346">
        <f t="shared" si="113"/>
        <v>339766</v>
      </c>
      <c r="AX62" s="113">
        <f t="shared" si="114"/>
        <v>249555</v>
      </c>
      <c r="AY62" s="113">
        <f t="shared" si="115"/>
        <v>0</v>
      </c>
      <c r="AZ62" s="113">
        <f t="shared" si="116"/>
        <v>0</v>
      </c>
      <c r="BA62" s="113">
        <f t="shared" si="117"/>
        <v>84350</v>
      </c>
      <c r="BB62" s="113">
        <f t="shared" si="117"/>
        <v>4991</v>
      </c>
      <c r="BC62" s="113">
        <f t="shared" si="118"/>
        <v>870</v>
      </c>
      <c r="BD62" s="115">
        <f t="shared" si="119"/>
        <v>0.56000000000000005</v>
      </c>
      <c r="BE62" s="115">
        <f t="shared" si="120"/>
        <v>0.5</v>
      </c>
      <c r="BF62" s="372">
        <f t="shared" si="121"/>
        <v>0</v>
      </c>
      <c r="BG62" s="116">
        <f t="shared" si="122"/>
        <v>0.06</v>
      </c>
    </row>
    <row r="63" spans="1:59" s="389" customFormat="1" x14ac:dyDescent="0.2">
      <c r="A63" s="237">
        <v>12</v>
      </c>
      <c r="B63" s="31">
        <v>4438</v>
      </c>
      <c r="C63" s="31">
        <v>600074871</v>
      </c>
      <c r="D63" s="31">
        <v>49864599</v>
      </c>
      <c r="E63" s="246" t="s">
        <v>172</v>
      </c>
      <c r="F63" s="31"/>
      <c r="G63" s="236"/>
      <c r="H63" s="327"/>
      <c r="I63" s="5">
        <v>45727384</v>
      </c>
      <c r="J63" s="8">
        <v>32839268</v>
      </c>
      <c r="K63" s="8">
        <v>200000</v>
      </c>
      <c r="L63" s="8">
        <v>11167273</v>
      </c>
      <c r="M63" s="8">
        <v>656787</v>
      </c>
      <c r="N63" s="8">
        <v>864056</v>
      </c>
      <c r="O63" s="9">
        <v>68.296399999999991</v>
      </c>
      <c r="P63" s="9">
        <v>50.520600000000002</v>
      </c>
      <c r="Q63" s="38">
        <v>17.775799999999997</v>
      </c>
      <c r="R63" s="5">
        <f t="shared" ref="R63:BG63" si="123">SUM(R57:R62)</f>
        <v>0</v>
      </c>
      <c r="S63" s="8">
        <f t="shared" si="123"/>
        <v>0</v>
      </c>
      <c r="T63" s="8">
        <f t="shared" si="123"/>
        <v>0</v>
      </c>
      <c r="U63" s="8">
        <f t="shared" si="123"/>
        <v>128576</v>
      </c>
      <c r="V63" s="8">
        <f t="shared" si="123"/>
        <v>-294551</v>
      </c>
      <c r="W63" s="8">
        <f t="shared" ref="W63" si="124">SUM(W57:W62)</f>
        <v>0</v>
      </c>
      <c r="X63" s="8">
        <f t="shared" si="123"/>
        <v>0</v>
      </c>
      <c r="Y63" s="8">
        <f t="shared" si="123"/>
        <v>-165975</v>
      </c>
      <c r="Z63" s="8">
        <f t="shared" si="123"/>
        <v>0</v>
      </c>
      <c r="AA63" s="8">
        <f t="shared" si="123"/>
        <v>0</v>
      </c>
      <c r="AB63" s="8">
        <f t="shared" si="123"/>
        <v>0</v>
      </c>
      <c r="AC63" s="8">
        <f t="shared" si="123"/>
        <v>0</v>
      </c>
      <c r="AD63" s="8">
        <f t="shared" si="123"/>
        <v>-165975</v>
      </c>
      <c r="AE63" s="8">
        <f t="shared" si="123"/>
        <v>-56100</v>
      </c>
      <c r="AF63" s="8">
        <f t="shared" si="123"/>
        <v>-3320</v>
      </c>
      <c r="AG63" s="8">
        <f t="shared" si="123"/>
        <v>0</v>
      </c>
      <c r="AH63" s="8">
        <f t="shared" si="123"/>
        <v>400000</v>
      </c>
      <c r="AI63" s="8">
        <f t="shared" si="123"/>
        <v>0</v>
      </c>
      <c r="AJ63" s="8">
        <f t="shared" si="123"/>
        <v>400000</v>
      </c>
      <c r="AK63" s="8">
        <f t="shared" si="123"/>
        <v>174605</v>
      </c>
      <c r="AL63" s="9">
        <f t="shared" si="123"/>
        <v>0.03</v>
      </c>
      <c r="AM63" s="9">
        <f t="shared" si="123"/>
        <v>-0.33</v>
      </c>
      <c r="AN63" s="9">
        <f t="shared" si="123"/>
        <v>0</v>
      </c>
      <c r="AO63" s="9">
        <f t="shared" si="123"/>
        <v>0</v>
      </c>
      <c r="AP63" s="9">
        <f t="shared" si="123"/>
        <v>0</v>
      </c>
      <c r="AQ63" s="9">
        <f t="shared" ref="AQ63" si="125">SUM(AQ57:AQ62)</f>
        <v>0</v>
      </c>
      <c r="AR63" s="9">
        <f t="shared" si="123"/>
        <v>0</v>
      </c>
      <c r="AS63" s="9">
        <f t="shared" si="123"/>
        <v>0</v>
      </c>
      <c r="AT63" s="9">
        <f t="shared" si="123"/>
        <v>0.03</v>
      </c>
      <c r="AU63" s="9">
        <f t="shared" si="123"/>
        <v>-0.33</v>
      </c>
      <c r="AV63" s="78">
        <f t="shared" si="123"/>
        <v>-0.30000000000000004</v>
      </c>
      <c r="AW63" s="851">
        <f t="shared" si="123"/>
        <v>45901989</v>
      </c>
      <c r="AX63" s="8">
        <f t="shared" si="123"/>
        <v>32673293</v>
      </c>
      <c r="AY63" s="43">
        <f t="shared" ref="AY63" si="126">SUM(AY57:AY62)</f>
        <v>0</v>
      </c>
      <c r="AZ63" s="8">
        <f t="shared" si="123"/>
        <v>200000</v>
      </c>
      <c r="BA63" s="8">
        <f t="shared" si="123"/>
        <v>11111173</v>
      </c>
      <c r="BB63" s="8">
        <f t="shared" si="123"/>
        <v>653467</v>
      </c>
      <c r="BC63" s="8">
        <f t="shared" si="123"/>
        <v>1264056</v>
      </c>
      <c r="BD63" s="9">
        <f t="shared" si="123"/>
        <v>67.996399999999994</v>
      </c>
      <c r="BE63" s="9">
        <f t="shared" si="123"/>
        <v>50.550600000000003</v>
      </c>
      <c r="BF63" s="9">
        <f t="shared" si="123"/>
        <v>0</v>
      </c>
      <c r="BG63" s="78">
        <f t="shared" si="123"/>
        <v>17.445799999999998</v>
      </c>
    </row>
    <row r="64" spans="1:59" s="389" customFormat="1" x14ac:dyDescent="0.2">
      <c r="A64" s="374">
        <v>13</v>
      </c>
      <c r="B64" s="375">
        <v>4455</v>
      </c>
      <c r="C64" s="375">
        <v>600074889</v>
      </c>
      <c r="D64" s="375">
        <v>49864611</v>
      </c>
      <c r="E64" s="373" t="s">
        <v>173</v>
      </c>
      <c r="F64" s="375">
        <v>3113</v>
      </c>
      <c r="G64" s="247" t="s">
        <v>318</v>
      </c>
      <c r="H64" s="376" t="s">
        <v>281</v>
      </c>
      <c r="I64" s="110">
        <v>38474813</v>
      </c>
      <c r="J64" s="111">
        <v>27586320</v>
      </c>
      <c r="K64" s="111">
        <v>90000</v>
      </c>
      <c r="L64" s="114">
        <v>9354597</v>
      </c>
      <c r="M64" s="114">
        <v>551726</v>
      </c>
      <c r="N64" s="111">
        <v>892170</v>
      </c>
      <c r="O64" s="275">
        <v>50.694400000000002</v>
      </c>
      <c r="P64" s="288">
        <v>40.471699999999998</v>
      </c>
      <c r="Q64" s="406">
        <v>10.2227</v>
      </c>
      <c r="R64" s="112">
        <f t="shared" si="4"/>
        <v>-178000</v>
      </c>
      <c r="S64" s="113">
        <v>0</v>
      </c>
      <c r="T64" s="113">
        <v>0</v>
      </c>
      <c r="U64" s="113">
        <v>140072</v>
      </c>
      <c r="V64" s="113">
        <v>0</v>
      </c>
      <c r="W64" s="113">
        <v>173220</v>
      </c>
      <c r="X64" s="113">
        <v>0</v>
      </c>
      <c r="Y64" s="113">
        <f t="shared" si="5"/>
        <v>135292</v>
      </c>
      <c r="Z64" s="113">
        <v>178000</v>
      </c>
      <c r="AA64" s="113">
        <v>0</v>
      </c>
      <c r="AB64" s="113">
        <v>0</v>
      </c>
      <c r="AC64" s="113">
        <f t="shared" si="6"/>
        <v>178000</v>
      </c>
      <c r="AD64" s="113">
        <f t="shared" si="7"/>
        <v>313292</v>
      </c>
      <c r="AE64" s="114">
        <f t="shared" si="8"/>
        <v>105893</v>
      </c>
      <c r="AF64" s="114">
        <f t="shared" si="9"/>
        <v>2706</v>
      </c>
      <c r="AG64" s="113">
        <v>0</v>
      </c>
      <c r="AH64" s="113">
        <v>0</v>
      </c>
      <c r="AI64" s="113">
        <v>0</v>
      </c>
      <c r="AJ64" s="113">
        <f t="shared" si="10"/>
        <v>0</v>
      </c>
      <c r="AK64" s="113">
        <f t="shared" si="11"/>
        <v>421891</v>
      </c>
      <c r="AL64" s="115">
        <v>-0.28000000000000003</v>
      </c>
      <c r="AM64" s="115">
        <v>-0.23</v>
      </c>
      <c r="AN64" s="115">
        <v>0</v>
      </c>
      <c r="AO64" s="115">
        <v>0</v>
      </c>
      <c r="AP64" s="115">
        <v>0</v>
      </c>
      <c r="AQ64" s="115">
        <v>0.5</v>
      </c>
      <c r="AR64" s="115">
        <v>0</v>
      </c>
      <c r="AS64" s="115">
        <v>0</v>
      </c>
      <c r="AT64" s="409">
        <f t="shared" ref="AT64:AT69" si="127">AL64+AN64+AO64+AR64+AQ64</f>
        <v>0.21999999999999997</v>
      </c>
      <c r="AU64" s="115">
        <f t="shared" ref="AU64:AU69" si="128">AM64+AP64+AS64</f>
        <v>-0.23</v>
      </c>
      <c r="AV64" s="116">
        <f t="shared" si="13"/>
        <v>-1.0000000000000037E-2</v>
      </c>
      <c r="AW64" s="346">
        <f t="shared" ref="AW64:AW69" si="129">I64+AK64</f>
        <v>38896704</v>
      </c>
      <c r="AX64" s="113">
        <f t="shared" ref="AX64:AX69" si="130">J64+Y64</f>
        <v>27721612</v>
      </c>
      <c r="AY64" s="113">
        <f t="shared" ref="AY64:AY69" si="131">W64</f>
        <v>173220</v>
      </c>
      <c r="AZ64" s="113">
        <f t="shared" ref="AZ64:AZ69" si="132">K64+AC64</f>
        <v>268000</v>
      </c>
      <c r="BA64" s="113">
        <f t="shared" ref="BA64:BB69" si="133">L64+AE64</f>
        <v>9460490</v>
      </c>
      <c r="BB64" s="113">
        <f t="shared" si="133"/>
        <v>554432</v>
      </c>
      <c r="BC64" s="113">
        <f t="shared" ref="BC64:BC69" si="134">N64+AJ64</f>
        <v>892170</v>
      </c>
      <c r="BD64" s="115">
        <f t="shared" ref="BD64:BD69" si="135">O64+AV64</f>
        <v>50.684400000000004</v>
      </c>
      <c r="BE64" s="115">
        <f t="shared" ref="BE64:BE69" si="136">P64+AT64</f>
        <v>40.691699999999997</v>
      </c>
      <c r="BF64" s="372">
        <f t="shared" ref="BF64:BF69" si="137">AQ64</f>
        <v>0.5</v>
      </c>
      <c r="BG64" s="116">
        <f t="shared" ref="BG64:BG69" si="138">Q64+AU64</f>
        <v>9.9926999999999992</v>
      </c>
    </row>
    <row r="65" spans="1:59" s="389" customFormat="1" x14ac:dyDescent="0.2">
      <c r="A65" s="374">
        <v>13</v>
      </c>
      <c r="B65" s="375">
        <v>4455</v>
      </c>
      <c r="C65" s="375">
        <v>600074889</v>
      </c>
      <c r="D65" s="375">
        <v>49864611</v>
      </c>
      <c r="E65" s="373" t="s">
        <v>173</v>
      </c>
      <c r="F65" s="375">
        <v>3113</v>
      </c>
      <c r="G65" s="247" t="s">
        <v>316</v>
      </c>
      <c r="H65" s="376" t="s">
        <v>282</v>
      </c>
      <c r="I65" s="110">
        <v>3440012</v>
      </c>
      <c r="J65" s="111">
        <v>2533146</v>
      </c>
      <c r="K65" s="111">
        <v>0</v>
      </c>
      <c r="L65" s="114">
        <v>856203</v>
      </c>
      <c r="M65" s="114">
        <v>50663</v>
      </c>
      <c r="N65" s="111">
        <v>0</v>
      </c>
      <c r="O65" s="275">
        <v>7.48</v>
      </c>
      <c r="P65" s="288">
        <v>7.48</v>
      </c>
      <c r="Q65" s="406">
        <v>0</v>
      </c>
      <c r="R65" s="112">
        <f t="shared" si="4"/>
        <v>0</v>
      </c>
      <c r="S65" s="113">
        <v>0</v>
      </c>
      <c r="T65" s="113">
        <v>0</v>
      </c>
      <c r="U65" s="113">
        <v>0</v>
      </c>
      <c r="V65" s="113">
        <v>0</v>
      </c>
      <c r="W65" s="113">
        <v>0</v>
      </c>
      <c r="X65" s="113">
        <v>0</v>
      </c>
      <c r="Y65" s="113">
        <f t="shared" si="5"/>
        <v>0</v>
      </c>
      <c r="Z65" s="113">
        <v>0</v>
      </c>
      <c r="AA65" s="113">
        <v>0</v>
      </c>
      <c r="AB65" s="113">
        <v>0</v>
      </c>
      <c r="AC65" s="113">
        <f t="shared" si="6"/>
        <v>0</v>
      </c>
      <c r="AD65" s="113">
        <f t="shared" si="7"/>
        <v>0</v>
      </c>
      <c r="AE65" s="114">
        <f t="shared" si="8"/>
        <v>0</v>
      </c>
      <c r="AF65" s="114">
        <f t="shared" si="9"/>
        <v>0</v>
      </c>
      <c r="AG65" s="113">
        <v>0</v>
      </c>
      <c r="AH65" s="113">
        <v>0</v>
      </c>
      <c r="AI65" s="113">
        <v>0</v>
      </c>
      <c r="AJ65" s="113">
        <f t="shared" si="10"/>
        <v>0</v>
      </c>
      <c r="AK65" s="113">
        <f t="shared" si="11"/>
        <v>0</v>
      </c>
      <c r="AL65" s="115">
        <v>0</v>
      </c>
      <c r="AM65" s="115">
        <v>0</v>
      </c>
      <c r="AN65" s="115">
        <v>0</v>
      </c>
      <c r="AO65" s="115">
        <v>0</v>
      </c>
      <c r="AP65" s="115">
        <v>0</v>
      </c>
      <c r="AQ65" s="115">
        <v>0</v>
      </c>
      <c r="AR65" s="115">
        <v>0</v>
      </c>
      <c r="AS65" s="115">
        <v>0</v>
      </c>
      <c r="AT65" s="409">
        <f t="shared" si="127"/>
        <v>0</v>
      </c>
      <c r="AU65" s="115">
        <f t="shared" si="128"/>
        <v>0</v>
      </c>
      <c r="AV65" s="116">
        <f t="shared" si="13"/>
        <v>0</v>
      </c>
      <c r="AW65" s="346">
        <f t="shared" si="129"/>
        <v>3440012</v>
      </c>
      <c r="AX65" s="113">
        <f t="shared" si="130"/>
        <v>2533146</v>
      </c>
      <c r="AY65" s="113">
        <f t="shared" si="131"/>
        <v>0</v>
      </c>
      <c r="AZ65" s="113">
        <f t="shared" si="132"/>
        <v>0</v>
      </c>
      <c r="BA65" s="113">
        <f t="shared" si="133"/>
        <v>856203</v>
      </c>
      <c r="BB65" s="113">
        <f t="shared" si="133"/>
        <v>50663</v>
      </c>
      <c r="BC65" s="113">
        <f t="shared" si="134"/>
        <v>0</v>
      </c>
      <c r="BD65" s="115">
        <f t="shared" si="135"/>
        <v>7.48</v>
      </c>
      <c r="BE65" s="115">
        <f t="shared" si="136"/>
        <v>7.48</v>
      </c>
      <c r="BF65" s="372">
        <f t="shared" si="137"/>
        <v>0</v>
      </c>
      <c r="BG65" s="116">
        <f t="shared" si="138"/>
        <v>0</v>
      </c>
    </row>
    <row r="66" spans="1:59" s="389" customFormat="1" x14ac:dyDescent="0.2">
      <c r="A66" s="374">
        <v>13</v>
      </c>
      <c r="B66" s="375">
        <v>4455</v>
      </c>
      <c r="C66" s="375">
        <v>600074889</v>
      </c>
      <c r="D66" s="375">
        <v>49864611</v>
      </c>
      <c r="E66" s="373" t="s">
        <v>173</v>
      </c>
      <c r="F66" s="375">
        <v>3141</v>
      </c>
      <c r="G66" s="247" t="s">
        <v>319</v>
      </c>
      <c r="H66" s="376" t="s">
        <v>282</v>
      </c>
      <c r="I66" s="110">
        <v>2998848</v>
      </c>
      <c r="J66" s="111">
        <v>2188545</v>
      </c>
      <c r="K66" s="111">
        <v>0</v>
      </c>
      <c r="L66" s="114">
        <v>739729</v>
      </c>
      <c r="M66" s="114">
        <v>43770</v>
      </c>
      <c r="N66" s="111">
        <v>26804</v>
      </c>
      <c r="O66" s="275">
        <v>7.4399999999999995</v>
      </c>
      <c r="P66" s="288">
        <v>0</v>
      </c>
      <c r="Q66" s="406">
        <v>7.4399999999999995</v>
      </c>
      <c r="R66" s="112">
        <f t="shared" si="4"/>
        <v>0</v>
      </c>
      <c r="S66" s="113">
        <v>0</v>
      </c>
      <c r="T66" s="113">
        <v>0</v>
      </c>
      <c r="U66" s="113">
        <v>0</v>
      </c>
      <c r="V66" s="113">
        <v>0</v>
      </c>
      <c r="W66" s="113">
        <v>0</v>
      </c>
      <c r="X66" s="113">
        <v>0</v>
      </c>
      <c r="Y66" s="113">
        <f t="shared" si="5"/>
        <v>0</v>
      </c>
      <c r="Z66" s="113">
        <v>0</v>
      </c>
      <c r="AA66" s="113">
        <v>0</v>
      </c>
      <c r="AB66" s="113">
        <v>0</v>
      </c>
      <c r="AC66" s="113">
        <f t="shared" si="6"/>
        <v>0</v>
      </c>
      <c r="AD66" s="113">
        <f t="shared" si="7"/>
        <v>0</v>
      </c>
      <c r="AE66" s="114">
        <f t="shared" si="8"/>
        <v>0</v>
      </c>
      <c r="AF66" s="114">
        <f t="shared" si="9"/>
        <v>0</v>
      </c>
      <c r="AG66" s="113">
        <v>0</v>
      </c>
      <c r="AH66" s="113">
        <v>0</v>
      </c>
      <c r="AI66" s="113">
        <v>0</v>
      </c>
      <c r="AJ66" s="113">
        <f t="shared" si="10"/>
        <v>0</v>
      </c>
      <c r="AK66" s="113">
        <f t="shared" si="11"/>
        <v>0</v>
      </c>
      <c r="AL66" s="115">
        <v>0</v>
      </c>
      <c r="AM66" s="115">
        <v>0</v>
      </c>
      <c r="AN66" s="115">
        <v>0</v>
      </c>
      <c r="AO66" s="115">
        <v>0</v>
      </c>
      <c r="AP66" s="115">
        <v>0</v>
      </c>
      <c r="AQ66" s="115">
        <v>0</v>
      </c>
      <c r="AR66" s="115">
        <v>0</v>
      </c>
      <c r="AS66" s="115">
        <v>0</v>
      </c>
      <c r="AT66" s="409">
        <f t="shared" si="127"/>
        <v>0</v>
      </c>
      <c r="AU66" s="115">
        <f t="shared" si="128"/>
        <v>0</v>
      </c>
      <c r="AV66" s="116">
        <f t="shared" si="13"/>
        <v>0</v>
      </c>
      <c r="AW66" s="346">
        <f t="shared" si="129"/>
        <v>2998848</v>
      </c>
      <c r="AX66" s="113">
        <f t="shared" si="130"/>
        <v>2188545</v>
      </c>
      <c r="AY66" s="113">
        <f t="shared" si="131"/>
        <v>0</v>
      </c>
      <c r="AZ66" s="113">
        <f t="shared" si="132"/>
        <v>0</v>
      </c>
      <c r="BA66" s="113">
        <f t="shared" si="133"/>
        <v>739729</v>
      </c>
      <c r="BB66" s="113">
        <f t="shared" si="133"/>
        <v>43770</v>
      </c>
      <c r="BC66" s="113">
        <f t="shared" si="134"/>
        <v>26804</v>
      </c>
      <c r="BD66" s="115">
        <f t="shared" si="135"/>
        <v>7.4399999999999995</v>
      </c>
      <c r="BE66" s="115">
        <f t="shared" si="136"/>
        <v>0</v>
      </c>
      <c r="BF66" s="372">
        <f t="shared" si="137"/>
        <v>0</v>
      </c>
      <c r="BG66" s="116">
        <f t="shared" si="138"/>
        <v>7.4399999999999995</v>
      </c>
    </row>
    <row r="67" spans="1:59" s="389" customFormat="1" x14ac:dyDescent="0.2">
      <c r="A67" s="374">
        <v>13</v>
      </c>
      <c r="B67" s="375">
        <v>4455</v>
      </c>
      <c r="C67" s="375">
        <v>600074889</v>
      </c>
      <c r="D67" s="375">
        <v>49864611</v>
      </c>
      <c r="E67" s="373" t="s">
        <v>173</v>
      </c>
      <c r="F67" s="375">
        <v>3143</v>
      </c>
      <c r="G67" s="247" t="s">
        <v>633</v>
      </c>
      <c r="H67" s="394" t="s">
        <v>281</v>
      </c>
      <c r="I67" s="110">
        <v>3665335</v>
      </c>
      <c r="J67" s="111">
        <v>2699069</v>
      </c>
      <c r="K67" s="111">
        <v>0</v>
      </c>
      <c r="L67" s="114">
        <v>912285</v>
      </c>
      <c r="M67" s="114">
        <v>53981</v>
      </c>
      <c r="N67" s="111">
        <v>0</v>
      </c>
      <c r="O67" s="275">
        <v>5.6429999999999998</v>
      </c>
      <c r="P67" s="288">
        <v>5.6429999999999998</v>
      </c>
      <c r="Q67" s="406">
        <v>0</v>
      </c>
      <c r="R67" s="112">
        <f t="shared" si="4"/>
        <v>0</v>
      </c>
      <c r="S67" s="113">
        <v>0</v>
      </c>
      <c r="T67" s="113">
        <v>0</v>
      </c>
      <c r="U67" s="113">
        <v>0</v>
      </c>
      <c r="V67" s="113">
        <v>0</v>
      </c>
      <c r="W67" s="113">
        <v>0</v>
      </c>
      <c r="X67" s="113">
        <v>0</v>
      </c>
      <c r="Y67" s="113">
        <f t="shared" si="5"/>
        <v>0</v>
      </c>
      <c r="Z67" s="113">
        <v>0</v>
      </c>
      <c r="AA67" s="113">
        <v>0</v>
      </c>
      <c r="AB67" s="113">
        <v>0</v>
      </c>
      <c r="AC67" s="113">
        <f t="shared" si="6"/>
        <v>0</v>
      </c>
      <c r="AD67" s="113">
        <f t="shared" si="7"/>
        <v>0</v>
      </c>
      <c r="AE67" s="114">
        <f t="shared" si="8"/>
        <v>0</v>
      </c>
      <c r="AF67" s="114">
        <f t="shared" si="9"/>
        <v>0</v>
      </c>
      <c r="AG67" s="113">
        <v>0</v>
      </c>
      <c r="AH67" s="113">
        <v>0</v>
      </c>
      <c r="AI67" s="113">
        <v>0</v>
      </c>
      <c r="AJ67" s="113">
        <f t="shared" si="10"/>
        <v>0</v>
      </c>
      <c r="AK67" s="113">
        <f t="shared" si="11"/>
        <v>0</v>
      </c>
      <c r="AL67" s="115">
        <v>0</v>
      </c>
      <c r="AM67" s="115">
        <v>0</v>
      </c>
      <c r="AN67" s="115">
        <v>0</v>
      </c>
      <c r="AO67" s="115">
        <v>0</v>
      </c>
      <c r="AP67" s="115">
        <v>0</v>
      </c>
      <c r="AQ67" s="115">
        <v>0</v>
      </c>
      <c r="AR67" s="115">
        <v>0</v>
      </c>
      <c r="AS67" s="115">
        <v>0</v>
      </c>
      <c r="AT67" s="409">
        <f t="shared" si="127"/>
        <v>0</v>
      </c>
      <c r="AU67" s="115">
        <f t="shared" si="128"/>
        <v>0</v>
      </c>
      <c r="AV67" s="116">
        <f t="shared" si="13"/>
        <v>0</v>
      </c>
      <c r="AW67" s="346">
        <f t="shared" si="129"/>
        <v>3665335</v>
      </c>
      <c r="AX67" s="113">
        <f t="shared" si="130"/>
        <v>2699069</v>
      </c>
      <c r="AY67" s="113">
        <f t="shared" si="131"/>
        <v>0</v>
      </c>
      <c r="AZ67" s="113">
        <f t="shared" si="132"/>
        <v>0</v>
      </c>
      <c r="BA67" s="113">
        <f t="shared" si="133"/>
        <v>912285</v>
      </c>
      <c r="BB67" s="113">
        <f t="shared" si="133"/>
        <v>53981</v>
      </c>
      <c r="BC67" s="113">
        <f t="shared" si="134"/>
        <v>0</v>
      </c>
      <c r="BD67" s="115">
        <f t="shared" si="135"/>
        <v>5.6429999999999998</v>
      </c>
      <c r="BE67" s="115">
        <f t="shared" si="136"/>
        <v>5.6429999999999998</v>
      </c>
      <c r="BF67" s="372">
        <f t="shared" si="137"/>
        <v>0</v>
      </c>
      <c r="BG67" s="116">
        <f t="shared" si="138"/>
        <v>0</v>
      </c>
    </row>
    <row r="68" spans="1:59" s="389" customFormat="1" x14ac:dyDescent="0.2">
      <c r="A68" s="374">
        <v>13</v>
      </c>
      <c r="B68" s="375">
        <v>4455</v>
      </c>
      <c r="C68" s="375">
        <v>600074889</v>
      </c>
      <c r="D68" s="375">
        <v>49864611</v>
      </c>
      <c r="E68" s="373" t="s">
        <v>173</v>
      </c>
      <c r="F68" s="375">
        <v>3143</v>
      </c>
      <c r="G68" s="247" t="s">
        <v>634</v>
      </c>
      <c r="H68" s="394" t="s">
        <v>282</v>
      </c>
      <c r="I68" s="110">
        <v>103225</v>
      </c>
      <c r="J68" s="111">
        <v>72765</v>
      </c>
      <c r="K68" s="111">
        <v>0</v>
      </c>
      <c r="L68" s="114">
        <v>24595</v>
      </c>
      <c r="M68" s="114">
        <v>1455</v>
      </c>
      <c r="N68" s="111">
        <v>4410</v>
      </c>
      <c r="O68" s="275">
        <v>0.31</v>
      </c>
      <c r="P68" s="288">
        <v>0</v>
      </c>
      <c r="Q68" s="406">
        <v>0.31</v>
      </c>
      <c r="R68" s="112">
        <f t="shared" si="4"/>
        <v>0</v>
      </c>
      <c r="S68" s="113">
        <v>0</v>
      </c>
      <c r="T68" s="113">
        <v>0</v>
      </c>
      <c r="U68" s="113">
        <v>0</v>
      </c>
      <c r="V68" s="113">
        <v>0</v>
      </c>
      <c r="W68" s="113">
        <v>0</v>
      </c>
      <c r="X68" s="113">
        <v>0</v>
      </c>
      <c r="Y68" s="113">
        <f t="shared" si="5"/>
        <v>0</v>
      </c>
      <c r="Z68" s="113">
        <v>0</v>
      </c>
      <c r="AA68" s="113">
        <v>0</v>
      </c>
      <c r="AB68" s="113">
        <v>0</v>
      </c>
      <c r="AC68" s="113">
        <f t="shared" si="6"/>
        <v>0</v>
      </c>
      <c r="AD68" s="113">
        <f t="shared" si="7"/>
        <v>0</v>
      </c>
      <c r="AE68" s="114">
        <f t="shared" si="8"/>
        <v>0</v>
      </c>
      <c r="AF68" s="114">
        <f t="shared" si="9"/>
        <v>0</v>
      </c>
      <c r="AG68" s="113">
        <v>0</v>
      </c>
      <c r="AH68" s="113">
        <v>0</v>
      </c>
      <c r="AI68" s="113">
        <v>0</v>
      </c>
      <c r="AJ68" s="113">
        <f t="shared" si="10"/>
        <v>0</v>
      </c>
      <c r="AK68" s="113">
        <f t="shared" si="11"/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v>0</v>
      </c>
      <c r="AQ68" s="115">
        <v>0</v>
      </c>
      <c r="AR68" s="115">
        <v>0</v>
      </c>
      <c r="AS68" s="115">
        <v>0</v>
      </c>
      <c r="AT68" s="409">
        <f t="shared" si="127"/>
        <v>0</v>
      </c>
      <c r="AU68" s="115">
        <f t="shared" si="128"/>
        <v>0</v>
      </c>
      <c r="AV68" s="116">
        <f t="shared" si="13"/>
        <v>0</v>
      </c>
      <c r="AW68" s="346">
        <f t="shared" si="129"/>
        <v>103225</v>
      </c>
      <c r="AX68" s="113">
        <f t="shared" si="130"/>
        <v>72765</v>
      </c>
      <c r="AY68" s="113">
        <f t="shared" si="131"/>
        <v>0</v>
      </c>
      <c r="AZ68" s="113">
        <f t="shared" si="132"/>
        <v>0</v>
      </c>
      <c r="BA68" s="113">
        <f t="shared" si="133"/>
        <v>24595</v>
      </c>
      <c r="BB68" s="113">
        <f t="shared" si="133"/>
        <v>1455</v>
      </c>
      <c r="BC68" s="113">
        <f t="shared" si="134"/>
        <v>4410</v>
      </c>
      <c r="BD68" s="115">
        <f t="shared" si="135"/>
        <v>0.31</v>
      </c>
      <c r="BE68" s="115">
        <f t="shared" si="136"/>
        <v>0</v>
      </c>
      <c r="BF68" s="372">
        <f t="shared" si="137"/>
        <v>0</v>
      </c>
      <c r="BG68" s="116">
        <f t="shared" si="138"/>
        <v>0.31</v>
      </c>
    </row>
    <row r="69" spans="1:59" s="389" customFormat="1" x14ac:dyDescent="0.2">
      <c r="A69" s="374">
        <v>13</v>
      </c>
      <c r="B69" s="375">
        <v>4455</v>
      </c>
      <c r="C69" s="375">
        <v>600074889</v>
      </c>
      <c r="D69" s="375">
        <v>49864611</v>
      </c>
      <c r="E69" s="373" t="s">
        <v>173</v>
      </c>
      <c r="F69" s="375">
        <v>3143</v>
      </c>
      <c r="G69" s="247" t="s">
        <v>321</v>
      </c>
      <c r="H69" s="394" t="s">
        <v>282</v>
      </c>
      <c r="I69" s="110">
        <v>332041</v>
      </c>
      <c r="J69" s="111">
        <v>244110</v>
      </c>
      <c r="K69" s="111">
        <v>0</v>
      </c>
      <c r="L69" s="114">
        <v>82509</v>
      </c>
      <c r="M69" s="114">
        <v>4882</v>
      </c>
      <c r="N69" s="111">
        <v>540</v>
      </c>
      <c r="O69" s="275">
        <v>0.54</v>
      </c>
      <c r="P69" s="288">
        <v>0.5</v>
      </c>
      <c r="Q69" s="406">
        <v>0.04</v>
      </c>
      <c r="R69" s="112">
        <f t="shared" si="4"/>
        <v>0</v>
      </c>
      <c r="S69" s="113">
        <v>0</v>
      </c>
      <c r="T69" s="113">
        <v>0</v>
      </c>
      <c r="U69" s="113">
        <v>0</v>
      </c>
      <c r="V69" s="113">
        <v>0</v>
      </c>
      <c r="W69" s="113">
        <v>0</v>
      </c>
      <c r="X69" s="113">
        <v>0</v>
      </c>
      <c r="Y69" s="113">
        <f t="shared" si="5"/>
        <v>0</v>
      </c>
      <c r="Z69" s="113">
        <v>0</v>
      </c>
      <c r="AA69" s="113">
        <v>0</v>
      </c>
      <c r="AB69" s="113">
        <v>0</v>
      </c>
      <c r="AC69" s="113">
        <f t="shared" si="6"/>
        <v>0</v>
      </c>
      <c r="AD69" s="113">
        <f t="shared" si="7"/>
        <v>0</v>
      </c>
      <c r="AE69" s="114">
        <f t="shared" si="8"/>
        <v>0</v>
      </c>
      <c r="AF69" s="114">
        <f t="shared" si="9"/>
        <v>0</v>
      </c>
      <c r="AG69" s="113">
        <v>0</v>
      </c>
      <c r="AH69" s="113">
        <v>0</v>
      </c>
      <c r="AI69" s="113">
        <v>0</v>
      </c>
      <c r="AJ69" s="113">
        <f t="shared" si="10"/>
        <v>0</v>
      </c>
      <c r="AK69" s="113">
        <f t="shared" si="11"/>
        <v>0</v>
      </c>
      <c r="AL69" s="115">
        <v>0</v>
      </c>
      <c r="AM69" s="115">
        <v>0</v>
      </c>
      <c r="AN69" s="115">
        <v>0</v>
      </c>
      <c r="AO69" s="115">
        <v>0</v>
      </c>
      <c r="AP69" s="115">
        <v>0</v>
      </c>
      <c r="AQ69" s="115">
        <v>0</v>
      </c>
      <c r="AR69" s="115">
        <v>0</v>
      </c>
      <c r="AS69" s="115">
        <v>0</v>
      </c>
      <c r="AT69" s="409">
        <f t="shared" si="127"/>
        <v>0</v>
      </c>
      <c r="AU69" s="115">
        <f t="shared" si="128"/>
        <v>0</v>
      </c>
      <c r="AV69" s="116">
        <f t="shared" si="13"/>
        <v>0</v>
      </c>
      <c r="AW69" s="346">
        <f t="shared" si="129"/>
        <v>332041</v>
      </c>
      <c r="AX69" s="113">
        <f t="shared" si="130"/>
        <v>244110</v>
      </c>
      <c r="AY69" s="113">
        <f t="shared" si="131"/>
        <v>0</v>
      </c>
      <c r="AZ69" s="113">
        <f t="shared" si="132"/>
        <v>0</v>
      </c>
      <c r="BA69" s="113">
        <f t="shared" si="133"/>
        <v>82509</v>
      </c>
      <c r="BB69" s="113">
        <f t="shared" si="133"/>
        <v>4882</v>
      </c>
      <c r="BC69" s="113">
        <f t="shared" si="134"/>
        <v>540</v>
      </c>
      <c r="BD69" s="115">
        <f t="shared" si="135"/>
        <v>0.54</v>
      </c>
      <c r="BE69" s="115">
        <f t="shared" si="136"/>
        <v>0.5</v>
      </c>
      <c r="BF69" s="372">
        <f t="shared" si="137"/>
        <v>0</v>
      </c>
      <c r="BG69" s="116">
        <f t="shared" si="138"/>
        <v>0.04</v>
      </c>
    </row>
    <row r="70" spans="1:59" s="389" customFormat="1" x14ac:dyDescent="0.2">
      <c r="A70" s="237">
        <v>13</v>
      </c>
      <c r="B70" s="31">
        <v>4455</v>
      </c>
      <c r="C70" s="31">
        <v>600074889</v>
      </c>
      <c r="D70" s="31">
        <v>49864611</v>
      </c>
      <c r="E70" s="246" t="s">
        <v>174</v>
      </c>
      <c r="F70" s="31"/>
      <c r="G70" s="236"/>
      <c r="H70" s="327"/>
      <c r="I70" s="5">
        <v>49014274</v>
      </c>
      <c r="J70" s="8">
        <v>35323955</v>
      </c>
      <c r="K70" s="8">
        <v>90000</v>
      </c>
      <c r="L70" s="8">
        <v>11969918</v>
      </c>
      <c r="M70" s="8">
        <v>706477</v>
      </c>
      <c r="N70" s="8">
        <v>923924</v>
      </c>
      <c r="O70" s="9">
        <v>72.107400000000013</v>
      </c>
      <c r="P70" s="9">
        <v>54.094700000000003</v>
      </c>
      <c r="Q70" s="38">
        <v>18.012699999999999</v>
      </c>
      <c r="R70" s="5">
        <f t="shared" ref="R70:BG70" si="139">SUM(R64:R69)</f>
        <v>-178000</v>
      </c>
      <c r="S70" s="8">
        <f t="shared" si="139"/>
        <v>0</v>
      </c>
      <c r="T70" s="8">
        <f t="shared" si="139"/>
        <v>0</v>
      </c>
      <c r="U70" s="8">
        <f t="shared" si="139"/>
        <v>140072</v>
      </c>
      <c r="V70" s="8">
        <f t="shared" si="139"/>
        <v>0</v>
      </c>
      <c r="W70" s="8">
        <f t="shared" ref="W70" si="140">SUM(W64:W69)</f>
        <v>173220</v>
      </c>
      <c r="X70" s="8">
        <f t="shared" si="139"/>
        <v>0</v>
      </c>
      <c r="Y70" s="8">
        <f t="shared" si="139"/>
        <v>135292</v>
      </c>
      <c r="Z70" s="8">
        <f t="shared" si="139"/>
        <v>178000</v>
      </c>
      <c r="AA70" s="8">
        <f t="shared" si="139"/>
        <v>0</v>
      </c>
      <c r="AB70" s="8">
        <f t="shared" si="139"/>
        <v>0</v>
      </c>
      <c r="AC70" s="8">
        <f t="shared" si="139"/>
        <v>178000</v>
      </c>
      <c r="AD70" s="8">
        <f t="shared" si="139"/>
        <v>313292</v>
      </c>
      <c r="AE70" s="8">
        <f t="shared" si="139"/>
        <v>105893</v>
      </c>
      <c r="AF70" s="8">
        <f t="shared" si="139"/>
        <v>2706</v>
      </c>
      <c r="AG70" s="8">
        <f t="shared" si="139"/>
        <v>0</v>
      </c>
      <c r="AH70" s="8">
        <f t="shared" si="139"/>
        <v>0</v>
      </c>
      <c r="AI70" s="8">
        <f t="shared" si="139"/>
        <v>0</v>
      </c>
      <c r="AJ70" s="8">
        <f t="shared" si="139"/>
        <v>0</v>
      </c>
      <c r="AK70" s="8">
        <f t="shared" si="139"/>
        <v>421891</v>
      </c>
      <c r="AL70" s="9">
        <f t="shared" si="139"/>
        <v>-0.28000000000000003</v>
      </c>
      <c r="AM70" s="9">
        <f t="shared" si="139"/>
        <v>-0.23</v>
      </c>
      <c r="AN70" s="9">
        <f t="shared" si="139"/>
        <v>0</v>
      </c>
      <c r="AO70" s="9">
        <f t="shared" si="139"/>
        <v>0</v>
      </c>
      <c r="AP70" s="9">
        <f t="shared" si="139"/>
        <v>0</v>
      </c>
      <c r="AQ70" s="9">
        <f t="shared" ref="AQ70" si="141">SUM(AQ64:AQ69)</f>
        <v>0.5</v>
      </c>
      <c r="AR70" s="9">
        <f t="shared" si="139"/>
        <v>0</v>
      </c>
      <c r="AS70" s="9">
        <f t="shared" si="139"/>
        <v>0</v>
      </c>
      <c r="AT70" s="9">
        <f t="shared" si="139"/>
        <v>0.21999999999999997</v>
      </c>
      <c r="AU70" s="9">
        <f t="shared" si="139"/>
        <v>-0.23</v>
      </c>
      <c r="AV70" s="78">
        <f t="shared" si="139"/>
        <v>-1.0000000000000037E-2</v>
      </c>
      <c r="AW70" s="851">
        <f t="shared" si="139"/>
        <v>49436165</v>
      </c>
      <c r="AX70" s="8">
        <f t="shared" si="139"/>
        <v>35459247</v>
      </c>
      <c r="AY70" s="43">
        <f t="shared" ref="AY70" si="142">SUM(AY64:AY69)</f>
        <v>173220</v>
      </c>
      <c r="AZ70" s="8">
        <f t="shared" si="139"/>
        <v>268000</v>
      </c>
      <c r="BA70" s="8">
        <f t="shared" si="139"/>
        <v>12075811</v>
      </c>
      <c r="BB70" s="8">
        <f t="shared" si="139"/>
        <v>709183</v>
      </c>
      <c r="BC70" s="8">
        <f t="shared" si="139"/>
        <v>923924</v>
      </c>
      <c r="BD70" s="9">
        <f t="shared" si="139"/>
        <v>72.097400000000007</v>
      </c>
      <c r="BE70" s="9">
        <f t="shared" si="139"/>
        <v>54.314700000000002</v>
      </c>
      <c r="BF70" s="9">
        <f t="shared" si="139"/>
        <v>0.5</v>
      </c>
      <c r="BG70" s="78">
        <f t="shared" si="139"/>
        <v>17.782699999999995</v>
      </c>
    </row>
    <row r="71" spans="1:59" s="389" customFormat="1" x14ac:dyDescent="0.2">
      <c r="A71" s="374">
        <v>14</v>
      </c>
      <c r="B71" s="375">
        <v>4440</v>
      </c>
      <c r="C71" s="375">
        <v>600074897</v>
      </c>
      <c r="D71" s="375">
        <v>48283029</v>
      </c>
      <c r="E71" s="373" t="s">
        <v>175</v>
      </c>
      <c r="F71" s="375">
        <v>3113</v>
      </c>
      <c r="G71" s="247" t="s">
        <v>318</v>
      </c>
      <c r="H71" s="376" t="s">
        <v>281</v>
      </c>
      <c r="I71" s="110">
        <v>29021694</v>
      </c>
      <c r="J71" s="111">
        <v>20783545</v>
      </c>
      <c r="K71" s="111">
        <v>110000</v>
      </c>
      <c r="L71" s="114">
        <v>7062018</v>
      </c>
      <c r="M71" s="114">
        <v>415671</v>
      </c>
      <c r="N71" s="111">
        <v>650460</v>
      </c>
      <c r="O71" s="275">
        <v>39.451000000000001</v>
      </c>
      <c r="P71" s="288">
        <v>30.6616</v>
      </c>
      <c r="Q71" s="406">
        <v>8.7894000000000005</v>
      </c>
      <c r="R71" s="112">
        <f t="shared" si="4"/>
        <v>-2000</v>
      </c>
      <c r="S71" s="113">
        <v>0</v>
      </c>
      <c r="T71" s="113">
        <v>0</v>
      </c>
      <c r="U71" s="113">
        <v>126796</v>
      </c>
      <c r="V71" s="113">
        <v>0</v>
      </c>
      <c r="W71" s="113">
        <v>115480</v>
      </c>
      <c r="X71" s="113">
        <v>0</v>
      </c>
      <c r="Y71" s="113">
        <f t="shared" si="5"/>
        <v>240276</v>
      </c>
      <c r="Z71" s="113">
        <v>2000</v>
      </c>
      <c r="AA71" s="113">
        <v>0</v>
      </c>
      <c r="AB71" s="113">
        <v>0</v>
      </c>
      <c r="AC71" s="113">
        <f t="shared" si="6"/>
        <v>2000</v>
      </c>
      <c r="AD71" s="113">
        <f t="shared" si="7"/>
        <v>242276</v>
      </c>
      <c r="AE71" s="114">
        <f t="shared" si="8"/>
        <v>81889</v>
      </c>
      <c r="AF71" s="114">
        <f t="shared" si="9"/>
        <v>4806</v>
      </c>
      <c r="AG71" s="113">
        <v>0</v>
      </c>
      <c r="AH71" s="113">
        <v>0</v>
      </c>
      <c r="AI71" s="113">
        <v>0</v>
      </c>
      <c r="AJ71" s="113">
        <f t="shared" si="10"/>
        <v>0</v>
      </c>
      <c r="AK71" s="113">
        <f t="shared" si="11"/>
        <v>328971</v>
      </c>
      <c r="AL71" s="115">
        <v>-0.11</v>
      </c>
      <c r="AM71" s="115">
        <v>0.04</v>
      </c>
      <c r="AN71" s="115">
        <v>0</v>
      </c>
      <c r="AO71" s="115">
        <v>0</v>
      </c>
      <c r="AP71" s="115">
        <v>0</v>
      </c>
      <c r="AQ71" s="115">
        <v>0.33329999999999999</v>
      </c>
      <c r="AR71" s="115">
        <v>0</v>
      </c>
      <c r="AS71" s="115">
        <v>0</v>
      </c>
      <c r="AT71" s="409">
        <f t="shared" ref="AT71:AT75" si="143">AL71+AN71+AO71+AR71+AQ71</f>
        <v>0.2233</v>
      </c>
      <c r="AU71" s="115">
        <f>AM71+AP71+AS71</f>
        <v>0.04</v>
      </c>
      <c r="AV71" s="116">
        <f t="shared" si="13"/>
        <v>0.26329999999999998</v>
      </c>
      <c r="AW71" s="346">
        <f>I71+AK71</f>
        <v>29350665</v>
      </c>
      <c r="AX71" s="113">
        <f>J71+Y71</f>
        <v>21023821</v>
      </c>
      <c r="AY71" s="113">
        <f t="shared" ref="AY71:AY75" si="144">W71</f>
        <v>115480</v>
      </c>
      <c r="AZ71" s="113">
        <f>K71+AC71</f>
        <v>112000</v>
      </c>
      <c r="BA71" s="113">
        <f t="shared" ref="BA71:BB75" si="145">L71+AE71</f>
        <v>7143907</v>
      </c>
      <c r="BB71" s="113">
        <f t="shared" si="145"/>
        <v>420477</v>
      </c>
      <c r="BC71" s="113">
        <f>N71+AJ71</f>
        <v>650460</v>
      </c>
      <c r="BD71" s="115">
        <f>O71+AV71</f>
        <v>39.714300000000001</v>
      </c>
      <c r="BE71" s="115">
        <f>P71+AT71</f>
        <v>30.884899999999998</v>
      </c>
      <c r="BF71" s="372">
        <f t="shared" ref="BF71:BF75" si="146">AQ71</f>
        <v>0.33329999999999999</v>
      </c>
      <c r="BG71" s="116">
        <f>Q71+AU71</f>
        <v>8.8293999999999997</v>
      </c>
    </row>
    <row r="72" spans="1:59" s="389" customFormat="1" x14ac:dyDescent="0.2">
      <c r="A72" s="374">
        <v>14</v>
      </c>
      <c r="B72" s="375">
        <v>4440</v>
      </c>
      <c r="C72" s="375">
        <v>600074897</v>
      </c>
      <c r="D72" s="375">
        <v>48283029</v>
      </c>
      <c r="E72" s="373" t="s">
        <v>175</v>
      </c>
      <c r="F72" s="375">
        <v>3113</v>
      </c>
      <c r="G72" s="247" t="s">
        <v>316</v>
      </c>
      <c r="H72" s="376" t="s">
        <v>282</v>
      </c>
      <c r="I72" s="110">
        <v>2888188</v>
      </c>
      <c r="J72" s="111">
        <v>2126795</v>
      </c>
      <c r="K72" s="111">
        <v>0</v>
      </c>
      <c r="L72" s="114">
        <v>718857</v>
      </c>
      <c r="M72" s="114">
        <v>42536</v>
      </c>
      <c r="N72" s="111">
        <v>0</v>
      </c>
      <c r="O72" s="275">
        <v>6.14</v>
      </c>
      <c r="P72" s="288">
        <v>6.14</v>
      </c>
      <c r="Q72" s="406">
        <v>0</v>
      </c>
      <c r="R72" s="112">
        <f t="shared" si="4"/>
        <v>0</v>
      </c>
      <c r="S72" s="113">
        <v>0</v>
      </c>
      <c r="T72" s="113">
        <v>0</v>
      </c>
      <c r="U72" s="113">
        <v>0</v>
      </c>
      <c r="V72" s="113">
        <v>0</v>
      </c>
      <c r="W72" s="113">
        <v>0</v>
      </c>
      <c r="X72" s="113">
        <v>0</v>
      </c>
      <c r="Y72" s="113">
        <f t="shared" si="5"/>
        <v>0</v>
      </c>
      <c r="Z72" s="113">
        <v>0</v>
      </c>
      <c r="AA72" s="113">
        <v>0</v>
      </c>
      <c r="AB72" s="113">
        <v>0</v>
      </c>
      <c r="AC72" s="113">
        <f t="shared" si="6"/>
        <v>0</v>
      </c>
      <c r="AD72" s="113">
        <f t="shared" si="7"/>
        <v>0</v>
      </c>
      <c r="AE72" s="114">
        <f t="shared" si="8"/>
        <v>0</v>
      </c>
      <c r="AF72" s="114">
        <f t="shared" si="9"/>
        <v>0</v>
      </c>
      <c r="AG72" s="113">
        <v>0</v>
      </c>
      <c r="AH72" s="113">
        <v>0</v>
      </c>
      <c r="AI72" s="113">
        <v>0</v>
      </c>
      <c r="AJ72" s="113">
        <f t="shared" si="10"/>
        <v>0</v>
      </c>
      <c r="AK72" s="113">
        <f t="shared" si="11"/>
        <v>0</v>
      </c>
      <c r="AL72" s="115">
        <v>0</v>
      </c>
      <c r="AM72" s="115">
        <v>0</v>
      </c>
      <c r="AN72" s="115">
        <v>0</v>
      </c>
      <c r="AO72" s="115">
        <v>0</v>
      </c>
      <c r="AP72" s="115">
        <v>0</v>
      </c>
      <c r="AQ72" s="115">
        <v>0</v>
      </c>
      <c r="AR72" s="115">
        <v>0</v>
      </c>
      <c r="AS72" s="115">
        <v>0</v>
      </c>
      <c r="AT72" s="409">
        <f t="shared" si="143"/>
        <v>0</v>
      </c>
      <c r="AU72" s="115">
        <f>AM72+AP72+AS72</f>
        <v>0</v>
      </c>
      <c r="AV72" s="116">
        <f t="shared" si="13"/>
        <v>0</v>
      </c>
      <c r="AW72" s="346">
        <f>I72+AK72</f>
        <v>2888188</v>
      </c>
      <c r="AX72" s="113">
        <f>J72+Y72</f>
        <v>2126795</v>
      </c>
      <c r="AY72" s="113">
        <f t="shared" si="144"/>
        <v>0</v>
      </c>
      <c r="AZ72" s="113">
        <f>K72+AC72</f>
        <v>0</v>
      </c>
      <c r="BA72" s="113">
        <f t="shared" si="145"/>
        <v>718857</v>
      </c>
      <c r="BB72" s="113">
        <f t="shared" si="145"/>
        <v>42536</v>
      </c>
      <c r="BC72" s="113">
        <f>N72+AJ72</f>
        <v>0</v>
      </c>
      <c r="BD72" s="115">
        <f>O72+AV72</f>
        <v>6.14</v>
      </c>
      <c r="BE72" s="115">
        <f>P72+AT72</f>
        <v>6.14</v>
      </c>
      <c r="BF72" s="372">
        <f t="shared" si="146"/>
        <v>0</v>
      </c>
      <c r="BG72" s="116">
        <f>Q72+AU72</f>
        <v>0</v>
      </c>
    </row>
    <row r="73" spans="1:59" s="389" customFormat="1" x14ac:dyDescent="0.2">
      <c r="A73" s="374">
        <v>14</v>
      </c>
      <c r="B73" s="375">
        <v>4440</v>
      </c>
      <c r="C73" s="375">
        <v>600074897</v>
      </c>
      <c r="D73" s="375">
        <v>48283029</v>
      </c>
      <c r="E73" s="373" t="s">
        <v>175</v>
      </c>
      <c r="F73" s="375">
        <v>3141</v>
      </c>
      <c r="G73" s="247" t="s">
        <v>319</v>
      </c>
      <c r="H73" s="376" t="s">
        <v>282</v>
      </c>
      <c r="I73" s="110">
        <v>2658924</v>
      </c>
      <c r="J73" s="111">
        <v>1941580</v>
      </c>
      <c r="K73" s="111">
        <v>0</v>
      </c>
      <c r="L73" s="114">
        <v>656254</v>
      </c>
      <c r="M73" s="114">
        <v>38832</v>
      </c>
      <c r="N73" s="111">
        <v>22258</v>
      </c>
      <c r="O73" s="275">
        <v>6.6000000000000005</v>
      </c>
      <c r="P73" s="288">
        <v>0</v>
      </c>
      <c r="Q73" s="406">
        <v>6.6000000000000005</v>
      </c>
      <c r="R73" s="112">
        <f t="shared" si="4"/>
        <v>0</v>
      </c>
      <c r="S73" s="113">
        <v>0</v>
      </c>
      <c r="T73" s="113">
        <v>0</v>
      </c>
      <c r="U73" s="113">
        <v>0</v>
      </c>
      <c r="V73" s="113">
        <v>0</v>
      </c>
      <c r="W73" s="113">
        <v>0</v>
      </c>
      <c r="X73" s="113">
        <v>0</v>
      </c>
      <c r="Y73" s="113">
        <f t="shared" si="5"/>
        <v>0</v>
      </c>
      <c r="Z73" s="113">
        <v>0</v>
      </c>
      <c r="AA73" s="113">
        <v>0</v>
      </c>
      <c r="AB73" s="113">
        <v>0</v>
      </c>
      <c r="AC73" s="113">
        <f t="shared" si="6"/>
        <v>0</v>
      </c>
      <c r="AD73" s="113">
        <f t="shared" si="7"/>
        <v>0</v>
      </c>
      <c r="AE73" s="114">
        <f t="shared" si="8"/>
        <v>0</v>
      </c>
      <c r="AF73" s="114">
        <f t="shared" si="9"/>
        <v>0</v>
      </c>
      <c r="AG73" s="113">
        <v>0</v>
      </c>
      <c r="AH73" s="113">
        <v>0</v>
      </c>
      <c r="AI73" s="113">
        <v>0</v>
      </c>
      <c r="AJ73" s="113">
        <f t="shared" si="10"/>
        <v>0</v>
      </c>
      <c r="AK73" s="113">
        <f t="shared" si="11"/>
        <v>0</v>
      </c>
      <c r="AL73" s="115">
        <v>0</v>
      </c>
      <c r="AM73" s="115">
        <v>0</v>
      </c>
      <c r="AN73" s="115">
        <v>0</v>
      </c>
      <c r="AO73" s="115">
        <v>0</v>
      </c>
      <c r="AP73" s="115">
        <v>0</v>
      </c>
      <c r="AQ73" s="115">
        <v>0</v>
      </c>
      <c r="AR73" s="115">
        <v>0</v>
      </c>
      <c r="AS73" s="115">
        <v>0</v>
      </c>
      <c r="AT73" s="409">
        <f t="shared" si="143"/>
        <v>0</v>
      </c>
      <c r="AU73" s="115">
        <f>AM73+AP73+AS73</f>
        <v>0</v>
      </c>
      <c r="AV73" s="116">
        <f t="shared" si="13"/>
        <v>0</v>
      </c>
      <c r="AW73" s="346">
        <f>I73+AK73</f>
        <v>2658924</v>
      </c>
      <c r="AX73" s="113">
        <f>J73+Y73</f>
        <v>1941580</v>
      </c>
      <c r="AY73" s="113">
        <f t="shared" si="144"/>
        <v>0</v>
      </c>
      <c r="AZ73" s="113">
        <f>K73+AC73</f>
        <v>0</v>
      </c>
      <c r="BA73" s="113">
        <f t="shared" si="145"/>
        <v>656254</v>
      </c>
      <c r="BB73" s="113">
        <f t="shared" si="145"/>
        <v>38832</v>
      </c>
      <c r="BC73" s="113">
        <f>N73+AJ73</f>
        <v>22258</v>
      </c>
      <c r="BD73" s="115">
        <f>O73+AV73</f>
        <v>6.6000000000000005</v>
      </c>
      <c r="BE73" s="115">
        <f>P73+AT73</f>
        <v>0</v>
      </c>
      <c r="BF73" s="372">
        <f t="shared" si="146"/>
        <v>0</v>
      </c>
      <c r="BG73" s="116">
        <f>Q73+AU73</f>
        <v>6.6000000000000005</v>
      </c>
    </row>
    <row r="74" spans="1:59" s="389" customFormat="1" x14ac:dyDescent="0.2">
      <c r="A74" s="374">
        <v>14</v>
      </c>
      <c r="B74" s="375">
        <v>4440</v>
      </c>
      <c r="C74" s="375">
        <v>600074897</v>
      </c>
      <c r="D74" s="375">
        <v>48283029</v>
      </c>
      <c r="E74" s="373" t="s">
        <v>175</v>
      </c>
      <c r="F74" s="375">
        <v>3143</v>
      </c>
      <c r="G74" s="247" t="s">
        <v>633</v>
      </c>
      <c r="H74" s="394" t="s">
        <v>281</v>
      </c>
      <c r="I74" s="110">
        <v>2081264</v>
      </c>
      <c r="J74" s="111">
        <v>1530625</v>
      </c>
      <c r="K74" s="111">
        <v>2000</v>
      </c>
      <c r="L74" s="114">
        <v>518027</v>
      </c>
      <c r="M74" s="114">
        <v>30612</v>
      </c>
      <c r="N74" s="111">
        <v>0</v>
      </c>
      <c r="O74" s="275">
        <v>3.3035999999999999</v>
      </c>
      <c r="P74" s="288">
        <v>3.3035999999999999</v>
      </c>
      <c r="Q74" s="406">
        <v>0</v>
      </c>
      <c r="R74" s="112">
        <f t="shared" si="4"/>
        <v>-1000</v>
      </c>
      <c r="S74" s="113">
        <v>0</v>
      </c>
      <c r="T74" s="113">
        <v>0</v>
      </c>
      <c r="U74" s="113">
        <v>0</v>
      </c>
      <c r="V74" s="113">
        <v>0</v>
      </c>
      <c r="W74" s="113">
        <v>0</v>
      </c>
      <c r="X74" s="113">
        <v>0</v>
      </c>
      <c r="Y74" s="113">
        <f t="shared" si="5"/>
        <v>-1000</v>
      </c>
      <c r="Z74" s="113">
        <v>1000</v>
      </c>
      <c r="AA74" s="113">
        <v>0</v>
      </c>
      <c r="AB74" s="113">
        <v>0</v>
      </c>
      <c r="AC74" s="113">
        <f t="shared" si="6"/>
        <v>1000</v>
      </c>
      <c r="AD74" s="113">
        <f t="shared" si="7"/>
        <v>0</v>
      </c>
      <c r="AE74" s="114">
        <f t="shared" si="8"/>
        <v>0</v>
      </c>
      <c r="AF74" s="114">
        <f t="shared" si="9"/>
        <v>-20</v>
      </c>
      <c r="AG74" s="113">
        <v>0</v>
      </c>
      <c r="AH74" s="113">
        <v>0</v>
      </c>
      <c r="AI74" s="113">
        <v>0</v>
      </c>
      <c r="AJ74" s="113">
        <f t="shared" si="10"/>
        <v>0</v>
      </c>
      <c r="AK74" s="113">
        <f t="shared" si="11"/>
        <v>-20</v>
      </c>
      <c r="AL74" s="115">
        <v>0</v>
      </c>
      <c r="AM74" s="115">
        <v>0</v>
      </c>
      <c r="AN74" s="115">
        <v>0</v>
      </c>
      <c r="AO74" s="115">
        <v>0</v>
      </c>
      <c r="AP74" s="115">
        <v>0</v>
      </c>
      <c r="AQ74" s="115">
        <v>0</v>
      </c>
      <c r="AR74" s="115">
        <v>0</v>
      </c>
      <c r="AS74" s="115">
        <v>0</v>
      </c>
      <c r="AT74" s="409">
        <f t="shared" si="143"/>
        <v>0</v>
      </c>
      <c r="AU74" s="115">
        <f>AM74+AP74+AS74</f>
        <v>0</v>
      </c>
      <c r="AV74" s="116">
        <f t="shared" si="13"/>
        <v>0</v>
      </c>
      <c r="AW74" s="346">
        <f>I74+AK74</f>
        <v>2081244</v>
      </c>
      <c r="AX74" s="113">
        <f>J74+Y74</f>
        <v>1529625</v>
      </c>
      <c r="AY74" s="113">
        <f t="shared" si="144"/>
        <v>0</v>
      </c>
      <c r="AZ74" s="113">
        <f>K74+AC74</f>
        <v>3000</v>
      </c>
      <c r="BA74" s="113">
        <f t="shared" si="145"/>
        <v>518027</v>
      </c>
      <c r="BB74" s="113">
        <f t="shared" si="145"/>
        <v>30592</v>
      </c>
      <c r="BC74" s="113">
        <f>N74+AJ74</f>
        <v>0</v>
      </c>
      <c r="BD74" s="115">
        <f>O74+AV74</f>
        <v>3.3035999999999999</v>
      </c>
      <c r="BE74" s="115">
        <f>P74+AT74</f>
        <v>3.3035999999999999</v>
      </c>
      <c r="BF74" s="372">
        <f t="shared" si="146"/>
        <v>0</v>
      </c>
      <c r="BG74" s="116">
        <f>Q74+AU74</f>
        <v>0</v>
      </c>
    </row>
    <row r="75" spans="1:59" s="389" customFormat="1" x14ac:dyDescent="0.2">
      <c r="A75" s="374">
        <v>14</v>
      </c>
      <c r="B75" s="375">
        <v>4440</v>
      </c>
      <c r="C75" s="375">
        <v>600074897</v>
      </c>
      <c r="D75" s="375">
        <v>48283029</v>
      </c>
      <c r="E75" s="373" t="s">
        <v>175</v>
      </c>
      <c r="F75" s="375">
        <v>3143</v>
      </c>
      <c r="G75" s="247" t="s">
        <v>634</v>
      </c>
      <c r="H75" s="394" t="s">
        <v>282</v>
      </c>
      <c r="I75" s="110">
        <v>83563</v>
      </c>
      <c r="J75" s="111">
        <v>58905</v>
      </c>
      <c r="K75" s="111">
        <v>0</v>
      </c>
      <c r="L75" s="114">
        <v>19910</v>
      </c>
      <c r="M75" s="114">
        <v>1178</v>
      </c>
      <c r="N75" s="111">
        <v>3570</v>
      </c>
      <c r="O75" s="275">
        <v>0.25</v>
      </c>
      <c r="P75" s="288">
        <v>0</v>
      </c>
      <c r="Q75" s="406">
        <v>0.25</v>
      </c>
      <c r="R75" s="112">
        <f t="shared" si="4"/>
        <v>0</v>
      </c>
      <c r="S75" s="113">
        <v>0</v>
      </c>
      <c r="T75" s="113">
        <v>0</v>
      </c>
      <c r="U75" s="113">
        <v>0</v>
      </c>
      <c r="V75" s="113">
        <v>0</v>
      </c>
      <c r="W75" s="113">
        <v>0</v>
      </c>
      <c r="X75" s="113">
        <v>0</v>
      </c>
      <c r="Y75" s="113">
        <f t="shared" si="5"/>
        <v>0</v>
      </c>
      <c r="Z75" s="113">
        <v>0</v>
      </c>
      <c r="AA75" s="113">
        <v>0</v>
      </c>
      <c r="AB75" s="113">
        <v>0</v>
      </c>
      <c r="AC75" s="113">
        <f t="shared" si="6"/>
        <v>0</v>
      </c>
      <c r="AD75" s="113">
        <f t="shared" si="7"/>
        <v>0</v>
      </c>
      <c r="AE75" s="114">
        <f t="shared" si="8"/>
        <v>0</v>
      </c>
      <c r="AF75" s="114">
        <f t="shared" si="9"/>
        <v>0</v>
      </c>
      <c r="AG75" s="113">
        <v>0</v>
      </c>
      <c r="AH75" s="113">
        <v>0</v>
      </c>
      <c r="AI75" s="113">
        <v>0</v>
      </c>
      <c r="AJ75" s="113">
        <f t="shared" si="10"/>
        <v>0</v>
      </c>
      <c r="AK75" s="113">
        <f t="shared" si="11"/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v>0</v>
      </c>
      <c r="AQ75" s="115">
        <v>0</v>
      </c>
      <c r="AR75" s="115">
        <v>0</v>
      </c>
      <c r="AS75" s="115">
        <v>0</v>
      </c>
      <c r="AT75" s="409">
        <f t="shared" si="143"/>
        <v>0</v>
      </c>
      <c r="AU75" s="115">
        <f>AM75+AP75+AS75</f>
        <v>0</v>
      </c>
      <c r="AV75" s="116">
        <f t="shared" si="13"/>
        <v>0</v>
      </c>
      <c r="AW75" s="346">
        <f>I75+AK75</f>
        <v>83563</v>
      </c>
      <c r="AX75" s="113">
        <f>J75+Y75</f>
        <v>58905</v>
      </c>
      <c r="AY75" s="113">
        <f t="shared" si="144"/>
        <v>0</v>
      </c>
      <c r="AZ75" s="113">
        <f>K75+AC75</f>
        <v>0</v>
      </c>
      <c r="BA75" s="113">
        <f t="shared" si="145"/>
        <v>19910</v>
      </c>
      <c r="BB75" s="113">
        <f t="shared" si="145"/>
        <v>1178</v>
      </c>
      <c r="BC75" s="113">
        <f>N75+AJ75</f>
        <v>3570</v>
      </c>
      <c r="BD75" s="115">
        <f>O75+AV75</f>
        <v>0.25</v>
      </c>
      <c r="BE75" s="115">
        <f>P75+AT75</f>
        <v>0</v>
      </c>
      <c r="BF75" s="372">
        <f t="shared" si="146"/>
        <v>0</v>
      </c>
      <c r="BG75" s="116">
        <f>Q75+AU75</f>
        <v>0.25</v>
      </c>
    </row>
    <row r="76" spans="1:59" s="389" customFormat="1" x14ac:dyDescent="0.2">
      <c r="A76" s="237">
        <v>14</v>
      </c>
      <c r="B76" s="31">
        <v>4440</v>
      </c>
      <c r="C76" s="31">
        <v>600074897</v>
      </c>
      <c r="D76" s="31">
        <v>48283029</v>
      </c>
      <c r="E76" s="246" t="s">
        <v>176</v>
      </c>
      <c r="F76" s="31"/>
      <c r="G76" s="236"/>
      <c r="H76" s="327"/>
      <c r="I76" s="5">
        <v>36733633</v>
      </c>
      <c r="J76" s="8">
        <v>26441450</v>
      </c>
      <c r="K76" s="8">
        <v>112000</v>
      </c>
      <c r="L76" s="8">
        <v>8975066</v>
      </c>
      <c r="M76" s="8">
        <v>528829</v>
      </c>
      <c r="N76" s="8">
        <v>676288</v>
      </c>
      <c r="O76" s="9">
        <v>55.744600000000005</v>
      </c>
      <c r="P76" s="9">
        <v>40.105200000000004</v>
      </c>
      <c r="Q76" s="38">
        <v>15.639400000000002</v>
      </c>
      <c r="R76" s="5">
        <f t="shared" ref="R76:BG76" si="147">SUM(R71:R75)</f>
        <v>-3000</v>
      </c>
      <c r="S76" s="8">
        <f t="shared" si="147"/>
        <v>0</v>
      </c>
      <c r="T76" s="8">
        <f t="shared" si="147"/>
        <v>0</v>
      </c>
      <c r="U76" s="8">
        <f t="shared" ref="U76" si="148">SUM(U71:U75)</f>
        <v>126796</v>
      </c>
      <c r="V76" s="8">
        <f t="shared" si="147"/>
        <v>0</v>
      </c>
      <c r="W76" s="8">
        <f t="shared" ref="W76" si="149">SUM(W71:W75)</f>
        <v>115480</v>
      </c>
      <c r="X76" s="8">
        <f t="shared" si="147"/>
        <v>0</v>
      </c>
      <c r="Y76" s="8">
        <f t="shared" si="147"/>
        <v>239276</v>
      </c>
      <c r="Z76" s="8">
        <f t="shared" si="147"/>
        <v>3000</v>
      </c>
      <c r="AA76" s="8">
        <f t="shared" si="147"/>
        <v>0</v>
      </c>
      <c r="AB76" s="8">
        <f t="shared" si="147"/>
        <v>0</v>
      </c>
      <c r="AC76" s="8">
        <f t="shared" si="147"/>
        <v>3000</v>
      </c>
      <c r="AD76" s="8">
        <f t="shared" si="147"/>
        <v>242276</v>
      </c>
      <c r="AE76" s="8">
        <f t="shared" si="147"/>
        <v>81889</v>
      </c>
      <c r="AF76" s="8">
        <f t="shared" si="147"/>
        <v>4786</v>
      </c>
      <c r="AG76" s="8">
        <f t="shared" si="147"/>
        <v>0</v>
      </c>
      <c r="AH76" s="8">
        <f t="shared" ref="AH76" si="150">SUM(AH71:AH75)</f>
        <v>0</v>
      </c>
      <c r="AI76" s="8">
        <f t="shared" si="147"/>
        <v>0</v>
      </c>
      <c r="AJ76" s="8">
        <f t="shared" si="147"/>
        <v>0</v>
      </c>
      <c r="AK76" s="8">
        <f t="shared" si="147"/>
        <v>328951</v>
      </c>
      <c r="AL76" s="9">
        <f t="shared" si="147"/>
        <v>-0.11</v>
      </c>
      <c r="AM76" s="9">
        <f t="shared" si="147"/>
        <v>0.04</v>
      </c>
      <c r="AN76" s="9">
        <f t="shared" si="147"/>
        <v>0</v>
      </c>
      <c r="AO76" s="9">
        <f t="shared" si="147"/>
        <v>0</v>
      </c>
      <c r="AP76" s="9">
        <f t="shared" si="147"/>
        <v>0</v>
      </c>
      <c r="AQ76" s="9">
        <f t="shared" ref="AQ76" si="151">SUM(AQ71:AQ75)</f>
        <v>0.33329999999999999</v>
      </c>
      <c r="AR76" s="9">
        <f t="shared" si="147"/>
        <v>0</v>
      </c>
      <c r="AS76" s="9">
        <f t="shared" si="147"/>
        <v>0</v>
      </c>
      <c r="AT76" s="9">
        <f t="shared" si="147"/>
        <v>0.2233</v>
      </c>
      <c r="AU76" s="9">
        <f t="shared" si="147"/>
        <v>0.04</v>
      </c>
      <c r="AV76" s="78">
        <f t="shared" si="147"/>
        <v>0.26329999999999998</v>
      </c>
      <c r="AW76" s="851">
        <f t="shared" si="147"/>
        <v>37062584</v>
      </c>
      <c r="AX76" s="8">
        <f t="shared" si="147"/>
        <v>26680726</v>
      </c>
      <c r="AY76" s="43">
        <f t="shared" ref="AY76" si="152">SUM(AY71:AY75)</f>
        <v>115480</v>
      </c>
      <c r="AZ76" s="8">
        <f t="shared" si="147"/>
        <v>115000</v>
      </c>
      <c r="BA76" s="8">
        <f t="shared" si="147"/>
        <v>9056955</v>
      </c>
      <c r="BB76" s="8">
        <f t="shared" si="147"/>
        <v>533615</v>
      </c>
      <c r="BC76" s="8">
        <f t="shared" si="147"/>
        <v>676288</v>
      </c>
      <c r="BD76" s="9">
        <f t="shared" si="147"/>
        <v>56.007900000000006</v>
      </c>
      <c r="BE76" s="9">
        <f t="shared" si="147"/>
        <v>40.328499999999998</v>
      </c>
      <c r="BF76" s="9">
        <f t="shared" si="147"/>
        <v>0.33329999999999999</v>
      </c>
      <c r="BG76" s="78">
        <f t="shared" si="147"/>
        <v>15.679400000000001</v>
      </c>
    </row>
    <row r="77" spans="1:59" s="389" customFormat="1" x14ac:dyDescent="0.2">
      <c r="A77" s="374">
        <v>15</v>
      </c>
      <c r="B77" s="375">
        <v>4442</v>
      </c>
      <c r="C77" s="375">
        <v>600074901</v>
      </c>
      <c r="D77" s="375">
        <v>48283061</v>
      </c>
      <c r="E77" s="373" t="s">
        <v>177</v>
      </c>
      <c r="F77" s="375">
        <v>3113</v>
      </c>
      <c r="G77" s="247" t="s">
        <v>318</v>
      </c>
      <c r="H77" s="376" t="s">
        <v>281</v>
      </c>
      <c r="I77" s="110">
        <v>20365582</v>
      </c>
      <c r="J77" s="111">
        <v>14670583</v>
      </c>
      <c r="K77" s="111">
        <v>15000</v>
      </c>
      <c r="L77" s="114">
        <v>4963727</v>
      </c>
      <c r="M77" s="114">
        <v>293412</v>
      </c>
      <c r="N77" s="111">
        <v>422860</v>
      </c>
      <c r="O77" s="275">
        <v>25.3371</v>
      </c>
      <c r="P77" s="288">
        <v>19.100000000000001</v>
      </c>
      <c r="Q77" s="406">
        <v>6.2370999999999999</v>
      </c>
      <c r="R77" s="112">
        <f t="shared" ref="R77:R140" si="153">Z77*-1</f>
        <v>-5000</v>
      </c>
      <c r="S77" s="113">
        <v>0</v>
      </c>
      <c r="T77" s="113">
        <v>-142994</v>
      </c>
      <c r="U77" s="113">
        <v>79856</v>
      </c>
      <c r="V77" s="113">
        <v>0</v>
      </c>
      <c r="W77" s="113">
        <v>0</v>
      </c>
      <c r="X77" s="113">
        <v>0</v>
      </c>
      <c r="Y77" s="113">
        <f t="shared" ref="Y77:Y140" si="154">SUM(R77:X77)</f>
        <v>-68138</v>
      </c>
      <c r="Z77" s="113">
        <v>5000</v>
      </c>
      <c r="AA77" s="113">
        <v>0</v>
      </c>
      <c r="AB77" s="113">
        <v>0</v>
      </c>
      <c r="AC77" s="113">
        <f t="shared" ref="AC77:AC140" si="155">SUM(Z77:AB77)</f>
        <v>5000</v>
      </c>
      <c r="AD77" s="113">
        <f t="shared" ref="AD77:AD140" si="156">Y77+AC77</f>
        <v>-63138</v>
      </c>
      <c r="AE77" s="114">
        <f t="shared" ref="AE77:AE140" si="157">ROUND((Y77+Z77+AA77)*33.8%,0)</f>
        <v>-21341</v>
      </c>
      <c r="AF77" s="114">
        <f t="shared" ref="AF77:AF140" si="158">ROUND(Y77*2%,0)</f>
        <v>-1363</v>
      </c>
      <c r="AG77" s="113">
        <v>0</v>
      </c>
      <c r="AH77" s="113">
        <v>0</v>
      </c>
      <c r="AI77" s="113">
        <v>0</v>
      </c>
      <c r="AJ77" s="113">
        <f t="shared" ref="AJ77:AJ140" si="159">SUM(AG77:AI77)</f>
        <v>0</v>
      </c>
      <c r="AK77" s="113">
        <f t="shared" ref="AK77:AK140" si="160">AD77+AE77+AF77+AJ77</f>
        <v>-85842</v>
      </c>
      <c r="AL77" s="115">
        <v>0</v>
      </c>
      <c r="AM77" s="115">
        <v>0</v>
      </c>
      <c r="AN77" s="115">
        <v>0</v>
      </c>
      <c r="AO77" s="115">
        <v>-0.21</v>
      </c>
      <c r="AP77" s="115">
        <v>0</v>
      </c>
      <c r="AQ77" s="115">
        <v>0</v>
      </c>
      <c r="AR77" s="115">
        <v>0</v>
      </c>
      <c r="AS77" s="115">
        <v>0</v>
      </c>
      <c r="AT77" s="409">
        <f t="shared" ref="AT77:AT82" si="161">AL77+AN77+AO77+AR77+AQ77</f>
        <v>-0.21</v>
      </c>
      <c r="AU77" s="115">
        <f t="shared" ref="AU77:AU82" si="162">AM77+AP77+AS77</f>
        <v>0</v>
      </c>
      <c r="AV77" s="116">
        <f t="shared" ref="AV77:AV140" si="163">SUM(AT77:AU77)</f>
        <v>-0.21</v>
      </c>
      <c r="AW77" s="346">
        <f t="shared" ref="AW77:AW82" si="164">I77+AK77</f>
        <v>20279740</v>
      </c>
      <c r="AX77" s="113">
        <f t="shared" ref="AX77:AX82" si="165">J77+Y77</f>
        <v>14602445</v>
      </c>
      <c r="AY77" s="113">
        <f t="shared" ref="AY77:AY82" si="166">W77</f>
        <v>0</v>
      </c>
      <c r="AZ77" s="113">
        <f t="shared" ref="AZ77:AZ82" si="167">K77+AC77</f>
        <v>20000</v>
      </c>
      <c r="BA77" s="113">
        <f t="shared" ref="BA77:BB82" si="168">L77+AE77</f>
        <v>4942386</v>
      </c>
      <c r="BB77" s="113">
        <f t="shared" si="168"/>
        <v>292049</v>
      </c>
      <c r="BC77" s="113">
        <f t="shared" ref="BC77:BC82" si="169">N77+AJ77</f>
        <v>422860</v>
      </c>
      <c r="BD77" s="115">
        <f t="shared" ref="BD77:BD82" si="170">O77+AV77</f>
        <v>25.127099999999999</v>
      </c>
      <c r="BE77" s="115">
        <f t="shared" ref="BE77:BE82" si="171">P77+AT77</f>
        <v>18.89</v>
      </c>
      <c r="BF77" s="372">
        <f t="shared" ref="BF77:BF82" si="172">AQ77</f>
        <v>0</v>
      </c>
      <c r="BG77" s="116">
        <f t="shared" ref="BG77:BG82" si="173">Q77+AU77</f>
        <v>6.2370999999999999</v>
      </c>
    </row>
    <row r="78" spans="1:59" s="389" customFormat="1" x14ac:dyDescent="0.2">
      <c r="A78" s="374">
        <v>15</v>
      </c>
      <c r="B78" s="375">
        <v>4442</v>
      </c>
      <c r="C78" s="375">
        <v>600074901</v>
      </c>
      <c r="D78" s="375">
        <v>48283061</v>
      </c>
      <c r="E78" s="373" t="s">
        <v>177</v>
      </c>
      <c r="F78" s="375">
        <v>3113</v>
      </c>
      <c r="G78" s="247" t="s">
        <v>316</v>
      </c>
      <c r="H78" s="376" t="s">
        <v>282</v>
      </c>
      <c r="I78" s="110">
        <v>1131848</v>
      </c>
      <c r="J78" s="111">
        <v>824410</v>
      </c>
      <c r="K78" s="111">
        <v>0</v>
      </c>
      <c r="L78" s="114">
        <v>278650</v>
      </c>
      <c r="M78" s="114">
        <v>16488</v>
      </c>
      <c r="N78" s="111">
        <v>12300</v>
      </c>
      <c r="O78" s="275">
        <v>2.38</v>
      </c>
      <c r="P78" s="288">
        <v>2.38</v>
      </c>
      <c r="Q78" s="406">
        <v>0</v>
      </c>
      <c r="R78" s="112">
        <f t="shared" si="153"/>
        <v>0</v>
      </c>
      <c r="S78" s="113">
        <v>0</v>
      </c>
      <c r="T78" s="113">
        <v>0</v>
      </c>
      <c r="U78" s="113">
        <v>0</v>
      </c>
      <c r="V78" s="113">
        <v>0</v>
      </c>
      <c r="W78" s="113">
        <v>0</v>
      </c>
      <c r="X78" s="113">
        <v>0</v>
      </c>
      <c r="Y78" s="113">
        <f t="shared" si="154"/>
        <v>0</v>
      </c>
      <c r="Z78" s="113">
        <v>0</v>
      </c>
      <c r="AA78" s="113">
        <v>0</v>
      </c>
      <c r="AB78" s="113">
        <v>0</v>
      </c>
      <c r="AC78" s="113">
        <f t="shared" si="155"/>
        <v>0</v>
      </c>
      <c r="AD78" s="113">
        <f t="shared" si="156"/>
        <v>0</v>
      </c>
      <c r="AE78" s="114">
        <f t="shared" si="157"/>
        <v>0</v>
      </c>
      <c r="AF78" s="114">
        <f t="shared" si="158"/>
        <v>0</v>
      </c>
      <c r="AG78" s="113">
        <v>5250</v>
      </c>
      <c r="AH78" s="113">
        <v>0</v>
      </c>
      <c r="AI78" s="113">
        <v>0</v>
      </c>
      <c r="AJ78" s="113">
        <f t="shared" si="159"/>
        <v>5250</v>
      </c>
      <c r="AK78" s="113">
        <f t="shared" si="160"/>
        <v>5250</v>
      </c>
      <c r="AL78" s="115">
        <v>0</v>
      </c>
      <c r="AM78" s="115">
        <v>0</v>
      </c>
      <c r="AN78" s="115">
        <v>0</v>
      </c>
      <c r="AO78" s="115">
        <v>0</v>
      </c>
      <c r="AP78" s="115">
        <v>0</v>
      </c>
      <c r="AQ78" s="115">
        <v>0</v>
      </c>
      <c r="AR78" s="115">
        <v>0</v>
      </c>
      <c r="AS78" s="115">
        <v>0</v>
      </c>
      <c r="AT78" s="409">
        <f t="shared" si="161"/>
        <v>0</v>
      </c>
      <c r="AU78" s="115">
        <f t="shared" si="162"/>
        <v>0</v>
      </c>
      <c r="AV78" s="116">
        <f t="shared" si="163"/>
        <v>0</v>
      </c>
      <c r="AW78" s="346">
        <f t="shared" si="164"/>
        <v>1137098</v>
      </c>
      <c r="AX78" s="113">
        <f t="shared" si="165"/>
        <v>824410</v>
      </c>
      <c r="AY78" s="113">
        <f t="shared" si="166"/>
        <v>0</v>
      </c>
      <c r="AZ78" s="113">
        <f t="shared" si="167"/>
        <v>0</v>
      </c>
      <c r="BA78" s="113">
        <f t="shared" si="168"/>
        <v>278650</v>
      </c>
      <c r="BB78" s="113">
        <f t="shared" si="168"/>
        <v>16488</v>
      </c>
      <c r="BC78" s="113">
        <f t="shared" si="169"/>
        <v>17550</v>
      </c>
      <c r="BD78" s="115">
        <f t="shared" si="170"/>
        <v>2.38</v>
      </c>
      <c r="BE78" s="115">
        <f t="shared" si="171"/>
        <v>2.38</v>
      </c>
      <c r="BF78" s="372">
        <f t="shared" si="172"/>
        <v>0</v>
      </c>
      <c r="BG78" s="116">
        <f t="shared" si="173"/>
        <v>0</v>
      </c>
    </row>
    <row r="79" spans="1:59" s="389" customFormat="1" x14ac:dyDescent="0.2">
      <c r="A79" s="374">
        <v>15</v>
      </c>
      <c r="B79" s="375">
        <v>4442</v>
      </c>
      <c r="C79" s="375">
        <v>600074901</v>
      </c>
      <c r="D79" s="375">
        <v>48283061</v>
      </c>
      <c r="E79" s="373" t="s">
        <v>177</v>
      </c>
      <c r="F79" s="375">
        <v>3141</v>
      </c>
      <c r="G79" s="247" t="s">
        <v>319</v>
      </c>
      <c r="H79" s="376" t="s">
        <v>282</v>
      </c>
      <c r="I79" s="110">
        <v>1556858</v>
      </c>
      <c r="J79" s="111">
        <v>1126587</v>
      </c>
      <c r="K79" s="111">
        <v>10000</v>
      </c>
      <c r="L79" s="114">
        <v>384167</v>
      </c>
      <c r="M79" s="114">
        <v>22532</v>
      </c>
      <c r="N79" s="111">
        <v>13572</v>
      </c>
      <c r="O79" s="275">
        <v>3.8600000000000003</v>
      </c>
      <c r="P79" s="288">
        <v>0</v>
      </c>
      <c r="Q79" s="406">
        <v>3.8600000000000003</v>
      </c>
      <c r="R79" s="112">
        <f t="shared" si="153"/>
        <v>5000</v>
      </c>
      <c r="S79" s="113">
        <v>0</v>
      </c>
      <c r="T79" s="113">
        <v>0</v>
      </c>
      <c r="U79" s="113">
        <v>0</v>
      </c>
      <c r="V79" s="113">
        <v>0</v>
      </c>
      <c r="W79" s="113">
        <v>0</v>
      </c>
      <c r="X79" s="113">
        <v>0</v>
      </c>
      <c r="Y79" s="113">
        <f t="shared" si="154"/>
        <v>5000</v>
      </c>
      <c r="Z79" s="113">
        <v>-5000</v>
      </c>
      <c r="AA79" s="113">
        <v>0</v>
      </c>
      <c r="AB79" s="113">
        <v>0</v>
      </c>
      <c r="AC79" s="113">
        <f t="shared" si="155"/>
        <v>-5000</v>
      </c>
      <c r="AD79" s="113">
        <f t="shared" si="156"/>
        <v>0</v>
      </c>
      <c r="AE79" s="114">
        <f t="shared" si="157"/>
        <v>0</v>
      </c>
      <c r="AF79" s="114">
        <f t="shared" si="158"/>
        <v>100</v>
      </c>
      <c r="AG79" s="113">
        <v>0</v>
      </c>
      <c r="AH79" s="113">
        <v>0</v>
      </c>
      <c r="AI79" s="113">
        <v>0</v>
      </c>
      <c r="AJ79" s="113">
        <f t="shared" si="159"/>
        <v>0</v>
      </c>
      <c r="AK79" s="113">
        <f t="shared" si="160"/>
        <v>100</v>
      </c>
      <c r="AL79" s="115">
        <v>0</v>
      </c>
      <c r="AM79" s="115">
        <v>0</v>
      </c>
      <c r="AN79" s="115">
        <v>0</v>
      </c>
      <c r="AO79" s="115">
        <v>0</v>
      </c>
      <c r="AP79" s="115">
        <v>0</v>
      </c>
      <c r="AQ79" s="115">
        <v>0</v>
      </c>
      <c r="AR79" s="115">
        <v>0</v>
      </c>
      <c r="AS79" s="115">
        <v>0</v>
      </c>
      <c r="AT79" s="409">
        <f t="shared" si="161"/>
        <v>0</v>
      </c>
      <c r="AU79" s="115">
        <f t="shared" si="162"/>
        <v>0</v>
      </c>
      <c r="AV79" s="116">
        <f t="shared" si="163"/>
        <v>0</v>
      </c>
      <c r="AW79" s="346">
        <f t="shared" si="164"/>
        <v>1556958</v>
      </c>
      <c r="AX79" s="113">
        <f t="shared" si="165"/>
        <v>1131587</v>
      </c>
      <c r="AY79" s="113">
        <f t="shared" si="166"/>
        <v>0</v>
      </c>
      <c r="AZ79" s="113">
        <f t="shared" si="167"/>
        <v>5000</v>
      </c>
      <c r="BA79" s="113">
        <f t="shared" si="168"/>
        <v>384167</v>
      </c>
      <c r="BB79" s="113">
        <f t="shared" si="168"/>
        <v>22632</v>
      </c>
      <c r="BC79" s="113">
        <f t="shared" si="169"/>
        <v>13572</v>
      </c>
      <c r="BD79" s="115">
        <f t="shared" si="170"/>
        <v>3.8600000000000003</v>
      </c>
      <c r="BE79" s="115">
        <f t="shared" si="171"/>
        <v>0</v>
      </c>
      <c r="BF79" s="372">
        <f t="shared" si="172"/>
        <v>0</v>
      </c>
      <c r="BG79" s="116">
        <f t="shared" si="173"/>
        <v>3.8600000000000003</v>
      </c>
    </row>
    <row r="80" spans="1:59" s="389" customFormat="1" x14ac:dyDescent="0.2">
      <c r="A80" s="374">
        <v>15</v>
      </c>
      <c r="B80" s="375">
        <v>4442</v>
      </c>
      <c r="C80" s="375">
        <v>600074901</v>
      </c>
      <c r="D80" s="375">
        <v>48283061</v>
      </c>
      <c r="E80" s="367" t="s">
        <v>177</v>
      </c>
      <c r="F80" s="375">
        <v>3143</v>
      </c>
      <c r="G80" s="247" t="s">
        <v>633</v>
      </c>
      <c r="H80" s="394" t="s">
        <v>281</v>
      </c>
      <c r="I80" s="110">
        <v>1512699</v>
      </c>
      <c r="J80" s="111">
        <v>1100123</v>
      </c>
      <c r="K80" s="111">
        <v>14000</v>
      </c>
      <c r="L80" s="114">
        <v>376574</v>
      </c>
      <c r="M80" s="114">
        <v>22002</v>
      </c>
      <c r="N80" s="111">
        <v>0</v>
      </c>
      <c r="O80" s="275">
        <v>2.2757999999999998</v>
      </c>
      <c r="P80" s="288">
        <v>2.2757999999999998</v>
      </c>
      <c r="Q80" s="406">
        <v>0</v>
      </c>
      <c r="R80" s="112">
        <f t="shared" si="153"/>
        <v>5000</v>
      </c>
      <c r="S80" s="113">
        <v>0</v>
      </c>
      <c r="T80" s="113">
        <v>60378</v>
      </c>
      <c r="U80" s="113">
        <v>0</v>
      </c>
      <c r="V80" s="113">
        <v>0</v>
      </c>
      <c r="W80" s="113">
        <v>0</v>
      </c>
      <c r="X80" s="113">
        <v>0</v>
      </c>
      <c r="Y80" s="113">
        <f t="shared" si="154"/>
        <v>65378</v>
      </c>
      <c r="Z80" s="113">
        <v>-5000</v>
      </c>
      <c r="AA80" s="113">
        <v>0</v>
      </c>
      <c r="AB80" s="113">
        <v>0</v>
      </c>
      <c r="AC80" s="113">
        <f t="shared" si="155"/>
        <v>-5000</v>
      </c>
      <c r="AD80" s="113">
        <f t="shared" si="156"/>
        <v>60378</v>
      </c>
      <c r="AE80" s="114">
        <f t="shared" si="157"/>
        <v>20408</v>
      </c>
      <c r="AF80" s="114">
        <f t="shared" si="158"/>
        <v>1308</v>
      </c>
      <c r="AG80" s="113">
        <v>0</v>
      </c>
      <c r="AH80" s="113">
        <v>0</v>
      </c>
      <c r="AI80" s="113">
        <v>0</v>
      </c>
      <c r="AJ80" s="113">
        <f t="shared" si="159"/>
        <v>0</v>
      </c>
      <c r="AK80" s="113">
        <f t="shared" si="160"/>
        <v>82094</v>
      </c>
      <c r="AL80" s="115">
        <v>0</v>
      </c>
      <c r="AM80" s="115">
        <v>0</v>
      </c>
      <c r="AN80" s="115">
        <v>0</v>
      </c>
      <c r="AO80" s="115">
        <v>0.12</v>
      </c>
      <c r="AP80" s="115">
        <v>0</v>
      </c>
      <c r="AQ80" s="115">
        <v>0</v>
      </c>
      <c r="AR80" s="115">
        <v>0</v>
      </c>
      <c r="AS80" s="115">
        <v>0</v>
      </c>
      <c r="AT80" s="409">
        <f t="shared" si="161"/>
        <v>0.12</v>
      </c>
      <c r="AU80" s="115">
        <f t="shared" si="162"/>
        <v>0</v>
      </c>
      <c r="AV80" s="116">
        <f t="shared" si="163"/>
        <v>0.12</v>
      </c>
      <c r="AW80" s="346">
        <f t="shared" si="164"/>
        <v>1594793</v>
      </c>
      <c r="AX80" s="113">
        <f t="shared" si="165"/>
        <v>1165501</v>
      </c>
      <c r="AY80" s="113">
        <f t="shared" si="166"/>
        <v>0</v>
      </c>
      <c r="AZ80" s="113">
        <f t="shared" si="167"/>
        <v>9000</v>
      </c>
      <c r="BA80" s="113">
        <f t="shared" si="168"/>
        <v>396982</v>
      </c>
      <c r="BB80" s="113">
        <f t="shared" si="168"/>
        <v>23310</v>
      </c>
      <c r="BC80" s="113">
        <f t="shared" si="169"/>
        <v>0</v>
      </c>
      <c r="BD80" s="115">
        <f t="shared" si="170"/>
        <v>2.3957999999999999</v>
      </c>
      <c r="BE80" s="115">
        <f t="shared" si="171"/>
        <v>2.3957999999999999</v>
      </c>
      <c r="BF80" s="372">
        <f t="shared" si="172"/>
        <v>0</v>
      </c>
      <c r="BG80" s="116">
        <f t="shared" si="173"/>
        <v>0</v>
      </c>
    </row>
    <row r="81" spans="1:59" s="389" customFormat="1" x14ac:dyDescent="0.2">
      <c r="A81" s="374">
        <v>15</v>
      </c>
      <c r="B81" s="375">
        <v>4442</v>
      </c>
      <c r="C81" s="375">
        <v>600074901</v>
      </c>
      <c r="D81" s="375">
        <v>48283061</v>
      </c>
      <c r="E81" s="367" t="s">
        <v>177</v>
      </c>
      <c r="F81" s="375">
        <v>3143</v>
      </c>
      <c r="G81" s="247" t="s">
        <v>634</v>
      </c>
      <c r="H81" s="394" t="s">
        <v>282</v>
      </c>
      <c r="I81" s="110">
        <v>53368</v>
      </c>
      <c r="J81" s="111">
        <v>37620</v>
      </c>
      <c r="K81" s="111">
        <v>0</v>
      </c>
      <c r="L81" s="114">
        <v>12716</v>
      </c>
      <c r="M81" s="114">
        <v>752</v>
      </c>
      <c r="N81" s="111">
        <v>2280</v>
      </c>
      <c r="O81" s="275">
        <v>0.16</v>
      </c>
      <c r="P81" s="288">
        <v>0</v>
      </c>
      <c r="Q81" s="406">
        <v>0.16</v>
      </c>
      <c r="R81" s="112">
        <f t="shared" si="153"/>
        <v>0</v>
      </c>
      <c r="S81" s="113">
        <v>0</v>
      </c>
      <c r="T81" s="113">
        <v>0</v>
      </c>
      <c r="U81" s="113">
        <v>0</v>
      </c>
      <c r="V81" s="113">
        <v>0</v>
      </c>
      <c r="W81" s="113">
        <v>0</v>
      </c>
      <c r="X81" s="113">
        <v>0</v>
      </c>
      <c r="Y81" s="113">
        <f t="shared" si="154"/>
        <v>0</v>
      </c>
      <c r="Z81" s="113">
        <v>0</v>
      </c>
      <c r="AA81" s="113">
        <v>0</v>
      </c>
      <c r="AB81" s="113">
        <v>0</v>
      </c>
      <c r="AC81" s="113">
        <f t="shared" si="155"/>
        <v>0</v>
      </c>
      <c r="AD81" s="113">
        <f t="shared" si="156"/>
        <v>0</v>
      </c>
      <c r="AE81" s="114">
        <f t="shared" si="157"/>
        <v>0</v>
      </c>
      <c r="AF81" s="114">
        <f t="shared" si="158"/>
        <v>0</v>
      </c>
      <c r="AG81" s="113">
        <v>0</v>
      </c>
      <c r="AH81" s="113">
        <v>0</v>
      </c>
      <c r="AI81" s="113">
        <v>0</v>
      </c>
      <c r="AJ81" s="113">
        <f t="shared" si="159"/>
        <v>0</v>
      </c>
      <c r="AK81" s="113">
        <f t="shared" si="160"/>
        <v>0</v>
      </c>
      <c r="AL81" s="115">
        <v>0</v>
      </c>
      <c r="AM81" s="115">
        <v>0</v>
      </c>
      <c r="AN81" s="115">
        <v>0</v>
      </c>
      <c r="AO81" s="115">
        <v>0</v>
      </c>
      <c r="AP81" s="115">
        <v>0</v>
      </c>
      <c r="AQ81" s="115">
        <v>0</v>
      </c>
      <c r="AR81" s="115">
        <v>0</v>
      </c>
      <c r="AS81" s="115">
        <v>0</v>
      </c>
      <c r="AT81" s="409">
        <f t="shared" si="161"/>
        <v>0</v>
      </c>
      <c r="AU81" s="115">
        <f t="shared" si="162"/>
        <v>0</v>
      </c>
      <c r="AV81" s="116">
        <f t="shared" si="163"/>
        <v>0</v>
      </c>
      <c r="AW81" s="346">
        <f t="shared" si="164"/>
        <v>53368</v>
      </c>
      <c r="AX81" s="113">
        <f t="shared" si="165"/>
        <v>37620</v>
      </c>
      <c r="AY81" s="113">
        <f t="shared" si="166"/>
        <v>0</v>
      </c>
      <c r="AZ81" s="113">
        <f t="shared" si="167"/>
        <v>0</v>
      </c>
      <c r="BA81" s="113">
        <f t="shared" si="168"/>
        <v>12716</v>
      </c>
      <c r="BB81" s="113">
        <f t="shared" si="168"/>
        <v>752</v>
      </c>
      <c r="BC81" s="113">
        <f t="shared" si="169"/>
        <v>2280</v>
      </c>
      <c r="BD81" s="115">
        <f t="shared" si="170"/>
        <v>0.16</v>
      </c>
      <c r="BE81" s="115">
        <f t="shared" si="171"/>
        <v>0</v>
      </c>
      <c r="BF81" s="372">
        <f t="shared" si="172"/>
        <v>0</v>
      </c>
      <c r="BG81" s="116">
        <f t="shared" si="173"/>
        <v>0.16</v>
      </c>
    </row>
    <row r="82" spans="1:59" s="389" customFormat="1" x14ac:dyDescent="0.2">
      <c r="A82" s="374">
        <v>15</v>
      </c>
      <c r="B82" s="375">
        <v>4442</v>
      </c>
      <c r="C82" s="375">
        <v>600074901</v>
      </c>
      <c r="D82" s="375">
        <v>48283061</v>
      </c>
      <c r="E82" s="367" t="s">
        <v>177</v>
      </c>
      <c r="F82" s="375">
        <v>3143</v>
      </c>
      <c r="G82" s="247" t="s">
        <v>321</v>
      </c>
      <c r="H82" s="394" t="s">
        <v>282</v>
      </c>
      <c r="I82" s="110">
        <v>325721</v>
      </c>
      <c r="J82" s="111">
        <v>239655</v>
      </c>
      <c r="K82" s="111">
        <v>0</v>
      </c>
      <c r="L82" s="114">
        <v>81003</v>
      </c>
      <c r="M82" s="114">
        <v>4793</v>
      </c>
      <c r="N82" s="111">
        <v>270</v>
      </c>
      <c r="O82" s="275">
        <v>0.52</v>
      </c>
      <c r="P82" s="288">
        <v>0.5</v>
      </c>
      <c r="Q82" s="406">
        <v>0.02</v>
      </c>
      <c r="R82" s="112">
        <f t="shared" si="153"/>
        <v>0</v>
      </c>
      <c r="S82" s="113">
        <v>0</v>
      </c>
      <c r="T82" s="113">
        <v>0</v>
      </c>
      <c r="U82" s="113">
        <v>0</v>
      </c>
      <c r="V82" s="113">
        <v>0</v>
      </c>
      <c r="W82" s="113">
        <v>0</v>
      </c>
      <c r="X82" s="113">
        <v>0</v>
      </c>
      <c r="Y82" s="113">
        <f t="shared" si="154"/>
        <v>0</v>
      </c>
      <c r="Z82" s="113">
        <v>0</v>
      </c>
      <c r="AA82" s="113">
        <v>0</v>
      </c>
      <c r="AB82" s="113">
        <v>0</v>
      </c>
      <c r="AC82" s="113">
        <f t="shared" si="155"/>
        <v>0</v>
      </c>
      <c r="AD82" s="113">
        <f t="shared" si="156"/>
        <v>0</v>
      </c>
      <c r="AE82" s="114">
        <f t="shared" si="157"/>
        <v>0</v>
      </c>
      <c r="AF82" s="114">
        <f t="shared" si="158"/>
        <v>0</v>
      </c>
      <c r="AG82" s="113">
        <v>0</v>
      </c>
      <c r="AH82" s="113">
        <v>0</v>
      </c>
      <c r="AI82" s="113">
        <v>0</v>
      </c>
      <c r="AJ82" s="113">
        <f t="shared" si="159"/>
        <v>0</v>
      </c>
      <c r="AK82" s="113">
        <f t="shared" si="160"/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v>0</v>
      </c>
      <c r="AR82" s="115">
        <v>0</v>
      </c>
      <c r="AS82" s="115">
        <v>0</v>
      </c>
      <c r="AT82" s="409">
        <f t="shared" si="161"/>
        <v>0</v>
      </c>
      <c r="AU82" s="115">
        <f t="shared" si="162"/>
        <v>0</v>
      </c>
      <c r="AV82" s="116">
        <f t="shared" si="163"/>
        <v>0</v>
      </c>
      <c r="AW82" s="346">
        <f t="shared" si="164"/>
        <v>325721</v>
      </c>
      <c r="AX82" s="113">
        <f t="shared" si="165"/>
        <v>239655</v>
      </c>
      <c r="AY82" s="113">
        <f t="shared" si="166"/>
        <v>0</v>
      </c>
      <c r="AZ82" s="113">
        <f t="shared" si="167"/>
        <v>0</v>
      </c>
      <c r="BA82" s="113">
        <f t="shared" si="168"/>
        <v>81003</v>
      </c>
      <c r="BB82" s="113">
        <f t="shared" si="168"/>
        <v>4793</v>
      </c>
      <c r="BC82" s="113">
        <f t="shared" si="169"/>
        <v>270</v>
      </c>
      <c r="BD82" s="115">
        <f t="shared" si="170"/>
        <v>0.52</v>
      </c>
      <c r="BE82" s="115">
        <f t="shared" si="171"/>
        <v>0.5</v>
      </c>
      <c r="BF82" s="372">
        <f t="shared" si="172"/>
        <v>0</v>
      </c>
      <c r="BG82" s="116">
        <f t="shared" si="173"/>
        <v>0.02</v>
      </c>
    </row>
    <row r="83" spans="1:59" s="389" customFormat="1" x14ac:dyDescent="0.2">
      <c r="A83" s="237">
        <v>15</v>
      </c>
      <c r="B83" s="31">
        <v>4442</v>
      </c>
      <c r="C83" s="31">
        <v>600074901</v>
      </c>
      <c r="D83" s="31">
        <v>48283061</v>
      </c>
      <c r="E83" s="246" t="s">
        <v>178</v>
      </c>
      <c r="F83" s="31"/>
      <c r="G83" s="236"/>
      <c r="H83" s="327"/>
      <c r="I83" s="5">
        <v>24946076</v>
      </c>
      <c r="J83" s="8">
        <v>17998978</v>
      </c>
      <c r="K83" s="8">
        <v>39000</v>
      </c>
      <c r="L83" s="8">
        <v>6096837</v>
      </c>
      <c r="M83" s="8">
        <v>359979</v>
      </c>
      <c r="N83" s="8">
        <v>451282</v>
      </c>
      <c r="O83" s="9">
        <v>34.532899999999998</v>
      </c>
      <c r="P83" s="9">
        <v>24.255800000000001</v>
      </c>
      <c r="Q83" s="38">
        <v>10.277100000000001</v>
      </c>
      <c r="R83" s="5">
        <f t="shared" ref="R83:BG83" si="174">SUM(R77:R82)</f>
        <v>5000</v>
      </c>
      <c r="S83" s="8">
        <f t="shared" si="174"/>
        <v>0</v>
      </c>
      <c r="T83" s="8">
        <f t="shared" si="174"/>
        <v>-82616</v>
      </c>
      <c r="U83" s="8">
        <f t="shared" si="174"/>
        <v>79856</v>
      </c>
      <c r="V83" s="8">
        <f t="shared" si="174"/>
        <v>0</v>
      </c>
      <c r="W83" s="8">
        <f t="shared" ref="W83" si="175">SUM(W77:W82)</f>
        <v>0</v>
      </c>
      <c r="X83" s="8">
        <f t="shared" si="174"/>
        <v>0</v>
      </c>
      <c r="Y83" s="8">
        <f t="shared" si="174"/>
        <v>2240</v>
      </c>
      <c r="Z83" s="8">
        <f t="shared" si="174"/>
        <v>-5000</v>
      </c>
      <c r="AA83" s="8">
        <f t="shared" si="174"/>
        <v>0</v>
      </c>
      <c r="AB83" s="8">
        <f t="shared" si="174"/>
        <v>0</v>
      </c>
      <c r="AC83" s="8">
        <f t="shared" si="174"/>
        <v>-5000</v>
      </c>
      <c r="AD83" s="8">
        <f t="shared" si="174"/>
        <v>-2760</v>
      </c>
      <c r="AE83" s="8">
        <f t="shared" si="174"/>
        <v>-933</v>
      </c>
      <c r="AF83" s="8">
        <f t="shared" si="174"/>
        <v>45</v>
      </c>
      <c r="AG83" s="8">
        <f t="shared" si="174"/>
        <v>5250</v>
      </c>
      <c r="AH83" s="8">
        <f t="shared" si="174"/>
        <v>0</v>
      </c>
      <c r="AI83" s="8">
        <f t="shared" si="174"/>
        <v>0</v>
      </c>
      <c r="AJ83" s="8">
        <f t="shared" si="174"/>
        <v>5250</v>
      </c>
      <c r="AK83" s="8">
        <f t="shared" si="174"/>
        <v>1602</v>
      </c>
      <c r="AL83" s="9">
        <f t="shared" si="174"/>
        <v>0</v>
      </c>
      <c r="AM83" s="9">
        <f t="shared" si="174"/>
        <v>0</v>
      </c>
      <c r="AN83" s="9">
        <f t="shared" si="174"/>
        <v>0</v>
      </c>
      <c r="AO83" s="9">
        <f t="shared" si="174"/>
        <v>-0.09</v>
      </c>
      <c r="AP83" s="9">
        <f t="shared" si="174"/>
        <v>0</v>
      </c>
      <c r="AQ83" s="9">
        <f t="shared" ref="AQ83" si="176">SUM(AQ77:AQ82)</f>
        <v>0</v>
      </c>
      <c r="AR83" s="9">
        <f t="shared" si="174"/>
        <v>0</v>
      </c>
      <c r="AS83" s="9">
        <f t="shared" si="174"/>
        <v>0</v>
      </c>
      <c r="AT83" s="9">
        <f t="shared" si="174"/>
        <v>-0.09</v>
      </c>
      <c r="AU83" s="9">
        <f t="shared" si="174"/>
        <v>0</v>
      </c>
      <c r="AV83" s="78">
        <f t="shared" si="174"/>
        <v>-0.09</v>
      </c>
      <c r="AW83" s="851">
        <f t="shared" si="174"/>
        <v>24947678</v>
      </c>
      <c r="AX83" s="8">
        <f t="shared" si="174"/>
        <v>18001218</v>
      </c>
      <c r="AY83" s="43">
        <f t="shared" ref="AY83" si="177">SUM(AY77:AY82)</f>
        <v>0</v>
      </c>
      <c r="AZ83" s="8">
        <f t="shared" si="174"/>
        <v>34000</v>
      </c>
      <c r="BA83" s="8">
        <f t="shared" si="174"/>
        <v>6095904</v>
      </c>
      <c r="BB83" s="8">
        <f t="shared" si="174"/>
        <v>360024</v>
      </c>
      <c r="BC83" s="8">
        <f t="shared" si="174"/>
        <v>456532</v>
      </c>
      <c r="BD83" s="9">
        <f t="shared" si="174"/>
        <v>34.442899999999995</v>
      </c>
      <c r="BE83" s="9">
        <f t="shared" si="174"/>
        <v>24.165800000000001</v>
      </c>
      <c r="BF83" s="9">
        <f t="shared" si="174"/>
        <v>0</v>
      </c>
      <c r="BG83" s="78">
        <f t="shared" si="174"/>
        <v>10.277100000000001</v>
      </c>
    </row>
    <row r="84" spans="1:59" s="389" customFormat="1" x14ac:dyDescent="0.2">
      <c r="A84" s="374">
        <v>16</v>
      </c>
      <c r="B84" s="375">
        <v>4436</v>
      </c>
      <c r="C84" s="375">
        <v>600074986</v>
      </c>
      <c r="D84" s="375">
        <v>70982198</v>
      </c>
      <c r="E84" s="373" t="s">
        <v>179</v>
      </c>
      <c r="F84" s="375">
        <v>3113</v>
      </c>
      <c r="G84" s="247" t="s">
        <v>318</v>
      </c>
      <c r="H84" s="376" t="s">
        <v>281</v>
      </c>
      <c r="I84" s="110">
        <v>29175803</v>
      </c>
      <c r="J84" s="111">
        <v>20981680</v>
      </c>
      <c r="K84" s="111">
        <v>35000</v>
      </c>
      <c r="L84" s="114">
        <v>7103639</v>
      </c>
      <c r="M84" s="114">
        <v>419634</v>
      </c>
      <c r="N84" s="111">
        <v>635850</v>
      </c>
      <c r="O84" s="275">
        <v>39.842300000000002</v>
      </c>
      <c r="P84" s="288">
        <v>31.052699999999998</v>
      </c>
      <c r="Q84" s="406">
        <v>8.7896000000000001</v>
      </c>
      <c r="R84" s="112">
        <f t="shared" si="153"/>
        <v>9000</v>
      </c>
      <c r="S84" s="113">
        <v>0</v>
      </c>
      <c r="T84" s="113">
        <v>250195</v>
      </c>
      <c r="U84" s="113">
        <v>94928</v>
      </c>
      <c r="V84" s="113">
        <v>0</v>
      </c>
      <c r="W84" s="113">
        <v>57740</v>
      </c>
      <c r="X84" s="113">
        <v>0</v>
      </c>
      <c r="Y84" s="113">
        <f t="shared" si="154"/>
        <v>411863</v>
      </c>
      <c r="Z84" s="113">
        <v>-9000</v>
      </c>
      <c r="AA84" s="113">
        <v>0</v>
      </c>
      <c r="AB84" s="113">
        <v>0</v>
      </c>
      <c r="AC84" s="113">
        <f t="shared" si="155"/>
        <v>-9000</v>
      </c>
      <c r="AD84" s="113">
        <f t="shared" si="156"/>
        <v>402863</v>
      </c>
      <c r="AE84" s="114">
        <f t="shared" si="157"/>
        <v>136168</v>
      </c>
      <c r="AF84" s="114">
        <f t="shared" si="158"/>
        <v>8237</v>
      </c>
      <c r="AG84" s="113">
        <v>0</v>
      </c>
      <c r="AH84" s="113">
        <v>0</v>
      </c>
      <c r="AI84" s="113">
        <v>0</v>
      </c>
      <c r="AJ84" s="113">
        <f t="shared" si="159"/>
        <v>0</v>
      </c>
      <c r="AK84" s="113">
        <f t="shared" si="160"/>
        <v>547268</v>
      </c>
      <c r="AL84" s="115">
        <v>0.02</v>
      </c>
      <c r="AM84" s="115">
        <v>0</v>
      </c>
      <c r="AN84" s="115">
        <v>0</v>
      </c>
      <c r="AO84" s="115">
        <v>0.42</v>
      </c>
      <c r="AP84" s="115">
        <v>0</v>
      </c>
      <c r="AQ84" s="115">
        <v>0.16669999999999999</v>
      </c>
      <c r="AR84" s="115">
        <v>0</v>
      </c>
      <c r="AS84" s="115">
        <v>0</v>
      </c>
      <c r="AT84" s="409">
        <f t="shared" ref="AT84:AT88" si="178">AL84+AN84+AO84+AR84+AQ84</f>
        <v>0.60670000000000002</v>
      </c>
      <c r="AU84" s="115">
        <f>AM84+AP84+AS84</f>
        <v>0</v>
      </c>
      <c r="AV84" s="116">
        <f t="shared" si="163"/>
        <v>0.60670000000000002</v>
      </c>
      <c r="AW84" s="346">
        <f>I84+AK84</f>
        <v>29723071</v>
      </c>
      <c r="AX84" s="113">
        <f>J84+Y84</f>
        <v>21393543</v>
      </c>
      <c r="AY84" s="113">
        <f t="shared" ref="AY84:AY88" si="179">W84</f>
        <v>57740</v>
      </c>
      <c r="AZ84" s="113">
        <f>K84+AC84</f>
        <v>26000</v>
      </c>
      <c r="BA84" s="113">
        <f t="shared" ref="BA84:BB88" si="180">L84+AE84</f>
        <v>7239807</v>
      </c>
      <c r="BB84" s="113">
        <f t="shared" si="180"/>
        <v>427871</v>
      </c>
      <c r="BC84" s="113">
        <f>N84+AJ84</f>
        <v>635850</v>
      </c>
      <c r="BD84" s="115">
        <f>O84+AV84</f>
        <v>40.448999999999998</v>
      </c>
      <c r="BE84" s="115">
        <f>P84+AT84</f>
        <v>31.659399999999998</v>
      </c>
      <c r="BF84" s="372">
        <f t="shared" ref="BF84:BF88" si="181">AQ84</f>
        <v>0.16669999999999999</v>
      </c>
      <c r="BG84" s="116">
        <f>Q84+AU84</f>
        <v>8.7896000000000001</v>
      </c>
    </row>
    <row r="85" spans="1:59" s="389" customFormat="1" x14ac:dyDescent="0.2">
      <c r="A85" s="374">
        <v>16</v>
      </c>
      <c r="B85" s="375">
        <v>4436</v>
      </c>
      <c r="C85" s="375">
        <v>600074986</v>
      </c>
      <c r="D85" s="375">
        <v>70982198</v>
      </c>
      <c r="E85" s="373" t="s">
        <v>179</v>
      </c>
      <c r="F85" s="375">
        <v>3113</v>
      </c>
      <c r="G85" s="247" t="s">
        <v>316</v>
      </c>
      <c r="H85" s="376" t="s">
        <v>282</v>
      </c>
      <c r="I85" s="110">
        <v>1945051</v>
      </c>
      <c r="J85" s="111">
        <v>1432291</v>
      </c>
      <c r="K85" s="111">
        <v>0</v>
      </c>
      <c r="L85" s="114">
        <v>484114</v>
      </c>
      <c r="M85" s="114">
        <v>28646</v>
      </c>
      <c r="N85" s="111">
        <v>0</v>
      </c>
      <c r="O85" s="275">
        <v>4.1399999999999997</v>
      </c>
      <c r="P85" s="288">
        <v>4.1399999999999997</v>
      </c>
      <c r="Q85" s="406">
        <v>0</v>
      </c>
      <c r="R85" s="112">
        <f t="shared" si="153"/>
        <v>0</v>
      </c>
      <c r="S85" s="113">
        <v>0</v>
      </c>
      <c r="T85" s="113">
        <v>0</v>
      </c>
      <c r="U85" s="113">
        <v>0</v>
      </c>
      <c r="V85" s="113">
        <v>0</v>
      </c>
      <c r="W85" s="113">
        <v>0</v>
      </c>
      <c r="X85" s="113">
        <v>0</v>
      </c>
      <c r="Y85" s="113">
        <f t="shared" si="154"/>
        <v>0</v>
      </c>
      <c r="Z85" s="113">
        <v>0</v>
      </c>
      <c r="AA85" s="113">
        <v>0</v>
      </c>
      <c r="AB85" s="113">
        <v>0</v>
      </c>
      <c r="AC85" s="113">
        <f t="shared" si="155"/>
        <v>0</v>
      </c>
      <c r="AD85" s="113">
        <f t="shared" si="156"/>
        <v>0</v>
      </c>
      <c r="AE85" s="114">
        <f t="shared" si="157"/>
        <v>0</v>
      </c>
      <c r="AF85" s="114">
        <f t="shared" si="158"/>
        <v>0</v>
      </c>
      <c r="AG85" s="113">
        <v>2500</v>
      </c>
      <c r="AH85" s="113">
        <v>0</v>
      </c>
      <c r="AI85" s="113">
        <v>0</v>
      </c>
      <c r="AJ85" s="113">
        <f t="shared" si="159"/>
        <v>2500</v>
      </c>
      <c r="AK85" s="113">
        <f t="shared" si="160"/>
        <v>2500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v>0</v>
      </c>
      <c r="AR85" s="115">
        <v>0</v>
      </c>
      <c r="AS85" s="115">
        <v>0</v>
      </c>
      <c r="AT85" s="409">
        <f t="shared" si="178"/>
        <v>0</v>
      </c>
      <c r="AU85" s="115">
        <f>AM85+AP85+AS85</f>
        <v>0</v>
      </c>
      <c r="AV85" s="116">
        <f t="shared" si="163"/>
        <v>0</v>
      </c>
      <c r="AW85" s="346">
        <f>I85+AK85</f>
        <v>1947551</v>
      </c>
      <c r="AX85" s="113">
        <f>J85+Y85</f>
        <v>1432291</v>
      </c>
      <c r="AY85" s="113">
        <f t="shared" si="179"/>
        <v>0</v>
      </c>
      <c r="AZ85" s="113">
        <f>K85+AC85</f>
        <v>0</v>
      </c>
      <c r="BA85" s="113">
        <f t="shared" si="180"/>
        <v>484114</v>
      </c>
      <c r="BB85" s="113">
        <f t="shared" si="180"/>
        <v>28646</v>
      </c>
      <c r="BC85" s="113">
        <f>N85+AJ85</f>
        <v>2500</v>
      </c>
      <c r="BD85" s="115">
        <f>O85+AV85</f>
        <v>4.1399999999999997</v>
      </c>
      <c r="BE85" s="115">
        <f>P85+AT85</f>
        <v>4.1399999999999997</v>
      </c>
      <c r="BF85" s="372">
        <f t="shared" si="181"/>
        <v>0</v>
      </c>
      <c r="BG85" s="116">
        <f>Q85+AU85</f>
        <v>0</v>
      </c>
    </row>
    <row r="86" spans="1:59" s="389" customFormat="1" x14ac:dyDescent="0.2">
      <c r="A86" s="374">
        <v>16</v>
      </c>
      <c r="B86" s="375">
        <v>4436</v>
      </c>
      <c r="C86" s="375">
        <v>600074986</v>
      </c>
      <c r="D86" s="375">
        <v>70982198</v>
      </c>
      <c r="E86" s="373" t="s">
        <v>179</v>
      </c>
      <c r="F86" s="375">
        <v>3141</v>
      </c>
      <c r="G86" s="247" t="s">
        <v>319</v>
      </c>
      <c r="H86" s="376" t="s">
        <v>282</v>
      </c>
      <c r="I86" s="110">
        <v>1845805</v>
      </c>
      <c r="J86" s="111">
        <v>1346866</v>
      </c>
      <c r="K86" s="111">
        <v>0</v>
      </c>
      <c r="L86" s="114">
        <v>455240</v>
      </c>
      <c r="M86" s="114">
        <v>26937</v>
      </c>
      <c r="N86" s="111">
        <v>16762</v>
      </c>
      <c r="O86" s="275">
        <v>4.58</v>
      </c>
      <c r="P86" s="288">
        <v>0</v>
      </c>
      <c r="Q86" s="406">
        <v>4.58</v>
      </c>
      <c r="R86" s="112">
        <f t="shared" si="153"/>
        <v>0</v>
      </c>
      <c r="S86" s="113">
        <v>0</v>
      </c>
      <c r="T86" s="113">
        <v>0</v>
      </c>
      <c r="U86" s="113">
        <v>0</v>
      </c>
      <c r="V86" s="113">
        <v>0</v>
      </c>
      <c r="W86" s="113">
        <v>0</v>
      </c>
      <c r="X86" s="113">
        <v>0</v>
      </c>
      <c r="Y86" s="113">
        <f t="shared" si="154"/>
        <v>0</v>
      </c>
      <c r="Z86" s="113">
        <v>0</v>
      </c>
      <c r="AA86" s="113">
        <v>0</v>
      </c>
      <c r="AB86" s="113">
        <v>0</v>
      </c>
      <c r="AC86" s="113">
        <f t="shared" si="155"/>
        <v>0</v>
      </c>
      <c r="AD86" s="113">
        <f t="shared" si="156"/>
        <v>0</v>
      </c>
      <c r="AE86" s="114">
        <f t="shared" si="157"/>
        <v>0</v>
      </c>
      <c r="AF86" s="114">
        <f t="shared" si="158"/>
        <v>0</v>
      </c>
      <c r="AG86" s="113">
        <v>0</v>
      </c>
      <c r="AH86" s="113">
        <v>0</v>
      </c>
      <c r="AI86" s="113">
        <v>0</v>
      </c>
      <c r="AJ86" s="113">
        <f t="shared" si="159"/>
        <v>0</v>
      </c>
      <c r="AK86" s="113">
        <f t="shared" si="160"/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v>0</v>
      </c>
      <c r="AR86" s="115">
        <v>0</v>
      </c>
      <c r="AS86" s="115">
        <v>0</v>
      </c>
      <c r="AT86" s="409">
        <f t="shared" si="178"/>
        <v>0</v>
      </c>
      <c r="AU86" s="115">
        <f>AM86+AP86+AS86</f>
        <v>0</v>
      </c>
      <c r="AV86" s="116">
        <f t="shared" si="163"/>
        <v>0</v>
      </c>
      <c r="AW86" s="346">
        <f>I86+AK86</f>
        <v>1845805</v>
      </c>
      <c r="AX86" s="113">
        <f>J86+Y86</f>
        <v>1346866</v>
      </c>
      <c r="AY86" s="113">
        <f t="shared" si="179"/>
        <v>0</v>
      </c>
      <c r="AZ86" s="113">
        <f>K86+AC86</f>
        <v>0</v>
      </c>
      <c r="BA86" s="113">
        <f t="shared" si="180"/>
        <v>455240</v>
      </c>
      <c r="BB86" s="113">
        <f t="shared" si="180"/>
        <v>26937</v>
      </c>
      <c r="BC86" s="113">
        <f>N86+AJ86</f>
        <v>16762</v>
      </c>
      <c r="BD86" s="115">
        <f>O86+AV86</f>
        <v>4.58</v>
      </c>
      <c r="BE86" s="115">
        <f>P86+AT86</f>
        <v>0</v>
      </c>
      <c r="BF86" s="372">
        <f t="shared" si="181"/>
        <v>0</v>
      </c>
      <c r="BG86" s="116">
        <f>Q86+AU86</f>
        <v>4.58</v>
      </c>
    </row>
    <row r="87" spans="1:59" s="389" customFormat="1" x14ac:dyDescent="0.2">
      <c r="A87" s="374">
        <v>16</v>
      </c>
      <c r="B87" s="375">
        <v>4436</v>
      </c>
      <c r="C87" s="375">
        <v>600074986</v>
      </c>
      <c r="D87" s="375">
        <v>70982198</v>
      </c>
      <c r="E87" s="367" t="s">
        <v>179</v>
      </c>
      <c r="F87" s="375">
        <v>3143</v>
      </c>
      <c r="G87" s="247" t="s">
        <v>633</v>
      </c>
      <c r="H87" s="394" t="s">
        <v>281</v>
      </c>
      <c r="I87" s="110">
        <v>2873883</v>
      </c>
      <c r="J87" s="111">
        <v>2111335</v>
      </c>
      <c r="K87" s="111">
        <v>5000</v>
      </c>
      <c r="L87" s="114">
        <v>715321</v>
      </c>
      <c r="M87" s="114">
        <v>42227</v>
      </c>
      <c r="N87" s="111">
        <v>0</v>
      </c>
      <c r="O87" s="275">
        <v>4.4348000000000001</v>
      </c>
      <c r="P87" s="288">
        <v>4.4348000000000001</v>
      </c>
      <c r="Q87" s="406">
        <v>0</v>
      </c>
      <c r="R87" s="112">
        <f t="shared" si="153"/>
        <v>2000</v>
      </c>
      <c r="S87" s="113">
        <v>0</v>
      </c>
      <c r="T87" s="113">
        <v>44539</v>
      </c>
      <c r="U87" s="113">
        <v>0</v>
      </c>
      <c r="V87" s="113">
        <v>0</v>
      </c>
      <c r="W87" s="113">
        <v>0</v>
      </c>
      <c r="X87" s="113">
        <v>0</v>
      </c>
      <c r="Y87" s="113">
        <f t="shared" si="154"/>
        <v>46539</v>
      </c>
      <c r="Z87" s="113">
        <v>-2000</v>
      </c>
      <c r="AA87" s="113">
        <v>0</v>
      </c>
      <c r="AB87" s="113">
        <v>0</v>
      </c>
      <c r="AC87" s="113">
        <f t="shared" si="155"/>
        <v>-2000</v>
      </c>
      <c r="AD87" s="113">
        <f t="shared" si="156"/>
        <v>44539</v>
      </c>
      <c r="AE87" s="114">
        <f t="shared" si="157"/>
        <v>15054</v>
      </c>
      <c r="AF87" s="114">
        <f t="shared" si="158"/>
        <v>931</v>
      </c>
      <c r="AG87" s="113">
        <v>0</v>
      </c>
      <c r="AH87" s="113">
        <v>0</v>
      </c>
      <c r="AI87" s="113">
        <v>0</v>
      </c>
      <c r="AJ87" s="113">
        <f t="shared" si="159"/>
        <v>0</v>
      </c>
      <c r="AK87" s="113">
        <f t="shared" si="160"/>
        <v>60524</v>
      </c>
      <c r="AL87" s="115">
        <v>-0.01</v>
      </c>
      <c r="AM87" s="115">
        <v>0</v>
      </c>
      <c r="AN87" s="115">
        <v>0</v>
      </c>
      <c r="AO87" s="115">
        <v>0.09</v>
      </c>
      <c r="AP87" s="115">
        <v>0</v>
      </c>
      <c r="AQ87" s="115">
        <v>0</v>
      </c>
      <c r="AR87" s="115">
        <v>0</v>
      </c>
      <c r="AS87" s="115">
        <v>0</v>
      </c>
      <c r="AT87" s="409">
        <f t="shared" si="178"/>
        <v>0.08</v>
      </c>
      <c r="AU87" s="115">
        <f>AM87+AP87+AS87</f>
        <v>0</v>
      </c>
      <c r="AV87" s="116">
        <f t="shared" si="163"/>
        <v>0.08</v>
      </c>
      <c r="AW87" s="346">
        <f>I87+AK87</f>
        <v>2934407</v>
      </c>
      <c r="AX87" s="113">
        <f>J87+Y87</f>
        <v>2157874</v>
      </c>
      <c r="AY87" s="113">
        <f t="shared" si="179"/>
        <v>0</v>
      </c>
      <c r="AZ87" s="113">
        <f>K87+AC87</f>
        <v>3000</v>
      </c>
      <c r="BA87" s="113">
        <f t="shared" si="180"/>
        <v>730375</v>
      </c>
      <c r="BB87" s="113">
        <f t="shared" si="180"/>
        <v>43158</v>
      </c>
      <c r="BC87" s="113">
        <f>N87+AJ87</f>
        <v>0</v>
      </c>
      <c r="BD87" s="115">
        <f>O87+AV87</f>
        <v>4.5148000000000001</v>
      </c>
      <c r="BE87" s="115">
        <f>P87+AT87</f>
        <v>4.5148000000000001</v>
      </c>
      <c r="BF87" s="372">
        <f t="shared" si="181"/>
        <v>0</v>
      </c>
      <c r="BG87" s="116">
        <f>Q87+AU87</f>
        <v>0</v>
      </c>
    </row>
    <row r="88" spans="1:59" s="389" customFormat="1" x14ac:dyDescent="0.2">
      <c r="A88" s="374">
        <v>16</v>
      </c>
      <c r="B88" s="375">
        <v>4436</v>
      </c>
      <c r="C88" s="375">
        <v>600074986</v>
      </c>
      <c r="D88" s="375">
        <v>70982198</v>
      </c>
      <c r="E88" s="367" t="s">
        <v>179</v>
      </c>
      <c r="F88" s="375">
        <v>3143</v>
      </c>
      <c r="G88" s="247" t="s">
        <v>634</v>
      </c>
      <c r="H88" s="394" t="s">
        <v>282</v>
      </c>
      <c r="I88" s="110">
        <v>81456</v>
      </c>
      <c r="J88" s="111">
        <v>57420</v>
      </c>
      <c r="K88" s="111">
        <v>0</v>
      </c>
      <c r="L88" s="114">
        <v>19408</v>
      </c>
      <c r="M88" s="114">
        <v>1148</v>
      </c>
      <c r="N88" s="111">
        <v>3480</v>
      </c>
      <c r="O88" s="275">
        <v>0.24</v>
      </c>
      <c r="P88" s="288">
        <v>0</v>
      </c>
      <c r="Q88" s="406">
        <v>0.24</v>
      </c>
      <c r="R88" s="112">
        <f t="shared" si="153"/>
        <v>0</v>
      </c>
      <c r="S88" s="113">
        <v>0</v>
      </c>
      <c r="T88" s="113">
        <v>0</v>
      </c>
      <c r="U88" s="113">
        <v>0</v>
      </c>
      <c r="V88" s="113">
        <v>0</v>
      </c>
      <c r="W88" s="113">
        <v>0</v>
      </c>
      <c r="X88" s="113">
        <v>0</v>
      </c>
      <c r="Y88" s="113">
        <f t="shared" si="154"/>
        <v>0</v>
      </c>
      <c r="Z88" s="113">
        <v>0</v>
      </c>
      <c r="AA88" s="113">
        <v>0</v>
      </c>
      <c r="AB88" s="113">
        <v>0</v>
      </c>
      <c r="AC88" s="113">
        <f t="shared" si="155"/>
        <v>0</v>
      </c>
      <c r="AD88" s="113">
        <f t="shared" si="156"/>
        <v>0</v>
      </c>
      <c r="AE88" s="114">
        <f t="shared" si="157"/>
        <v>0</v>
      </c>
      <c r="AF88" s="114">
        <f t="shared" si="158"/>
        <v>0</v>
      </c>
      <c r="AG88" s="113">
        <v>0</v>
      </c>
      <c r="AH88" s="113">
        <v>0</v>
      </c>
      <c r="AI88" s="113">
        <v>0</v>
      </c>
      <c r="AJ88" s="113">
        <f t="shared" si="159"/>
        <v>0</v>
      </c>
      <c r="AK88" s="113">
        <f t="shared" si="160"/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v>0</v>
      </c>
      <c r="AR88" s="115">
        <v>0</v>
      </c>
      <c r="AS88" s="115">
        <v>0</v>
      </c>
      <c r="AT88" s="409">
        <f t="shared" si="178"/>
        <v>0</v>
      </c>
      <c r="AU88" s="115">
        <f>AM88+AP88+AS88</f>
        <v>0</v>
      </c>
      <c r="AV88" s="116">
        <f t="shared" si="163"/>
        <v>0</v>
      </c>
      <c r="AW88" s="346">
        <f>I88+AK88</f>
        <v>81456</v>
      </c>
      <c r="AX88" s="113">
        <f>J88+Y88</f>
        <v>57420</v>
      </c>
      <c r="AY88" s="113">
        <f t="shared" si="179"/>
        <v>0</v>
      </c>
      <c r="AZ88" s="113">
        <f>K88+AC88</f>
        <v>0</v>
      </c>
      <c r="BA88" s="113">
        <f t="shared" si="180"/>
        <v>19408</v>
      </c>
      <c r="BB88" s="113">
        <f t="shared" si="180"/>
        <v>1148</v>
      </c>
      <c r="BC88" s="113">
        <f>N88+AJ88</f>
        <v>3480</v>
      </c>
      <c r="BD88" s="115">
        <f>O88+AV88</f>
        <v>0.24</v>
      </c>
      <c r="BE88" s="115">
        <f>P88+AT88</f>
        <v>0</v>
      </c>
      <c r="BF88" s="372">
        <f t="shared" si="181"/>
        <v>0</v>
      </c>
      <c r="BG88" s="116">
        <f>Q88+AU88</f>
        <v>0.24</v>
      </c>
    </row>
    <row r="89" spans="1:59" s="389" customFormat="1" x14ac:dyDescent="0.2">
      <c r="A89" s="237">
        <v>16</v>
      </c>
      <c r="B89" s="31">
        <v>4436</v>
      </c>
      <c r="C89" s="31">
        <v>600074986</v>
      </c>
      <c r="D89" s="31">
        <v>70982198</v>
      </c>
      <c r="E89" s="246" t="s">
        <v>180</v>
      </c>
      <c r="F89" s="31"/>
      <c r="G89" s="236"/>
      <c r="H89" s="327"/>
      <c r="I89" s="5">
        <v>35921998</v>
      </c>
      <c r="J89" s="8">
        <v>25929592</v>
      </c>
      <c r="K89" s="8">
        <v>40000</v>
      </c>
      <c r="L89" s="8">
        <v>8777722</v>
      </c>
      <c r="M89" s="8">
        <v>518592</v>
      </c>
      <c r="N89" s="8">
        <v>656092</v>
      </c>
      <c r="O89" s="9">
        <v>53.237100000000005</v>
      </c>
      <c r="P89" s="9">
        <v>39.627499999999998</v>
      </c>
      <c r="Q89" s="38">
        <v>13.6096</v>
      </c>
      <c r="R89" s="5">
        <f t="shared" ref="R89:BG89" si="182">SUM(R84:R88)</f>
        <v>11000</v>
      </c>
      <c r="S89" s="8">
        <f t="shared" si="182"/>
        <v>0</v>
      </c>
      <c r="T89" s="8">
        <f t="shared" si="182"/>
        <v>294734</v>
      </c>
      <c r="U89" s="8">
        <f t="shared" ref="U89" si="183">SUM(U84:U88)</f>
        <v>94928</v>
      </c>
      <c r="V89" s="8">
        <f t="shared" si="182"/>
        <v>0</v>
      </c>
      <c r="W89" s="8">
        <f t="shared" ref="W89" si="184">SUM(W84:W88)</f>
        <v>57740</v>
      </c>
      <c r="X89" s="8">
        <f t="shared" si="182"/>
        <v>0</v>
      </c>
      <c r="Y89" s="8">
        <f t="shared" si="182"/>
        <v>458402</v>
      </c>
      <c r="Z89" s="8">
        <f t="shared" si="182"/>
        <v>-11000</v>
      </c>
      <c r="AA89" s="8">
        <f t="shared" si="182"/>
        <v>0</v>
      </c>
      <c r="AB89" s="8">
        <f t="shared" si="182"/>
        <v>0</v>
      </c>
      <c r="AC89" s="8">
        <f t="shared" si="182"/>
        <v>-11000</v>
      </c>
      <c r="AD89" s="8">
        <f t="shared" si="182"/>
        <v>447402</v>
      </c>
      <c r="AE89" s="8">
        <f t="shared" si="182"/>
        <v>151222</v>
      </c>
      <c r="AF89" s="8">
        <f t="shared" si="182"/>
        <v>9168</v>
      </c>
      <c r="AG89" s="8">
        <f t="shared" si="182"/>
        <v>2500</v>
      </c>
      <c r="AH89" s="8">
        <f t="shared" ref="AH89" si="185">SUM(AH84:AH88)</f>
        <v>0</v>
      </c>
      <c r="AI89" s="8">
        <f t="shared" si="182"/>
        <v>0</v>
      </c>
      <c r="AJ89" s="8">
        <f t="shared" si="182"/>
        <v>2500</v>
      </c>
      <c r="AK89" s="8">
        <f t="shared" si="182"/>
        <v>610292</v>
      </c>
      <c r="AL89" s="9">
        <f t="shared" si="182"/>
        <v>0.01</v>
      </c>
      <c r="AM89" s="9">
        <f t="shared" si="182"/>
        <v>0</v>
      </c>
      <c r="AN89" s="9">
        <f t="shared" si="182"/>
        <v>0</v>
      </c>
      <c r="AO89" s="9">
        <f t="shared" si="182"/>
        <v>0.51</v>
      </c>
      <c r="AP89" s="9">
        <f t="shared" si="182"/>
        <v>0</v>
      </c>
      <c r="AQ89" s="9">
        <f t="shared" ref="AQ89" si="186">SUM(AQ84:AQ88)</f>
        <v>0.16669999999999999</v>
      </c>
      <c r="AR89" s="9">
        <f t="shared" si="182"/>
        <v>0</v>
      </c>
      <c r="AS89" s="9">
        <f t="shared" si="182"/>
        <v>0</v>
      </c>
      <c r="AT89" s="9">
        <f t="shared" si="182"/>
        <v>0.68669999999999998</v>
      </c>
      <c r="AU89" s="9">
        <f t="shared" si="182"/>
        <v>0</v>
      </c>
      <c r="AV89" s="78">
        <f t="shared" si="182"/>
        <v>0.68669999999999998</v>
      </c>
      <c r="AW89" s="851">
        <f t="shared" si="182"/>
        <v>36532290</v>
      </c>
      <c r="AX89" s="8">
        <f t="shared" si="182"/>
        <v>26387994</v>
      </c>
      <c r="AY89" s="43">
        <f t="shared" ref="AY89" si="187">SUM(AY84:AY88)</f>
        <v>57740</v>
      </c>
      <c r="AZ89" s="8">
        <f t="shared" si="182"/>
        <v>29000</v>
      </c>
      <c r="BA89" s="8">
        <f t="shared" si="182"/>
        <v>8928944</v>
      </c>
      <c r="BB89" s="8">
        <f t="shared" si="182"/>
        <v>527760</v>
      </c>
      <c r="BC89" s="8">
        <f t="shared" si="182"/>
        <v>658592</v>
      </c>
      <c r="BD89" s="9">
        <f t="shared" si="182"/>
        <v>53.9238</v>
      </c>
      <c r="BE89" s="9">
        <f t="shared" si="182"/>
        <v>40.3142</v>
      </c>
      <c r="BF89" s="9">
        <f t="shared" si="182"/>
        <v>0.16669999999999999</v>
      </c>
      <c r="BG89" s="78">
        <f t="shared" si="182"/>
        <v>13.6096</v>
      </c>
    </row>
    <row r="90" spans="1:59" s="389" customFormat="1" x14ac:dyDescent="0.2">
      <c r="A90" s="374">
        <v>17</v>
      </c>
      <c r="B90" s="375">
        <v>4454</v>
      </c>
      <c r="C90" s="375">
        <v>600074811</v>
      </c>
      <c r="D90" s="375">
        <v>48283070</v>
      </c>
      <c r="E90" s="373" t="s">
        <v>181</v>
      </c>
      <c r="F90" s="375">
        <v>3113</v>
      </c>
      <c r="G90" s="247" t="s">
        <v>318</v>
      </c>
      <c r="H90" s="376" t="s">
        <v>281</v>
      </c>
      <c r="I90" s="110">
        <v>29642258</v>
      </c>
      <c r="J90" s="111">
        <v>21296726</v>
      </c>
      <c r="K90" s="111">
        <v>68000</v>
      </c>
      <c r="L90" s="114">
        <v>7221278</v>
      </c>
      <c r="M90" s="114">
        <v>425934</v>
      </c>
      <c r="N90" s="111">
        <v>630320</v>
      </c>
      <c r="O90" s="275">
        <v>38.425399999999996</v>
      </c>
      <c r="P90" s="288">
        <v>29.635999999999999</v>
      </c>
      <c r="Q90" s="406">
        <v>8.7894000000000005</v>
      </c>
      <c r="R90" s="112">
        <f t="shared" si="153"/>
        <v>-155000</v>
      </c>
      <c r="S90" s="113">
        <v>0</v>
      </c>
      <c r="T90" s="113">
        <v>134858</v>
      </c>
      <c r="U90" s="113">
        <v>111716</v>
      </c>
      <c r="V90" s="113">
        <v>-110457</v>
      </c>
      <c r="W90" s="113">
        <v>0</v>
      </c>
      <c r="X90" s="113">
        <v>0</v>
      </c>
      <c r="Y90" s="113">
        <f t="shared" si="154"/>
        <v>-18883</v>
      </c>
      <c r="Z90" s="113">
        <v>155000</v>
      </c>
      <c r="AA90" s="113">
        <v>0</v>
      </c>
      <c r="AB90" s="113">
        <v>0</v>
      </c>
      <c r="AC90" s="113">
        <f t="shared" si="155"/>
        <v>155000</v>
      </c>
      <c r="AD90" s="113">
        <f t="shared" si="156"/>
        <v>136117</v>
      </c>
      <c r="AE90" s="114">
        <f t="shared" si="157"/>
        <v>46008</v>
      </c>
      <c r="AF90" s="114">
        <f t="shared" si="158"/>
        <v>-378</v>
      </c>
      <c r="AG90" s="113">
        <v>0</v>
      </c>
      <c r="AH90" s="113">
        <v>150000</v>
      </c>
      <c r="AI90" s="113">
        <v>0</v>
      </c>
      <c r="AJ90" s="113">
        <f t="shared" si="159"/>
        <v>150000</v>
      </c>
      <c r="AK90" s="113">
        <f t="shared" si="160"/>
        <v>331747</v>
      </c>
      <c r="AL90" s="115">
        <v>-0.31</v>
      </c>
      <c r="AM90" s="115">
        <v>0</v>
      </c>
      <c r="AN90" s="115">
        <v>0</v>
      </c>
      <c r="AO90" s="115">
        <v>0.21</v>
      </c>
      <c r="AP90" s="115">
        <v>0</v>
      </c>
      <c r="AQ90" s="115">
        <v>0</v>
      </c>
      <c r="AR90" s="115">
        <v>0</v>
      </c>
      <c r="AS90" s="115">
        <v>0</v>
      </c>
      <c r="AT90" s="409">
        <f t="shared" ref="AT90:AT94" si="188">AL90+AN90+AO90+AR90+AQ90</f>
        <v>-0.1</v>
      </c>
      <c r="AU90" s="115">
        <f>AM90+AP90+AS90</f>
        <v>0</v>
      </c>
      <c r="AV90" s="116">
        <f t="shared" si="163"/>
        <v>-0.1</v>
      </c>
      <c r="AW90" s="346">
        <f>I90+AK90</f>
        <v>29974005</v>
      </c>
      <c r="AX90" s="113">
        <f>J90+Y90</f>
        <v>21277843</v>
      </c>
      <c r="AY90" s="113">
        <f t="shared" ref="AY90:AY94" si="189">W90</f>
        <v>0</v>
      </c>
      <c r="AZ90" s="113">
        <f>K90+AC90</f>
        <v>223000</v>
      </c>
      <c r="BA90" s="113">
        <f t="shared" ref="BA90:BB94" si="190">L90+AE90</f>
        <v>7267286</v>
      </c>
      <c r="BB90" s="113">
        <f t="shared" si="190"/>
        <v>425556</v>
      </c>
      <c r="BC90" s="113">
        <f>N90+AJ90</f>
        <v>780320</v>
      </c>
      <c r="BD90" s="115">
        <f>O90+AV90</f>
        <v>38.325399999999995</v>
      </c>
      <c r="BE90" s="115">
        <f>P90+AT90</f>
        <v>29.535999999999998</v>
      </c>
      <c r="BF90" s="372">
        <f t="shared" ref="BF90:BF94" si="191">AQ90</f>
        <v>0</v>
      </c>
      <c r="BG90" s="116">
        <f>Q90+AU90</f>
        <v>8.7894000000000005</v>
      </c>
    </row>
    <row r="91" spans="1:59" s="389" customFormat="1" x14ac:dyDescent="0.2">
      <c r="A91" s="374">
        <v>17</v>
      </c>
      <c r="B91" s="375">
        <v>4454</v>
      </c>
      <c r="C91" s="375">
        <v>600074811</v>
      </c>
      <c r="D91" s="375">
        <v>48283070</v>
      </c>
      <c r="E91" s="373" t="s">
        <v>181</v>
      </c>
      <c r="F91" s="375">
        <v>3113</v>
      </c>
      <c r="G91" s="247" t="s">
        <v>316</v>
      </c>
      <c r="H91" s="376" t="s">
        <v>282</v>
      </c>
      <c r="I91" s="110">
        <v>3848526</v>
      </c>
      <c r="J91" s="111">
        <v>2818318</v>
      </c>
      <c r="K91" s="111">
        <v>0</v>
      </c>
      <c r="L91" s="114">
        <v>952592</v>
      </c>
      <c r="M91" s="114">
        <v>56366</v>
      </c>
      <c r="N91" s="111">
        <v>21250</v>
      </c>
      <c r="O91" s="275">
        <v>8.1</v>
      </c>
      <c r="P91" s="288">
        <v>8.1</v>
      </c>
      <c r="Q91" s="406">
        <v>0</v>
      </c>
      <c r="R91" s="112">
        <f t="shared" si="153"/>
        <v>0</v>
      </c>
      <c r="S91" s="113">
        <v>0</v>
      </c>
      <c r="T91" s="113">
        <v>0</v>
      </c>
      <c r="U91" s="113">
        <v>0</v>
      </c>
      <c r="V91" s="113">
        <v>0</v>
      </c>
      <c r="W91" s="113">
        <v>0</v>
      </c>
      <c r="X91" s="113">
        <v>0</v>
      </c>
      <c r="Y91" s="113">
        <f t="shared" si="154"/>
        <v>0</v>
      </c>
      <c r="Z91" s="113">
        <v>0</v>
      </c>
      <c r="AA91" s="113">
        <v>0</v>
      </c>
      <c r="AB91" s="113">
        <v>0</v>
      </c>
      <c r="AC91" s="113">
        <f t="shared" si="155"/>
        <v>0</v>
      </c>
      <c r="AD91" s="113">
        <f t="shared" si="156"/>
        <v>0</v>
      </c>
      <c r="AE91" s="114">
        <f t="shared" si="157"/>
        <v>0</v>
      </c>
      <c r="AF91" s="114">
        <f t="shared" si="158"/>
        <v>0</v>
      </c>
      <c r="AG91" s="113">
        <v>0</v>
      </c>
      <c r="AH91" s="113">
        <v>0</v>
      </c>
      <c r="AI91" s="113">
        <v>0</v>
      </c>
      <c r="AJ91" s="113">
        <f t="shared" si="159"/>
        <v>0</v>
      </c>
      <c r="AK91" s="113">
        <f t="shared" si="160"/>
        <v>0</v>
      </c>
      <c r="AL91" s="115">
        <v>0</v>
      </c>
      <c r="AM91" s="115">
        <v>0</v>
      </c>
      <c r="AN91" s="115">
        <v>0</v>
      </c>
      <c r="AO91" s="115">
        <v>0</v>
      </c>
      <c r="AP91" s="115">
        <v>0</v>
      </c>
      <c r="AQ91" s="115">
        <v>0</v>
      </c>
      <c r="AR91" s="115">
        <v>0</v>
      </c>
      <c r="AS91" s="115">
        <v>0</v>
      </c>
      <c r="AT91" s="409">
        <f t="shared" si="188"/>
        <v>0</v>
      </c>
      <c r="AU91" s="115">
        <f>AM91+AP91+AS91</f>
        <v>0</v>
      </c>
      <c r="AV91" s="116">
        <f t="shared" si="163"/>
        <v>0</v>
      </c>
      <c r="AW91" s="346">
        <f>I91+AK91</f>
        <v>3848526</v>
      </c>
      <c r="AX91" s="113">
        <f>J91+Y91</f>
        <v>2818318</v>
      </c>
      <c r="AY91" s="113">
        <f t="shared" si="189"/>
        <v>0</v>
      </c>
      <c r="AZ91" s="113">
        <f>K91+AC91</f>
        <v>0</v>
      </c>
      <c r="BA91" s="113">
        <f t="shared" si="190"/>
        <v>952592</v>
      </c>
      <c r="BB91" s="113">
        <f t="shared" si="190"/>
        <v>56366</v>
      </c>
      <c r="BC91" s="113">
        <f>N91+AJ91</f>
        <v>21250</v>
      </c>
      <c r="BD91" s="115">
        <f>O91+AV91</f>
        <v>8.1</v>
      </c>
      <c r="BE91" s="115">
        <f>P91+AT91</f>
        <v>8.1</v>
      </c>
      <c r="BF91" s="372">
        <f t="shared" si="191"/>
        <v>0</v>
      </c>
      <c r="BG91" s="116">
        <f>Q91+AU91</f>
        <v>0</v>
      </c>
    </row>
    <row r="92" spans="1:59" s="389" customFormat="1" x14ac:dyDescent="0.2">
      <c r="A92" s="374">
        <v>17</v>
      </c>
      <c r="B92" s="375">
        <v>4454</v>
      </c>
      <c r="C92" s="375">
        <v>600074811</v>
      </c>
      <c r="D92" s="375">
        <v>48283070</v>
      </c>
      <c r="E92" s="373" t="s">
        <v>181</v>
      </c>
      <c r="F92" s="375">
        <v>3141</v>
      </c>
      <c r="G92" s="247" t="s">
        <v>319</v>
      </c>
      <c r="H92" s="376" t="s">
        <v>282</v>
      </c>
      <c r="I92" s="110">
        <v>2890638</v>
      </c>
      <c r="J92" s="111">
        <v>2107116</v>
      </c>
      <c r="K92" s="111">
        <v>0</v>
      </c>
      <c r="L92" s="114">
        <v>712206</v>
      </c>
      <c r="M92" s="114">
        <v>42142</v>
      </c>
      <c r="N92" s="111">
        <v>29174</v>
      </c>
      <c r="O92" s="275">
        <v>7.17</v>
      </c>
      <c r="P92" s="288">
        <v>0</v>
      </c>
      <c r="Q92" s="406">
        <v>7.17</v>
      </c>
      <c r="R92" s="112">
        <f t="shared" si="153"/>
        <v>0</v>
      </c>
      <c r="S92" s="113">
        <v>0</v>
      </c>
      <c r="T92" s="113">
        <v>0</v>
      </c>
      <c r="U92" s="113">
        <v>0</v>
      </c>
      <c r="V92" s="113">
        <v>0</v>
      </c>
      <c r="W92" s="113">
        <v>0</v>
      </c>
      <c r="X92" s="113">
        <v>0</v>
      </c>
      <c r="Y92" s="113">
        <f t="shared" si="154"/>
        <v>0</v>
      </c>
      <c r="Z92" s="113">
        <v>0</v>
      </c>
      <c r="AA92" s="113">
        <v>0</v>
      </c>
      <c r="AB92" s="113">
        <v>0</v>
      </c>
      <c r="AC92" s="113">
        <f t="shared" si="155"/>
        <v>0</v>
      </c>
      <c r="AD92" s="113">
        <f t="shared" si="156"/>
        <v>0</v>
      </c>
      <c r="AE92" s="114">
        <f t="shared" si="157"/>
        <v>0</v>
      </c>
      <c r="AF92" s="114">
        <f t="shared" si="158"/>
        <v>0</v>
      </c>
      <c r="AG92" s="113">
        <v>0</v>
      </c>
      <c r="AH92" s="113">
        <v>0</v>
      </c>
      <c r="AI92" s="113">
        <v>0</v>
      </c>
      <c r="AJ92" s="113">
        <f t="shared" si="159"/>
        <v>0</v>
      </c>
      <c r="AK92" s="113">
        <f t="shared" si="160"/>
        <v>0</v>
      </c>
      <c r="AL92" s="115">
        <v>0</v>
      </c>
      <c r="AM92" s="115">
        <v>0</v>
      </c>
      <c r="AN92" s="115">
        <v>0</v>
      </c>
      <c r="AO92" s="115">
        <v>0</v>
      </c>
      <c r="AP92" s="115">
        <v>0</v>
      </c>
      <c r="AQ92" s="115">
        <v>0</v>
      </c>
      <c r="AR92" s="115">
        <v>0</v>
      </c>
      <c r="AS92" s="115">
        <v>0</v>
      </c>
      <c r="AT92" s="409">
        <f t="shared" si="188"/>
        <v>0</v>
      </c>
      <c r="AU92" s="115">
        <f>AM92+AP92+AS92</f>
        <v>0</v>
      </c>
      <c r="AV92" s="116">
        <f t="shared" si="163"/>
        <v>0</v>
      </c>
      <c r="AW92" s="346">
        <f>I92+AK92</f>
        <v>2890638</v>
      </c>
      <c r="AX92" s="113">
        <f>J92+Y92</f>
        <v>2107116</v>
      </c>
      <c r="AY92" s="113">
        <f t="shared" si="189"/>
        <v>0</v>
      </c>
      <c r="AZ92" s="113">
        <f>K92+AC92</f>
        <v>0</v>
      </c>
      <c r="BA92" s="113">
        <f t="shared" si="190"/>
        <v>712206</v>
      </c>
      <c r="BB92" s="113">
        <f t="shared" si="190"/>
        <v>42142</v>
      </c>
      <c r="BC92" s="113">
        <f>N92+AJ92</f>
        <v>29174</v>
      </c>
      <c r="BD92" s="115">
        <f>O92+AV92</f>
        <v>7.17</v>
      </c>
      <c r="BE92" s="115">
        <f>P92+AT92</f>
        <v>0</v>
      </c>
      <c r="BF92" s="372">
        <f t="shared" si="191"/>
        <v>0</v>
      </c>
      <c r="BG92" s="116">
        <f>Q92+AU92</f>
        <v>7.17</v>
      </c>
    </row>
    <row r="93" spans="1:59" s="389" customFormat="1" x14ac:dyDescent="0.2">
      <c r="A93" s="374">
        <v>17</v>
      </c>
      <c r="B93" s="375">
        <v>4454</v>
      </c>
      <c r="C93" s="375">
        <v>600074811</v>
      </c>
      <c r="D93" s="375">
        <v>48283070</v>
      </c>
      <c r="E93" s="367" t="s">
        <v>181</v>
      </c>
      <c r="F93" s="375">
        <v>3143</v>
      </c>
      <c r="G93" s="247" t="s">
        <v>633</v>
      </c>
      <c r="H93" s="394" t="s">
        <v>281</v>
      </c>
      <c r="I93" s="110">
        <v>2477583</v>
      </c>
      <c r="J93" s="111">
        <v>1804730</v>
      </c>
      <c r="K93" s="111">
        <v>20000</v>
      </c>
      <c r="L93" s="114">
        <v>616758</v>
      </c>
      <c r="M93" s="114">
        <v>36095</v>
      </c>
      <c r="N93" s="111">
        <v>0</v>
      </c>
      <c r="O93" s="275">
        <v>3.5610000000000004</v>
      </c>
      <c r="P93" s="288">
        <v>3.5610000000000004</v>
      </c>
      <c r="Q93" s="406">
        <v>0</v>
      </c>
      <c r="R93" s="112">
        <f t="shared" si="153"/>
        <v>0</v>
      </c>
      <c r="S93" s="113">
        <v>0</v>
      </c>
      <c r="T93" s="113">
        <v>0</v>
      </c>
      <c r="U93" s="113">
        <v>0</v>
      </c>
      <c r="V93" s="113">
        <v>0</v>
      </c>
      <c r="W93" s="113">
        <v>0</v>
      </c>
      <c r="X93" s="113">
        <v>0</v>
      </c>
      <c r="Y93" s="113">
        <f t="shared" si="154"/>
        <v>0</v>
      </c>
      <c r="Z93" s="113">
        <v>0</v>
      </c>
      <c r="AA93" s="113">
        <v>0</v>
      </c>
      <c r="AB93" s="113">
        <v>0</v>
      </c>
      <c r="AC93" s="113">
        <f t="shared" si="155"/>
        <v>0</v>
      </c>
      <c r="AD93" s="113">
        <f t="shared" si="156"/>
        <v>0</v>
      </c>
      <c r="AE93" s="114">
        <f t="shared" si="157"/>
        <v>0</v>
      </c>
      <c r="AF93" s="114">
        <f t="shared" si="158"/>
        <v>0</v>
      </c>
      <c r="AG93" s="113">
        <v>0</v>
      </c>
      <c r="AH93" s="113">
        <v>0</v>
      </c>
      <c r="AI93" s="113">
        <v>0</v>
      </c>
      <c r="AJ93" s="113">
        <f t="shared" si="159"/>
        <v>0</v>
      </c>
      <c r="AK93" s="113">
        <f t="shared" si="160"/>
        <v>0</v>
      </c>
      <c r="AL93" s="115">
        <v>0.01</v>
      </c>
      <c r="AM93" s="115">
        <v>0</v>
      </c>
      <c r="AN93" s="115">
        <v>0</v>
      </c>
      <c r="AO93" s="115">
        <v>0</v>
      </c>
      <c r="AP93" s="115">
        <v>0</v>
      </c>
      <c r="AQ93" s="115">
        <v>0</v>
      </c>
      <c r="AR93" s="115">
        <v>0</v>
      </c>
      <c r="AS93" s="115">
        <v>0</v>
      </c>
      <c r="AT93" s="409">
        <f t="shared" si="188"/>
        <v>0.01</v>
      </c>
      <c r="AU93" s="115">
        <f>AM93+AP93+AS93</f>
        <v>0</v>
      </c>
      <c r="AV93" s="116">
        <f t="shared" si="163"/>
        <v>0.01</v>
      </c>
      <c r="AW93" s="346">
        <f>I93+AK93</f>
        <v>2477583</v>
      </c>
      <c r="AX93" s="113">
        <f>J93+Y93</f>
        <v>1804730</v>
      </c>
      <c r="AY93" s="113">
        <f t="shared" si="189"/>
        <v>0</v>
      </c>
      <c r="AZ93" s="113">
        <f>K93+AC93</f>
        <v>20000</v>
      </c>
      <c r="BA93" s="113">
        <f t="shared" si="190"/>
        <v>616758</v>
      </c>
      <c r="BB93" s="113">
        <f t="shared" si="190"/>
        <v>36095</v>
      </c>
      <c r="BC93" s="113">
        <f>N93+AJ93</f>
        <v>0</v>
      </c>
      <c r="BD93" s="115">
        <f>O93+AV93</f>
        <v>3.5710000000000002</v>
      </c>
      <c r="BE93" s="115">
        <f>P93+AT93</f>
        <v>3.5710000000000002</v>
      </c>
      <c r="BF93" s="372">
        <f t="shared" si="191"/>
        <v>0</v>
      </c>
      <c r="BG93" s="116">
        <f>Q93+AU93</f>
        <v>0</v>
      </c>
    </row>
    <row r="94" spans="1:59" s="389" customFormat="1" x14ac:dyDescent="0.2">
      <c r="A94" s="374">
        <v>17</v>
      </c>
      <c r="B94" s="375">
        <v>4454</v>
      </c>
      <c r="C94" s="375">
        <v>600074811</v>
      </c>
      <c r="D94" s="375">
        <v>48283070</v>
      </c>
      <c r="E94" s="367" t="s">
        <v>181</v>
      </c>
      <c r="F94" s="375">
        <v>3143</v>
      </c>
      <c r="G94" s="247" t="s">
        <v>634</v>
      </c>
      <c r="H94" s="394" t="s">
        <v>282</v>
      </c>
      <c r="I94" s="110">
        <v>84265</v>
      </c>
      <c r="J94" s="111">
        <v>59400</v>
      </c>
      <c r="K94" s="111">
        <v>0</v>
      </c>
      <c r="L94" s="114">
        <v>20077</v>
      </c>
      <c r="M94" s="114">
        <v>1188</v>
      </c>
      <c r="N94" s="111">
        <v>3600</v>
      </c>
      <c r="O94" s="275">
        <v>0.25</v>
      </c>
      <c r="P94" s="288">
        <v>0</v>
      </c>
      <c r="Q94" s="406">
        <v>0.25</v>
      </c>
      <c r="R94" s="112">
        <f t="shared" si="153"/>
        <v>0</v>
      </c>
      <c r="S94" s="113">
        <v>0</v>
      </c>
      <c r="T94" s="113">
        <v>0</v>
      </c>
      <c r="U94" s="113">
        <v>0</v>
      </c>
      <c r="V94" s="113">
        <v>0</v>
      </c>
      <c r="W94" s="113">
        <v>0</v>
      </c>
      <c r="X94" s="113">
        <v>0</v>
      </c>
      <c r="Y94" s="113">
        <f t="shared" si="154"/>
        <v>0</v>
      </c>
      <c r="Z94" s="113">
        <v>0</v>
      </c>
      <c r="AA94" s="113">
        <v>0</v>
      </c>
      <c r="AB94" s="113">
        <v>0</v>
      </c>
      <c r="AC94" s="113">
        <f t="shared" si="155"/>
        <v>0</v>
      </c>
      <c r="AD94" s="113">
        <f t="shared" si="156"/>
        <v>0</v>
      </c>
      <c r="AE94" s="114">
        <f t="shared" si="157"/>
        <v>0</v>
      </c>
      <c r="AF94" s="114">
        <f t="shared" si="158"/>
        <v>0</v>
      </c>
      <c r="AG94" s="113">
        <v>0</v>
      </c>
      <c r="AH94" s="113">
        <v>0</v>
      </c>
      <c r="AI94" s="113">
        <v>0</v>
      </c>
      <c r="AJ94" s="113">
        <f t="shared" si="159"/>
        <v>0</v>
      </c>
      <c r="AK94" s="113">
        <f t="shared" si="160"/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v>0</v>
      </c>
      <c r="AQ94" s="115">
        <v>0</v>
      </c>
      <c r="AR94" s="115">
        <v>0</v>
      </c>
      <c r="AS94" s="115">
        <v>0</v>
      </c>
      <c r="AT94" s="409">
        <f t="shared" si="188"/>
        <v>0</v>
      </c>
      <c r="AU94" s="115">
        <f>AM94+AP94+AS94</f>
        <v>0</v>
      </c>
      <c r="AV94" s="116">
        <f t="shared" si="163"/>
        <v>0</v>
      </c>
      <c r="AW94" s="346">
        <f>I94+AK94</f>
        <v>84265</v>
      </c>
      <c r="AX94" s="113">
        <f>J94+Y94</f>
        <v>59400</v>
      </c>
      <c r="AY94" s="113">
        <f t="shared" si="189"/>
        <v>0</v>
      </c>
      <c r="AZ94" s="113">
        <f>K94+AC94</f>
        <v>0</v>
      </c>
      <c r="BA94" s="113">
        <f t="shared" si="190"/>
        <v>20077</v>
      </c>
      <c r="BB94" s="113">
        <f t="shared" si="190"/>
        <v>1188</v>
      </c>
      <c r="BC94" s="113">
        <f>N94+AJ94</f>
        <v>3600</v>
      </c>
      <c r="BD94" s="115">
        <f>O94+AV94</f>
        <v>0.25</v>
      </c>
      <c r="BE94" s="115">
        <f>P94+AT94</f>
        <v>0</v>
      </c>
      <c r="BF94" s="372">
        <f t="shared" si="191"/>
        <v>0</v>
      </c>
      <c r="BG94" s="116">
        <f>Q94+AU94</f>
        <v>0.25</v>
      </c>
    </row>
    <row r="95" spans="1:59" s="389" customFormat="1" x14ac:dyDescent="0.2">
      <c r="A95" s="237">
        <v>17</v>
      </c>
      <c r="B95" s="31">
        <v>4454</v>
      </c>
      <c r="C95" s="31">
        <v>600074811</v>
      </c>
      <c r="D95" s="31">
        <v>48283070</v>
      </c>
      <c r="E95" s="246" t="s">
        <v>182</v>
      </c>
      <c r="F95" s="31"/>
      <c r="G95" s="236"/>
      <c r="H95" s="327"/>
      <c r="I95" s="5">
        <v>38943270</v>
      </c>
      <c r="J95" s="8">
        <v>28086290</v>
      </c>
      <c r="K95" s="8">
        <v>88000</v>
      </c>
      <c r="L95" s="8">
        <v>9522911</v>
      </c>
      <c r="M95" s="8">
        <v>561725</v>
      </c>
      <c r="N95" s="8">
        <v>684344</v>
      </c>
      <c r="O95" s="9">
        <v>57.506399999999999</v>
      </c>
      <c r="P95" s="9">
        <v>41.296999999999997</v>
      </c>
      <c r="Q95" s="38">
        <v>16.209400000000002</v>
      </c>
      <c r="R95" s="5">
        <f t="shared" ref="R95:BG95" si="192">SUM(R90:R94)</f>
        <v>-155000</v>
      </c>
      <c r="S95" s="8">
        <f t="shared" si="192"/>
        <v>0</v>
      </c>
      <c r="T95" s="8">
        <f t="shared" si="192"/>
        <v>134858</v>
      </c>
      <c r="U95" s="8">
        <f t="shared" ref="U95" si="193">SUM(U90:U94)</f>
        <v>111716</v>
      </c>
      <c r="V95" s="8">
        <f t="shared" si="192"/>
        <v>-110457</v>
      </c>
      <c r="W95" s="8">
        <f t="shared" ref="W95" si="194">SUM(W90:W94)</f>
        <v>0</v>
      </c>
      <c r="X95" s="8">
        <f t="shared" si="192"/>
        <v>0</v>
      </c>
      <c r="Y95" s="8">
        <f t="shared" si="192"/>
        <v>-18883</v>
      </c>
      <c r="Z95" s="8">
        <f t="shared" si="192"/>
        <v>155000</v>
      </c>
      <c r="AA95" s="8">
        <f t="shared" si="192"/>
        <v>0</v>
      </c>
      <c r="AB95" s="8">
        <f t="shared" si="192"/>
        <v>0</v>
      </c>
      <c r="AC95" s="8">
        <f t="shared" si="192"/>
        <v>155000</v>
      </c>
      <c r="AD95" s="8">
        <f t="shared" si="192"/>
        <v>136117</v>
      </c>
      <c r="AE95" s="8">
        <f t="shared" si="192"/>
        <v>46008</v>
      </c>
      <c r="AF95" s="8">
        <f t="shared" si="192"/>
        <v>-378</v>
      </c>
      <c r="AG95" s="8">
        <f t="shared" si="192"/>
        <v>0</v>
      </c>
      <c r="AH95" s="8">
        <f t="shared" ref="AH95" si="195">SUM(AH90:AH94)</f>
        <v>150000</v>
      </c>
      <c r="AI95" s="8">
        <f t="shared" si="192"/>
        <v>0</v>
      </c>
      <c r="AJ95" s="8">
        <f t="shared" si="192"/>
        <v>150000</v>
      </c>
      <c r="AK95" s="8">
        <f t="shared" si="192"/>
        <v>331747</v>
      </c>
      <c r="AL95" s="9">
        <f t="shared" si="192"/>
        <v>-0.3</v>
      </c>
      <c r="AM95" s="9">
        <f t="shared" si="192"/>
        <v>0</v>
      </c>
      <c r="AN95" s="9">
        <f t="shared" si="192"/>
        <v>0</v>
      </c>
      <c r="AO95" s="9">
        <f t="shared" si="192"/>
        <v>0.21</v>
      </c>
      <c r="AP95" s="9">
        <f t="shared" si="192"/>
        <v>0</v>
      </c>
      <c r="AQ95" s="9">
        <f t="shared" ref="AQ95" si="196">SUM(AQ90:AQ94)</f>
        <v>0</v>
      </c>
      <c r="AR95" s="9">
        <f t="shared" si="192"/>
        <v>0</v>
      </c>
      <c r="AS95" s="9">
        <f t="shared" si="192"/>
        <v>0</v>
      </c>
      <c r="AT95" s="9">
        <f t="shared" si="192"/>
        <v>-9.0000000000000011E-2</v>
      </c>
      <c r="AU95" s="9">
        <f t="shared" si="192"/>
        <v>0</v>
      </c>
      <c r="AV95" s="78">
        <f t="shared" si="192"/>
        <v>-9.0000000000000011E-2</v>
      </c>
      <c r="AW95" s="851">
        <f t="shared" si="192"/>
        <v>39275017</v>
      </c>
      <c r="AX95" s="8">
        <f t="shared" si="192"/>
        <v>28067407</v>
      </c>
      <c r="AY95" s="43">
        <f t="shared" ref="AY95" si="197">SUM(AY90:AY94)</f>
        <v>0</v>
      </c>
      <c r="AZ95" s="8">
        <f t="shared" si="192"/>
        <v>243000</v>
      </c>
      <c r="BA95" s="8">
        <f t="shared" si="192"/>
        <v>9568919</v>
      </c>
      <c r="BB95" s="8">
        <f t="shared" si="192"/>
        <v>561347</v>
      </c>
      <c r="BC95" s="8">
        <f t="shared" si="192"/>
        <v>834344</v>
      </c>
      <c r="BD95" s="9">
        <f t="shared" si="192"/>
        <v>57.416399999999996</v>
      </c>
      <c r="BE95" s="9">
        <f t="shared" si="192"/>
        <v>41.206999999999994</v>
      </c>
      <c r="BF95" s="9">
        <f t="shared" si="192"/>
        <v>0</v>
      </c>
      <c r="BG95" s="78">
        <f t="shared" si="192"/>
        <v>16.209400000000002</v>
      </c>
    </row>
    <row r="96" spans="1:59" s="389" customFormat="1" x14ac:dyDescent="0.2">
      <c r="A96" s="374">
        <v>18</v>
      </c>
      <c r="B96" s="375">
        <v>4479</v>
      </c>
      <c r="C96" s="375">
        <v>600075150</v>
      </c>
      <c r="D96" s="375">
        <v>70982228</v>
      </c>
      <c r="E96" s="373" t="s">
        <v>183</v>
      </c>
      <c r="F96" s="375">
        <v>3111</v>
      </c>
      <c r="G96" s="247" t="s">
        <v>315</v>
      </c>
      <c r="H96" s="376" t="s">
        <v>281</v>
      </c>
      <c r="I96" s="110">
        <v>1565024</v>
      </c>
      <c r="J96" s="111">
        <v>1144826</v>
      </c>
      <c r="K96" s="111">
        <v>0</v>
      </c>
      <c r="L96" s="114">
        <v>386951</v>
      </c>
      <c r="M96" s="114">
        <v>22897</v>
      </c>
      <c r="N96" s="111">
        <v>10350</v>
      </c>
      <c r="O96" s="275">
        <v>2.5108999999999999</v>
      </c>
      <c r="P96" s="288">
        <v>2</v>
      </c>
      <c r="Q96" s="406">
        <v>0.51090000000000002</v>
      </c>
      <c r="R96" s="112">
        <f t="shared" si="153"/>
        <v>0</v>
      </c>
      <c r="S96" s="113">
        <v>0</v>
      </c>
      <c r="T96" s="113">
        <v>0</v>
      </c>
      <c r="U96" s="113">
        <v>0</v>
      </c>
      <c r="V96" s="113">
        <v>0</v>
      </c>
      <c r="W96" s="113">
        <v>0</v>
      </c>
      <c r="X96" s="113">
        <v>0</v>
      </c>
      <c r="Y96" s="113">
        <f t="shared" si="154"/>
        <v>0</v>
      </c>
      <c r="Z96" s="113">
        <v>0</v>
      </c>
      <c r="AA96" s="113">
        <v>0</v>
      </c>
      <c r="AB96" s="113">
        <v>0</v>
      </c>
      <c r="AC96" s="113">
        <f t="shared" si="155"/>
        <v>0</v>
      </c>
      <c r="AD96" s="113">
        <f t="shared" si="156"/>
        <v>0</v>
      </c>
      <c r="AE96" s="114">
        <f t="shared" si="157"/>
        <v>0</v>
      </c>
      <c r="AF96" s="114">
        <f t="shared" si="158"/>
        <v>0</v>
      </c>
      <c r="AG96" s="113">
        <v>0</v>
      </c>
      <c r="AH96" s="113">
        <v>0</v>
      </c>
      <c r="AI96" s="113">
        <v>0</v>
      </c>
      <c r="AJ96" s="113">
        <f t="shared" si="159"/>
        <v>0</v>
      </c>
      <c r="AK96" s="113">
        <f t="shared" si="160"/>
        <v>0</v>
      </c>
      <c r="AL96" s="115">
        <v>0</v>
      </c>
      <c r="AM96" s="115">
        <v>0</v>
      </c>
      <c r="AN96" s="115">
        <v>0</v>
      </c>
      <c r="AO96" s="115">
        <v>0</v>
      </c>
      <c r="AP96" s="115">
        <v>0</v>
      </c>
      <c r="AQ96" s="115">
        <v>0</v>
      </c>
      <c r="AR96" s="115">
        <v>0</v>
      </c>
      <c r="AS96" s="115">
        <v>0</v>
      </c>
      <c r="AT96" s="409">
        <f t="shared" ref="AT96:AT104" si="198">AL96+AN96+AO96+AR96+AQ96</f>
        <v>0</v>
      </c>
      <c r="AU96" s="115">
        <f t="shared" ref="AU96:AU104" si="199">AM96+AP96+AS96</f>
        <v>0</v>
      </c>
      <c r="AV96" s="116">
        <f t="shared" si="163"/>
        <v>0</v>
      </c>
      <c r="AW96" s="346">
        <f t="shared" ref="AW96:AW104" si="200">I96+AK96</f>
        <v>1565024</v>
      </c>
      <c r="AX96" s="113">
        <f t="shared" ref="AX96:AX104" si="201">J96+Y96</f>
        <v>1144826</v>
      </c>
      <c r="AY96" s="113">
        <f t="shared" ref="AY96:AY104" si="202">W96</f>
        <v>0</v>
      </c>
      <c r="AZ96" s="113">
        <f t="shared" ref="AZ96:AZ104" si="203">K96+AC96</f>
        <v>0</v>
      </c>
      <c r="BA96" s="113">
        <f t="shared" ref="BA96:BA104" si="204">L96+AE96</f>
        <v>386951</v>
      </c>
      <c r="BB96" s="113">
        <f t="shared" ref="BB96:BB104" si="205">M96+AF96</f>
        <v>22897</v>
      </c>
      <c r="BC96" s="113">
        <f t="shared" ref="BC96:BC104" si="206">N96+AJ96</f>
        <v>10350</v>
      </c>
      <c r="BD96" s="115">
        <f t="shared" ref="BD96:BD104" si="207">O96+AV96</f>
        <v>2.5108999999999999</v>
      </c>
      <c r="BE96" s="115">
        <f t="shared" ref="BE96:BE104" si="208">P96+AT96</f>
        <v>2</v>
      </c>
      <c r="BF96" s="372">
        <f t="shared" ref="BF96:BF104" si="209">AQ96</f>
        <v>0</v>
      </c>
      <c r="BG96" s="116">
        <f t="shared" ref="BG96:BG104" si="210">Q96+AU96</f>
        <v>0.51090000000000002</v>
      </c>
    </row>
    <row r="97" spans="1:59" s="389" customFormat="1" x14ac:dyDescent="0.2">
      <c r="A97" s="374">
        <v>18</v>
      </c>
      <c r="B97" s="375">
        <v>4479</v>
      </c>
      <c r="C97" s="375">
        <v>600075150</v>
      </c>
      <c r="D97" s="375">
        <v>70982228</v>
      </c>
      <c r="E97" s="373" t="s">
        <v>183</v>
      </c>
      <c r="F97" s="375">
        <v>3114</v>
      </c>
      <c r="G97" s="247" t="s">
        <v>563</v>
      </c>
      <c r="H97" s="376" t="s">
        <v>281</v>
      </c>
      <c r="I97" s="110">
        <v>35457516</v>
      </c>
      <c r="J97" s="111">
        <v>25312199</v>
      </c>
      <c r="K97" s="111">
        <v>0</v>
      </c>
      <c r="L97" s="114">
        <v>8555524</v>
      </c>
      <c r="M97" s="114">
        <v>506243</v>
      </c>
      <c r="N97" s="111">
        <v>1083550</v>
      </c>
      <c r="O97" s="275">
        <v>46.698300000000003</v>
      </c>
      <c r="P97" s="288">
        <v>35.059800000000003</v>
      </c>
      <c r="Q97" s="406">
        <v>11.638500000000001</v>
      </c>
      <c r="R97" s="112">
        <f t="shared" si="153"/>
        <v>0</v>
      </c>
      <c r="S97" s="113">
        <v>0</v>
      </c>
      <c r="T97" s="113">
        <v>0</v>
      </c>
      <c r="U97" s="113">
        <v>103164</v>
      </c>
      <c r="V97" s="113">
        <v>0</v>
      </c>
      <c r="W97" s="113">
        <v>0</v>
      </c>
      <c r="X97" s="113">
        <v>0</v>
      </c>
      <c r="Y97" s="113">
        <f t="shared" si="154"/>
        <v>103164</v>
      </c>
      <c r="Z97" s="113">
        <v>0</v>
      </c>
      <c r="AA97" s="113">
        <v>0</v>
      </c>
      <c r="AB97" s="113">
        <v>0</v>
      </c>
      <c r="AC97" s="113">
        <f t="shared" si="155"/>
        <v>0</v>
      </c>
      <c r="AD97" s="113">
        <f t="shared" si="156"/>
        <v>103164</v>
      </c>
      <c r="AE97" s="114">
        <f t="shared" si="157"/>
        <v>34869</v>
      </c>
      <c r="AF97" s="114">
        <f t="shared" si="158"/>
        <v>2063</v>
      </c>
      <c r="AG97" s="113">
        <v>0</v>
      </c>
      <c r="AH97" s="113">
        <v>0</v>
      </c>
      <c r="AI97" s="113">
        <v>0</v>
      </c>
      <c r="AJ97" s="113">
        <f t="shared" si="159"/>
        <v>0</v>
      </c>
      <c r="AK97" s="113">
        <f t="shared" si="160"/>
        <v>140096</v>
      </c>
      <c r="AL97" s="115">
        <v>0</v>
      </c>
      <c r="AM97" s="115">
        <v>0</v>
      </c>
      <c r="AN97" s="115">
        <v>0</v>
      </c>
      <c r="AO97" s="115">
        <v>0</v>
      </c>
      <c r="AP97" s="115">
        <v>0</v>
      </c>
      <c r="AQ97" s="115">
        <v>0</v>
      </c>
      <c r="AR97" s="115">
        <v>0</v>
      </c>
      <c r="AS97" s="115">
        <v>0</v>
      </c>
      <c r="AT97" s="409">
        <f t="shared" si="198"/>
        <v>0</v>
      </c>
      <c r="AU97" s="115">
        <f t="shared" si="199"/>
        <v>0</v>
      </c>
      <c r="AV97" s="116">
        <f t="shared" si="163"/>
        <v>0</v>
      </c>
      <c r="AW97" s="346">
        <f t="shared" si="200"/>
        <v>35597612</v>
      </c>
      <c r="AX97" s="113">
        <f t="shared" si="201"/>
        <v>25415363</v>
      </c>
      <c r="AY97" s="113">
        <f t="shared" si="202"/>
        <v>0</v>
      </c>
      <c r="AZ97" s="113">
        <f t="shared" si="203"/>
        <v>0</v>
      </c>
      <c r="BA97" s="113">
        <f t="shared" si="204"/>
        <v>8590393</v>
      </c>
      <c r="BB97" s="113">
        <f t="shared" si="205"/>
        <v>508306</v>
      </c>
      <c r="BC97" s="113">
        <f t="shared" si="206"/>
        <v>1083550</v>
      </c>
      <c r="BD97" s="115">
        <f t="shared" si="207"/>
        <v>46.698300000000003</v>
      </c>
      <c r="BE97" s="115">
        <f t="shared" si="208"/>
        <v>35.059800000000003</v>
      </c>
      <c r="BF97" s="372">
        <f t="shared" si="209"/>
        <v>0</v>
      </c>
      <c r="BG97" s="116">
        <f t="shared" si="210"/>
        <v>11.638500000000001</v>
      </c>
    </row>
    <row r="98" spans="1:59" s="389" customFormat="1" x14ac:dyDescent="0.2">
      <c r="A98" s="374">
        <v>18</v>
      </c>
      <c r="B98" s="375">
        <v>4479</v>
      </c>
      <c r="C98" s="375">
        <v>600075150</v>
      </c>
      <c r="D98" s="375">
        <v>70982228</v>
      </c>
      <c r="E98" s="373" t="s">
        <v>183</v>
      </c>
      <c r="F98" s="375">
        <v>3114</v>
      </c>
      <c r="G98" s="247" t="s">
        <v>317</v>
      </c>
      <c r="H98" s="376" t="s">
        <v>281</v>
      </c>
      <c r="I98" s="110">
        <v>9908953</v>
      </c>
      <c r="J98" s="111">
        <v>7296725</v>
      </c>
      <c r="K98" s="111">
        <v>0</v>
      </c>
      <c r="L98" s="114">
        <v>2466293</v>
      </c>
      <c r="M98" s="114">
        <v>145935</v>
      </c>
      <c r="N98" s="111">
        <v>0</v>
      </c>
      <c r="O98" s="275">
        <v>19.763100000000001</v>
      </c>
      <c r="P98" s="288">
        <v>19.763100000000001</v>
      </c>
      <c r="Q98" s="406">
        <v>0</v>
      </c>
      <c r="R98" s="112">
        <f t="shared" si="153"/>
        <v>0</v>
      </c>
      <c r="S98" s="113">
        <v>0</v>
      </c>
      <c r="T98" s="113">
        <v>0</v>
      </c>
      <c r="U98" s="113">
        <v>0</v>
      </c>
      <c r="V98" s="113">
        <v>0</v>
      </c>
      <c r="W98" s="113">
        <v>0</v>
      </c>
      <c r="X98" s="113">
        <v>0</v>
      </c>
      <c r="Y98" s="113">
        <f t="shared" si="154"/>
        <v>0</v>
      </c>
      <c r="Z98" s="113">
        <v>0</v>
      </c>
      <c r="AA98" s="113">
        <v>0</v>
      </c>
      <c r="AB98" s="113">
        <v>0</v>
      </c>
      <c r="AC98" s="113">
        <f t="shared" si="155"/>
        <v>0</v>
      </c>
      <c r="AD98" s="113">
        <f t="shared" si="156"/>
        <v>0</v>
      </c>
      <c r="AE98" s="114">
        <f t="shared" si="157"/>
        <v>0</v>
      </c>
      <c r="AF98" s="114">
        <f t="shared" si="158"/>
        <v>0</v>
      </c>
      <c r="AG98" s="113">
        <v>0</v>
      </c>
      <c r="AH98" s="113">
        <v>0</v>
      </c>
      <c r="AI98" s="113">
        <v>0</v>
      </c>
      <c r="AJ98" s="113">
        <f t="shared" si="159"/>
        <v>0</v>
      </c>
      <c r="AK98" s="113">
        <f t="shared" si="160"/>
        <v>0</v>
      </c>
      <c r="AL98" s="115">
        <v>0</v>
      </c>
      <c r="AM98" s="115">
        <v>0</v>
      </c>
      <c r="AN98" s="115">
        <v>0</v>
      </c>
      <c r="AO98" s="115">
        <v>0</v>
      </c>
      <c r="AP98" s="115">
        <v>0</v>
      </c>
      <c r="AQ98" s="115">
        <v>0</v>
      </c>
      <c r="AR98" s="115">
        <v>0</v>
      </c>
      <c r="AS98" s="115">
        <v>0</v>
      </c>
      <c r="AT98" s="409">
        <f t="shared" si="198"/>
        <v>0</v>
      </c>
      <c r="AU98" s="115">
        <f t="shared" si="199"/>
        <v>0</v>
      </c>
      <c r="AV98" s="116">
        <f t="shared" si="163"/>
        <v>0</v>
      </c>
      <c r="AW98" s="346">
        <f t="shared" si="200"/>
        <v>9908953</v>
      </c>
      <c r="AX98" s="113">
        <f t="shared" si="201"/>
        <v>7296725</v>
      </c>
      <c r="AY98" s="113">
        <f t="shared" si="202"/>
        <v>0</v>
      </c>
      <c r="AZ98" s="113">
        <f t="shared" si="203"/>
        <v>0</v>
      </c>
      <c r="BA98" s="113">
        <f t="shared" si="204"/>
        <v>2466293</v>
      </c>
      <c r="BB98" s="113">
        <f t="shared" si="205"/>
        <v>145935</v>
      </c>
      <c r="BC98" s="113">
        <f t="shared" si="206"/>
        <v>0</v>
      </c>
      <c r="BD98" s="115">
        <f t="shared" si="207"/>
        <v>19.763100000000001</v>
      </c>
      <c r="BE98" s="115">
        <f t="shared" si="208"/>
        <v>19.763100000000001</v>
      </c>
      <c r="BF98" s="372">
        <f t="shared" si="209"/>
        <v>0</v>
      </c>
      <c r="BG98" s="116">
        <f t="shared" si="210"/>
        <v>0</v>
      </c>
    </row>
    <row r="99" spans="1:59" s="389" customFormat="1" x14ac:dyDescent="0.2">
      <c r="A99" s="374">
        <v>18</v>
      </c>
      <c r="B99" s="375">
        <v>4479</v>
      </c>
      <c r="C99" s="375">
        <v>600075150</v>
      </c>
      <c r="D99" s="375">
        <v>70982228</v>
      </c>
      <c r="E99" s="373" t="s">
        <v>183</v>
      </c>
      <c r="F99" s="375">
        <v>3124</v>
      </c>
      <c r="G99" s="247" t="s">
        <v>324</v>
      </c>
      <c r="H99" s="376" t="s">
        <v>281</v>
      </c>
      <c r="I99" s="110">
        <v>3425300</v>
      </c>
      <c r="J99" s="111">
        <v>2504786</v>
      </c>
      <c r="K99" s="111">
        <v>0</v>
      </c>
      <c r="L99" s="114">
        <v>846618</v>
      </c>
      <c r="M99" s="114">
        <v>50096</v>
      </c>
      <c r="N99" s="111">
        <v>23800</v>
      </c>
      <c r="O99" s="275">
        <v>4.1916000000000002</v>
      </c>
      <c r="P99" s="288">
        <v>3.4285999999999999</v>
      </c>
      <c r="Q99" s="406">
        <v>0.76300000000000001</v>
      </c>
      <c r="R99" s="112">
        <f t="shared" si="153"/>
        <v>0</v>
      </c>
      <c r="S99" s="113">
        <v>0</v>
      </c>
      <c r="T99" s="113">
        <v>0</v>
      </c>
      <c r="U99" s="113">
        <v>0</v>
      </c>
      <c r="V99" s="113">
        <v>0</v>
      </c>
      <c r="W99" s="113">
        <v>0</v>
      </c>
      <c r="X99" s="113">
        <v>0</v>
      </c>
      <c r="Y99" s="113">
        <f t="shared" si="154"/>
        <v>0</v>
      </c>
      <c r="Z99" s="113">
        <v>0</v>
      </c>
      <c r="AA99" s="113">
        <v>0</v>
      </c>
      <c r="AB99" s="113">
        <v>0</v>
      </c>
      <c r="AC99" s="113">
        <f t="shared" si="155"/>
        <v>0</v>
      </c>
      <c r="AD99" s="113">
        <f t="shared" si="156"/>
        <v>0</v>
      </c>
      <c r="AE99" s="114">
        <f t="shared" si="157"/>
        <v>0</v>
      </c>
      <c r="AF99" s="114">
        <f t="shared" si="158"/>
        <v>0</v>
      </c>
      <c r="AG99" s="113">
        <v>0</v>
      </c>
      <c r="AH99" s="113">
        <v>0</v>
      </c>
      <c r="AI99" s="113">
        <v>0</v>
      </c>
      <c r="AJ99" s="113">
        <f t="shared" si="159"/>
        <v>0</v>
      </c>
      <c r="AK99" s="113">
        <f t="shared" si="160"/>
        <v>0</v>
      </c>
      <c r="AL99" s="115">
        <v>0</v>
      </c>
      <c r="AM99" s="115">
        <v>0</v>
      </c>
      <c r="AN99" s="115">
        <v>0</v>
      </c>
      <c r="AO99" s="115">
        <v>0</v>
      </c>
      <c r="AP99" s="115">
        <v>0</v>
      </c>
      <c r="AQ99" s="115">
        <v>0</v>
      </c>
      <c r="AR99" s="115">
        <v>0</v>
      </c>
      <c r="AS99" s="115">
        <v>0</v>
      </c>
      <c r="AT99" s="409">
        <f t="shared" si="198"/>
        <v>0</v>
      </c>
      <c r="AU99" s="115">
        <f t="shared" si="199"/>
        <v>0</v>
      </c>
      <c r="AV99" s="116">
        <f t="shared" si="163"/>
        <v>0</v>
      </c>
      <c r="AW99" s="346">
        <f t="shared" si="200"/>
        <v>3425300</v>
      </c>
      <c r="AX99" s="113">
        <f t="shared" si="201"/>
        <v>2504786</v>
      </c>
      <c r="AY99" s="113">
        <f t="shared" si="202"/>
        <v>0</v>
      </c>
      <c r="AZ99" s="113">
        <f t="shared" si="203"/>
        <v>0</v>
      </c>
      <c r="BA99" s="113">
        <f t="shared" si="204"/>
        <v>846618</v>
      </c>
      <c r="BB99" s="113">
        <f t="shared" si="205"/>
        <v>50096</v>
      </c>
      <c r="BC99" s="113">
        <f t="shared" si="206"/>
        <v>23800</v>
      </c>
      <c r="BD99" s="115">
        <f t="shared" si="207"/>
        <v>4.1916000000000002</v>
      </c>
      <c r="BE99" s="115">
        <f t="shared" si="208"/>
        <v>3.4285999999999999</v>
      </c>
      <c r="BF99" s="372">
        <f t="shared" si="209"/>
        <v>0</v>
      </c>
      <c r="BG99" s="116">
        <f t="shared" si="210"/>
        <v>0.76300000000000001</v>
      </c>
    </row>
    <row r="100" spans="1:59" s="389" customFormat="1" x14ac:dyDescent="0.2">
      <c r="A100" s="374">
        <v>18</v>
      </c>
      <c r="B100" s="375">
        <v>4479</v>
      </c>
      <c r="C100" s="375">
        <v>600075150</v>
      </c>
      <c r="D100" s="375">
        <v>70982228</v>
      </c>
      <c r="E100" s="373" t="s">
        <v>183</v>
      </c>
      <c r="F100" s="375">
        <v>3124</v>
      </c>
      <c r="G100" s="247" t="s">
        <v>325</v>
      </c>
      <c r="H100" s="376" t="s">
        <v>281</v>
      </c>
      <c r="I100" s="110">
        <v>764211</v>
      </c>
      <c r="J100" s="111">
        <v>562748</v>
      </c>
      <c r="K100" s="111">
        <v>0</v>
      </c>
      <c r="L100" s="114">
        <v>190208</v>
      </c>
      <c r="M100" s="114">
        <v>11255</v>
      </c>
      <c r="N100" s="111">
        <v>0</v>
      </c>
      <c r="O100" s="275">
        <v>1.7777000000000001</v>
      </c>
      <c r="P100" s="288">
        <v>1.7777000000000001</v>
      </c>
      <c r="Q100" s="406">
        <v>0</v>
      </c>
      <c r="R100" s="112">
        <f t="shared" si="153"/>
        <v>0</v>
      </c>
      <c r="S100" s="113">
        <v>0</v>
      </c>
      <c r="T100" s="113">
        <v>0</v>
      </c>
      <c r="U100" s="113">
        <v>0</v>
      </c>
      <c r="V100" s="113">
        <v>0</v>
      </c>
      <c r="W100" s="113">
        <v>0</v>
      </c>
      <c r="X100" s="113">
        <v>0</v>
      </c>
      <c r="Y100" s="113">
        <f t="shared" si="154"/>
        <v>0</v>
      </c>
      <c r="Z100" s="113">
        <v>0</v>
      </c>
      <c r="AA100" s="113">
        <v>0</v>
      </c>
      <c r="AB100" s="113">
        <v>0</v>
      </c>
      <c r="AC100" s="113">
        <f t="shared" si="155"/>
        <v>0</v>
      </c>
      <c r="AD100" s="113">
        <f t="shared" si="156"/>
        <v>0</v>
      </c>
      <c r="AE100" s="114">
        <f t="shared" si="157"/>
        <v>0</v>
      </c>
      <c r="AF100" s="114">
        <f t="shared" si="158"/>
        <v>0</v>
      </c>
      <c r="AG100" s="113">
        <v>0</v>
      </c>
      <c r="AH100" s="113">
        <v>0</v>
      </c>
      <c r="AI100" s="113">
        <v>0</v>
      </c>
      <c r="AJ100" s="113">
        <f t="shared" si="159"/>
        <v>0</v>
      </c>
      <c r="AK100" s="113">
        <f t="shared" si="160"/>
        <v>0</v>
      </c>
      <c r="AL100" s="115">
        <v>0</v>
      </c>
      <c r="AM100" s="115">
        <v>0</v>
      </c>
      <c r="AN100" s="115">
        <v>0</v>
      </c>
      <c r="AO100" s="115">
        <v>0</v>
      </c>
      <c r="AP100" s="115">
        <v>0</v>
      </c>
      <c r="AQ100" s="115">
        <v>0</v>
      </c>
      <c r="AR100" s="115">
        <v>0</v>
      </c>
      <c r="AS100" s="115">
        <v>0</v>
      </c>
      <c r="AT100" s="409">
        <f t="shared" si="198"/>
        <v>0</v>
      </c>
      <c r="AU100" s="115">
        <f t="shared" si="199"/>
        <v>0</v>
      </c>
      <c r="AV100" s="116">
        <f t="shared" si="163"/>
        <v>0</v>
      </c>
      <c r="AW100" s="346">
        <f t="shared" si="200"/>
        <v>764211</v>
      </c>
      <c r="AX100" s="113">
        <f t="shared" si="201"/>
        <v>562748</v>
      </c>
      <c r="AY100" s="113">
        <f t="shared" si="202"/>
        <v>0</v>
      </c>
      <c r="AZ100" s="113">
        <f t="shared" si="203"/>
        <v>0</v>
      </c>
      <c r="BA100" s="113">
        <f t="shared" si="204"/>
        <v>190208</v>
      </c>
      <c r="BB100" s="113">
        <f t="shared" si="205"/>
        <v>11255</v>
      </c>
      <c r="BC100" s="113">
        <f t="shared" si="206"/>
        <v>0</v>
      </c>
      <c r="BD100" s="115">
        <f t="shared" si="207"/>
        <v>1.7777000000000001</v>
      </c>
      <c r="BE100" s="115">
        <f t="shared" si="208"/>
        <v>1.7777000000000001</v>
      </c>
      <c r="BF100" s="372">
        <f t="shared" si="209"/>
        <v>0</v>
      </c>
      <c r="BG100" s="116">
        <f t="shared" si="210"/>
        <v>0</v>
      </c>
    </row>
    <row r="101" spans="1:59" s="389" customFormat="1" x14ac:dyDescent="0.2">
      <c r="A101" s="374">
        <v>18</v>
      </c>
      <c r="B101" s="375">
        <v>4479</v>
      </c>
      <c r="C101" s="375">
        <v>600075150</v>
      </c>
      <c r="D101" s="375">
        <v>70982228</v>
      </c>
      <c r="E101" s="367" t="s">
        <v>183</v>
      </c>
      <c r="F101" s="375">
        <v>3141</v>
      </c>
      <c r="G101" s="247" t="s">
        <v>319</v>
      </c>
      <c r="H101" s="376" t="s">
        <v>282</v>
      </c>
      <c r="I101" s="110">
        <v>1522180</v>
      </c>
      <c r="J101" s="111">
        <v>1113564</v>
      </c>
      <c r="K101" s="111">
        <v>0</v>
      </c>
      <c r="L101" s="114">
        <v>376384</v>
      </c>
      <c r="M101" s="114">
        <v>22272</v>
      </c>
      <c r="N101" s="111">
        <v>9960</v>
      </c>
      <c r="O101" s="275">
        <v>3.7800000000000002</v>
      </c>
      <c r="P101" s="288">
        <v>0</v>
      </c>
      <c r="Q101" s="406">
        <v>3.7800000000000002</v>
      </c>
      <c r="R101" s="112">
        <f t="shared" si="153"/>
        <v>0</v>
      </c>
      <c r="S101" s="113">
        <v>0</v>
      </c>
      <c r="T101" s="113">
        <v>0</v>
      </c>
      <c r="U101" s="113">
        <v>0</v>
      </c>
      <c r="V101" s="113">
        <v>0</v>
      </c>
      <c r="W101" s="113">
        <v>0</v>
      </c>
      <c r="X101" s="113">
        <v>0</v>
      </c>
      <c r="Y101" s="113">
        <f t="shared" si="154"/>
        <v>0</v>
      </c>
      <c r="Z101" s="113">
        <v>0</v>
      </c>
      <c r="AA101" s="113">
        <v>0</v>
      </c>
      <c r="AB101" s="113">
        <v>0</v>
      </c>
      <c r="AC101" s="113">
        <f t="shared" si="155"/>
        <v>0</v>
      </c>
      <c r="AD101" s="113">
        <f t="shared" si="156"/>
        <v>0</v>
      </c>
      <c r="AE101" s="114">
        <f t="shared" si="157"/>
        <v>0</v>
      </c>
      <c r="AF101" s="114">
        <f t="shared" si="158"/>
        <v>0</v>
      </c>
      <c r="AG101" s="113">
        <v>0</v>
      </c>
      <c r="AH101" s="113">
        <v>0</v>
      </c>
      <c r="AI101" s="113">
        <v>0</v>
      </c>
      <c r="AJ101" s="113">
        <f t="shared" si="159"/>
        <v>0</v>
      </c>
      <c r="AK101" s="113">
        <f t="shared" si="160"/>
        <v>0</v>
      </c>
      <c r="AL101" s="115">
        <v>0</v>
      </c>
      <c r="AM101" s="115">
        <v>0</v>
      </c>
      <c r="AN101" s="115">
        <v>0</v>
      </c>
      <c r="AO101" s="115">
        <v>0</v>
      </c>
      <c r="AP101" s="115">
        <v>0</v>
      </c>
      <c r="AQ101" s="115">
        <v>0</v>
      </c>
      <c r="AR101" s="115">
        <v>0</v>
      </c>
      <c r="AS101" s="115">
        <v>0</v>
      </c>
      <c r="AT101" s="409">
        <f t="shared" si="198"/>
        <v>0</v>
      </c>
      <c r="AU101" s="115">
        <f t="shared" si="199"/>
        <v>0</v>
      </c>
      <c r="AV101" s="116">
        <f t="shared" si="163"/>
        <v>0</v>
      </c>
      <c r="AW101" s="346">
        <f t="shared" si="200"/>
        <v>1522180</v>
      </c>
      <c r="AX101" s="113">
        <f t="shared" si="201"/>
        <v>1113564</v>
      </c>
      <c r="AY101" s="113">
        <f t="shared" si="202"/>
        <v>0</v>
      </c>
      <c r="AZ101" s="113">
        <f t="shared" si="203"/>
        <v>0</v>
      </c>
      <c r="BA101" s="113">
        <f t="shared" si="204"/>
        <v>376384</v>
      </c>
      <c r="BB101" s="113">
        <f t="shared" si="205"/>
        <v>22272</v>
      </c>
      <c r="BC101" s="113">
        <f t="shared" si="206"/>
        <v>9960</v>
      </c>
      <c r="BD101" s="115">
        <f t="shared" si="207"/>
        <v>3.7800000000000002</v>
      </c>
      <c r="BE101" s="115">
        <f t="shared" si="208"/>
        <v>0</v>
      </c>
      <c r="BF101" s="372">
        <f t="shared" si="209"/>
        <v>0</v>
      </c>
      <c r="BG101" s="116">
        <f t="shared" si="210"/>
        <v>3.7800000000000002</v>
      </c>
    </row>
    <row r="102" spans="1:59" s="389" customFormat="1" x14ac:dyDescent="0.2">
      <c r="A102" s="374">
        <v>18</v>
      </c>
      <c r="B102" s="375">
        <v>4479</v>
      </c>
      <c r="C102" s="375">
        <v>600075150</v>
      </c>
      <c r="D102" s="375">
        <v>70982228</v>
      </c>
      <c r="E102" s="373" t="s">
        <v>183</v>
      </c>
      <c r="F102" s="375">
        <v>3143</v>
      </c>
      <c r="G102" s="247" t="s">
        <v>633</v>
      </c>
      <c r="H102" s="394" t="s">
        <v>281</v>
      </c>
      <c r="I102" s="110">
        <v>2235013</v>
      </c>
      <c r="J102" s="111">
        <v>1645813</v>
      </c>
      <c r="K102" s="111">
        <v>0</v>
      </c>
      <c r="L102" s="114">
        <v>556285</v>
      </c>
      <c r="M102" s="114">
        <v>32915</v>
      </c>
      <c r="N102" s="111">
        <v>0</v>
      </c>
      <c r="O102" s="275">
        <v>3.4823</v>
      </c>
      <c r="P102" s="288">
        <v>3.4823</v>
      </c>
      <c r="Q102" s="406">
        <v>0</v>
      </c>
      <c r="R102" s="112">
        <f t="shared" si="153"/>
        <v>0</v>
      </c>
      <c r="S102" s="113">
        <v>0</v>
      </c>
      <c r="T102" s="113">
        <v>0</v>
      </c>
      <c r="U102" s="113">
        <v>0</v>
      </c>
      <c r="V102" s="113">
        <v>0</v>
      </c>
      <c r="W102" s="113">
        <v>0</v>
      </c>
      <c r="X102" s="113">
        <v>0</v>
      </c>
      <c r="Y102" s="113">
        <f t="shared" si="154"/>
        <v>0</v>
      </c>
      <c r="Z102" s="113">
        <v>0</v>
      </c>
      <c r="AA102" s="113">
        <v>0</v>
      </c>
      <c r="AB102" s="113">
        <v>0</v>
      </c>
      <c r="AC102" s="113">
        <f t="shared" si="155"/>
        <v>0</v>
      </c>
      <c r="AD102" s="113">
        <f t="shared" si="156"/>
        <v>0</v>
      </c>
      <c r="AE102" s="114">
        <f t="shared" si="157"/>
        <v>0</v>
      </c>
      <c r="AF102" s="114">
        <f t="shared" si="158"/>
        <v>0</v>
      </c>
      <c r="AG102" s="113">
        <v>0</v>
      </c>
      <c r="AH102" s="113">
        <v>0</v>
      </c>
      <c r="AI102" s="113">
        <v>0</v>
      </c>
      <c r="AJ102" s="113">
        <f t="shared" si="159"/>
        <v>0</v>
      </c>
      <c r="AK102" s="113">
        <f t="shared" si="160"/>
        <v>0</v>
      </c>
      <c r="AL102" s="115">
        <v>0</v>
      </c>
      <c r="AM102" s="115">
        <v>0</v>
      </c>
      <c r="AN102" s="115">
        <v>0</v>
      </c>
      <c r="AO102" s="115">
        <v>0</v>
      </c>
      <c r="AP102" s="115">
        <v>0</v>
      </c>
      <c r="AQ102" s="115">
        <v>0</v>
      </c>
      <c r="AR102" s="115">
        <v>0</v>
      </c>
      <c r="AS102" s="115">
        <v>0</v>
      </c>
      <c r="AT102" s="409">
        <f t="shared" si="198"/>
        <v>0</v>
      </c>
      <c r="AU102" s="115">
        <f t="shared" si="199"/>
        <v>0</v>
      </c>
      <c r="AV102" s="116">
        <f t="shared" si="163"/>
        <v>0</v>
      </c>
      <c r="AW102" s="346">
        <f t="shared" si="200"/>
        <v>2235013</v>
      </c>
      <c r="AX102" s="113">
        <f t="shared" si="201"/>
        <v>1645813</v>
      </c>
      <c r="AY102" s="113">
        <f t="shared" si="202"/>
        <v>0</v>
      </c>
      <c r="AZ102" s="113">
        <f t="shared" si="203"/>
        <v>0</v>
      </c>
      <c r="BA102" s="113">
        <f t="shared" si="204"/>
        <v>556285</v>
      </c>
      <c r="BB102" s="113">
        <f t="shared" si="205"/>
        <v>32915</v>
      </c>
      <c r="BC102" s="113">
        <f t="shared" si="206"/>
        <v>0</v>
      </c>
      <c r="BD102" s="115">
        <f t="shared" si="207"/>
        <v>3.4823</v>
      </c>
      <c r="BE102" s="115">
        <f t="shared" si="208"/>
        <v>3.4823</v>
      </c>
      <c r="BF102" s="372">
        <f t="shared" si="209"/>
        <v>0</v>
      </c>
      <c r="BG102" s="116">
        <f t="shared" si="210"/>
        <v>0</v>
      </c>
    </row>
    <row r="103" spans="1:59" s="389" customFormat="1" x14ac:dyDescent="0.2">
      <c r="A103" s="374">
        <v>18</v>
      </c>
      <c r="B103" s="375">
        <v>4479</v>
      </c>
      <c r="C103" s="375">
        <v>600075150</v>
      </c>
      <c r="D103" s="375">
        <v>70982228</v>
      </c>
      <c r="E103" s="373" t="s">
        <v>183</v>
      </c>
      <c r="F103" s="375">
        <v>3143</v>
      </c>
      <c r="G103" s="247" t="s">
        <v>634</v>
      </c>
      <c r="H103" s="394" t="s">
        <v>282</v>
      </c>
      <c r="I103" s="110">
        <v>29493</v>
      </c>
      <c r="J103" s="111">
        <v>20790</v>
      </c>
      <c r="K103" s="111">
        <v>0</v>
      </c>
      <c r="L103" s="114">
        <v>7027</v>
      </c>
      <c r="M103" s="114">
        <v>416</v>
      </c>
      <c r="N103" s="111">
        <v>1260</v>
      </c>
      <c r="O103" s="275">
        <v>0.09</v>
      </c>
      <c r="P103" s="288">
        <v>0</v>
      </c>
      <c r="Q103" s="406">
        <v>0.09</v>
      </c>
      <c r="R103" s="112">
        <f t="shared" si="153"/>
        <v>0</v>
      </c>
      <c r="S103" s="113">
        <v>0</v>
      </c>
      <c r="T103" s="113">
        <v>0</v>
      </c>
      <c r="U103" s="113">
        <v>0</v>
      </c>
      <c r="V103" s="113">
        <v>0</v>
      </c>
      <c r="W103" s="113">
        <v>0</v>
      </c>
      <c r="X103" s="113">
        <v>0</v>
      </c>
      <c r="Y103" s="113">
        <f t="shared" si="154"/>
        <v>0</v>
      </c>
      <c r="Z103" s="113">
        <v>0</v>
      </c>
      <c r="AA103" s="113">
        <v>0</v>
      </c>
      <c r="AB103" s="113">
        <v>0</v>
      </c>
      <c r="AC103" s="113">
        <f t="shared" si="155"/>
        <v>0</v>
      </c>
      <c r="AD103" s="113">
        <f t="shared" si="156"/>
        <v>0</v>
      </c>
      <c r="AE103" s="114">
        <f t="shared" si="157"/>
        <v>0</v>
      </c>
      <c r="AF103" s="114">
        <f t="shared" si="158"/>
        <v>0</v>
      </c>
      <c r="AG103" s="113">
        <v>0</v>
      </c>
      <c r="AH103" s="113">
        <v>0</v>
      </c>
      <c r="AI103" s="113">
        <v>0</v>
      </c>
      <c r="AJ103" s="113">
        <f t="shared" si="159"/>
        <v>0</v>
      </c>
      <c r="AK103" s="113">
        <f t="shared" si="160"/>
        <v>0</v>
      </c>
      <c r="AL103" s="115">
        <v>0</v>
      </c>
      <c r="AM103" s="115">
        <v>0</v>
      </c>
      <c r="AN103" s="115">
        <v>0</v>
      </c>
      <c r="AO103" s="115">
        <v>0</v>
      </c>
      <c r="AP103" s="115">
        <v>0</v>
      </c>
      <c r="AQ103" s="115">
        <v>0</v>
      </c>
      <c r="AR103" s="115">
        <v>0</v>
      </c>
      <c r="AS103" s="115">
        <v>0</v>
      </c>
      <c r="AT103" s="409">
        <f t="shared" si="198"/>
        <v>0</v>
      </c>
      <c r="AU103" s="115">
        <f t="shared" si="199"/>
        <v>0</v>
      </c>
      <c r="AV103" s="116">
        <f t="shared" si="163"/>
        <v>0</v>
      </c>
      <c r="AW103" s="346">
        <f t="shared" si="200"/>
        <v>29493</v>
      </c>
      <c r="AX103" s="113">
        <f t="shared" si="201"/>
        <v>20790</v>
      </c>
      <c r="AY103" s="113">
        <f t="shared" si="202"/>
        <v>0</v>
      </c>
      <c r="AZ103" s="113">
        <f t="shared" si="203"/>
        <v>0</v>
      </c>
      <c r="BA103" s="113">
        <f t="shared" si="204"/>
        <v>7027</v>
      </c>
      <c r="BB103" s="113">
        <f t="shared" si="205"/>
        <v>416</v>
      </c>
      <c r="BC103" s="113">
        <f t="shared" si="206"/>
        <v>1260</v>
      </c>
      <c r="BD103" s="115">
        <f t="shared" si="207"/>
        <v>0.09</v>
      </c>
      <c r="BE103" s="115">
        <f t="shared" si="208"/>
        <v>0</v>
      </c>
      <c r="BF103" s="372">
        <f t="shared" si="209"/>
        <v>0</v>
      </c>
      <c r="BG103" s="116">
        <f t="shared" si="210"/>
        <v>0.09</v>
      </c>
    </row>
    <row r="104" spans="1:59" s="389" customFormat="1" x14ac:dyDescent="0.2">
      <c r="A104" s="374">
        <v>18</v>
      </c>
      <c r="B104" s="375">
        <v>4479</v>
      </c>
      <c r="C104" s="375">
        <v>600075150</v>
      </c>
      <c r="D104" s="375">
        <v>70982228</v>
      </c>
      <c r="E104" s="373" t="s">
        <v>183</v>
      </c>
      <c r="F104" s="375">
        <v>3143</v>
      </c>
      <c r="G104" s="247" t="s">
        <v>321</v>
      </c>
      <c r="H104" s="394" t="s">
        <v>282</v>
      </c>
      <c r="I104" s="110">
        <v>332743</v>
      </c>
      <c r="J104" s="111">
        <v>244605</v>
      </c>
      <c r="K104" s="111">
        <v>0</v>
      </c>
      <c r="L104" s="114">
        <v>82676</v>
      </c>
      <c r="M104" s="114">
        <v>4892</v>
      </c>
      <c r="N104" s="111">
        <v>570</v>
      </c>
      <c r="O104" s="275">
        <v>0.54</v>
      </c>
      <c r="P104" s="288">
        <v>0.5</v>
      </c>
      <c r="Q104" s="406">
        <v>0.04</v>
      </c>
      <c r="R104" s="112">
        <f t="shared" si="153"/>
        <v>0</v>
      </c>
      <c r="S104" s="113">
        <v>0</v>
      </c>
      <c r="T104" s="113">
        <v>0</v>
      </c>
      <c r="U104" s="113">
        <v>0</v>
      </c>
      <c r="V104" s="113">
        <v>0</v>
      </c>
      <c r="W104" s="113">
        <v>0</v>
      </c>
      <c r="X104" s="113">
        <v>0</v>
      </c>
      <c r="Y104" s="113">
        <f t="shared" si="154"/>
        <v>0</v>
      </c>
      <c r="Z104" s="113">
        <v>0</v>
      </c>
      <c r="AA104" s="113">
        <v>0</v>
      </c>
      <c r="AB104" s="113">
        <v>0</v>
      </c>
      <c r="AC104" s="113">
        <f t="shared" si="155"/>
        <v>0</v>
      </c>
      <c r="AD104" s="113">
        <f t="shared" si="156"/>
        <v>0</v>
      </c>
      <c r="AE104" s="114">
        <f t="shared" si="157"/>
        <v>0</v>
      </c>
      <c r="AF104" s="114">
        <f t="shared" si="158"/>
        <v>0</v>
      </c>
      <c r="AG104" s="113">
        <v>0</v>
      </c>
      <c r="AH104" s="113">
        <v>0</v>
      </c>
      <c r="AI104" s="113">
        <v>0</v>
      </c>
      <c r="AJ104" s="113">
        <f t="shared" si="159"/>
        <v>0</v>
      </c>
      <c r="AK104" s="113">
        <f t="shared" si="160"/>
        <v>0</v>
      </c>
      <c r="AL104" s="115">
        <v>0</v>
      </c>
      <c r="AM104" s="115">
        <v>0</v>
      </c>
      <c r="AN104" s="115">
        <v>0</v>
      </c>
      <c r="AO104" s="115">
        <v>0</v>
      </c>
      <c r="AP104" s="115">
        <v>0</v>
      </c>
      <c r="AQ104" s="115">
        <v>0</v>
      </c>
      <c r="AR104" s="115">
        <v>0</v>
      </c>
      <c r="AS104" s="115">
        <v>0</v>
      </c>
      <c r="AT104" s="409">
        <f t="shared" si="198"/>
        <v>0</v>
      </c>
      <c r="AU104" s="115">
        <f t="shared" si="199"/>
        <v>0</v>
      </c>
      <c r="AV104" s="116">
        <f t="shared" si="163"/>
        <v>0</v>
      </c>
      <c r="AW104" s="346">
        <f t="shared" si="200"/>
        <v>332743</v>
      </c>
      <c r="AX104" s="113">
        <f t="shared" si="201"/>
        <v>244605</v>
      </c>
      <c r="AY104" s="113">
        <f t="shared" si="202"/>
        <v>0</v>
      </c>
      <c r="AZ104" s="113">
        <f t="shared" si="203"/>
        <v>0</v>
      </c>
      <c r="BA104" s="113">
        <f t="shared" si="204"/>
        <v>82676</v>
      </c>
      <c r="BB104" s="113">
        <f t="shared" si="205"/>
        <v>4892</v>
      </c>
      <c r="BC104" s="113">
        <f t="shared" si="206"/>
        <v>570</v>
      </c>
      <c r="BD104" s="115">
        <f t="shared" si="207"/>
        <v>0.54</v>
      </c>
      <c r="BE104" s="115">
        <f t="shared" si="208"/>
        <v>0.5</v>
      </c>
      <c r="BF104" s="372">
        <f t="shared" si="209"/>
        <v>0</v>
      </c>
      <c r="BG104" s="116">
        <f t="shared" si="210"/>
        <v>0.04</v>
      </c>
    </row>
    <row r="105" spans="1:59" s="389" customFormat="1" x14ac:dyDescent="0.2">
      <c r="A105" s="237">
        <v>18</v>
      </c>
      <c r="B105" s="31">
        <v>4479</v>
      </c>
      <c r="C105" s="31">
        <v>600075150</v>
      </c>
      <c r="D105" s="31">
        <v>70982228</v>
      </c>
      <c r="E105" s="246" t="s">
        <v>184</v>
      </c>
      <c r="F105" s="31"/>
      <c r="G105" s="236"/>
      <c r="H105" s="327"/>
      <c r="I105" s="5">
        <v>55240433</v>
      </c>
      <c r="J105" s="8">
        <v>39846056</v>
      </c>
      <c r="K105" s="8">
        <v>0</v>
      </c>
      <c r="L105" s="8">
        <v>13467966</v>
      </c>
      <c r="M105" s="8">
        <v>796921</v>
      </c>
      <c r="N105" s="8">
        <v>1129490</v>
      </c>
      <c r="O105" s="9">
        <v>82.8339</v>
      </c>
      <c r="P105" s="9">
        <v>66.011500000000012</v>
      </c>
      <c r="Q105" s="38">
        <v>16.822399999999998</v>
      </c>
      <c r="R105" s="5">
        <f t="shared" ref="R105:BG105" si="211">SUM(R96:R104)</f>
        <v>0</v>
      </c>
      <c r="S105" s="8">
        <f t="shared" si="211"/>
        <v>0</v>
      </c>
      <c r="T105" s="8">
        <f t="shared" si="211"/>
        <v>0</v>
      </c>
      <c r="U105" s="8">
        <f t="shared" si="211"/>
        <v>103164</v>
      </c>
      <c r="V105" s="8">
        <f t="shared" si="211"/>
        <v>0</v>
      </c>
      <c r="W105" s="8">
        <f t="shared" ref="W105" si="212">SUM(W96:W104)</f>
        <v>0</v>
      </c>
      <c r="X105" s="8">
        <f t="shared" si="211"/>
        <v>0</v>
      </c>
      <c r="Y105" s="8">
        <f t="shared" si="211"/>
        <v>103164</v>
      </c>
      <c r="Z105" s="8">
        <f t="shared" si="211"/>
        <v>0</v>
      </c>
      <c r="AA105" s="8">
        <f t="shared" si="211"/>
        <v>0</v>
      </c>
      <c r="AB105" s="8">
        <f t="shared" si="211"/>
        <v>0</v>
      </c>
      <c r="AC105" s="8">
        <f t="shared" si="211"/>
        <v>0</v>
      </c>
      <c r="AD105" s="8">
        <f t="shared" si="211"/>
        <v>103164</v>
      </c>
      <c r="AE105" s="8">
        <f t="shared" si="211"/>
        <v>34869</v>
      </c>
      <c r="AF105" s="8">
        <f t="shared" si="211"/>
        <v>2063</v>
      </c>
      <c r="AG105" s="8">
        <f t="shared" si="211"/>
        <v>0</v>
      </c>
      <c r="AH105" s="8">
        <f t="shared" si="211"/>
        <v>0</v>
      </c>
      <c r="AI105" s="8">
        <f t="shared" si="211"/>
        <v>0</v>
      </c>
      <c r="AJ105" s="8">
        <f t="shared" si="211"/>
        <v>0</v>
      </c>
      <c r="AK105" s="8">
        <f t="shared" si="211"/>
        <v>140096</v>
      </c>
      <c r="AL105" s="9">
        <f t="shared" si="211"/>
        <v>0</v>
      </c>
      <c r="AM105" s="9">
        <f t="shared" si="211"/>
        <v>0</v>
      </c>
      <c r="AN105" s="9">
        <f t="shared" si="211"/>
        <v>0</v>
      </c>
      <c r="AO105" s="9">
        <f t="shared" si="211"/>
        <v>0</v>
      </c>
      <c r="AP105" s="9">
        <f t="shared" si="211"/>
        <v>0</v>
      </c>
      <c r="AQ105" s="9">
        <f t="shared" ref="AQ105" si="213">SUM(AQ96:AQ104)</f>
        <v>0</v>
      </c>
      <c r="AR105" s="9">
        <f t="shared" si="211"/>
        <v>0</v>
      </c>
      <c r="AS105" s="9">
        <f t="shared" si="211"/>
        <v>0</v>
      </c>
      <c r="AT105" s="9">
        <f t="shared" si="211"/>
        <v>0</v>
      </c>
      <c r="AU105" s="9">
        <f t="shared" si="211"/>
        <v>0</v>
      </c>
      <c r="AV105" s="78">
        <f t="shared" si="211"/>
        <v>0</v>
      </c>
      <c r="AW105" s="851">
        <f t="shared" si="211"/>
        <v>55380529</v>
      </c>
      <c r="AX105" s="8">
        <f t="shared" si="211"/>
        <v>39949220</v>
      </c>
      <c r="AY105" s="43">
        <f t="shared" ref="AY105" si="214">SUM(AY96:AY104)</f>
        <v>0</v>
      </c>
      <c r="AZ105" s="8">
        <f t="shared" si="211"/>
        <v>0</v>
      </c>
      <c r="BA105" s="8">
        <f t="shared" si="211"/>
        <v>13502835</v>
      </c>
      <c r="BB105" s="8">
        <f t="shared" si="211"/>
        <v>798984</v>
      </c>
      <c r="BC105" s="8">
        <f t="shared" si="211"/>
        <v>1129490</v>
      </c>
      <c r="BD105" s="9">
        <f t="shared" si="211"/>
        <v>82.8339</v>
      </c>
      <c r="BE105" s="9">
        <f t="shared" si="211"/>
        <v>66.011500000000012</v>
      </c>
      <c r="BF105" s="9">
        <f t="shared" si="211"/>
        <v>0</v>
      </c>
      <c r="BG105" s="78">
        <f t="shared" si="211"/>
        <v>16.822399999999998</v>
      </c>
    </row>
    <row r="106" spans="1:59" s="389" customFormat="1" x14ac:dyDescent="0.2">
      <c r="A106" s="374">
        <v>19</v>
      </c>
      <c r="B106" s="375">
        <v>4473</v>
      </c>
      <c r="C106" s="375">
        <v>600075117</v>
      </c>
      <c r="D106" s="375">
        <v>62237021</v>
      </c>
      <c r="E106" s="373" t="s">
        <v>185</v>
      </c>
      <c r="F106" s="375">
        <v>3231</v>
      </c>
      <c r="G106" s="247" t="s">
        <v>320</v>
      </c>
      <c r="H106" s="376" t="s">
        <v>281</v>
      </c>
      <c r="I106" s="110">
        <v>27336681</v>
      </c>
      <c r="J106" s="111">
        <v>20063837</v>
      </c>
      <c r="K106" s="111">
        <v>0</v>
      </c>
      <c r="L106" s="114">
        <v>6781577</v>
      </c>
      <c r="M106" s="114">
        <v>401277</v>
      </c>
      <c r="N106" s="111">
        <v>89990</v>
      </c>
      <c r="O106" s="275">
        <v>38.846699999999998</v>
      </c>
      <c r="P106" s="288">
        <v>34.543399999999998</v>
      </c>
      <c r="Q106" s="406">
        <v>4.3033000000000001</v>
      </c>
      <c r="R106" s="112">
        <f t="shared" si="153"/>
        <v>0</v>
      </c>
      <c r="S106" s="113">
        <v>0</v>
      </c>
      <c r="T106" s="113">
        <v>296797</v>
      </c>
      <c r="U106" s="113">
        <v>40420</v>
      </c>
      <c r="V106" s="113">
        <v>0</v>
      </c>
      <c r="W106" s="113">
        <v>0</v>
      </c>
      <c r="X106" s="113">
        <v>0</v>
      </c>
      <c r="Y106" s="113">
        <f t="shared" si="154"/>
        <v>337217</v>
      </c>
      <c r="Z106" s="113">
        <v>0</v>
      </c>
      <c r="AA106" s="113">
        <v>0</v>
      </c>
      <c r="AB106" s="113">
        <v>0</v>
      </c>
      <c r="AC106" s="113">
        <f t="shared" si="155"/>
        <v>0</v>
      </c>
      <c r="AD106" s="113">
        <f t="shared" si="156"/>
        <v>337217</v>
      </c>
      <c r="AE106" s="114">
        <f t="shared" si="157"/>
        <v>113979</v>
      </c>
      <c r="AF106" s="114">
        <f t="shared" si="158"/>
        <v>6744</v>
      </c>
      <c r="AG106" s="113">
        <v>0</v>
      </c>
      <c r="AH106" s="113">
        <v>0</v>
      </c>
      <c r="AI106" s="113">
        <v>0</v>
      </c>
      <c r="AJ106" s="113">
        <f t="shared" si="159"/>
        <v>0</v>
      </c>
      <c r="AK106" s="113">
        <f t="shared" si="160"/>
        <v>457940</v>
      </c>
      <c r="AL106" s="115">
        <v>0</v>
      </c>
      <c r="AM106" s="115">
        <v>0</v>
      </c>
      <c r="AN106" s="115">
        <v>0</v>
      </c>
      <c r="AO106" s="115">
        <v>0.55000000000000004</v>
      </c>
      <c r="AP106" s="115">
        <v>0</v>
      </c>
      <c r="AQ106" s="115">
        <v>0</v>
      </c>
      <c r="AR106" s="115">
        <v>0</v>
      </c>
      <c r="AS106" s="115">
        <v>0</v>
      </c>
      <c r="AT106" s="409">
        <f>AL106+AN106+AO106+AR106+AQ106</f>
        <v>0.55000000000000004</v>
      </c>
      <c r="AU106" s="115">
        <f>AM106+AP106+AS106</f>
        <v>0</v>
      </c>
      <c r="AV106" s="116">
        <f t="shared" si="163"/>
        <v>0.55000000000000004</v>
      </c>
      <c r="AW106" s="346">
        <f>I106+AK106</f>
        <v>27794621</v>
      </c>
      <c r="AX106" s="113">
        <f>J106+Y106</f>
        <v>20401054</v>
      </c>
      <c r="AY106" s="113">
        <f>W106</f>
        <v>0</v>
      </c>
      <c r="AZ106" s="113">
        <f>K106+AC106</f>
        <v>0</v>
      </c>
      <c r="BA106" s="113">
        <f>L106+AE106</f>
        <v>6895556</v>
      </c>
      <c r="BB106" s="113">
        <f>M106+AF106</f>
        <v>408021</v>
      </c>
      <c r="BC106" s="113">
        <f>N106+AJ106</f>
        <v>89990</v>
      </c>
      <c r="BD106" s="115">
        <f>O106+AV106</f>
        <v>39.396699999999996</v>
      </c>
      <c r="BE106" s="115">
        <f>P106+AT106</f>
        <v>35.093399999999995</v>
      </c>
      <c r="BF106" s="372">
        <f>AQ106</f>
        <v>0</v>
      </c>
      <c r="BG106" s="116">
        <f>Q106+AU106</f>
        <v>4.3033000000000001</v>
      </c>
    </row>
    <row r="107" spans="1:59" s="389" customFormat="1" x14ac:dyDescent="0.2">
      <c r="A107" s="237">
        <v>19</v>
      </c>
      <c r="B107" s="31">
        <v>4473</v>
      </c>
      <c r="C107" s="31">
        <v>600075117</v>
      </c>
      <c r="D107" s="31">
        <v>62237021</v>
      </c>
      <c r="E107" s="246" t="s">
        <v>186</v>
      </c>
      <c r="F107" s="31"/>
      <c r="G107" s="236"/>
      <c r="H107" s="327"/>
      <c r="I107" s="5">
        <v>27336681</v>
      </c>
      <c r="J107" s="8">
        <v>20063837</v>
      </c>
      <c r="K107" s="8">
        <v>0</v>
      </c>
      <c r="L107" s="8">
        <v>6781577</v>
      </c>
      <c r="M107" s="8">
        <v>401277</v>
      </c>
      <c r="N107" s="8">
        <v>89990</v>
      </c>
      <c r="O107" s="9">
        <v>38.846699999999998</v>
      </c>
      <c r="P107" s="9">
        <v>34.543399999999998</v>
      </c>
      <c r="Q107" s="38">
        <v>4.3033000000000001</v>
      </c>
      <c r="R107" s="5">
        <f t="shared" ref="R107:BG107" si="215">SUM(R106)</f>
        <v>0</v>
      </c>
      <c r="S107" s="8">
        <f t="shared" si="215"/>
        <v>0</v>
      </c>
      <c r="T107" s="8">
        <f t="shared" si="215"/>
        <v>296797</v>
      </c>
      <c r="U107" s="8">
        <f t="shared" si="215"/>
        <v>40420</v>
      </c>
      <c r="V107" s="8">
        <f t="shared" si="215"/>
        <v>0</v>
      </c>
      <c r="W107" s="8">
        <f t="shared" ref="W107" si="216">SUM(W106)</f>
        <v>0</v>
      </c>
      <c r="X107" s="8">
        <f t="shared" si="215"/>
        <v>0</v>
      </c>
      <c r="Y107" s="8">
        <f t="shared" si="215"/>
        <v>337217</v>
      </c>
      <c r="Z107" s="8">
        <f t="shared" si="215"/>
        <v>0</v>
      </c>
      <c r="AA107" s="8">
        <f t="shared" si="215"/>
        <v>0</v>
      </c>
      <c r="AB107" s="8">
        <f t="shared" si="215"/>
        <v>0</v>
      </c>
      <c r="AC107" s="8">
        <f t="shared" si="215"/>
        <v>0</v>
      </c>
      <c r="AD107" s="8">
        <f t="shared" si="215"/>
        <v>337217</v>
      </c>
      <c r="AE107" s="8">
        <f t="shared" si="215"/>
        <v>113979</v>
      </c>
      <c r="AF107" s="8">
        <f t="shared" si="215"/>
        <v>6744</v>
      </c>
      <c r="AG107" s="8">
        <f t="shared" si="215"/>
        <v>0</v>
      </c>
      <c r="AH107" s="8">
        <f t="shared" si="215"/>
        <v>0</v>
      </c>
      <c r="AI107" s="8">
        <f t="shared" si="215"/>
        <v>0</v>
      </c>
      <c r="AJ107" s="8">
        <f t="shared" si="215"/>
        <v>0</v>
      </c>
      <c r="AK107" s="8">
        <f t="shared" si="215"/>
        <v>457940</v>
      </c>
      <c r="AL107" s="9">
        <f t="shared" si="215"/>
        <v>0</v>
      </c>
      <c r="AM107" s="9">
        <f t="shared" si="215"/>
        <v>0</v>
      </c>
      <c r="AN107" s="9">
        <f t="shared" si="215"/>
        <v>0</v>
      </c>
      <c r="AO107" s="9">
        <f t="shared" si="215"/>
        <v>0.55000000000000004</v>
      </c>
      <c r="AP107" s="9">
        <f t="shared" si="215"/>
        <v>0</v>
      </c>
      <c r="AQ107" s="9">
        <f t="shared" ref="AQ107" si="217">SUM(AQ106)</f>
        <v>0</v>
      </c>
      <c r="AR107" s="9">
        <f t="shared" si="215"/>
        <v>0</v>
      </c>
      <c r="AS107" s="9">
        <f t="shared" si="215"/>
        <v>0</v>
      </c>
      <c r="AT107" s="9">
        <f t="shared" si="215"/>
        <v>0.55000000000000004</v>
      </c>
      <c r="AU107" s="9">
        <f t="shared" si="215"/>
        <v>0</v>
      </c>
      <c r="AV107" s="78">
        <f t="shared" si="215"/>
        <v>0.55000000000000004</v>
      </c>
      <c r="AW107" s="851">
        <f t="shared" si="215"/>
        <v>27794621</v>
      </c>
      <c r="AX107" s="8">
        <f t="shared" si="215"/>
        <v>20401054</v>
      </c>
      <c r="AY107" s="43">
        <f t="shared" ref="AY107" si="218">SUM(AY106)</f>
        <v>0</v>
      </c>
      <c r="AZ107" s="8">
        <f t="shared" si="215"/>
        <v>0</v>
      </c>
      <c r="BA107" s="8">
        <f t="shared" si="215"/>
        <v>6895556</v>
      </c>
      <c r="BB107" s="8">
        <f t="shared" si="215"/>
        <v>408021</v>
      </c>
      <c r="BC107" s="8">
        <f t="shared" si="215"/>
        <v>89990</v>
      </c>
      <c r="BD107" s="9">
        <f t="shared" si="215"/>
        <v>39.396699999999996</v>
      </c>
      <c r="BE107" s="9">
        <f t="shared" si="215"/>
        <v>35.093399999999995</v>
      </c>
      <c r="BF107" s="9">
        <f t="shared" si="215"/>
        <v>0</v>
      </c>
      <c r="BG107" s="78">
        <f t="shared" si="215"/>
        <v>4.3033000000000001</v>
      </c>
    </row>
    <row r="108" spans="1:59" s="389" customFormat="1" x14ac:dyDescent="0.2">
      <c r="A108" s="374">
        <v>20</v>
      </c>
      <c r="B108" s="375">
        <v>4485</v>
      </c>
      <c r="C108" s="375">
        <v>600074102</v>
      </c>
      <c r="D108" s="375">
        <v>70695113</v>
      </c>
      <c r="E108" s="373" t="s">
        <v>187</v>
      </c>
      <c r="F108" s="375">
        <v>3111</v>
      </c>
      <c r="G108" s="247" t="s">
        <v>315</v>
      </c>
      <c r="H108" s="376" t="s">
        <v>281</v>
      </c>
      <c r="I108" s="110">
        <v>2995989</v>
      </c>
      <c r="J108" s="111">
        <v>2121678</v>
      </c>
      <c r="K108" s="111">
        <v>75000</v>
      </c>
      <c r="L108" s="114">
        <v>742477</v>
      </c>
      <c r="M108" s="114">
        <v>42434</v>
      </c>
      <c r="N108" s="111">
        <v>14400</v>
      </c>
      <c r="O108" s="275">
        <v>4.9897999999999998</v>
      </c>
      <c r="P108" s="288">
        <v>4</v>
      </c>
      <c r="Q108" s="406">
        <v>0.9897999999999999</v>
      </c>
      <c r="R108" s="112">
        <f t="shared" si="153"/>
        <v>0</v>
      </c>
      <c r="S108" s="113">
        <v>0</v>
      </c>
      <c r="T108" s="113">
        <v>0</v>
      </c>
      <c r="U108" s="113">
        <v>30140</v>
      </c>
      <c r="V108" s="113">
        <v>0</v>
      </c>
      <c r="W108" s="113">
        <v>0</v>
      </c>
      <c r="X108" s="113">
        <v>0</v>
      </c>
      <c r="Y108" s="113">
        <f t="shared" si="154"/>
        <v>30140</v>
      </c>
      <c r="Z108" s="113">
        <v>0</v>
      </c>
      <c r="AA108" s="113">
        <v>0</v>
      </c>
      <c r="AB108" s="113">
        <v>0</v>
      </c>
      <c r="AC108" s="113">
        <f t="shared" si="155"/>
        <v>0</v>
      </c>
      <c r="AD108" s="113">
        <f t="shared" si="156"/>
        <v>30140</v>
      </c>
      <c r="AE108" s="114">
        <f t="shared" si="157"/>
        <v>10187</v>
      </c>
      <c r="AF108" s="114">
        <f t="shared" si="158"/>
        <v>603</v>
      </c>
      <c r="AG108" s="113">
        <v>0</v>
      </c>
      <c r="AH108" s="113">
        <v>0</v>
      </c>
      <c r="AI108" s="113">
        <v>0</v>
      </c>
      <c r="AJ108" s="113">
        <f t="shared" si="159"/>
        <v>0</v>
      </c>
      <c r="AK108" s="113">
        <f t="shared" si="160"/>
        <v>40930</v>
      </c>
      <c r="AL108" s="115">
        <v>0</v>
      </c>
      <c r="AM108" s="115">
        <v>0.03</v>
      </c>
      <c r="AN108" s="115">
        <v>0</v>
      </c>
      <c r="AO108" s="115">
        <v>0</v>
      </c>
      <c r="AP108" s="115">
        <v>0</v>
      </c>
      <c r="AQ108" s="115">
        <v>0</v>
      </c>
      <c r="AR108" s="115">
        <v>0</v>
      </c>
      <c r="AS108" s="115">
        <v>0</v>
      </c>
      <c r="AT108" s="409">
        <f t="shared" ref="AT108:AT110" si="219">AL108+AN108+AO108+AR108+AQ108</f>
        <v>0</v>
      </c>
      <c r="AU108" s="115">
        <f>AM108+AP108+AS108</f>
        <v>0.03</v>
      </c>
      <c r="AV108" s="116">
        <f t="shared" si="163"/>
        <v>0.03</v>
      </c>
      <c r="AW108" s="346">
        <f>I108+AK108</f>
        <v>3036919</v>
      </c>
      <c r="AX108" s="113">
        <f>J108+Y108</f>
        <v>2151818</v>
      </c>
      <c r="AY108" s="113">
        <f t="shared" ref="AY108:AY110" si="220">W108</f>
        <v>0</v>
      </c>
      <c r="AZ108" s="113">
        <f>K108+AC108</f>
        <v>75000</v>
      </c>
      <c r="BA108" s="113">
        <f t="shared" ref="BA108:BB110" si="221">L108+AE108</f>
        <v>752664</v>
      </c>
      <c r="BB108" s="113">
        <f t="shared" si="221"/>
        <v>43037</v>
      </c>
      <c r="BC108" s="113">
        <f>N108+AJ108</f>
        <v>14400</v>
      </c>
      <c r="BD108" s="115">
        <f>O108+AV108</f>
        <v>5.0198</v>
      </c>
      <c r="BE108" s="115">
        <f>P108+AT108</f>
        <v>4</v>
      </c>
      <c r="BF108" s="372">
        <f t="shared" ref="BF108:BF110" si="222">AQ108</f>
        <v>0</v>
      </c>
      <c r="BG108" s="116">
        <f>Q108+AU108</f>
        <v>1.0197999999999998</v>
      </c>
    </row>
    <row r="109" spans="1:59" s="389" customFormat="1" x14ac:dyDescent="0.2">
      <c r="A109" s="374">
        <v>20</v>
      </c>
      <c r="B109" s="375">
        <v>4485</v>
      </c>
      <c r="C109" s="375">
        <v>600074102</v>
      </c>
      <c r="D109" s="375">
        <v>70695113</v>
      </c>
      <c r="E109" s="373" t="s">
        <v>187</v>
      </c>
      <c r="F109" s="375">
        <v>3111</v>
      </c>
      <c r="G109" s="247" t="s">
        <v>316</v>
      </c>
      <c r="H109" s="376" t="s">
        <v>282</v>
      </c>
      <c r="I109" s="110">
        <v>548882</v>
      </c>
      <c r="J109" s="111">
        <v>404184</v>
      </c>
      <c r="K109" s="111">
        <v>0</v>
      </c>
      <c r="L109" s="114">
        <v>136614</v>
      </c>
      <c r="M109" s="114">
        <v>8084</v>
      </c>
      <c r="N109" s="111">
        <v>0</v>
      </c>
      <c r="O109" s="275">
        <v>1.1599999999999999</v>
      </c>
      <c r="P109" s="288">
        <v>1.1599999999999999</v>
      </c>
      <c r="Q109" s="406">
        <v>0</v>
      </c>
      <c r="R109" s="112">
        <f t="shared" si="153"/>
        <v>0</v>
      </c>
      <c r="S109" s="113">
        <v>0</v>
      </c>
      <c r="T109" s="113">
        <v>0</v>
      </c>
      <c r="U109" s="113">
        <v>0</v>
      </c>
      <c r="V109" s="113">
        <v>0</v>
      </c>
      <c r="W109" s="113">
        <v>0</v>
      </c>
      <c r="X109" s="113">
        <v>0</v>
      </c>
      <c r="Y109" s="113">
        <f t="shared" si="154"/>
        <v>0</v>
      </c>
      <c r="Z109" s="113">
        <v>0</v>
      </c>
      <c r="AA109" s="113">
        <v>0</v>
      </c>
      <c r="AB109" s="113">
        <v>0</v>
      </c>
      <c r="AC109" s="113">
        <f t="shared" si="155"/>
        <v>0</v>
      </c>
      <c r="AD109" s="113">
        <f t="shared" si="156"/>
        <v>0</v>
      </c>
      <c r="AE109" s="114">
        <f t="shared" si="157"/>
        <v>0</v>
      </c>
      <c r="AF109" s="114">
        <f t="shared" si="158"/>
        <v>0</v>
      </c>
      <c r="AG109" s="113">
        <v>0</v>
      </c>
      <c r="AH109" s="113">
        <v>0</v>
      </c>
      <c r="AI109" s="113">
        <v>0</v>
      </c>
      <c r="AJ109" s="113">
        <f t="shared" si="159"/>
        <v>0</v>
      </c>
      <c r="AK109" s="113">
        <f t="shared" si="160"/>
        <v>0</v>
      </c>
      <c r="AL109" s="115">
        <v>0</v>
      </c>
      <c r="AM109" s="115">
        <v>0</v>
      </c>
      <c r="AN109" s="115">
        <v>0</v>
      </c>
      <c r="AO109" s="115">
        <v>0</v>
      </c>
      <c r="AP109" s="115">
        <v>0</v>
      </c>
      <c r="AQ109" s="115">
        <v>0</v>
      </c>
      <c r="AR109" s="115">
        <v>0</v>
      </c>
      <c r="AS109" s="115">
        <v>0</v>
      </c>
      <c r="AT109" s="409">
        <f t="shared" si="219"/>
        <v>0</v>
      </c>
      <c r="AU109" s="115">
        <f>AM109+AP109+AS109</f>
        <v>0</v>
      </c>
      <c r="AV109" s="116">
        <f t="shared" si="163"/>
        <v>0</v>
      </c>
      <c r="AW109" s="346">
        <f>I109+AK109</f>
        <v>548882</v>
      </c>
      <c r="AX109" s="113">
        <f>J109+Y109</f>
        <v>404184</v>
      </c>
      <c r="AY109" s="113">
        <f t="shared" si="220"/>
        <v>0</v>
      </c>
      <c r="AZ109" s="113">
        <f>K109+AC109</f>
        <v>0</v>
      </c>
      <c r="BA109" s="113">
        <f t="shared" si="221"/>
        <v>136614</v>
      </c>
      <c r="BB109" s="113">
        <f t="shared" si="221"/>
        <v>8084</v>
      </c>
      <c r="BC109" s="113">
        <f>N109+AJ109</f>
        <v>0</v>
      </c>
      <c r="BD109" s="115">
        <f>O109+AV109</f>
        <v>1.1599999999999999</v>
      </c>
      <c r="BE109" s="115">
        <f>P109+AT109</f>
        <v>1.1599999999999999</v>
      </c>
      <c r="BF109" s="372">
        <f t="shared" si="222"/>
        <v>0</v>
      </c>
      <c r="BG109" s="116">
        <f>Q109+AU109</f>
        <v>0</v>
      </c>
    </row>
    <row r="110" spans="1:59" s="389" customFormat="1" x14ac:dyDescent="0.2">
      <c r="A110" s="374">
        <v>20</v>
      </c>
      <c r="B110" s="375">
        <v>4485</v>
      </c>
      <c r="C110" s="375">
        <v>600074102</v>
      </c>
      <c r="D110" s="375">
        <v>70695113</v>
      </c>
      <c r="E110" s="373" t="s">
        <v>187</v>
      </c>
      <c r="F110" s="375">
        <v>3141</v>
      </c>
      <c r="G110" s="247" t="s">
        <v>319</v>
      </c>
      <c r="H110" s="376" t="s">
        <v>282</v>
      </c>
      <c r="I110" s="110">
        <v>891309</v>
      </c>
      <c r="J110" s="111">
        <v>653532</v>
      </c>
      <c r="K110" s="111">
        <v>0</v>
      </c>
      <c r="L110" s="114">
        <v>220894</v>
      </c>
      <c r="M110" s="114">
        <v>13071</v>
      </c>
      <c r="N110" s="111">
        <v>3812</v>
      </c>
      <c r="O110" s="275">
        <v>2.2200000000000002</v>
      </c>
      <c r="P110" s="288">
        <v>0</v>
      </c>
      <c r="Q110" s="406">
        <v>2.2200000000000002</v>
      </c>
      <c r="R110" s="112">
        <f t="shared" si="153"/>
        <v>0</v>
      </c>
      <c r="S110" s="113">
        <v>0</v>
      </c>
      <c r="T110" s="113">
        <v>0</v>
      </c>
      <c r="U110" s="113">
        <v>0</v>
      </c>
      <c r="V110" s="113">
        <v>0</v>
      </c>
      <c r="W110" s="113">
        <v>0</v>
      </c>
      <c r="X110" s="113">
        <v>0</v>
      </c>
      <c r="Y110" s="113">
        <f t="shared" si="154"/>
        <v>0</v>
      </c>
      <c r="Z110" s="113">
        <v>0</v>
      </c>
      <c r="AA110" s="113">
        <v>0</v>
      </c>
      <c r="AB110" s="113">
        <v>0</v>
      </c>
      <c r="AC110" s="113">
        <f t="shared" si="155"/>
        <v>0</v>
      </c>
      <c r="AD110" s="113">
        <f t="shared" si="156"/>
        <v>0</v>
      </c>
      <c r="AE110" s="114">
        <f t="shared" si="157"/>
        <v>0</v>
      </c>
      <c r="AF110" s="114">
        <f t="shared" si="158"/>
        <v>0</v>
      </c>
      <c r="AG110" s="113">
        <v>0</v>
      </c>
      <c r="AH110" s="113">
        <v>0</v>
      </c>
      <c r="AI110" s="113">
        <v>0</v>
      </c>
      <c r="AJ110" s="113">
        <f t="shared" si="159"/>
        <v>0</v>
      </c>
      <c r="AK110" s="113">
        <f t="shared" si="160"/>
        <v>0</v>
      </c>
      <c r="AL110" s="115">
        <v>0</v>
      </c>
      <c r="AM110" s="115">
        <v>0</v>
      </c>
      <c r="AN110" s="115">
        <v>0</v>
      </c>
      <c r="AO110" s="115">
        <v>0</v>
      </c>
      <c r="AP110" s="115">
        <v>0</v>
      </c>
      <c r="AQ110" s="115">
        <v>0</v>
      </c>
      <c r="AR110" s="115">
        <v>0</v>
      </c>
      <c r="AS110" s="115">
        <v>0</v>
      </c>
      <c r="AT110" s="409">
        <f t="shared" si="219"/>
        <v>0</v>
      </c>
      <c r="AU110" s="115">
        <f>AM110+AP110+AS110</f>
        <v>0</v>
      </c>
      <c r="AV110" s="116">
        <f t="shared" si="163"/>
        <v>0</v>
      </c>
      <c r="AW110" s="346">
        <f>I110+AK110</f>
        <v>891309</v>
      </c>
      <c r="AX110" s="113">
        <f>J110+Y110</f>
        <v>653532</v>
      </c>
      <c r="AY110" s="113">
        <f t="shared" si="220"/>
        <v>0</v>
      </c>
      <c r="AZ110" s="113">
        <f>K110+AC110</f>
        <v>0</v>
      </c>
      <c r="BA110" s="113">
        <f t="shared" si="221"/>
        <v>220894</v>
      </c>
      <c r="BB110" s="113">
        <f t="shared" si="221"/>
        <v>13071</v>
      </c>
      <c r="BC110" s="113">
        <f>N110+AJ110</f>
        <v>3812</v>
      </c>
      <c r="BD110" s="115">
        <f>O110+AV110</f>
        <v>2.2200000000000002</v>
      </c>
      <c r="BE110" s="115">
        <f>P110+AT110</f>
        <v>0</v>
      </c>
      <c r="BF110" s="372">
        <f t="shared" si="222"/>
        <v>0</v>
      </c>
      <c r="BG110" s="116">
        <f>Q110+AU110</f>
        <v>2.2200000000000002</v>
      </c>
    </row>
    <row r="111" spans="1:59" s="389" customFormat="1" x14ac:dyDescent="0.2">
      <c r="A111" s="237">
        <v>20</v>
      </c>
      <c r="B111" s="31">
        <v>4485</v>
      </c>
      <c r="C111" s="31">
        <v>600074102</v>
      </c>
      <c r="D111" s="31">
        <v>70695113</v>
      </c>
      <c r="E111" s="246" t="s">
        <v>188</v>
      </c>
      <c r="F111" s="31"/>
      <c r="G111" s="236"/>
      <c r="H111" s="327"/>
      <c r="I111" s="5">
        <v>4436180</v>
      </c>
      <c r="J111" s="8">
        <v>3179394</v>
      </c>
      <c r="K111" s="8">
        <v>75000</v>
      </c>
      <c r="L111" s="8">
        <v>1099985</v>
      </c>
      <c r="M111" s="8">
        <v>63589</v>
      </c>
      <c r="N111" s="8">
        <v>18212</v>
      </c>
      <c r="O111" s="9">
        <v>8.3697999999999997</v>
      </c>
      <c r="P111" s="9">
        <v>5.16</v>
      </c>
      <c r="Q111" s="38">
        <v>3.2098</v>
      </c>
      <c r="R111" s="5">
        <f t="shared" ref="R111:BG111" si="223">SUM(R108:R110)</f>
        <v>0</v>
      </c>
      <c r="S111" s="8">
        <f t="shared" si="223"/>
        <v>0</v>
      </c>
      <c r="T111" s="8">
        <f t="shared" si="223"/>
        <v>0</v>
      </c>
      <c r="U111" s="8">
        <f t="shared" ref="U111" si="224">SUM(U108:U110)</f>
        <v>30140</v>
      </c>
      <c r="V111" s="8">
        <f t="shared" si="223"/>
        <v>0</v>
      </c>
      <c r="W111" s="8">
        <f t="shared" ref="W111" si="225">SUM(W108:W110)</f>
        <v>0</v>
      </c>
      <c r="X111" s="8">
        <f t="shared" si="223"/>
        <v>0</v>
      </c>
      <c r="Y111" s="8">
        <f t="shared" si="223"/>
        <v>30140</v>
      </c>
      <c r="Z111" s="8">
        <f t="shared" si="223"/>
        <v>0</v>
      </c>
      <c r="AA111" s="8">
        <f t="shared" si="223"/>
        <v>0</v>
      </c>
      <c r="AB111" s="8">
        <f t="shared" si="223"/>
        <v>0</v>
      </c>
      <c r="AC111" s="8">
        <f t="shared" si="223"/>
        <v>0</v>
      </c>
      <c r="AD111" s="8">
        <f t="shared" si="223"/>
        <v>30140</v>
      </c>
      <c r="AE111" s="8">
        <f t="shared" si="223"/>
        <v>10187</v>
      </c>
      <c r="AF111" s="8">
        <f t="shared" si="223"/>
        <v>603</v>
      </c>
      <c r="AG111" s="8">
        <f t="shared" si="223"/>
        <v>0</v>
      </c>
      <c r="AH111" s="8">
        <f t="shared" ref="AH111" si="226">SUM(AH108:AH110)</f>
        <v>0</v>
      </c>
      <c r="AI111" s="8">
        <f t="shared" si="223"/>
        <v>0</v>
      </c>
      <c r="AJ111" s="8">
        <f t="shared" si="223"/>
        <v>0</v>
      </c>
      <c r="AK111" s="8">
        <f t="shared" si="223"/>
        <v>40930</v>
      </c>
      <c r="AL111" s="9">
        <f t="shared" si="223"/>
        <v>0</v>
      </c>
      <c r="AM111" s="9">
        <f t="shared" si="223"/>
        <v>0.03</v>
      </c>
      <c r="AN111" s="9">
        <f t="shared" si="223"/>
        <v>0</v>
      </c>
      <c r="AO111" s="9">
        <f t="shared" si="223"/>
        <v>0</v>
      </c>
      <c r="AP111" s="9">
        <f t="shared" si="223"/>
        <v>0</v>
      </c>
      <c r="AQ111" s="9">
        <f t="shared" ref="AQ111" si="227">SUM(AQ108:AQ110)</f>
        <v>0</v>
      </c>
      <c r="AR111" s="9">
        <f t="shared" si="223"/>
        <v>0</v>
      </c>
      <c r="AS111" s="9">
        <f t="shared" si="223"/>
        <v>0</v>
      </c>
      <c r="AT111" s="9">
        <f t="shared" si="223"/>
        <v>0</v>
      </c>
      <c r="AU111" s="9">
        <f t="shared" si="223"/>
        <v>0.03</v>
      </c>
      <c r="AV111" s="78">
        <f t="shared" si="223"/>
        <v>0.03</v>
      </c>
      <c r="AW111" s="851">
        <f t="shared" si="223"/>
        <v>4477110</v>
      </c>
      <c r="AX111" s="8">
        <f t="shared" si="223"/>
        <v>3209534</v>
      </c>
      <c r="AY111" s="43">
        <f t="shared" ref="AY111" si="228">SUM(AY108:AY110)</f>
        <v>0</v>
      </c>
      <c r="AZ111" s="8">
        <f t="shared" si="223"/>
        <v>75000</v>
      </c>
      <c r="BA111" s="8">
        <f t="shared" si="223"/>
        <v>1110172</v>
      </c>
      <c r="BB111" s="8">
        <f t="shared" si="223"/>
        <v>64192</v>
      </c>
      <c r="BC111" s="8">
        <f t="shared" si="223"/>
        <v>18212</v>
      </c>
      <c r="BD111" s="9">
        <f t="shared" si="223"/>
        <v>8.3998000000000008</v>
      </c>
      <c r="BE111" s="9">
        <f t="shared" si="223"/>
        <v>5.16</v>
      </c>
      <c r="BF111" s="9">
        <f t="shared" si="223"/>
        <v>0</v>
      </c>
      <c r="BG111" s="78">
        <f t="shared" si="223"/>
        <v>3.2397999999999998</v>
      </c>
    </row>
    <row r="112" spans="1:59" s="389" customFormat="1" x14ac:dyDescent="0.2">
      <c r="A112" s="374">
        <v>21</v>
      </c>
      <c r="B112" s="375">
        <v>4435</v>
      </c>
      <c r="C112" s="375">
        <v>650034295</v>
      </c>
      <c r="D112" s="375">
        <v>72744669</v>
      </c>
      <c r="E112" s="373" t="s">
        <v>189</v>
      </c>
      <c r="F112" s="375">
        <v>3111</v>
      </c>
      <c r="G112" s="247" t="s">
        <v>315</v>
      </c>
      <c r="H112" s="376" t="s">
        <v>281</v>
      </c>
      <c r="I112" s="110">
        <v>3600935</v>
      </c>
      <c r="J112" s="111">
        <v>2615372</v>
      </c>
      <c r="K112" s="111">
        <v>20000</v>
      </c>
      <c r="L112" s="114">
        <v>890756</v>
      </c>
      <c r="M112" s="114">
        <v>52307</v>
      </c>
      <c r="N112" s="111">
        <v>22500</v>
      </c>
      <c r="O112" s="275">
        <v>6.3827999999999996</v>
      </c>
      <c r="P112" s="288">
        <v>5</v>
      </c>
      <c r="Q112" s="406">
        <v>1.3828</v>
      </c>
      <c r="R112" s="112">
        <f t="shared" si="153"/>
        <v>0</v>
      </c>
      <c r="S112" s="113">
        <v>0</v>
      </c>
      <c r="T112" s="113">
        <v>0</v>
      </c>
      <c r="U112" s="113">
        <v>0</v>
      </c>
      <c r="V112" s="113">
        <v>0</v>
      </c>
      <c r="W112" s="113">
        <v>0</v>
      </c>
      <c r="X112" s="113">
        <v>0</v>
      </c>
      <c r="Y112" s="113">
        <f t="shared" si="154"/>
        <v>0</v>
      </c>
      <c r="Z112" s="113">
        <v>0</v>
      </c>
      <c r="AA112" s="113">
        <v>0</v>
      </c>
      <c r="AB112" s="113">
        <v>0</v>
      </c>
      <c r="AC112" s="113">
        <f t="shared" si="155"/>
        <v>0</v>
      </c>
      <c r="AD112" s="113">
        <f t="shared" si="156"/>
        <v>0</v>
      </c>
      <c r="AE112" s="114">
        <f t="shared" si="157"/>
        <v>0</v>
      </c>
      <c r="AF112" s="114">
        <f t="shared" si="158"/>
        <v>0</v>
      </c>
      <c r="AG112" s="113">
        <v>0</v>
      </c>
      <c r="AH112" s="113">
        <v>0</v>
      </c>
      <c r="AI112" s="113">
        <v>0</v>
      </c>
      <c r="AJ112" s="113">
        <f t="shared" si="159"/>
        <v>0</v>
      </c>
      <c r="AK112" s="113">
        <f t="shared" si="160"/>
        <v>0</v>
      </c>
      <c r="AL112" s="115">
        <v>0</v>
      </c>
      <c r="AM112" s="115">
        <v>0</v>
      </c>
      <c r="AN112" s="115">
        <v>0</v>
      </c>
      <c r="AO112" s="115">
        <v>0</v>
      </c>
      <c r="AP112" s="115">
        <v>0</v>
      </c>
      <c r="AQ112" s="115">
        <v>0</v>
      </c>
      <c r="AR112" s="115">
        <v>0</v>
      </c>
      <c r="AS112" s="115">
        <v>0</v>
      </c>
      <c r="AT112" s="409">
        <f t="shared" ref="AT112:AT117" si="229">AL112+AN112+AO112+AR112+AQ112</f>
        <v>0</v>
      </c>
      <c r="AU112" s="115">
        <f t="shared" ref="AU112:AU117" si="230">AM112+AP112+AS112</f>
        <v>0</v>
      </c>
      <c r="AV112" s="116">
        <f t="shared" si="163"/>
        <v>0</v>
      </c>
      <c r="AW112" s="346">
        <f t="shared" ref="AW112:AW117" si="231">I112+AK112</f>
        <v>3600935</v>
      </c>
      <c r="AX112" s="113">
        <f t="shared" ref="AX112:AX117" si="232">J112+Y112</f>
        <v>2615372</v>
      </c>
      <c r="AY112" s="113">
        <f t="shared" ref="AY112:AY117" si="233">W112</f>
        <v>0</v>
      </c>
      <c r="AZ112" s="113">
        <f t="shared" ref="AZ112:AZ117" si="234">K112+AC112</f>
        <v>20000</v>
      </c>
      <c r="BA112" s="113">
        <f t="shared" ref="BA112:BB117" si="235">L112+AE112</f>
        <v>890756</v>
      </c>
      <c r="BB112" s="113">
        <f t="shared" si="235"/>
        <v>52307</v>
      </c>
      <c r="BC112" s="113">
        <f t="shared" ref="BC112:BC117" si="236">N112+AJ112</f>
        <v>22500</v>
      </c>
      <c r="BD112" s="115">
        <f t="shared" ref="BD112:BD117" si="237">O112+AV112</f>
        <v>6.3827999999999996</v>
      </c>
      <c r="BE112" s="115">
        <f t="shared" ref="BE112:BE117" si="238">P112+AT112</f>
        <v>5</v>
      </c>
      <c r="BF112" s="372">
        <f t="shared" ref="BF112:BF117" si="239">AQ112</f>
        <v>0</v>
      </c>
      <c r="BG112" s="116">
        <f t="shared" ref="BG112:BG117" si="240">Q112+AU112</f>
        <v>1.3828</v>
      </c>
    </row>
    <row r="113" spans="1:59" s="389" customFormat="1" x14ac:dyDescent="0.2">
      <c r="A113" s="374">
        <v>21</v>
      </c>
      <c r="B113" s="375">
        <v>4435</v>
      </c>
      <c r="C113" s="375">
        <v>650034295</v>
      </c>
      <c r="D113" s="375">
        <v>72744669</v>
      </c>
      <c r="E113" s="373" t="s">
        <v>189</v>
      </c>
      <c r="F113" s="375">
        <v>3117</v>
      </c>
      <c r="G113" s="247" t="s">
        <v>318</v>
      </c>
      <c r="H113" s="376" t="s">
        <v>281</v>
      </c>
      <c r="I113" s="110">
        <v>6049494</v>
      </c>
      <c r="J113" s="111">
        <v>4353265</v>
      </c>
      <c r="K113" s="111">
        <v>25000</v>
      </c>
      <c r="L113" s="114">
        <v>1479854</v>
      </c>
      <c r="M113" s="114">
        <v>87065</v>
      </c>
      <c r="N113" s="111">
        <v>104310</v>
      </c>
      <c r="O113" s="275">
        <v>8.5866000000000007</v>
      </c>
      <c r="P113" s="288">
        <v>5.4089999999999998</v>
      </c>
      <c r="Q113" s="406">
        <v>3.1776</v>
      </c>
      <c r="R113" s="112">
        <f t="shared" si="153"/>
        <v>0</v>
      </c>
      <c r="S113" s="113">
        <v>0</v>
      </c>
      <c r="T113" s="113">
        <v>0</v>
      </c>
      <c r="U113" s="113">
        <v>35612</v>
      </c>
      <c r="V113" s="113">
        <v>-73638</v>
      </c>
      <c r="W113" s="113">
        <v>0</v>
      </c>
      <c r="X113" s="113">
        <v>0</v>
      </c>
      <c r="Y113" s="113">
        <f t="shared" si="154"/>
        <v>-38026</v>
      </c>
      <c r="Z113" s="113">
        <v>0</v>
      </c>
      <c r="AA113" s="113">
        <v>0</v>
      </c>
      <c r="AB113" s="113">
        <v>0</v>
      </c>
      <c r="AC113" s="113">
        <f t="shared" si="155"/>
        <v>0</v>
      </c>
      <c r="AD113" s="113">
        <f t="shared" si="156"/>
        <v>-38026</v>
      </c>
      <c r="AE113" s="114">
        <f t="shared" si="157"/>
        <v>-12853</v>
      </c>
      <c r="AF113" s="114">
        <f t="shared" si="158"/>
        <v>-761</v>
      </c>
      <c r="AG113" s="113">
        <v>0</v>
      </c>
      <c r="AH113" s="113">
        <v>100001</v>
      </c>
      <c r="AI113" s="113">
        <v>0</v>
      </c>
      <c r="AJ113" s="113">
        <f t="shared" si="159"/>
        <v>100001</v>
      </c>
      <c r="AK113" s="113">
        <f t="shared" si="160"/>
        <v>48361</v>
      </c>
      <c r="AL113" s="115">
        <v>0</v>
      </c>
      <c r="AM113" s="115">
        <v>0</v>
      </c>
      <c r="AN113" s="115">
        <v>0</v>
      </c>
      <c r="AO113" s="115">
        <v>0</v>
      </c>
      <c r="AP113" s="115">
        <v>0</v>
      </c>
      <c r="AQ113" s="115">
        <v>0</v>
      </c>
      <c r="AR113" s="115">
        <v>0</v>
      </c>
      <c r="AS113" s="115">
        <v>0</v>
      </c>
      <c r="AT113" s="409">
        <f t="shared" si="229"/>
        <v>0</v>
      </c>
      <c r="AU113" s="115">
        <f t="shared" si="230"/>
        <v>0</v>
      </c>
      <c r="AV113" s="116">
        <f t="shared" si="163"/>
        <v>0</v>
      </c>
      <c r="AW113" s="346">
        <f t="shared" si="231"/>
        <v>6097855</v>
      </c>
      <c r="AX113" s="113">
        <f t="shared" si="232"/>
        <v>4315239</v>
      </c>
      <c r="AY113" s="113">
        <f t="shared" si="233"/>
        <v>0</v>
      </c>
      <c r="AZ113" s="113">
        <f t="shared" si="234"/>
        <v>25000</v>
      </c>
      <c r="BA113" s="113">
        <f t="shared" si="235"/>
        <v>1467001</v>
      </c>
      <c r="BB113" s="113">
        <f t="shared" si="235"/>
        <v>86304</v>
      </c>
      <c r="BC113" s="113">
        <f t="shared" si="236"/>
        <v>204311</v>
      </c>
      <c r="BD113" s="115">
        <f t="shared" si="237"/>
        <v>8.5866000000000007</v>
      </c>
      <c r="BE113" s="115">
        <f t="shared" si="238"/>
        <v>5.4089999999999998</v>
      </c>
      <c r="BF113" s="372">
        <f t="shared" si="239"/>
        <v>0</v>
      </c>
      <c r="BG113" s="116">
        <f t="shared" si="240"/>
        <v>3.1776</v>
      </c>
    </row>
    <row r="114" spans="1:59" s="389" customFormat="1" x14ac:dyDescent="0.2">
      <c r="A114" s="374">
        <v>21</v>
      </c>
      <c r="B114" s="375">
        <v>4435</v>
      </c>
      <c r="C114" s="375">
        <v>650034295</v>
      </c>
      <c r="D114" s="375">
        <v>72744669</v>
      </c>
      <c r="E114" s="373" t="s">
        <v>189</v>
      </c>
      <c r="F114" s="375">
        <v>3117</v>
      </c>
      <c r="G114" s="247" t="s">
        <v>316</v>
      </c>
      <c r="H114" s="376" t="s">
        <v>282</v>
      </c>
      <c r="I114" s="110">
        <v>391296</v>
      </c>
      <c r="J114" s="111">
        <v>286300</v>
      </c>
      <c r="K114" s="111">
        <v>0</v>
      </c>
      <c r="L114" s="114">
        <v>96770</v>
      </c>
      <c r="M114" s="114">
        <v>5726</v>
      </c>
      <c r="N114" s="111">
        <v>2500</v>
      </c>
      <c r="O114" s="275">
        <v>0.83000000000000007</v>
      </c>
      <c r="P114" s="288">
        <v>0.83000000000000007</v>
      </c>
      <c r="Q114" s="406">
        <v>0</v>
      </c>
      <c r="R114" s="112">
        <f t="shared" si="153"/>
        <v>0</v>
      </c>
      <c r="S114" s="113">
        <v>-73781</v>
      </c>
      <c r="T114" s="113">
        <v>0</v>
      </c>
      <c r="U114" s="113">
        <v>0</v>
      </c>
      <c r="V114" s="113">
        <v>0</v>
      </c>
      <c r="W114" s="113">
        <v>0</v>
      </c>
      <c r="X114" s="113">
        <v>0</v>
      </c>
      <c r="Y114" s="113">
        <f t="shared" si="154"/>
        <v>-73781</v>
      </c>
      <c r="Z114" s="113">
        <v>0</v>
      </c>
      <c r="AA114" s="113">
        <v>0</v>
      </c>
      <c r="AB114" s="113">
        <v>0</v>
      </c>
      <c r="AC114" s="113">
        <f t="shared" si="155"/>
        <v>0</v>
      </c>
      <c r="AD114" s="113">
        <f t="shared" si="156"/>
        <v>-73781</v>
      </c>
      <c r="AE114" s="114">
        <f t="shared" si="157"/>
        <v>-24938</v>
      </c>
      <c r="AF114" s="114">
        <f t="shared" si="158"/>
        <v>-1476</v>
      </c>
      <c r="AG114" s="113">
        <v>0</v>
      </c>
      <c r="AH114" s="113">
        <v>0</v>
      </c>
      <c r="AI114" s="113">
        <v>0</v>
      </c>
      <c r="AJ114" s="113">
        <f t="shared" si="159"/>
        <v>0</v>
      </c>
      <c r="AK114" s="113">
        <f t="shared" si="160"/>
        <v>-100195</v>
      </c>
      <c r="AL114" s="115">
        <v>0</v>
      </c>
      <c r="AM114" s="115">
        <v>0</v>
      </c>
      <c r="AN114" s="115">
        <v>-0.21</v>
      </c>
      <c r="AO114" s="115">
        <v>0</v>
      </c>
      <c r="AP114" s="115">
        <v>0</v>
      </c>
      <c r="AQ114" s="115">
        <v>0</v>
      </c>
      <c r="AR114" s="115">
        <v>0</v>
      </c>
      <c r="AS114" s="115">
        <v>0</v>
      </c>
      <c r="AT114" s="409">
        <f t="shared" si="229"/>
        <v>-0.21</v>
      </c>
      <c r="AU114" s="115">
        <f t="shared" si="230"/>
        <v>0</v>
      </c>
      <c r="AV114" s="116">
        <f t="shared" si="163"/>
        <v>-0.21</v>
      </c>
      <c r="AW114" s="346">
        <f t="shared" si="231"/>
        <v>291101</v>
      </c>
      <c r="AX114" s="113">
        <f t="shared" si="232"/>
        <v>212519</v>
      </c>
      <c r="AY114" s="113">
        <f t="shared" si="233"/>
        <v>0</v>
      </c>
      <c r="AZ114" s="113">
        <f t="shared" si="234"/>
        <v>0</v>
      </c>
      <c r="BA114" s="113">
        <f t="shared" si="235"/>
        <v>71832</v>
      </c>
      <c r="BB114" s="113">
        <f t="shared" si="235"/>
        <v>4250</v>
      </c>
      <c r="BC114" s="113">
        <f t="shared" si="236"/>
        <v>2500</v>
      </c>
      <c r="BD114" s="115">
        <f t="shared" si="237"/>
        <v>0.62000000000000011</v>
      </c>
      <c r="BE114" s="115">
        <f t="shared" si="238"/>
        <v>0.62000000000000011</v>
      </c>
      <c r="BF114" s="372">
        <f t="shared" si="239"/>
        <v>0</v>
      </c>
      <c r="BG114" s="116">
        <f t="shared" si="240"/>
        <v>0</v>
      </c>
    </row>
    <row r="115" spans="1:59" s="389" customFormat="1" x14ac:dyDescent="0.2">
      <c r="A115" s="374">
        <v>21</v>
      </c>
      <c r="B115" s="375">
        <v>4435</v>
      </c>
      <c r="C115" s="375">
        <v>650034295</v>
      </c>
      <c r="D115" s="375">
        <v>72744669</v>
      </c>
      <c r="E115" s="367" t="s">
        <v>189</v>
      </c>
      <c r="F115" s="375">
        <v>3141</v>
      </c>
      <c r="G115" s="247" t="s">
        <v>319</v>
      </c>
      <c r="H115" s="376" t="s">
        <v>282</v>
      </c>
      <c r="I115" s="110">
        <v>1095108</v>
      </c>
      <c r="J115" s="111">
        <v>791906</v>
      </c>
      <c r="K115" s="111">
        <v>10000</v>
      </c>
      <c r="L115" s="114">
        <v>271044</v>
      </c>
      <c r="M115" s="114">
        <v>15838</v>
      </c>
      <c r="N115" s="111">
        <v>6320</v>
      </c>
      <c r="O115" s="275">
        <v>2.73</v>
      </c>
      <c r="P115" s="288">
        <v>0</v>
      </c>
      <c r="Q115" s="406">
        <v>2.73</v>
      </c>
      <c r="R115" s="112">
        <f t="shared" si="153"/>
        <v>0</v>
      </c>
      <c r="S115" s="113">
        <v>0</v>
      </c>
      <c r="T115" s="113">
        <v>0</v>
      </c>
      <c r="U115" s="113">
        <v>0</v>
      </c>
      <c r="V115" s="113">
        <v>0</v>
      </c>
      <c r="W115" s="113">
        <v>0</v>
      </c>
      <c r="X115" s="113">
        <v>0</v>
      </c>
      <c r="Y115" s="113">
        <f t="shared" si="154"/>
        <v>0</v>
      </c>
      <c r="Z115" s="113">
        <v>0</v>
      </c>
      <c r="AA115" s="113">
        <v>0</v>
      </c>
      <c r="AB115" s="113">
        <v>0</v>
      </c>
      <c r="AC115" s="113">
        <f t="shared" si="155"/>
        <v>0</v>
      </c>
      <c r="AD115" s="113">
        <f t="shared" si="156"/>
        <v>0</v>
      </c>
      <c r="AE115" s="114">
        <f t="shared" si="157"/>
        <v>0</v>
      </c>
      <c r="AF115" s="114">
        <f t="shared" si="158"/>
        <v>0</v>
      </c>
      <c r="AG115" s="113">
        <v>0</v>
      </c>
      <c r="AH115" s="113">
        <v>0</v>
      </c>
      <c r="AI115" s="113">
        <v>0</v>
      </c>
      <c r="AJ115" s="113">
        <f t="shared" si="159"/>
        <v>0</v>
      </c>
      <c r="AK115" s="113">
        <f t="shared" si="160"/>
        <v>0</v>
      </c>
      <c r="AL115" s="115">
        <v>0</v>
      </c>
      <c r="AM115" s="115">
        <v>0</v>
      </c>
      <c r="AN115" s="115">
        <v>0</v>
      </c>
      <c r="AO115" s="115">
        <v>0</v>
      </c>
      <c r="AP115" s="115">
        <v>0</v>
      </c>
      <c r="AQ115" s="115">
        <v>0</v>
      </c>
      <c r="AR115" s="115">
        <v>0</v>
      </c>
      <c r="AS115" s="115">
        <v>0</v>
      </c>
      <c r="AT115" s="409">
        <f t="shared" si="229"/>
        <v>0</v>
      </c>
      <c r="AU115" s="115">
        <f t="shared" si="230"/>
        <v>0</v>
      </c>
      <c r="AV115" s="116">
        <f t="shared" si="163"/>
        <v>0</v>
      </c>
      <c r="AW115" s="346">
        <f t="shared" si="231"/>
        <v>1095108</v>
      </c>
      <c r="AX115" s="113">
        <f t="shared" si="232"/>
        <v>791906</v>
      </c>
      <c r="AY115" s="113">
        <f t="shared" si="233"/>
        <v>0</v>
      </c>
      <c r="AZ115" s="113">
        <f t="shared" si="234"/>
        <v>10000</v>
      </c>
      <c r="BA115" s="113">
        <f t="shared" si="235"/>
        <v>271044</v>
      </c>
      <c r="BB115" s="113">
        <f t="shared" si="235"/>
        <v>15838</v>
      </c>
      <c r="BC115" s="113">
        <f t="shared" si="236"/>
        <v>6320</v>
      </c>
      <c r="BD115" s="115">
        <f t="shared" si="237"/>
        <v>2.73</v>
      </c>
      <c r="BE115" s="115">
        <f t="shared" si="238"/>
        <v>0</v>
      </c>
      <c r="BF115" s="372">
        <f t="shared" si="239"/>
        <v>0</v>
      </c>
      <c r="BG115" s="116">
        <f t="shared" si="240"/>
        <v>2.73</v>
      </c>
    </row>
    <row r="116" spans="1:59" s="389" customFormat="1" x14ac:dyDescent="0.2">
      <c r="A116" s="374">
        <v>21</v>
      </c>
      <c r="B116" s="375">
        <v>4435</v>
      </c>
      <c r="C116" s="375">
        <v>650034295</v>
      </c>
      <c r="D116" s="375">
        <v>72744669</v>
      </c>
      <c r="E116" s="373" t="s">
        <v>189</v>
      </c>
      <c r="F116" s="375">
        <v>3143</v>
      </c>
      <c r="G116" s="247" t="s">
        <v>633</v>
      </c>
      <c r="H116" s="394" t="s">
        <v>281</v>
      </c>
      <c r="I116" s="110">
        <v>599290</v>
      </c>
      <c r="J116" s="111">
        <v>436377</v>
      </c>
      <c r="K116" s="111">
        <v>5000</v>
      </c>
      <c r="L116" s="114">
        <v>149185</v>
      </c>
      <c r="M116" s="114">
        <v>8728</v>
      </c>
      <c r="N116" s="111">
        <v>0</v>
      </c>
      <c r="O116" s="275">
        <v>0.9375</v>
      </c>
      <c r="P116" s="288">
        <v>0.9375</v>
      </c>
      <c r="Q116" s="406">
        <v>0</v>
      </c>
      <c r="R116" s="112">
        <f t="shared" si="153"/>
        <v>0</v>
      </c>
      <c r="S116" s="113">
        <v>0</v>
      </c>
      <c r="T116" s="113">
        <v>0</v>
      </c>
      <c r="U116" s="113">
        <v>0</v>
      </c>
      <c r="V116" s="113">
        <v>0</v>
      </c>
      <c r="W116" s="113">
        <v>0</v>
      </c>
      <c r="X116" s="113">
        <v>0</v>
      </c>
      <c r="Y116" s="113">
        <f t="shared" si="154"/>
        <v>0</v>
      </c>
      <c r="Z116" s="113">
        <v>0</v>
      </c>
      <c r="AA116" s="113">
        <v>0</v>
      </c>
      <c r="AB116" s="113">
        <v>0</v>
      </c>
      <c r="AC116" s="113">
        <f t="shared" si="155"/>
        <v>0</v>
      </c>
      <c r="AD116" s="113">
        <f t="shared" si="156"/>
        <v>0</v>
      </c>
      <c r="AE116" s="114">
        <f t="shared" si="157"/>
        <v>0</v>
      </c>
      <c r="AF116" s="114">
        <f t="shared" si="158"/>
        <v>0</v>
      </c>
      <c r="AG116" s="113">
        <v>0</v>
      </c>
      <c r="AH116" s="113">
        <v>0</v>
      </c>
      <c r="AI116" s="113">
        <v>0</v>
      </c>
      <c r="AJ116" s="113">
        <f t="shared" si="159"/>
        <v>0</v>
      </c>
      <c r="AK116" s="113">
        <f t="shared" si="160"/>
        <v>0</v>
      </c>
      <c r="AL116" s="115">
        <v>0</v>
      </c>
      <c r="AM116" s="115">
        <v>0</v>
      </c>
      <c r="AN116" s="115">
        <v>0</v>
      </c>
      <c r="AO116" s="115">
        <v>0</v>
      </c>
      <c r="AP116" s="115">
        <v>0</v>
      </c>
      <c r="AQ116" s="115">
        <v>0</v>
      </c>
      <c r="AR116" s="115">
        <v>0</v>
      </c>
      <c r="AS116" s="115">
        <v>0</v>
      </c>
      <c r="AT116" s="409">
        <f t="shared" si="229"/>
        <v>0</v>
      </c>
      <c r="AU116" s="115">
        <f t="shared" si="230"/>
        <v>0</v>
      </c>
      <c r="AV116" s="116">
        <f t="shared" si="163"/>
        <v>0</v>
      </c>
      <c r="AW116" s="346">
        <f t="shared" si="231"/>
        <v>599290</v>
      </c>
      <c r="AX116" s="113">
        <f t="shared" si="232"/>
        <v>436377</v>
      </c>
      <c r="AY116" s="113">
        <f t="shared" si="233"/>
        <v>0</v>
      </c>
      <c r="AZ116" s="113">
        <f t="shared" si="234"/>
        <v>5000</v>
      </c>
      <c r="BA116" s="113">
        <f t="shared" si="235"/>
        <v>149185</v>
      </c>
      <c r="BB116" s="113">
        <f t="shared" si="235"/>
        <v>8728</v>
      </c>
      <c r="BC116" s="113">
        <f t="shared" si="236"/>
        <v>0</v>
      </c>
      <c r="BD116" s="115">
        <f t="shared" si="237"/>
        <v>0.9375</v>
      </c>
      <c r="BE116" s="115">
        <f t="shared" si="238"/>
        <v>0.9375</v>
      </c>
      <c r="BF116" s="372">
        <f t="shared" si="239"/>
        <v>0</v>
      </c>
      <c r="BG116" s="116">
        <f t="shared" si="240"/>
        <v>0</v>
      </c>
    </row>
    <row r="117" spans="1:59" s="389" customFormat="1" x14ac:dyDescent="0.2">
      <c r="A117" s="374">
        <v>21</v>
      </c>
      <c r="B117" s="375">
        <v>4435</v>
      </c>
      <c r="C117" s="375">
        <v>650034295</v>
      </c>
      <c r="D117" s="375">
        <v>72744669</v>
      </c>
      <c r="E117" s="373" t="s">
        <v>189</v>
      </c>
      <c r="F117" s="375">
        <v>3143</v>
      </c>
      <c r="G117" s="247" t="s">
        <v>634</v>
      </c>
      <c r="H117" s="394" t="s">
        <v>282</v>
      </c>
      <c r="I117" s="110">
        <v>19662</v>
      </c>
      <c r="J117" s="111">
        <v>13860</v>
      </c>
      <c r="K117" s="111">
        <v>0</v>
      </c>
      <c r="L117" s="114">
        <v>4685</v>
      </c>
      <c r="M117" s="114">
        <v>277</v>
      </c>
      <c r="N117" s="111">
        <v>840</v>
      </c>
      <c r="O117" s="275">
        <v>0.06</v>
      </c>
      <c r="P117" s="288">
        <v>0</v>
      </c>
      <c r="Q117" s="406">
        <v>0.06</v>
      </c>
      <c r="R117" s="112">
        <f t="shared" si="153"/>
        <v>0</v>
      </c>
      <c r="S117" s="113">
        <v>0</v>
      </c>
      <c r="T117" s="113">
        <v>0</v>
      </c>
      <c r="U117" s="113">
        <v>0</v>
      </c>
      <c r="V117" s="113">
        <v>0</v>
      </c>
      <c r="W117" s="113">
        <v>0</v>
      </c>
      <c r="X117" s="113">
        <v>0</v>
      </c>
      <c r="Y117" s="113">
        <f t="shared" si="154"/>
        <v>0</v>
      </c>
      <c r="Z117" s="113">
        <v>0</v>
      </c>
      <c r="AA117" s="113">
        <v>0</v>
      </c>
      <c r="AB117" s="113">
        <v>0</v>
      </c>
      <c r="AC117" s="113">
        <f t="shared" si="155"/>
        <v>0</v>
      </c>
      <c r="AD117" s="113">
        <f t="shared" si="156"/>
        <v>0</v>
      </c>
      <c r="AE117" s="114">
        <f t="shared" si="157"/>
        <v>0</v>
      </c>
      <c r="AF117" s="114">
        <f t="shared" si="158"/>
        <v>0</v>
      </c>
      <c r="AG117" s="113">
        <v>0</v>
      </c>
      <c r="AH117" s="113">
        <v>0</v>
      </c>
      <c r="AI117" s="113">
        <v>0</v>
      </c>
      <c r="AJ117" s="113">
        <f t="shared" si="159"/>
        <v>0</v>
      </c>
      <c r="AK117" s="113">
        <f t="shared" si="160"/>
        <v>0</v>
      </c>
      <c r="AL117" s="115">
        <v>0</v>
      </c>
      <c r="AM117" s="115">
        <v>0</v>
      </c>
      <c r="AN117" s="115">
        <v>0</v>
      </c>
      <c r="AO117" s="115">
        <v>0</v>
      </c>
      <c r="AP117" s="115">
        <v>0</v>
      </c>
      <c r="AQ117" s="115">
        <v>0</v>
      </c>
      <c r="AR117" s="115">
        <v>0</v>
      </c>
      <c r="AS117" s="115">
        <v>0</v>
      </c>
      <c r="AT117" s="409">
        <f t="shared" si="229"/>
        <v>0</v>
      </c>
      <c r="AU117" s="115">
        <f t="shared" si="230"/>
        <v>0</v>
      </c>
      <c r="AV117" s="116">
        <f t="shared" si="163"/>
        <v>0</v>
      </c>
      <c r="AW117" s="346">
        <f t="shared" si="231"/>
        <v>19662</v>
      </c>
      <c r="AX117" s="113">
        <f t="shared" si="232"/>
        <v>13860</v>
      </c>
      <c r="AY117" s="113">
        <f t="shared" si="233"/>
        <v>0</v>
      </c>
      <c r="AZ117" s="113">
        <f t="shared" si="234"/>
        <v>0</v>
      </c>
      <c r="BA117" s="113">
        <f t="shared" si="235"/>
        <v>4685</v>
      </c>
      <c r="BB117" s="113">
        <f t="shared" si="235"/>
        <v>277</v>
      </c>
      <c r="BC117" s="113">
        <f t="shared" si="236"/>
        <v>840</v>
      </c>
      <c r="BD117" s="115">
        <f t="shared" si="237"/>
        <v>0.06</v>
      </c>
      <c r="BE117" s="115">
        <f t="shared" si="238"/>
        <v>0</v>
      </c>
      <c r="BF117" s="372">
        <f t="shared" si="239"/>
        <v>0</v>
      </c>
      <c r="BG117" s="116">
        <f t="shared" si="240"/>
        <v>0.06</v>
      </c>
    </row>
    <row r="118" spans="1:59" s="389" customFormat="1" x14ac:dyDescent="0.2">
      <c r="A118" s="237">
        <v>21</v>
      </c>
      <c r="B118" s="31">
        <v>4435</v>
      </c>
      <c r="C118" s="31">
        <v>650034295</v>
      </c>
      <c r="D118" s="31">
        <v>72744669</v>
      </c>
      <c r="E118" s="246" t="s">
        <v>190</v>
      </c>
      <c r="F118" s="31"/>
      <c r="G118" s="236"/>
      <c r="H118" s="327"/>
      <c r="I118" s="5">
        <v>11755785</v>
      </c>
      <c r="J118" s="8">
        <v>8497080</v>
      </c>
      <c r="K118" s="8">
        <v>60000</v>
      </c>
      <c r="L118" s="8">
        <v>2892294</v>
      </c>
      <c r="M118" s="8">
        <v>169941</v>
      </c>
      <c r="N118" s="8">
        <v>136470</v>
      </c>
      <c r="O118" s="9">
        <v>19.526899999999998</v>
      </c>
      <c r="P118" s="9">
        <v>12.176499999999999</v>
      </c>
      <c r="Q118" s="38">
        <v>7.3503999999999996</v>
      </c>
      <c r="R118" s="5">
        <f t="shared" ref="R118:BG118" si="241">SUM(R112:R117)</f>
        <v>0</v>
      </c>
      <c r="S118" s="8">
        <f t="shared" si="241"/>
        <v>-73781</v>
      </c>
      <c r="T118" s="8">
        <f t="shared" si="241"/>
        <v>0</v>
      </c>
      <c r="U118" s="8">
        <f t="shared" si="241"/>
        <v>35612</v>
      </c>
      <c r="V118" s="8">
        <f t="shared" si="241"/>
        <v>-73638</v>
      </c>
      <c r="W118" s="8">
        <f t="shared" ref="W118" si="242">SUM(W112:W117)</f>
        <v>0</v>
      </c>
      <c r="X118" s="8">
        <f t="shared" si="241"/>
        <v>0</v>
      </c>
      <c r="Y118" s="8">
        <f t="shared" si="241"/>
        <v>-111807</v>
      </c>
      <c r="Z118" s="8">
        <f t="shared" si="241"/>
        <v>0</v>
      </c>
      <c r="AA118" s="8">
        <f t="shared" si="241"/>
        <v>0</v>
      </c>
      <c r="AB118" s="8">
        <f t="shared" si="241"/>
        <v>0</v>
      </c>
      <c r="AC118" s="8">
        <f t="shared" si="241"/>
        <v>0</v>
      </c>
      <c r="AD118" s="8">
        <f t="shared" si="241"/>
        <v>-111807</v>
      </c>
      <c r="AE118" s="8">
        <f t="shared" si="241"/>
        <v>-37791</v>
      </c>
      <c r="AF118" s="8">
        <f t="shared" si="241"/>
        <v>-2237</v>
      </c>
      <c r="AG118" s="8">
        <f t="shared" si="241"/>
        <v>0</v>
      </c>
      <c r="AH118" s="8">
        <f t="shared" si="241"/>
        <v>100001</v>
      </c>
      <c r="AI118" s="8">
        <f t="shared" si="241"/>
        <v>0</v>
      </c>
      <c r="AJ118" s="8">
        <f t="shared" si="241"/>
        <v>100001</v>
      </c>
      <c r="AK118" s="8">
        <f t="shared" si="241"/>
        <v>-51834</v>
      </c>
      <c r="AL118" s="9">
        <f t="shared" si="241"/>
        <v>0</v>
      </c>
      <c r="AM118" s="9">
        <f t="shared" si="241"/>
        <v>0</v>
      </c>
      <c r="AN118" s="9">
        <f t="shared" si="241"/>
        <v>-0.21</v>
      </c>
      <c r="AO118" s="9">
        <f t="shared" si="241"/>
        <v>0</v>
      </c>
      <c r="AP118" s="9">
        <f t="shared" si="241"/>
        <v>0</v>
      </c>
      <c r="AQ118" s="9">
        <f t="shared" ref="AQ118" si="243">SUM(AQ112:AQ117)</f>
        <v>0</v>
      </c>
      <c r="AR118" s="9">
        <f t="shared" si="241"/>
        <v>0</v>
      </c>
      <c r="AS118" s="9">
        <f t="shared" si="241"/>
        <v>0</v>
      </c>
      <c r="AT118" s="9">
        <f t="shared" si="241"/>
        <v>-0.21</v>
      </c>
      <c r="AU118" s="9">
        <f t="shared" si="241"/>
        <v>0</v>
      </c>
      <c r="AV118" s="78">
        <f t="shared" si="241"/>
        <v>-0.21</v>
      </c>
      <c r="AW118" s="851">
        <f t="shared" si="241"/>
        <v>11703951</v>
      </c>
      <c r="AX118" s="8">
        <f t="shared" si="241"/>
        <v>8385273</v>
      </c>
      <c r="AY118" s="43">
        <f t="shared" ref="AY118" si="244">SUM(AY112:AY117)</f>
        <v>0</v>
      </c>
      <c r="AZ118" s="8">
        <f t="shared" si="241"/>
        <v>60000</v>
      </c>
      <c r="BA118" s="8">
        <f t="shared" si="241"/>
        <v>2854503</v>
      </c>
      <c r="BB118" s="8">
        <f t="shared" si="241"/>
        <v>167704</v>
      </c>
      <c r="BC118" s="8">
        <f t="shared" si="241"/>
        <v>236471</v>
      </c>
      <c r="BD118" s="9">
        <f t="shared" si="241"/>
        <v>19.3169</v>
      </c>
      <c r="BE118" s="9">
        <f t="shared" si="241"/>
        <v>11.9665</v>
      </c>
      <c r="BF118" s="9">
        <f t="shared" si="241"/>
        <v>0</v>
      </c>
      <c r="BG118" s="78">
        <f t="shared" si="241"/>
        <v>7.3503999999999996</v>
      </c>
    </row>
    <row r="119" spans="1:59" s="389" customFormat="1" x14ac:dyDescent="0.2">
      <c r="A119" s="374">
        <v>22</v>
      </c>
      <c r="B119" s="375">
        <v>4412</v>
      </c>
      <c r="C119" s="375">
        <v>600074447</v>
      </c>
      <c r="D119" s="375">
        <v>70698554</v>
      </c>
      <c r="E119" s="373" t="s">
        <v>191</v>
      </c>
      <c r="F119" s="375">
        <v>3111</v>
      </c>
      <c r="G119" s="247" t="s">
        <v>315</v>
      </c>
      <c r="H119" s="376" t="s">
        <v>281</v>
      </c>
      <c r="I119" s="110">
        <v>3399415</v>
      </c>
      <c r="J119" s="111">
        <v>2489333</v>
      </c>
      <c r="K119" s="111">
        <v>0</v>
      </c>
      <c r="L119" s="114">
        <v>841395</v>
      </c>
      <c r="M119" s="114">
        <v>49787</v>
      </c>
      <c r="N119" s="111">
        <v>18900</v>
      </c>
      <c r="O119" s="275">
        <v>5.6150000000000002</v>
      </c>
      <c r="P119" s="288">
        <v>4.1252000000000004</v>
      </c>
      <c r="Q119" s="406">
        <v>1.4898</v>
      </c>
      <c r="R119" s="112">
        <f t="shared" si="153"/>
        <v>0</v>
      </c>
      <c r="S119" s="113">
        <v>0</v>
      </c>
      <c r="T119" s="113">
        <v>0</v>
      </c>
      <c r="U119" s="113">
        <v>24852</v>
      </c>
      <c r="V119" s="113">
        <v>0</v>
      </c>
      <c r="W119" s="113">
        <v>0</v>
      </c>
      <c r="X119" s="113">
        <v>0</v>
      </c>
      <c r="Y119" s="113">
        <f t="shared" si="154"/>
        <v>24852</v>
      </c>
      <c r="Z119" s="113">
        <v>0</v>
      </c>
      <c r="AA119" s="113">
        <v>0</v>
      </c>
      <c r="AB119" s="113">
        <v>0</v>
      </c>
      <c r="AC119" s="113">
        <f t="shared" si="155"/>
        <v>0</v>
      </c>
      <c r="AD119" s="113">
        <f t="shared" si="156"/>
        <v>24852</v>
      </c>
      <c r="AE119" s="114">
        <f t="shared" si="157"/>
        <v>8400</v>
      </c>
      <c r="AF119" s="114">
        <f t="shared" si="158"/>
        <v>497</v>
      </c>
      <c r="AG119" s="113">
        <v>0</v>
      </c>
      <c r="AH119" s="113">
        <v>0</v>
      </c>
      <c r="AI119" s="113">
        <v>0</v>
      </c>
      <c r="AJ119" s="113">
        <f t="shared" si="159"/>
        <v>0</v>
      </c>
      <c r="AK119" s="113">
        <f t="shared" si="160"/>
        <v>33749</v>
      </c>
      <c r="AL119" s="115">
        <v>0</v>
      </c>
      <c r="AM119" s="115">
        <v>0</v>
      </c>
      <c r="AN119" s="115">
        <v>0</v>
      </c>
      <c r="AO119" s="115">
        <v>0</v>
      </c>
      <c r="AP119" s="115">
        <v>0</v>
      </c>
      <c r="AQ119" s="115">
        <v>0</v>
      </c>
      <c r="AR119" s="115">
        <v>0</v>
      </c>
      <c r="AS119" s="115">
        <v>0</v>
      </c>
      <c r="AT119" s="409">
        <f t="shared" ref="AT119:AT121" si="245">AL119+AN119+AO119+AR119+AQ119</f>
        <v>0</v>
      </c>
      <c r="AU119" s="115">
        <f>AM119+AP119+AS119</f>
        <v>0</v>
      </c>
      <c r="AV119" s="116">
        <f t="shared" si="163"/>
        <v>0</v>
      </c>
      <c r="AW119" s="346">
        <f>I119+AK119</f>
        <v>3433164</v>
      </c>
      <c r="AX119" s="113">
        <f>J119+Y119</f>
        <v>2514185</v>
      </c>
      <c r="AY119" s="113">
        <f t="shared" ref="AY119:AY121" si="246">W119</f>
        <v>0</v>
      </c>
      <c r="AZ119" s="113">
        <f>K119+AC119</f>
        <v>0</v>
      </c>
      <c r="BA119" s="113">
        <f t="shared" ref="BA119:BB121" si="247">L119+AE119</f>
        <v>849795</v>
      </c>
      <c r="BB119" s="113">
        <f t="shared" si="247"/>
        <v>50284</v>
      </c>
      <c r="BC119" s="113">
        <f>N119+AJ119</f>
        <v>18900</v>
      </c>
      <c r="BD119" s="115">
        <f>O119+AV119</f>
        <v>5.6150000000000002</v>
      </c>
      <c r="BE119" s="115">
        <f>P119+AT119</f>
        <v>4.1252000000000004</v>
      </c>
      <c r="BF119" s="372">
        <f t="shared" ref="BF119:BF121" si="248">AQ119</f>
        <v>0</v>
      </c>
      <c r="BG119" s="116">
        <f>Q119+AU119</f>
        <v>1.4898</v>
      </c>
    </row>
    <row r="120" spans="1:59" s="389" customFormat="1" x14ac:dyDescent="0.2">
      <c r="A120" s="374">
        <v>22</v>
      </c>
      <c r="B120" s="375">
        <v>4412</v>
      </c>
      <c r="C120" s="375">
        <v>600074447</v>
      </c>
      <c r="D120" s="375">
        <v>70698554</v>
      </c>
      <c r="E120" s="373" t="s">
        <v>191</v>
      </c>
      <c r="F120" s="375">
        <v>3111</v>
      </c>
      <c r="G120" s="247" t="s">
        <v>316</v>
      </c>
      <c r="H120" s="376" t="s">
        <v>282</v>
      </c>
      <c r="I120" s="110">
        <v>0</v>
      </c>
      <c r="J120" s="111">
        <v>0</v>
      </c>
      <c r="K120" s="111">
        <v>0</v>
      </c>
      <c r="L120" s="114">
        <v>0</v>
      </c>
      <c r="M120" s="114">
        <v>0</v>
      </c>
      <c r="N120" s="111">
        <v>0</v>
      </c>
      <c r="O120" s="275">
        <v>0</v>
      </c>
      <c r="P120" s="288">
        <v>0</v>
      </c>
      <c r="Q120" s="406">
        <v>0</v>
      </c>
      <c r="R120" s="112">
        <f t="shared" si="153"/>
        <v>0</v>
      </c>
      <c r="S120" s="113">
        <v>0</v>
      </c>
      <c r="T120" s="113">
        <v>0</v>
      </c>
      <c r="U120" s="113">
        <v>0</v>
      </c>
      <c r="V120" s="113">
        <v>0</v>
      </c>
      <c r="W120" s="113">
        <v>0</v>
      </c>
      <c r="X120" s="113">
        <v>0</v>
      </c>
      <c r="Y120" s="113">
        <f t="shared" si="154"/>
        <v>0</v>
      </c>
      <c r="Z120" s="113">
        <v>0</v>
      </c>
      <c r="AA120" s="113">
        <v>0</v>
      </c>
      <c r="AB120" s="113">
        <v>0</v>
      </c>
      <c r="AC120" s="113">
        <f t="shared" si="155"/>
        <v>0</v>
      </c>
      <c r="AD120" s="113">
        <f t="shared" si="156"/>
        <v>0</v>
      </c>
      <c r="AE120" s="114">
        <f t="shared" si="157"/>
        <v>0</v>
      </c>
      <c r="AF120" s="114">
        <f t="shared" si="158"/>
        <v>0</v>
      </c>
      <c r="AG120" s="113">
        <v>2000</v>
      </c>
      <c r="AH120" s="113">
        <v>0</v>
      </c>
      <c r="AI120" s="113">
        <v>0</v>
      </c>
      <c r="AJ120" s="113">
        <f t="shared" si="159"/>
        <v>2000</v>
      </c>
      <c r="AK120" s="113">
        <f t="shared" si="160"/>
        <v>2000</v>
      </c>
      <c r="AL120" s="115">
        <v>0</v>
      </c>
      <c r="AM120" s="115">
        <v>0</v>
      </c>
      <c r="AN120" s="115">
        <v>0</v>
      </c>
      <c r="AO120" s="115">
        <v>0</v>
      </c>
      <c r="AP120" s="115">
        <v>0</v>
      </c>
      <c r="AQ120" s="115">
        <v>0</v>
      </c>
      <c r="AR120" s="115">
        <v>0</v>
      </c>
      <c r="AS120" s="115">
        <v>0</v>
      </c>
      <c r="AT120" s="409">
        <f t="shared" si="245"/>
        <v>0</v>
      </c>
      <c r="AU120" s="115">
        <f>AM120+AP120+AS120</f>
        <v>0</v>
      </c>
      <c r="AV120" s="116">
        <f t="shared" si="163"/>
        <v>0</v>
      </c>
      <c r="AW120" s="346">
        <f>I120+AK120</f>
        <v>2000</v>
      </c>
      <c r="AX120" s="113">
        <f>J120+Y120</f>
        <v>0</v>
      </c>
      <c r="AY120" s="113">
        <f t="shared" si="246"/>
        <v>0</v>
      </c>
      <c r="AZ120" s="113">
        <f>K120+AC120</f>
        <v>0</v>
      </c>
      <c r="BA120" s="113">
        <f t="shared" si="247"/>
        <v>0</v>
      </c>
      <c r="BB120" s="113">
        <f t="shared" si="247"/>
        <v>0</v>
      </c>
      <c r="BC120" s="113">
        <f>N120+AJ120</f>
        <v>2000</v>
      </c>
      <c r="BD120" s="115">
        <f>O120+AV120</f>
        <v>0</v>
      </c>
      <c r="BE120" s="115">
        <f>P120+AT120</f>
        <v>0</v>
      </c>
      <c r="BF120" s="372">
        <f t="shared" si="248"/>
        <v>0</v>
      </c>
      <c r="BG120" s="116">
        <f>Q120+AU120</f>
        <v>0</v>
      </c>
    </row>
    <row r="121" spans="1:59" s="389" customFormat="1" x14ac:dyDescent="0.2">
      <c r="A121" s="374">
        <v>22</v>
      </c>
      <c r="B121" s="375">
        <v>4412</v>
      </c>
      <c r="C121" s="375">
        <v>600074447</v>
      </c>
      <c r="D121" s="375">
        <v>70698554</v>
      </c>
      <c r="E121" s="367" t="s">
        <v>191</v>
      </c>
      <c r="F121" s="375">
        <v>3141</v>
      </c>
      <c r="G121" s="247" t="s">
        <v>319</v>
      </c>
      <c r="H121" s="376" t="s">
        <v>282</v>
      </c>
      <c r="I121" s="110">
        <v>586148</v>
      </c>
      <c r="J121" s="111">
        <v>429789</v>
      </c>
      <c r="K121" s="111">
        <v>0</v>
      </c>
      <c r="L121" s="114">
        <v>145269</v>
      </c>
      <c r="M121" s="114">
        <v>8596</v>
      </c>
      <c r="N121" s="111">
        <v>2494</v>
      </c>
      <c r="O121" s="275">
        <v>1.46</v>
      </c>
      <c r="P121" s="288">
        <v>0</v>
      </c>
      <c r="Q121" s="406">
        <v>1.46</v>
      </c>
      <c r="R121" s="112">
        <f t="shared" si="153"/>
        <v>0</v>
      </c>
      <c r="S121" s="113">
        <v>0</v>
      </c>
      <c r="T121" s="113">
        <v>0</v>
      </c>
      <c r="U121" s="113">
        <v>0</v>
      </c>
      <c r="V121" s="113">
        <v>0</v>
      </c>
      <c r="W121" s="113">
        <v>0</v>
      </c>
      <c r="X121" s="113">
        <v>0</v>
      </c>
      <c r="Y121" s="113">
        <f t="shared" si="154"/>
        <v>0</v>
      </c>
      <c r="Z121" s="113">
        <v>0</v>
      </c>
      <c r="AA121" s="113">
        <v>0</v>
      </c>
      <c r="AB121" s="113">
        <v>0</v>
      </c>
      <c r="AC121" s="113">
        <f t="shared" si="155"/>
        <v>0</v>
      </c>
      <c r="AD121" s="113">
        <f t="shared" si="156"/>
        <v>0</v>
      </c>
      <c r="AE121" s="114">
        <f t="shared" si="157"/>
        <v>0</v>
      </c>
      <c r="AF121" s="114">
        <f t="shared" si="158"/>
        <v>0</v>
      </c>
      <c r="AG121" s="113">
        <v>0</v>
      </c>
      <c r="AH121" s="113">
        <v>0</v>
      </c>
      <c r="AI121" s="113">
        <v>0</v>
      </c>
      <c r="AJ121" s="113">
        <f t="shared" si="159"/>
        <v>0</v>
      </c>
      <c r="AK121" s="113">
        <f t="shared" si="160"/>
        <v>0</v>
      </c>
      <c r="AL121" s="115">
        <v>0</v>
      </c>
      <c r="AM121" s="115">
        <v>0</v>
      </c>
      <c r="AN121" s="115">
        <v>0</v>
      </c>
      <c r="AO121" s="115">
        <v>0</v>
      </c>
      <c r="AP121" s="115">
        <v>0</v>
      </c>
      <c r="AQ121" s="115">
        <v>0</v>
      </c>
      <c r="AR121" s="115">
        <v>0</v>
      </c>
      <c r="AS121" s="115">
        <v>0</v>
      </c>
      <c r="AT121" s="409">
        <f t="shared" si="245"/>
        <v>0</v>
      </c>
      <c r="AU121" s="115">
        <f>AM121+AP121+AS121</f>
        <v>0</v>
      </c>
      <c r="AV121" s="116">
        <f t="shared" si="163"/>
        <v>0</v>
      </c>
      <c r="AW121" s="346">
        <f>I121+AK121</f>
        <v>586148</v>
      </c>
      <c r="AX121" s="113">
        <f>J121+Y121</f>
        <v>429789</v>
      </c>
      <c r="AY121" s="113">
        <f t="shared" si="246"/>
        <v>0</v>
      </c>
      <c r="AZ121" s="113">
        <f>K121+AC121</f>
        <v>0</v>
      </c>
      <c r="BA121" s="113">
        <f t="shared" si="247"/>
        <v>145269</v>
      </c>
      <c r="BB121" s="113">
        <f t="shared" si="247"/>
        <v>8596</v>
      </c>
      <c r="BC121" s="113">
        <f>N121+AJ121</f>
        <v>2494</v>
      </c>
      <c r="BD121" s="115">
        <f>O121+AV121</f>
        <v>1.46</v>
      </c>
      <c r="BE121" s="115">
        <f>P121+AT121</f>
        <v>0</v>
      </c>
      <c r="BF121" s="372">
        <f t="shared" si="248"/>
        <v>0</v>
      </c>
      <c r="BG121" s="116">
        <f>Q121+AU121</f>
        <v>1.46</v>
      </c>
    </row>
    <row r="122" spans="1:59" s="389" customFormat="1" x14ac:dyDescent="0.2">
      <c r="A122" s="237">
        <v>22</v>
      </c>
      <c r="B122" s="31">
        <v>4412</v>
      </c>
      <c r="C122" s="31">
        <v>600074447</v>
      </c>
      <c r="D122" s="31">
        <v>70698554</v>
      </c>
      <c r="E122" s="246" t="s">
        <v>192</v>
      </c>
      <c r="F122" s="31"/>
      <c r="G122" s="236"/>
      <c r="H122" s="327"/>
      <c r="I122" s="5">
        <v>3985563</v>
      </c>
      <c r="J122" s="8">
        <v>2919122</v>
      </c>
      <c r="K122" s="8">
        <v>0</v>
      </c>
      <c r="L122" s="8">
        <v>986664</v>
      </c>
      <c r="M122" s="8">
        <v>58383</v>
      </c>
      <c r="N122" s="8">
        <v>21394</v>
      </c>
      <c r="O122" s="9">
        <v>7.0750000000000002</v>
      </c>
      <c r="P122" s="9">
        <v>4.1252000000000004</v>
      </c>
      <c r="Q122" s="38">
        <v>2.9497999999999998</v>
      </c>
      <c r="R122" s="5">
        <f t="shared" ref="R122:BG122" si="249">SUM(R119:R121)</f>
        <v>0</v>
      </c>
      <c r="S122" s="8">
        <f t="shared" si="249"/>
        <v>0</v>
      </c>
      <c r="T122" s="8">
        <f t="shared" si="249"/>
        <v>0</v>
      </c>
      <c r="U122" s="8">
        <f t="shared" ref="U122" si="250">SUM(U119:U121)</f>
        <v>24852</v>
      </c>
      <c r="V122" s="8">
        <f t="shared" si="249"/>
        <v>0</v>
      </c>
      <c r="W122" s="8">
        <f t="shared" ref="W122" si="251">SUM(W119:W121)</f>
        <v>0</v>
      </c>
      <c r="X122" s="8">
        <f t="shared" si="249"/>
        <v>0</v>
      </c>
      <c r="Y122" s="8">
        <f t="shared" si="249"/>
        <v>24852</v>
      </c>
      <c r="Z122" s="8">
        <f t="shared" si="249"/>
        <v>0</v>
      </c>
      <c r="AA122" s="8">
        <f t="shared" si="249"/>
        <v>0</v>
      </c>
      <c r="AB122" s="8">
        <f t="shared" si="249"/>
        <v>0</v>
      </c>
      <c r="AC122" s="8">
        <f t="shared" si="249"/>
        <v>0</v>
      </c>
      <c r="AD122" s="8">
        <f t="shared" si="249"/>
        <v>24852</v>
      </c>
      <c r="AE122" s="8">
        <f t="shared" si="249"/>
        <v>8400</v>
      </c>
      <c r="AF122" s="8">
        <f t="shared" si="249"/>
        <v>497</v>
      </c>
      <c r="AG122" s="8">
        <f t="shared" si="249"/>
        <v>2000</v>
      </c>
      <c r="AH122" s="8">
        <f t="shared" ref="AH122" si="252">SUM(AH119:AH121)</f>
        <v>0</v>
      </c>
      <c r="AI122" s="8">
        <f t="shared" si="249"/>
        <v>0</v>
      </c>
      <c r="AJ122" s="8">
        <f t="shared" si="249"/>
        <v>2000</v>
      </c>
      <c r="AK122" s="8">
        <f t="shared" si="249"/>
        <v>35749</v>
      </c>
      <c r="AL122" s="9">
        <f t="shared" si="249"/>
        <v>0</v>
      </c>
      <c r="AM122" s="9">
        <f t="shared" si="249"/>
        <v>0</v>
      </c>
      <c r="AN122" s="9">
        <f t="shared" si="249"/>
        <v>0</v>
      </c>
      <c r="AO122" s="9">
        <f t="shared" si="249"/>
        <v>0</v>
      </c>
      <c r="AP122" s="9">
        <f t="shared" si="249"/>
        <v>0</v>
      </c>
      <c r="AQ122" s="9">
        <f t="shared" ref="AQ122" si="253">SUM(AQ119:AQ121)</f>
        <v>0</v>
      </c>
      <c r="AR122" s="9">
        <f t="shared" si="249"/>
        <v>0</v>
      </c>
      <c r="AS122" s="9">
        <f t="shared" si="249"/>
        <v>0</v>
      </c>
      <c r="AT122" s="9">
        <f t="shared" si="249"/>
        <v>0</v>
      </c>
      <c r="AU122" s="9">
        <f t="shared" si="249"/>
        <v>0</v>
      </c>
      <c r="AV122" s="78">
        <f t="shared" si="249"/>
        <v>0</v>
      </c>
      <c r="AW122" s="851">
        <f t="shared" si="249"/>
        <v>4021312</v>
      </c>
      <c r="AX122" s="8">
        <f t="shared" si="249"/>
        <v>2943974</v>
      </c>
      <c r="AY122" s="43">
        <f t="shared" ref="AY122" si="254">SUM(AY119:AY121)</f>
        <v>0</v>
      </c>
      <c r="AZ122" s="8">
        <f t="shared" si="249"/>
        <v>0</v>
      </c>
      <c r="BA122" s="8">
        <f t="shared" si="249"/>
        <v>995064</v>
      </c>
      <c r="BB122" s="8">
        <f t="shared" si="249"/>
        <v>58880</v>
      </c>
      <c r="BC122" s="8">
        <f t="shared" si="249"/>
        <v>23394</v>
      </c>
      <c r="BD122" s="9">
        <f t="shared" si="249"/>
        <v>7.0750000000000002</v>
      </c>
      <c r="BE122" s="9">
        <f t="shared" si="249"/>
        <v>4.1252000000000004</v>
      </c>
      <c r="BF122" s="9">
        <f t="shared" si="249"/>
        <v>0</v>
      </c>
      <c r="BG122" s="78">
        <f t="shared" si="249"/>
        <v>2.9497999999999998</v>
      </c>
    </row>
    <row r="123" spans="1:59" s="389" customFormat="1" x14ac:dyDescent="0.2">
      <c r="A123" s="374">
        <v>23</v>
      </c>
      <c r="B123" s="375">
        <v>4413</v>
      </c>
      <c r="C123" s="375">
        <v>600074455</v>
      </c>
      <c r="D123" s="375">
        <v>70695369</v>
      </c>
      <c r="E123" s="373" t="s">
        <v>193</v>
      </c>
      <c r="F123" s="375">
        <v>3111</v>
      </c>
      <c r="G123" s="247" t="s">
        <v>315</v>
      </c>
      <c r="H123" s="376" t="s">
        <v>281</v>
      </c>
      <c r="I123" s="110">
        <v>8534592</v>
      </c>
      <c r="J123" s="111">
        <v>6246570</v>
      </c>
      <c r="K123" s="111">
        <v>0</v>
      </c>
      <c r="L123" s="114">
        <v>2111341</v>
      </c>
      <c r="M123" s="114">
        <v>124931</v>
      </c>
      <c r="N123" s="111">
        <v>51750</v>
      </c>
      <c r="O123" s="275">
        <v>14.552199999999999</v>
      </c>
      <c r="P123" s="288">
        <v>11</v>
      </c>
      <c r="Q123" s="406">
        <v>3.5522</v>
      </c>
      <c r="R123" s="112">
        <f t="shared" si="153"/>
        <v>0</v>
      </c>
      <c r="S123" s="113">
        <v>0</v>
      </c>
      <c r="T123" s="113">
        <v>0</v>
      </c>
      <c r="U123" s="113">
        <v>57000</v>
      </c>
      <c r="V123" s="113">
        <v>0</v>
      </c>
      <c r="W123" s="113">
        <v>0</v>
      </c>
      <c r="X123" s="113">
        <v>0</v>
      </c>
      <c r="Y123" s="113">
        <f t="shared" si="154"/>
        <v>57000</v>
      </c>
      <c r="Z123" s="113">
        <v>0</v>
      </c>
      <c r="AA123" s="113">
        <v>0</v>
      </c>
      <c r="AB123" s="113">
        <v>0</v>
      </c>
      <c r="AC123" s="113">
        <f t="shared" si="155"/>
        <v>0</v>
      </c>
      <c r="AD123" s="113">
        <f t="shared" si="156"/>
        <v>57000</v>
      </c>
      <c r="AE123" s="114">
        <f t="shared" si="157"/>
        <v>19266</v>
      </c>
      <c r="AF123" s="114">
        <f t="shared" si="158"/>
        <v>1140</v>
      </c>
      <c r="AG123" s="113">
        <v>0</v>
      </c>
      <c r="AH123" s="113">
        <v>0</v>
      </c>
      <c r="AI123" s="113">
        <v>0</v>
      </c>
      <c r="AJ123" s="113">
        <f t="shared" si="159"/>
        <v>0</v>
      </c>
      <c r="AK123" s="113">
        <f t="shared" si="160"/>
        <v>77406</v>
      </c>
      <c r="AL123" s="115">
        <v>0</v>
      </c>
      <c r="AM123" s="115">
        <v>0</v>
      </c>
      <c r="AN123" s="115">
        <v>0</v>
      </c>
      <c r="AO123" s="115">
        <v>0</v>
      </c>
      <c r="AP123" s="115">
        <v>0</v>
      </c>
      <c r="AQ123" s="115">
        <v>0</v>
      </c>
      <c r="AR123" s="115">
        <v>0</v>
      </c>
      <c r="AS123" s="115">
        <v>0</v>
      </c>
      <c r="AT123" s="409">
        <f t="shared" ref="AT123:AT127" si="255">AL123+AN123+AO123+AR123+AQ123</f>
        <v>0</v>
      </c>
      <c r="AU123" s="115">
        <f>AM123+AP123+AS123</f>
        <v>0</v>
      </c>
      <c r="AV123" s="116">
        <f t="shared" si="163"/>
        <v>0</v>
      </c>
      <c r="AW123" s="346">
        <f>I123+AK123</f>
        <v>8611998</v>
      </c>
      <c r="AX123" s="113">
        <f>J123+Y123</f>
        <v>6303570</v>
      </c>
      <c r="AY123" s="113">
        <f t="shared" ref="AY123:AY127" si="256">W123</f>
        <v>0</v>
      </c>
      <c r="AZ123" s="113">
        <f>K123+AC123</f>
        <v>0</v>
      </c>
      <c r="BA123" s="113">
        <f t="shared" ref="BA123:BB127" si="257">L123+AE123</f>
        <v>2130607</v>
      </c>
      <c r="BB123" s="113">
        <f t="shared" si="257"/>
        <v>126071</v>
      </c>
      <c r="BC123" s="113">
        <f>N123+AJ123</f>
        <v>51750</v>
      </c>
      <c r="BD123" s="115">
        <f>O123+AV123</f>
        <v>14.552199999999999</v>
      </c>
      <c r="BE123" s="115">
        <f>P123+AT123</f>
        <v>11</v>
      </c>
      <c r="BF123" s="372">
        <f t="shared" ref="BF123:BF127" si="258">AQ123</f>
        <v>0</v>
      </c>
      <c r="BG123" s="116">
        <f>Q123+AU123</f>
        <v>3.5522</v>
      </c>
    </row>
    <row r="124" spans="1:59" s="389" customFormat="1" x14ac:dyDescent="0.2">
      <c r="A124" s="374">
        <v>23</v>
      </c>
      <c r="B124" s="375">
        <v>4413</v>
      </c>
      <c r="C124" s="375">
        <v>600074455</v>
      </c>
      <c r="D124" s="375">
        <v>70695369</v>
      </c>
      <c r="E124" s="373" t="s">
        <v>193</v>
      </c>
      <c r="F124" s="375">
        <v>3111</v>
      </c>
      <c r="G124" s="247" t="s">
        <v>316</v>
      </c>
      <c r="H124" s="376" t="s">
        <v>282</v>
      </c>
      <c r="I124" s="110">
        <v>1834887</v>
      </c>
      <c r="J124" s="111">
        <v>1351168</v>
      </c>
      <c r="K124" s="111">
        <v>0</v>
      </c>
      <c r="L124" s="114">
        <v>456695</v>
      </c>
      <c r="M124" s="114">
        <v>27024</v>
      </c>
      <c r="N124" s="111">
        <v>0</v>
      </c>
      <c r="O124" s="275">
        <v>3.8800000000000008</v>
      </c>
      <c r="P124" s="288">
        <v>3.8800000000000008</v>
      </c>
      <c r="Q124" s="406">
        <v>0</v>
      </c>
      <c r="R124" s="112">
        <f t="shared" si="153"/>
        <v>0</v>
      </c>
      <c r="S124" s="113">
        <v>0</v>
      </c>
      <c r="T124" s="113">
        <v>0</v>
      </c>
      <c r="U124" s="113">
        <v>0</v>
      </c>
      <c r="V124" s="113">
        <v>0</v>
      </c>
      <c r="W124" s="113">
        <v>0</v>
      </c>
      <c r="X124" s="113">
        <v>0</v>
      </c>
      <c r="Y124" s="113">
        <f t="shared" si="154"/>
        <v>0</v>
      </c>
      <c r="Z124" s="113">
        <v>0</v>
      </c>
      <c r="AA124" s="113">
        <v>0</v>
      </c>
      <c r="AB124" s="113">
        <v>0</v>
      </c>
      <c r="AC124" s="113">
        <f t="shared" si="155"/>
        <v>0</v>
      </c>
      <c r="AD124" s="113">
        <f t="shared" si="156"/>
        <v>0</v>
      </c>
      <c r="AE124" s="114">
        <f t="shared" si="157"/>
        <v>0</v>
      </c>
      <c r="AF124" s="114">
        <f t="shared" si="158"/>
        <v>0</v>
      </c>
      <c r="AG124" s="113">
        <v>0</v>
      </c>
      <c r="AH124" s="113">
        <v>0</v>
      </c>
      <c r="AI124" s="113">
        <v>0</v>
      </c>
      <c r="AJ124" s="113">
        <f t="shared" si="159"/>
        <v>0</v>
      </c>
      <c r="AK124" s="113">
        <f t="shared" si="160"/>
        <v>0</v>
      </c>
      <c r="AL124" s="115">
        <v>0</v>
      </c>
      <c r="AM124" s="115">
        <v>0</v>
      </c>
      <c r="AN124" s="115">
        <v>0</v>
      </c>
      <c r="AO124" s="115">
        <v>0</v>
      </c>
      <c r="AP124" s="115">
        <v>0</v>
      </c>
      <c r="AQ124" s="115">
        <v>0</v>
      </c>
      <c r="AR124" s="115">
        <v>0</v>
      </c>
      <c r="AS124" s="115">
        <v>0</v>
      </c>
      <c r="AT124" s="409">
        <f t="shared" si="255"/>
        <v>0</v>
      </c>
      <c r="AU124" s="115">
        <f>AM124+AP124+AS124</f>
        <v>0</v>
      </c>
      <c r="AV124" s="116">
        <f t="shared" si="163"/>
        <v>0</v>
      </c>
      <c r="AW124" s="346">
        <f>I124+AK124</f>
        <v>1834887</v>
      </c>
      <c r="AX124" s="113">
        <f>J124+Y124</f>
        <v>1351168</v>
      </c>
      <c r="AY124" s="113">
        <f t="shared" si="256"/>
        <v>0</v>
      </c>
      <c r="AZ124" s="113">
        <f>K124+AC124</f>
        <v>0</v>
      </c>
      <c r="BA124" s="113">
        <f t="shared" si="257"/>
        <v>456695</v>
      </c>
      <c r="BB124" s="113">
        <f t="shared" si="257"/>
        <v>27024</v>
      </c>
      <c r="BC124" s="113">
        <f>N124+AJ124</f>
        <v>0</v>
      </c>
      <c r="BD124" s="115">
        <f>O124+AV124</f>
        <v>3.8800000000000008</v>
      </c>
      <c r="BE124" s="115">
        <f>P124+AT124</f>
        <v>3.8800000000000008</v>
      </c>
      <c r="BF124" s="372">
        <f t="shared" si="258"/>
        <v>0</v>
      </c>
      <c r="BG124" s="116">
        <f>Q124+AU124</f>
        <v>0</v>
      </c>
    </row>
    <row r="125" spans="1:59" s="389" customFormat="1" x14ac:dyDescent="0.2">
      <c r="A125" s="374">
        <v>23</v>
      </c>
      <c r="B125" s="375">
        <v>4413</v>
      </c>
      <c r="C125" s="375">
        <v>600074455</v>
      </c>
      <c r="D125" s="375">
        <v>70695369</v>
      </c>
      <c r="E125" s="373" t="s">
        <v>193</v>
      </c>
      <c r="F125" s="375">
        <v>3141</v>
      </c>
      <c r="G125" s="247" t="s">
        <v>319</v>
      </c>
      <c r="H125" s="376" t="s">
        <v>282</v>
      </c>
      <c r="I125" s="110">
        <v>1566646</v>
      </c>
      <c r="J125" s="111">
        <v>1147065</v>
      </c>
      <c r="K125" s="111">
        <v>0</v>
      </c>
      <c r="L125" s="114">
        <v>387708</v>
      </c>
      <c r="M125" s="114">
        <v>22941</v>
      </c>
      <c r="N125" s="111">
        <v>8932</v>
      </c>
      <c r="O125" s="275">
        <v>3.91</v>
      </c>
      <c r="P125" s="288">
        <v>0</v>
      </c>
      <c r="Q125" s="406">
        <v>3.91</v>
      </c>
      <c r="R125" s="112">
        <f t="shared" si="153"/>
        <v>0</v>
      </c>
      <c r="S125" s="113">
        <v>0</v>
      </c>
      <c r="T125" s="113">
        <v>0</v>
      </c>
      <c r="U125" s="113">
        <v>0</v>
      </c>
      <c r="V125" s="113">
        <v>0</v>
      </c>
      <c r="W125" s="113">
        <v>0</v>
      </c>
      <c r="X125" s="113">
        <v>0</v>
      </c>
      <c r="Y125" s="113">
        <f t="shared" si="154"/>
        <v>0</v>
      </c>
      <c r="Z125" s="113">
        <v>0</v>
      </c>
      <c r="AA125" s="113">
        <v>0</v>
      </c>
      <c r="AB125" s="113">
        <v>0</v>
      </c>
      <c r="AC125" s="113">
        <f t="shared" si="155"/>
        <v>0</v>
      </c>
      <c r="AD125" s="113">
        <f t="shared" si="156"/>
        <v>0</v>
      </c>
      <c r="AE125" s="114">
        <f t="shared" si="157"/>
        <v>0</v>
      </c>
      <c r="AF125" s="114">
        <f t="shared" si="158"/>
        <v>0</v>
      </c>
      <c r="AG125" s="113">
        <v>0</v>
      </c>
      <c r="AH125" s="113">
        <v>0</v>
      </c>
      <c r="AI125" s="113">
        <v>0</v>
      </c>
      <c r="AJ125" s="113">
        <f t="shared" si="159"/>
        <v>0</v>
      </c>
      <c r="AK125" s="113">
        <f t="shared" si="160"/>
        <v>0</v>
      </c>
      <c r="AL125" s="115">
        <v>0</v>
      </c>
      <c r="AM125" s="115">
        <v>0</v>
      </c>
      <c r="AN125" s="115">
        <v>0</v>
      </c>
      <c r="AO125" s="115">
        <v>0</v>
      </c>
      <c r="AP125" s="115">
        <v>0</v>
      </c>
      <c r="AQ125" s="115">
        <v>0</v>
      </c>
      <c r="AR125" s="115">
        <v>0</v>
      </c>
      <c r="AS125" s="115">
        <v>0</v>
      </c>
      <c r="AT125" s="409">
        <f t="shared" si="255"/>
        <v>0</v>
      </c>
      <c r="AU125" s="115">
        <f>AM125+AP125+AS125</f>
        <v>0</v>
      </c>
      <c r="AV125" s="116">
        <f t="shared" si="163"/>
        <v>0</v>
      </c>
      <c r="AW125" s="346">
        <f>I125+AK125</f>
        <v>1566646</v>
      </c>
      <c r="AX125" s="113">
        <f>J125+Y125</f>
        <v>1147065</v>
      </c>
      <c r="AY125" s="113">
        <f t="shared" si="256"/>
        <v>0</v>
      </c>
      <c r="AZ125" s="113">
        <f>K125+AC125</f>
        <v>0</v>
      </c>
      <c r="BA125" s="113">
        <f t="shared" si="257"/>
        <v>387708</v>
      </c>
      <c r="BB125" s="113">
        <f t="shared" si="257"/>
        <v>22941</v>
      </c>
      <c r="BC125" s="113">
        <f>N125+AJ125</f>
        <v>8932</v>
      </c>
      <c r="BD125" s="115">
        <f>O125+AV125</f>
        <v>3.91</v>
      </c>
      <c r="BE125" s="115">
        <f>P125+AT125</f>
        <v>0</v>
      </c>
      <c r="BF125" s="372">
        <f t="shared" si="258"/>
        <v>0</v>
      </c>
      <c r="BG125" s="116">
        <f>Q125+AU125</f>
        <v>3.91</v>
      </c>
    </row>
    <row r="126" spans="1:59" s="389" customFormat="1" x14ac:dyDescent="0.2">
      <c r="A126" s="374">
        <v>23</v>
      </c>
      <c r="B126" s="375">
        <v>4413</v>
      </c>
      <c r="C126" s="375">
        <v>600074455</v>
      </c>
      <c r="D126" s="375">
        <v>70695369</v>
      </c>
      <c r="E126" s="373" t="s">
        <v>193</v>
      </c>
      <c r="F126" s="375">
        <v>3143</v>
      </c>
      <c r="G126" s="247" t="s">
        <v>633</v>
      </c>
      <c r="H126" s="394" t="s">
        <v>281</v>
      </c>
      <c r="I126" s="110">
        <v>1152483</v>
      </c>
      <c r="J126" s="111">
        <v>848662</v>
      </c>
      <c r="K126" s="111">
        <v>0</v>
      </c>
      <c r="L126" s="114">
        <v>286847</v>
      </c>
      <c r="M126" s="114">
        <v>16974</v>
      </c>
      <c r="N126" s="111">
        <v>0</v>
      </c>
      <c r="O126" s="275">
        <v>2</v>
      </c>
      <c r="P126" s="288">
        <v>2</v>
      </c>
      <c r="Q126" s="406">
        <v>0</v>
      </c>
      <c r="R126" s="112">
        <f t="shared" si="153"/>
        <v>0</v>
      </c>
      <c r="S126" s="113">
        <v>0</v>
      </c>
      <c r="T126" s="113">
        <v>0</v>
      </c>
      <c r="U126" s="113">
        <v>0</v>
      </c>
      <c r="V126" s="113">
        <v>0</v>
      </c>
      <c r="W126" s="113">
        <v>0</v>
      </c>
      <c r="X126" s="113">
        <v>0</v>
      </c>
      <c r="Y126" s="113">
        <f t="shared" si="154"/>
        <v>0</v>
      </c>
      <c r="Z126" s="113">
        <v>0</v>
      </c>
      <c r="AA126" s="113">
        <v>0</v>
      </c>
      <c r="AB126" s="113">
        <v>0</v>
      </c>
      <c r="AC126" s="113">
        <f t="shared" si="155"/>
        <v>0</v>
      </c>
      <c r="AD126" s="113">
        <f t="shared" si="156"/>
        <v>0</v>
      </c>
      <c r="AE126" s="114">
        <f t="shared" si="157"/>
        <v>0</v>
      </c>
      <c r="AF126" s="114">
        <f t="shared" si="158"/>
        <v>0</v>
      </c>
      <c r="AG126" s="113">
        <v>0</v>
      </c>
      <c r="AH126" s="113">
        <v>0</v>
      </c>
      <c r="AI126" s="113">
        <v>0</v>
      </c>
      <c r="AJ126" s="113">
        <f t="shared" si="159"/>
        <v>0</v>
      </c>
      <c r="AK126" s="113">
        <f t="shared" si="160"/>
        <v>0</v>
      </c>
      <c r="AL126" s="115">
        <v>0</v>
      </c>
      <c r="AM126" s="115">
        <v>0</v>
      </c>
      <c r="AN126" s="115">
        <v>0</v>
      </c>
      <c r="AO126" s="115">
        <v>0</v>
      </c>
      <c r="AP126" s="115">
        <v>0</v>
      </c>
      <c r="AQ126" s="115">
        <v>0</v>
      </c>
      <c r="AR126" s="115">
        <v>0</v>
      </c>
      <c r="AS126" s="115">
        <v>0</v>
      </c>
      <c r="AT126" s="409">
        <f t="shared" si="255"/>
        <v>0</v>
      </c>
      <c r="AU126" s="115">
        <f>AM126+AP126+AS126</f>
        <v>0</v>
      </c>
      <c r="AV126" s="116">
        <f t="shared" si="163"/>
        <v>0</v>
      </c>
      <c r="AW126" s="346">
        <f>I126+AK126</f>
        <v>1152483</v>
      </c>
      <c r="AX126" s="113">
        <f>J126+Y126</f>
        <v>848662</v>
      </c>
      <c r="AY126" s="113">
        <f t="shared" si="256"/>
        <v>0</v>
      </c>
      <c r="AZ126" s="113">
        <f>K126+AC126</f>
        <v>0</v>
      </c>
      <c r="BA126" s="113">
        <f t="shared" si="257"/>
        <v>286847</v>
      </c>
      <c r="BB126" s="113">
        <f t="shared" si="257"/>
        <v>16974</v>
      </c>
      <c r="BC126" s="113">
        <f>N126+AJ126</f>
        <v>0</v>
      </c>
      <c r="BD126" s="115">
        <f>O126+AV126</f>
        <v>2</v>
      </c>
      <c r="BE126" s="115">
        <f>P126+AT126</f>
        <v>2</v>
      </c>
      <c r="BF126" s="372">
        <f t="shared" si="258"/>
        <v>0</v>
      </c>
      <c r="BG126" s="116">
        <f>Q126+AU126</f>
        <v>0</v>
      </c>
    </row>
    <row r="127" spans="1:59" s="389" customFormat="1" x14ac:dyDescent="0.2">
      <c r="A127" s="374">
        <v>23</v>
      </c>
      <c r="B127" s="375">
        <v>4413</v>
      </c>
      <c r="C127" s="375">
        <v>600074455</v>
      </c>
      <c r="D127" s="375">
        <v>70695369</v>
      </c>
      <c r="E127" s="373" t="s">
        <v>193</v>
      </c>
      <c r="F127" s="375">
        <v>3143</v>
      </c>
      <c r="G127" s="247" t="s">
        <v>634</v>
      </c>
      <c r="H127" s="394" t="s">
        <v>282</v>
      </c>
      <c r="I127" s="110">
        <v>24578</v>
      </c>
      <c r="J127" s="111">
        <v>17325</v>
      </c>
      <c r="K127" s="111">
        <v>0</v>
      </c>
      <c r="L127" s="114">
        <v>5856</v>
      </c>
      <c r="M127" s="114">
        <v>347</v>
      </c>
      <c r="N127" s="111">
        <v>1050</v>
      </c>
      <c r="O127" s="275">
        <v>7.0000000000000007E-2</v>
      </c>
      <c r="P127" s="288">
        <v>0</v>
      </c>
      <c r="Q127" s="406">
        <v>7.0000000000000007E-2</v>
      </c>
      <c r="R127" s="112">
        <f t="shared" si="153"/>
        <v>0</v>
      </c>
      <c r="S127" s="113">
        <v>0</v>
      </c>
      <c r="T127" s="113">
        <v>0</v>
      </c>
      <c r="U127" s="113">
        <v>0</v>
      </c>
      <c r="V127" s="113">
        <v>0</v>
      </c>
      <c r="W127" s="113">
        <v>0</v>
      </c>
      <c r="X127" s="113">
        <v>0</v>
      </c>
      <c r="Y127" s="113">
        <f t="shared" si="154"/>
        <v>0</v>
      </c>
      <c r="Z127" s="113">
        <v>0</v>
      </c>
      <c r="AA127" s="113">
        <v>0</v>
      </c>
      <c r="AB127" s="113">
        <v>0</v>
      </c>
      <c r="AC127" s="113">
        <f t="shared" si="155"/>
        <v>0</v>
      </c>
      <c r="AD127" s="113">
        <f t="shared" si="156"/>
        <v>0</v>
      </c>
      <c r="AE127" s="114">
        <f t="shared" si="157"/>
        <v>0</v>
      </c>
      <c r="AF127" s="114">
        <f t="shared" si="158"/>
        <v>0</v>
      </c>
      <c r="AG127" s="113">
        <v>0</v>
      </c>
      <c r="AH127" s="113">
        <v>0</v>
      </c>
      <c r="AI127" s="113">
        <v>0</v>
      </c>
      <c r="AJ127" s="113">
        <f t="shared" si="159"/>
        <v>0</v>
      </c>
      <c r="AK127" s="113">
        <f t="shared" si="160"/>
        <v>0</v>
      </c>
      <c r="AL127" s="115">
        <v>0</v>
      </c>
      <c r="AM127" s="115">
        <v>0</v>
      </c>
      <c r="AN127" s="115">
        <v>0</v>
      </c>
      <c r="AO127" s="115">
        <v>0</v>
      </c>
      <c r="AP127" s="115">
        <v>0</v>
      </c>
      <c r="AQ127" s="115">
        <v>0</v>
      </c>
      <c r="AR127" s="115">
        <v>0</v>
      </c>
      <c r="AS127" s="115">
        <v>0</v>
      </c>
      <c r="AT127" s="409">
        <f t="shared" si="255"/>
        <v>0</v>
      </c>
      <c r="AU127" s="115">
        <f>AM127+AP127+AS127</f>
        <v>0</v>
      </c>
      <c r="AV127" s="116">
        <f t="shared" si="163"/>
        <v>0</v>
      </c>
      <c r="AW127" s="346">
        <f>I127+AK127</f>
        <v>24578</v>
      </c>
      <c r="AX127" s="113">
        <f>J127+Y127</f>
        <v>17325</v>
      </c>
      <c r="AY127" s="113">
        <f t="shared" si="256"/>
        <v>0</v>
      </c>
      <c r="AZ127" s="113">
        <f>K127+AC127</f>
        <v>0</v>
      </c>
      <c r="BA127" s="113">
        <f t="shared" si="257"/>
        <v>5856</v>
      </c>
      <c r="BB127" s="113">
        <f t="shared" si="257"/>
        <v>347</v>
      </c>
      <c r="BC127" s="113">
        <f>N127+AJ127</f>
        <v>1050</v>
      </c>
      <c r="BD127" s="115">
        <f>O127+AV127</f>
        <v>7.0000000000000007E-2</v>
      </c>
      <c r="BE127" s="115">
        <f>P127+AT127</f>
        <v>0</v>
      </c>
      <c r="BF127" s="372">
        <f t="shared" si="258"/>
        <v>0</v>
      </c>
      <c r="BG127" s="116">
        <f>Q127+AU127</f>
        <v>7.0000000000000007E-2</v>
      </c>
    </row>
    <row r="128" spans="1:59" s="389" customFormat="1" x14ac:dyDescent="0.2">
      <c r="A128" s="237">
        <v>23</v>
      </c>
      <c r="B128" s="31">
        <v>4413</v>
      </c>
      <c r="C128" s="31">
        <v>600074455</v>
      </c>
      <c r="D128" s="31">
        <v>70695369</v>
      </c>
      <c r="E128" s="246" t="s">
        <v>194</v>
      </c>
      <c r="F128" s="31"/>
      <c r="G128" s="236"/>
      <c r="H128" s="327"/>
      <c r="I128" s="5">
        <v>13113186</v>
      </c>
      <c r="J128" s="8">
        <v>9610790</v>
      </c>
      <c r="K128" s="8">
        <v>0</v>
      </c>
      <c r="L128" s="8">
        <v>3248447</v>
      </c>
      <c r="M128" s="8">
        <v>192217</v>
      </c>
      <c r="N128" s="8">
        <v>61732</v>
      </c>
      <c r="O128" s="9">
        <v>24.412200000000002</v>
      </c>
      <c r="P128" s="9">
        <v>16.880000000000003</v>
      </c>
      <c r="Q128" s="38">
        <v>7.5322000000000005</v>
      </c>
      <c r="R128" s="5">
        <f t="shared" ref="R128:BG128" si="259">SUM(R123:R127)</f>
        <v>0</v>
      </c>
      <c r="S128" s="8">
        <f t="shared" si="259"/>
        <v>0</v>
      </c>
      <c r="T128" s="8">
        <f t="shared" si="259"/>
        <v>0</v>
      </c>
      <c r="U128" s="8">
        <f t="shared" ref="U128" si="260">SUM(U123:U127)</f>
        <v>57000</v>
      </c>
      <c r="V128" s="8">
        <f t="shared" si="259"/>
        <v>0</v>
      </c>
      <c r="W128" s="8">
        <f t="shared" ref="W128" si="261">SUM(W123:W127)</f>
        <v>0</v>
      </c>
      <c r="X128" s="8">
        <f t="shared" si="259"/>
        <v>0</v>
      </c>
      <c r="Y128" s="8">
        <f t="shared" si="259"/>
        <v>57000</v>
      </c>
      <c r="Z128" s="8">
        <f t="shared" si="259"/>
        <v>0</v>
      </c>
      <c r="AA128" s="8">
        <f t="shared" si="259"/>
        <v>0</v>
      </c>
      <c r="AB128" s="8">
        <f t="shared" si="259"/>
        <v>0</v>
      </c>
      <c r="AC128" s="8">
        <f t="shared" si="259"/>
        <v>0</v>
      </c>
      <c r="AD128" s="8">
        <f t="shared" si="259"/>
        <v>57000</v>
      </c>
      <c r="AE128" s="8">
        <f t="shared" si="259"/>
        <v>19266</v>
      </c>
      <c r="AF128" s="8">
        <f t="shared" si="259"/>
        <v>1140</v>
      </c>
      <c r="AG128" s="8">
        <f t="shared" si="259"/>
        <v>0</v>
      </c>
      <c r="AH128" s="8">
        <f t="shared" ref="AH128" si="262">SUM(AH123:AH127)</f>
        <v>0</v>
      </c>
      <c r="AI128" s="8">
        <f t="shared" si="259"/>
        <v>0</v>
      </c>
      <c r="AJ128" s="8">
        <f t="shared" si="259"/>
        <v>0</v>
      </c>
      <c r="AK128" s="8">
        <f t="shared" si="259"/>
        <v>77406</v>
      </c>
      <c r="AL128" s="9">
        <f t="shared" si="259"/>
        <v>0</v>
      </c>
      <c r="AM128" s="9">
        <f t="shared" si="259"/>
        <v>0</v>
      </c>
      <c r="AN128" s="9">
        <f t="shared" si="259"/>
        <v>0</v>
      </c>
      <c r="AO128" s="9">
        <f t="shared" si="259"/>
        <v>0</v>
      </c>
      <c r="AP128" s="9">
        <f t="shared" si="259"/>
        <v>0</v>
      </c>
      <c r="AQ128" s="9">
        <f t="shared" ref="AQ128" si="263">SUM(AQ123:AQ127)</f>
        <v>0</v>
      </c>
      <c r="AR128" s="9">
        <f t="shared" si="259"/>
        <v>0</v>
      </c>
      <c r="AS128" s="9">
        <f t="shared" si="259"/>
        <v>0</v>
      </c>
      <c r="AT128" s="9">
        <f t="shared" si="259"/>
        <v>0</v>
      </c>
      <c r="AU128" s="9">
        <f t="shared" si="259"/>
        <v>0</v>
      </c>
      <c r="AV128" s="78">
        <f t="shared" si="259"/>
        <v>0</v>
      </c>
      <c r="AW128" s="851">
        <f t="shared" si="259"/>
        <v>13190592</v>
      </c>
      <c r="AX128" s="8">
        <f t="shared" si="259"/>
        <v>9667790</v>
      </c>
      <c r="AY128" s="43">
        <f t="shared" ref="AY128" si="264">SUM(AY123:AY127)</f>
        <v>0</v>
      </c>
      <c r="AZ128" s="8">
        <f t="shared" si="259"/>
        <v>0</v>
      </c>
      <c r="BA128" s="8">
        <f t="shared" si="259"/>
        <v>3267713</v>
      </c>
      <c r="BB128" s="8">
        <f t="shared" si="259"/>
        <v>193357</v>
      </c>
      <c r="BC128" s="8">
        <f t="shared" si="259"/>
        <v>61732</v>
      </c>
      <c r="BD128" s="9">
        <f t="shared" si="259"/>
        <v>24.412200000000002</v>
      </c>
      <c r="BE128" s="9">
        <f t="shared" si="259"/>
        <v>16.880000000000003</v>
      </c>
      <c r="BF128" s="9">
        <f t="shared" si="259"/>
        <v>0</v>
      </c>
      <c r="BG128" s="78">
        <f t="shared" si="259"/>
        <v>7.5322000000000005</v>
      </c>
    </row>
    <row r="129" spans="1:59" s="389" customFormat="1" x14ac:dyDescent="0.2">
      <c r="A129" s="374">
        <v>24</v>
      </c>
      <c r="B129" s="375">
        <v>4429</v>
      </c>
      <c r="C129" s="375">
        <v>600074595</v>
      </c>
      <c r="D129" s="375">
        <v>70698520</v>
      </c>
      <c r="E129" s="373" t="s">
        <v>195</v>
      </c>
      <c r="F129" s="375">
        <v>3111</v>
      </c>
      <c r="G129" s="247" t="s">
        <v>315</v>
      </c>
      <c r="H129" s="376" t="s">
        <v>281</v>
      </c>
      <c r="I129" s="110">
        <v>1365774</v>
      </c>
      <c r="J129" s="111">
        <v>1000754</v>
      </c>
      <c r="K129" s="111">
        <v>0</v>
      </c>
      <c r="L129" s="114">
        <v>338255</v>
      </c>
      <c r="M129" s="114">
        <v>20015</v>
      </c>
      <c r="N129" s="111">
        <v>6750</v>
      </c>
      <c r="O129" s="275">
        <v>2.4609000000000001</v>
      </c>
      <c r="P129" s="288">
        <v>2</v>
      </c>
      <c r="Q129" s="406">
        <v>0.46089999999999998</v>
      </c>
      <c r="R129" s="112">
        <f t="shared" si="153"/>
        <v>0</v>
      </c>
      <c r="S129" s="113">
        <v>0</v>
      </c>
      <c r="T129" s="113">
        <v>0</v>
      </c>
      <c r="U129" s="113">
        <v>0</v>
      </c>
      <c r="V129" s="113">
        <v>0</v>
      </c>
      <c r="W129" s="113">
        <v>0</v>
      </c>
      <c r="X129" s="113">
        <v>0</v>
      </c>
      <c r="Y129" s="113">
        <f t="shared" si="154"/>
        <v>0</v>
      </c>
      <c r="Z129" s="113">
        <v>0</v>
      </c>
      <c r="AA129" s="113">
        <v>0</v>
      </c>
      <c r="AB129" s="113">
        <v>0</v>
      </c>
      <c r="AC129" s="113">
        <f t="shared" si="155"/>
        <v>0</v>
      </c>
      <c r="AD129" s="113">
        <f t="shared" si="156"/>
        <v>0</v>
      </c>
      <c r="AE129" s="114">
        <f t="shared" si="157"/>
        <v>0</v>
      </c>
      <c r="AF129" s="114">
        <f t="shared" si="158"/>
        <v>0</v>
      </c>
      <c r="AG129" s="113">
        <v>0</v>
      </c>
      <c r="AH129" s="113">
        <v>0</v>
      </c>
      <c r="AI129" s="113">
        <v>0</v>
      </c>
      <c r="AJ129" s="113">
        <f t="shared" si="159"/>
        <v>0</v>
      </c>
      <c r="AK129" s="113">
        <f t="shared" si="160"/>
        <v>0</v>
      </c>
      <c r="AL129" s="115">
        <v>0</v>
      </c>
      <c r="AM129" s="115">
        <v>0</v>
      </c>
      <c r="AN129" s="115">
        <v>0</v>
      </c>
      <c r="AO129" s="115">
        <v>0</v>
      </c>
      <c r="AP129" s="115">
        <v>0</v>
      </c>
      <c r="AQ129" s="115">
        <v>0</v>
      </c>
      <c r="AR129" s="115">
        <v>0</v>
      </c>
      <c r="AS129" s="115">
        <v>0</v>
      </c>
      <c r="AT129" s="409">
        <f t="shared" ref="AT129:AT134" si="265">AL129+AN129+AO129+AR129+AQ129</f>
        <v>0</v>
      </c>
      <c r="AU129" s="115">
        <f t="shared" ref="AU129:AU134" si="266">AM129+AP129+AS129</f>
        <v>0</v>
      </c>
      <c r="AV129" s="116">
        <f t="shared" si="163"/>
        <v>0</v>
      </c>
      <c r="AW129" s="346">
        <f t="shared" ref="AW129:AW134" si="267">I129+AK129</f>
        <v>1365774</v>
      </c>
      <c r="AX129" s="113">
        <f t="shared" ref="AX129:AX134" si="268">J129+Y129</f>
        <v>1000754</v>
      </c>
      <c r="AY129" s="113">
        <f t="shared" ref="AY129:AY134" si="269">W129</f>
        <v>0</v>
      </c>
      <c r="AZ129" s="113">
        <f t="shared" ref="AZ129:AZ134" si="270">K129+AC129</f>
        <v>0</v>
      </c>
      <c r="BA129" s="113">
        <f t="shared" ref="BA129:BB134" si="271">L129+AE129</f>
        <v>338255</v>
      </c>
      <c r="BB129" s="113">
        <f t="shared" si="271"/>
        <v>20015</v>
      </c>
      <c r="BC129" s="113">
        <f t="shared" ref="BC129:BC134" si="272">N129+AJ129</f>
        <v>6750</v>
      </c>
      <c r="BD129" s="115">
        <f t="shared" ref="BD129:BD134" si="273">O129+AV129</f>
        <v>2.4609000000000001</v>
      </c>
      <c r="BE129" s="115">
        <f t="shared" ref="BE129:BE134" si="274">P129+AT129</f>
        <v>2</v>
      </c>
      <c r="BF129" s="372">
        <f t="shared" ref="BF129:BF134" si="275">AQ129</f>
        <v>0</v>
      </c>
      <c r="BG129" s="116">
        <f t="shared" ref="BG129:BG134" si="276">Q129+AU129</f>
        <v>0.46089999999999998</v>
      </c>
    </row>
    <row r="130" spans="1:59" s="389" customFormat="1" x14ac:dyDescent="0.2">
      <c r="A130" s="374">
        <v>24</v>
      </c>
      <c r="B130" s="375">
        <v>4429</v>
      </c>
      <c r="C130" s="375">
        <v>600074595</v>
      </c>
      <c r="D130" s="375">
        <v>70698520</v>
      </c>
      <c r="E130" s="373" t="s">
        <v>195</v>
      </c>
      <c r="F130" s="375">
        <v>3117</v>
      </c>
      <c r="G130" s="247" t="s">
        <v>318</v>
      </c>
      <c r="H130" s="376" t="s">
        <v>281</v>
      </c>
      <c r="I130" s="110">
        <v>3233228</v>
      </c>
      <c r="J130" s="111">
        <v>2299829</v>
      </c>
      <c r="K130" s="111">
        <v>20000</v>
      </c>
      <c r="L130" s="114">
        <v>784102</v>
      </c>
      <c r="M130" s="114">
        <v>45997</v>
      </c>
      <c r="N130" s="111">
        <v>83300</v>
      </c>
      <c r="O130" s="275">
        <v>4.7041000000000004</v>
      </c>
      <c r="P130" s="288">
        <v>3.3435999999999999</v>
      </c>
      <c r="Q130" s="406">
        <v>1.3605</v>
      </c>
      <c r="R130" s="112">
        <f t="shared" si="153"/>
        <v>0</v>
      </c>
      <c r="S130" s="113">
        <v>0</v>
      </c>
      <c r="T130" s="113">
        <v>0</v>
      </c>
      <c r="U130" s="113">
        <v>32800</v>
      </c>
      <c r="V130" s="113">
        <v>0</v>
      </c>
      <c r="W130" s="113">
        <v>0</v>
      </c>
      <c r="X130" s="113">
        <v>0</v>
      </c>
      <c r="Y130" s="113">
        <f t="shared" si="154"/>
        <v>32800</v>
      </c>
      <c r="Z130" s="113">
        <v>0</v>
      </c>
      <c r="AA130" s="113">
        <v>0</v>
      </c>
      <c r="AB130" s="113">
        <v>0</v>
      </c>
      <c r="AC130" s="113">
        <f t="shared" si="155"/>
        <v>0</v>
      </c>
      <c r="AD130" s="113">
        <f t="shared" si="156"/>
        <v>32800</v>
      </c>
      <c r="AE130" s="114">
        <f t="shared" si="157"/>
        <v>11086</v>
      </c>
      <c r="AF130" s="114">
        <f t="shared" si="158"/>
        <v>656</v>
      </c>
      <c r="AG130" s="113">
        <v>0</v>
      </c>
      <c r="AH130" s="113">
        <v>0</v>
      </c>
      <c r="AI130" s="113">
        <v>0</v>
      </c>
      <c r="AJ130" s="113">
        <f t="shared" si="159"/>
        <v>0</v>
      </c>
      <c r="AK130" s="113">
        <f t="shared" si="160"/>
        <v>44542</v>
      </c>
      <c r="AL130" s="115">
        <v>0</v>
      </c>
      <c r="AM130" s="115">
        <v>0</v>
      </c>
      <c r="AN130" s="115">
        <v>0</v>
      </c>
      <c r="AO130" s="115">
        <v>0</v>
      </c>
      <c r="AP130" s="115">
        <v>0</v>
      </c>
      <c r="AQ130" s="115">
        <v>0</v>
      </c>
      <c r="AR130" s="115">
        <v>0</v>
      </c>
      <c r="AS130" s="115">
        <v>0</v>
      </c>
      <c r="AT130" s="409">
        <f t="shared" si="265"/>
        <v>0</v>
      </c>
      <c r="AU130" s="115">
        <f t="shared" si="266"/>
        <v>0</v>
      </c>
      <c r="AV130" s="116">
        <f t="shared" si="163"/>
        <v>0</v>
      </c>
      <c r="AW130" s="346">
        <f t="shared" si="267"/>
        <v>3277770</v>
      </c>
      <c r="AX130" s="113">
        <f t="shared" si="268"/>
        <v>2332629</v>
      </c>
      <c r="AY130" s="113">
        <f t="shared" si="269"/>
        <v>0</v>
      </c>
      <c r="AZ130" s="113">
        <f t="shared" si="270"/>
        <v>20000</v>
      </c>
      <c r="BA130" s="113">
        <f t="shared" si="271"/>
        <v>795188</v>
      </c>
      <c r="BB130" s="113">
        <f t="shared" si="271"/>
        <v>46653</v>
      </c>
      <c r="BC130" s="113">
        <f t="shared" si="272"/>
        <v>83300</v>
      </c>
      <c r="BD130" s="115">
        <f t="shared" si="273"/>
        <v>4.7041000000000004</v>
      </c>
      <c r="BE130" s="115">
        <f t="shared" si="274"/>
        <v>3.3435999999999999</v>
      </c>
      <c r="BF130" s="372">
        <f t="shared" si="275"/>
        <v>0</v>
      </c>
      <c r="BG130" s="116">
        <f t="shared" si="276"/>
        <v>1.3605</v>
      </c>
    </row>
    <row r="131" spans="1:59" s="389" customFormat="1" x14ac:dyDescent="0.2">
      <c r="A131" s="374">
        <v>24</v>
      </c>
      <c r="B131" s="375">
        <v>4429</v>
      </c>
      <c r="C131" s="375">
        <v>600074595</v>
      </c>
      <c r="D131" s="375">
        <v>70698520</v>
      </c>
      <c r="E131" s="373" t="s">
        <v>195</v>
      </c>
      <c r="F131" s="375">
        <v>3117</v>
      </c>
      <c r="G131" s="247" t="s">
        <v>316</v>
      </c>
      <c r="H131" s="376" t="s">
        <v>282</v>
      </c>
      <c r="I131" s="110">
        <v>972360</v>
      </c>
      <c r="J131" s="111">
        <v>716024</v>
      </c>
      <c r="K131" s="111">
        <v>0</v>
      </c>
      <c r="L131" s="114">
        <v>242016</v>
      </c>
      <c r="M131" s="114">
        <v>14320</v>
      </c>
      <c r="N131" s="111">
        <v>0</v>
      </c>
      <c r="O131" s="275">
        <v>2.0499999999999998</v>
      </c>
      <c r="P131" s="288">
        <v>2.0499999999999998</v>
      </c>
      <c r="Q131" s="406">
        <v>0</v>
      </c>
      <c r="R131" s="112">
        <f t="shared" si="153"/>
        <v>0</v>
      </c>
      <c r="S131" s="113">
        <v>0</v>
      </c>
      <c r="T131" s="113">
        <v>0</v>
      </c>
      <c r="U131" s="113">
        <v>0</v>
      </c>
      <c r="V131" s="113">
        <v>0</v>
      </c>
      <c r="W131" s="113">
        <v>0</v>
      </c>
      <c r="X131" s="113">
        <v>0</v>
      </c>
      <c r="Y131" s="113">
        <f t="shared" si="154"/>
        <v>0</v>
      </c>
      <c r="Z131" s="113">
        <v>0</v>
      </c>
      <c r="AA131" s="113">
        <v>0</v>
      </c>
      <c r="AB131" s="113">
        <v>0</v>
      </c>
      <c r="AC131" s="113">
        <f t="shared" si="155"/>
        <v>0</v>
      </c>
      <c r="AD131" s="113">
        <f t="shared" si="156"/>
        <v>0</v>
      </c>
      <c r="AE131" s="114">
        <f t="shared" si="157"/>
        <v>0</v>
      </c>
      <c r="AF131" s="114">
        <f t="shared" si="158"/>
        <v>0</v>
      </c>
      <c r="AG131" s="113">
        <v>0</v>
      </c>
      <c r="AH131" s="113">
        <v>0</v>
      </c>
      <c r="AI131" s="113">
        <v>0</v>
      </c>
      <c r="AJ131" s="113">
        <f t="shared" si="159"/>
        <v>0</v>
      </c>
      <c r="AK131" s="113">
        <f t="shared" si="160"/>
        <v>0</v>
      </c>
      <c r="AL131" s="115">
        <v>0</v>
      </c>
      <c r="AM131" s="115">
        <v>0</v>
      </c>
      <c r="AN131" s="115">
        <v>0</v>
      </c>
      <c r="AO131" s="115">
        <v>0</v>
      </c>
      <c r="AP131" s="115">
        <v>0</v>
      </c>
      <c r="AQ131" s="115">
        <v>0</v>
      </c>
      <c r="AR131" s="115">
        <v>0</v>
      </c>
      <c r="AS131" s="115">
        <v>0</v>
      </c>
      <c r="AT131" s="409">
        <f t="shared" si="265"/>
        <v>0</v>
      </c>
      <c r="AU131" s="115">
        <f t="shared" si="266"/>
        <v>0</v>
      </c>
      <c r="AV131" s="116">
        <f t="shared" si="163"/>
        <v>0</v>
      </c>
      <c r="AW131" s="346">
        <f t="shared" si="267"/>
        <v>972360</v>
      </c>
      <c r="AX131" s="113">
        <f t="shared" si="268"/>
        <v>716024</v>
      </c>
      <c r="AY131" s="113">
        <f t="shared" si="269"/>
        <v>0</v>
      </c>
      <c r="AZ131" s="113">
        <f t="shared" si="270"/>
        <v>0</v>
      </c>
      <c r="BA131" s="113">
        <f t="shared" si="271"/>
        <v>242016</v>
      </c>
      <c r="BB131" s="113">
        <f t="shared" si="271"/>
        <v>14320</v>
      </c>
      <c r="BC131" s="113">
        <f t="shared" si="272"/>
        <v>0</v>
      </c>
      <c r="BD131" s="115">
        <f t="shared" si="273"/>
        <v>2.0499999999999998</v>
      </c>
      <c r="BE131" s="115">
        <f t="shared" si="274"/>
        <v>2.0499999999999998</v>
      </c>
      <c r="BF131" s="372">
        <f t="shared" si="275"/>
        <v>0</v>
      </c>
      <c r="BG131" s="116">
        <f t="shared" si="276"/>
        <v>0</v>
      </c>
    </row>
    <row r="132" spans="1:59" s="389" customFormat="1" x14ac:dyDescent="0.2">
      <c r="A132" s="374">
        <v>24</v>
      </c>
      <c r="B132" s="375">
        <v>4429</v>
      </c>
      <c r="C132" s="375">
        <v>600074595</v>
      </c>
      <c r="D132" s="375">
        <v>70698520</v>
      </c>
      <c r="E132" s="373" t="s">
        <v>195</v>
      </c>
      <c r="F132" s="375">
        <v>3141</v>
      </c>
      <c r="G132" s="247" t="s">
        <v>319</v>
      </c>
      <c r="H132" s="376" t="s">
        <v>282</v>
      </c>
      <c r="I132" s="110">
        <v>628477</v>
      </c>
      <c r="J132" s="111">
        <v>460789</v>
      </c>
      <c r="K132" s="111">
        <v>0</v>
      </c>
      <c r="L132" s="114">
        <v>155747</v>
      </c>
      <c r="M132" s="114">
        <v>9215</v>
      </c>
      <c r="N132" s="111">
        <v>2726</v>
      </c>
      <c r="O132" s="275">
        <v>1.56</v>
      </c>
      <c r="P132" s="288">
        <v>0</v>
      </c>
      <c r="Q132" s="406">
        <v>1.56</v>
      </c>
      <c r="R132" s="112">
        <f t="shared" si="153"/>
        <v>0</v>
      </c>
      <c r="S132" s="113">
        <v>0</v>
      </c>
      <c r="T132" s="113">
        <v>0</v>
      </c>
      <c r="U132" s="113">
        <v>0</v>
      </c>
      <c r="V132" s="113">
        <v>0</v>
      </c>
      <c r="W132" s="113">
        <v>0</v>
      </c>
      <c r="X132" s="113">
        <v>0</v>
      </c>
      <c r="Y132" s="113">
        <f t="shared" si="154"/>
        <v>0</v>
      </c>
      <c r="Z132" s="113">
        <v>0</v>
      </c>
      <c r="AA132" s="113">
        <v>0</v>
      </c>
      <c r="AB132" s="113">
        <v>0</v>
      </c>
      <c r="AC132" s="113">
        <f t="shared" si="155"/>
        <v>0</v>
      </c>
      <c r="AD132" s="113">
        <f t="shared" si="156"/>
        <v>0</v>
      </c>
      <c r="AE132" s="114">
        <f t="shared" si="157"/>
        <v>0</v>
      </c>
      <c r="AF132" s="114">
        <f t="shared" si="158"/>
        <v>0</v>
      </c>
      <c r="AG132" s="113">
        <v>0</v>
      </c>
      <c r="AH132" s="113">
        <v>0</v>
      </c>
      <c r="AI132" s="113">
        <v>0</v>
      </c>
      <c r="AJ132" s="113">
        <f t="shared" si="159"/>
        <v>0</v>
      </c>
      <c r="AK132" s="113">
        <f t="shared" si="160"/>
        <v>0</v>
      </c>
      <c r="AL132" s="115">
        <v>0</v>
      </c>
      <c r="AM132" s="115">
        <v>0</v>
      </c>
      <c r="AN132" s="115">
        <v>0</v>
      </c>
      <c r="AO132" s="115">
        <v>0</v>
      </c>
      <c r="AP132" s="115">
        <v>0</v>
      </c>
      <c r="AQ132" s="115">
        <v>0</v>
      </c>
      <c r="AR132" s="115">
        <v>0</v>
      </c>
      <c r="AS132" s="115">
        <v>0</v>
      </c>
      <c r="AT132" s="409">
        <f t="shared" si="265"/>
        <v>0</v>
      </c>
      <c r="AU132" s="115">
        <f t="shared" si="266"/>
        <v>0</v>
      </c>
      <c r="AV132" s="116">
        <f t="shared" si="163"/>
        <v>0</v>
      </c>
      <c r="AW132" s="346">
        <f t="shared" si="267"/>
        <v>628477</v>
      </c>
      <c r="AX132" s="113">
        <f t="shared" si="268"/>
        <v>460789</v>
      </c>
      <c r="AY132" s="113">
        <f t="shared" si="269"/>
        <v>0</v>
      </c>
      <c r="AZ132" s="113">
        <f t="shared" si="270"/>
        <v>0</v>
      </c>
      <c r="BA132" s="113">
        <f t="shared" si="271"/>
        <v>155747</v>
      </c>
      <c r="BB132" s="113">
        <f t="shared" si="271"/>
        <v>9215</v>
      </c>
      <c r="BC132" s="113">
        <f t="shared" si="272"/>
        <v>2726</v>
      </c>
      <c r="BD132" s="115">
        <f t="shared" si="273"/>
        <v>1.56</v>
      </c>
      <c r="BE132" s="115">
        <f t="shared" si="274"/>
        <v>0</v>
      </c>
      <c r="BF132" s="372">
        <f t="shared" si="275"/>
        <v>0</v>
      </c>
      <c r="BG132" s="116">
        <f t="shared" si="276"/>
        <v>1.56</v>
      </c>
    </row>
    <row r="133" spans="1:59" s="389" customFormat="1" x14ac:dyDescent="0.2">
      <c r="A133" s="374">
        <v>24</v>
      </c>
      <c r="B133" s="375">
        <v>4429</v>
      </c>
      <c r="C133" s="375">
        <v>600074595</v>
      </c>
      <c r="D133" s="375">
        <v>70698520</v>
      </c>
      <c r="E133" s="373" t="s">
        <v>195</v>
      </c>
      <c r="F133" s="375">
        <v>3143</v>
      </c>
      <c r="G133" s="247" t="s">
        <v>633</v>
      </c>
      <c r="H133" s="394" t="s">
        <v>281</v>
      </c>
      <c r="I133" s="110">
        <v>885842</v>
      </c>
      <c r="J133" s="111">
        <v>652314</v>
      </c>
      <c r="K133" s="111">
        <v>0</v>
      </c>
      <c r="L133" s="114">
        <v>220482</v>
      </c>
      <c r="M133" s="114">
        <v>13046</v>
      </c>
      <c r="N133" s="111">
        <v>0</v>
      </c>
      <c r="O133" s="275">
        <v>1.4910000000000001</v>
      </c>
      <c r="P133" s="288">
        <v>1.4910000000000001</v>
      </c>
      <c r="Q133" s="406">
        <v>0</v>
      </c>
      <c r="R133" s="112">
        <f t="shared" si="153"/>
        <v>0</v>
      </c>
      <c r="S133" s="113">
        <v>0</v>
      </c>
      <c r="T133" s="113">
        <v>0</v>
      </c>
      <c r="U133" s="113">
        <v>0</v>
      </c>
      <c r="V133" s="113">
        <v>0</v>
      </c>
      <c r="W133" s="113">
        <v>0</v>
      </c>
      <c r="X133" s="113">
        <v>0</v>
      </c>
      <c r="Y133" s="113">
        <f t="shared" si="154"/>
        <v>0</v>
      </c>
      <c r="Z133" s="113">
        <v>0</v>
      </c>
      <c r="AA133" s="113">
        <v>0</v>
      </c>
      <c r="AB133" s="113">
        <v>0</v>
      </c>
      <c r="AC133" s="113">
        <f t="shared" si="155"/>
        <v>0</v>
      </c>
      <c r="AD133" s="113">
        <f t="shared" si="156"/>
        <v>0</v>
      </c>
      <c r="AE133" s="114">
        <f t="shared" si="157"/>
        <v>0</v>
      </c>
      <c r="AF133" s="114">
        <f t="shared" si="158"/>
        <v>0</v>
      </c>
      <c r="AG133" s="113">
        <v>0</v>
      </c>
      <c r="AH133" s="113">
        <v>0</v>
      </c>
      <c r="AI133" s="113">
        <v>0</v>
      </c>
      <c r="AJ133" s="113">
        <f t="shared" si="159"/>
        <v>0</v>
      </c>
      <c r="AK133" s="113">
        <f t="shared" si="160"/>
        <v>0</v>
      </c>
      <c r="AL133" s="115">
        <v>0</v>
      </c>
      <c r="AM133" s="115">
        <v>0</v>
      </c>
      <c r="AN133" s="115">
        <v>0</v>
      </c>
      <c r="AO133" s="115">
        <v>0</v>
      </c>
      <c r="AP133" s="115">
        <v>0</v>
      </c>
      <c r="AQ133" s="115">
        <v>0</v>
      </c>
      <c r="AR133" s="115">
        <v>0</v>
      </c>
      <c r="AS133" s="115">
        <v>0</v>
      </c>
      <c r="AT133" s="409">
        <f t="shared" si="265"/>
        <v>0</v>
      </c>
      <c r="AU133" s="115">
        <f t="shared" si="266"/>
        <v>0</v>
      </c>
      <c r="AV133" s="116">
        <f t="shared" si="163"/>
        <v>0</v>
      </c>
      <c r="AW133" s="346">
        <f t="shared" si="267"/>
        <v>885842</v>
      </c>
      <c r="AX133" s="113">
        <f t="shared" si="268"/>
        <v>652314</v>
      </c>
      <c r="AY133" s="113">
        <f t="shared" si="269"/>
        <v>0</v>
      </c>
      <c r="AZ133" s="113">
        <f t="shared" si="270"/>
        <v>0</v>
      </c>
      <c r="BA133" s="113">
        <f t="shared" si="271"/>
        <v>220482</v>
      </c>
      <c r="BB133" s="113">
        <f t="shared" si="271"/>
        <v>13046</v>
      </c>
      <c r="BC133" s="113">
        <f t="shared" si="272"/>
        <v>0</v>
      </c>
      <c r="BD133" s="115">
        <f t="shared" si="273"/>
        <v>1.4910000000000001</v>
      </c>
      <c r="BE133" s="115">
        <f t="shared" si="274"/>
        <v>1.4910000000000001</v>
      </c>
      <c r="BF133" s="372">
        <f t="shared" si="275"/>
        <v>0</v>
      </c>
      <c r="BG133" s="116">
        <f t="shared" si="276"/>
        <v>0</v>
      </c>
    </row>
    <row r="134" spans="1:59" s="389" customFormat="1" x14ac:dyDescent="0.2">
      <c r="A134" s="374">
        <v>24</v>
      </c>
      <c r="B134" s="375">
        <v>4429</v>
      </c>
      <c r="C134" s="375">
        <v>600074595</v>
      </c>
      <c r="D134" s="375">
        <v>70698520</v>
      </c>
      <c r="E134" s="373" t="s">
        <v>195</v>
      </c>
      <c r="F134" s="375">
        <v>3143</v>
      </c>
      <c r="G134" s="247" t="s">
        <v>634</v>
      </c>
      <c r="H134" s="394" t="s">
        <v>282</v>
      </c>
      <c r="I134" s="110">
        <v>21066</v>
      </c>
      <c r="J134" s="111">
        <v>14850</v>
      </c>
      <c r="K134" s="111">
        <v>0</v>
      </c>
      <c r="L134" s="114">
        <v>5019</v>
      </c>
      <c r="M134" s="114">
        <v>297</v>
      </c>
      <c r="N134" s="111">
        <v>900</v>
      </c>
      <c r="O134" s="275">
        <v>0.06</v>
      </c>
      <c r="P134" s="288">
        <v>0</v>
      </c>
      <c r="Q134" s="406">
        <v>0.06</v>
      </c>
      <c r="R134" s="112">
        <f t="shared" si="153"/>
        <v>0</v>
      </c>
      <c r="S134" s="113">
        <v>0</v>
      </c>
      <c r="T134" s="113">
        <v>0</v>
      </c>
      <c r="U134" s="113">
        <v>0</v>
      </c>
      <c r="V134" s="113">
        <v>0</v>
      </c>
      <c r="W134" s="113">
        <v>0</v>
      </c>
      <c r="X134" s="113">
        <v>0</v>
      </c>
      <c r="Y134" s="113">
        <f t="shared" si="154"/>
        <v>0</v>
      </c>
      <c r="Z134" s="113">
        <v>0</v>
      </c>
      <c r="AA134" s="113">
        <v>0</v>
      </c>
      <c r="AB134" s="113">
        <v>0</v>
      </c>
      <c r="AC134" s="113">
        <f t="shared" si="155"/>
        <v>0</v>
      </c>
      <c r="AD134" s="113">
        <f t="shared" si="156"/>
        <v>0</v>
      </c>
      <c r="AE134" s="114">
        <f t="shared" si="157"/>
        <v>0</v>
      </c>
      <c r="AF134" s="114">
        <f t="shared" si="158"/>
        <v>0</v>
      </c>
      <c r="AG134" s="113">
        <v>0</v>
      </c>
      <c r="AH134" s="113">
        <v>0</v>
      </c>
      <c r="AI134" s="113">
        <v>0</v>
      </c>
      <c r="AJ134" s="113">
        <f t="shared" si="159"/>
        <v>0</v>
      </c>
      <c r="AK134" s="113">
        <f t="shared" si="160"/>
        <v>0</v>
      </c>
      <c r="AL134" s="115">
        <v>0</v>
      </c>
      <c r="AM134" s="115">
        <v>0</v>
      </c>
      <c r="AN134" s="115">
        <v>0</v>
      </c>
      <c r="AO134" s="115">
        <v>0</v>
      </c>
      <c r="AP134" s="115">
        <v>0</v>
      </c>
      <c r="AQ134" s="115">
        <v>0</v>
      </c>
      <c r="AR134" s="115">
        <v>0</v>
      </c>
      <c r="AS134" s="115">
        <v>0</v>
      </c>
      <c r="AT134" s="409">
        <f t="shared" si="265"/>
        <v>0</v>
      </c>
      <c r="AU134" s="115">
        <f t="shared" si="266"/>
        <v>0</v>
      </c>
      <c r="AV134" s="116">
        <f t="shared" si="163"/>
        <v>0</v>
      </c>
      <c r="AW134" s="346">
        <f t="shared" si="267"/>
        <v>21066</v>
      </c>
      <c r="AX134" s="113">
        <f t="shared" si="268"/>
        <v>14850</v>
      </c>
      <c r="AY134" s="113">
        <f t="shared" si="269"/>
        <v>0</v>
      </c>
      <c r="AZ134" s="113">
        <f t="shared" si="270"/>
        <v>0</v>
      </c>
      <c r="BA134" s="113">
        <f t="shared" si="271"/>
        <v>5019</v>
      </c>
      <c r="BB134" s="113">
        <f t="shared" si="271"/>
        <v>297</v>
      </c>
      <c r="BC134" s="113">
        <f t="shared" si="272"/>
        <v>900</v>
      </c>
      <c r="BD134" s="115">
        <f t="shared" si="273"/>
        <v>0.06</v>
      </c>
      <c r="BE134" s="115">
        <f t="shared" si="274"/>
        <v>0</v>
      </c>
      <c r="BF134" s="372">
        <f t="shared" si="275"/>
        <v>0</v>
      </c>
      <c r="BG134" s="116">
        <f t="shared" si="276"/>
        <v>0.06</v>
      </c>
    </row>
    <row r="135" spans="1:59" s="389" customFormat="1" x14ac:dyDescent="0.2">
      <c r="A135" s="237">
        <v>24</v>
      </c>
      <c r="B135" s="31">
        <v>4429</v>
      </c>
      <c r="C135" s="31">
        <v>600074595</v>
      </c>
      <c r="D135" s="31">
        <v>70698520</v>
      </c>
      <c r="E135" s="246" t="s">
        <v>196</v>
      </c>
      <c r="F135" s="31"/>
      <c r="G135" s="236"/>
      <c r="H135" s="327"/>
      <c r="I135" s="5">
        <v>7106747</v>
      </c>
      <c r="J135" s="8">
        <v>5144560</v>
      </c>
      <c r="K135" s="8">
        <v>20000</v>
      </c>
      <c r="L135" s="8">
        <v>1745621</v>
      </c>
      <c r="M135" s="8">
        <v>102890</v>
      </c>
      <c r="N135" s="8">
        <v>93676</v>
      </c>
      <c r="O135" s="9">
        <v>12.326000000000001</v>
      </c>
      <c r="P135" s="9">
        <v>8.8846000000000007</v>
      </c>
      <c r="Q135" s="38">
        <v>3.4414000000000002</v>
      </c>
      <c r="R135" s="5">
        <f t="shared" ref="R135:BG135" si="277">SUM(R129:R134)</f>
        <v>0</v>
      </c>
      <c r="S135" s="8">
        <f t="shared" si="277"/>
        <v>0</v>
      </c>
      <c r="T135" s="8">
        <f t="shared" si="277"/>
        <v>0</v>
      </c>
      <c r="U135" s="8">
        <f t="shared" si="277"/>
        <v>32800</v>
      </c>
      <c r="V135" s="8">
        <f t="shared" si="277"/>
        <v>0</v>
      </c>
      <c r="W135" s="8">
        <f t="shared" ref="W135" si="278">SUM(W129:W134)</f>
        <v>0</v>
      </c>
      <c r="X135" s="8">
        <f t="shared" si="277"/>
        <v>0</v>
      </c>
      <c r="Y135" s="8">
        <f t="shared" si="277"/>
        <v>32800</v>
      </c>
      <c r="Z135" s="8">
        <f t="shared" si="277"/>
        <v>0</v>
      </c>
      <c r="AA135" s="8">
        <f t="shared" si="277"/>
        <v>0</v>
      </c>
      <c r="AB135" s="8">
        <f t="shared" si="277"/>
        <v>0</v>
      </c>
      <c r="AC135" s="8">
        <f t="shared" si="277"/>
        <v>0</v>
      </c>
      <c r="AD135" s="8">
        <f t="shared" si="277"/>
        <v>32800</v>
      </c>
      <c r="AE135" s="8">
        <f t="shared" si="277"/>
        <v>11086</v>
      </c>
      <c r="AF135" s="8">
        <f t="shared" si="277"/>
        <v>656</v>
      </c>
      <c r="AG135" s="8">
        <f t="shared" si="277"/>
        <v>0</v>
      </c>
      <c r="AH135" s="8">
        <f t="shared" si="277"/>
        <v>0</v>
      </c>
      <c r="AI135" s="8">
        <f t="shared" si="277"/>
        <v>0</v>
      </c>
      <c r="AJ135" s="8">
        <f t="shared" si="277"/>
        <v>0</v>
      </c>
      <c r="AK135" s="8">
        <f t="shared" si="277"/>
        <v>44542</v>
      </c>
      <c r="AL135" s="9">
        <f t="shared" si="277"/>
        <v>0</v>
      </c>
      <c r="AM135" s="9">
        <f t="shared" si="277"/>
        <v>0</v>
      </c>
      <c r="AN135" s="9">
        <f t="shared" si="277"/>
        <v>0</v>
      </c>
      <c r="AO135" s="9">
        <f t="shared" si="277"/>
        <v>0</v>
      </c>
      <c r="AP135" s="9">
        <f t="shared" si="277"/>
        <v>0</v>
      </c>
      <c r="AQ135" s="9">
        <f t="shared" ref="AQ135" si="279">SUM(AQ129:AQ134)</f>
        <v>0</v>
      </c>
      <c r="AR135" s="9">
        <f t="shared" si="277"/>
        <v>0</v>
      </c>
      <c r="AS135" s="9">
        <f t="shared" si="277"/>
        <v>0</v>
      </c>
      <c r="AT135" s="9">
        <f t="shared" si="277"/>
        <v>0</v>
      </c>
      <c r="AU135" s="9">
        <f t="shared" si="277"/>
        <v>0</v>
      </c>
      <c r="AV135" s="78">
        <f t="shared" si="277"/>
        <v>0</v>
      </c>
      <c r="AW135" s="851">
        <f t="shared" si="277"/>
        <v>7151289</v>
      </c>
      <c r="AX135" s="8">
        <f t="shared" si="277"/>
        <v>5177360</v>
      </c>
      <c r="AY135" s="43">
        <f t="shared" ref="AY135" si="280">SUM(AY129:AY134)</f>
        <v>0</v>
      </c>
      <c r="AZ135" s="8">
        <f t="shared" si="277"/>
        <v>20000</v>
      </c>
      <c r="BA135" s="8">
        <f t="shared" si="277"/>
        <v>1756707</v>
      </c>
      <c r="BB135" s="8">
        <f t="shared" si="277"/>
        <v>103546</v>
      </c>
      <c r="BC135" s="8">
        <f t="shared" si="277"/>
        <v>93676</v>
      </c>
      <c r="BD135" s="9">
        <f t="shared" si="277"/>
        <v>12.326000000000001</v>
      </c>
      <c r="BE135" s="9">
        <f t="shared" si="277"/>
        <v>8.8846000000000007</v>
      </c>
      <c r="BF135" s="9">
        <f t="shared" si="277"/>
        <v>0</v>
      </c>
      <c r="BG135" s="78">
        <f t="shared" si="277"/>
        <v>3.4414000000000002</v>
      </c>
    </row>
    <row r="136" spans="1:59" s="389" customFormat="1" x14ac:dyDescent="0.2">
      <c r="A136" s="374">
        <v>25</v>
      </c>
      <c r="B136" s="375">
        <v>4452</v>
      </c>
      <c r="C136" s="375">
        <v>600074919</v>
      </c>
      <c r="D136" s="375">
        <v>70698511</v>
      </c>
      <c r="E136" s="373" t="s">
        <v>197</v>
      </c>
      <c r="F136" s="375">
        <v>3113</v>
      </c>
      <c r="G136" s="247" t="s">
        <v>318</v>
      </c>
      <c r="H136" s="376" t="s">
        <v>281</v>
      </c>
      <c r="I136" s="110">
        <v>30431150</v>
      </c>
      <c r="J136" s="111">
        <v>21861811</v>
      </c>
      <c r="K136" s="111">
        <v>30000</v>
      </c>
      <c r="L136" s="114">
        <v>7399432</v>
      </c>
      <c r="M136" s="114">
        <v>437237</v>
      </c>
      <c r="N136" s="111">
        <v>702670</v>
      </c>
      <c r="O136" s="275">
        <v>40.178000000000011</v>
      </c>
      <c r="P136" s="288">
        <v>30.615399999999998</v>
      </c>
      <c r="Q136" s="406">
        <v>9.5625999999999998</v>
      </c>
      <c r="R136" s="112">
        <f t="shared" si="153"/>
        <v>0</v>
      </c>
      <c r="S136" s="113">
        <v>0</v>
      </c>
      <c r="T136" s="113">
        <v>45666</v>
      </c>
      <c r="U136" s="113">
        <v>106480</v>
      </c>
      <c r="V136" s="113">
        <v>0</v>
      </c>
      <c r="W136" s="113">
        <v>115480</v>
      </c>
      <c r="X136" s="113">
        <v>0</v>
      </c>
      <c r="Y136" s="113">
        <f t="shared" si="154"/>
        <v>267626</v>
      </c>
      <c r="Z136" s="113">
        <v>0</v>
      </c>
      <c r="AA136" s="113">
        <v>0</v>
      </c>
      <c r="AB136" s="113">
        <v>0</v>
      </c>
      <c r="AC136" s="113">
        <f t="shared" si="155"/>
        <v>0</v>
      </c>
      <c r="AD136" s="113">
        <f t="shared" si="156"/>
        <v>267626</v>
      </c>
      <c r="AE136" s="114">
        <f t="shared" si="157"/>
        <v>90458</v>
      </c>
      <c r="AF136" s="114">
        <f t="shared" si="158"/>
        <v>5353</v>
      </c>
      <c r="AG136" s="113">
        <v>0</v>
      </c>
      <c r="AH136" s="113">
        <v>0</v>
      </c>
      <c r="AI136" s="113">
        <v>0</v>
      </c>
      <c r="AJ136" s="113">
        <f t="shared" si="159"/>
        <v>0</v>
      </c>
      <c r="AK136" s="113">
        <f t="shared" si="160"/>
        <v>363437</v>
      </c>
      <c r="AL136" s="115">
        <v>0</v>
      </c>
      <c r="AM136" s="115">
        <v>0</v>
      </c>
      <c r="AN136" s="115">
        <v>0</v>
      </c>
      <c r="AO136" s="115">
        <v>7.0000000000000007E-2</v>
      </c>
      <c r="AP136" s="115">
        <v>0</v>
      </c>
      <c r="AQ136" s="115">
        <v>0.33329999999999999</v>
      </c>
      <c r="AR136" s="115">
        <v>0</v>
      </c>
      <c r="AS136" s="115">
        <v>0</v>
      </c>
      <c r="AT136" s="409">
        <f t="shared" ref="AT136:AT141" si="281">AL136+AN136+AO136+AR136+AQ136</f>
        <v>0.40329999999999999</v>
      </c>
      <c r="AU136" s="115">
        <f t="shared" ref="AU136:AU141" si="282">AM136+AP136+AS136</f>
        <v>0</v>
      </c>
      <c r="AV136" s="116">
        <f t="shared" si="163"/>
        <v>0.40329999999999999</v>
      </c>
      <c r="AW136" s="346">
        <f t="shared" ref="AW136:AW141" si="283">I136+AK136</f>
        <v>30794587</v>
      </c>
      <c r="AX136" s="113">
        <f t="shared" ref="AX136:AX141" si="284">J136+Y136</f>
        <v>22129437</v>
      </c>
      <c r="AY136" s="113">
        <f t="shared" ref="AY136:AY141" si="285">W136</f>
        <v>115480</v>
      </c>
      <c r="AZ136" s="113">
        <f t="shared" ref="AZ136:AZ141" si="286">K136+AC136</f>
        <v>30000</v>
      </c>
      <c r="BA136" s="113">
        <f t="shared" ref="BA136:BB141" si="287">L136+AE136</f>
        <v>7489890</v>
      </c>
      <c r="BB136" s="113">
        <f t="shared" si="287"/>
        <v>442590</v>
      </c>
      <c r="BC136" s="113">
        <f t="shared" ref="BC136:BC141" si="288">N136+AJ136</f>
        <v>702670</v>
      </c>
      <c r="BD136" s="115">
        <f t="shared" ref="BD136:BD141" si="289">O136+AV136</f>
        <v>40.581300000000013</v>
      </c>
      <c r="BE136" s="115">
        <f t="shared" ref="BE136:BE141" si="290">P136+AT136</f>
        <v>31.018699999999999</v>
      </c>
      <c r="BF136" s="372">
        <f t="shared" ref="BF136:BF141" si="291">AQ136</f>
        <v>0.33329999999999999</v>
      </c>
      <c r="BG136" s="116">
        <f t="shared" ref="BG136:BG141" si="292">Q136+AU136</f>
        <v>9.5625999999999998</v>
      </c>
    </row>
    <row r="137" spans="1:59" s="389" customFormat="1" x14ac:dyDescent="0.2">
      <c r="A137" s="374">
        <v>25</v>
      </c>
      <c r="B137" s="375">
        <v>4452</v>
      </c>
      <c r="C137" s="375">
        <v>600074919</v>
      </c>
      <c r="D137" s="375">
        <v>70698511</v>
      </c>
      <c r="E137" s="373" t="s">
        <v>197</v>
      </c>
      <c r="F137" s="375">
        <v>3113</v>
      </c>
      <c r="G137" s="247" t="s">
        <v>317</v>
      </c>
      <c r="H137" s="376" t="s">
        <v>281</v>
      </c>
      <c r="I137" s="110">
        <v>248595</v>
      </c>
      <c r="J137" s="111">
        <v>183060</v>
      </c>
      <c r="K137" s="111">
        <v>0</v>
      </c>
      <c r="L137" s="114">
        <v>61874</v>
      </c>
      <c r="M137" s="114">
        <v>3661</v>
      </c>
      <c r="N137" s="111">
        <v>0</v>
      </c>
      <c r="O137" s="275">
        <v>0.5</v>
      </c>
      <c r="P137" s="288">
        <v>0.5</v>
      </c>
      <c r="Q137" s="406">
        <v>0</v>
      </c>
      <c r="R137" s="112">
        <f t="shared" si="153"/>
        <v>0</v>
      </c>
      <c r="S137" s="113">
        <v>0</v>
      </c>
      <c r="T137" s="113">
        <v>0</v>
      </c>
      <c r="U137" s="113">
        <v>0</v>
      </c>
      <c r="V137" s="113">
        <v>0</v>
      </c>
      <c r="W137" s="113">
        <v>0</v>
      </c>
      <c r="X137" s="113">
        <v>0</v>
      </c>
      <c r="Y137" s="113">
        <f t="shared" si="154"/>
        <v>0</v>
      </c>
      <c r="Z137" s="113">
        <v>0</v>
      </c>
      <c r="AA137" s="113">
        <v>0</v>
      </c>
      <c r="AB137" s="113">
        <v>0</v>
      </c>
      <c r="AC137" s="113">
        <f t="shared" si="155"/>
        <v>0</v>
      </c>
      <c r="AD137" s="113">
        <f t="shared" si="156"/>
        <v>0</v>
      </c>
      <c r="AE137" s="114">
        <f t="shared" si="157"/>
        <v>0</v>
      </c>
      <c r="AF137" s="114">
        <f t="shared" si="158"/>
        <v>0</v>
      </c>
      <c r="AG137" s="113">
        <v>0</v>
      </c>
      <c r="AH137" s="113">
        <v>0</v>
      </c>
      <c r="AI137" s="113">
        <v>0</v>
      </c>
      <c r="AJ137" s="113">
        <f t="shared" si="159"/>
        <v>0</v>
      </c>
      <c r="AK137" s="113">
        <f t="shared" si="160"/>
        <v>0</v>
      </c>
      <c r="AL137" s="115">
        <v>0</v>
      </c>
      <c r="AM137" s="115">
        <v>0</v>
      </c>
      <c r="AN137" s="115">
        <v>0</v>
      </c>
      <c r="AO137" s="115">
        <v>0</v>
      </c>
      <c r="AP137" s="115">
        <v>0</v>
      </c>
      <c r="AQ137" s="115">
        <v>0</v>
      </c>
      <c r="AR137" s="115">
        <v>0</v>
      </c>
      <c r="AS137" s="115">
        <v>0</v>
      </c>
      <c r="AT137" s="409">
        <f t="shared" si="281"/>
        <v>0</v>
      </c>
      <c r="AU137" s="115">
        <f t="shared" si="282"/>
        <v>0</v>
      </c>
      <c r="AV137" s="116">
        <f t="shared" si="163"/>
        <v>0</v>
      </c>
      <c r="AW137" s="346">
        <f t="shared" si="283"/>
        <v>248595</v>
      </c>
      <c r="AX137" s="113">
        <f t="shared" si="284"/>
        <v>183060</v>
      </c>
      <c r="AY137" s="113">
        <f t="shared" si="285"/>
        <v>0</v>
      </c>
      <c r="AZ137" s="113">
        <f t="shared" si="286"/>
        <v>0</v>
      </c>
      <c r="BA137" s="113">
        <f t="shared" si="287"/>
        <v>61874</v>
      </c>
      <c r="BB137" s="113">
        <f t="shared" si="287"/>
        <v>3661</v>
      </c>
      <c r="BC137" s="113">
        <f t="shared" si="288"/>
        <v>0</v>
      </c>
      <c r="BD137" s="115">
        <f t="shared" si="289"/>
        <v>0.5</v>
      </c>
      <c r="BE137" s="115">
        <f t="shared" si="290"/>
        <v>0.5</v>
      </c>
      <c r="BF137" s="372">
        <f t="shared" si="291"/>
        <v>0</v>
      </c>
      <c r="BG137" s="116">
        <f t="shared" si="292"/>
        <v>0</v>
      </c>
    </row>
    <row r="138" spans="1:59" s="389" customFormat="1" x14ac:dyDescent="0.2">
      <c r="A138" s="374">
        <v>25</v>
      </c>
      <c r="B138" s="375">
        <v>4452</v>
      </c>
      <c r="C138" s="375">
        <v>600074919</v>
      </c>
      <c r="D138" s="375">
        <v>70698511</v>
      </c>
      <c r="E138" s="373" t="s">
        <v>197</v>
      </c>
      <c r="F138" s="375">
        <v>3113</v>
      </c>
      <c r="G138" s="247" t="s">
        <v>316</v>
      </c>
      <c r="H138" s="376" t="s">
        <v>282</v>
      </c>
      <c r="I138" s="110">
        <v>1470616</v>
      </c>
      <c r="J138" s="111">
        <v>1070851</v>
      </c>
      <c r="K138" s="111">
        <v>0</v>
      </c>
      <c r="L138" s="114">
        <v>361948</v>
      </c>
      <c r="M138" s="114">
        <v>21417</v>
      </c>
      <c r="N138" s="111">
        <v>16400</v>
      </c>
      <c r="O138" s="275">
        <v>2.92</v>
      </c>
      <c r="P138" s="288">
        <v>2.92</v>
      </c>
      <c r="Q138" s="406">
        <v>0</v>
      </c>
      <c r="R138" s="112">
        <f t="shared" si="153"/>
        <v>0</v>
      </c>
      <c r="S138" s="113">
        <v>0</v>
      </c>
      <c r="T138" s="113">
        <v>0</v>
      </c>
      <c r="U138" s="113">
        <v>0</v>
      </c>
      <c r="V138" s="113">
        <v>0</v>
      </c>
      <c r="W138" s="113">
        <v>0</v>
      </c>
      <c r="X138" s="113">
        <v>0</v>
      </c>
      <c r="Y138" s="113">
        <f t="shared" si="154"/>
        <v>0</v>
      </c>
      <c r="Z138" s="113">
        <v>0</v>
      </c>
      <c r="AA138" s="113">
        <v>0</v>
      </c>
      <c r="AB138" s="113">
        <v>0</v>
      </c>
      <c r="AC138" s="113">
        <f t="shared" si="155"/>
        <v>0</v>
      </c>
      <c r="AD138" s="113">
        <f t="shared" si="156"/>
        <v>0</v>
      </c>
      <c r="AE138" s="114">
        <f t="shared" si="157"/>
        <v>0</v>
      </c>
      <c r="AF138" s="114">
        <f t="shared" si="158"/>
        <v>0</v>
      </c>
      <c r="AG138" s="113">
        <v>0</v>
      </c>
      <c r="AH138" s="113">
        <v>0</v>
      </c>
      <c r="AI138" s="113">
        <v>0</v>
      </c>
      <c r="AJ138" s="113">
        <f t="shared" si="159"/>
        <v>0</v>
      </c>
      <c r="AK138" s="113">
        <f t="shared" si="160"/>
        <v>0</v>
      </c>
      <c r="AL138" s="115">
        <v>0</v>
      </c>
      <c r="AM138" s="115">
        <v>0</v>
      </c>
      <c r="AN138" s="115">
        <v>0</v>
      </c>
      <c r="AO138" s="115">
        <v>0</v>
      </c>
      <c r="AP138" s="115">
        <v>0</v>
      </c>
      <c r="AQ138" s="115">
        <v>0</v>
      </c>
      <c r="AR138" s="115">
        <v>0</v>
      </c>
      <c r="AS138" s="115">
        <v>0</v>
      </c>
      <c r="AT138" s="409">
        <f t="shared" si="281"/>
        <v>0</v>
      </c>
      <c r="AU138" s="115">
        <f t="shared" si="282"/>
        <v>0</v>
      </c>
      <c r="AV138" s="116">
        <f t="shared" si="163"/>
        <v>0</v>
      </c>
      <c r="AW138" s="346">
        <f t="shared" si="283"/>
        <v>1470616</v>
      </c>
      <c r="AX138" s="113">
        <f t="shared" si="284"/>
        <v>1070851</v>
      </c>
      <c r="AY138" s="113">
        <f t="shared" si="285"/>
        <v>0</v>
      </c>
      <c r="AZ138" s="113">
        <f t="shared" si="286"/>
        <v>0</v>
      </c>
      <c r="BA138" s="113">
        <f t="shared" si="287"/>
        <v>361948</v>
      </c>
      <c r="BB138" s="113">
        <f t="shared" si="287"/>
        <v>21417</v>
      </c>
      <c r="BC138" s="113">
        <f t="shared" si="288"/>
        <v>16400</v>
      </c>
      <c r="BD138" s="115">
        <f t="shared" si="289"/>
        <v>2.92</v>
      </c>
      <c r="BE138" s="115">
        <f t="shared" si="290"/>
        <v>2.92</v>
      </c>
      <c r="BF138" s="372">
        <f t="shared" si="291"/>
        <v>0</v>
      </c>
      <c r="BG138" s="116">
        <f t="shared" si="292"/>
        <v>0</v>
      </c>
    </row>
    <row r="139" spans="1:59" s="389" customFormat="1" x14ac:dyDescent="0.2">
      <c r="A139" s="374">
        <v>25</v>
      </c>
      <c r="B139" s="375">
        <v>4452</v>
      </c>
      <c r="C139" s="375">
        <v>600074919</v>
      </c>
      <c r="D139" s="375">
        <v>70698511</v>
      </c>
      <c r="E139" s="373" t="s">
        <v>197</v>
      </c>
      <c r="F139" s="375">
        <v>3141</v>
      </c>
      <c r="G139" s="247" t="s">
        <v>319</v>
      </c>
      <c r="H139" s="376" t="s">
        <v>282</v>
      </c>
      <c r="I139" s="110">
        <v>1870905</v>
      </c>
      <c r="J139" s="111">
        <v>1365775</v>
      </c>
      <c r="K139" s="111">
        <v>0</v>
      </c>
      <c r="L139" s="114">
        <v>461632</v>
      </c>
      <c r="M139" s="114">
        <v>27316</v>
      </c>
      <c r="N139" s="111">
        <v>16182</v>
      </c>
      <c r="O139" s="275">
        <v>4.6500000000000004</v>
      </c>
      <c r="P139" s="288">
        <v>0</v>
      </c>
      <c r="Q139" s="406">
        <v>4.6500000000000004</v>
      </c>
      <c r="R139" s="112">
        <f t="shared" si="153"/>
        <v>0</v>
      </c>
      <c r="S139" s="113">
        <v>0</v>
      </c>
      <c r="T139" s="113">
        <v>0</v>
      </c>
      <c r="U139" s="113">
        <v>0</v>
      </c>
      <c r="V139" s="113">
        <v>0</v>
      </c>
      <c r="W139" s="113">
        <v>0</v>
      </c>
      <c r="X139" s="113">
        <v>0</v>
      </c>
      <c r="Y139" s="113">
        <f t="shared" si="154"/>
        <v>0</v>
      </c>
      <c r="Z139" s="113">
        <v>0</v>
      </c>
      <c r="AA139" s="113">
        <v>0</v>
      </c>
      <c r="AB139" s="113">
        <v>0</v>
      </c>
      <c r="AC139" s="113">
        <f t="shared" si="155"/>
        <v>0</v>
      </c>
      <c r="AD139" s="113">
        <f t="shared" si="156"/>
        <v>0</v>
      </c>
      <c r="AE139" s="114">
        <f t="shared" si="157"/>
        <v>0</v>
      </c>
      <c r="AF139" s="114">
        <f t="shared" si="158"/>
        <v>0</v>
      </c>
      <c r="AG139" s="113">
        <v>0</v>
      </c>
      <c r="AH139" s="113">
        <v>0</v>
      </c>
      <c r="AI139" s="113">
        <v>0</v>
      </c>
      <c r="AJ139" s="113">
        <f t="shared" si="159"/>
        <v>0</v>
      </c>
      <c r="AK139" s="113">
        <f t="shared" si="160"/>
        <v>0</v>
      </c>
      <c r="AL139" s="115">
        <v>0</v>
      </c>
      <c r="AM139" s="115">
        <v>0</v>
      </c>
      <c r="AN139" s="115">
        <v>0</v>
      </c>
      <c r="AO139" s="115">
        <v>0</v>
      </c>
      <c r="AP139" s="115">
        <v>0</v>
      </c>
      <c r="AQ139" s="115">
        <v>0</v>
      </c>
      <c r="AR139" s="115">
        <v>0</v>
      </c>
      <c r="AS139" s="115">
        <v>0</v>
      </c>
      <c r="AT139" s="409">
        <f t="shared" si="281"/>
        <v>0</v>
      </c>
      <c r="AU139" s="115">
        <f t="shared" si="282"/>
        <v>0</v>
      </c>
      <c r="AV139" s="116">
        <f t="shared" si="163"/>
        <v>0</v>
      </c>
      <c r="AW139" s="346">
        <f t="shared" si="283"/>
        <v>1870905</v>
      </c>
      <c r="AX139" s="113">
        <f t="shared" si="284"/>
        <v>1365775</v>
      </c>
      <c r="AY139" s="113">
        <f t="shared" si="285"/>
        <v>0</v>
      </c>
      <c r="AZ139" s="113">
        <f t="shared" si="286"/>
        <v>0</v>
      </c>
      <c r="BA139" s="113">
        <f t="shared" si="287"/>
        <v>461632</v>
      </c>
      <c r="BB139" s="113">
        <f t="shared" si="287"/>
        <v>27316</v>
      </c>
      <c r="BC139" s="113">
        <f t="shared" si="288"/>
        <v>16182</v>
      </c>
      <c r="BD139" s="115">
        <f t="shared" si="289"/>
        <v>4.6500000000000004</v>
      </c>
      <c r="BE139" s="115">
        <f t="shared" si="290"/>
        <v>0</v>
      </c>
      <c r="BF139" s="372">
        <f t="shared" si="291"/>
        <v>0</v>
      </c>
      <c r="BG139" s="116">
        <f t="shared" si="292"/>
        <v>4.6500000000000004</v>
      </c>
    </row>
    <row r="140" spans="1:59" s="389" customFormat="1" x14ac:dyDescent="0.2">
      <c r="A140" s="374">
        <v>25</v>
      </c>
      <c r="B140" s="375">
        <v>4452</v>
      </c>
      <c r="C140" s="375">
        <v>600074919</v>
      </c>
      <c r="D140" s="375">
        <v>70698511</v>
      </c>
      <c r="E140" s="367" t="s">
        <v>197</v>
      </c>
      <c r="F140" s="375">
        <v>3143</v>
      </c>
      <c r="G140" s="247" t="s">
        <v>633</v>
      </c>
      <c r="H140" s="394" t="s">
        <v>281</v>
      </c>
      <c r="I140" s="110">
        <v>1565471</v>
      </c>
      <c r="J140" s="111">
        <v>1152777</v>
      </c>
      <c r="K140" s="111">
        <v>0</v>
      </c>
      <c r="L140" s="114">
        <v>389639</v>
      </c>
      <c r="M140" s="114">
        <v>23055</v>
      </c>
      <c r="N140" s="111">
        <v>0</v>
      </c>
      <c r="O140" s="275">
        <v>2.4464000000000001</v>
      </c>
      <c r="P140" s="288">
        <v>2.4464000000000001</v>
      </c>
      <c r="Q140" s="406">
        <v>0</v>
      </c>
      <c r="R140" s="112">
        <f t="shared" si="153"/>
        <v>0</v>
      </c>
      <c r="S140" s="113">
        <v>0</v>
      </c>
      <c r="T140" s="113">
        <v>0</v>
      </c>
      <c r="U140" s="113">
        <v>0</v>
      </c>
      <c r="V140" s="113">
        <v>0</v>
      </c>
      <c r="W140" s="113">
        <v>0</v>
      </c>
      <c r="X140" s="113">
        <v>0</v>
      </c>
      <c r="Y140" s="113">
        <f t="shared" si="154"/>
        <v>0</v>
      </c>
      <c r="Z140" s="113">
        <v>0</v>
      </c>
      <c r="AA140" s="113">
        <v>0</v>
      </c>
      <c r="AB140" s="113">
        <v>0</v>
      </c>
      <c r="AC140" s="113">
        <f t="shared" si="155"/>
        <v>0</v>
      </c>
      <c r="AD140" s="113">
        <f t="shared" si="156"/>
        <v>0</v>
      </c>
      <c r="AE140" s="114">
        <f t="shared" si="157"/>
        <v>0</v>
      </c>
      <c r="AF140" s="114">
        <f t="shared" si="158"/>
        <v>0</v>
      </c>
      <c r="AG140" s="113">
        <v>0</v>
      </c>
      <c r="AH140" s="113">
        <v>0</v>
      </c>
      <c r="AI140" s="113">
        <v>0</v>
      </c>
      <c r="AJ140" s="113">
        <f t="shared" si="159"/>
        <v>0</v>
      </c>
      <c r="AK140" s="113">
        <f t="shared" si="160"/>
        <v>0</v>
      </c>
      <c r="AL140" s="115">
        <v>0</v>
      </c>
      <c r="AM140" s="115">
        <v>0</v>
      </c>
      <c r="AN140" s="115">
        <v>0</v>
      </c>
      <c r="AO140" s="115">
        <v>0</v>
      </c>
      <c r="AP140" s="115">
        <v>0</v>
      </c>
      <c r="AQ140" s="115">
        <v>0</v>
      </c>
      <c r="AR140" s="115">
        <v>0</v>
      </c>
      <c r="AS140" s="115">
        <v>0</v>
      </c>
      <c r="AT140" s="409">
        <f t="shared" si="281"/>
        <v>0</v>
      </c>
      <c r="AU140" s="115">
        <f t="shared" si="282"/>
        <v>0</v>
      </c>
      <c r="AV140" s="116">
        <f t="shared" si="163"/>
        <v>0</v>
      </c>
      <c r="AW140" s="346">
        <f t="shared" si="283"/>
        <v>1565471</v>
      </c>
      <c r="AX140" s="113">
        <f t="shared" si="284"/>
        <v>1152777</v>
      </c>
      <c r="AY140" s="113">
        <f t="shared" si="285"/>
        <v>0</v>
      </c>
      <c r="AZ140" s="113">
        <f t="shared" si="286"/>
        <v>0</v>
      </c>
      <c r="BA140" s="113">
        <f t="shared" si="287"/>
        <v>389639</v>
      </c>
      <c r="BB140" s="113">
        <f t="shared" si="287"/>
        <v>23055</v>
      </c>
      <c r="BC140" s="113">
        <f t="shared" si="288"/>
        <v>0</v>
      </c>
      <c r="BD140" s="115">
        <f t="shared" si="289"/>
        <v>2.4464000000000001</v>
      </c>
      <c r="BE140" s="115">
        <f t="shared" si="290"/>
        <v>2.4464000000000001</v>
      </c>
      <c r="BF140" s="372">
        <f t="shared" si="291"/>
        <v>0</v>
      </c>
      <c r="BG140" s="116">
        <f t="shared" si="292"/>
        <v>0</v>
      </c>
    </row>
    <row r="141" spans="1:59" s="389" customFormat="1" x14ac:dyDescent="0.2">
      <c r="A141" s="374">
        <v>25</v>
      </c>
      <c r="B141" s="375">
        <v>4452</v>
      </c>
      <c r="C141" s="375">
        <v>600074919</v>
      </c>
      <c r="D141" s="375">
        <v>70698511</v>
      </c>
      <c r="E141" s="367" t="s">
        <v>197</v>
      </c>
      <c r="F141" s="375">
        <v>3143</v>
      </c>
      <c r="G141" s="247" t="s">
        <v>634</v>
      </c>
      <c r="H141" s="394" t="s">
        <v>282</v>
      </c>
      <c r="I141" s="110">
        <v>61794</v>
      </c>
      <c r="J141" s="111">
        <v>43560</v>
      </c>
      <c r="K141" s="111">
        <v>0</v>
      </c>
      <c r="L141" s="114">
        <v>14723</v>
      </c>
      <c r="M141" s="114">
        <v>871</v>
      </c>
      <c r="N141" s="111">
        <v>2640</v>
      </c>
      <c r="O141" s="275">
        <v>0.18</v>
      </c>
      <c r="P141" s="288">
        <v>0</v>
      </c>
      <c r="Q141" s="406">
        <v>0.18</v>
      </c>
      <c r="R141" s="112">
        <f t="shared" ref="R141:R204" si="293">Z141*-1</f>
        <v>0</v>
      </c>
      <c r="S141" s="113">
        <v>0</v>
      </c>
      <c r="T141" s="113">
        <v>0</v>
      </c>
      <c r="U141" s="113">
        <v>0</v>
      </c>
      <c r="V141" s="113">
        <v>0</v>
      </c>
      <c r="W141" s="113">
        <v>0</v>
      </c>
      <c r="X141" s="113">
        <v>0</v>
      </c>
      <c r="Y141" s="113">
        <f t="shared" ref="Y141:Y204" si="294">SUM(R141:X141)</f>
        <v>0</v>
      </c>
      <c r="Z141" s="113">
        <v>0</v>
      </c>
      <c r="AA141" s="113">
        <v>0</v>
      </c>
      <c r="AB141" s="113">
        <v>0</v>
      </c>
      <c r="AC141" s="113">
        <f t="shared" ref="AC141:AC204" si="295">SUM(Z141:AB141)</f>
        <v>0</v>
      </c>
      <c r="AD141" s="113">
        <f t="shared" ref="AD141:AD204" si="296">Y141+AC141</f>
        <v>0</v>
      </c>
      <c r="AE141" s="114">
        <f t="shared" ref="AE141:AE204" si="297">ROUND((Y141+Z141+AA141)*33.8%,0)</f>
        <v>0</v>
      </c>
      <c r="AF141" s="114">
        <f t="shared" ref="AF141:AF204" si="298">ROUND(Y141*2%,0)</f>
        <v>0</v>
      </c>
      <c r="AG141" s="113">
        <v>0</v>
      </c>
      <c r="AH141" s="113">
        <v>0</v>
      </c>
      <c r="AI141" s="113">
        <v>0</v>
      </c>
      <c r="AJ141" s="113">
        <f t="shared" ref="AJ141:AJ204" si="299">SUM(AG141:AI141)</f>
        <v>0</v>
      </c>
      <c r="AK141" s="113">
        <f t="shared" ref="AK141:AK204" si="300">AD141+AE141+AF141+AJ141</f>
        <v>0</v>
      </c>
      <c r="AL141" s="115">
        <v>0</v>
      </c>
      <c r="AM141" s="115">
        <v>0</v>
      </c>
      <c r="AN141" s="115">
        <v>0</v>
      </c>
      <c r="AO141" s="115">
        <v>0</v>
      </c>
      <c r="AP141" s="115">
        <v>0</v>
      </c>
      <c r="AQ141" s="115">
        <v>0</v>
      </c>
      <c r="AR141" s="115">
        <v>0</v>
      </c>
      <c r="AS141" s="115">
        <v>0</v>
      </c>
      <c r="AT141" s="409">
        <f t="shared" si="281"/>
        <v>0</v>
      </c>
      <c r="AU141" s="115">
        <f t="shared" si="282"/>
        <v>0</v>
      </c>
      <c r="AV141" s="116">
        <f t="shared" ref="AV141:AV204" si="301">SUM(AT141:AU141)</f>
        <v>0</v>
      </c>
      <c r="AW141" s="346">
        <f t="shared" si="283"/>
        <v>61794</v>
      </c>
      <c r="AX141" s="113">
        <f t="shared" si="284"/>
        <v>43560</v>
      </c>
      <c r="AY141" s="113">
        <f t="shared" si="285"/>
        <v>0</v>
      </c>
      <c r="AZ141" s="113">
        <f t="shared" si="286"/>
        <v>0</v>
      </c>
      <c r="BA141" s="113">
        <f t="shared" si="287"/>
        <v>14723</v>
      </c>
      <c r="BB141" s="113">
        <f t="shared" si="287"/>
        <v>871</v>
      </c>
      <c r="BC141" s="113">
        <f t="shared" si="288"/>
        <v>2640</v>
      </c>
      <c r="BD141" s="115">
        <f t="shared" si="289"/>
        <v>0.18</v>
      </c>
      <c r="BE141" s="115">
        <f t="shared" si="290"/>
        <v>0</v>
      </c>
      <c r="BF141" s="372">
        <f t="shared" si="291"/>
        <v>0</v>
      </c>
      <c r="BG141" s="116">
        <f t="shared" si="292"/>
        <v>0.18</v>
      </c>
    </row>
    <row r="142" spans="1:59" s="389" customFormat="1" x14ac:dyDescent="0.2">
      <c r="A142" s="237">
        <v>25</v>
      </c>
      <c r="B142" s="31">
        <v>4452</v>
      </c>
      <c r="C142" s="31">
        <v>600074919</v>
      </c>
      <c r="D142" s="31">
        <v>70698511</v>
      </c>
      <c r="E142" s="246" t="s">
        <v>198</v>
      </c>
      <c r="F142" s="31"/>
      <c r="G142" s="236"/>
      <c r="H142" s="327"/>
      <c r="I142" s="5">
        <v>35648531</v>
      </c>
      <c r="J142" s="8">
        <v>25677834</v>
      </c>
      <c r="K142" s="8">
        <v>30000</v>
      </c>
      <c r="L142" s="8">
        <v>8689248</v>
      </c>
      <c r="M142" s="8">
        <v>513557</v>
      </c>
      <c r="N142" s="8">
        <v>737892</v>
      </c>
      <c r="O142" s="9">
        <v>50.874400000000009</v>
      </c>
      <c r="P142" s="9">
        <v>36.481799999999993</v>
      </c>
      <c r="Q142" s="38">
        <v>14.3926</v>
      </c>
      <c r="R142" s="5">
        <f t="shared" ref="R142:BG142" si="302">SUM(R136:R141)</f>
        <v>0</v>
      </c>
      <c r="S142" s="8">
        <f t="shared" si="302"/>
        <v>0</v>
      </c>
      <c r="T142" s="8">
        <f t="shared" si="302"/>
        <v>45666</v>
      </c>
      <c r="U142" s="8">
        <f t="shared" si="302"/>
        <v>106480</v>
      </c>
      <c r="V142" s="8">
        <f t="shared" si="302"/>
        <v>0</v>
      </c>
      <c r="W142" s="8">
        <f t="shared" ref="W142" si="303">SUM(W136:W141)</f>
        <v>115480</v>
      </c>
      <c r="X142" s="8">
        <f t="shared" si="302"/>
        <v>0</v>
      </c>
      <c r="Y142" s="8">
        <f t="shared" si="302"/>
        <v>267626</v>
      </c>
      <c r="Z142" s="8">
        <f t="shared" si="302"/>
        <v>0</v>
      </c>
      <c r="AA142" s="8">
        <f t="shared" si="302"/>
        <v>0</v>
      </c>
      <c r="AB142" s="8">
        <f t="shared" si="302"/>
        <v>0</v>
      </c>
      <c r="AC142" s="8">
        <f t="shared" si="302"/>
        <v>0</v>
      </c>
      <c r="AD142" s="8">
        <f t="shared" si="302"/>
        <v>267626</v>
      </c>
      <c r="AE142" s="8">
        <f t="shared" si="302"/>
        <v>90458</v>
      </c>
      <c r="AF142" s="8">
        <f t="shared" si="302"/>
        <v>5353</v>
      </c>
      <c r="AG142" s="8">
        <f t="shared" si="302"/>
        <v>0</v>
      </c>
      <c r="AH142" s="8">
        <f t="shared" si="302"/>
        <v>0</v>
      </c>
      <c r="AI142" s="8">
        <f t="shared" si="302"/>
        <v>0</v>
      </c>
      <c r="AJ142" s="8">
        <f t="shared" si="302"/>
        <v>0</v>
      </c>
      <c r="AK142" s="8">
        <f t="shared" si="302"/>
        <v>363437</v>
      </c>
      <c r="AL142" s="9">
        <f t="shared" si="302"/>
        <v>0</v>
      </c>
      <c r="AM142" s="9">
        <f t="shared" si="302"/>
        <v>0</v>
      </c>
      <c r="AN142" s="9">
        <f t="shared" si="302"/>
        <v>0</v>
      </c>
      <c r="AO142" s="9">
        <f t="shared" si="302"/>
        <v>7.0000000000000007E-2</v>
      </c>
      <c r="AP142" s="9">
        <f t="shared" si="302"/>
        <v>0</v>
      </c>
      <c r="AQ142" s="9">
        <f t="shared" ref="AQ142" si="304">SUM(AQ136:AQ141)</f>
        <v>0.33329999999999999</v>
      </c>
      <c r="AR142" s="9">
        <f t="shared" si="302"/>
        <v>0</v>
      </c>
      <c r="AS142" s="9">
        <f t="shared" si="302"/>
        <v>0</v>
      </c>
      <c r="AT142" s="9">
        <f t="shared" si="302"/>
        <v>0.40329999999999999</v>
      </c>
      <c r="AU142" s="9">
        <f t="shared" si="302"/>
        <v>0</v>
      </c>
      <c r="AV142" s="78">
        <f t="shared" si="302"/>
        <v>0.40329999999999999</v>
      </c>
      <c r="AW142" s="851">
        <f t="shared" si="302"/>
        <v>36011968</v>
      </c>
      <c r="AX142" s="8">
        <f t="shared" si="302"/>
        <v>25945460</v>
      </c>
      <c r="AY142" s="43">
        <f t="shared" ref="AY142" si="305">SUM(AY136:AY141)</f>
        <v>115480</v>
      </c>
      <c r="AZ142" s="8">
        <f t="shared" si="302"/>
        <v>30000</v>
      </c>
      <c r="BA142" s="8">
        <f t="shared" si="302"/>
        <v>8779706</v>
      </c>
      <c r="BB142" s="8">
        <f t="shared" si="302"/>
        <v>518910</v>
      </c>
      <c r="BC142" s="8">
        <f t="shared" si="302"/>
        <v>737892</v>
      </c>
      <c r="BD142" s="9">
        <f t="shared" si="302"/>
        <v>51.27770000000001</v>
      </c>
      <c r="BE142" s="9">
        <f t="shared" si="302"/>
        <v>36.885099999999994</v>
      </c>
      <c r="BF142" s="9">
        <f t="shared" si="302"/>
        <v>0.33329999999999999</v>
      </c>
      <c r="BG142" s="78">
        <f t="shared" si="302"/>
        <v>14.3926</v>
      </c>
    </row>
    <row r="143" spans="1:59" s="389" customFormat="1" x14ac:dyDescent="0.2">
      <c r="A143" s="374">
        <v>26</v>
      </c>
      <c r="B143" s="375">
        <v>4468</v>
      </c>
      <c r="C143" s="375">
        <v>600075052</v>
      </c>
      <c r="D143" s="375">
        <v>70698546</v>
      </c>
      <c r="E143" s="373" t="s">
        <v>199</v>
      </c>
      <c r="F143" s="375">
        <v>3231</v>
      </c>
      <c r="G143" s="247" t="s">
        <v>320</v>
      </c>
      <c r="H143" s="376" t="s">
        <v>281</v>
      </c>
      <c r="I143" s="110">
        <v>6232554</v>
      </c>
      <c r="J143" s="111">
        <v>4478345</v>
      </c>
      <c r="K143" s="111">
        <v>97000</v>
      </c>
      <c r="L143" s="114">
        <v>1546467</v>
      </c>
      <c r="M143" s="114">
        <v>89567</v>
      </c>
      <c r="N143" s="111">
        <v>21175</v>
      </c>
      <c r="O143" s="275">
        <v>8.6475999999999988</v>
      </c>
      <c r="P143" s="288">
        <v>7.7739000000000003</v>
      </c>
      <c r="Q143" s="406">
        <v>0.87370000000000003</v>
      </c>
      <c r="R143" s="112">
        <f t="shared" si="293"/>
        <v>-6610</v>
      </c>
      <c r="S143" s="113">
        <v>0</v>
      </c>
      <c r="T143" s="113">
        <v>0</v>
      </c>
      <c r="U143" s="113">
        <v>6420</v>
      </c>
      <c r="V143" s="113">
        <v>0</v>
      </c>
      <c r="W143" s="113">
        <v>0</v>
      </c>
      <c r="X143" s="113">
        <v>0</v>
      </c>
      <c r="Y143" s="113">
        <f t="shared" si="294"/>
        <v>-190</v>
      </c>
      <c r="Z143" s="113">
        <v>6610</v>
      </c>
      <c r="AA143" s="113">
        <v>0</v>
      </c>
      <c r="AB143" s="113">
        <v>0</v>
      </c>
      <c r="AC143" s="113">
        <f t="shared" si="295"/>
        <v>6610</v>
      </c>
      <c r="AD143" s="113">
        <f t="shared" si="296"/>
        <v>6420</v>
      </c>
      <c r="AE143" s="114">
        <f t="shared" si="297"/>
        <v>2170</v>
      </c>
      <c r="AF143" s="114">
        <f t="shared" si="298"/>
        <v>-4</v>
      </c>
      <c r="AG143" s="113">
        <v>0</v>
      </c>
      <c r="AH143" s="113">
        <v>0</v>
      </c>
      <c r="AI143" s="113">
        <v>0</v>
      </c>
      <c r="AJ143" s="113">
        <f t="shared" si="299"/>
        <v>0</v>
      </c>
      <c r="AK143" s="113">
        <f t="shared" si="300"/>
        <v>8586</v>
      </c>
      <c r="AL143" s="115">
        <v>-0.04</v>
      </c>
      <c r="AM143" s="115">
        <v>0.02</v>
      </c>
      <c r="AN143" s="115">
        <v>0</v>
      </c>
      <c r="AO143" s="115">
        <v>0</v>
      </c>
      <c r="AP143" s="115">
        <v>0</v>
      </c>
      <c r="AQ143" s="115">
        <v>0</v>
      </c>
      <c r="AR143" s="115">
        <v>0</v>
      </c>
      <c r="AS143" s="115">
        <v>0</v>
      </c>
      <c r="AT143" s="409">
        <f>AL143+AN143+AO143+AR143+AQ143</f>
        <v>-0.04</v>
      </c>
      <c r="AU143" s="115">
        <f>AM143+AP143+AS143</f>
        <v>0.02</v>
      </c>
      <c r="AV143" s="116">
        <f t="shared" si="301"/>
        <v>-0.02</v>
      </c>
      <c r="AW143" s="346">
        <f>I143+AK143</f>
        <v>6241140</v>
      </c>
      <c r="AX143" s="113">
        <f>J143+Y143</f>
        <v>4478155</v>
      </c>
      <c r="AY143" s="113">
        <f>W143</f>
        <v>0</v>
      </c>
      <c r="AZ143" s="113">
        <f>K143+AC143</f>
        <v>103610</v>
      </c>
      <c r="BA143" s="113">
        <f>L143+AE143</f>
        <v>1548637</v>
      </c>
      <c r="BB143" s="113">
        <f>M143+AF143</f>
        <v>89563</v>
      </c>
      <c r="BC143" s="113">
        <f>N143+AJ143</f>
        <v>21175</v>
      </c>
      <c r="BD143" s="115">
        <f>O143+AV143</f>
        <v>8.6275999999999993</v>
      </c>
      <c r="BE143" s="115">
        <f>P143+AT143</f>
        <v>7.7339000000000002</v>
      </c>
      <c r="BF143" s="372">
        <f>AQ143</f>
        <v>0</v>
      </c>
      <c r="BG143" s="116">
        <f>Q143+AU143</f>
        <v>0.89370000000000005</v>
      </c>
    </row>
    <row r="144" spans="1:59" s="389" customFormat="1" x14ac:dyDescent="0.2">
      <c r="A144" s="237">
        <v>26</v>
      </c>
      <c r="B144" s="31">
        <v>4468</v>
      </c>
      <c r="C144" s="31">
        <v>600075052</v>
      </c>
      <c r="D144" s="31">
        <v>70698546</v>
      </c>
      <c r="E144" s="246" t="s">
        <v>200</v>
      </c>
      <c r="F144" s="31"/>
      <c r="G144" s="236"/>
      <c r="H144" s="327"/>
      <c r="I144" s="5">
        <v>6232554</v>
      </c>
      <c r="J144" s="8">
        <v>4478345</v>
      </c>
      <c r="K144" s="8">
        <v>97000</v>
      </c>
      <c r="L144" s="8">
        <v>1546467</v>
      </c>
      <c r="M144" s="8">
        <v>89567</v>
      </c>
      <c r="N144" s="8">
        <v>21175</v>
      </c>
      <c r="O144" s="9">
        <v>8.6475999999999988</v>
      </c>
      <c r="P144" s="9">
        <v>7.7739000000000003</v>
      </c>
      <c r="Q144" s="38">
        <v>0.87370000000000003</v>
      </c>
      <c r="R144" s="5">
        <f t="shared" ref="R144:BG144" si="306">SUM(R143)</f>
        <v>-6610</v>
      </c>
      <c r="S144" s="8">
        <f t="shared" si="306"/>
        <v>0</v>
      </c>
      <c r="T144" s="8">
        <f t="shared" si="306"/>
        <v>0</v>
      </c>
      <c r="U144" s="8">
        <f t="shared" si="306"/>
        <v>6420</v>
      </c>
      <c r="V144" s="8">
        <f t="shared" si="306"/>
        <v>0</v>
      </c>
      <c r="W144" s="8">
        <f t="shared" ref="W144" si="307">SUM(W143)</f>
        <v>0</v>
      </c>
      <c r="X144" s="8">
        <f t="shared" si="306"/>
        <v>0</v>
      </c>
      <c r="Y144" s="8">
        <f t="shared" si="306"/>
        <v>-190</v>
      </c>
      <c r="Z144" s="8">
        <f t="shared" si="306"/>
        <v>6610</v>
      </c>
      <c r="AA144" s="8">
        <f t="shared" si="306"/>
        <v>0</v>
      </c>
      <c r="AB144" s="8">
        <f t="shared" si="306"/>
        <v>0</v>
      </c>
      <c r="AC144" s="8">
        <f t="shared" si="306"/>
        <v>6610</v>
      </c>
      <c r="AD144" s="8">
        <f t="shared" si="306"/>
        <v>6420</v>
      </c>
      <c r="AE144" s="8">
        <f t="shared" si="306"/>
        <v>2170</v>
      </c>
      <c r="AF144" s="8">
        <f t="shared" si="306"/>
        <v>-4</v>
      </c>
      <c r="AG144" s="8">
        <f t="shared" si="306"/>
        <v>0</v>
      </c>
      <c r="AH144" s="8">
        <f t="shared" si="306"/>
        <v>0</v>
      </c>
      <c r="AI144" s="8">
        <f t="shared" si="306"/>
        <v>0</v>
      </c>
      <c r="AJ144" s="8">
        <f t="shared" si="306"/>
        <v>0</v>
      </c>
      <c r="AK144" s="8">
        <f t="shared" si="306"/>
        <v>8586</v>
      </c>
      <c r="AL144" s="9">
        <f t="shared" si="306"/>
        <v>-0.04</v>
      </c>
      <c r="AM144" s="9">
        <f t="shared" si="306"/>
        <v>0.02</v>
      </c>
      <c r="AN144" s="9">
        <f t="shared" si="306"/>
        <v>0</v>
      </c>
      <c r="AO144" s="9">
        <f t="shared" si="306"/>
        <v>0</v>
      </c>
      <c r="AP144" s="9">
        <f t="shared" si="306"/>
        <v>0</v>
      </c>
      <c r="AQ144" s="9">
        <f t="shared" ref="AQ144" si="308">SUM(AQ143)</f>
        <v>0</v>
      </c>
      <c r="AR144" s="9">
        <f t="shared" si="306"/>
        <v>0</v>
      </c>
      <c r="AS144" s="9">
        <f t="shared" si="306"/>
        <v>0</v>
      </c>
      <c r="AT144" s="9">
        <f t="shared" si="306"/>
        <v>-0.04</v>
      </c>
      <c r="AU144" s="9">
        <f t="shared" si="306"/>
        <v>0.02</v>
      </c>
      <c r="AV144" s="78">
        <f t="shared" si="306"/>
        <v>-0.02</v>
      </c>
      <c r="AW144" s="851">
        <f t="shared" si="306"/>
        <v>6241140</v>
      </c>
      <c r="AX144" s="8">
        <f t="shared" si="306"/>
        <v>4478155</v>
      </c>
      <c r="AY144" s="43">
        <f t="shared" ref="AY144" si="309">SUM(AY143)</f>
        <v>0</v>
      </c>
      <c r="AZ144" s="8">
        <f t="shared" si="306"/>
        <v>103610</v>
      </c>
      <c r="BA144" s="8">
        <f t="shared" si="306"/>
        <v>1548637</v>
      </c>
      <c r="BB144" s="8">
        <f t="shared" si="306"/>
        <v>89563</v>
      </c>
      <c r="BC144" s="8">
        <f t="shared" si="306"/>
        <v>21175</v>
      </c>
      <c r="BD144" s="9">
        <f t="shared" si="306"/>
        <v>8.6275999999999993</v>
      </c>
      <c r="BE144" s="9">
        <f t="shared" si="306"/>
        <v>7.7339000000000002</v>
      </c>
      <c r="BF144" s="9">
        <f t="shared" si="306"/>
        <v>0</v>
      </c>
      <c r="BG144" s="78">
        <f t="shared" si="306"/>
        <v>0.89370000000000005</v>
      </c>
    </row>
    <row r="145" spans="1:59" s="389" customFormat="1" x14ac:dyDescent="0.2">
      <c r="A145" s="374">
        <v>27</v>
      </c>
      <c r="B145" s="375">
        <v>4414</v>
      </c>
      <c r="C145" s="375">
        <v>600074307</v>
      </c>
      <c r="D145" s="375">
        <v>70695831</v>
      </c>
      <c r="E145" s="373" t="s">
        <v>201</v>
      </c>
      <c r="F145" s="375">
        <v>3111</v>
      </c>
      <c r="G145" s="247" t="s">
        <v>315</v>
      </c>
      <c r="H145" s="376" t="s">
        <v>281</v>
      </c>
      <c r="I145" s="110">
        <v>5032269</v>
      </c>
      <c r="J145" s="111">
        <v>3626177</v>
      </c>
      <c r="K145" s="111">
        <v>15000</v>
      </c>
      <c r="L145" s="114">
        <v>1230718</v>
      </c>
      <c r="M145" s="114">
        <v>72524</v>
      </c>
      <c r="N145" s="111">
        <v>87850</v>
      </c>
      <c r="O145" s="275">
        <v>8.2860000000000014</v>
      </c>
      <c r="P145" s="288">
        <v>6.1518000000000006</v>
      </c>
      <c r="Q145" s="406">
        <v>2.1341999999999999</v>
      </c>
      <c r="R145" s="112">
        <f t="shared" si="293"/>
        <v>-10000</v>
      </c>
      <c r="S145" s="113">
        <v>0</v>
      </c>
      <c r="T145" s="113">
        <v>0</v>
      </c>
      <c r="U145" s="113">
        <v>19912</v>
      </c>
      <c r="V145" s="113">
        <v>0</v>
      </c>
      <c r="W145" s="113">
        <v>0</v>
      </c>
      <c r="X145" s="113">
        <v>0</v>
      </c>
      <c r="Y145" s="113">
        <f t="shared" si="294"/>
        <v>9912</v>
      </c>
      <c r="Z145" s="113">
        <v>10000</v>
      </c>
      <c r="AA145" s="113">
        <v>0</v>
      </c>
      <c r="AB145" s="113">
        <v>0</v>
      </c>
      <c r="AC145" s="113">
        <f t="shared" si="295"/>
        <v>10000</v>
      </c>
      <c r="AD145" s="113">
        <f t="shared" si="296"/>
        <v>19912</v>
      </c>
      <c r="AE145" s="114">
        <f t="shared" si="297"/>
        <v>6730</v>
      </c>
      <c r="AF145" s="114">
        <f t="shared" si="298"/>
        <v>198</v>
      </c>
      <c r="AG145" s="113">
        <v>0</v>
      </c>
      <c r="AH145" s="113">
        <v>0</v>
      </c>
      <c r="AI145" s="113">
        <v>0</v>
      </c>
      <c r="AJ145" s="113">
        <f t="shared" si="299"/>
        <v>0</v>
      </c>
      <c r="AK145" s="113">
        <f t="shared" si="300"/>
        <v>26840</v>
      </c>
      <c r="AL145" s="115">
        <v>-0.04</v>
      </c>
      <c r="AM145" s="115">
        <v>0</v>
      </c>
      <c r="AN145" s="115">
        <v>0</v>
      </c>
      <c r="AO145" s="115">
        <v>0</v>
      </c>
      <c r="AP145" s="115">
        <v>0</v>
      </c>
      <c r="AQ145" s="115">
        <v>0</v>
      </c>
      <c r="AR145" s="115">
        <v>0</v>
      </c>
      <c r="AS145" s="115">
        <v>0</v>
      </c>
      <c r="AT145" s="409">
        <f t="shared" ref="AT145:AT147" si="310">AL145+AN145+AO145+AR145+AQ145</f>
        <v>-0.04</v>
      </c>
      <c r="AU145" s="115">
        <f>AM145+AP145+AS145</f>
        <v>0</v>
      </c>
      <c r="AV145" s="116">
        <f t="shared" si="301"/>
        <v>-0.04</v>
      </c>
      <c r="AW145" s="346">
        <f>I145+AK145</f>
        <v>5059109</v>
      </c>
      <c r="AX145" s="113">
        <f>J145+Y145</f>
        <v>3636089</v>
      </c>
      <c r="AY145" s="113">
        <f t="shared" ref="AY145:AY147" si="311">W145</f>
        <v>0</v>
      </c>
      <c r="AZ145" s="113">
        <f>K145+AC145</f>
        <v>25000</v>
      </c>
      <c r="BA145" s="113">
        <f t="shared" ref="BA145:BB147" si="312">L145+AE145</f>
        <v>1237448</v>
      </c>
      <c r="BB145" s="113">
        <f t="shared" si="312"/>
        <v>72722</v>
      </c>
      <c r="BC145" s="113">
        <f>N145+AJ145</f>
        <v>87850</v>
      </c>
      <c r="BD145" s="115">
        <f>O145+AV145</f>
        <v>8.2460000000000022</v>
      </c>
      <c r="BE145" s="115">
        <f>P145+AT145</f>
        <v>6.1118000000000006</v>
      </c>
      <c r="BF145" s="372">
        <f t="shared" ref="BF145:BF147" si="313">AQ145</f>
        <v>0</v>
      </c>
      <c r="BG145" s="116">
        <f>Q145+AU145</f>
        <v>2.1341999999999999</v>
      </c>
    </row>
    <row r="146" spans="1:59" s="389" customFormat="1" x14ac:dyDescent="0.2">
      <c r="A146" s="374">
        <v>27</v>
      </c>
      <c r="B146" s="375">
        <v>4414</v>
      </c>
      <c r="C146" s="375">
        <v>600074307</v>
      </c>
      <c r="D146" s="375">
        <v>70695831</v>
      </c>
      <c r="E146" s="373" t="s">
        <v>201</v>
      </c>
      <c r="F146" s="375">
        <v>3111</v>
      </c>
      <c r="G146" s="247" t="s">
        <v>316</v>
      </c>
      <c r="H146" s="376" t="s">
        <v>282</v>
      </c>
      <c r="I146" s="110">
        <v>710068</v>
      </c>
      <c r="J146" s="111">
        <v>522877</v>
      </c>
      <c r="K146" s="111">
        <v>0</v>
      </c>
      <c r="L146" s="114">
        <v>176733</v>
      </c>
      <c r="M146" s="114">
        <v>10458</v>
      </c>
      <c r="N146" s="111">
        <v>0</v>
      </c>
      <c r="O146" s="275">
        <v>1.5099999999999998</v>
      </c>
      <c r="P146" s="288">
        <v>1.5099999999999998</v>
      </c>
      <c r="Q146" s="406">
        <v>0</v>
      </c>
      <c r="R146" s="112">
        <f t="shared" si="293"/>
        <v>0</v>
      </c>
      <c r="S146" s="113">
        <v>0</v>
      </c>
      <c r="T146" s="113">
        <v>0</v>
      </c>
      <c r="U146" s="113">
        <v>0</v>
      </c>
      <c r="V146" s="113">
        <v>0</v>
      </c>
      <c r="W146" s="113">
        <v>0</v>
      </c>
      <c r="X146" s="113">
        <v>0</v>
      </c>
      <c r="Y146" s="113">
        <f t="shared" si="294"/>
        <v>0</v>
      </c>
      <c r="Z146" s="113">
        <v>0</v>
      </c>
      <c r="AA146" s="113">
        <v>0</v>
      </c>
      <c r="AB146" s="113">
        <v>0</v>
      </c>
      <c r="AC146" s="113">
        <f t="shared" si="295"/>
        <v>0</v>
      </c>
      <c r="AD146" s="113">
        <f t="shared" si="296"/>
        <v>0</v>
      </c>
      <c r="AE146" s="114">
        <f t="shared" si="297"/>
        <v>0</v>
      </c>
      <c r="AF146" s="114">
        <f t="shared" si="298"/>
        <v>0</v>
      </c>
      <c r="AG146" s="113">
        <v>0</v>
      </c>
      <c r="AH146" s="113">
        <v>0</v>
      </c>
      <c r="AI146" s="113">
        <v>0</v>
      </c>
      <c r="AJ146" s="113">
        <f t="shared" si="299"/>
        <v>0</v>
      </c>
      <c r="AK146" s="113">
        <f t="shared" si="300"/>
        <v>0</v>
      </c>
      <c r="AL146" s="115">
        <v>0</v>
      </c>
      <c r="AM146" s="115">
        <v>0</v>
      </c>
      <c r="AN146" s="115">
        <v>0</v>
      </c>
      <c r="AO146" s="115">
        <v>0</v>
      </c>
      <c r="AP146" s="115">
        <v>0</v>
      </c>
      <c r="AQ146" s="115">
        <v>0</v>
      </c>
      <c r="AR146" s="115">
        <v>0</v>
      </c>
      <c r="AS146" s="115">
        <v>0</v>
      </c>
      <c r="AT146" s="409">
        <f t="shared" si="310"/>
        <v>0</v>
      </c>
      <c r="AU146" s="115">
        <f>AM146+AP146+AS146</f>
        <v>0</v>
      </c>
      <c r="AV146" s="116">
        <f t="shared" si="301"/>
        <v>0</v>
      </c>
      <c r="AW146" s="346">
        <f>I146+AK146</f>
        <v>710068</v>
      </c>
      <c r="AX146" s="113">
        <f>J146+Y146</f>
        <v>522877</v>
      </c>
      <c r="AY146" s="113">
        <f t="shared" si="311"/>
        <v>0</v>
      </c>
      <c r="AZ146" s="113">
        <f>K146+AC146</f>
        <v>0</v>
      </c>
      <c r="BA146" s="113">
        <f t="shared" si="312"/>
        <v>176733</v>
      </c>
      <c r="BB146" s="113">
        <f t="shared" si="312"/>
        <v>10458</v>
      </c>
      <c r="BC146" s="113">
        <f>N146+AJ146</f>
        <v>0</v>
      </c>
      <c r="BD146" s="115">
        <f>O146+AV146</f>
        <v>1.5099999999999998</v>
      </c>
      <c r="BE146" s="115">
        <f>P146+AT146</f>
        <v>1.5099999999999998</v>
      </c>
      <c r="BF146" s="372">
        <f t="shared" si="313"/>
        <v>0</v>
      </c>
      <c r="BG146" s="116">
        <f>Q146+AU146</f>
        <v>0</v>
      </c>
    </row>
    <row r="147" spans="1:59" s="389" customFormat="1" x14ac:dyDescent="0.2">
      <c r="A147" s="374">
        <v>27</v>
      </c>
      <c r="B147" s="375">
        <v>4414</v>
      </c>
      <c r="C147" s="375">
        <v>600074307</v>
      </c>
      <c r="D147" s="375">
        <v>70695831</v>
      </c>
      <c r="E147" s="367" t="s">
        <v>201</v>
      </c>
      <c r="F147" s="375">
        <v>3141</v>
      </c>
      <c r="G147" s="247" t="s">
        <v>319</v>
      </c>
      <c r="H147" s="376" t="s">
        <v>282</v>
      </c>
      <c r="I147" s="110">
        <v>327670</v>
      </c>
      <c r="J147" s="111">
        <v>214642</v>
      </c>
      <c r="K147" s="111">
        <v>25000</v>
      </c>
      <c r="L147" s="114">
        <v>80999</v>
      </c>
      <c r="M147" s="114">
        <v>4293</v>
      </c>
      <c r="N147" s="111">
        <v>2736</v>
      </c>
      <c r="O147" s="275">
        <v>0.71000000000000008</v>
      </c>
      <c r="P147" s="288">
        <v>0</v>
      </c>
      <c r="Q147" s="406">
        <v>0.71000000000000008</v>
      </c>
      <c r="R147" s="112">
        <f t="shared" si="293"/>
        <v>5000</v>
      </c>
      <c r="S147" s="113">
        <v>0</v>
      </c>
      <c r="T147" s="113">
        <v>0</v>
      </c>
      <c r="U147" s="113">
        <v>0</v>
      </c>
      <c r="V147" s="113">
        <v>0</v>
      </c>
      <c r="W147" s="113">
        <v>0</v>
      </c>
      <c r="X147" s="113">
        <v>0</v>
      </c>
      <c r="Y147" s="113">
        <f t="shared" si="294"/>
        <v>5000</v>
      </c>
      <c r="Z147" s="113">
        <v>-5000</v>
      </c>
      <c r="AA147" s="113">
        <v>0</v>
      </c>
      <c r="AB147" s="113">
        <v>0</v>
      </c>
      <c r="AC147" s="113">
        <f t="shared" si="295"/>
        <v>-5000</v>
      </c>
      <c r="AD147" s="113">
        <f t="shared" si="296"/>
        <v>0</v>
      </c>
      <c r="AE147" s="114">
        <f t="shared" si="297"/>
        <v>0</v>
      </c>
      <c r="AF147" s="114">
        <f t="shared" si="298"/>
        <v>100</v>
      </c>
      <c r="AG147" s="113">
        <v>0</v>
      </c>
      <c r="AH147" s="113">
        <v>0</v>
      </c>
      <c r="AI147" s="113">
        <v>0</v>
      </c>
      <c r="AJ147" s="113">
        <f t="shared" si="299"/>
        <v>0</v>
      </c>
      <c r="AK147" s="113">
        <f t="shared" si="300"/>
        <v>100</v>
      </c>
      <c r="AL147" s="115">
        <v>0</v>
      </c>
      <c r="AM147" s="115">
        <v>0.02</v>
      </c>
      <c r="AN147" s="115">
        <v>0</v>
      </c>
      <c r="AO147" s="115">
        <v>0</v>
      </c>
      <c r="AP147" s="115">
        <v>0</v>
      </c>
      <c r="AQ147" s="115">
        <v>0</v>
      </c>
      <c r="AR147" s="115">
        <v>0</v>
      </c>
      <c r="AS147" s="115">
        <v>0</v>
      </c>
      <c r="AT147" s="409">
        <f t="shared" si="310"/>
        <v>0</v>
      </c>
      <c r="AU147" s="115">
        <f>AM147+AP147+AS147</f>
        <v>0.02</v>
      </c>
      <c r="AV147" s="116">
        <f t="shared" si="301"/>
        <v>0.02</v>
      </c>
      <c r="AW147" s="346">
        <f>I147+AK147</f>
        <v>327770</v>
      </c>
      <c r="AX147" s="113">
        <f>J147+Y147</f>
        <v>219642</v>
      </c>
      <c r="AY147" s="113">
        <f t="shared" si="311"/>
        <v>0</v>
      </c>
      <c r="AZ147" s="113">
        <f>K147+AC147</f>
        <v>20000</v>
      </c>
      <c r="BA147" s="113">
        <f t="shared" si="312"/>
        <v>80999</v>
      </c>
      <c r="BB147" s="113">
        <f t="shared" si="312"/>
        <v>4393</v>
      </c>
      <c r="BC147" s="113">
        <f>N147+AJ147</f>
        <v>2736</v>
      </c>
      <c r="BD147" s="115">
        <f>O147+AV147</f>
        <v>0.73000000000000009</v>
      </c>
      <c r="BE147" s="115">
        <f>P147+AT147</f>
        <v>0</v>
      </c>
      <c r="BF147" s="372">
        <f t="shared" si="313"/>
        <v>0</v>
      </c>
      <c r="BG147" s="116">
        <f>Q147+AU147</f>
        <v>0.73000000000000009</v>
      </c>
    </row>
    <row r="148" spans="1:59" s="389" customFormat="1" x14ac:dyDescent="0.2">
      <c r="A148" s="237">
        <v>27</v>
      </c>
      <c r="B148" s="31">
        <v>4414</v>
      </c>
      <c r="C148" s="31">
        <v>600074307</v>
      </c>
      <c r="D148" s="31">
        <v>70695831</v>
      </c>
      <c r="E148" s="246" t="s">
        <v>202</v>
      </c>
      <c r="F148" s="31"/>
      <c r="G148" s="236"/>
      <c r="H148" s="327"/>
      <c r="I148" s="5">
        <v>6070007</v>
      </c>
      <c r="J148" s="8">
        <v>4363696</v>
      </c>
      <c r="K148" s="8">
        <v>40000</v>
      </c>
      <c r="L148" s="8">
        <v>1488450</v>
      </c>
      <c r="M148" s="8">
        <v>87275</v>
      </c>
      <c r="N148" s="8">
        <v>90586</v>
      </c>
      <c r="O148" s="9">
        <v>10.506000000000002</v>
      </c>
      <c r="P148" s="9">
        <v>7.6618000000000004</v>
      </c>
      <c r="Q148" s="38">
        <v>2.8441999999999998</v>
      </c>
      <c r="R148" s="5">
        <f t="shared" ref="R148:BG148" si="314">SUM(R145:R147)</f>
        <v>-5000</v>
      </c>
      <c r="S148" s="8">
        <f t="shared" si="314"/>
        <v>0</v>
      </c>
      <c r="T148" s="8">
        <f t="shared" si="314"/>
        <v>0</v>
      </c>
      <c r="U148" s="8">
        <f t="shared" ref="U148" si="315">SUM(U145:U147)</f>
        <v>19912</v>
      </c>
      <c r="V148" s="8">
        <f t="shared" si="314"/>
        <v>0</v>
      </c>
      <c r="W148" s="8">
        <f t="shared" ref="W148" si="316">SUM(W145:W147)</f>
        <v>0</v>
      </c>
      <c r="X148" s="8">
        <f t="shared" si="314"/>
        <v>0</v>
      </c>
      <c r="Y148" s="8">
        <f t="shared" si="314"/>
        <v>14912</v>
      </c>
      <c r="Z148" s="8">
        <f t="shared" si="314"/>
        <v>5000</v>
      </c>
      <c r="AA148" s="8">
        <f t="shared" si="314"/>
        <v>0</v>
      </c>
      <c r="AB148" s="8">
        <f t="shared" si="314"/>
        <v>0</v>
      </c>
      <c r="AC148" s="8">
        <f t="shared" si="314"/>
        <v>5000</v>
      </c>
      <c r="AD148" s="8">
        <f t="shared" si="314"/>
        <v>19912</v>
      </c>
      <c r="AE148" s="8">
        <f t="shared" si="314"/>
        <v>6730</v>
      </c>
      <c r="AF148" s="8">
        <f t="shared" si="314"/>
        <v>298</v>
      </c>
      <c r="AG148" s="8">
        <f t="shared" si="314"/>
        <v>0</v>
      </c>
      <c r="AH148" s="8">
        <f t="shared" ref="AH148" si="317">SUM(AH145:AH147)</f>
        <v>0</v>
      </c>
      <c r="AI148" s="8">
        <f t="shared" si="314"/>
        <v>0</v>
      </c>
      <c r="AJ148" s="8">
        <f t="shared" si="314"/>
        <v>0</v>
      </c>
      <c r="AK148" s="8">
        <f t="shared" si="314"/>
        <v>26940</v>
      </c>
      <c r="AL148" s="9">
        <f t="shared" si="314"/>
        <v>-0.04</v>
      </c>
      <c r="AM148" s="9">
        <f t="shared" si="314"/>
        <v>0.02</v>
      </c>
      <c r="AN148" s="9">
        <f t="shared" si="314"/>
        <v>0</v>
      </c>
      <c r="AO148" s="9">
        <f t="shared" si="314"/>
        <v>0</v>
      </c>
      <c r="AP148" s="9">
        <f t="shared" si="314"/>
        <v>0</v>
      </c>
      <c r="AQ148" s="9">
        <f t="shared" ref="AQ148" si="318">SUM(AQ145:AQ147)</f>
        <v>0</v>
      </c>
      <c r="AR148" s="9">
        <f t="shared" si="314"/>
        <v>0</v>
      </c>
      <c r="AS148" s="9">
        <f t="shared" si="314"/>
        <v>0</v>
      </c>
      <c r="AT148" s="9">
        <f t="shared" si="314"/>
        <v>-0.04</v>
      </c>
      <c r="AU148" s="9">
        <f t="shared" si="314"/>
        <v>0.02</v>
      </c>
      <c r="AV148" s="78">
        <f t="shared" si="314"/>
        <v>-0.02</v>
      </c>
      <c r="AW148" s="851">
        <f t="shared" si="314"/>
        <v>6096947</v>
      </c>
      <c r="AX148" s="8">
        <f t="shared" si="314"/>
        <v>4378608</v>
      </c>
      <c r="AY148" s="43">
        <f t="shared" ref="AY148" si="319">SUM(AY145:AY147)</f>
        <v>0</v>
      </c>
      <c r="AZ148" s="8">
        <f t="shared" si="314"/>
        <v>45000</v>
      </c>
      <c r="BA148" s="8">
        <f t="shared" si="314"/>
        <v>1495180</v>
      </c>
      <c r="BB148" s="8">
        <f t="shared" si="314"/>
        <v>87573</v>
      </c>
      <c r="BC148" s="8">
        <f t="shared" si="314"/>
        <v>90586</v>
      </c>
      <c r="BD148" s="9">
        <f t="shared" si="314"/>
        <v>10.486000000000002</v>
      </c>
      <c r="BE148" s="9">
        <f t="shared" si="314"/>
        <v>7.6218000000000004</v>
      </c>
      <c r="BF148" s="9">
        <f t="shared" si="314"/>
        <v>0</v>
      </c>
      <c r="BG148" s="78">
        <f t="shared" si="314"/>
        <v>2.8641999999999999</v>
      </c>
    </row>
    <row r="149" spans="1:59" s="389" customFormat="1" x14ac:dyDescent="0.2">
      <c r="A149" s="374">
        <v>28</v>
      </c>
      <c r="B149" s="375">
        <v>4444</v>
      </c>
      <c r="C149" s="375">
        <v>600074731</v>
      </c>
      <c r="D149" s="375">
        <v>48282979</v>
      </c>
      <c r="E149" s="373" t="s">
        <v>203</v>
      </c>
      <c r="F149" s="375">
        <v>3113</v>
      </c>
      <c r="G149" s="247" t="s">
        <v>318</v>
      </c>
      <c r="H149" s="376" t="s">
        <v>281</v>
      </c>
      <c r="I149" s="110">
        <v>13732635</v>
      </c>
      <c r="J149" s="111">
        <v>9846476</v>
      </c>
      <c r="K149" s="111">
        <v>50000</v>
      </c>
      <c r="L149" s="114">
        <v>3345009</v>
      </c>
      <c r="M149" s="114">
        <v>196930</v>
      </c>
      <c r="N149" s="111">
        <v>294220</v>
      </c>
      <c r="O149" s="275">
        <v>18.450299999999999</v>
      </c>
      <c r="P149" s="288">
        <v>13.7727</v>
      </c>
      <c r="Q149" s="406">
        <v>4.6776</v>
      </c>
      <c r="R149" s="112">
        <f t="shared" si="293"/>
        <v>-42500</v>
      </c>
      <c r="S149" s="113">
        <v>0</v>
      </c>
      <c r="T149" s="113">
        <v>0</v>
      </c>
      <c r="U149" s="113">
        <v>72172</v>
      </c>
      <c r="V149" s="113">
        <v>0</v>
      </c>
      <c r="W149" s="113">
        <v>0</v>
      </c>
      <c r="X149" s="113">
        <v>0</v>
      </c>
      <c r="Y149" s="113">
        <f t="shared" si="294"/>
        <v>29672</v>
      </c>
      <c r="Z149" s="113">
        <v>42500</v>
      </c>
      <c r="AA149" s="113">
        <v>0</v>
      </c>
      <c r="AB149" s="113">
        <v>0</v>
      </c>
      <c r="AC149" s="113">
        <f t="shared" si="295"/>
        <v>42500</v>
      </c>
      <c r="AD149" s="113">
        <f t="shared" si="296"/>
        <v>72172</v>
      </c>
      <c r="AE149" s="114">
        <f t="shared" si="297"/>
        <v>24394</v>
      </c>
      <c r="AF149" s="114">
        <f t="shared" si="298"/>
        <v>593</v>
      </c>
      <c r="AG149" s="113">
        <v>0</v>
      </c>
      <c r="AH149" s="113">
        <v>0</v>
      </c>
      <c r="AI149" s="113">
        <v>0</v>
      </c>
      <c r="AJ149" s="113">
        <f t="shared" si="299"/>
        <v>0</v>
      </c>
      <c r="AK149" s="113">
        <f t="shared" si="300"/>
        <v>97159</v>
      </c>
      <c r="AL149" s="115">
        <v>0</v>
      </c>
      <c r="AM149" s="115">
        <v>-0.2</v>
      </c>
      <c r="AN149" s="115">
        <v>0</v>
      </c>
      <c r="AO149" s="115">
        <v>0</v>
      </c>
      <c r="AP149" s="115">
        <v>0</v>
      </c>
      <c r="AQ149" s="115">
        <v>0</v>
      </c>
      <c r="AR149" s="115">
        <v>0</v>
      </c>
      <c r="AS149" s="115">
        <v>0</v>
      </c>
      <c r="AT149" s="409">
        <f t="shared" ref="AT149:AT154" si="320">AL149+AN149+AO149+AR149+AQ149</f>
        <v>0</v>
      </c>
      <c r="AU149" s="115">
        <f t="shared" ref="AU149:AU154" si="321">AM149+AP149+AS149</f>
        <v>-0.2</v>
      </c>
      <c r="AV149" s="116">
        <f t="shared" si="301"/>
        <v>-0.2</v>
      </c>
      <c r="AW149" s="346">
        <f t="shared" ref="AW149:AW154" si="322">I149+AK149</f>
        <v>13829794</v>
      </c>
      <c r="AX149" s="113">
        <f t="shared" ref="AX149:AX154" si="323">J149+Y149</f>
        <v>9876148</v>
      </c>
      <c r="AY149" s="113">
        <f t="shared" ref="AY149:AY154" si="324">W149</f>
        <v>0</v>
      </c>
      <c r="AZ149" s="113">
        <f t="shared" ref="AZ149:AZ154" si="325">K149+AC149</f>
        <v>92500</v>
      </c>
      <c r="BA149" s="113">
        <f t="shared" ref="BA149:BB154" si="326">L149+AE149</f>
        <v>3369403</v>
      </c>
      <c r="BB149" s="113">
        <f t="shared" si="326"/>
        <v>197523</v>
      </c>
      <c r="BC149" s="113">
        <f t="shared" ref="BC149:BC154" si="327">N149+AJ149</f>
        <v>294220</v>
      </c>
      <c r="BD149" s="115">
        <f t="shared" ref="BD149:BD154" si="328">O149+AV149</f>
        <v>18.250299999999999</v>
      </c>
      <c r="BE149" s="115">
        <f t="shared" ref="BE149:BE154" si="329">P149+AT149</f>
        <v>13.7727</v>
      </c>
      <c r="BF149" s="372">
        <f t="shared" ref="BF149:BF154" si="330">AQ149</f>
        <v>0</v>
      </c>
      <c r="BG149" s="116">
        <f t="shared" ref="BG149:BG154" si="331">Q149+AU149</f>
        <v>4.4775999999999998</v>
      </c>
    </row>
    <row r="150" spans="1:59" s="389" customFormat="1" x14ac:dyDescent="0.2">
      <c r="A150" s="374">
        <v>28</v>
      </c>
      <c r="B150" s="375">
        <v>4444</v>
      </c>
      <c r="C150" s="375">
        <v>600074731</v>
      </c>
      <c r="D150" s="375">
        <v>48282979</v>
      </c>
      <c r="E150" s="373" t="s">
        <v>203</v>
      </c>
      <c r="F150" s="375">
        <v>3113</v>
      </c>
      <c r="G150" s="247" t="s">
        <v>323</v>
      </c>
      <c r="H150" s="376" t="s">
        <v>282</v>
      </c>
      <c r="I150" s="110">
        <v>2821372</v>
      </c>
      <c r="J150" s="111">
        <v>2072255</v>
      </c>
      <c r="K150" s="111">
        <v>0</v>
      </c>
      <c r="L150" s="114">
        <v>700422</v>
      </c>
      <c r="M150" s="114">
        <v>41445</v>
      </c>
      <c r="N150" s="111">
        <v>7250</v>
      </c>
      <c r="O150" s="275">
        <v>5.98</v>
      </c>
      <c r="P150" s="288">
        <v>5.98</v>
      </c>
      <c r="Q150" s="406">
        <v>0</v>
      </c>
      <c r="R150" s="112">
        <f t="shared" si="293"/>
        <v>0</v>
      </c>
      <c r="S150" s="113">
        <v>129917</v>
      </c>
      <c r="T150" s="113">
        <v>0</v>
      </c>
      <c r="U150" s="113">
        <v>0</v>
      </c>
      <c r="V150" s="113">
        <v>0</v>
      </c>
      <c r="W150" s="113">
        <v>0</v>
      </c>
      <c r="X150" s="113">
        <v>0</v>
      </c>
      <c r="Y150" s="113">
        <f t="shared" si="294"/>
        <v>129917</v>
      </c>
      <c r="Z150" s="113">
        <v>0</v>
      </c>
      <c r="AA150" s="113">
        <v>0</v>
      </c>
      <c r="AB150" s="113">
        <v>0</v>
      </c>
      <c r="AC150" s="113">
        <f t="shared" si="295"/>
        <v>0</v>
      </c>
      <c r="AD150" s="113">
        <f t="shared" si="296"/>
        <v>129917</v>
      </c>
      <c r="AE150" s="114">
        <f t="shared" si="297"/>
        <v>43912</v>
      </c>
      <c r="AF150" s="114">
        <f t="shared" si="298"/>
        <v>2598</v>
      </c>
      <c r="AG150" s="113">
        <v>0</v>
      </c>
      <c r="AH150" s="113">
        <v>0</v>
      </c>
      <c r="AI150" s="113">
        <v>0</v>
      </c>
      <c r="AJ150" s="113">
        <f t="shared" si="299"/>
        <v>0</v>
      </c>
      <c r="AK150" s="113">
        <f t="shared" si="300"/>
        <v>176427</v>
      </c>
      <c r="AL150" s="115">
        <v>0</v>
      </c>
      <c r="AM150" s="115">
        <v>0</v>
      </c>
      <c r="AN150" s="115">
        <v>0.38</v>
      </c>
      <c r="AO150" s="115">
        <v>0</v>
      </c>
      <c r="AP150" s="115">
        <v>0</v>
      </c>
      <c r="AQ150" s="115">
        <v>0</v>
      </c>
      <c r="AR150" s="115">
        <v>0</v>
      </c>
      <c r="AS150" s="115">
        <v>0</v>
      </c>
      <c r="AT150" s="409">
        <f t="shared" si="320"/>
        <v>0.38</v>
      </c>
      <c r="AU150" s="115">
        <f t="shared" si="321"/>
        <v>0</v>
      </c>
      <c r="AV150" s="116">
        <f t="shared" si="301"/>
        <v>0.38</v>
      </c>
      <c r="AW150" s="346">
        <f t="shared" si="322"/>
        <v>2997799</v>
      </c>
      <c r="AX150" s="113">
        <f t="shared" si="323"/>
        <v>2202172</v>
      </c>
      <c r="AY150" s="113">
        <f t="shared" si="324"/>
        <v>0</v>
      </c>
      <c r="AZ150" s="113">
        <f t="shared" si="325"/>
        <v>0</v>
      </c>
      <c r="BA150" s="113">
        <f t="shared" si="326"/>
        <v>744334</v>
      </c>
      <c r="BB150" s="113">
        <f t="shared" si="326"/>
        <v>44043</v>
      </c>
      <c r="BC150" s="113">
        <f t="shared" si="327"/>
        <v>7250</v>
      </c>
      <c r="BD150" s="115">
        <f t="shared" si="328"/>
        <v>6.36</v>
      </c>
      <c r="BE150" s="115">
        <f t="shared" si="329"/>
        <v>6.36</v>
      </c>
      <c r="BF150" s="372">
        <f t="shared" si="330"/>
        <v>0</v>
      </c>
      <c r="BG150" s="116">
        <f t="shared" si="331"/>
        <v>0</v>
      </c>
    </row>
    <row r="151" spans="1:59" s="389" customFormat="1" x14ac:dyDescent="0.2">
      <c r="A151" s="374">
        <v>28</v>
      </c>
      <c r="B151" s="375">
        <v>4444</v>
      </c>
      <c r="C151" s="375">
        <v>600074731</v>
      </c>
      <c r="D151" s="375">
        <v>48282979</v>
      </c>
      <c r="E151" s="373" t="s">
        <v>203</v>
      </c>
      <c r="F151" s="375">
        <v>3141</v>
      </c>
      <c r="G151" s="247" t="s">
        <v>319</v>
      </c>
      <c r="H151" s="376" t="s">
        <v>282</v>
      </c>
      <c r="I151" s="110">
        <v>1923461</v>
      </c>
      <c r="J151" s="111">
        <v>1366981</v>
      </c>
      <c r="K151" s="111">
        <v>40000</v>
      </c>
      <c r="L151" s="114">
        <v>475559</v>
      </c>
      <c r="M151" s="114">
        <v>27339</v>
      </c>
      <c r="N151" s="111">
        <v>13582</v>
      </c>
      <c r="O151" s="275">
        <v>4.63</v>
      </c>
      <c r="P151" s="288">
        <v>0</v>
      </c>
      <c r="Q151" s="406">
        <v>4.63</v>
      </c>
      <c r="R151" s="112">
        <f t="shared" si="293"/>
        <v>5000</v>
      </c>
      <c r="S151" s="113">
        <v>0</v>
      </c>
      <c r="T151" s="113">
        <v>0</v>
      </c>
      <c r="U151" s="113">
        <v>0</v>
      </c>
      <c r="V151" s="113">
        <v>0</v>
      </c>
      <c r="W151" s="113">
        <v>0</v>
      </c>
      <c r="X151" s="113">
        <v>0</v>
      </c>
      <c r="Y151" s="113">
        <f t="shared" si="294"/>
        <v>5000</v>
      </c>
      <c r="Z151" s="113">
        <v>-5000</v>
      </c>
      <c r="AA151" s="113">
        <v>0</v>
      </c>
      <c r="AB151" s="113">
        <v>0</v>
      </c>
      <c r="AC151" s="113">
        <f t="shared" si="295"/>
        <v>-5000</v>
      </c>
      <c r="AD151" s="113">
        <f t="shared" si="296"/>
        <v>0</v>
      </c>
      <c r="AE151" s="114">
        <f t="shared" si="297"/>
        <v>0</v>
      </c>
      <c r="AF151" s="114">
        <f t="shared" si="298"/>
        <v>100</v>
      </c>
      <c r="AG151" s="113">
        <v>0</v>
      </c>
      <c r="AH151" s="113">
        <v>0</v>
      </c>
      <c r="AI151" s="113">
        <v>0</v>
      </c>
      <c r="AJ151" s="113">
        <f t="shared" si="299"/>
        <v>0</v>
      </c>
      <c r="AK151" s="113">
        <f t="shared" si="300"/>
        <v>100</v>
      </c>
      <c r="AL151" s="115">
        <v>0</v>
      </c>
      <c r="AM151" s="115">
        <v>0.02</v>
      </c>
      <c r="AN151" s="115">
        <v>0</v>
      </c>
      <c r="AO151" s="115">
        <v>0</v>
      </c>
      <c r="AP151" s="115">
        <v>0</v>
      </c>
      <c r="AQ151" s="115">
        <v>0</v>
      </c>
      <c r="AR151" s="115">
        <v>0</v>
      </c>
      <c r="AS151" s="115">
        <v>0</v>
      </c>
      <c r="AT151" s="409">
        <f t="shared" si="320"/>
        <v>0</v>
      </c>
      <c r="AU151" s="115">
        <f t="shared" si="321"/>
        <v>0.02</v>
      </c>
      <c r="AV151" s="116">
        <f t="shared" si="301"/>
        <v>0.02</v>
      </c>
      <c r="AW151" s="346">
        <f t="shared" si="322"/>
        <v>1923561</v>
      </c>
      <c r="AX151" s="113">
        <f t="shared" si="323"/>
        <v>1371981</v>
      </c>
      <c r="AY151" s="113">
        <f t="shared" si="324"/>
        <v>0</v>
      </c>
      <c r="AZ151" s="113">
        <f t="shared" si="325"/>
        <v>35000</v>
      </c>
      <c r="BA151" s="113">
        <f t="shared" si="326"/>
        <v>475559</v>
      </c>
      <c r="BB151" s="113">
        <f t="shared" si="326"/>
        <v>27439</v>
      </c>
      <c r="BC151" s="113">
        <f t="shared" si="327"/>
        <v>13582</v>
      </c>
      <c r="BD151" s="115">
        <f t="shared" si="328"/>
        <v>4.6499999999999995</v>
      </c>
      <c r="BE151" s="115">
        <f t="shared" si="329"/>
        <v>0</v>
      </c>
      <c r="BF151" s="372">
        <f t="shared" si="330"/>
        <v>0</v>
      </c>
      <c r="BG151" s="116">
        <f t="shared" si="331"/>
        <v>4.6499999999999995</v>
      </c>
    </row>
    <row r="152" spans="1:59" s="389" customFormat="1" x14ac:dyDescent="0.2">
      <c r="A152" s="374">
        <v>28</v>
      </c>
      <c r="B152" s="375">
        <v>4444</v>
      </c>
      <c r="C152" s="375">
        <v>600074731</v>
      </c>
      <c r="D152" s="375">
        <v>48282979</v>
      </c>
      <c r="E152" s="373" t="s">
        <v>203</v>
      </c>
      <c r="F152" s="375">
        <v>3143</v>
      </c>
      <c r="G152" s="247" t="s">
        <v>633</v>
      </c>
      <c r="H152" s="394" t="s">
        <v>281</v>
      </c>
      <c r="I152" s="110">
        <v>1383250</v>
      </c>
      <c r="J152" s="111">
        <v>998889</v>
      </c>
      <c r="K152" s="111">
        <v>20000</v>
      </c>
      <c r="L152" s="114">
        <v>344384</v>
      </c>
      <c r="M152" s="114">
        <v>19977</v>
      </c>
      <c r="N152" s="111">
        <v>0</v>
      </c>
      <c r="O152" s="275">
        <v>2.2833000000000001</v>
      </c>
      <c r="P152" s="288">
        <v>2.2833000000000001</v>
      </c>
      <c r="Q152" s="406">
        <v>0</v>
      </c>
      <c r="R152" s="112">
        <f t="shared" si="293"/>
        <v>-66000</v>
      </c>
      <c r="S152" s="113">
        <v>0</v>
      </c>
      <c r="T152" s="113">
        <v>0</v>
      </c>
      <c r="U152" s="113">
        <v>0</v>
      </c>
      <c r="V152" s="113">
        <v>0</v>
      </c>
      <c r="W152" s="113">
        <v>0</v>
      </c>
      <c r="X152" s="113">
        <v>0</v>
      </c>
      <c r="Y152" s="113">
        <f t="shared" si="294"/>
        <v>-66000</v>
      </c>
      <c r="Z152" s="113">
        <v>66000</v>
      </c>
      <c r="AA152" s="113">
        <v>0</v>
      </c>
      <c r="AB152" s="113">
        <v>0</v>
      </c>
      <c r="AC152" s="113">
        <f t="shared" si="295"/>
        <v>66000</v>
      </c>
      <c r="AD152" s="113">
        <f t="shared" si="296"/>
        <v>0</v>
      </c>
      <c r="AE152" s="114">
        <f t="shared" si="297"/>
        <v>0</v>
      </c>
      <c r="AF152" s="114">
        <f t="shared" si="298"/>
        <v>-1320</v>
      </c>
      <c r="AG152" s="113">
        <v>0</v>
      </c>
      <c r="AH152" s="113">
        <v>0</v>
      </c>
      <c r="AI152" s="113">
        <v>0</v>
      </c>
      <c r="AJ152" s="113">
        <f t="shared" si="299"/>
        <v>0</v>
      </c>
      <c r="AK152" s="113">
        <f t="shared" si="300"/>
        <v>-1320</v>
      </c>
      <c r="AL152" s="115">
        <v>-0.17</v>
      </c>
      <c r="AM152" s="115">
        <v>0</v>
      </c>
      <c r="AN152" s="115">
        <v>0</v>
      </c>
      <c r="AO152" s="115">
        <v>0</v>
      </c>
      <c r="AP152" s="115">
        <v>0</v>
      </c>
      <c r="AQ152" s="115">
        <v>0</v>
      </c>
      <c r="AR152" s="115">
        <v>0</v>
      </c>
      <c r="AS152" s="115">
        <v>0</v>
      </c>
      <c r="AT152" s="409">
        <f t="shared" si="320"/>
        <v>-0.17</v>
      </c>
      <c r="AU152" s="115">
        <f t="shared" si="321"/>
        <v>0</v>
      </c>
      <c r="AV152" s="116">
        <f t="shared" si="301"/>
        <v>-0.17</v>
      </c>
      <c r="AW152" s="346">
        <f t="shared" si="322"/>
        <v>1381930</v>
      </c>
      <c r="AX152" s="113">
        <f t="shared" si="323"/>
        <v>932889</v>
      </c>
      <c r="AY152" s="113">
        <f t="shared" si="324"/>
        <v>0</v>
      </c>
      <c r="AZ152" s="113">
        <f t="shared" si="325"/>
        <v>86000</v>
      </c>
      <c r="BA152" s="113">
        <f t="shared" si="326"/>
        <v>344384</v>
      </c>
      <c r="BB152" s="113">
        <f t="shared" si="326"/>
        <v>18657</v>
      </c>
      <c r="BC152" s="113">
        <f t="shared" si="327"/>
        <v>0</v>
      </c>
      <c r="BD152" s="115">
        <f t="shared" si="328"/>
        <v>2.1133000000000002</v>
      </c>
      <c r="BE152" s="115">
        <f t="shared" si="329"/>
        <v>2.1133000000000002</v>
      </c>
      <c r="BF152" s="372">
        <f t="shared" si="330"/>
        <v>0</v>
      </c>
      <c r="BG152" s="116">
        <f t="shared" si="331"/>
        <v>0</v>
      </c>
    </row>
    <row r="153" spans="1:59" s="389" customFormat="1" x14ac:dyDescent="0.2">
      <c r="A153" s="374">
        <v>28</v>
      </c>
      <c r="B153" s="375">
        <v>4444</v>
      </c>
      <c r="C153" s="375">
        <v>600074731</v>
      </c>
      <c r="D153" s="375">
        <v>48282979</v>
      </c>
      <c r="E153" s="373" t="s">
        <v>203</v>
      </c>
      <c r="F153" s="375">
        <v>3143</v>
      </c>
      <c r="G153" s="247" t="s">
        <v>634</v>
      </c>
      <c r="H153" s="394" t="s">
        <v>282</v>
      </c>
      <c r="I153" s="110">
        <v>46345</v>
      </c>
      <c r="J153" s="111">
        <v>32670</v>
      </c>
      <c r="K153" s="111">
        <v>0</v>
      </c>
      <c r="L153" s="114">
        <v>11042</v>
      </c>
      <c r="M153" s="114">
        <v>653</v>
      </c>
      <c r="N153" s="111">
        <v>1980</v>
      </c>
      <c r="O153" s="275">
        <v>0.14000000000000001</v>
      </c>
      <c r="P153" s="288">
        <v>0</v>
      </c>
      <c r="Q153" s="406">
        <v>0.14000000000000001</v>
      </c>
      <c r="R153" s="112">
        <f t="shared" si="293"/>
        <v>0</v>
      </c>
      <c r="S153" s="113">
        <v>0</v>
      </c>
      <c r="T153" s="113">
        <v>0</v>
      </c>
      <c r="U153" s="113">
        <v>0</v>
      </c>
      <c r="V153" s="113">
        <v>0</v>
      </c>
      <c r="W153" s="113">
        <v>0</v>
      </c>
      <c r="X153" s="113">
        <v>0</v>
      </c>
      <c r="Y153" s="113">
        <f t="shared" si="294"/>
        <v>0</v>
      </c>
      <c r="Z153" s="113">
        <v>0</v>
      </c>
      <c r="AA153" s="113">
        <v>0</v>
      </c>
      <c r="AB153" s="113">
        <v>0</v>
      </c>
      <c r="AC153" s="113">
        <f t="shared" si="295"/>
        <v>0</v>
      </c>
      <c r="AD153" s="113">
        <f t="shared" si="296"/>
        <v>0</v>
      </c>
      <c r="AE153" s="114">
        <f t="shared" si="297"/>
        <v>0</v>
      </c>
      <c r="AF153" s="114">
        <f t="shared" si="298"/>
        <v>0</v>
      </c>
      <c r="AG153" s="113">
        <v>0</v>
      </c>
      <c r="AH153" s="113">
        <v>0</v>
      </c>
      <c r="AI153" s="113">
        <v>0</v>
      </c>
      <c r="AJ153" s="113">
        <f t="shared" si="299"/>
        <v>0</v>
      </c>
      <c r="AK153" s="113">
        <f t="shared" si="300"/>
        <v>0</v>
      </c>
      <c r="AL153" s="115">
        <v>0</v>
      </c>
      <c r="AM153" s="115">
        <v>0</v>
      </c>
      <c r="AN153" s="115">
        <v>0</v>
      </c>
      <c r="AO153" s="115">
        <v>0</v>
      </c>
      <c r="AP153" s="115">
        <v>0</v>
      </c>
      <c r="AQ153" s="115">
        <v>0</v>
      </c>
      <c r="AR153" s="115">
        <v>0</v>
      </c>
      <c r="AS153" s="115">
        <v>0</v>
      </c>
      <c r="AT153" s="409">
        <f t="shared" si="320"/>
        <v>0</v>
      </c>
      <c r="AU153" s="115">
        <f t="shared" si="321"/>
        <v>0</v>
      </c>
      <c r="AV153" s="116">
        <f t="shared" si="301"/>
        <v>0</v>
      </c>
      <c r="AW153" s="346">
        <f t="shared" si="322"/>
        <v>46345</v>
      </c>
      <c r="AX153" s="113">
        <f t="shared" si="323"/>
        <v>32670</v>
      </c>
      <c r="AY153" s="113">
        <f t="shared" si="324"/>
        <v>0</v>
      </c>
      <c r="AZ153" s="113">
        <f t="shared" si="325"/>
        <v>0</v>
      </c>
      <c r="BA153" s="113">
        <f t="shared" si="326"/>
        <v>11042</v>
      </c>
      <c r="BB153" s="113">
        <f t="shared" si="326"/>
        <v>653</v>
      </c>
      <c r="BC153" s="113">
        <f t="shared" si="327"/>
        <v>1980</v>
      </c>
      <c r="BD153" s="115">
        <f t="shared" si="328"/>
        <v>0.14000000000000001</v>
      </c>
      <c r="BE153" s="115">
        <f t="shared" si="329"/>
        <v>0</v>
      </c>
      <c r="BF153" s="372">
        <f t="shared" si="330"/>
        <v>0</v>
      </c>
      <c r="BG153" s="116">
        <f t="shared" si="331"/>
        <v>0.14000000000000001</v>
      </c>
    </row>
    <row r="154" spans="1:59" s="389" customFormat="1" x14ac:dyDescent="0.2">
      <c r="A154" s="374">
        <v>28</v>
      </c>
      <c r="B154" s="375">
        <v>4444</v>
      </c>
      <c r="C154" s="375">
        <v>600074731</v>
      </c>
      <c r="D154" s="375">
        <v>48282979</v>
      </c>
      <c r="E154" s="373" t="s">
        <v>203</v>
      </c>
      <c r="F154" s="375">
        <v>3143</v>
      </c>
      <c r="G154" s="247" t="s">
        <v>321</v>
      </c>
      <c r="H154" s="394" t="s">
        <v>282</v>
      </c>
      <c r="I154" s="110">
        <v>327828</v>
      </c>
      <c r="J154" s="111">
        <v>241140</v>
      </c>
      <c r="K154" s="111">
        <v>0</v>
      </c>
      <c r="L154" s="114">
        <v>81505</v>
      </c>
      <c r="M154" s="114">
        <v>4823</v>
      </c>
      <c r="N154" s="111">
        <v>360</v>
      </c>
      <c r="O154" s="275">
        <v>0.53</v>
      </c>
      <c r="P154" s="288">
        <v>0.5</v>
      </c>
      <c r="Q154" s="406">
        <v>0.03</v>
      </c>
      <c r="R154" s="112">
        <f t="shared" si="293"/>
        <v>0</v>
      </c>
      <c r="S154" s="113">
        <v>0</v>
      </c>
      <c r="T154" s="113">
        <v>0</v>
      </c>
      <c r="U154" s="113">
        <v>0</v>
      </c>
      <c r="V154" s="113">
        <v>0</v>
      </c>
      <c r="W154" s="113">
        <v>0</v>
      </c>
      <c r="X154" s="113">
        <v>0</v>
      </c>
      <c r="Y154" s="113">
        <f t="shared" si="294"/>
        <v>0</v>
      </c>
      <c r="Z154" s="113">
        <v>0</v>
      </c>
      <c r="AA154" s="113">
        <v>0</v>
      </c>
      <c r="AB154" s="113">
        <v>0</v>
      </c>
      <c r="AC154" s="113">
        <f t="shared" si="295"/>
        <v>0</v>
      </c>
      <c r="AD154" s="113">
        <f t="shared" si="296"/>
        <v>0</v>
      </c>
      <c r="AE154" s="114">
        <f t="shared" si="297"/>
        <v>0</v>
      </c>
      <c r="AF154" s="114">
        <f t="shared" si="298"/>
        <v>0</v>
      </c>
      <c r="AG154" s="113">
        <v>0</v>
      </c>
      <c r="AH154" s="113">
        <v>0</v>
      </c>
      <c r="AI154" s="113">
        <v>0</v>
      </c>
      <c r="AJ154" s="113">
        <f t="shared" si="299"/>
        <v>0</v>
      </c>
      <c r="AK154" s="113">
        <f t="shared" si="300"/>
        <v>0</v>
      </c>
      <c r="AL154" s="115">
        <v>0</v>
      </c>
      <c r="AM154" s="115">
        <v>0</v>
      </c>
      <c r="AN154" s="115">
        <v>0</v>
      </c>
      <c r="AO154" s="115">
        <v>0</v>
      </c>
      <c r="AP154" s="115">
        <v>0</v>
      </c>
      <c r="AQ154" s="115">
        <v>0</v>
      </c>
      <c r="AR154" s="115">
        <v>0</v>
      </c>
      <c r="AS154" s="115">
        <v>0</v>
      </c>
      <c r="AT154" s="409">
        <f t="shared" si="320"/>
        <v>0</v>
      </c>
      <c r="AU154" s="115">
        <f t="shared" si="321"/>
        <v>0</v>
      </c>
      <c r="AV154" s="116">
        <f t="shared" si="301"/>
        <v>0</v>
      </c>
      <c r="AW154" s="346">
        <f t="shared" si="322"/>
        <v>327828</v>
      </c>
      <c r="AX154" s="113">
        <f t="shared" si="323"/>
        <v>241140</v>
      </c>
      <c r="AY154" s="113">
        <f t="shared" si="324"/>
        <v>0</v>
      </c>
      <c r="AZ154" s="113">
        <f t="shared" si="325"/>
        <v>0</v>
      </c>
      <c r="BA154" s="113">
        <f t="shared" si="326"/>
        <v>81505</v>
      </c>
      <c r="BB154" s="113">
        <f t="shared" si="326"/>
        <v>4823</v>
      </c>
      <c r="BC154" s="113">
        <f t="shared" si="327"/>
        <v>360</v>
      </c>
      <c r="BD154" s="115">
        <f t="shared" si="328"/>
        <v>0.53</v>
      </c>
      <c r="BE154" s="115">
        <f t="shared" si="329"/>
        <v>0.5</v>
      </c>
      <c r="BF154" s="372">
        <f t="shared" si="330"/>
        <v>0</v>
      </c>
      <c r="BG154" s="116">
        <f t="shared" si="331"/>
        <v>0.03</v>
      </c>
    </row>
    <row r="155" spans="1:59" s="389" customFormat="1" x14ac:dyDescent="0.2">
      <c r="A155" s="237">
        <v>28</v>
      </c>
      <c r="B155" s="31">
        <v>4444</v>
      </c>
      <c r="C155" s="31">
        <v>600074731</v>
      </c>
      <c r="D155" s="31">
        <v>48282979</v>
      </c>
      <c r="E155" s="246" t="s">
        <v>204</v>
      </c>
      <c r="F155" s="31"/>
      <c r="G155" s="236"/>
      <c r="H155" s="327"/>
      <c r="I155" s="5">
        <v>20234891</v>
      </c>
      <c r="J155" s="8">
        <v>14558411</v>
      </c>
      <c r="K155" s="8">
        <v>110000</v>
      </c>
      <c r="L155" s="8">
        <v>4957921</v>
      </c>
      <c r="M155" s="8">
        <v>291167</v>
      </c>
      <c r="N155" s="8">
        <v>317392</v>
      </c>
      <c r="O155" s="9">
        <v>32.013599999999997</v>
      </c>
      <c r="P155" s="9">
        <v>22.536000000000001</v>
      </c>
      <c r="Q155" s="38">
        <v>9.4776000000000007</v>
      </c>
      <c r="R155" s="5">
        <f t="shared" ref="R155:BG155" si="332">SUM(R149:R154)</f>
        <v>-103500</v>
      </c>
      <c r="S155" s="8">
        <f t="shared" si="332"/>
        <v>129917</v>
      </c>
      <c r="T155" s="8">
        <f t="shared" si="332"/>
        <v>0</v>
      </c>
      <c r="U155" s="8">
        <f t="shared" si="332"/>
        <v>72172</v>
      </c>
      <c r="V155" s="8">
        <f t="shared" si="332"/>
        <v>0</v>
      </c>
      <c r="W155" s="8">
        <f t="shared" ref="W155" si="333">SUM(W149:W154)</f>
        <v>0</v>
      </c>
      <c r="X155" s="8">
        <f t="shared" si="332"/>
        <v>0</v>
      </c>
      <c r="Y155" s="8">
        <f t="shared" si="332"/>
        <v>98589</v>
      </c>
      <c r="Z155" s="8">
        <f t="shared" si="332"/>
        <v>103500</v>
      </c>
      <c r="AA155" s="8">
        <f t="shared" si="332"/>
        <v>0</v>
      </c>
      <c r="AB155" s="8">
        <f t="shared" si="332"/>
        <v>0</v>
      </c>
      <c r="AC155" s="8">
        <f t="shared" si="332"/>
        <v>103500</v>
      </c>
      <c r="AD155" s="8">
        <f t="shared" si="332"/>
        <v>202089</v>
      </c>
      <c r="AE155" s="8">
        <f t="shared" si="332"/>
        <v>68306</v>
      </c>
      <c r="AF155" s="8">
        <f t="shared" si="332"/>
        <v>1971</v>
      </c>
      <c r="AG155" s="8">
        <f t="shared" si="332"/>
        <v>0</v>
      </c>
      <c r="AH155" s="8">
        <f t="shared" si="332"/>
        <v>0</v>
      </c>
      <c r="AI155" s="8">
        <f t="shared" si="332"/>
        <v>0</v>
      </c>
      <c r="AJ155" s="8">
        <f t="shared" si="332"/>
        <v>0</v>
      </c>
      <c r="AK155" s="8">
        <f t="shared" si="332"/>
        <v>272366</v>
      </c>
      <c r="AL155" s="9">
        <f t="shared" si="332"/>
        <v>-0.17</v>
      </c>
      <c r="AM155" s="9">
        <f t="shared" si="332"/>
        <v>-0.18000000000000002</v>
      </c>
      <c r="AN155" s="9">
        <f t="shared" si="332"/>
        <v>0.38</v>
      </c>
      <c r="AO155" s="9">
        <f t="shared" si="332"/>
        <v>0</v>
      </c>
      <c r="AP155" s="9">
        <f t="shared" si="332"/>
        <v>0</v>
      </c>
      <c r="AQ155" s="9">
        <f t="shared" ref="AQ155" si="334">SUM(AQ149:AQ154)</f>
        <v>0</v>
      </c>
      <c r="AR155" s="9">
        <f t="shared" si="332"/>
        <v>0</v>
      </c>
      <c r="AS155" s="9">
        <f t="shared" si="332"/>
        <v>0</v>
      </c>
      <c r="AT155" s="9">
        <f t="shared" si="332"/>
        <v>0.21</v>
      </c>
      <c r="AU155" s="9">
        <f t="shared" si="332"/>
        <v>-0.18000000000000002</v>
      </c>
      <c r="AV155" s="78">
        <f t="shared" si="332"/>
        <v>2.9999999999999971E-2</v>
      </c>
      <c r="AW155" s="851">
        <f t="shared" si="332"/>
        <v>20507257</v>
      </c>
      <c r="AX155" s="8">
        <f t="shared" si="332"/>
        <v>14657000</v>
      </c>
      <c r="AY155" s="43">
        <f t="shared" ref="AY155" si="335">SUM(AY149:AY154)</f>
        <v>0</v>
      </c>
      <c r="AZ155" s="8">
        <f t="shared" si="332"/>
        <v>213500</v>
      </c>
      <c r="BA155" s="8">
        <f t="shared" si="332"/>
        <v>5026227</v>
      </c>
      <c r="BB155" s="8">
        <f t="shared" si="332"/>
        <v>293138</v>
      </c>
      <c r="BC155" s="8">
        <f t="shared" si="332"/>
        <v>317392</v>
      </c>
      <c r="BD155" s="9">
        <f t="shared" si="332"/>
        <v>32.043599999999998</v>
      </c>
      <c r="BE155" s="9">
        <f t="shared" si="332"/>
        <v>22.745999999999999</v>
      </c>
      <c r="BF155" s="9">
        <f t="shared" si="332"/>
        <v>0</v>
      </c>
      <c r="BG155" s="78">
        <f t="shared" si="332"/>
        <v>9.2975999999999992</v>
      </c>
    </row>
    <row r="156" spans="1:59" s="389" customFormat="1" ht="12.75" customHeight="1" x14ac:dyDescent="0.2">
      <c r="A156" s="374">
        <v>29</v>
      </c>
      <c r="B156" s="375">
        <v>4445</v>
      </c>
      <c r="C156" s="375">
        <v>600075044</v>
      </c>
      <c r="D156" s="375">
        <v>72742631</v>
      </c>
      <c r="E156" s="373" t="s">
        <v>205</v>
      </c>
      <c r="F156" s="375">
        <v>3111</v>
      </c>
      <c r="G156" s="247" t="s">
        <v>315</v>
      </c>
      <c r="H156" s="376" t="s">
        <v>281</v>
      </c>
      <c r="I156" s="110">
        <v>2507543</v>
      </c>
      <c r="J156" s="111">
        <v>1836556</v>
      </c>
      <c r="K156" s="111">
        <v>0</v>
      </c>
      <c r="L156" s="114">
        <v>620756</v>
      </c>
      <c r="M156" s="114">
        <v>36731</v>
      </c>
      <c r="N156" s="111">
        <v>13500</v>
      </c>
      <c r="O156" s="275">
        <v>4.5718000000000005</v>
      </c>
      <c r="P156" s="288">
        <v>3.65</v>
      </c>
      <c r="Q156" s="406">
        <v>0.92179999999999995</v>
      </c>
      <c r="R156" s="112">
        <f t="shared" si="293"/>
        <v>0</v>
      </c>
      <c r="S156" s="113">
        <v>0</v>
      </c>
      <c r="T156" s="113">
        <v>52162</v>
      </c>
      <c r="U156" s="113">
        <v>0</v>
      </c>
      <c r="V156" s="113">
        <v>0</v>
      </c>
      <c r="W156" s="113">
        <v>0</v>
      </c>
      <c r="X156" s="113">
        <v>0</v>
      </c>
      <c r="Y156" s="113">
        <f t="shared" si="294"/>
        <v>52162</v>
      </c>
      <c r="Z156" s="113">
        <v>0</v>
      </c>
      <c r="AA156" s="113">
        <v>0</v>
      </c>
      <c r="AB156" s="113">
        <v>0</v>
      </c>
      <c r="AC156" s="113">
        <f t="shared" si="295"/>
        <v>0</v>
      </c>
      <c r="AD156" s="113">
        <f t="shared" si="296"/>
        <v>52162</v>
      </c>
      <c r="AE156" s="114">
        <f t="shared" si="297"/>
        <v>17631</v>
      </c>
      <c r="AF156" s="114">
        <f t="shared" si="298"/>
        <v>1043</v>
      </c>
      <c r="AG156" s="113">
        <v>0</v>
      </c>
      <c r="AH156" s="113">
        <v>0</v>
      </c>
      <c r="AI156" s="113">
        <v>0</v>
      </c>
      <c r="AJ156" s="113">
        <f t="shared" si="299"/>
        <v>0</v>
      </c>
      <c r="AK156" s="113">
        <f t="shared" si="300"/>
        <v>70836</v>
      </c>
      <c r="AL156" s="115">
        <v>0</v>
      </c>
      <c r="AM156" s="115">
        <v>0</v>
      </c>
      <c r="AN156" s="115">
        <v>0</v>
      </c>
      <c r="AO156" s="115">
        <v>0.12</v>
      </c>
      <c r="AP156" s="115">
        <v>0</v>
      </c>
      <c r="AQ156" s="115">
        <v>0</v>
      </c>
      <c r="AR156" s="115">
        <v>0</v>
      </c>
      <c r="AS156" s="115">
        <v>0</v>
      </c>
      <c r="AT156" s="409">
        <f t="shared" ref="AT156:AT161" si="336">AL156+AN156+AO156+AR156+AQ156</f>
        <v>0.12</v>
      </c>
      <c r="AU156" s="115">
        <f t="shared" ref="AU156:AU161" si="337">AM156+AP156+AS156</f>
        <v>0</v>
      </c>
      <c r="AV156" s="116">
        <f t="shared" si="301"/>
        <v>0.12</v>
      </c>
      <c r="AW156" s="346">
        <f t="shared" ref="AW156:AW161" si="338">I156+AK156</f>
        <v>2578379</v>
      </c>
      <c r="AX156" s="113">
        <f t="shared" ref="AX156:AX161" si="339">J156+Y156</f>
        <v>1888718</v>
      </c>
      <c r="AY156" s="113">
        <f t="shared" ref="AY156:AY161" si="340">W156</f>
        <v>0</v>
      </c>
      <c r="AZ156" s="113">
        <f t="shared" ref="AZ156:AZ161" si="341">K156+AC156</f>
        <v>0</v>
      </c>
      <c r="BA156" s="113">
        <f t="shared" ref="BA156:BB161" si="342">L156+AE156</f>
        <v>638387</v>
      </c>
      <c r="BB156" s="113">
        <f t="shared" si="342"/>
        <v>37774</v>
      </c>
      <c r="BC156" s="113">
        <f t="shared" ref="BC156:BC161" si="343">N156+AJ156</f>
        <v>13500</v>
      </c>
      <c r="BD156" s="115">
        <f t="shared" ref="BD156:BD161" si="344">O156+AV156</f>
        <v>4.6918000000000006</v>
      </c>
      <c r="BE156" s="115">
        <f t="shared" ref="BE156:BE161" si="345">P156+AT156</f>
        <v>3.77</v>
      </c>
      <c r="BF156" s="372">
        <f t="shared" ref="BF156:BF161" si="346">AQ156</f>
        <v>0</v>
      </c>
      <c r="BG156" s="116">
        <f t="shared" ref="BG156:BG161" si="347">Q156+AU156</f>
        <v>0.92179999999999995</v>
      </c>
    </row>
    <row r="157" spans="1:59" s="389" customFormat="1" ht="12.75" customHeight="1" x14ac:dyDescent="0.2">
      <c r="A157" s="374">
        <v>29</v>
      </c>
      <c r="B157" s="375">
        <v>4445</v>
      </c>
      <c r="C157" s="375">
        <v>600075044</v>
      </c>
      <c r="D157" s="375">
        <v>72742631</v>
      </c>
      <c r="E157" s="373" t="s">
        <v>205</v>
      </c>
      <c r="F157" s="375">
        <v>3117</v>
      </c>
      <c r="G157" s="247" t="s">
        <v>318</v>
      </c>
      <c r="H157" s="376" t="s">
        <v>281</v>
      </c>
      <c r="I157" s="110">
        <v>3481628</v>
      </c>
      <c r="J157" s="111">
        <v>2515941</v>
      </c>
      <c r="K157" s="111">
        <v>0</v>
      </c>
      <c r="L157" s="114">
        <v>850388</v>
      </c>
      <c r="M157" s="114">
        <v>50319</v>
      </c>
      <c r="N157" s="111">
        <v>64980</v>
      </c>
      <c r="O157" s="275">
        <v>5.5278</v>
      </c>
      <c r="P157" s="288">
        <v>3.2090000000000001</v>
      </c>
      <c r="Q157" s="406">
        <v>2.3188</v>
      </c>
      <c r="R157" s="112">
        <f t="shared" si="293"/>
        <v>0</v>
      </c>
      <c r="S157" s="113">
        <v>0</v>
      </c>
      <c r="T157" s="113">
        <v>0</v>
      </c>
      <c r="U157" s="113">
        <v>33080</v>
      </c>
      <c r="V157" s="113">
        <v>0</v>
      </c>
      <c r="W157" s="113">
        <v>0</v>
      </c>
      <c r="X157" s="113">
        <v>0</v>
      </c>
      <c r="Y157" s="113">
        <f t="shared" si="294"/>
        <v>33080</v>
      </c>
      <c r="Z157" s="113">
        <v>0</v>
      </c>
      <c r="AA157" s="113">
        <v>0</v>
      </c>
      <c r="AB157" s="113">
        <v>0</v>
      </c>
      <c r="AC157" s="113">
        <f t="shared" si="295"/>
        <v>0</v>
      </c>
      <c r="AD157" s="113">
        <f t="shared" si="296"/>
        <v>33080</v>
      </c>
      <c r="AE157" s="114">
        <f t="shared" si="297"/>
        <v>11181</v>
      </c>
      <c r="AF157" s="114">
        <f t="shared" si="298"/>
        <v>662</v>
      </c>
      <c r="AG157" s="113">
        <v>0</v>
      </c>
      <c r="AH157" s="113">
        <v>0</v>
      </c>
      <c r="AI157" s="113">
        <v>0</v>
      </c>
      <c r="AJ157" s="113">
        <f t="shared" si="299"/>
        <v>0</v>
      </c>
      <c r="AK157" s="113">
        <f t="shared" si="300"/>
        <v>44923</v>
      </c>
      <c r="AL157" s="115">
        <v>0</v>
      </c>
      <c r="AM157" s="115">
        <v>0</v>
      </c>
      <c r="AN157" s="115">
        <v>0</v>
      </c>
      <c r="AO157" s="115">
        <v>0</v>
      </c>
      <c r="AP157" s="115">
        <v>0</v>
      </c>
      <c r="AQ157" s="115">
        <v>0</v>
      </c>
      <c r="AR157" s="115">
        <v>0</v>
      </c>
      <c r="AS157" s="115">
        <v>0</v>
      </c>
      <c r="AT157" s="409">
        <f t="shared" si="336"/>
        <v>0</v>
      </c>
      <c r="AU157" s="115">
        <f t="shared" si="337"/>
        <v>0</v>
      </c>
      <c r="AV157" s="116">
        <f t="shared" si="301"/>
        <v>0</v>
      </c>
      <c r="AW157" s="346">
        <f t="shared" si="338"/>
        <v>3526551</v>
      </c>
      <c r="AX157" s="113">
        <f t="shared" si="339"/>
        <v>2549021</v>
      </c>
      <c r="AY157" s="113">
        <f t="shared" si="340"/>
        <v>0</v>
      </c>
      <c r="AZ157" s="113">
        <f t="shared" si="341"/>
        <v>0</v>
      </c>
      <c r="BA157" s="113">
        <f t="shared" si="342"/>
        <v>861569</v>
      </c>
      <c r="BB157" s="113">
        <f t="shared" si="342"/>
        <v>50981</v>
      </c>
      <c r="BC157" s="113">
        <f t="shared" si="343"/>
        <v>64980</v>
      </c>
      <c r="BD157" s="115">
        <f t="shared" si="344"/>
        <v>5.5278</v>
      </c>
      <c r="BE157" s="115">
        <f t="shared" si="345"/>
        <v>3.2090000000000001</v>
      </c>
      <c r="BF157" s="372">
        <f t="shared" si="346"/>
        <v>0</v>
      </c>
      <c r="BG157" s="116">
        <f t="shared" si="347"/>
        <v>2.3188</v>
      </c>
    </row>
    <row r="158" spans="1:59" s="389" customFormat="1" ht="12.75" customHeight="1" x14ac:dyDescent="0.2">
      <c r="A158" s="374">
        <v>29</v>
      </c>
      <c r="B158" s="375">
        <v>4445</v>
      </c>
      <c r="C158" s="375">
        <v>600075044</v>
      </c>
      <c r="D158" s="375">
        <v>72742631</v>
      </c>
      <c r="E158" s="373" t="s">
        <v>205</v>
      </c>
      <c r="F158" s="375">
        <v>3117</v>
      </c>
      <c r="G158" s="247" t="s">
        <v>316</v>
      </c>
      <c r="H158" s="376" t="s">
        <v>282</v>
      </c>
      <c r="I158" s="110">
        <v>910596</v>
      </c>
      <c r="J158" s="111">
        <v>666308</v>
      </c>
      <c r="K158" s="111">
        <v>0</v>
      </c>
      <c r="L158" s="114">
        <v>225212</v>
      </c>
      <c r="M158" s="114">
        <v>13326</v>
      </c>
      <c r="N158" s="111">
        <v>5750</v>
      </c>
      <c r="O158" s="275">
        <v>1.9100000000000001</v>
      </c>
      <c r="P158" s="288">
        <v>1.9100000000000001</v>
      </c>
      <c r="Q158" s="406">
        <v>0</v>
      </c>
      <c r="R158" s="112">
        <f t="shared" si="293"/>
        <v>0</v>
      </c>
      <c r="S158" s="113">
        <v>0</v>
      </c>
      <c r="T158" s="113">
        <v>0</v>
      </c>
      <c r="U158" s="113">
        <v>0</v>
      </c>
      <c r="V158" s="113">
        <v>0</v>
      </c>
      <c r="W158" s="113">
        <v>0</v>
      </c>
      <c r="X158" s="113">
        <v>0</v>
      </c>
      <c r="Y158" s="113">
        <f t="shared" si="294"/>
        <v>0</v>
      </c>
      <c r="Z158" s="113">
        <v>0</v>
      </c>
      <c r="AA158" s="113">
        <v>0</v>
      </c>
      <c r="AB158" s="113">
        <v>0</v>
      </c>
      <c r="AC158" s="113">
        <f t="shared" si="295"/>
        <v>0</v>
      </c>
      <c r="AD158" s="113">
        <f t="shared" si="296"/>
        <v>0</v>
      </c>
      <c r="AE158" s="114">
        <f t="shared" si="297"/>
        <v>0</v>
      </c>
      <c r="AF158" s="114">
        <f t="shared" si="298"/>
        <v>0</v>
      </c>
      <c r="AG158" s="113">
        <v>0</v>
      </c>
      <c r="AH158" s="113">
        <v>0</v>
      </c>
      <c r="AI158" s="113">
        <v>0</v>
      </c>
      <c r="AJ158" s="113">
        <f t="shared" si="299"/>
        <v>0</v>
      </c>
      <c r="AK158" s="113">
        <f t="shared" si="300"/>
        <v>0</v>
      </c>
      <c r="AL158" s="115">
        <v>0</v>
      </c>
      <c r="AM158" s="115">
        <v>0</v>
      </c>
      <c r="AN158" s="115">
        <v>0</v>
      </c>
      <c r="AO158" s="115">
        <v>0</v>
      </c>
      <c r="AP158" s="115">
        <v>0</v>
      </c>
      <c r="AQ158" s="115">
        <v>0</v>
      </c>
      <c r="AR158" s="115">
        <v>0</v>
      </c>
      <c r="AS158" s="115">
        <v>0</v>
      </c>
      <c r="AT158" s="409">
        <f t="shared" si="336"/>
        <v>0</v>
      </c>
      <c r="AU158" s="115">
        <f t="shared" si="337"/>
        <v>0</v>
      </c>
      <c r="AV158" s="116">
        <f t="shared" si="301"/>
        <v>0</v>
      </c>
      <c r="AW158" s="346">
        <f t="shared" si="338"/>
        <v>910596</v>
      </c>
      <c r="AX158" s="113">
        <f t="shared" si="339"/>
        <v>666308</v>
      </c>
      <c r="AY158" s="113">
        <f t="shared" si="340"/>
        <v>0</v>
      </c>
      <c r="AZ158" s="113">
        <f t="shared" si="341"/>
        <v>0</v>
      </c>
      <c r="BA158" s="113">
        <f t="shared" si="342"/>
        <v>225212</v>
      </c>
      <c r="BB158" s="113">
        <f t="shared" si="342"/>
        <v>13326</v>
      </c>
      <c r="BC158" s="113">
        <f t="shared" si="343"/>
        <v>5750</v>
      </c>
      <c r="BD158" s="115">
        <f t="shared" si="344"/>
        <v>1.9100000000000001</v>
      </c>
      <c r="BE158" s="115">
        <f t="shared" si="345"/>
        <v>1.9100000000000001</v>
      </c>
      <c r="BF158" s="372">
        <f t="shared" si="346"/>
        <v>0</v>
      </c>
      <c r="BG158" s="116">
        <f t="shared" si="347"/>
        <v>0</v>
      </c>
    </row>
    <row r="159" spans="1:59" s="389" customFormat="1" ht="12.75" customHeight="1" x14ac:dyDescent="0.2">
      <c r="A159" s="374">
        <v>29</v>
      </c>
      <c r="B159" s="375">
        <v>4445</v>
      </c>
      <c r="C159" s="375">
        <v>600075044</v>
      </c>
      <c r="D159" s="375">
        <v>72742631</v>
      </c>
      <c r="E159" s="373" t="s">
        <v>205</v>
      </c>
      <c r="F159" s="375">
        <v>3141</v>
      </c>
      <c r="G159" s="247" t="s">
        <v>319</v>
      </c>
      <c r="H159" s="376" t="s">
        <v>282</v>
      </c>
      <c r="I159" s="110">
        <v>826860</v>
      </c>
      <c r="J159" s="111">
        <v>606019</v>
      </c>
      <c r="K159" s="111">
        <v>0</v>
      </c>
      <c r="L159" s="114">
        <v>204835</v>
      </c>
      <c r="M159" s="114">
        <v>12120</v>
      </c>
      <c r="N159" s="111">
        <v>3886</v>
      </c>
      <c r="O159" s="275">
        <v>2.06</v>
      </c>
      <c r="P159" s="288">
        <v>0</v>
      </c>
      <c r="Q159" s="406">
        <v>2.06</v>
      </c>
      <c r="R159" s="112">
        <f t="shared" si="293"/>
        <v>0</v>
      </c>
      <c r="S159" s="113">
        <v>0</v>
      </c>
      <c r="T159" s="113">
        <v>0</v>
      </c>
      <c r="U159" s="113">
        <v>0</v>
      </c>
      <c r="V159" s="113">
        <v>0</v>
      </c>
      <c r="W159" s="113">
        <v>0</v>
      </c>
      <c r="X159" s="113">
        <v>0</v>
      </c>
      <c r="Y159" s="113">
        <f t="shared" si="294"/>
        <v>0</v>
      </c>
      <c r="Z159" s="113">
        <v>0</v>
      </c>
      <c r="AA159" s="113">
        <v>0</v>
      </c>
      <c r="AB159" s="113">
        <v>0</v>
      </c>
      <c r="AC159" s="113">
        <f t="shared" si="295"/>
        <v>0</v>
      </c>
      <c r="AD159" s="113">
        <f t="shared" si="296"/>
        <v>0</v>
      </c>
      <c r="AE159" s="114">
        <f t="shared" si="297"/>
        <v>0</v>
      </c>
      <c r="AF159" s="114">
        <f t="shared" si="298"/>
        <v>0</v>
      </c>
      <c r="AG159" s="113">
        <v>0</v>
      </c>
      <c r="AH159" s="113">
        <v>0</v>
      </c>
      <c r="AI159" s="113">
        <v>0</v>
      </c>
      <c r="AJ159" s="113">
        <f t="shared" si="299"/>
        <v>0</v>
      </c>
      <c r="AK159" s="113">
        <f t="shared" si="300"/>
        <v>0</v>
      </c>
      <c r="AL159" s="115">
        <v>0</v>
      </c>
      <c r="AM159" s="115">
        <v>0</v>
      </c>
      <c r="AN159" s="115">
        <v>0</v>
      </c>
      <c r="AO159" s="115">
        <v>0</v>
      </c>
      <c r="AP159" s="115">
        <v>0</v>
      </c>
      <c r="AQ159" s="115">
        <v>0</v>
      </c>
      <c r="AR159" s="115">
        <v>0</v>
      </c>
      <c r="AS159" s="115">
        <v>0</v>
      </c>
      <c r="AT159" s="409">
        <f t="shared" si="336"/>
        <v>0</v>
      </c>
      <c r="AU159" s="115">
        <f t="shared" si="337"/>
        <v>0</v>
      </c>
      <c r="AV159" s="116">
        <f t="shared" si="301"/>
        <v>0</v>
      </c>
      <c r="AW159" s="346">
        <f t="shared" si="338"/>
        <v>826860</v>
      </c>
      <c r="AX159" s="113">
        <f t="shared" si="339"/>
        <v>606019</v>
      </c>
      <c r="AY159" s="113">
        <f t="shared" si="340"/>
        <v>0</v>
      </c>
      <c r="AZ159" s="113">
        <f t="shared" si="341"/>
        <v>0</v>
      </c>
      <c r="BA159" s="113">
        <f t="shared" si="342"/>
        <v>204835</v>
      </c>
      <c r="BB159" s="113">
        <f t="shared" si="342"/>
        <v>12120</v>
      </c>
      <c r="BC159" s="113">
        <f t="shared" si="343"/>
        <v>3886</v>
      </c>
      <c r="BD159" s="115">
        <f t="shared" si="344"/>
        <v>2.06</v>
      </c>
      <c r="BE159" s="115">
        <f t="shared" si="345"/>
        <v>0</v>
      </c>
      <c r="BF159" s="372">
        <f t="shared" si="346"/>
        <v>0</v>
      </c>
      <c r="BG159" s="116">
        <f t="shared" si="347"/>
        <v>2.06</v>
      </c>
    </row>
    <row r="160" spans="1:59" s="389" customFormat="1" ht="12.75" customHeight="1" x14ac:dyDescent="0.2">
      <c r="A160" s="374">
        <v>29</v>
      </c>
      <c r="B160" s="375">
        <v>4445</v>
      </c>
      <c r="C160" s="375">
        <v>600075044</v>
      </c>
      <c r="D160" s="375">
        <v>72742631</v>
      </c>
      <c r="E160" s="367" t="s">
        <v>205</v>
      </c>
      <c r="F160" s="375">
        <v>3143</v>
      </c>
      <c r="G160" s="247" t="s">
        <v>633</v>
      </c>
      <c r="H160" s="394" t="s">
        <v>281</v>
      </c>
      <c r="I160" s="110">
        <v>693933</v>
      </c>
      <c r="J160" s="111">
        <v>510996</v>
      </c>
      <c r="K160" s="111">
        <v>0</v>
      </c>
      <c r="L160" s="114">
        <v>172717</v>
      </c>
      <c r="M160" s="114">
        <v>10220</v>
      </c>
      <c r="N160" s="111">
        <v>0</v>
      </c>
      <c r="O160" s="275">
        <v>1.2951999999999999</v>
      </c>
      <c r="P160" s="288">
        <v>1.2951999999999999</v>
      </c>
      <c r="Q160" s="406">
        <v>0</v>
      </c>
      <c r="R160" s="112">
        <f t="shared" si="293"/>
        <v>0</v>
      </c>
      <c r="S160" s="113">
        <v>0</v>
      </c>
      <c r="T160" s="113">
        <v>0</v>
      </c>
      <c r="U160" s="113">
        <v>0</v>
      </c>
      <c r="V160" s="113">
        <v>0</v>
      </c>
      <c r="W160" s="113">
        <v>0</v>
      </c>
      <c r="X160" s="113">
        <v>0</v>
      </c>
      <c r="Y160" s="113">
        <f t="shared" si="294"/>
        <v>0</v>
      </c>
      <c r="Z160" s="113">
        <v>0</v>
      </c>
      <c r="AA160" s="113">
        <v>0</v>
      </c>
      <c r="AB160" s="113">
        <v>0</v>
      </c>
      <c r="AC160" s="113">
        <f t="shared" si="295"/>
        <v>0</v>
      </c>
      <c r="AD160" s="113">
        <f t="shared" si="296"/>
        <v>0</v>
      </c>
      <c r="AE160" s="114">
        <f t="shared" si="297"/>
        <v>0</v>
      </c>
      <c r="AF160" s="114">
        <f t="shared" si="298"/>
        <v>0</v>
      </c>
      <c r="AG160" s="113">
        <v>0</v>
      </c>
      <c r="AH160" s="113">
        <v>0</v>
      </c>
      <c r="AI160" s="113">
        <v>0</v>
      </c>
      <c r="AJ160" s="113">
        <f t="shared" si="299"/>
        <v>0</v>
      </c>
      <c r="AK160" s="113">
        <f t="shared" si="300"/>
        <v>0</v>
      </c>
      <c r="AL160" s="115">
        <v>0</v>
      </c>
      <c r="AM160" s="115">
        <v>0</v>
      </c>
      <c r="AN160" s="115">
        <v>0</v>
      </c>
      <c r="AO160" s="115">
        <v>0</v>
      </c>
      <c r="AP160" s="115">
        <v>0</v>
      </c>
      <c r="AQ160" s="115">
        <v>0</v>
      </c>
      <c r="AR160" s="115">
        <v>0</v>
      </c>
      <c r="AS160" s="115">
        <v>0</v>
      </c>
      <c r="AT160" s="409">
        <f t="shared" si="336"/>
        <v>0</v>
      </c>
      <c r="AU160" s="115">
        <f t="shared" si="337"/>
        <v>0</v>
      </c>
      <c r="AV160" s="116">
        <f t="shared" si="301"/>
        <v>0</v>
      </c>
      <c r="AW160" s="346">
        <f t="shared" si="338"/>
        <v>693933</v>
      </c>
      <c r="AX160" s="113">
        <f t="shared" si="339"/>
        <v>510996</v>
      </c>
      <c r="AY160" s="113">
        <f t="shared" si="340"/>
        <v>0</v>
      </c>
      <c r="AZ160" s="113">
        <f t="shared" si="341"/>
        <v>0</v>
      </c>
      <c r="BA160" s="113">
        <f t="shared" si="342"/>
        <v>172717</v>
      </c>
      <c r="BB160" s="113">
        <f t="shared" si="342"/>
        <v>10220</v>
      </c>
      <c r="BC160" s="113">
        <f t="shared" si="343"/>
        <v>0</v>
      </c>
      <c r="BD160" s="115">
        <f t="shared" si="344"/>
        <v>1.2951999999999999</v>
      </c>
      <c r="BE160" s="115">
        <f t="shared" si="345"/>
        <v>1.2951999999999999</v>
      </c>
      <c r="BF160" s="372">
        <f t="shared" si="346"/>
        <v>0</v>
      </c>
      <c r="BG160" s="116">
        <f t="shared" si="347"/>
        <v>0</v>
      </c>
    </row>
    <row r="161" spans="1:59" s="389" customFormat="1" ht="12.75" customHeight="1" x14ac:dyDescent="0.2">
      <c r="A161" s="374">
        <v>29</v>
      </c>
      <c r="B161" s="375">
        <v>4445</v>
      </c>
      <c r="C161" s="375">
        <v>600075044</v>
      </c>
      <c r="D161" s="375">
        <v>72742631</v>
      </c>
      <c r="E161" s="367" t="s">
        <v>205</v>
      </c>
      <c r="F161" s="375">
        <v>3143</v>
      </c>
      <c r="G161" s="247" t="s">
        <v>634</v>
      </c>
      <c r="H161" s="394" t="s">
        <v>282</v>
      </c>
      <c r="I161" s="110">
        <v>25981</v>
      </c>
      <c r="J161" s="111">
        <v>18315</v>
      </c>
      <c r="K161" s="111">
        <v>0</v>
      </c>
      <c r="L161" s="114">
        <v>6190</v>
      </c>
      <c r="M161" s="114">
        <v>366</v>
      </c>
      <c r="N161" s="111">
        <v>1110</v>
      </c>
      <c r="O161" s="275">
        <v>0.08</v>
      </c>
      <c r="P161" s="288">
        <v>0</v>
      </c>
      <c r="Q161" s="406">
        <v>0.08</v>
      </c>
      <c r="R161" s="112">
        <f t="shared" si="293"/>
        <v>0</v>
      </c>
      <c r="S161" s="113">
        <v>0</v>
      </c>
      <c r="T161" s="113">
        <v>0</v>
      </c>
      <c r="U161" s="113">
        <v>0</v>
      </c>
      <c r="V161" s="113">
        <v>0</v>
      </c>
      <c r="W161" s="113">
        <v>0</v>
      </c>
      <c r="X161" s="113">
        <v>0</v>
      </c>
      <c r="Y161" s="113">
        <f t="shared" si="294"/>
        <v>0</v>
      </c>
      <c r="Z161" s="113">
        <v>0</v>
      </c>
      <c r="AA161" s="113">
        <v>0</v>
      </c>
      <c r="AB161" s="113">
        <v>0</v>
      </c>
      <c r="AC161" s="113">
        <f t="shared" si="295"/>
        <v>0</v>
      </c>
      <c r="AD161" s="113">
        <f t="shared" si="296"/>
        <v>0</v>
      </c>
      <c r="AE161" s="114">
        <f t="shared" si="297"/>
        <v>0</v>
      </c>
      <c r="AF161" s="114">
        <f t="shared" si="298"/>
        <v>0</v>
      </c>
      <c r="AG161" s="113">
        <v>0</v>
      </c>
      <c r="AH161" s="113">
        <v>0</v>
      </c>
      <c r="AI161" s="113">
        <v>0</v>
      </c>
      <c r="AJ161" s="113">
        <f t="shared" si="299"/>
        <v>0</v>
      </c>
      <c r="AK161" s="113">
        <f t="shared" si="300"/>
        <v>0</v>
      </c>
      <c r="AL161" s="115">
        <v>0</v>
      </c>
      <c r="AM161" s="115">
        <v>0</v>
      </c>
      <c r="AN161" s="115">
        <v>0</v>
      </c>
      <c r="AO161" s="115">
        <v>0</v>
      </c>
      <c r="AP161" s="115">
        <v>0</v>
      </c>
      <c r="AQ161" s="115">
        <v>0</v>
      </c>
      <c r="AR161" s="115">
        <v>0</v>
      </c>
      <c r="AS161" s="115">
        <v>0</v>
      </c>
      <c r="AT161" s="409">
        <f t="shared" si="336"/>
        <v>0</v>
      </c>
      <c r="AU161" s="115">
        <f t="shared" si="337"/>
        <v>0</v>
      </c>
      <c r="AV161" s="116">
        <f t="shared" si="301"/>
        <v>0</v>
      </c>
      <c r="AW161" s="346">
        <f t="shared" si="338"/>
        <v>25981</v>
      </c>
      <c r="AX161" s="113">
        <f t="shared" si="339"/>
        <v>18315</v>
      </c>
      <c r="AY161" s="113">
        <f t="shared" si="340"/>
        <v>0</v>
      </c>
      <c r="AZ161" s="113">
        <f t="shared" si="341"/>
        <v>0</v>
      </c>
      <c r="BA161" s="113">
        <f t="shared" si="342"/>
        <v>6190</v>
      </c>
      <c r="BB161" s="113">
        <f t="shared" si="342"/>
        <v>366</v>
      </c>
      <c r="BC161" s="113">
        <f t="shared" si="343"/>
        <v>1110</v>
      </c>
      <c r="BD161" s="115">
        <f t="shared" si="344"/>
        <v>0.08</v>
      </c>
      <c r="BE161" s="115">
        <f t="shared" si="345"/>
        <v>0</v>
      </c>
      <c r="BF161" s="372">
        <f t="shared" si="346"/>
        <v>0</v>
      </c>
      <c r="BG161" s="116">
        <f t="shared" si="347"/>
        <v>0.08</v>
      </c>
    </row>
    <row r="162" spans="1:59" s="389" customFormat="1" ht="12.75" customHeight="1" x14ac:dyDescent="0.2">
      <c r="A162" s="237">
        <v>29</v>
      </c>
      <c r="B162" s="31">
        <v>4445</v>
      </c>
      <c r="C162" s="31">
        <v>600075044</v>
      </c>
      <c r="D162" s="31">
        <v>72742631</v>
      </c>
      <c r="E162" s="246" t="s">
        <v>206</v>
      </c>
      <c r="F162" s="31"/>
      <c r="G162" s="236"/>
      <c r="H162" s="327"/>
      <c r="I162" s="5">
        <v>8446541</v>
      </c>
      <c r="J162" s="8">
        <v>6154135</v>
      </c>
      <c r="K162" s="8">
        <v>0</v>
      </c>
      <c r="L162" s="8">
        <v>2080098</v>
      </c>
      <c r="M162" s="8">
        <v>123082</v>
      </c>
      <c r="N162" s="8">
        <v>89226</v>
      </c>
      <c r="O162" s="9">
        <v>15.444800000000001</v>
      </c>
      <c r="P162" s="9">
        <v>10.0642</v>
      </c>
      <c r="Q162" s="38">
        <v>5.3805999999999994</v>
      </c>
      <c r="R162" s="5">
        <f t="shared" ref="R162:BG162" si="348">SUM(R156:R161)</f>
        <v>0</v>
      </c>
      <c r="S162" s="8">
        <f t="shared" si="348"/>
        <v>0</v>
      </c>
      <c r="T162" s="8">
        <f t="shared" si="348"/>
        <v>52162</v>
      </c>
      <c r="U162" s="8">
        <f t="shared" si="348"/>
        <v>33080</v>
      </c>
      <c r="V162" s="8">
        <f t="shared" si="348"/>
        <v>0</v>
      </c>
      <c r="W162" s="8">
        <f t="shared" ref="W162" si="349">SUM(W156:W161)</f>
        <v>0</v>
      </c>
      <c r="X162" s="8">
        <f t="shared" si="348"/>
        <v>0</v>
      </c>
      <c r="Y162" s="8">
        <f t="shared" si="348"/>
        <v>85242</v>
      </c>
      <c r="Z162" s="8">
        <f t="shared" si="348"/>
        <v>0</v>
      </c>
      <c r="AA162" s="8">
        <f t="shared" si="348"/>
        <v>0</v>
      </c>
      <c r="AB162" s="8">
        <f t="shared" si="348"/>
        <v>0</v>
      </c>
      <c r="AC162" s="8">
        <f t="shared" si="348"/>
        <v>0</v>
      </c>
      <c r="AD162" s="8">
        <f t="shared" si="348"/>
        <v>85242</v>
      </c>
      <c r="AE162" s="8">
        <f t="shared" si="348"/>
        <v>28812</v>
      </c>
      <c r="AF162" s="8">
        <f t="shared" si="348"/>
        <v>1705</v>
      </c>
      <c r="AG162" s="8">
        <f t="shared" si="348"/>
        <v>0</v>
      </c>
      <c r="AH162" s="8">
        <f t="shared" si="348"/>
        <v>0</v>
      </c>
      <c r="AI162" s="8">
        <f t="shared" si="348"/>
        <v>0</v>
      </c>
      <c r="AJ162" s="8">
        <f t="shared" si="348"/>
        <v>0</v>
      </c>
      <c r="AK162" s="8">
        <f t="shared" si="348"/>
        <v>115759</v>
      </c>
      <c r="AL162" s="9">
        <f t="shared" si="348"/>
        <v>0</v>
      </c>
      <c r="AM162" s="9">
        <f t="shared" si="348"/>
        <v>0</v>
      </c>
      <c r="AN162" s="9">
        <f t="shared" si="348"/>
        <v>0</v>
      </c>
      <c r="AO162" s="9">
        <f t="shared" si="348"/>
        <v>0.12</v>
      </c>
      <c r="AP162" s="9">
        <f t="shared" si="348"/>
        <v>0</v>
      </c>
      <c r="AQ162" s="9">
        <f t="shared" ref="AQ162" si="350">SUM(AQ156:AQ161)</f>
        <v>0</v>
      </c>
      <c r="AR162" s="9">
        <f t="shared" si="348"/>
        <v>0</v>
      </c>
      <c r="AS162" s="9">
        <f t="shared" si="348"/>
        <v>0</v>
      </c>
      <c r="AT162" s="9">
        <f t="shared" si="348"/>
        <v>0.12</v>
      </c>
      <c r="AU162" s="9">
        <f t="shared" si="348"/>
        <v>0</v>
      </c>
      <c r="AV162" s="78">
        <f t="shared" si="348"/>
        <v>0.12</v>
      </c>
      <c r="AW162" s="851">
        <f t="shared" si="348"/>
        <v>8562300</v>
      </c>
      <c r="AX162" s="8">
        <f t="shared" si="348"/>
        <v>6239377</v>
      </c>
      <c r="AY162" s="43">
        <f t="shared" ref="AY162" si="351">SUM(AY156:AY161)</f>
        <v>0</v>
      </c>
      <c r="AZ162" s="8">
        <f t="shared" si="348"/>
        <v>0</v>
      </c>
      <c r="BA162" s="8">
        <f t="shared" si="348"/>
        <v>2108910</v>
      </c>
      <c r="BB162" s="8">
        <f t="shared" si="348"/>
        <v>124787</v>
      </c>
      <c r="BC162" s="8">
        <f t="shared" si="348"/>
        <v>89226</v>
      </c>
      <c r="BD162" s="9">
        <f t="shared" si="348"/>
        <v>15.5648</v>
      </c>
      <c r="BE162" s="9">
        <f t="shared" si="348"/>
        <v>10.184199999999999</v>
      </c>
      <c r="BF162" s="9">
        <f t="shared" si="348"/>
        <v>0</v>
      </c>
      <c r="BG162" s="78">
        <f t="shared" si="348"/>
        <v>5.3805999999999994</v>
      </c>
    </row>
    <row r="163" spans="1:59" s="389" customFormat="1" ht="12.75" customHeight="1" x14ac:dyDescent="0.2">
      <c r="A163" s="374">
        <v>30</v>
      </c>
      <c r="B163" s="375">
        <v>4446</v>
      </c>
      <c r="C163" s="375">
        <v>600074587</v>
      </c>
      <c r="D163" s="375">
        <v>70695504</v>
      </c>
      <c r="E163" s="373" t="s">
        <v>207</v>
      </c>
      <c r="F163" s="375">
        <v>3111</v>
      </c>
      <c r="G163" s="247" t="s">
        <v>315</v>
      </c>
      <c r="H163" s="376" t="s">
        <v>281</v>
      </c>
      <c r="I163" s="110">
        <v>1689172</v>
      </c>
      <c r="J163" s="111">
        <v>1235583</v>
      </c>
      <c r="K163" s="111">
        <v>0</v>
      </c>
      <c r="L163" s="114">
        <v>417627</v>
      </c>
      <c r="M163" s="114">
        <v>24712</v>
      </c>
      <c r="N163" s="111">
        <v>11250</v>
      </c>
      <c r="O163" s="275">
        <v>2.6997</v>
      </c>
      <c r="P163" s="288">
        <v>2.1888000000000001</v>
      </c>
      <c r="Q163" s="406">
        <v>0.51090000000000002</v>
      </c>
      <c r="R163" s="112">
        <f t="shared" si="293"/>
        <v>0</v>
      </c>
      <c r="S163" s="113">
        <v>0</v>
      </c>
      <c r="T163" s="113">
        <v>0</v>
      </c>
      <c r="U163" s="113">
        <v>0</v>
      </c>
      <c r="V163" s="113">
        <v>0</v>
      </c>
      <c r="W163" s="113">
        <v>0</v>
      </c>
      <c r="X163" s="113">
        <v>0</v>
      </c>
      <c r="Y163" s="113">
        <f t="shared" si="294"/>
        <v>0</v>
      </c>
      <c r="Z163" s="113">
        <v>0</v>
      </c>
      <c r="AA163" s="113">
        <v>0</v>
      </c>
      <c r="AB163" s="113">
        <v>0</v>
      </c>
      <c r="AC163" s="113">
        <f t="shared" si="295"/>
        <v>0</v>
      </c>
      <c r="AD163" s="113">
        <f t="shared" si="296"/>
        <v>0</v>
      </c>
      <c r="AE163" s="114">
        <f t="shared" si="297"/>
        <v>0</v>
      </c>
      <c r="AF163" s="114">
        <f t="shared" si="298"/>
        <v>0</v>
      </c>
      <c r="AG163" s="113">
        <v>0</v>
      </c>
      <c r="AH163" s="113">
        <v>0</v>
      </c>
      <c r="AI163" s="113">
        <v>0</v>
      </c>
      <c r="AJ163" s="113">
        <f t="shared" si="299"/>
        <v>0</v>
      </c>
      <c r="AK163" s="113">
        <f t="shared" si="300"/>
        <v>0</v>
      </c>
      <c r="AL163" s="115">
        <v>0</v>
      </c>
      <c r="AM163" s="115">
        <v>0</v>
      </c>
      <c r="AN163" s="115">
        <v>0</v>
      </c>
      <c r="AO163" s="115">
        <v>0</v>
      </c>
      <c r="AP163" s="115">
        <v>0</v>
      </c>
      <c r="AQ163" s="115">
        <v>0</v>
      </c>
      <c r="AR163" s="115">
        <v>0</v>
      </c>
      <c r="AS163" s="115">
        <v>0</v>
      </c>
      <c r="AT163" s="409">
        <f t="shared" ref="AT163:AT168" si="352">AL163+AN163+AO163+AR163+AQ163</f>
        <v>0</v>
      </c>
      <c r="AU163" s="115">
        <f t="shared" ref="AU163:AU168" si="353">AM163+AP163+AS163</f>
        <v>0</v>
      </c>
      <c r="AV163" s="116">
        <f t="shared" si="301"/>
        <v>0</v>
      </c>
      <c r="AW163" s="346">
        <f t="shared" ref="AW163:AW168" si="354">I163+AK163</f>
        <v>1689172</v>
      </c>
      <c r="AX163" s="113">
        <f t="shared" ref="AX163:AX168" si="355">J163+Y163</f>
        <v>1235583</v>
      </c>
      <c r="AY163" s="113">
        <f t="shared" ref="AY163:AY168" si="356">W163</f>
        <v>0</v>
      </c>
      <c r="AZ163" s="113">
        <f t="shared" ref="AZ163:AZ168" si="357">K163+AC163</f>
        <v>0</v>
      </c>
      <c r="BA163" s="113">
        <f t="shared" ref="BA163:BB168" si="358">L163+AE163</f>
        <v>417627</v>
      </c>
      <c r="BB163" s="113">
        <f t="shared" si="358"/>
        <v>24712</v>
      </c>
      <c r="BC163" s="113">
        <f t="shared" ref="BC163:BC168" si="359">N163+AJ163</f>
        <v>11250</v>
      </c>
      <c r="BD163" s="115">
        <f t="shared" ref="BD163:BD168" si="360">O163+AV163</f>
        <v>2.6997</v>
      </c>
      <c r="BE163" s="115">
        <f t="shared" ref="BE163:BE168" si="361">P163+AT163</f>
        <v>2.1888000000000001</v>
      </c>
      <c r="BF163" s="372">
        <f t="shared" ref="BF163:BF168" si="362">AQ163</f>
        <v>0</v>
      </c>
      <c r="BG163" s="116">
        <f t="shared" ref="BG163:BG168" si="363">Q163+AU163</f>
        <v>0.51090000000000002</v>
      </c>
    </row>
    <row r="164" spans="1:59" s="389" customFormat="1" ht="12.75" customHeight="1" x14ac:dyDescent="0.2">
      <c r="A164" s="374">
        <v>30</v>
      </c>
      <c r="B164" s="375">
        <v>4446</v>
      </c>
      <c r="C164" s="375">
        <v>600074587</v>
      </c>
      <c r="D164" s="375">
        <v>70695504</v>
      </c>
      <c r="E164" s="373" t="s">
        <v>207</v>
      </c>
      <c r="F164" s="375">
        <v>3117</v>
      </c>
      <c r="G164" s="247" t="s">
        <v>318</v>
      </c>
      <c r="H164" s="376" t="s">
        <v>281</v>
      </c>
      <c r="I164" s="110">
        <v>2744068</v>
      </c>
      <c r="J164" s="111">
        <v>1984152</v>
      </c>
      <c r="K164" s="111">
        <v>0</v>
      </c>
      <c r="L164" s="114">
        <v>670643</v>
      </c>
      <c r="M164" s="114">
        <v>39683</v>
      </c>
      <c r="N164" s="111">
        <v>49590</v>
      </c>
      <c r="O164" s="275">
        <v>4.0184999999999995</v>
      </c>
      <c r="P164" s="288">
        <v>2.8180999999999998</v>
      </c>
      <c r="Q164" s="406">
        <v>1.2004000000000001</v>
      </c>
      <c r="R164" s="112">
        <f t="shared" si="293"/>
        <v>0</v>
      </c>
      <c r="S164" s="113">
        <v>0</v>
      </c>
      <c r="T164" s="113">
        <v>0</v>
      </c>
      <c r="U164" s="113">
        <v>11852</v>
      </c>
      <c r="V164" s="113">
        <v>0</v>
      </c>
      <c r="W164" s="113">
        <v>0</v>
      </c>
      <c r="X164" s="113">
        <v>0</v>
      </c>
      <c r="Y164" s="113">
        <f t="shared" si="294"/>
        <v>11852</v>
      </c>
      <c r="Z164" s="113">
        <v>0</v>
      </c>
      <c r="AA164" s="113">
        <v>0</v>
      </c>
      <c r="AB164" s="113">
        <v>0</v>
      </c>
      <c r="AC164" s="113">
        <f t="shared" si="295"/>
        <v>0</v>
      </c>
      <c r="AD164" s="113">
        <f t="shared" si="296"/>
        <v>11852</v>
      </c>
      <c r="AE164" s="114">
        <f t="shared" si="297"/>
        <v>4006</v>
      </c>
      <c r="AF164" s="114">
        <f t="shared" si="298"/>
        <v>237</v>
      </c>
      <c r="AG164" s="113">
        <v>0</v>
      </c>
      <c r="AH164" s="113">
        <v>0</v>
      </c>
      <c r="AI164" s="113">
        <v>0</v>
      </c>
      <c r="AJ164" s="113">
        <f t="shared" si="299"/>
        <v>0</v>
      </c>
      <c r="AK164" s="113">
        <f t="shared" si="300"/>
        <v>16095</v>
      </c>
      <c r="AL164" s="115">
        <v>0</v>
      </c>
      <c r="AM164" s="115">
        <v>0</v>
      </c>
      <c r="AN164" s="115">
        <v>0</v>
      </c>
      <c r="AO164" s="115">
        <v>0</v>
      </c>
      <c r="AP164" s="115">
        <v>0</v>
      </c>
      <c r="AQ164" s="115">
        <v>0</v>
      </c>
      <c r="AR164" s="115">
        <v>0</v>
      </c>
      <c r="AS164" s="115">
        <v>0</v>
      </c>
      <c r="AT164" s="409">
        <f t="shared" si="352"/>
        <v>0</v>
      </c>
      <c r="AU164" s="115">
        <f t="shared" si="353"/>
        <v>0</v>
      </c>
      <c r="AV164" s="116">
        <f t="shared" si="301"/>
        <v>0</v>
      </c>
      <c r="AW164" s="346">
        <f t="shared" si="354"/>
        <v>2760163</v>
      </c>
      <c r="AX164" s="113">
        <f t="shared" si="355"/>
        <v>1996004</v>
      </c>
      <c r="AY164" s="113">
        <f t="shared" si="356"/>
        <v>0</v>
      </c>
      <c r="AZ164" s="113">
        <f t="shared" si="357"/>
        <v>0</v>
      </c>
      <c r="BA164" s="113">
        <f t="shared" si="358"/>
        <v>674649</v>
      </c>
      <c r="BB164" s="113">
        <f t="shared" si="358"/>
        <v>39920</v>
      </c>
      <c r="BC164" s="113">
        <f t="shared" si="359"/>
        <v>49590</v>
      </c>
      <c r="BD164" s="115">
        <f t="shared" si="360"/>
        <v>4.0184999999999995</v>
      </c>
      <c r="BE164" s="115">
        <f t="shared" si="361"/>
        <v>2.8180999999999998</v>
      </c>
      <c r="BF164" s="372">
        <f t="shared" si="362"/>
        <v>0</v>
      </c>
      <c r="BG164" s="116">
        <f t="shared" si="363"/>
        <v>1.2004000000000001</v>
      </c>
    </row>
    <row r="165" spans="1:59" s="389" customFormat="1" ht="12.75" customHeight="1" x14ac:dyDescent="0.2">
      <c r="A165" s="374">
        <v>30</v>
      </c>
      <c r="B165" s="375">
        <v>4446</v>
      </c>
      <c r="C165" s="375">
        <v>600074587</v>
      </c>
      <c r="D165" s="375">
        <v>70695504</v>
      </c>
      <c r="E165" s="373" t="s">
        <v>207</v>
      </c>
      <c r="F165" s="375">
        <v>3117</v>
      </c>
      <c r="G165" s="247" t="s">
        <v>316</v>
      </c>
      <c r="H165" s="376" t="s">
        <v>282</v>
      </c>
      <c r="I165" s="110">
        <v>684790</v>
      </c>
      <c r="J165" s="111">
        <v>504264</v>
      </c>
      <c r="K165" s="111">
        <v>0</v>
      </c>
      <c r="L165" s="114">
        <v>170441</v>
      </c>
      <c r="M165" s="114">
        <v>10085</v>
      </c>
      <c r="N165" s="111">
        <v>0</v>
      </c>
      <c r="O165" s="275">
        <v>1.5</v>
      </c>
      <c r="P165" s="288">
        <v>1.5</v>
      </c>
      <c r="Q165" s="406">
        <v>0</v>
      </c>
      <c r="R165" s="112">
        <f t="shared" si="293"/>
        <v>0</v>
      </c>
      <c r="S165" s="113">
        <v>21170</v>
      </c>
      <c r="T165" s="113">
        <v>0</v>
      </c>
      <c r="U165" s="113">
        <v>0</v>
      </c>
      <c r="V165" s="113">
        <v>0</v>
      </c>
      <c r="W165" s="113">
        <v>0</v>
      </c>
      <c r="X165" s="113">
        <v>0</v>
      </c>
      <c r="Y165" s="113">
        <f t="shared" si="294"/>
        <v>21170</v>
      </c>
      <c r="Z165" s="113">
        <v>0</v>
      </c>
      <c r="AA165" s="113">
        <v>0</v>
      </c>
      <c r="AB165" s="113">
        <v>0</v>
      </c>
      <c r="AC165" s="113">
        <f t="shared" si="295"/>
        <v>0</v>
      </c>
      <c r="AD165" s="113">
        <f t="shared" si="296"/>
        <v>21170</v>
      </c>
      <c r="AE165" s="114">
        <f t="shared" si="297"/>
        <v>7155</v>
      </c>
      <c r="AF165" s="114">
        <f t="shared" si="298"/>
        <v>423</v>
      </c>
      <c r="AG165" s="113">
        <v>0</v>
      </c>
      <c r="AH165" s="113">
        <v>0</v>
      </c>
      <c r="AI165" s="113">
        <v>0</v>
      </c>
      <c r="AJ165" s="113">
        <f t="shared" si="299"/>
        <v>0</v>
      </c>
      <c r="AK165" s="113">
        <f t="shared" si="300"/>
        <v>28748</v>
      </c>
      <c r="AL165" s="115">
        <v>0</v>
      </c>
      <c r="AM165" s="115">
        <v>0</v>
      </c>
      <c r="AN165" s="115">
        <v>0.08</v>
      </c>
      <c r="AO165" s="115">
        <v>0</v>
      </c>
      <c r="AP165" s="115">
        <v>0</v>
      </c>
      <c r="AQ165" s="115">
        <v>0</v>
      </c>
      <c r="AR165" s="115">
        <v>0</v>
      </c>
      <c r="AS165" s="115">
        <v>0</v>
      </c>
      <c r="AT165" s="409">
        <f t="shared" si="352"/>
        <v>0.08</v>
      </c>
      <c r="AU165" s="115">
        <f t="shared" si="353"/>
        <v>0</v>
      </c>
      <c r="AV165" s="116">
        <f t="shared" si="301"/>
        <v>0.08</v>
      </c>
      <c r="AW165" s="346">
        <f t="shared" si="354"/>
        <v>713538</v>
      </c>
      <c r="AX165" s="113">
        <f t="shared" si="355"/>
        <v>525434</v>
      </c>
      <c r="AY165" s="113">
        <f t="shared" si="356"/>
        <v>0</v>
      </c>
      <c r="AZ165" s="113">
        <f t="shared" si="357"/>
        <v>0</v>
      </c>
      <c r="BA165" s="113">
        <f t="shared" si="358"/>
        <v>177596</v>
      </c>
      <c r="BB165" s="113">
        <f t="shared" si="358"/>
        <v>10508</v>
      </c>
      <c r="BC165" s="113">
        <f t="shared" si="359"/>
        <v>0</v>
      </c>
      <c r="BD165" s="115">
        <f t="shared" si="360"/>
        <v>1.58</v>
      </c>
      <c r="BE165" s="115">
        <f t="shared" si="361"/>
        <v>1.58</v>
      </c>
      <c r="BF165" s="372">
        <f t="shared" si="362"/>
        <v>0</v>
      </c>
      <c r="BG165" s="116">
        <f t="shared" si="363"/>
        <v>0</v>
      </c>
    </row>
    <row r="166" spans="1:59" s="389" customFormat="1" ht="12.75" customHeight="1" x14ac:dyDescent="0.2">
      <c r="A166" s="374">
        <v>30</v>
      </c>
      <c r="B166" s="375">
        <v>4446</v>
      </c>
      <c r="C166" s="375">
        <v>600074587</v>
      </c>
      <c r="D166" s="375">
        <v>70695504</v>
      </c>
      <c r="E166" s="373" t="s">
        <v>207</v>
      </c>
      <c r="F166" s="375">
        <v>3141</v>
      </c>
      <c r="G166" s="247" t="s">
        <v>319</v>
      </c>
      <c r="H166" s="376" t="s">
        <v>282</v>
      </c>
      <c r="I166" s="110">
        <v>278242</v>
      </c>
      <c r="J166" s="111">
        <v>203408</v>
      </c>
      <c r="K166" s="111">
        <v>0</v>
      </c>
      <c r="L166" s="114">
        <v>68752</v>
      </c>
      <c r="M166" s="114">
        <v>4068</v>
      </c>
      <c r="N166" s="111">
        <v>2014</v>
      </c>
      <c r="O166" s="275">
        <v>0.7</v>
      </c>
      <c r="P166" s="288">
        <v>0</v>
      </c>
      <c r="Q166" s="406">
        <v>0.7</v>
      </c>
      <c r="R166" s="112">
        <f t="shared" si="293"/>
        <v>0</v>
      </c>
      <c r="S166" s="113">
        <v>0</v>
      </c>
      <c r="T166" s="113">
        <v>0</v>
      </c>
      <c r="U166" s="113">
        <v>0</v>
      </c>
      <c r="V166" s="113">
        <v>0</v>
      </c>
      <c r="W166" s="113">
        <v>0</v>
      </c>
      <c r="X166" s="113">
        <v>0</v>
      </c>
      <c r="Y166" s="113">
        <f t="shared" si="294"/>
        <v>0</v>
      </c>
      <c r="Z166" s="113">
        <v>0</v>
      </c>
      <c r="AA166" s="113">
        <v>0</v>
      </c>
      <c r="AB166" s="113">
        <v>0</v>
      </c>
      <c r="AC166" s="113">
        <f t="shared" si="295"/>
        <v>0</v>
      </c>
      <c r="AD166" s="113">
        <f t="shared" si="296"/>
        <v>0</v>
      </c>
      <c r="AE166" s="114">
        <f t="shared" si="297"/>
        <v>0</v>
      </c>
      <c r="AF166" s="114">
        <f t="shared" si="298"/>
        <v>0</v>
      </c>
      <c r="AG166" s="113">
        <v>0</v>
      </c>
      <c r="AH166" s="113">
        <v>0</v>
      </c>
      <c r="AI166" s="113">
        <v>0</v>
      </c>
      <c r="AJ166" s="113">
        <f t="shared" si="299"/>
        <v>0</v>
      </c>
      <c r="AK166" s="113">
        <f t="shared" si="300"/>
        <v>0</v>
      </c>
      <c r="AL166" s="115">
        <v>0</v>
      </c>
      <c r="AM166" s="115">
        <v>0</v>
      </c>
      <c r="AN166" s="115">
        <v>0</v>
      </c>
      <c r="AO166" s="115">
        <v>0</v>
      </c>
      <c r="AP166" s="115">
        <v>0</v>
      </c>
      <c r="AQ166" s="115">
        <v>0</v>
      </c>
      <c r="AR166" s="115">
        <v>0</v>
      </c>
      <c r="AS166" s="115">
        <v>0</v>
      </c>
      <c r="AT166" s="409">
        <f t="shared" si="352"/>
        <v>0</v>
      </c>
      <c r="AU166" s="115">
        <f t="shared" si="353"/>
        <v>0</v>
      </c>
      <c r="AV166" s="116">
        <f t="shared" si="301"/>
        <v>0</v>
      </c>
      <c r="AW166" s="346">
        <f t="shared" si="354"/>
        <v>278242</v>
      </c>
      <c r="AX166" s="113">
        <f t="shared" si="355"/>
        <v>203408</v>
      </c>
      <c r="AY166" s="113">
        <f t="shared" si="356"/>
        <v>0</v>
      </c>
      <c r="AZ166" s="113">
        <f t="shared" si="357"/>
        <v>0</v>
      </c>
      <c r="BA166" s="113">
        <f t="shared" si="358"/>
        <v>68752</v>
      </c>
      <c r="BB166" s="113">
        <f t="shared" si="358"/>
        <v>4068</v>
      </c>
      <c r="BC166" s="113">
        <f t="shared" si="359"/>
        <v>2014</v>
      </c>
      <c r="BD166" s="115">
        <f t="shared" si="360"/>
        <v>0.7</v>
      </c>
      <c r="BE166" s="115">
        <f t="shared" si="361"/>
        <v>0</v>
      </c>
      <c r="BF166" s="372">
        <f t="shared" si="362"/>
        <v>0</v>
      </c>
      <c r="BG166" s="116">
        <f t="shared" si="363"/>
        <v>0.7</v>
      </c>
    </row>
    <row r="167" spans="1:59" s="389" customFormat="1" ht="12.75" customHeight="1" x14ac:dyDescent="0.2">
      <c r="A167" s="374">
        <v>30</v>
      </c>
      <c r="B167" s="375">
        <v>4446</v>
      </c>
      <c r="C167" s="375">
        <v>600074587</v>
      </c>
      <c r="D167" s="375">
        <v>70695504</v>
      </c>
      <c r="E167" s="373" t="s">
        <v>207</v>
      </c>
      <c r="F167" s="375">
        <v>3143</v>
      </c>
      <c r="G167" s="247" t="s">
        <v>633</v>
      </c>
      <c r="H167" s="394" t="s">
        <v>281</v>
      </c>
      <c r="I167" s="110">
        <v>562034</v>
      </c>
      <c r="J167" s="111">
        <v>413869</v>
      </c>
      <c r="K167" s="111">
        <v>0</v>
      </c>
      <c r="L167" s="114">
        <v>139888</v>
      </c>
      <c r="M167" s="114">
        <v>8277</v>
      </c>
      <c r="N167" s="111">
        <v>0</v>
      </c>
      <c r="O167" s="275">
        <v>1</v>
      </c>
      <c r="P167" s="288">
        <v>1</v>
      </c>
      <c r="Q167" s="406">
        <v>0</v>
      </c>
      <c r="R167" s="112">
        <f t="shared" si="293"/>
        <v>0</v>
      </c>
      <c r="S167" s="113">
        <v>0</v>
      </c>
      <c r="T167" s="113">
        <v>0</v>
      </c>
      <c r="U167" s="113">
        <v>0</v>
      </c>
      <c r="V167" s="113">
        <v>0</v>
      </c>
      <c r="W167" s="113">
        <v>0</v>
      </c>
      <c r="X167" s="113">
        <v>0</v>
      </c>
      <c r="Y167" s="113">
        <f t="shared" si="294"/>
        <v>0</v>
      </c>
      <c r="Z167" s="113">
        <v>0</v>
      </c>
      <c r="AA167" s="113">
        <v>0</v>
      </c>
      <c r="AB167" s="113">
        <v>0</v>
      </c>
      <c r="AC167" s="113">
        <f t="shared" si="295"/>
        <v>0</v>
      </c>
      <c r="AD167" s="113">
        <f t="shared" si="296"/>
        <v>0</v>
      </c>
      <c r="AE167" s="114">
        <f t="shared" si="297"/>
        <v>0</v>
      </c>
      <c r="AF167" s="114">
        <f t="shared" si="298"/>
        <v>0</v>
      </c>
      <c r="AG167" s="113">
        <v>0</v>
      </c>
      <c r="AH167" s="113">
        <v>0</v>
      </c>
      <c r="AI167" s="113">
        <v>0</v>
      </c>
      <c r="AJ167" s="113">
        <f t="shared" si="299"/>
        <v>0</v>
      </c>
      <c r="AK167" s="113">
        <f t="shared" si="300"/>
        <v>0</v>
      </c>
      <c r="AL167" s="115">
        <v>0</v>
      </c>
      <c r="AM167" s="115">
        <v>0</v>
      </c>
      <c r="AN167" s="115">
        <v>0</v>
      </c>
      <c r="AO167" s="115">
        <v>0</v>
      </c>
      <c r="AP167" s="115">
        <v>0</v>
      </c>
      <c r="AQ167" s="115">
        <v>0</v>
      </c>
      <c r="AR167" s="115">
        <v>0</v>
      </c>
      <c r="AS167" s="115">
        <v>0</v>
      </c>
      <c r="AT167" s="409">
        <f t="shared" si="352"/>
        <v>0</v>
      </c>
      <c r="AU167" s="115">
        <f t="shared" si="353"/>
        <v>0</v>
      </c>
      <c r="AV167" s="116">
        <f t="shared" si="301"/>
        <v>0</v>
      </c>
      <c r="AW167" s="346">
        <f t="shared" si="354"/>
        <v>562034</v>
      </c>
      <c r="AX167" s="113">
        <f t="shared" si="355"/>
        <v>413869</v>
      </c>
      <c r="AY167" s="113">
        <f t="shared" si="356"/>
        <v>0</v>
      </c>
      <c r="AZ167" s="113">
        <f t="shared" si="357"/>
        <v>0</v>
      </c>
      <c r="BA167" s="113">
        <f t="shared" si="358"/>
        <v>139888</v>
      </c>
      <c r="BB167" s="113">
        <f t="shared" si="358"/>
        <v>8277</v>
      </c>
      <c r="BC167" s="113">
        <f t="shared" si="359"/>
        <v>0</v>
      </c>
      <c r="BD167" s="115">
        <f t="shared" si="360"/>
        <v>1</v>
      </c>
      <c r="BE167" s="115">
        <f t="shared" si="361"/>
        <v>1</v>
      </c>
      <c r="BF167" s="372">
        <f t="shared" si="362"/>
        <v>0</v>
      </c>
      <c r="BG167" s="116">
        <f t="shared" si="363"/>
        <v>0</v>
      </c>
    </row>
    <row r="168" spans="1:59" s="389" customFormat="1" ht="12.75" customHeight="1" x14ac:dyDescent="0.2">
      <c r="A168" s="374">
        <v>30</v>
      </c>
      <c r="B168" s="375">
        <v>4446</v>
      </c>
      <c r="C168" s="375">
        <v>600074587</v>
      </c>
      <c r="D168" s="375">
        <v>70695504</v>
      </c>
      <c r="E168" s="373" t="s">
        <v>207</v>
      </c>
      <c r="F168" s="375">
        <v>3143</v>
      </c>
      <c r="G168" s="247" t="s">
        <v>634</v>
      </c>
      <c r="H168" s="394" t="s">
        <v>282</v>
      </c>
      <c r="I168" s="110">
        <v>16151</v>
      </c>
      <c r="J168" s="111">
        <v>11385</v>
      </c>
      <c r="K168" s="111">
        <v>0</v>
      </c>
      <c r="L168" s="114">
        <v>3848</v>
      </c>
      <c r="M168" s="114">
        <v>228</v>
      </c>
      <c r="N168" s="111">
        <v>690</v>
      </c>
      <c r="O168" s="275">
        <v>0.05</v>
      </c>
      <c r="P168" s="288">
        <v>0</v>
      </c>
      <c r="Q168" s="406">
        <v>0.05</v>
      </c>
      <c r="R168" s="112">
        <f t="shared" si="293"/>
        <v>0</v>
      </c>
      <c r="S168" s="113">
        <v>0</v>
      </c>
      <c r="T168" s="113">
        <v>0</v>
      </c>
      <c r="U168" s="113">
        <v>0</v>
      </c>
      <c r="V168" s="113">
        <v>0</v>
      </c>
      <c r="W168" s="113">
        <v>0</v>
      </c>
      <c r="X168" s="113">
        <v>0</v>
      </c>
      <c r="Y168" s="113">
        <f t="shared" si="294"/>
        <v>0</v>
      </c>
      <c r="Z168" s="113">
        <v>0</v>
      </c>
      <c r="AA168" s="113">
        <v>0</v>
      </c>
      <c r="AB168" s="113">
        <v>0</v>
      </c>
      <c r="AC168" s="113">
        <f t="shared" si="295"/>
        <v>0</v>
      </c>
      <c r="AD168" s="113">
        <f t="shared" si="296"/>
        <v>0</v>
      </c>
      <c r="AE168" s="114">
        <f t="shared" si="297"/>
        <v>0</v>
      </c>
      <c r="AF168" s="114">
        <f t="shared" si="298"/>
        <v>0</v>
      </c>
      <c r="AG168" s="113">
        <v>0</v>
      </c>
      <c r="AH168" s="113">
        <v>0</v>
      </c>
      <c r="AI168" s="113">
        <v>0</v>
      </c>
      <c r="AJ168" s="113">
        <f t="shared" si="299"/>
        <v>0</v>
      </c>
      <c r="AK168" s="113">
        <f t="shared" si="300"/>
        <v>0</v>
      </c>
      <c r="AL168" s="115">
        <v>0</v>
      </c>
      <c r="AM168" s="115">
        <v>0</v>
      </c>
      <c r="AN168" s="115">
        <v>0</v>
      </c>
      <c r="AO168" s="115">
        <v>0</v>
      </c>
      <c r="AP168" s="115">
        <v>0</v>
      </c>
      <c r="AQ168" s="115">
        <v>0</v>
      </c>
      <c r="AR168" s="115">
        <v>0</v>
      </c>
      <c r="AS168" s="115">
        <v>0</v>
      </c>
      <c r="AT168" s="409">
        <f t="shared" si="352"/>
        <v>0</v>
      </c>
      <c r="AU168" s="115">
        <f t="shared" si="353"/>
        <v>0</v>
      </c>
      <c r="AV168" s="116">
        <f t="shared" si="301"/>
        <v>0</v>
      </c>
      <c r="AW168" s="346">
        <f t="shared" si="354"/>
        <v>16151</v>
      </c>
      <c r="AX168" s="113">
        <f t="shared" si="355"/>
        <v>11385</v>
      </c>
      <c r="AY168" s="113">
        <f t="shared" si="356"/>
        <v>0</v>
      </c>
      <c r="AZ168" s="113">
        <f t="shared" si="357"/>
        <v>0</v>
      </c>
      <c r="BA168" s="113">
        <f t="shared" si="358"/>
        <v>3848</v>
      </c>
      <c r="BB168" s="113">
        <f t="shared" si="358"/>
        <v>228</v>
      </c>
      <c r="BC168" s="113">
        <f t="shared" si="359"/>
        <v>690</v>
      </c>
      <c r="BD168" s="115">
        <f t="shared" si="360"/>
        <v>0.05</v>
      </c>
      <c r="BE168" s="115">
        <f t="shared" si="361"/>
        <v>0</v>
      </c>
      <c r="BF168" s="372">
        <f t="shared" si="362"/>
        <v>0</v>
      </c>
      <c r="BG168" s="116">
        <f t="shared" si="363"/>
        <v>0.05</v>
      </c>
    </row>
    <row r="169" spans="1:59" s="389" customFormat="1" ht="12.75" customHeight="1" x14ac:dyDescent="0.2">
      <c r="A169" s="237">
        <v>30</v>
      </c>
      <c r="B169" s="31">
        <v>4446</v>
      </c>
      <c r="C169" s="31">
        <v>600074587</v>
      </c>
      <c r="D169" s="31">
        <v>70695504</v>
      </c>
      <c r="E169" s="246" t="s">
        <v>208</v>
      </c>
      <c r="F169" s="31"/>
      <c r="G169" s="236"/>
      <c r="H169" s="327"/>
      <c r="I169" s="5">
        <v>5974457</v>
      </c>
      <c r="J169" s="8">
        <v>4352661</v>
      </c>
      <c r="K169" s="8">
        <v>0</v>
      </c>
      <c r="L169" s="8">
        <v>1471199</v>
      </c>
      <c r="M169" s="8">
        <v>87053</v>
      </c>
      <c r="N169" s="8">
        <v>63544</v>
      </c>
      <c r="O169" s="9">
        <v>9.9681999999999995</v>
      </c>
      <c r="P169" s="9">
        <v>7.5068999999999999</v>
      </c>
      <c r="Q169" s="38">
        <v>2.4612999999999996</v>
      </c>
      <c r="R169" s="5">
        <f t="shared" ref="R169:BG169" si="364">SUM(R163:R168)</f>
        <v>0</v>
      </c>
      <c r="S169" s="8">
        <f t="shared" si="364"/>
        <v>21170</v>
      </c>
      <c r="T169" s="8">
        <f t="shared" si="364"/>
        <v>0</v>
      </c>
      <c r="U169" s="8">
        <f t="shared" si="364"/>
        <v>11852</v>
      </c>
      <c r="V169" s="8">
        <f t="shared" si="364"/>
        <v>0</v>
      </c>
      <c r="W169" s="8">
        <f t="shared" ref="W169" si="365">SUM(W163:W168)</f>
        <v>0</v>
      </c>
      <c r="X169" s="8">
        <f t="shared" si="364"/>
        <v>0</v>
      </c>
      <c r="Y169" s="8">
        <f t="shared" si="364"/>
        <v>33022</v>
      </c>
      <c r="Z169" s="8">
        <f t="shared" si="364"/>
        <v>0</v>
      </c>
      <c r="AA169" s="8">
        <f t="shared" si="364"/>
        <v>0</v>
      </c>
      <c r="AB169" s="8">
        <f t="shared" si="364"/>
        <v>0</v>
      </c>
      <c r="AC169" s="8">
        <f t="shared" si="364"/>
        <v>0</v>
      </c>
      <c r="AD169" s="8">
        <f t="shared" si="364"/>
        <v>33022</v>
      </c>
      <c r="AE169" s="8">
        <f t="shared" si="364"/>
        <v>11161</v>
      </c>
      <c r="AF169" s="8">
        <f t="shared" si="364"/>
        <v>660</v>
      </c>
      <c r="AG169" s="8">
        <f t="shared" si="364"/>
        <v>0</v>
      </c>
      <c r="AH169" s="8">
        <f t="shared" si="364"/>
        <v>0</v>
      </c>
      <c r="AI169" s="8">
        <f t="shared" si="364"/>
        <v>0</v>
      </c>
      <c r="AJ169" s="8">
        <f t="shared" si="364"/>
        <v>0</v>
      </c>
      <c r="AK169" s="8">
        <f t="shared" si="364"/>
        <v>44843</v>
      </c>
      <c r="AL169" s="9">
        <f t="shared" si="364"/>
        <v>0</v>
      </c>
      <c r="AM169" s="9">
        <f t="shared" si="364"/>
        <v>0</v>
      </c>
      <c r="AN169" s="9">
        <f t="shared" si="364"/>
        <v>0.08</v>
      </c>
      <c r="AO169" s="9">
        <f t="shared" si="364"/>
        <v>0</v>
      </c>
      <c r="AP169" s="9">
        <f t="shared" si="364"/>
        <v>0</v>
      </c>
      <c r="AQ169" s="9">
        <f t="shared" ref="AQ169" si="366">SUM(AQ163:AQ168)</f>
        <v>0</v>
      </c>
      <c r="AR169" s="9">
        <f t="shared" si="364"/>
        <v>0</v>
      </c>
      <c r="AS169" s="9">
        <f t="shared" si="364"/>
        <v>0</v>
      </c>
      <c r="AT169" s="9">
        <f t="shared" si="364"/>
        <v>0.08</v>
      </c>
      <c r="AU169" s="9">
        <f t="shared" si="364"/>
        <v>0</v>
      </c>
      <c r="AV169" s="78">
        <f t="shared" si="364"/>
        <v>0.08</v>
      </c>
      <c r="AW169" s="851">
        <f t="shared" si="364"/>
        <v>6019300</v>
      </c>
      <c r="AX169" s="8">
        <f t="shared" si="364"/>
        <v>4385683</v>
      </c>
      <c r="AY169" s="43">
        <f t="shared" ref="AY169" si="367">SUM(AY163:AY168)</f>
        <v>0</v>
      </c>
      <c r="AZ169" s="8">
        <f t="shared" si="364"/>
        <v>0</v>
      </c>
      <c r="BA169" s="8">
        <f t="shared" si="364"/>
        <v>1482360</v>
      </c>
      <c r="BB169" s="8">
        <f t="shared" si="364"/>
        <v>87713</v>
      </c>
      <c r="BC169" s="8">
        <f t="shared" si="364"/>
        <v>63544</v>
      </c>
      <c r="BD169" s="9">
        <f t="shared" si="364"/>
        <v>10.0482</v>
      </c>
      <c r="BE169" s="9">
        <f t="shared" si="364"/>
        <v>7.5869</v>
      </c>
      <c r="BF169" s="9">
        <f t="shared" si="364"/>
        <v>0</v>
      </c>
      <c r="BG169" s="78">
        <f t="shared" si="364"/>
        <v>2.4612999999999996</v>
      </c>
    </row>
    <row r="170" spans="1:59" s="389" customFormat="1" ht="12.75" customHeight="1" x14ac:dyDescent="0.2">
      <c r="A170" s="374">
        <v>31</v>
      </c>
      <c r="B170" s="375">
        <v>4431</v>
      </c>
      <c r="C170" s="375">
        <v>600074820</v>
      </c>
      <c r="D170" s="375">
        <v>70981515</v>
      </c>
      <c r="E170" s="373" t="s">
        <v>209</v>
      </c>
      <c r="F170" s="375">
        <v>3111</v>
      </c>
      <c r="G170" s="247" t="s">
        <v>315</v>
      </c>
      <c r="H170" s="376" t="s">
        <v>281</v>
      </c>
      <c r="I170" s="110">
        <v>2777256</v>
      </c>
      <c r="J170" s="111">
        <v>2017074</v>
      </c>
      <c r="K170" s="111">
        <v>15000</v>
      </c>
      <c r="L170" s="114">
        <v>686841</v>
      </c>
      <c r="M170" s="114">
        <v>40341</v>
      </c>
      <c r="N170" s="111">
        <v>18000</v>
      </c>
      <c r="O170" s="275">
        <v>4.7927</v>
      </c>
      <c r="P170" s="288">
        <v>3.8708999999999998</v>
      </c>
      <c r="Q170" s="406">
        <v>0.92179999999999995</v>
      </c>
      <c r="R170" s="112">
        <f t="shared" si="293"/>
        <v>5000</v>
      </c>
      <c r="S170" s="113">
        <v>0</v>
      </c>
      <c r="T170" s="113">
        <v>0</v>
      </c>
      <c r="U170" s="113">
        <v>0</v>
      </c>
      <c r="V170" s="113">
        <v>0</v>
      </c>
      <c r="W170" s="113">
        <v>0</v>
      </c>
      <c r="X170" s="113">
        <v>0</v>
      </c>
      <c r="Y170" s="113">
        <f t="shared" si="294"/>
        <v>5000</v>
      </c>
      <c r="Z170" s="113">
        <v>-5000</v>
      </c>
      <c r="AA170" s="113">
        <v>0</v>
      </c>
      <c r="AB170" s="113">
        <v>0</v>
      </c>
      <c r="AC170" s="113">
        <f t="shared" si="295"/>
        <v>-5000</v>
      </c>
      <c r="AD170" s="113">
        <f t="shared" si="296"/>
        <v>0</v>
      </c>
      <c r="AE170" s="114">
        <f t="shared" si="297"/>
        <v>0</v>
      </c>
      <c r="AF170" s="114">
        <f t="shared" si="298"/>
        <v>100</v>
      </c>
      <c r="AG170" s="113">
        <v>0</v>
      </c>
      <c r="AH170" s="113">
        <v>0</v>
      </c>
      <c r="AI170" s="113">
        <v>0</v>
      </c>
      <c r="AJ170" s="113">
        <f t="shared" si="299"/>
        <v>0</v>
      </c>
      <c r="AK170" s="113">
        <f t="shared" si="300"/>
        <v>100</v>
      </c>
      <c r="AL170" s="115">
        <v>0</v>
      </c>
      <c r="AM170" s="115">
        <v>0</v>
      </c>
      <c r="AN170" s="115">
        <v>0</v>
      </c>
      <c r="AO170" s="115">
        <v>0</v>
      </c>
      <c r="AP170" s="115">
        <v>0</v>
      </c>
      <c r="AQ170" s="115">
        <v>0</v>
      </c>
      <c r="AR170" s="115">
        <v>0</v>
      </c>
      <c r="AS170" s="115">
        <v>0</v>
      </c>
      <c r="AT170" s="409">
        <f t="shared" ref="AT170:AT175" si="368">AL170+AN170+AO170+AR170+AQ170</f>
        <v>0</v>
      </c>
      <c r="AU170" s="115">
        <f t="shared" ref="AU170:AU175" si="369">AM170+AP170+AS170</f>
        <v>0</v>
      </c>
      <c r="AV170" s="116">
        <f t="shared" si="301"/>
        <v>0</v>
      </c>
      <c r="AW170" s="346">
        <f t="shared" ref="AW170:AW175" si="370">I170+AK170</f>
        <v>2777356</v>
      </c>
      <c r="AX170" s="113">
        <f t="shared" ref="AX170:AX175" si="371">J170+Y170</f>
        <v>2022074</v>
      </c>
      <c r="AY170" s="113">
        <f t="shared" ref="AY170:AY175" si="372">W170</f>
        <v>0</v>
      </c>
      <c r="AZ170" s="113">
        <f t="shared" ref="AZ170:AZ175" si="373">K170+AC170</f>
        <v>10000</v>
      </c>
      <c r="BA170" s="113">
        <f t="shared" ref="BA170:BB175" si="374">L170+AE170</f>
        <v>686841</v>
      </c>
      <c r="BB170" s="113">
        <f t="shared" si="374"/>
        <v>40441</v>
      </c>
      <c r="BC170" s="113">
        <f t="shared" ref="BC170:BC175" si="375">N170+AJ170</f>
        <v>18000</v>
      </c>
      <c r="BD170" s="115">
        <f t="shared" ref="BD170:BD175" si="376">O170+AV170</f>
        <v>4.7927</v>
      </c>
      <c r="BE170" s="115">
        <f t="shared" ref="BE170:BE175" si="377">P170+AT170</f>
        <v>3.8708999999999998</v>
      </c>
      <c r="BF170" s="372">
        <f t="shared" ref="BF170:BF175" si="378">AQ170</f>
        <v>0</v>
      </c>
      <c r="BG170" s="116">
        <f t="shared" ref="BG170:BG175" si="379">Q170+AU170</f>
        <v>0.92179999999999995</v>
      </c>
    </row>
    <row r="171" spans="1:59" s="389" customFormat="1" ht="12.75" customHeight="1" x14ac:dyDescent="0.2">
      <c r="A171" s="374">
        <v>31</v>
      </c>
      <c r="B171" s="375">
        <v>4431</v>
      </c>
      <c r="C171" s="375">
        <v>600074820</v>
      </c>
      <c r="D171" s="375">
        <v>70981515</v>
      </c>
      <c r="E171" s="373" t="s">
        <v>209</v>
      </c>
      <c r="F171" s="375">
        <v>3117</v>
      </c>
      <c r="G171" s="247" t="s">
        <v>318</v>
      </c>
      <c r="H171" s="376" t="s">
        <v>281</v>
      </c>
      <c r="I171" s="110">
        <v>3579524</v>
      </c>
      <c r="J171" s="111">
        <v>2539686</v>
      </c>
      <c r="K171" s="111">
        <v>32840</v>
      </c>
      <c r="L171" s="114">
        <v>869514</v>
      </c>
      <c r="M171" s="114">
        <v>50793</v>
      </c>
      <c r="N171" s="111">
        <v>86691</v>
      </c>
      <c r="O171" s="275">
        <v>5.1828000000000003</v>
      </c>
      <c r="P171" s="288">
        <v>3.59</v>
      </c>
      <c r="Q171" s="406">
        <v>1.5928</v>
      </c>
      <c r="R171" s="112">
        <f t="shared" si="293"/>
        <v>0</v>
      </c>
      <c r="S171" s="113">
        <v>0</v>
      </c>
      <c r="T171" s="113">
        <v>76350</v>
      </c>
      <c r="U171" s="113">
        <v>36816</v>
      </c>
      <c r="V171" s="113">
        <v>0</v>
      </c>
      <c r="W171" s="113">
        <v>0</v>
      </c>
      <c r="X171" s="113">
        <v>0</v>
      </c>
      <c r="Y171" s="113">
        <f t="shared" si="294"/>
        <v>113166</v>
      </c>
      <c r="Z171" s="113">
        <v>0</v>
      </c>
      <c r="AA171" s="113">
        <v>0</v>
      </c>
      <c r="AB171" s="113">
        <v>0</v>
      </c>
      <c r="AC171" s="113">
        <f t="shared" si="295"/>
        <v>0</v>
      </c>
      <c r="AD171" s="113">
        <f t="shared" si="296"/>
        <v>113166</v>
      </c>
      <c r="AE171" s="114">
        <f t="shared" si="297"/>
        <v>38250</v>
      </c>
      <c r="AF171" s="114">
        <f t="shared" si="298"/>
        <v>2263</v>
      </c>
      <c r="AG171" s="113">
        <v>0</v>
      </c>
      <c r="AH171" s="113">
        <v>0</v>
      </c>
      <c r="AI171" s="113">
        <v>0</v>
      </c>
      <c r="AJ171" s="113">
        <f t="shared" si="299"/>
        <v>0</v>
      </c>
      <c r="AK171" s="113">
        <f t="shared" si="300"/>
        <v>153679</v>
      </c>
      <c r="AL171" s="115">
        <v>0</v>
      </c>
      <c r="AM171" s="115">
        <v>0</v>
      </c>
      <c r="AN171" s="115">
        <v>0</v>
      </c>
      <c r="AO171" s="115">
        <v>0.14000000000000001</v>
      </c>
      <c r="AP171" s="115">
        <v>0</v>
      </c>
      <c r="AQ171" s="115">
        <v>0</v>
      </c>
      <c r="AR171" s="115">
        <v>0</v>
      </c>
      <c r="AS171" s="115">
        <v>0</v>
      </c>
      <c r="AT171" s="409">
        <f t="shared" si="368"/>
        <v>0.14000000000000001</v>
      </c>
      <c r="AU171" s="115">
        <f t="shared" si="369"/>
        <v>0</v>
      </c>
      <c r="AV171" s="116">
        <f t="shared" si="301"/>
        <v>0.14000000000000001</v>
      </c>
      <c r="AW171" s="346">
        <f t="shared" si="370"/>
        <v>3733203</v>
      </c>
      <c r="AX171" s="113">
        <f t="shared" si="371"/>
        <v>2652852</v>
      </c>
      <c r="AY171" s="113">
        <f t="shared" si="372"/>
        <v>0</v>
      </c>
      <c r="AZ171" s="113">
        <f t="shared" si="373"/>
        <v>32840</v>
      </c>
      <c r="BA171" s="113">
        <f t="shared" si="374"/>
        <v>907764</v>
      </c>
      <c r="BB171" s="113">
        <f t="shared" si="374"/>
        <v>53056</v>
      </c>
      <c r="BC171" s="113">
        <f t="shared" si="375"/>
        <v>86691</v>
      </c>
      <c r="BD171" s="115">
        <f t="shared" si="376"/>
        <v>5.3228</v>
      </c>
      <c r="BE171" s="115">
        <f t="shared" si="377"/>
        <v>3.73</v>
      </c>
      <c r="BF171" s="372">
        <f t="shared" si="378"/>
        <v>0</v>
      </c>
      <c r="BG171" s="116">
        <f t="shared" si="379"/>
        <v>1.5928</v>
      </c>
    </row>
    <row r="172" spans="1:59" s="389" customFormat="1" ht="12.75" customHeight="1" x14ac:dyDescent="0.2">
      <c r="A172" s="374">
        <v>31</v>
      </c>
      <c r="B172" s="375">
        <v>4431</v>
      </c>
      <c r="C172" s="375">
        <v>600074820</v>
      </c>
      <c r="D172" s="375">
        <v>70981515</v>
      </c>
      <c r="E172" s="373" t="s">
        <v>209</v>
      </c>
      <c r="F172" s="375">
        <v>3117</v>
      </c>
      <c r="G172" s="247" t="s">
        <v>316</v>
      </c>
      <c r="H172" s="376" t="s">
        <v>282</v>
      </c>
      <c r="I172" s="110">
        <v>1084702</v>
      </c>
      <c r="J172" s="111">
        <v>798749</v>
      </c>
      <c r="K172" s="111">
        <v>0</v>
      </c>
      <c r="L172" s="114">
        <v>269978</v>
      </c>
      <c r="M172" s="114">
        <v>15975</v>
      </c>
      <c r="N172" s="111">
        <v>0</v>
      </c>
      <c r="O172" s="275">
        <v>2.31</v>
      </c>
      <c r="P172" s="288">
        <v>2.31</v>
      </c>
      <c r="Q172" s="406">
        <v>0</v>
      </c>
      <c r="R172" s="112">
        <f t="shared" si="293"/>
        <v>0</v>
      </c>
      <c r="S172" s="113">
        <v>0</v>
      </c>
      <c r="T172" s="113">
        <v>0</v>
      </c>
      <c r="U172" s="113">
        <v>0</v>
      </c>
      <c r="V172" s="113">
        <v>0</v>
      </c>
      <c r="W172" s="113">
        <v>0</v>
      </c>
      <c r="X172" s="113">
        <v>0</v>
      </c>
      <c r="Y172" s="113">
        <f t="shared" si="294"/>
        <v>0</v>
      </c>
      <c r="Z172" s="113">
        <v>0</v>
      </c>
      <c r="AA172" s="113">
        <v>0</v>
      </c>
      <c r="AB172" s="113">
        <v>0</v>
      </c>
      <c r="AC172" s="113">
        <f t="shared" si="295"/>
        <v>0</v>
      </c>
      <c r="AD172" s="113">
        <f t="shared" si="296"/>
        <v>0</v>
      </c>
      <c r="AE172" s="114">
        <f t="shared" si="297"/>
        <v>0</v>
      </c>
      <c r="AF172" s="114">
        <f t="shared" si="298"/>
        <v>0</v>
      </c>
      <c r="AG172" s="113">
        <v>0</v>
      </c>
      <c r="AH172" s="113">
        <v>0</v>
      </c>
      <c r="AI172" s="113">
        <v>0</v>
      </c>
      <c r="AJ172" s="113">
        <f t="shared" si="299"/>
        <v>0</v>
      </c>
      <c r="AK172" s="113">
        <f t="shared" si="300"/>
        <v>0</v>
      </c>
      <c r="AL172" s="115">
        <v>0</v>
      </c>
      <c r="AM172" s="115">
        <v>0</v>
      </c>
      <c r="AN172" s="115">
        <v>0</v>
      </c>
      <c r="AO172" s="115">
        <v>0</v>
      </c>
      <c r="AP172" s="115">
        <v>0</v>
      </c>
      <c r="AQ172" s="115">
        <v>0</v>
      </c>
      <c r="AR172" s="115">
        <v>0</v>
      </c>
      <c r="AS172" s="115">
        <v>0</v>
      </c>
      <c r="AT172" s="409">
        <f t="shared" si="368"/>
        <v>0</v>
      </c>
      <c r="AU172" s="115">
        <f t="shared" si="369"/>
        <v>0</v>
      </c>
      <c r="AV172" s="116">
        <f t="shared" si="301"/>
        <v>0</v>
      </c>
      <c r="AW172" s="346">
        <f t="shared" si="370"/>
        <v>1084702</v>
      </c>
      <c r="AX172" s="113">
        <f t="shared" si="371"/>
        <v>798749</v>
      </c>
      <c r="AY172" s="113">
        <f t="shared" si="372"/>
        <v>0</v>
      </c>
      <c r="AZ172" s="113">
        <f t="shared" si="373"/>
        <v>0</v>
      </c>
      <c r="BA172" s="113">
        <f t="shared" si="374"/>
        <v>269978</v>
      </c>
      <c r="BB172" s="113">
        <f t="shared" si="374"/>
        <v>15975</v>
      </c>
      <c r="BC172" s="113">
        <f t="shared" si="375"/>
        <v>0</v>
      </c>
      <c r="BD172" s="115">
        <f t="shared" si="376"/>
        <v>2.31</v>
      </c>
      <c r="BE172" s="115">
        <f t="shared" si="377"/>
        <v>2.31</v>
      </c>
      <c r="BF172" s="372">
        <f t="shared" si="378"/>
        <v>0</v>
      </c>
      <c r="BG172" s="116">
        <f t="shared" si="379"/>
        <v>0</v>
      </c>
    </row>
    <row r="173" spans="1:59" s="389" customFormat="1" ht="12.75" customHeight="1" x14ac:dyDescent="0.2">
      <c r="A173" s="374">
        <v>31</v>
      </c>
      <c r="B173" s="375">
        <v>4431</v>
      </c>
      <c r="C173" s="375">
        <v>600074820</v>
      </c>
      <c r="D173" s="375">
        <v>70981515</v>
      </c>
      <c r="E173" s="373" t="s">
        <v>209</v>
      </c>
      <c r="F173" s="375">
        <v>3141</v>
      </c>
      <c r="G173" s="247" t="s">
        <v>319</v>
      </c>
      <c r="H173" s="376" t="s">
        <v>282</v>
      </c>
      <c r="I173" s="110">
        <v>924907</v>
      </c>
      <c r="J173" s="111">
        <v>643606</v>
      </c>
      <c r="K173" s="111">
        <v>35000</v>
      </c>
      <c r="L173" s="114">
        <v>229369</v>
      </c>
      <c r="M173" s="114">
        <v>12872</v>
      </c>
      <c r="N173" s="111">
        <v>4060</v>
      </c>
      <c r="O173" s="275">
        <v>2.31</v>
      </c>
      <c r="P173" s="288">
        <v>0</v>
      </c>
      <c r="Q173" s="406">
        <v>2.31</v>
      </c>
      <c r="R173" s="112">
        <f t="shared" si="293"/>
        <v>15000</v>
      </c>
      <c r="S173" s="113">
        <v>0</v>
      </c>
      <c r="T173" s="113">
        <v>0</v>
      </c>
      <c r="U173" s="113">
        <v>0</v>
      </c>
      <c r="V173" s="113">
        <v>0</v>
      </c>
      <c r="W173" s="113">
        <v>0</v>
      </c>
      <c r="X173" s="113">
        <v>0</v>
      </c>
      <c r="Y173" s="113">
        <f t="shared" si="294"/>
        <v>15000</v>
      </c>
      <c r="Z173" s="113">
        <v>-15000</v>
      </c>
      <c r="AA173" s="113">
        <v>0</v>
      </c>
      <c r="AB173" s="113">
        <v>0</v>
      </c>
      <c r="AC173" s="113">
        <f t="shared" si="295"/>
        <v>-15000</v>
      </c>
      <c r="AD173" s="113">
        <f t="shared" si="296"/>
        <v>0</v>
      </c>
      <c r="AE173" s="114">
        <f t="shared" si="297"/>
        <v>0</v>
      </c>
      <c r="AF173" s="114">
        <f t="shared" si="298"/>
        <v>300</v>
      </c>
      <c r="AG173" s="113">
        <v>0</v>
      </c>
      <c r="AH173" s="113">
        <v>0</v>
      </c>
      <c r="AI173" s="113">
        <v>0</v>
      </c>
      <c r="AJ173" s="113">
        <f t="shared" si="299"/>
        <v>0</v>
      </c>
      <c r="AK173" s="113">
        <f t="shared" si="300"/>
        <v>300</v>
      </c>
      <c r="AL173" s="115">
        <v>0</v>
      </c>
      <c r="AM173" s="115">
        <v>-0.04</v>
      </c>
      <c r="AN173" s="115">
        <v>0</v>
      </c>
      <c r="AO173" s="115">
        <v>0</v>
      </c>
      <c r="AP173" s="115">
        <v>0</v>
      </c>
      <c r="AQ173" s="115">
        <v>0</v>
      </c>
      <c r="AR173" s="115">
        <v>0</v>
      </c>
      <c r="AS173" s="115">
        <v>0</v>
      </c>
      <c r="AT173" s="409">
        <f t="shared" si="368"/>
        <v>0</v>
      </c>
      <c r="AU173" s="115">
        <f t="shared" si="369"/>
        <v>-0.04</v>
      </c>
      <c r="AV173" s="116">
        <f>SUM(AT173:AU173)</f>
        <v>-0.04</v>
      </c>
      <c r="AW173" s="346">
        <f t="shared" si="370"/>
        <v>925207</v>
      </c>
      <c r="AX173" s="113">
        <f t="shared" si="371"/>
        <v>658606</v>
      </c>
      <c r="AY173" s="113">
        <f t="shared" si="372"/>
        <v>0</v>
      </c>
      <c r="AZ173" s="113">
        <f t="shared" si="373"/>
        <v>20000</v>
      </c>
      <c r="BA173" s="113">
        <f t="shared" si="374"/>
        <v>229369</v>
      </c>
      <c r="BB173" s="113">
        <f t="shared" si="374"/>
        <v>13172</v>
      </c>
      <c r="BC173" s="113">
        <f t="shared" si="375"/>
        <v>4060</v>
      </c>
      <c r="BD173" s="115">
        <f t="shared" si="376"/>
        <v>2.27</v>
      </c>
      <c r="BE173" s="115">
        <f t="shared" si="377"/>
        <v>0</v>
      </c>
      <c r="BF173" s="372">
        <f t="shared" si="378"/>
        <v>0</v>
      </c>
      <c r="BG173" s="116">
        <f t="shared" si="379"/>
        <v>2.27</v>
      </c>
    </row>
    <row r="174" spans="1:59" s="389" customFormat="1" ht="12.75" customHeight="1" x14ac:dyDescent="0.2">
      <c r="A174" s="374">
        <v>31</v>
      </c>
      <c r="B174" s="375">
        <v>4431</v>
      </c>
      <c r="C174" s="375">
        <v>600074820</v>
      </c>
      <c r="D174" s="375">
        <v>70981515</v>
      </c>
      <c r="E174" s="373" t="s">
        <v>209</v>
      </c>
      <c r="F174" s="375">
        <v>3143</v>
      </c>
      <c r="G174" s="247" t="s">
        <v>633</v>
      </c>
      <c r="H174" s="394" t="s">
        <v>281</v>
      </c>
      <c r="I174" s="110">
        <v>896368</v>
      </c>
      <c r="J174" s="111">
        <v>660064</v>
      </c>
      <c r="K174" s="111">
        <v>0</v>
      </c>
      <c r="L174" s="114">
        <v>223102</v>
      </c>
      <c r="M174" s="114">
        <v>13202</v>
      </c>
      <c r="N174" s="111">
        <v>0</v>
      </c>
      <c r="O174" s="275">
        <v>1.3742000000000001</v>
      </c>
      <c r="P174" s="288">
        <v>1.3742000000000001</v>
      </c>
      <c r="Q174" s="406">
        <v>0</v>
      </c>
      <c r="R174" s="112">
        <f t="shared" si="293"/>
        <v>0</v>
      </c>
      <c r="S174" s="113">
        <v>0</v>
      </c>
      <c r="T174" s="113">
        <v>0</v>
      </c>
      <c r="U174" s="113">
        <v>0</v>
      </c>
      <c r="V174" s="113">
        <v>0</v>
      </c>
      <c r="W174" s="113">
        <v>0</v>
      </c>
      <c r="X174" s="113">
        <v>0</v>
      </c>
      <c r="Y174" s="113">
        <f t="shared" si="294"/>
        <v>0</v>
      </c>
      <c r="Z174" s="113">
        <v>0</v>
      </c>
      <c r="AA174" s="113">
        <v>0</v>
      </c>
      <c r="AB174" s="113">
        <v>0</v>
      </c>
      <c r="AC174" s="113">
        <f t="shared" si="295"/>
        <v>0</v>
      </c>
      <c r="AD174" s="113">
        <f t="shared" si="296"/>
        <v>0</v>
      </c>
      <c r="AE174" s="114">
        <f t="shared" si="297"/>
        <v>0</v>
      </c>
      <c r="AF174" s="114">
        <f t="shared" si="298"/>
        <v>0</v>
      </c>
      <c r="AG174" s="113">
        <v>0</v>
      </c>
      <c r="AH174" s="113">
        <v>0</v>
      </c>
      <c r="AI174" s="113">
        <v>0</v>
      </c>
      <c r="AJ174" s="113">
        <f t="shared" si="299"/>
        <v>0</v>
      </c>
      <c r="AK174" s="113">
        <f t="shared" si="300"/>
        <v>0</v>
      </c>
      <c r="AL174" s="115">
        <v>0</v>
      </c>
      <c r="AM174" s="115">
        <v>0</v>
      </c>
      <c r="AN174" s="115">
        <v>0</v>
      </c>
      <c r="AO174" s="115">
        <v>0</v>
      </c>
      <c r="AP174" s="115">
        <v>0</v>
      </c>
      <c r="AQ174" s="115">
        <v>0</v>
      </c>
      <c r="AR174" s="115">
        <v>0</v>
      </c>
      <c r="AS174" s="115">
        <v>0</v>
      </c>
      <c r="AT174" s="409">
        <f t="shared" si="368"/>
        <v>0</v>
      </c>
      <c r="AU174" s="115">
        <f t="shared" si="369"/>
        <v>0</v>
      </c>
      <c r="AV174" s="116">
        <f t="shared" si="301"/>
        <v>0</v>
      </c>
      <c r="AW174" s="346">
        <f t="shared" si="370"/>
        <v>896368</v>
      </c>
      <c r="AX174" s="113">
        <f t="shared" si="371"/>
        <v>660064</v>
      </c>
      <c r="AY174" s="113">
        <f t="shared" si="372"/>
        <v>0</v>
      </c>
      <c r="AZ174" s="113">
        <f t="shared" si="373"/>
        <v>0</v>
      </c>
      <c r="BA174" s="113">
        <f t="shared" si="374"/>
        <v>223102</v>
      </c>
      <c r="BB174" s="113">
        <f t="shared" si="374"/>
        <v>13202</v>
      </c>
      <c r="BC174" s="113">
        <f t="shared" si="375"/>
        <v>0</v>
      </c>
      <c r="BD174" s="115">
        <f t="shared" si="376"/>
        <v>1.3742000000000001</v>
      </c>
      <c r="BE174" s="115">
        <f t="shared" si="377"/>
        <v>1.3742000000000001</v>
      </c>
      <c r="BF174" s="372">
        <f t="shared" si="378"/>
        <v>0</v>
      </c>
      <c r="BG174" s="116">
        <f t="shared" si="379"/>
        <v>0</v>
      </c>
    </row>
    <row r="175" spans="1:59" s="389" customFormat="1" ht="12.75" customHeight="1" x14ac:dyDescent="0.2">
      <c r="A175" s="374">
        <v>31</v>
      </c>
      <c r="B175" s="375">
        <v>4431</v>
      </c>
      <c r="C175" s="375">
        <v>600074820</v>
      </c>
      <c r="D175" s="375">
        <v>70981515</v>
      </c>
      <c r="E175" s="373" t="s">
        <v>209</v>
      </c>
      <c r="F175" s="375">
        <v>3143</v>
      </c>
      <c r="G175" s="247" t="s">
        <v>634</v>
      </c>
      <c r="H175" s="394" t="s">
        <v>282</v>
      </c>
      <c r="I175" s="110">
        <v>16853</v>
      </c>
      <c r="J175" s="111">
        <v>11880</v>
      </c>
      <c r="K175" s="111">
        <v>0</v>
      </c>
      <c r="L175" s="114">
        <v>4015</v>
      </c>
      <c r="M175" s="114">
        <v>238</v>
      </c>
      <c r="N175" s="111">
        <v>720</v>
      </c>
      <c r="O175" s="275">
        <v>0.05</v>
      </c>
      <c r="P175" s="288">
        <v>0</v>
      </c>
      <c r="Q175" s="406">
        <v>0.05</v>
      </c>
      <c r="R175" s="112">
        <f t="shared" si="293"/>
        <v>0</v>
      </c>
      <c r="S175" s="113">
        <v>0</v>
      </c>
      <c r="T175" s="113">
        <v>0</v>
      </c>
      <c r="U175" s="113">
        <v>0</v>
      </c>
      <c r="V175" s="113">
        <v>0</v>
      </c>
      <c r="W175" s="113">
        <v>0</v>
      </c>
      <c r="X175" s="113">
        <v>0</v>
      </c>
      <c r="Y175" s="113">
        <f t="shared" si="294"/>
        <v>0</v>
      </c>
      <c r="Z175" s="113">
        <v>0</v>
      </c>
      <c r="AA175" s="113">
        <v>0</v>
      </c>
      <c r="AB175" s="113">
        <v>0</v>
      </c>
      <c r="AC175" s="113">
        <f t="shared" si="295"/>
        <v>0</v>
      </c>
      <c r="AD175" s="113">
        <f t="shared" si="296"/>
        <v>0</v>
      </c>
      <c r="AE175" s="114">
        <f t="shared" si="297"/>
        <v>0</v>
      </c>
      <c r="AF175" s="114">
        <f t="shared" si="298"/>
        <v>0</v>
      </c>
      <c r="AG175" s="113">
        <v>0</v>
      </c>
      <c r="AH175" s="113">
        <v>0</v>
      </c>
      <c r="AI175" s="113">
        <v>0</v>
      </c>
      <c r="AJ175" s="113">
        <f t="shared" si="299"/>
        <v>0</v>
      </c>
      <c r="AK175" s="113">
        <f t="shared" si="300"/>
        <v>0</v>
      </c>
      <c r="AL175" s="115">
        <v>0</v>
      </c>
      <c r="AM175" s="115">
        <v>0</v>
      </c>
      <c r="AN175" s="115">
        <v>0</v>
      </c>
      <c r="AO175" s="115">
        <v>0</v>
      </c>
      <c r="AP175" s="115">
        <v>0</v>
      </c>
      <c r="AQ175" s="115">
        <v>0</v>
      </c>
      <c r="AR175" s="115">
        <v>0</v>
      </c>
      <c r="AS175" s="115">
        <v>0</v>
      </c>
      <c r="AT175" s="409">
        <f t="shared" si="368"/>
        <v>0</v>
      </c>
      <c r="AU175" s="115">
        <f t="shared" si="369"/>
        <v>0</v>
      </c>
      <c r="AV175" s="116">
        <f t="shared" si="301"/>
        <v>0</v>
      </c>
      <c r="AW175" s="346">
        <f t="shared" si="370"/>
        <v>16853</v>
      </c>
      <c r="AX175" s="113">
        <f t="shared" si="371"/>
        <v>11880</v>
      </c>
      <c r="AY175" s="113">
        <f t="shared" si="372"/>
        <v>0</v>
      </c>
      <c r="AZ175" s="113">
        <f t="shared" si="373"/>
        <v>0</v>
      </c>
      <c r="BA175" s="113">
        <f t="shared" si="374"/>
        <v>4015</v>
      </c>
      <c r="BB175" s="113">
        <f t="shared" si="374"/>
        <v>238</v>
      </c>
      <c r="BC175" s="113">
        <f t="shared" si="375"/>
        <v>720</v>
      </c>
      <c r="BD175" s="115">
        <f t="shared" si="376"/>
        <v>0.05</v>
      </c>
      <c r="BE175" s="115">
        <f t="shared" si="377"/>
        <v>0</v>
      </c>
      <c r="BF175" s="372">
        <f t="shared" si="378"/>
        <v>0</v>
      </c>
      <c r="BG175" s="116">
        <f t="shared" si="379"/>
        <v>0.05</v>
      </c>
    </row>
    <row r="176" spans="1:59" s="389" customFormat="1" ht="12.75" customHeight="1" x14ac:dyDescent="0.2">
      <c r="A176" s="237">
        <v>31</v>
      </c>
      <c r="B176" s="31">
        <v>4431</v>
      </c>
      <c r="C176" s="31">
        <v>600074820</v>
      </c>
      <c r="D176" s="31">
        <v>70981515</v>
      </c>
      <c r="E176" s="246" t="s">
        <v>210</v>
      </c>
      <c r="F176" s="31"/>
      <c r="G176" s="236"/>
      <c r="H176" s="327"/>
      <c r="I176" s="6">
        <v>9279610</v>
      </c>
      <c r="J176" s="10">
        <v>6671059</v>
      </c>
      <c r="K176" s="10">
        <v>82840</v>
      </c>
      <c r="L176" s="10">
        <v>2282819</v>
      </c>
      <c r="M176" s="10">
        <v>133421</v>
      </c>
      <c r="N176" s="10">
        <v>109471</v>
      </c>
      <c r="O176" s="11">
        <v>16.0197</v>
      </c>
      <c r="P176" s="11">
        <v>11.145099999999999</v>
      </c>
      <c r="Q176" s="37">
        <v>4.8746</v>
      </c>
      <c r="R176" s="6">
        <f t="shared" ref="R176:BG176" si="380">SUM(R170:R175)</f>
        <v>20000</v>
      </c>
      <c r="S176" s="10">
        <f t="shared" si="380"/>
        <v>0</v>
      </c>
      <c r="T176" s="10">
        <f t="shared" si="380"/>
        <v>76350</v>
      </c>
      <c r="U176" s="10">
        <f t="shared" si="380"/>
        <v>36816</v>
      </c>
      <c r="V176" s="10">
        <f t="shared" si="380"/>
        <v>0</v>
      </c>
      <c r="W176" s="10">
        <f t="shared" ref="W176" si="381">SUM(W170:W175)</f>
        <v>0</v>
      </c>
      <c r="X176" s="10">
        <f t="shared" si="380"/>
        <v>0</v>
      </c>
      <c r="Y176" s="10">
        <f t="shared" si="380"/>
        <v>133166</v>
      </c>
      <c r="Z176" s="10">
        <f t="shared" si="380"/>
        <v>-20000</v>
      </c>
      <c r="AA176" s="10">
        <f t="shared" si="380"/>
        <v>0</v>
      </c>
      <c r="AB176" s="10">
        <f t="shared" si="380"/>
        <v>0</v>
      </c>
      <c r="AC176" s="10">
        <f t="shared" si="380"/>
        <v>-20000</v>
      </c>
      <c r="AD176" s="10">
        <f t="shared" si="380"/>
        <v>113166</v>
      </c>
      <c r="AE176" s="10">
        <f t="shared" si="380"/>
        <v>38250</v>
      </c>
      <c r="AF176" s="10">
        <f t="shared" si="380"/>
        <v>2663</v>
      </c>
      <c r="AG176" s="10">
        <f t="shared" si="380"/>
        <v>0</v>
      </c>
      <c r="AH176" s="10">
        <f t="shared" si="380"/>
        <v>0</v>
      </c>
      <c r="AI176" s="10">
        <f t="shared" si="380"/>
        <v>0</v>
      </c>
      <c r="AJ176" s="10">
        <f t="shared" si="380"/>
        <v>0</v>
      </c>
      <c r="AK176" s="10">
        <f t="shared" si="380"/>
        <v>154079</v>
      </c>
      <c r="AL176" s="11">
        <f t="shared" si="380"/>
        <v>0</v>
      </c>
      <c r="AM176" s="11">
        <f t="shared" si="380"/>
        <v>-0.04</v>
      </c>
      <c r="AN176" s="11">
        <f t="shared" si="380"/>
        <v>0</v>
      </c>
      <c r="AO176" s="11">
        <f t="shared" si="380"/>
        <v>0.14000000000000001</v>
      </c>
      <c r="AP176" s="11">
        <f t="shared" si="380"/>
        <v>0</v>
      </c>
      <c r="AQ176" s="11">
        <f t="shared" ref="AQ176" si="382">SUM(AQ170:AQ175)</f>
        <v>0</v>
      </c>
      <c r="AR176" s="11">
        <f t="shared" si="380"/>
        <v>0</v>
      </c>
      <c r="AS176" s="11">
        <f t="shared" si="380"/>
        <v>0</v>
      </c>
      <c r="AT176" s="11">
        <f t="shared" si="380"/>
        <v>0.14000000000000001</v>
      </c>
      <c r="AU176" s="11">
        <f t="shared" si="380"/>
        <v>-0.04</v>
      </c>
      <c r="AV176" s="79">
        <f t="shared" si="380"/>
        <v>0.1</v>
      </c>
      <c r="AW176" s="850">
        <f t="shared" si="380"/>
        <v>9433689</v>
      </c>
      <c r="AX176" s="10">
        <f t="shared" si="380"/>
        <v>6804225</v>
      </c>
      <c r="AY176" s="76">
        <f t="shared" ref="AY176" si="383">SUM(AY170:AY175)</f>
        <v>0</v>
      </c>
      <c r="AZ176" s="10">
        <f t="shared" si="380"/>
        <v>62840</v>
      </c>
      <c r="BA176" s="10">
        <f t="shared" si="380"/>
        <v>2321069</v>
      </c>
      <c r="BB176" s="10">
        <f t="shared" si="380"/>
        <v>136084</v>
      </c>
      <c r="BC176" s="10">
        <f t="shared" si="380"/>
        <v>109471</v>
      </c>
      <c r="BD176" s="11">
        <f t="shared" si="380"/>
        <v>16.119700000000002</v>
      </c>
      <c r="BE176" s="11">
        <f t="shared" si="380"/>
        <v>11.2851</v>
      </c>
      <c r="BF176" s="11">
        <f t="shared" si="380"/>
        <v>0</v>
      </c>
      <c r="BG176" s="79">
        <f t="shared" si="380"/>
        <v>4.8345999999999991</v>
      </c>
    </row>
    <row r="177" spans="1:59" s="389" customFormat="1" ht="12.75" customHeight="1" x14ac:dyDescent="0.2">
      <c r="A177" s="374">
        <v>32</v>
      </c>
      <c r="B177" s="375">
        <v>4416</v>
      </c>
      <c r="C177" s="375">
        <v>600074153</v>
      </c>
      <c r="D177" s="375">
        <v>71013105</v>
      </c>
      <c r="E177" s="373" t="s">
        <v>211</v>
      </c>
      <c r="F177" s="375">
        <v>3111</v>
      </c>
      <c r="G177" s="247" t="s">
        <v>315</v>
      </c>
      <c r="H177" s="376" t="s">
        <v>281</v>
      </c>
      <c r="I177" s="110">
        <v>3328468</v>
      </c>
      <c r="J177" s="111">
        <v>2437090</v>
      </c>
      <c r="K177" s="111">
        <v>0</v>
      </c>
      <c r="L177" s="114">
        <v>823736</v>
      </c>
      <c r="M177" s="114">
        <v>48742</v>
      </c>
      <c r="N177" s="111">
        <v>18900</v>
      </c>
      <c r="O177" s="275">
        <v>5.8498000000000001</v>
      </c>
      <c r="P177" s="288">
        <v>4.3600000000000003</v>
      </c>
      <c r="Q177" s="406">
        <v>1.4898</v>
      </c>
      <c r="R177" s="112">
        <f t="shared" si="293"/>
        <v>0</v>
      </c>
      <c r="S177" s="113">
        <v>0</v>
      </c>
      <c r="T177" s="113">
        <v>0</v>
      </c>
      <c r="U177" s="113">
        <v>35828</v>
      </c>
      <c r="V177" s="113">
        <v>0</v>
      </c>
      <c r="W177" s="113">
        <v>0</v>
      </c>
      <c r="X177" s="113">
        <v>0</v>
      </c>
      <c r="Y177" s="113">
        <f t="shared" si="294"/>
        <v>35828</v>
      </c>
      <c r="Z177" s="113">
        <v>0</v>
      </c>
      <c r="AA177" s="113">
        <v>0</v>
      </c>
      <c r="AB177" s="113">
        <v>0</v>
      </c>
      <c r="AC177" s="113">
        <f t="shared" si="295"/>
        <v>0</v>
      </c>
      <c r="AD177" s="113">
        <f t="shared" si="296"/>
        <v>35828</v>
      </c>
      <c r="AE177" s="114">
        <f t="shared" si="297"/>
        <v>12110</v>
      </c>
      <c r="AF177" s="114">
        <f t="shared" si="298"/>
        <v>717</v>
      </c>
      <c r="AG177" s="113">
        <v>0</v>
      </c>
      <c r="AH177" s="113">
        <v>0</v>
      </c>
      <c r="AI177" s="113">
        <v>0</v>
      </c>
      <c r="AJ177" s="113">
        <f t="shared" si="299"/>
        <v>0</v>
      </c>
      <c r="AK177" s="113">
        <f t="shared" si="300"/>
        <v>48655</v>
      </c>
      <c r="AL177" s="115">
        <v>0</v>
      </c>
      <c r="AM177" s="115">
        <v>0</v>
      </c>
      <c r="AN177" s="115">
        <v>0</v>
      </c>
      <c r="AO177" s="115">
        <v>0</v>
      </c>
      <c r="AP177" s="115">
        <v>0</v>
      </c>
      <c r="AQ177" s="115">
        <v>0</v>
      </c>
      <c r="AR177" s="115">
        <v>0</v>
      </c>
      <c r="AS177" s="115">
        <v>0</v>
      </c>
      <c r="AT177" s="409">
        <f t="shared" ref="AT177:AT181" si="384">AL177+AN177+AO177+AR177+AQ177</f>
        <v>0</v>
      </c>
      <c r="AU177" s="115">
        <f>AM177+AP177+AS177</f>
        <v>0</v>
      </c>
      <c r="AV177" s="116">
        <f t="shared" si="301"/>
        <v>0</v>
      </c>
      <c r="AW177" s="346">
        <f>I177+AK177</f>
        <v>3377123</v>
      </c>
      <c r="AX177" s="113">
        <f>J177+Y177</f>
        <v>2472918</v>
      </c>
      <c r="AY177" s="113">
        <f t="shared" ref="AY177:AY181" si="385">W177</f>
        <v>0</v>
      </c>
      <c r="AZ177" s="113">
        <f>K177+AC177</f>
        <v>0</v>
      </c>
      <c r="BA177" s="113">
        <f t="shared" ref="BA177:BB181" si="386">L177+AE177</f>
        <v>835846</v>
      </c>
      <c r="BB177" s="113">
        <f t="shared" si="386"/>
        <v>49459</v>
      </c>
      <c r="BC177" s="113">
        <f>N177+AJ177</f>
        <v>18900</v>
      </c>
      <c r="BD177" s="115">
        <f>O177+AV177</f>
        <v>5.8498000000000001</v>
      </c>
      <c r="BE177" s="115">
        <f>P177+AT177</f>
        <v>4.3600000000000003</v>
      </c>
      <c r="BF177" s="372">
        <f t="shared" ref="BF177:BF181" si="387">AQ177</f>
        <v>0</v>
      </c>
      <c r="BG177" s="116">
        <f>Q177+AU177</f>
        <v>1.4898</v>
      </c>
    </row>
    <row r="178" spans="1:59" s="389" customFormat="1" ht="12.75" customHeight="1" x14ac:dyDescent="0.2">
      <c r="A178" s="374">
        <v>32</v>
      </c>
      <c r="B178" s="375">
        <v>4416</v>
      </c>
      <c r="C178" s="375">
        <v>600074153</v>
      </c>
      <c r="D178" s="375">
        <v>71013105</v>
      </c>
      <c r="E178" s="373" t="s">
        <v>211</v>
      </c>
      <c r="F178" s="375">
        <v>3111</v>
      </c>
      <c r="G178" s="247" t="s">
        <v>316</v>
      </c>
      <c r="H178" s="376" t="s">
        <v>282</v>
      </c>
      <c r="I178" s="110">
        <v>940939</v>
      </c>
      <c r="J178" s="111">
        <v>692886</v>
      </c>
      <c r="K178" s="111">
        <v>0</v>
      </c>
      <c r="L178" s="114">
        <v>234195</v>
      </c>
      <c r="M178" s="114">
        <v>13858</v>
      </c>
      <c r="N178" s="111">
        <v>0</v>
      </c>
      <c r="O178" s="275">
        <v>2</v>
      </c>
      <c r="P178" s="288">
        <v>2</v>
      </c>
      <c r="Q178" s="406">
        <v>0</v>
      </c>
      <c r="R178" s="112">
        <f t="shared" si="293"/>
        <v>0</v>
      </c>
      <c r="S178" s="113">
        <v>0</v>
      </c>
      <c r="T178" s="113">
        <v>0</v>
      </c>
      <c r="U178" s="113">
        <v>0</v>
      </c>
      <c r="V178" s="113">
        <v>0</v>
      </c>
      <c r="W178" s="113">
        <v>0</v>
      </c>
      <c r="X178" s="113">
        <v>0</v>
      </c>
      <c r="Y178" s="113">
        <f t="shared" si="294"/>
        <v>0</v>
      </c>
      <c r="Z178" s="113">
        <v>0</v>
      </c>
      <c r="AA178" s="113">
        <v>0</v>
      </c>
      <c r="AB178" s="113">
        <v>0</v>
      </c>
      <c r="AC178" s="113">
        <f t="shared" si="295"/>
        <v>0</v>
      </c>
      <c r="AD178" s="113">
        <f t="shared" si="296"/>
        <v>0</v>
      </c>
      <c r="AE178" s="114">
        <f t="shared" si="297"/>
        <v>0</v>
      </c>
      <c r="AF178" s="114">
        <f t="shared" si="298"/>
        <v>0</v>
      </c>
      <c r="AG178" s="113">
        <v>0</v>
      </c>
      <c r="AH178" s="113">
        <v>0</v>
      </c>
      <c r="AI178" s="113">
        <v>0</v>
      </c>
      <c r="AJ178" s="113">
        <f t="shared" si="299"/>
        <v>0</v>
      </c>
      <c r="AK178" s="113">
        <f t="shared" si="300"/>
        <v>0</v>
      </c>
      <c r="AL178" s="115">
        <v>0</v>
      </c>
      <c r="AM178" s="115">
        <v>0</v>
      </c>
      <c r="AN178" s="115">
        <v>0</v>
      </c>
      <c r="AO178" s="115">
        <v>0</v>
      </c>
      <c r="AP178" s="115">
        <v>0</v>
      </c>
      <c r="AQ178" s="115">
        <v>0</v>
      </c>
      <c r="AR178" s="115">
        <v>0</v>
      </c>
      <c r="AS178" s="115">
        <v>0</v>
      </c>
      <c r="AT178" s="409">
        <f t="shared" si="384"/>
        <v>0</v>
      </c>
      <c r="AU178" s="115">
        <f>AM178+AP178+AS178</f>
        <v>0</v>
      </c>
      <c r="AV178" s="116">
        <f t="shared" si="301"/>
        <v>0</v>
      </c>
      <c r="AW178" s="346">
        <f>I178+AK178</f>
        <v>940939</v>
      </c>
      <c r="AX178" s="113">
        <f>J178+Y178</f>
        <v>692886</v>
      </c>
      <c r="AY178" s="113">
        <f t="shared" si="385"/>
        <v>0</v>
      </c>
      <c r="AZ178" s="113">
        <f>K178+AC178</f>
        <v>0</v>
      </c>
      <c r="BA178" s="113">
        <f t="shared" si="386"/>
        <v>234195</v>
      </c>
      <c r="BB178" s="113">
        <f t="shared" si="386"/>
        <v>13858</v>
      </c>
      <c r="BC178" s="113">
        <f>N178+AJ178</f>
        <v>0</v>
      </c>
      <c r="BD178" s="115">
        <f>O178+AV178</f>
        <v>2</v>
      </c>
      <c r="BE178" s="115">
        <f>P178+AT178</f>
        <v>2</v>
      </c>
      <c r="BF178" s="372">
        <f t="shared" si="387"/>
        <v>0</v>
      </c>
      <c r="BG178" s="116">
        <f>Q178+AU178</f>
        <v>0</v>
      </c>
    </row>
    <row r="179" spans="1:59" s="389" customFormat="1" ht="12.75" customHeight="1" x14ac:dyDescent="0.2">
      <c r="A179" s="374">
        <v>32</v>
      </c>
      <c r="B179" s="375">
        <v>4416</v>
      </c>
      <c r="C179" s="375">
        <v>600074153</v>
      </c>
      <c r="D179" s="375">
        <v>71013105</v>
      </c>
      <c r="E179" s="367" t="s">
        <v>211</v>
      </c>
      <c r="F179" s="375">
        <v>3141</v>
      </c>
      <c r="G179" s="247" t="s">
        <v>319</v>
      </c>
      <c r="H179" s="376" t="s">
        <v>282</v>
      </c>
      <c r="I179" s="110">
        <v>622612</v>
      </c>
      <c r="J179" s="111">
        <v>456389</v>
      </c>
      <c r="K179" s="111">
        <v>0</v>
      </c>
      <c r="L179" s="114">
        <v>154259</v>
      </c>
      <c r="M179" s="114">
        <v>9128</v>
      </c>
      <c r="N179" s="111">
        <v>2836</v>
      </c>
      <c r="O179" s="275">
        <v>1.55</v>
      </c>
      <c r="P179" s="288">
        <v>0</v>
      </c>
      <c r="Q179" s="406">
        <v>1.55</v>
      </c>
      <c r="R179" s="112">
        <f t="shared" si="293"/>
        <v>0</v>
      </c>
      <c r="S179" s="113">
        <v>0</v>
      </c>
      <c r="T179" s="113">
        <v>0</v>
      </c>
      <c r="U179" s="113">
        <v>0</v>
      </c>
      <c r="V179" s="113">
        <v>0</v>
      </c>
      <c r="W179" s="113">
        <v>0</v>
      </c>
      <c r="X179" s="113">
        <v>0</v>
      </c>
      <c r="Y179" s="113">
        <f t="shared" si="294"/>
        <v>0</v>
      </c>
      <c r="Z179" s="113">
        <v>0</v>
      </c>
      <c r="AA179" s="113">
        <v>0</v>
      </c>
      <c r="AB179" s="113">
        <v>0</v>
      </c>
      <c r="AC179" s="113">
        <f t="shared" si="295"/>
        <v>0</v>
      </c>
      <c r="AD179" s="113">
        <f t="shared" si="296"/>
        <v>0</v>
      </c>
      <c r="AE179" s="114">
        <f t="shared" si="297"/>
        <v>0</v>
      </c>
      <c r="AF179" s="114">
        <f t="shared" si="298"/>
        <v>0</v>
      </c>
      <c r="AG179" s="113">
        <v>0</v>
      </c>
      <c r="AH179" s="113">
        <v>0</v>
      </c>
      <c r="AI179" s="113">
        <v>0</v>
      </c>
      <c r="AJ179" s="113">
        <f t="shared" si="299"/>
        <v>0</v>
      </c>
      <c r="AK179" s="113">
        <f t="shared" si="300"/>
        <v>0</v>
      </c>
      <c r="AL179" s="115">
        <v>0</v>
      </c>
      <c r="AM179" s="115">
        <v>0</v>
      </c>
      <c r="AN179" s="115">
        <v>0</v>
      </c>
      <c r="AO179" s="115">
        <v>0</v>
      </c>
      <c r="AP179" s="115">
        <v>0</v>
      </c>
      <c r="AQ179" s="115">
        <v>0</v>
      </c>
      <c r="AR179" s="115">
        <v>0</v>
      </c>
      <c r="AS179" s="115">
        <v>0</v>
      </c>
      <c r="AT179" s="409">
        <f t="shared" si="384"/>
        <v>0</v>
      </c>
      <c r="AU179" s="115">
        <f>AM179+AP179+AS179</f>
        <v>0</v>
      </c>
      <c r="AV179" s="116">
        <f t="shared" si="301"/>
        <v>0</v>
      </c>
      <c r="AW179" s="346">
        <f>I179+AK179</f>
        <v>622612</v>
      </c>
      <c r="AX179" s="113">
        <f>J179+Y179</f>
        <v>456389</v>
      </c>
      <c r="AY179" s="113">
        <f t="shared" si="385"/>
        <v>0</v>
      </c>
      <c r="AZ179" s="113">
        <f>K179+AC179</f>
        <v>0</v>
      </c>
      <c r="BA179" s="113">
        <f t="shared" si="386"/>
        <v>154259</v>
      </c>
      <c r="BB179" s="113">
        <f t="shared" si="386"/>
        <v>9128</v>
      </c>
      <c r="BC179" s="113">
        <f>N179+AJ179</f>
        <v>2836</v>
      </c>
      <c r="BD179" s="115">
        <f>O179+AV179</f>
        <v>1.55</v>
      </c>
      <c r="BE179" s="115">
        <f>P179+AT179</f>
        <v>0</v>
      </c>
      <c r="BF179" s="372">
        <f t="shared" si="387"/>
        <v>0</v>
      </c>
      <c r="BG179" s="116">
        <f>Q179+AU179</f>
        <v>1.55</v>
      </c>
    </row>
    <row r="180" spans="1:59" s="389" customFormat="1" ht="12.75" customHeight="1" x14ac:dyDescent="0.2">
      <c r="A180" s="374">
        <v>32</v>
      </c>
      <c r="B180" s="375">
        <v>4416</v>
      </c>
      <c r="C180" s="375">
        <v>600074153</v>
      </c>
      <c r="D180" s="375">
        <v>71013105</v>
      </c>
      <c r="E180" s="373" t="s">
        <v>211</v>
      </c>
      <c r="F180" s="375">
        <v>3143</v>
      </c>
      <c r="G180" s="247" t="s">
        <v>633</v>
      </c>
      <c r="H180" s="394" t="s">
        <v>281</v>
      </c>
      <c r="I180" s="110">
        <v>966277</v>
      </c>
      <c r="J180" s="111">
        <v>711544</v>
      </c>
      <c r="K180" s="111">
        <v>0</v>
      </c>
      <c r="L180" s="114">
        <v>240502</v>
      </c>
      <c r="M180" s="114">
        <v>14231</v>
      </c>
      <c r="N180" s="111">
        <v>0</v>
      </c>
      <c r="O180" s="275">
        <v>1.7661</v>
      </c>
      <c r="P180" s="288">
        <v>1.7661</v>
      </c>
      <c r="Q180" s="406">
        <v>0</v>
      </c>
      <c r="R180" s="112">
        <f t="shared" si="293"/>
        <v>0</v>
      </c>
      <c r="S180" s="113">
        <v>0</v>
      </c>
      <c r="T180" s="113">
        <v>0</v>
      </c>
      <c r="U180" s="113">
        <v>0</v>
      </c>
      <c r="V180" s="113">
        <v>0</v>
      </c>
      <c r="W180" s="113">
        <v>0</v>
      </c>
      <c r="X180" s="113">
        <v>0</v>
      </c>
      <c r="Y180" s="113">
        <f t="shared" si="294"/>
        <v>0</v>
      </c>
      <c r="Z180" s="113">
        <v>0</v>
      </c>
      <c r="AA180" s="113">
        <v>0</v>
      </c>
      <c r="AB180" s="113">
        <v>0</v>
      </c>
      <c r="AC180" s="113">
        <f t="shared" si="295"/>
        <v>0</v>
      </c>
      <c r="AD180" s="113">
        <f t="shared" si="296"/>
        <v>0</v>
      </c>
      <c r="AE180" s="114">
        <f t="shared" si="297"/>
        <v>0</v>
      </c>
      <c r="AF180" s="114">
        <f t="shared" si="298"/>
        <v>0</v>
      </c>
      <c r="AG180" s="113">
        <v>0</v>
      </c>
      <c r="AH180" s="113">
        <v>0</v>
      </c>
      <c r="AI180" s="113">
        <v>0</v>
      </c>
      <c r="AJ180" s="113">
        <f t="shared" si="299"/>
        <v>0</v>
      </c>
      <c r="AK180" s="113">
        <f t="shared" si="300"/>
        <v>0</v>
      </c>
      <c r="AL180" s="115">
        <v>0</v>
      </c>
      <c r="AM180" s="115">
        <v>0</v>
      </c>
      <c r="AN180" s="115">
        <v>0</v>
      </c>
      <c r="AO180" s="115">
        <v>0</v>
      </c>
      <c r="AP180" s="115">
        <v>0</v>
      </c>
      <c r="AQ180" s="115">
        <v>0</v>
      </c>
      <c r="AR180" s="115">
        <v>0</v>
      </c>
      <c r="AS180" s="115">
        <v>0</v>
      </c>
      <c r="AT180" s="409">
        <f t="shared" si="384"/>
        <v>0</v>
      </c>
      <c r="AU180" s="115">
        <f>AM180+AP180+AS180</f>
        <v>0</v>
      </c>
      <c r="AV180" s="116">
        <f t="shared" si="301"/>
        <v>0</v>
      </c>
      <c r="AW180" s="346">
        <f>I180+AK180</f>
        <v>966277</v>
      </c>
      <c r="AX180" s="113">
        <f>J180+Y180</f>
        <v>711544</v>
      </c>
      <c r="AY180" s="113">
        <f t="shared" si="385"/>
        <v>0</v>
      </c>
      <c r="AZ180" s="113">
        <f>K180+AC180</f>
        <v>0</v>
      </c>
      <c r="BA180" s="113">
        <f t="shared" si="386"/>
        <v>240502</v>
      </c>
      <c r="BB180" s="113">
        <f t="shared" si="386"/>
        <v>14231</v>
      </c>
      <c r="BC180" s="113">
        <f>N180+AJ180</f>
        <v>0</v>
      </c>
      <c r="BD180" s="115">
        <f>O180+AV180</f>
        <v>1.7661</v>
      </c>
      <c r="BE180" s="115">
        <f>P180+AT180</f>
        <v>1.7661</v>
      </c>
      <c r="BF180" s="372">
        <f t="shared" si="387"/>
        <v>0</v>
      </c>
      <c r="BG180" s="116">
        <f>Q180+AU180</f>
        <v>0</v>
      </c>
    </row>
    <row r="181" spans="1:59" s="389" customFormat="1" ht="12.75" customHeight="1" x14ac:dyDescent="0.2">
      <c r="A181" s="374">
        <v>32</v>
      </c>
      <c r="B181" s="375">
        <v>4416</v>
      </c>
      <c r="C181" s="375">
        <v>600074153</v>
      </c>
      <c r="D181" s="375">
        <v>71013105</v>
      </c>
      <c r="E181" s="373" t="s">
        <v>211</v>
      </c>
      <c r="F181" s="375">
        <v>3143</v>
      </c>
      <c r="G181" s="247" t="s">
        <v>634</v>
      </c>
      <c r="H181" s="394" t="s">
        <v>282</v>
      </c>
      <c r="I181" s="110">
        <v>28088</v>
      </c>
      <c r="J181" s="111">
        <v>19800</v>
      </c>
      <c r="K181" s="111">
        <v>0</v>
      </c>
      <c r="L181" s="114">
        <v>6692</v>
      </c>
      <c r="M181" s="114">
        <v>396</v>
      </c>
      <c r="N181" s="111">
        <v>1200</v>
      </c>
      <c r="O181" s="275">
        <v>0.08</v>
      </c>
      <c r="P181" s="288">
        <v>0</v>
      </c>
      <c r="Q181" s="406">
        <v>0.08</v>
      </c>
      <c r="R181" s="112">
        <f t="shared" si="293"/>
        <v>0</v>
      </c>
      <c r="S181" s="113">
        <v>0</v>
      </c>
      <c r="T181" s="113">
        <v>0</v>
      </c>
      <c r="U181" s="113">
        <v>0</v>
      </c>
      <c r="V181" s="113">
        <v>0</v>
      </c>
      <c r="W181" s="113">
        <v>0</v>
      </c>
      <c r="X181" s="113">
        <v>0</v>
      </c>
      <c r="Y181" s="113">
        <f t="shared" si="294"/>
        <v>0</v>
      </c>
      <c r="Z181" s="113">
        <v>0</v>
      </c>
      <c r="AA181" s="113">
        <v>0</v>
      </c>
      <c r="AB181" s="113">
        <v>0</v>
      </c>
      <c r="AC181" s="113">
        <f t="shared" si="295"/>
        <v>0</v>
      </c>
      <c r="AD181" s="113">
        <f t="shared" si="296"/>
        <v>0</v>
      </c>
      <c r="AE181" s="114">
        <f t="shared" si="297"/>
        <v>0</v>
      </c>
      <c r="AF181" s="114">
        <f t="shared" si="298"/>
        <v>0</v>
      </c>
      <c r="AG181" s="113">
        <v>0</v>
      </c>
      <c r="AH181" s="113">
        <v>0</v>
      </c>
      <c r="AI181" s="113">
        <v>0</v>
      </c>
      <c r="AJ181" s="113">
        <f t="shared" si="299"/>
        <v>0</v>
      </c>
      <c r="AK181" s="113">
        <f t="shared" si="300"/>
        <v>0</v>
      </c>
      <c r="AL181" s="115">
        <v>0</v>
      </c>
      <c r="AM181" s="115">
        <v>0</v>
      </c>
      <c r="AN181" s="115">
        <v>0</v>
      </c>
      <c r="AO181" s="115">
        <v>0</v>
      </c>
      <c r="AP181" s="115">
        <v>0</v>
      </c>
      <c r="AQ181" s="115">
        <v>0</v>
      </c>
      <c r="AR181" s="115">
        <v>0</v>
      </c>
      <c r="AS181" s="115">
        <v>0</v>
      </c>
      <c r="AT181" s="409">
        <f t="shared" si="384"/>
        <v>0</v>
      </c>
      <c r="AU181" s="115">
        <f>AM181+AP181+AS181</f>
        <v>0</v>
      </c>
      <c r="AV181" s="116">
        <f t="shared" si="301"/>
        <v>0</v>
      </c>
      <c r="AW181" s="346">
        <f>I181+AK181</f>
        <v>28088</v>
      </c>
      <c r="AX181" s="113">
        <f>J181+Y181</f>
        <v>19800</v>
      </c>
      <c r="AY181" s="113">
        <f t="shared" si="385"/>
        <v>0</v>
      </c>
      <c r="AZ181" s="113">
        <f>K181+AC181</f>
        <v>0</v>
      </c>
      <c r="BA181" s="113">
        <f t="shared" si="386"/>
        <v>6692</v>
      </c>
      <c r="BB181" s="113">
        <f t="shared" si="386"/>
        <v>396</v>
      </c>
      <c r="BC181" s="113">
        <f>N181+AJ181</f>
        <v>1200</v>
      </c>
      <c r="BD181" s="115">
        <f>O181+AV181</f>
        <v>0.08</v>
      </c>
      <c r="BE181" s="115">
        <f>P181+AT181</f>
        <v>0</v>
      </c>
      <c r="BF181" s="372">
        <f t="shared" si="387"/>
        <v>0</v>
      </c>
      <c r="BG181" s="116">
        <f>Q181+AU181</f>
        <v>0.08</v>
      </c>
    </row>
    <row r="182" spans="1:59" s="389" customFormat="1" ht="12.75" customHeight="1" x14ac:dyDescent="0.2">
      <c r="A182" s="237">
        <v>32</v>
      </c>
      <c r="B182" s="31">
        <v>4416</v>
      </c>
      <c r="C182" s="31">
        <v>600074153</v>
      </c>
      <c r="D182" s="31">
        <v>71013105</v>
      </c>
      <c r="E182" s="246" t="s">
        <v>212</v>
      </c>
      <c r="F182" s="31"/>
      <c r="G182" s="236"/>
      <c r="H182" s="327"/>
      <c r="I182" s="5">
        <v>5886384</v>
      </c>
      <c r="J182" s="8">
        <v>4317709</v>
      </c>
      <c r="K182" s="8">
        <v>0</v>
      </c>
      <c r="L182" s="8">
        <v>1459384</v>
      </c>
      <c r="M182" s="8">
        <v>86355</v>
      </c>
      <c r="N182" s="8">
        <v>22936</v>
      </c>
      <c r="O182" s="9">
        <v>11.245900000000001</v>
      </c>
      <c r="P182" s="9">
        <v>8.126100000000001</v>
      </c>
      <c r="Q182" s="38">
        <v>3.1198000000000001</v>
      </c>
      <c r="R182" s="5">
        <f t="shared" ref="R182:BG182" si="388">SUM(R177:R181)</f>
        <v>0</v>
      </c>
      <c r="S182" s="8">
        <f t="shared" si="388"/>
        <v>0</v>
      </c>
      <c r="T182" s="8">
        <f t="shared" si="388"/>
        <v>0</v>
      </c>
      <c r="U182" s="8">
        <f t="shared" ref="U182" si="389">SUM(U177:U181)</f>
        <v>35828</v>
      </c>
      <c r="V182" s="8">
        <f t="shared" si="388"/>
        <v>0</v>
      </c>
      <c r="W182" s="8">
        <f t="shared" ref="W182" si="390">SUM(W177:W181)</f>
        <v>0</v>
      </c>
      <c r="X182" s="8">
        <f t="shared" si="388"/>
        <v>0</v>
      </c>
      <c r="Y182" s="8">
        <f t="shared" si="388"/>
        <v>35828</v>
      </c>
      <c r="Z182" s="8">
        <f t="shared" si="388"/>
        <v>0</v>
      </c>
      <c r="AA182" s="8">
        <f t="shared" si="388"/>
        <v>0</v>
      </c>
      <c r="AB182" s="8">
        <f t="shared" si="388"/>
        <v>0</v>
      </c>
      <c r="AC182" s="8">
        <f t="shared" si="388"/>
        <v>0</v>
      </c>
      <c r="AD182" s="8">
        <f t="shared" si="388"/>
        <v>35828</v>
      </c>
      <c r="AE182" s="8">
        <f t="shared" si="388"/>
        <v>12110</v>
      </c>
      <c r="AF182" s="8">
        <f t="shared" si="388"/>
        <v>717</v>
      </c>
      <c r="AG182" s="8">
        <f t="shared" si="388"/>
        <v>0</v>
      </c>
      <c r="AH182" s="8">
        <f t="shared" ref="AH182" si="391">SUM(AH177:AH181)</f>
        <v>0</v>
      </c>
      <c r="AI182" s="8">
        <f t="shared" si="388"/>
        <v>0</v>
      </c>
      <c r="AJ182" s="8">
        <f t="shared" si="388"/>
        <v>0</v>
      </c>
      <c r="AK182" s="8">
        <f t="shared" si="388"/>
        <v>48655</v>
      </c>
      <c r="AL182" s="9">
        <f t="shared" si="388"/>
        <v>0</v>
      </c>
      <c r="AM182" s="9">
        <f t="shared" si="388"/>
        <v>0</v>
      </c>
      <c r="AN182" s="9">
        <f t="shared" si="388"/>
        <v>0</v>
      </c>
      <c r="AO182" s="9">
        <f t="shared" si="388"/>
        <v>0</v>
      </c>
      <c r="AP182" s="9">
        <f t="shared" si="388"/>
        <v>0</v>
      </c>
      <c r="AQ182" s="9">
        <f t="shared" ref="AQ182" si="392">SUM(AQ177:AQ181)</f>
        <v>0</v>
      </c>
      <c r="AR182" s="9">
        <f t="shared" si="388"/>
        <v>0</v>
      </c>
      <c r="AS182" s="9">
        <f t="shared" si="388"/>
        <v>0</v>
      </c>
      <c r="AT182" s="9">
        <f t="shared" si="388"/>
        <v>0</v>
      </c>
      <c r="AU182" s="9">
        <f t="shared" si="388"/>
        <v>0</v>
      </c>
      <c r="AV182" s="78">
        <f t="shared" si="388"/>
        <v>0</v>
      </c>
      <c r="AW182" s="851">
        <f t="shared" si="388"/>
        <v>5935039</v>
      </c>
      <c r="AX182" s="8">
        <f t="shared" si="388"/>
        <v>4353537</v>
      </c>
      <c r="AY182" s="43">
        <f t="shared" ref="AY182" si="393">SUM(AY177:AY181)</f>
        <v>0</v>
      </c>
      <c r="AZ182" s="8">
        <f t="shared" si="388"/>
        <v>0</v>
      </c>
      <c r="BA182" s="8">
        <f t="shared" si="388"/>
        <v>1471494</v>
      </c>
      <c r="BB182" s="8">
        <f t="shared" si="388"/>
        <v>87072</v>
      </c>
      <c r="BC182" s="8">
        <f t="shared" si="388"/>
        <v>22936</v>
      </c>
      <c r="BD182" s="9">
        <f t="shared" si="388"/>
        <v>11.245900000000001</v>
      </c>
      <c r="BE182" s="9">
        <f t="shared" si="388"/>
        <v>8.126100000000001</v>
      </c>
      <c r="BF182" s="9">
        <f t="shared" si="388"/>
        <v>0</v>
      </c>
      <c r="BG182" s="78">
        <f t="shared" si="388"/>
        <v>3.1198000000000001</v>
      </c>
    </row>
    <row r="183" spans="1:59" s="389" customFormat="1" ht="12.75" customHeight="1" x14ac:dyDescent="0.2">
      <c r="A183" s="374">
        <v>33</v>
      </c>
      <c r="B183" s="375">
        <v>4447</v>
      </c>
      <c r="C183" s="375">
        <v>600074749</v>
      </c>
      <c r="D183" s="375">
        <v>70695962</v>
      </c>
      <c r="E183" s="373" t="s">
        <v>213</v>
      </c>
      <c r="F183" s="375">
        <v>3113</v>
      </c>
      <c r="G183" s="247" t="s">
        <v>318</v>
      </c>
      <c r="H183" s="376" t="s">
        <v>281</v>
      </c>
      <c r="I183" s="110">
        <v>12578547</v>
      </c>
      <c r="J183" s="111">
        <v>9052449</v>
      </c>
      <c r="K183" s="111">
        <v>0</v>
      </c>
      <c r="L183" s="114">
        <v>3059728</v>
      </c>
      <c r="M183" s="114">
        <v>181049</v>
      </c>
      <c r="N183" s="111">
        <v>285321</v>
      </c>
      <c r="O183" s="275">
        <v>17.054500000000001</v>
      </c>
      <c r="P183" s="288">
        <v>12.5</v>
      </c>
      <c r="Q183" s="406">
        <v>4.5545</v>
      </c>
      <c r="R183" s="112">
        <f t="shared" si="293"/>
        <v>0</v>
      </c>
      <c r="S183" s="113">
        <v>0</v>
      </c>
      <c r="T183" s="113">
        <v>-130908</v>
      </c>
      <c r="U183" s="113">
        <v>49420</v>
      </c>
      <c r="V183" s="113">
        <v>0</v>
      </c>
      <c r="W183" s="113">
        <v>0</v>
      </c>
      <c r="X183" s="113">
        <v>0</v>
      </c>
      <c r="Y183" s="113">
        <f t="shared" si="294"/>
        <v>-81488</v>
      </c>
      <c r="Z183" s="113">
        <v>0</v>
      </c>
      <c r="AA183" s="113">
        <v>0</v>
      </c>
      <c r="AB183" s="113">
        <v>0</v>
      </c>
      <c r="AC183" s="113">
        <f t="shared" si="295"/>
        <v>0</v>
      </c>
      <c r="AD183" s="113">
        <f t="shared" si="296"/>
        <v>-81488</v>
      </c>
      <c r="AE183" s="114">
        <f t="shared" si="297"/>
        <v>-27543</v>
      </c>
      <c r="AF183" s="114">
        <f t="shared" si="298"/>
        <v>-1630</v>
      </c>
      <c r="AG183" s="113">
        <v>0</v>
      </c>
      <c r="AH183" s="113">
        <v>0</v>
      </c>
      <c r="AI183" s="113">
        <v>0</v>
      </c>
      <c r="AJ183" s="113">
        <f t="shared" si="299"/>
        <v>0</v>
      </c>
      <c r="AK183" s="113">
        <f t="shared" si="300"/>
        <v>-110661</v>
      </c>
      <c r="AL183" s="115">
        <v>0</v>
      </c>
      <c r="AM183" s="115">
        <v>0</v>
      </c>
      <c r="AN183" s="115">
        <v>0</v>
      </c>
      <c r="AO183" s="115">
        <v>-0.21</v>
      </c>
      <c r="AP183" s="115">
        <v>0</v>
      </c>
      <c r="AQ183" s="115">
        <v>0</v>
      </c>
      <c r="AR183" s="115">
        <v>0</v>
      </c>
      <c r="AS183" s="115">
        <v>0</v>
      </c>
      <c r="AT183" s="409">
        <f t="shared" ref="AT183:AT185" si="394">AL183+AN183+AO183+AR183+AQ183</f>
        <v>-0.21</v>
      </c>
      <c r="AU183" s="115">
        <f>AM183+AP183+AS183</f>
        <v>0</v>
      </c>
      <c r="AV183" s="116">
        <f t="shared" si="301"/>
        <v>-0.21</v>
      </c>
      <c r="AW183" s="346">
        <f>I183+AK183</f>
        <v>12467886</v>
      </c>
      <c r="AX183" s="113">
        <f>J183+Y183</f>
        <v>8970961</v>
      </c>
      <c r="AY183" s="113">
        <f t="shared" ref="AY183:AY185" si="395">W183</f>
        <v>0</v>
      </c>
      <c r="AZ183" s="113">
        <f>K183+AC183</f>
        <v>0</v>
      </c>
      <c r="BA183" s="113">
        <f t="shared" ref="BA183:BB185" si="396">L183+AE183</f>
        <v>3032185</v>
      </c>
      <c r="BB183" s="113">
        <f t="shared" si="396"/>
        <v>179419</v>
      </c>
      <c r="BC183" s="113">
        <f>N183+AJ183</f>
        <v>285321</v>
      </c>
      <c r="BD183" s="115">
        <f>O183+AV183</f>
        <v>16.8445</v>
      </c>
      <c r="BE183" s="115">
        <f>P183+AT183</f>
        <v>12.29</v>
      </c>
      <c r="BF183" s="372">
        <f t="shared" ref="BF183:BF185" si="397">AQ183</f>
        <v>0</v>
      </c>
      <c r="BG183" s="116">
        <f>Q183+AU183</f>
        <v>4.5545</v>
      </c>
    </row>
    <row r="184" spans="1:59" s="389" customFormat="1" ht="12.75" customHeight="1" x14ac:dyDescent="0.2">
      <c r="A184" s="374">
        <v>33</v>
      </c>
      <c r="B184" s="375">
        <v>4447</v>
      </c>
      <c r="C184" s="375">
        <v>600074749</v>
      </c>
      <c r="D184" s="375">
        <v>70695962</v>
      </c>
      <c r="E184" s="373" t="s">
        <v>213</v>
      </c>
      <c r="F184" s="375">
        <v>3113</v>
      </c>
      <c r="G184" s="247" t="s">
        <v>316</v>
      </c>
      <c r="H184" s="376" t="s">
        <v>282</v>
      </c>
      <c r="I184" s="110">
        <v>1173864</v>
      </c>
      <c r="J184" s="111">
        <v>856490</v>
      </c>
      <c r="K184" s="111">
        <v>0</v>
      </c>
      <c r="L184" s="114">
        <v>289494</v>
      </c>
      <c r="M184" s="114">
        <v>17130</v>
      </c>
      <c r="N184" s="111">
        <v>10750</v>
      </c>
      <c r="O184" s="275">
        <v>2.4700000000000002</v>
      </c>
      <c r="P184" s="288">
        <v>2.4700000000000002</v>
      </c>
      <c r="Q184" s="406">
        <v>0</v>
      </c>
      <c r="R184" s="112">
        <f t="shared" si="293"/>
        <v>0</v>
      </c>
      <c r="S184" s="113">
        <v>0</v>
      </c>
      <c r="T184" s="113">
        <v>0</v>
      </c>
      <c r="U184" s="113">
        <v>0</v>
      </c>
      <c r="V184" s="113">
        <v>0</v>
      </c>
      <c r="W184" s="113">
        <v>0</v>
      </c>
      <c r="X184" s="113">
        <v>0</v>
      </c>
      <c r="Y184" s="113">
        <f t="shared" si="294"/>
        <v>0</v>
      </c>
      <c r="Z184" s="113">
        <v>0</v>
      </c>
      <c r="AA184" s="113">
        <v>0</v>
      </c>
      <c r="AB184" s="113">
        <v>0</v>
      </c>
      <c r="AC184" s="113">
        <f t="shared" si="295"/>
        <v>0</v>
      </c>
      <c r="AD184" s="113">
        <f t="shared" si="296"/>
        <v>0</v>
      </c>
      <c r="AE184" s="114">
        <f t="shared" si="297"/>
        <v>0</v>
      </c>
      <c r="AF184" s="114">
        <f t="shared" si="298"/>
        <v>0</v>
      </c>
      <c r="AG184" s="113">
        <v>0</v>
      </c>
      <c r="AH184" s="113">
        <v>0</v>
      </c>
      <c r="AI184" s="113">
        <v>0</v>
      </c>
      <c r="AJ184" s="113">
        <f t="shared" si="299"/>
        <v>0</v>
      </c>
      <c r="AK184" s="113">
        <f t="shared" si="300"/>
        <v>0</v>
      </c>
      <c r="AL184" s="115">
        <v>0</v>
      </c>
      <c r="AM184" s="115">
        <v>0</v>
      </c>
      <c r="AN184" s="115">
        <v>0</v>
      </c>
      <c r="AO184" s="115">
        <v>0</v>
      </c>
      <c r="AP184" s="115">
        <v>0</v>
      </c>
      <c r="AQ184" s="115">
        <v>0</v>
      </c>
      <c r="AR184" s="115">
        <v>0</v>
      </c>
      <c r="AS184" s="115">
        <v>0</v>
      </c>
      <c r="AT184" s="409">
        <f t="shared" si="394"/>
        <v>0</v>
      </c>
      <c r="AU184" s="115">
        <f>AM184+AP184+AS184</f>
        <v>0</v>
      </c>
      <c r="AV184" s="116">
        <f t="shared" si="301"/>
        <v>0</v>
      </c>
      <c r="AW184" s="346">
        <f>I184+AK184</f>
        <v>1173864</v>
      </c>
      <c r="AX184" s="113">
        <f>J184+Y184</f>
        <v>856490</v>
      </c>
      <c r="AY184" s="113">
        <f t="shared" si="395"/>
        <v>0</v>
      </c>
      <c r="AZ184" s="113">
        <f>K184+AC184</f>
        <v>0</v>
      </c>
      <c r="BA184" s="113">
        <f t="shared" si="396"/>
        <v>289494</v>
      </c>
      <c r="BB184" s="113">
        <f t="shared" si="396"/>
        <v>17130</v>
      </c>
      <c r="BC184" s="113">
        <f>N184+AJ184</f>
        <v>10750</v>
      </c>
      <c r="BD184" s="115">
        <f>O184+AV184</f>
        <v>2.4700000000000002</v>
      </c>
      <c r="BE184" s="115">
        <f>P184+AT184</f>
        <v>2.4700000000000002</v>
      </c>
      <c r="BF184" s="372">
        <f t="shared" si="397"/>
        <v>0</v>
      </c>
      <c r="BG184" s="116">
        <f>Q184+AU184</f>
        <v>0</v>
      </c>
    </row>
    <row r="185" spans="1:59" s="389" customFormat="1" ht="12.75" customHeight="1" x14ac:dyDescent="0.2">
      <c r="A185" s="374">
        <v>33</v>
      </c>
      <c r="B185" s="375">
        <v>4447</v>
      </c>
      <c r="C185" s="375">
        <v>600074749</v>
      </c>
      <c r="D185" s="375">
        <v>70695962</v>
      </c>
      <c r="E185" s="373" t="s">
        <v>213</v>
      </c>
      <c r="F185" s="375">
        <v>3141</v>
      </c>
      <c r="G185" s="247" t="s">
        <v>319</v>
      </c>
      <c r="H185" s="376" t="s">
        <v>282</v>
      </c>
      <c r="I185" s="110">
        <v>904563</v>
      </c>
      <c r="J185" s="111">
        <v>660931</v>
      </c>
      <c r="K185" s="111">
        <v>0</v>
      </c>
      <c r="L185" s="114">
        <v>223395</v>
      </c>
      <c r="M185" s="114">
        <v>13219</v>
      </c>
      <c r="N185" s="111">
        <v>7018</v>
      </c>
      <c r="O185" s="275">
        <v>2.25</v>
      </c>
      <c r="P185" s="288">
        <v>0</v>
      </c>
      <c r="Q185" s="406">
        <v>2.25</v>
      </c>
      <c r="R185" s="112">
        <f t="shared" si="293"/>
        <v>0</v>
      </c>
      <c r="S185" s="113">
        <v>0</v>
      </c>
      <c r="T185" s="113">
        <v>0</v>
      </c>
      <c r="U185" s="113">
        <v>0</v>
      </c>
      <c r="V185" s="113">
        <v>0</v>
      </c>
      <c r="W185" s="113">
        <v>0</v>
      </c>
      <c r="X185" s="113">
        <v>0</v>
      </c>
      <c r="Y185" s="113">
        <f t="shared" si="294"/>
        <v>0</v>
      </c>
      <c r="Z185" s="113">
        <v>0</v>
      </c>
      <c r="AA185" s="113">
        <v>0</v>
      </c>
      <c r="AB185" s="113">
        <v>0</v>
      </c>
      <c r="AC185" s="113">
        <f t="shared" si="295"/>
        <v>0</v>
      </c>
      <c r="AD185" s="113">
        <f t="shared" si="296"/>
        <v>0</v>
      </c>
      <c r="AE185" s="114">
        <f t="shared" si="297"/>
        <v>0</v>
      </c>
      <c r="AF185" s="114">
        <f t="shared" si="298"/>
        <v>0</v>
      </c>
      <c r="AG185" s="113">
        <v>0</v>
      </c>
      <c r="AH185" s="113">
        <v>0</v>
      </c>
      <c r="AI185" s="113">
        <v>0</v>
      </c>
      <c r="AJ185" s="113">
        <f t="shared" si="299"/>
        <v>0</v>
      </c>
      <c r="AK185" s="113">
        <f t="shared" si="300"/>
        <v>0</v>
      </c>
      <c r="AL185" s="115">
        <v>0</v>
      </c>
      <c r="AM185" s="115">
        <v>0</v>
      </c>
      <c r="AN185" s="115">
        <v>0</v>
      </c>
      <c r="AO185" s="115">
        <v>0</v>
      </c>
      <c r="AP185" s="115">
        <v>0</v>
      </c>
      <c r="AQ185" s="115">
        <v>0</v>
      </c>
      <c r="AR185" s="115">
        <v>0</v>
      </c>
      <c r="AS185" s="115">
        <v>0</v>
      </c>
      <c r="AT185" s="409">
        <f t="shared" si="394"/>
        <v>0</v>
      </c>
      <c r="AU185" s="115">
        <f>AM185+AP185+AS185</f>
        <v>0</v>
      </c>
      <c r="AV185" s="116">
        <f t="shared" si="301"/>
        <v>0</v>
      </c>
      <c r="AW185" s="346">
        <f>I185+AK185</f>
        <v>904563</v>
      </c>
      <c r="AX185" s="113">
        <f>J185+Y185</f>
        <v>660931</v>
      </c>
      <c r="AY185" s="113">
        <f t="shared" si="395"/>
        <v>0</v>
      </c>
      <c r="AZ185" s="113">
        <f>K185+AC185</f>
        <v>0</v>
      </c>
      <c r="BA185" s="113">
        <f t="shared" si="396"/>
        <v>223395</v>
      </c>
      <c r="BB185" s="113">
        <f t="shared" si="396"/>
        <v>13219</v>
      </c>
      <c r="BC185" s="113">
        <f>N185+AJ185</f>
        <v>7018</v>
      </c>
      <c r="BD185" s="115">
        <f>O185+AV185</f>
        <v>2.25</v>
      </c>
      <c r="BE185" s="115">
        <f>P185+AT185</f>
        <v>0</v>
      </c>
      <c r="BF185" s="372">
        <f t="shared" si="397"/>
        <v>0</v>
      </c>
      <c r="BG185" s="116">
        <f>Q185+AU185</f>
        <v>2.25</v>
      </c>
    </row>
    <row r="186" spans="1:59" s="389" customFormat="1" ht="12.75" customHeight="1" x14ac:dyDescent="0.2">
      <c r="A186" s="237">
        <v>33</v>
      </c>
      <c r="B186" s="31">
        <v>4447</v>
      </c>
      <c r="C186" s="31">
        <v>600074749</v>
      </c>
      <c r="D186" s="31">
        <v>70695962</v>
      </c>
      <c r="E186" s="246" t="s">
        <v>214</v>
      </c>
      <c r="F186" s="31"/>
      <c r="G186" s="236"/>
      <c r="H186" s="327"/>
      <c r="I186" s="5">
        <v>14656974</v>
      </c>
      <c r="J186" s="8">
        <v>10569870</v>
      </c>
      <c r="K186" s="8">
        <v>0</v>
      </c>
      <c r="L186" s="8">
        <v>3572617</v>
      </c>
      <c r="M186" s="8">
        <v>211398</v>
      </c>
      <c r="N186" s="8">
        <v>303089</v>
      </c>
      <c r="O186" s="9">
        <v>21.7745</v>
      </c>
      <c r="P186" s="9">
        <v>14.97</v>
      </c>
      <c r="Q186" s="38">
        <v>6.8045</v>
      </c>
      <c r="R186" s="5">
        <f t="shared" ref="R186:BG186" si="398">SUM(R183:R185)</f>
        <v>0</v>
      </c>
      <c r="S186" s="8">
        <f t="shared" si="398"/>
        <v>0</v>
      </c>
      <c r="T186" s="8">
        <f t="shared" si="398"/>
        <v>-130908</v>
      </c>
      <c r="U186" s="8">
        <f t="shared" ref="U186" si="399">SUM(U183:U185)</f>
        <v>49420</v>
      </c>
      <c r="V186" s="8">
        <f t="shared" si="398"/>
        <v>0</v>
      </c>
      <c r="W186" s="8">
        <f t="shared" ref="W186" si="400">SUM(W183:W185)</f>
        <v>0</v>
      </c>
      <c r="X186" s="8">
        <f t="shared" si="398"/>
        <v>0</v>
      </c>
      <c r="Y186" s="8">
        <f t="shared" si="398"/>
        <v>-81488</v>
      </c>
      <c r="Z186" s="8">
        <f t="shared" si="398"/>
        <v>0</v>
      </c>
      <c r="AA186" s="8">
        <f t="shared" si="398"/>
        <v>0</v>
      </c>
      <c r="AB186" s="8">
        <f t="shared" si="398"/>
        <v>0</v>
      </c>
      <c r="AC186" s="8">
        <f t="shared" si="398"/>
        <v>0</v>
      </c>
      <c r="AD186" s="8">
        <f t="shared" si="398"/>
        <v>-81488</v>
      </c>
      <c r="AE186" s="8">
        <f t="shared" si="398"/>
        <v>-27543</v>
      </c>
      <c r="AF186" s="8">
        <f t="shared" si="398"/>
        <v>-1630</v>
      </c>
      <c r="AG186" s="8">
        <f t="shared" si="398"/>
        <v>0</v>
      </c>
      <c r="AH186" s="8">
        <f t="shared" ref="AH186" si="401">SUM(AH183:AH185)</f>
        <v>0</v>
      </c>
      <c r="AI186" s="8">
        <f t="shared" si="398"/>
        <v>0</v>
      </c>
      <c r="AJ186" s="8">
        <f t="shared" si="398"/>
        <v>0</v>
      </c>
      <c r="AK186" s="8">
        <f t="shared" si="398"/>
        <v>-110661</v>
      </c>
      <c r="AL186" s="9">
        <f t="shared" si="398"/>
        <v>0</v>
      </c>
      <c r="AM186" s="9">
        <f t="shared" si="398"/>
        <v>0</v>
      </c>
      <c r="AN186" s="9">
        <f t="shared" si="398"/>
        <v>0</v>
      </c>
      <c r="AO186" s="9">
        <f t="shared" si="398"/>
        <v>-0.21</v>
      </c>
      <c r="AP186" s="9">
        <f t="shared" si="398"/>
        <v>0</v>
      </c>
      <c r="AQ186" s="9">
        <f t="shared" ref="AQ186" si="402">SUM(AQ183:AQ185)</f>
        <v>0</v>
      </c>
      <c r="AR186" s="9">
        <f t="shared" si="398"/>
        <v>0</v>
      </c>
      <c r="AS186" s="9">
        <f t="shared" si="398"/>
        <v>0</v>
      </c>
      <c r="AT186" s="9">
        <f t="shared" si="398"/>
        <v>-0.21</v>
      </c>
      <c r="AU186" s="9">
        <f t="shared" si="398"/>
        <v>0</v>
      </c>
      <c r="AV186" s="78">
        <f t="shared" si="398"/>
        <v>-0.21</v>
      </c>
      <c r="AW186" s="851">
        <f t="shared" si="398"/>
        <v>14546313</v>
      </c>
      <c r="AX186" s="8">
        <f t="shared" si="398"/>
        <v>10488382</v>
      </c>
      <c r="AY186" s="43">
        <f t="shared" ref="AY186" si="403">SUM(AY183:AY185)</f>
        <v>0</v>
      </c>
      <c r="AZ186" s="8">
        <f t="shared" si="398"/>
        <v>0</v>
      </c>
      <c r="BA186" s="8">
        <f t="shared" si="398"/>
        <v>3545074</v>
      </c>
      <c r="BB186" s="8">
        <f t="shared" si="398"/>
        <v>209768</v>
      </c>
      <c r="BC186" s="8">
        <f t="shared" si="398"/>
        <v>303089</v>
      </c>
      <c r="BD186" s="9">
        <f t="shared" si="398"/>
        <v>21.564499999999999</v>
      </c>
      <c r="BE186" s="9">
        <f t="shared" si="398"/>
        <v>14.76</v>
      </c>
      <c r="BF186" s="9">
        <f t="shared" si="398"/>
        <v>0</v>
      </c>
      <c r="BG186" s="78">
        <f t="shared" si="398"/>
        <v>6.8045</v>
      </c>
    </row>
    <row r="187" spans="1:59" s="389" customFormat="1" ht="12.75" customHeight="1" x14ac:dyDescent="0.2">
      <c r="A187" s="374">
        <v>34</v>
      </c>
      <c r="B187" s="375">
        <v>4449</v>
      </c>
      <c r="C187" s="375">
        <v>650037090</v>
      </c>
      <c r="D187" s="375">
        <v>72744171</v>
      </c>
      <c r="E187" s="373" t="s">
        <v>215</v>
      </c>
      <c r="F187" s="375">
        <v>3111</v>
      </c>
      <c r="G187" s="247" t="s">
        <v>315</v>
      </c>
      <c r="H187" s="376" t="s">
        <v>281</v>
      </c>
      <c r="I187" s="110">
        <v>2639818</v>
      </c>
      <c r="J187" s="111">
        <v>1935617</v>
      </c>
      <c r="K187" s="111">
        <v>0</v>
      </c>
      <c r="L187" s="114">
        <v>654239</v>
      </c>
      <c r="M187" s="114">
        <v>38712</v>
      </c>
      <c r="N187" s="111">
        <v>11250</v>
      </c>
      <c r="O187" s="275">
        <v>4.9218000000000002</v>
      </c>
      <c r="P187" s="288">
        <v>4</v>
      </c>
      <c r="Q187" s="406">
        <v>0.92179999999999995</v>
      </c>
      <c r="R187" s="112">
        <f t="shared" si="293"/>
        <v>0</v>
      </c>
      <c r="S187" s="113">
        <v>0</v>
      </c>
      <c r="T187" s="113">
        <v>0</v>
      </c>
      <c r="U187" s="113">
        <v>0</v>
      </c>
      <c r="V187" s="113">
        <v>0</v>
      </c>
      <c r="W187" s="113">
        <v>0</v>
      </c>
      <c r="X187" s="113">
        <v>0</v>
      </c>
      <c r="Y187" s="113">
        <f t="shared" si="294"/>
        <v>0</v>
      </c>
      <c r="Z187" s="113">
        <v>0</v>
      </c>
      <c r="AA187" s="113">
        <v>0</v>
      </c>
      <c r="AB187" s="113">
        <v>0</v>
      </c>
      <c r="AC187" s="113">
        <f t="shared" si="295"/>
        <v>0</v>
      </c>
      <c r="AD187" s="113">
        <f t="shared" si="296"/>
        <v>0</v>
      </c>
      <c r="AE187" s="114">
        <f t="shared" si="297"/>
        <v>0</v>
      </c>
      <c r="AF187" s="114">
        <f t="shared" si="298"/>
        <v>0</v>
      </c>
      <c r="AG187" s="113">
        <v>0</v>
      </c>
      <c r="AH187" s="113">
        <v>0</v>
      </c>
      <c r="AI187" s="113">
        <v>0</v>
      </c>
      <c r="AJ187" s="113">
        <f t="shared" si="299"/>
        <v>0</v>
      </c>
      <c r="AK187" s="113">
        <f t="shared" si="300"/>
        <v>0</v>
      </c>
      <c r="AL187" s="115">
        <v>0</v>
      </c>
      <c r="AM187" s="115">
        <v>0</v>
      </c>
      <c r="AN187" s="115">
        <v>0</v>
      </c>
      <c r="AO187" s="115">
        <v>0</v>
      </c>
      <c r="AP187" s="115">
        <v>0</v>
      </c>
      <c r="AQ187" s="115">
        <v>0</v>
      </c>
      <c r="AR187" s="115">
        <v>0</v>
      </c>
      <c r="AS187" s="115">
        <v>0</v>
      </c>
      <c r="AT187" s="409">
        <f t="shared" ref="AT187:AT192" si="404">AL187+AN187+AO187+AR187+AQ187</f>
        <v>0</v>
      </c>
      <c r="AU187" s="115">
        <f t="shared" ref="AU187:AU192" si="405">AM187+AP187+AS187</f>
        <v>0</v>
      </c>
      <c r="AV187" s="116">
        <f t="shared" si="301"/>
        <v>0</v>
      </c>
      <c r="AW187" s="346">
        <f t="shared" ref="AW187:AW192" si="406">I187+AK187</f>
        <v>2639818</v>
      </c>
      <c r="AX187" s="113">
        <f t="shared" ref="AX187:AX192" si="407">J187+Y187</f>
        <v>1935617</v>
      </c>
      <c r="AY187" s="113">
        <f t="shared" ref="AY187:AY192" si="408">W187</f>
        <v>0</v>
      </c>
      <c r="AZ187" s="113">
        <f t="shared" ref="AZ187:AZ192" si="409">K187+AC187</f>
        <v>0</v>
      </c>
      <c r="BA187" s="113">
        <f t="shared" ref="BA187:BB192" si="410">L187+AE187</f>
        <v>654239</v>
      </c>
      <c r="BB187" s="113">
        <f t="shared" si="410"/>
        <v>38712</v>
      </c>
      <c r="BC187" s="113">
        <f t="shared" ref="BC187:BC192" si="411">N187+AJ187</f>
        <v>11250</v>
      </c>
      <c r="BD187" s="115">
        <f t="shared" ref="BD187:BD192" si="412">O187+AV187</f>
        <v>4.9218000000000002</v>
      </c>
      <c r="BE187" s="115">
        <f t="shared" ref="BE187:BE192" si="413">P187+AT187</f>
        <v>4</v>
      </c>
      <c r="BF187" s="372">
        <f t="shared" ref="BF187:BF192" si="414">AQ187</f>
        <v>0</v>
      </c>
      <c r="BG187" s="116">
        <f t="shared" ref="BG187:BG192" si="415">Q187+AU187</f>
        <v>0.92179999999999995</v>
      </c>
    </row>
    <row r="188" spans="1:59" s="389" customFormat="1" ht="12.75" customHeight="1" x14ac:dyDescent="0.2">
      <c r="A188" s="374">
        <v>34</v>
      </c>
      <c r="B188" s="375">
        <v>4449</v>
      </c>
      <c r="C188" s="375">
        <v>650037090</v>
      </c>
      <c r="D188" s="375">
        <v>72744171</v>
      </c>
      <c r="E188" s="373" t="s">
        <v>215</v>
      </c>
      <c r="F188" s="375">
        <v>3113</v>
      </c>
      <c r="G188" s="247" t="s">
        <v>318</v>
      </c>
      <c r="H188" s="376" t="s">
        <v>281</v>
      </c>
      <c r="I188" s="110">
        <v>11830214</v>
      </c>
      <c r="J188" s="111">
        <v>8521726</v>
      </c>
      <c r="K188" s="111">
        <v>30000</v>
      </c>
      <c r="L188" s="114">
        <v>2890483</v>
      </c>
      <c r="M188" s="114">
        <v>170435</v>
      </c>
      <c r="N188" s="111">
        <v>217570</v>
      </c>
      <c r="O188" s="275">
        <v>17.606599999999997</v>
      </c>
      <c r="P188" s="288">
        <v>12.096400000000001</v>
      </c>
      <c r="Q188" s="406">
        <v>5.5101999999999993</v>
      </c>
      <c r="R188" s="112">
        <f t="shared" si="293"/>
        <v>0</v>
      </c>
      <c r="S188" s="113">
        <v>0</v>
      </c>
      <c r="T188" s="113">
        <v>0</v>
      </c>
      <c r="U188" s="113">
        <v>48320</v>
      </c>
      <c r="V188" s="113">
        <v>0</v>
      </c>
      <c r="W188" s="113">
        <v>0</v>
      </c>
      <c r="X188" s="113">
        <v>0</v>
      </c>
      <c r="Y188" s="113">
        <f t="shared" si="294"/>
        <v>48320</v>
      </c>
      <c r="Z188" s="113">
        <v>0</v>
      </c>
      <c r="AA188" s="113">
        <v>0</v>
      </c>
      <c r="AB188" s="113">
        <v>0</v>
      </c>
      <c r="AC188" s="113">
        <f t="shared" si="295"/>
        <v>0</v>
      </c>
      <c r="AD188" s="113">
        <f t="shared" si="296"/>
        <v>48320</v>
      </c>
      <c r="AE188" s="114">
        <f t="shared" si="297"/>
        <v>16332</v>
      </c>
      <c r="AF188" s="114">
        <f t="shared" si="298"/>
        <v>966</v>
      </c>
      <c r="AG188" s="113">
        <v>0</v>
      </c>
      <c r="AH188" s="113">
        <v>0</v>
      </c>
      <c r="AI188" s="113">
        <v>0</v>
      </c>
      <c r="AJ188" s="113">
        <f t="shared" si="299"/>
        <v>0</v>
      </c>
      <c r="AK188" s="113">
        <f t="shared" si="300"/>
        <v>65618</v>
      </c>
      <c r="AL188" s="115">
        <v>0</v>
      </c>
      <c r="AM188" s="115">
        <v>0</v>
      </c>
      <c r="AN188" s="115">
        <v>0</v>
      </c>
      <c r="AO188" s="115">
        <v>0</v>
      </c>
      <c r="AP188" s="115">
        <v>0</v>
      </c>
      <c r="AQ188" s="115">
        <v>0</v>
      </c>
      <c r="AR188" s="115">
        <v>0</v>
      </c>
      <c r="AS188" s="115">
        <v>0</v>
      </c>
      <c r="AT188" s="409">
        <f t="shared" si="404"/>
        <v>0</v>
      </c>
      <c r="AU188" s="115">
        <f t="shared" si="405"/>
        <v>0</v>
      </c>
      <c r="AV188" s="116">
        <f t="shared" si="301"/>
        <v>0</v>
      </c>
      <c r="AW188" s="346">
        <f t="shared" si="406"/>
        <v>11895832</v>
      </c>
      <c r="AX188" s="113">
        <f t="shared" si="407"/>
        <v>8570046</v>
      </c>
      <c r="AY188" s="113">
        <f t="shared" si="408"/>
        <v>0</v>
      </c>
      <c r="AZ188" s="113">
        <f t="shared" si="409"/>
        <v>30000</v>
      </c>
      <c r="BA188" s="113">
        <f t="shared" si="410"/>
        <v>2906815</v>
      </c>
      <c r="BB188" s="113">
        <f t="shared" si="410"/>
        <v>171401</v>
      </c>
      <c r="BC188" s="113">
        <f t="shared" si="411"/>
        <v>217570</v>
      </c>
      <c r="BD188" s="115">
        <f t="shared" si="412"/>
        <v>17.606599999999997</v>
      </c>
      <c r="BE188" s="115">
        <f t="shared" si="413"/>
        <v>12.096400000000001</v>
      </c>
      <c r="BF188" s="372">
        <f t="shared" si="414"/>
        <v>0</v>
      </c>
      <c r="BG188" s="116">
        <f t="shared" si="415"/>
        <v>5.5101999999999993</v>
      </c>
    </row>
    <row r="189" spans="1:59" s="389" customFormat="1" ht="12.75" customHeight="1" x14ac:dyDescent="0.2">
      <c r="A189" s="374">
        <v>34</v>
      </c>
      <c r="B189" s="375">
        <v>4449</v>
      </c>
      <c r="C189" s="375">
        <v>650037090</v>
      </c>
      <c r="D189" s="375">
        <v>72744171</v>
      </c>
      <c r="E189" s="373" t="s">
        <v>215</v>
      </c>
      <c r="F189" s="375">
        <v>3113</v>
      </c>
      <c r="G189" s="247" t="s">
        <v>316</v>
      </c>
      <c r="H189" s="376" t="s">
        <v>282</v>
      </c>
      <c r="I189" s="110">
        <v>1262234</v>
      </c>
      <c r="J189" s="111">
        <v>910150</v>
      </c>
      <c r="K189" s="111">
        <v>0</v>
      </c>
      <c r="L189" s="114">
        <v>307631</v>
      </c>
      <c r="M189" s="114">
        <v>18203</v>
      </c>
      <c r="N189" s="111">
        <v>26250</v>
      </c>
      <c r="O189" s="275">
        <v>2.6</v>
      </c>
      <c r="P189" s="288">
        <v>2.6</v>
      </c>
      <c r="Q189" s="406">
        <v>0</v>
      </c>
      <c r="R189" s="112">
        <f t="shared" si="293"/>
        <v>0</v>
      </c>
      <c r="S189" s="113">
        <v>0</v>
      </c>
      <c r="T189" s="113">
        <v>0</v>
      </c>
      <c r="U189" s="113">
        <v>0</v>
      </c>
      <c r="V189" s="113">
        <v>0</v>
      </c>
      <c r="W189" s="113">
        <v>0</v>
      </c>
      <c r="X189" s="113">
        <v>0</v>
      </c>
      <c r="Y189" s="113">
        <f t="shared" si="294"/>
        <v>0</v>
      </c>
      <c r="Z189" s="113">
        <v>0</v>
      </c>
      <c r="AA189" s="113">
        <v>0</v>
      </c>
      <c r="AB189" s="113">
        <v>0</v>
      </c>
      <c r="AC189" s="113">
        <f t="shared" si="295"/>
        <v>0</v>
      </c>
      <c r="AD189" s="113">
        <f t="shared" si="296"/>
        <v>0</v>
      </c>
      <c r="AE189" s="114">
        <f t="shared" si="297"/>
        <v>0</v>
      </c>
      <c r="AF189" s="114">
        <f t="shared" si="298"/>
        <v>0</v>
      </c>
      <c r="AG189" s="113">
        <v>0</v>
      </c>
      <c r="AH189" s="113">
        <v>0</v>
      </c>
      <c r="AI189" s="113">
        <v>0</v>
      </c>
      <c r="AJ189" s="113">
        <f t="shared" si="299"/>
        <v>0</v>
      </c>
      <c r="AK189" s="113">
        <f t="shared" si="300"/>
        <v>0</v>
      </c>
      <c r="AL189" s="115">
        <v>0</v>
      </c>
      <c r="AM189" s="115">
        <v>0</v>
      </c>
      <c r="AN189" s="115">
        <v>0</v>
      </c>
      <c r="AO189" s="115">
        <v>0</v>
      </c>
      <c r="AP189" s="115">
        <v>0</v>
      </c>
      <c r="AQ189" s="115">
        <v>0</v>
      </c>
      <c r="AR189" s="115">
        <v>0</v>
      </c>
      <c r="AS189" s="115">
        <v>0</v>
      </c>
      <c r="AT189" s="409">
        <f t="shared" si="404"/>
        <v>0</v>
      </c>
      <c r="AU189" s="115">
        <f t="shared" si="405"/>
        <v>0</v>
      </c>
      <c r="AV189" s="116">
        <f t="shared" si="301"/>
        <v>0</v>
      </c>
      <c r="AW189" s="346">
        <f t="shared" si="406"/>
        <v>1262234</v>
      </c>
      <c r="AX189" s="113">
        <f t="shared" si="407"/>
        <v>910150</v>
      </c>
      <c r="AY189" s="113">
        <f t="shared" si="408"/>
        <v>0</v>
      </c>
      <c r="AZ189" s="113">
        <f t="shared" si="409"/>
        <v>0</v>
      </c>
      <c r="BA189" s="113">
        <f t="shared" si="410"/>
        <v>307631</v>
      </c>
      <c r="BB189" s="113">
        <f t="shared" si="410"/>
        <v>18203</v>
      </c>
      <c r="BC189" s="113">
        <f t="shared" si="411"/>
        <v>26250</v>
      </c>
      <c r="BD189" s="115">
        <f t="shared" si="412"/>
        <v>2.6</v>
      </c>
      <c r="BE189" s="115">
        <f t="shared" si="413"/>
        <v>2.6</v>
      </c>
      <c r="BF189" s="372">
        <f t="shared" si="414"/>
        <v>0</v>
      </c>
      <c r="BG189" s="116">
        <f t="shared" si="415"/>
        <v>0</v>
      </c>
    </row>
    <row r="190" spans="1:59" s="389" customFormat="1" ht="12.75" customHeight="1" x14ac:dyDescent="0.2">
      <c r="A190" s="374">
        <v>34</v>
      </c>
      <c r="B190" s="375">
        <v>4449</v>
      </c>
      <c r="C190" s="375">
        <v>650037090</v>
      </c>
      <c r="D190" s="375">
        <v>72744171</v>
      </c>
      <c r="E190" s="373" t="s">
        <v>215</v>
      </c>
      <c r="F190" s="375">
        <v>3141</v>
      </c>
      <c r="G190" s="247" t="s">
        <v>319</v>
      </c>
      <c r="H190" s="376" t="s">
        <v>282</v>
      </c>
      <c r="I190" s="110">
        <v>1019665</v>
      </c>
      <c r="J190" s="111">
        <v>746801</v>
      </c>
      <c r="K190" s="111">
        <v>0</v>
      </c>
      <c r="L190" s="114">
        <v>252418</v>
      </c>
      <c r="M190" s="114">
        <v>14936</v>
      </c>
      <c r="N190" s="111">
        <v>5510</v>
      </c>
      <c r="O190" s="275">
        <v>2.54</v>
      </c>
      <c r="P190" s="288">
        <v>0</v>
      </c>
      <c r="Q190" s="406">
        <v>2.54</v>
      </c>
      <c r="R190" s="112">
        <f t="shared" si="293"/>
        <v>0</v>
      </c>
      <c r="S190" s="113">
        <v>0</v>
      </c>
      <c r="T190" s="113">
        <v>0</v>
      </c>
      <c r="U190" s="113">
        <v>0</v>
      </c>
      <c r="V190" s="113">
        <v>0</v>
      </c>
      <c r="W190" s="113">
        <v>0</v>
      </c>
      <c r="X190" s="113">
        <v>0</v>
      </c>
      <c r="Y190" s="113">
        <f t="shared" si="294"/>
        <v>0</v>
      </c>
      <c r="Z190" s="113">
        <v>0</v>
      </c>
      <c r="AA190" s="113">
        <v>0</v>
      </c>
      <c r="AB190" s="113">
        <v>0</v>
      </c>
      <c r="AC190" s="113">
        <f t="shared" si="295"/>
        <v>0</v>
      </c>
      <c r="AD190" s="113">
        <f t="shared" si="296"/>
        <v>0</v>
      </c>
      <c r="AE190" s="114">
        <f t="shared" si="297"/>
        <v>0</v>
      </c>
      <c r="AF190" s="114">
        <f t="shared" si="298"/>
        <v>0</v>
      </c>
      <c r="AG190" s="113">
        <v>0</v>
      </c>
      <c r="AH190" s="113">
        <v>0</v>
      </c>
      <c r="AI190" s="113">
        <v>0</v>
      </c>
      <c r="AJ190" s="113">
        <f t="shared" si="299"/>
        <v>0</v>
      </c>
      <c r="AK190" s="113">
        <f t="shared" si="300"/>
        <v>0</v>
      </c>
      <c r="AL190" s="115">
        <v>0</v>
      </c>
      <c r="AM190" s="115">
        <v>0</v>
      </c>
      <c r="AN190" s="115">
        <v>0</v>
      </c>
      <c r="AO190" s="115">
        <v>0</v>
      </c>
      <c r="AP190" s="115">
        <v>0</v>
      </c>
      <c r="AQ190" s="115">
        <v>0</v>
      </c>
      <c r="AR190" s="115">
        <v>0</v>
      </c>
      <c r="AS190" s="115">
        <v>0</v>
      </c>
      <c r="AT190" s="409">
        <f t="shared" si="404"/>
        <v>0</v>
      </c>
      <c r="AU190" s="115">
        <f t="shared" si="405"/>
        <v>0</v>
      </c>
      <c r="AV190" s="116">
        <f t="shared" si="301"/>
        <v>0</v>
      </c>
      <c r="AW190" s="346">
        <f t="shared" si="406"/>
        <v>1019665</v>
      </c>
      <c r="AX190" s="113">
        <f t="shared" si="407"/>
        <v>746801</v>
      </c>
      <c r="AY190" s="113">
        <f t="shared" si="408"/>
        <v>0</v>
      </c>
      <c r="AZ190" s="113">
        <f t="shared" si="409"/>
        <v>0</v>
      </c>
      <c r="BA190" s="113">
        <f t="shared" si="410"/>
        <v>252418</v>
      </c>
      <c r="BB190" s="113">
        <f t="shared" si="410"/>
        <v>14936</v>
      </c>
      <c r="BC190" s="113">
        <f t="shared" si="411"/>
        <v>5510</v>
      </c>
      <c r="BD190" s="115">
        <f t="shared" si="412"/>
        <v>2.54</v>
      </c>
      <c r="BE190" s="115">
        <f t="shared" si="413"/>
        <v>0</v>
      </c>
      <c r="BF190" s="372">
        <f t="shared" si="414"/>
        <v>0</v>
      </c>
      <c r="BG190" s="116">
        <f t="shared" si="415"/>
        <v>2.54</v>
      </c>
    </row>
    <row r="191" spans="1:59" s="389" customFormat="1" ht="12.75" customHeight="1" x14ac:dyDescent="0.2">
      <c r="A191" s="374">
        <v>34</v>
      </c>
      <c r="B191" s="375">
        <v>4449</v>
      </c>
      <c r="C191" s="375">
        <v>650037090</v>
      </c>
      <c r="D191" s="375">
        <v>72744171</v>
      </c>
      <c r="E191" s="373" t="s">
        <v>215</v>
      </c>
      <c r="F191" s="375">
        <v>3143</v>
      </c>
      <c r="G191" s="247" t="s">
        <v>633</v>
      </c>
      <c r="H191" s="394" t="s">
        <v>281</v>
      </c>
      <c r="I191" s="110">
        <v>1146365</v>
      </c>
      <c r="J191" s="111">
        <v>844157</v>
      </c>
      <c r="K191" s="111">
        <v>0</v>
      </c>
      <c r="L191" s="114">
        <v>285325</v>
      </c>
      <c r="M191" s="114">
        <v>16883</v>
      </c>
      <c r="N191" s="111">
        <v>0</v>
      </c>
      <c r="O191" s="275">
        <v>1.9</v>
      </c>
      <c r="P191" s="288">
        <v>1.9</v>
      </c>
      <c r="Q191" s="406">
        <v>0</v>
      </c>
      <c r="R191" s="112">
        <f t="shared" si="293"/>
        <v>0</v>
      </c>
      <c r="S191" s="113">
        <v>0</v>
      </c>
      <c r="T191" s="113">
        <v>0</v>
      </c>
      <c r="U191" s="113">
        <v>0</v>
      </c>
      <c r="V191" s="113">
        <v>0</v>
      </c>
      <c r="W191" s="113">
        <v>0</v>
      </c>
      <c r="X191" s="113">
        <v>0</v>
      </c>
      <c r="Y191" s="113">
        <f t="shared" si="294"/>
        <v>0</v>
      </c>
      <c r="Z191" s="113">
        <v>0</v>
      </c>
      <c r="AA191" s="113">
        <v>0</v>
      </c>
      <c r="AB191" s="113">
        <v>0</v>
      </c>
      <c r="AC191" s="113">
        <f t="shared" si="295"/>
        <v>0</v>
      </c>
      <c r="AD191" s="113">
        <f t="shared" si="296"/>
        <v>0</v>
      </c>
      <c r="AE191" s="114">
        <f t="shared" si="297"/>
        <v>0</v>
      </c>
      <c r="AF191" s="114">
        <f t="shared" si="298"/>
        <v>0</v>
      </c>
      <c r="AG191" s="113">
        <v>0</v>
      </c>
      <c r="AH191" s="113">
        <v>0</v>
      </c>
      <c r="AI191" s="113">
        <v>0</v>
      </c>
      <c r="AJ191" s="113">
        <f t="shared" si="299"/>
        <v>0</v>
      </c>
      <c r="AK191" s="113">
        <f t="shared" si="300"/>
        <v>0</v>
      </c>
      <c r="AL191" s="115">
        <v>0</v>
      </c>
      <c r="AM191" s="115">
        <v>0</v>
      </c>
      <c r="AN191" s="115">
        <v>0</v>
      </c>
      <c r="AO191" s="115">
        <v>0</v>
      </c>
      <c r="AP191" s="115">
        <v>0</v>
      </c>
      <c r="AQ191" s="115">
        <v>0</v>
      </c>
      <c r="AR191" s="115">
        <v>0</v>
      </c>
      <c r="AS191" s="115">
        <v>0</v>
      </c>
      <c r="AT191" s="409">
        <f t="shared" si="404"/>
        <v>0</v>
      </c>
      <c r="AU191" s="115">
        <f t="shared" si="405"/>
        <v>0</v>
      </c>
      <c r="AV191" s="116">
        <f t="shared" si="301"/>
        <v>0</v>
      </c>
      <c r="AW191" s="346">
        <f t="shared" si="406"/>
        <v>1146365</v>
      </c>
      <c r="AX191" s="113">
        <f t="shared" si="407"/>
        <v>844157</v>
      </c>
      <c r="AY191" s="113">
        <f t="shared" si="408"/>
        <v>0</v>
      </c>
      <c r="AZ191" s="113">
        <f t="shared" si="409"/>
        <v>0</v>
      </c>
      <c r="BA191" s="113">
        <f t="shared" si="410"/>
        <v>285325</v>
      </c>
      <c r="BB191" s="113">
        <f t="shared" si="410"/>
        <v>16883</v>
      </c>
      <c r="BC191" s="113">
        <f t="shared" si="411"/>
        <v>0</v>
      </c>
      <c r="BD191" s="115">
        <f t="shared" si="412"/>
        <v>1.9</v>
      </c>
      <c r="BE191" s="115">
        <f t="shared" si="413"/>
        <v>1.9</v>
      </c>
      <c r="BF191" s="372">
        <f t="shared" si="414"/>
        <v>0</v>
      </c>
      <c r="BG191" s="116">
        <f t="shared" si="415"/>
        <v>0</v>
      </c>
    </row>
    <row r="192" spans="1:59" s="389" customFormat="1" ht="12.75" customHeight="1" x14ac:dyDescent="0.2">
      <c r="A192" s="374">
        <v>34</v>
      </c>
      <c r="B192" s="375">
        <v>4449</v>
      </c>
      <c r="C192" s="375">
        <v>650037090</v>
      </c>
      <c r="D192" s="375">
        <v>72744171</v>
      </c>
      <c r="E192" s="373" t="s">
        <v>215</v>
      </c>
      <c r="F192" s="375">
        <v>3143</v>
      </c>
      <c r="G192" s="247" t="s">
        <v>634</v>
      </c>
      <c r="H192" s="394" t="s">
        <v>282</v>
      </c>
      <c r="I192" s="110">
        <v>31600</v>
      </c>
      <c r="J192" s="111">
        <v>22275</v>
      </c>
      <c r="K192" s="111">
        <v>0</v>
      </c>
      <c r="L192" s="114">
        <v>7529</v>
      </c>
      <c r="M192" s="114">
        <v>446</v>
      </c>
      <c r="N192" s="111">
        <v>1350</v>
      </c>
      <c r="O192" s="275">
        <v>0.09</v>
      </c>
      <c r="P192" s="288">
        <v>0</v>
      </c>
      <c r="Q192" s="406">
        <v>0.09</v>
      </c>
      <c r="R192" s="112">
        <f t="shared" si="293"/>
        <v>0</v>
      </c>
      <c r="S192" s="113">
        <v>0</v>
      </c>
      <c r="T192" s="113">
        <v>0</v>
      </c>
      <c r="U192" s="113">
        <v>0</v>
      </c>
      <c r="V192" s="113">
        <v>0</v>
      </c>
      <c r="W192" s="113">
        <v>0</v>
      </c>
      <c r="X192" s="113">
        <v>0</v>
      </c>
      <c r="Y192" s="113">
        <f t="shared" si="294"/>
        <v>0</v>
      </c>
      <c r="Z192" s="113">
        <v>0</v>
      </c>
      <c r="AA192" s="113">
        <v>0</v>
      </c>
      <c r="AB192" s="113">
        <v>0</v>
      </c>
      <c r="AC192" s="113">
        <f t="shared" si="295"/>
        <v>0</v>
      </c>
      <c r="AD192" s="113">
        <f t="shared" si="296"/>
        <v>0</v>
      </c>
      <c r="AE192" s="114">
        <f t="shared" si="297"/>
        <v>0</v>
      </c>
      <c r="AF192" s="114">
        <f t="shared" si="298"/>
        <v>0</v>
      </c>
      <c r="AG192" s="113">
        <v>0</v>
      </c>
      <c r="AH192" s="113">
        <v>0</v>
      </c>
      <c r="AI192" s="113">
        <v>0</v>
      </c>
      <c r="AJ192" s="113">
        <f t="shared" si="299"/>
        <v>0</v>
      </c>
      <c r="AK192" s="113">
        <f t="shared" si="300"/>
        <v>0</v>
      </c>
      <c r="AL192" s="115">
        <v>0</v>
      </c>
      <c r="AM192" s="115">
        <v>0</v>
      </c>
      <c r="AN192" s="115">
        <v>0</v>
      </c>
      <c r="AO192" s="115">
        <v>0</v>
      </c>
      <c r="AP192" s="115">
        <v>0</v>
      </c>
      <c r="AQ192" s="115">
        <v>0</v>
      </c>
      <c r="AR192" s="115">
        <v>0</v>
      </c>
      <c r="AS192" s="115">
        <v>0</v>
      </c>
      <c r="AT192" s="409">
        <f t="shared" si="404"/>
        <v>0</v>
      </c>
      <c r="AU192" s="115">
        <f t="shared" si="405"/>
        <v>0</v>
      </c>
      <c r="AV192" s="116">
        <f t="shared" si="301"/>
        <v>0</v>
      </c>
      <c r="AW192" s="346">
        <f t="shared" si="406"/>
        <v>31600</v>
      </c>
      <c r="AX192" s="113">
        <f t="shared" si="407"/>
        <v>22275</v>
      </c>
      <c r="AY192" s="113">
        <f t="shared" si="408"/>
        <v>0</v>
      </c>
      <c r="AZ192" s="113">
        <f t="shared" si="409"/>
        <v>0</v>
      </c>
      <c r="BA192" s="113">
        <f t="shared" si="410"/>
        <v>7529</v>
      </c>
      <c r="BB192" s="113">
        <f t="shared" si="410"/>
        <v>446</v>
      </c>
      <c r="BC192" s="113">
        <f t="shared" si="411"/>
        <v>1350</v>
      </c>
      <c r="BD192" s="115">
        <f t="shared" si="412"/>
        <v>0.09</v>
      </c>
      <c r="BE192" s="115">
        <f t="shared" si="413"/>
        <v>0</v>
      </c>
      <c r="BF192" s="372">
        <f t="shared" si="414"/>
        <v>0</v>
      </c>
      <c r="BG192" s="116">
        <f t="shared" si="415"/>
        <v>0.09</v>
      </c>
    </row>
    <row r="193" spans="1:59" s="389" customFormat="1" ht="12.75" customHeight="1" x14ac:dyDescent="0.2">
      <c r="A193" s="237">
        <v>34</v>
      </c>
      <c r="B193" s="31">
        <v>4449</v>
      </c>
      <c r="C193" s="31">
        <v>650037090</v>
      </c>
      <c r="D193" s="31">
        <v>72744171</v>
      </c>
      <c r="E193" s="246" t="s">
        <v>216</v>
      </c>
      <c r="F193" s="31"/>
      <c r="G193" s="236"/>
      <c r="H193" s="327"/>
      <c r="I193" s="5">
        <v>17929896</v>
      </c>
      <c r="J193" s="8">
        <v>12980726</v>
      </c>
      <c r="K193" s="8">
        <v>30000</v>
      </c>
      <c r="L193" s="8">
        <v>4397625</v>
      </c>
      <c r="M193" s="8">
        <v>259615</v>
      </c>
      <c r="N193" s="8">
        <v>261930</v>
      </c>
      <c r="O193" s="9">
        <v>29.658399999999997</v>
      </c>
      <c r="P193" s="9">
        <v>20.596400000000003</v>
      </c>
      <c r="Q193" s="38">
        <v>9.0619999999999994</v>
      </c>
      <c r="R193" s="5">
        <f t="shared" ref="R193:BG193" si="416">SUM(R187:R192)</f>
        <v>0</v>
      </c>
      <c r="S193" s="8">
        <f t="shared" si="416"/>
        <v>0</v>
      </c>
      <c r="T193" s="8">
        <f t="shared" si="416"/>
        <v>0</v>
      </c>
      <c r="U193" s="8">
        <f t="shared" si="416"/>
        <v>48320</v>
      </c>
      <c r="V193" s="8">
        <f t="shared" si="416"/>
        <v>0</v>
      </c>
      <c r="W193" s="8">
        <f t="shared" ref="W193" si="417">SUM(W187:W192)</f>
        <v>0</v>
      </c>
      <c r="X193" s="8">
        <f t="shared" si="416"/>
        <v>0</v>
      </c>
      <c r="Y193" s="8">
        <f t="shared" si="416"/>
        <v>48320</v>
      </c>
      <c r="Z193" s="8">
        <f t="shared" si="416"/>
        <v>0</v>
      </c>
      <c r="AA193" s="8">
        <f t="shared" si="416"/>
        <v>0</v>
      </c>
      <c r="AB193" s="8">
        <f t="shared" si="416"/>
        <v>0</v>
      </c>
      <c r="AC193" s="8">
        <f t="shared" si="416"/>
        <v>0</v>
      </c>
      <c r="AD193" s="8">
        <f t="shared" si="416"/>
        <v>48320</v>
      </c>
      <c r="AE193" s="8">
        <f t="shared" si="416"/>
        <v>16332</v>
      </c>
      <c r="AF193" s="8">
        <f t="shared" si="416"/>
        <v>966</v>
      </c>
      <c r="AG193" s="8">
        <f t="shared" si="416"/>
        <v>0</v>
      </c>
      <c r="AH193" s="8">
        <f t="shared" si="416"/>
        <v>0</v>
      </c>
      <c r="AI193" s="8">
        <f t="shared" si="416"/>
        <v>0</v>
      </c>
      <c r="AJ193" s="8">
        <f t="shared" si="416"/>
        <v>0</v>
      </c>
      <c r="AK193" s="8">
        <f t="shared" si="416"/>
        <v>65618</v>
      </c>
      <c r="AL193" s="9">
        <f t="shared" si="416"/>
        <v>0</v>
      </c>
      <c r="AM193" s="9">
        <f t="shared" si="416"/>
        <v>0</v>
      </c>
      <c r="AN193" s="9">
        <f t="shared" si="416"/>
        <v>0</v>
      </c>
      <c r="AO193" s="9">
        <f t="shared" si="416"/>
        <v>0</v>
      </c>
      <c r="AP193" s="9">
        <f t="shared" si="416"/>
        <v>0</v>
      </c>
      <c r="AQ193" s="9">
        <f t="shared" ref="AQ193" si="418">SUM(AQ187:AQ192)</f>
        <v>0</v>
      </c>
      <c r="AR193" s="9">
        <f t="shared" si="416"/>
        <v>0</v>
      </c>
      <c r="AS193" s="9">
        <f t="shared" si="416"/>
        <v>0</v>
      </c>
      <c r="AT193" s="9">
        <f t="shared" si="416"/>
        <v>0</v>
      </c>
      <c r="AU193" s="9">
        <f t="shared" si="416"/>
        <v>0</v>
      </c>
      <c r="AV193" s="78">
        <f t="shared" si="416"/>
        <v>0</v>
      </c>
      <c r="AW193" s="851">
        <f t="shared" si="416"/>
        <v>17995514</v>
      </c>
      <c r="AX193" s="8">
        <f t="shared" si="416"/>
        <v>13029046</v>
      </c>
      <c r="AY193" s="43">
        <f t="shared" ref="AY193" si="419">SUM(AY187:AY192)</f>
        <v>0</v>
      </c>
      <c r="AZ193" s="8">
        <f t="shared" si="416"/>
        <v>30000</v>
      </c>
      <c r="BA193" s="8">
        <f t="shared" si="416"/>
        <v>4413957</v>
      </c>
      <c r="BB193" s="8">
        <f t="shared" si="416"/>
        <v>260581</v>
      </c>
      <c r="BC193" s="8">
        <f t="shared" si="416"/>
        <v>261930</v>
      </c>
      <c r="BD193" s="9">
        <f t="shared" si="416"/>
        <v>29.658399999999997</v>
      </c>
      <c r="BE193" s="9">
        <f t="shared" si="416"/>
        <v>20.596400000000003</v>
      </c>
      <c r="BF193" s="9">
        <f t="shared" si="416"/>
        <v>0</v>
      </c>
      <c r="BG193" s="78">
        <f t="shared" si="416"/>
        <v>9.0619999999999994</v>
      </c>
    </row>
    <row r="194" spans="1:59" s="389" customFormat="1" ht="12.75" customHeight="1" x14ac:dyDescent="0.2">
      <c r="A194" s="374">
        <v>35</v>
      </c>
      <c r="B194" s="375">
        <v>4401</v>
      </c>
      <c r="C194" s="375">
        <v>600074196</v>
      </c>
      <c r="D194" s="375">
        <v>71011129</v>
      </c>
      <c r="E194" s="373" t="s">
        <v>217</v>
      </c>
      <c r="F194" s="375">
        <v>3111</v>
      </c>
      <c r="G194" s="247" t="s">
        <v>315</v>
      </c>
      <c r="H194" s="376" t="s">
        <v>281</v>
      </c>
      <c r="I194" s="110">
        <v>3086470</v>
      </c>
      <c r="J194" s="111">
        <v>2132769</v>
      </c>
      <c r="K194" s="111">
        <v>90000</v>
      </c>
      <c r="L194" s="114">
        <v>751296</v>
      </c>
      <c r="M194" s="114">
        <v>42656</v>
      </c>
      <c r="N194" s="111">
        <v>69749</v>
      </c>
      <c r="O194" s="275">
        <v>4.9598000000000004</v>
      </c>
      <c r="P194" s="288">
        <v>4</v>
      </c>
      <c r="Q194" s="406">
        <v>0.95979999999999988</v>
      </c>
      <c r="R194" s="112">
        <f t="shared" si="293"/>
        <v>0</v>
      </c>
      <c r="S194" s="113">
        <v>0</v>
      </c>
      <c r="T194" s="113">
        <v>0</v>
      </c>
      <c r="U194" s="113">
        <v>10916</v>
      </c>
      <c r="V194" s="113">
        <v>0</v>
      </c>
      <c r="W194" s="113">
        <v>0</v>
      </c>
      <c r="X194" s="113">
        <v>0</v>
      </c>
      <c r="Y194" s="113">
        <f t="shared" si="294"/>
        <v>10916</v>
      </c>
      <c r="Z194" s="113">
        <v>0</v>
      </c>
      <c r="AA194" s="113">
        <v>0</v>
      </c>
      <c r="AB194" s="113">
        <v>0</v>
      </c>
      <c r="AC194" s="113">
        <f t="shared" si="295"/>
        <v>0</v>
      </c>
      <c r="AD194" s="113">
        <f t="shared" si="296"/>
        <v>10916</v>
      </c>
      <c r="AE194" s="114">
        <f t="shared" si="297"/>
        <v>3690</v>
      </c>
      <c r="AF194" s="114">
        <f t="shared" si="298"/>
        <v>218</v>
      </c>
      <c r="AG194" s="113">
        <v>0</v>
      </c>
      <c r="AH194" s="113">
        <v>0</v>
      </c>
      <c r="AI194" s="113">
        <v>0</v>
      </c>
      <c r="AJ194" s="113">
        <f t="shared" si="299"/>
        <v>0</v>
      </c>
      <c r="AK194" s="113">
        <f t="shared" si="300"/>
        <v>14824</v>
      </c>
      <c r="AL194" s="115">
        <v>0</v>
      </c>
      <c r="AM194" s="115">
        <v>0</v>
      </c>
      <c r="AN194" s="115">
        <v>0</v>
      </c>
      <c r="AO194" s="115">
        <v>0</v>
      </c>
      <c r="AP194" s="115">
        <v>0</v>
      </c>
      <c r="AQ194" s="115">
        <v>0</v>
      </c>
      <c r="AR194" s="115">
        <v>0</v>
      </c>
      <c r="AS194" s="115">
        <v>0</v>
      </c>
      <c r="AT194" s="409">
        <f t="shared" ref="AT194:AT196" si="420">AL194+AN194+AO194+AR194+AQ194</f>
        <v>0</v>
      </c>
      <c r="AU194" s="115">
        <f>AM194+AP194+AS194</f>
        <v>0</v>
      </c>
      <c r="AV194" s="116">
        <f t="shared" si="301"/>
        <v>0</v>
      </c>
      <c r="AW194" s="346">
        <f>I194+AK194</f>
        <v>3101294</v>
      </c>
      <c r="AX194" s="113">
        <f>J194+Y194</f>
        <v>2143685</v>
      </c>
      <c r="AY194" s="113">
        <f t="shared" ref="AY194:AY196" si="421">W194</f>
        <v>0</v>
      </c>
      <c r="AZ194" s="113">
        <f>K194+AC194</f>
        <v>90000</v>
      </c>
      <c r="BA194" s="113">
        <f t="shared" ref="BA194:BB196" si="422">L194+AE194</f>
        <v>754986</v>
      </c>
      <c r="BB194" s="113">
        <f t="shared" si="422"/>
        <v>42874</v>
      </c>
      <c r="BC194" s="113">
        <f>N194+AJ194</f>
        <v>69749</v>
      </c>
      <c r="BD194" s="115">
        <f>O194+AV194</f>
        <v>4.9598000000000004</v>
      </c>
      <c r="BE194" s="115">
        <f>P194+AT194</f>
        <v>4</v>
      </c>
      <c r="BF194" s="372">
        <f t="shared" ref="BF194:BF196" si="423">AQ194</f>
        <v>0</v>
      </c>
      <c r="BG194" s="116">
        <f>Q194+AU194</f>
        <v>0.95979999999999988</v>
      </c>
    </row>
    <row r="195" spans="1:59" s="389" customFormat="1" ht="12.75" customHeight="1" x14ac:dyDescent="0.2">
      <c r="A195" s="374">
        <v>35</v>
      </c>
      <c r="B195" s="375">
        <v>4401</v>
      </c>
      <c r="C195" s="375">
        <v>600074196</v>
      </c>
      <c r="D195" s="375">
        <v>71011129</v>
      </c>
      <c r="E195" s="373" t="s">
        <v>217</v>
      </c>
      <c r="F195" s="375">
        <v>3111</v>
      </c>
      <c r="G195" s="247" t="s">
        <v>316</v>
      </c>
      <c r="H195" s="376" t="s">
        <v>282</v>
      </c>
      <c r="I195" s="110">
        <v>289732</v>
      </c>
      <c r="J195" s="111">
        <v>213352</v>
      </c>
      <c r="K195" s="111">
        <v>0</v>
      </c>
      <c r="L195" s="114">
        <v>72113</v>
      </c>
      <c r="M195" s="114">
        <v>4267</v>
      </c>
      <c r="N195" s="111">
        <v>0</v>
      </c>
      <c r="O195" s="275">
        <v>0.75</v>
      </c>
      <c r="P195" s="288">
        <v>0.75</v>
      </c>
      <c r="Q195" s="406">
        <v>0</v>
      </c>
      <c r="R195" s="112">
        <f t="shared" si="293"/>
        <v>0</v>
      </c>
      <c r="S195" s="113">
        <v>0</v>
      </c>
      <c r="T195" s="113">
        <v>0</v>
      </c>
      <c r="U195" s="113">
        <v>0</v>
      </c>
      <c r="V195" s="113">
        <v>0</v>
      </c>
      <c r="W195" s="113">
        <v>0</v>
      </c>
      <c r="X195" s="113">
        <v>0</v>
      </c>
      <c r="Y195" s="113">
        <f t="shared" si="294"/>
        <v>0</v>
      </c>
      <c r="Z195" s="113">
        <v>0</v>
      </c>
      <c r="AA195" s="113">
        <v>0</v>
      </c>
      <c r="AB195" s="113">
        <v>0</v>
      </c>
      <c r="AC195" s="113">
        <f t="shared" si="295"/>
        <v>0</v>
      </c>
      <c r="AD195" s="113">
        <f t="shared" si="296"/>
        <v>0</v>
      </c>
      <c r="AE195" s="114">
        <f t="shared" si="297"/>
        <v>0</v>
      </c>
      <c r="AF195" s="114">
        <f t="shared" si="298"/>
        <v>0</v>
      </c>
      <c r="AG195" s="113">
        <v>0</v>
      </c>
      <c r="AH195" s="113">
        <v>0</v>
      </c>
      <c r="AI195" s="113">
        <v>0</v>
      </c>
      <c r="AJ195" s="113">
        <f t="shared" si="299"/>
        <v>0</v>
      </c>
      <c r="AK195" s="113">
        <f t="shared" si="300"/>
        <v>0</v>
      </c>
      <c r="AL195" s="115">
        <v>0</v>
      </c>
      <c r="AM195" s="115">
        <v>0</v>
      </c>
      <c r="AN195" s="115">
        <v>0</v>
      </c>
      <c r="AO195" s="115">
        <v>0</v>
      </c>
      <c r="AP195" s="115">
        <v>0</v>
      </c>
      <c r="AQ195" s="115">
        <v>0</v>
      </c>
      <c r="AR195" s="115">
        <v>0</v>
      </c>
      <c r="AS195" s="115">
        <v>0</v>
      </c>
      <c r="AT195" s="409">
        <f t="shared" si="420"/>
        <v>0</v>
      </c>
      <c r="AU195" s="115">
        <f>AM195+AP195+AS195</f>
        <v>0</v>
      </c>
      <c r="AV195" s="116">
        <f t="shared" si="301"/>
        <v>0</v>
      </c>
      <c r="AW195" s="346">
        <f>I195+AK195</f>
        <v>289732</v>
      </c>
      <c r="AX195" s="113">
        <f>J195+Y195</f>
        <v>213352</v>
      </c>
      <c r="AY195" s="113">
        <f t="shared" si="421"/>
        <v>0</v>
      </c>
      <c r="AZ195" s="113">
        <f>K195+AC195</f>
        <v>0</v>
      </c>
      <c r="BA195" s="113">
        <f t="shared" si="422"/>
        <v>72113</v>
      </c>
      <c r="BB195" s="113">
        <f t="shared" si="422"/>
        <v>4267</v>
      </c>
      <c r="BC195" s="113">
        <f>N195+AJ195</f>
        <v>0</v>
      </c>
      <c r="BD195" s="115">
        <f>O195+AV195</f>
        <v>0.75</v>
      </c>
      <c r="BE195" s="115">
        <f>P195+AT195</f>
        <v>0.75</v>
      </c>
      <c r="BF195" s="372">
        <f t="shared" si="423"/>
        <v>0</v>
      </c>
      <c r="BG195" s="116">
        <f>Q195+AU195</f>
        <v>0</v>
      </c>
    </row>
    <row r="196" spans="1:59" s="389" customFormat="1" ht="12.75" customHeight="1" x14ac:dyDescent="0.2">
      <c r="A196" s="374">
        <v>35</v>
      </c>
      <c r="B196" s="375">
        <v>4401</v>
      </c>
      <c r="C196" s="375">
        <v>600074196</v>
      </c>
      <c r="D196" s="375">
        <v>71011129</v>
      </c>
      <c r="E196" s="367" t="s">
        <v>217</v>
      </c>
      <c r="F196" s="375">
        <v>3141</v>
      </c>
      <c r="G196" s="247" t="s">
        <v>319</v>
      </c>
      <c r="H196" s="376" t="s">
        <v>282</v>
      </c>
      <c r="I196" s="110">
        <v>207808</v>
      </c>
      <c r="J196" s="111">
        <v>152073</v>
      </c>
      <c r="K196" s="111">
        <v>0</v>
      </c>
      <c r="L196" s="114">
        <v>51401</v>
      </c>
      <c r="M196" s="114">
        <v>3042</v>
      </c>
      <c r="N196" s="111">
        <v>1292</v>
      </c>
      <c r="O196" s="275">
        <v>0.51</v>
      </c>
      <c r="P196" s="288">
        <v>0</v>
      </c>
      <c r="Q196" s="406">
        <v>0.51</v>
      </c>
      <c r="R196" s="112">
        <f t="shared" si="293"/>
        <v>0</v>
      </c>
      <c r="S196" s="113">
        <v>0</v>
      </c>
      <c r="T196" s="113">
        <v>0</v>
      </c>
      <c r="U196" s="113">
        <v>0</v>
      </c>
      <c r="V196" s="113">
        <v>0</v>
      </c>
      <c r="W196" s="113">
        <v>0</v>
      </c>
      <c r="X196" s="113">
        <v>0</v>
      </c>
      <c r="Y196" s="113">
        <f t="shared" si="294"/>
        <v>0</v>
      </c>
      <c r="Z196" s="113">
        <v>0</v>
      </c>
      <c r="AA196" s="113">
        <v>0</v>
      </c>
      <c r="AB196" s="113">
        <v>0</v>
      </c>
      <c r="AC196" s="113">
        <f t="shared" si="295"/>
        <v>0</v>
      </c>
      <c r="AD196" s="113">
        <f t="shared" si="296"/>
        <v>0</v>
      </c>
      <c r="AE196" s="114">
        <f t="shared" si="297"/>
        <v>0</v>
      </c>
      <c r="AF196" s="114">
        <f t="shared" si="298"/>
        <v>0</v>
      </c>
      <c r="AG196" s="113">
        <v>0</v>
      </c>
      <c r="AH196" s="113">
        <v>0</v>
      </c>
      <c r="AI196" s="113">
        <v>0</v>
      </c>
      <c r="AJ196" s="113">
        <f t="shared" si="299"/>
        <v>0</v>
      </c>
      <c r="AK196" s="113">
        <f t="shared" si="300"/>
        <v>0</v>
      </c>
      <c r="AL196" s="115">
        <v>0</v>
      </c>
      <c r="AM196" s="115">
        <v>0</v>
      </c>
      <c r="AN196" s="115">
        <v>0</v>
      </c>
      <c r="AO196" s="115">
        <v>0</v>
      </c>
      <c r="AP196" s="115">
        <v>0</v>
      </c>
      <c r="AQ196" s="115">
        <v>0</v>
      </c>
      <c r="AR196" s="115">
        <v>0</v>
      </c>
      <c r="AS196" s="115">
        <v>0</v>
      </c>
      <c r="AT196" s="409">
        <f t="shared" si="420"/>
        <v>0</v>
      </c>
      <c r="AU196" s="115">
        <f>AM196+AP196+AS196</f>
        <v>0</v>
      </c>
      <c r="AV196" s="116">
        <f t="shared" si="301"/>
        <v>0</v>
      </c>
      <c r="AW196" s="346">
        <f>I196+AK196</f>
        <v>207808</v>
      </c>
      <c r="AX196" s="113">
        <f>J196+Y196</f>
        <v>152073</v>
      </c>
      <c r="AY196" s="113">
        <f t="shared" si="421"/>
        <v>0</v>
      </c>
      <c r="AZ196" s="113">
        <f>K196+AC196</f>
        <v>0</v>
      </c>
      <c r="BA196" s="113">
        <f t="shared" si="422"/>
        <v>51401</v>
      </c>
      <c r="BB196" s="113">
        <f t="shared" si="422"/>
        <v>3042</v>
      </c>
      <c r="BC196" s="113">
        <f>N196+AJ196</f>
        <v>1292</v>
      </c>
      <c r="BD196" s="115">
        <f>O196+AV196</f>
        <v>0.51</v>
      </c>
      <c r="BE196" s="115">
        <f>P196+AT196</f>
        <v>0</v>
      </c>
      <c r="BF196" s="372">
        <f t="shared" si="423"/>
        <v>0</v>
      </c>
      <c r="BG196" s="116">
        <f>Q196+AU196</f>
        <v>0.51</v>
      </c>
    </row>
    <row r="197" spans="1:59" s="389" customFormat="1" ht="12.75" customHeight="1" x14ac:dyDescent="0.2">
      <c r="A197" s="237">
        <v>35</v>
      </c>
      <c r="B197" s="31">
        <v>4401</v>
      </c>
      <c r="C197" s="31">
        <v>600074196</v>
      </c>
      <c r="D197" s="31">
        <v>71011129</v>
      </c>
      <c r="E197" s="246" t="s">
        <v>218</v>
      </c>
      <c r="F197" s="31"/>
      <c r="G197" s="236"/>
      <c r="H197" s="327"/>
      <c r="I197" s="5">
        <v>3584010</v>
      </c>
      <c r="J197" s="8">
        <v>2498194</v>
      </c>
      <c r="K197" s="8">
        <v>90000</v>
      </c>
      <c r="L197" s="8">
        <v>874810</v>
      </c>
      <c r="M197" s="8">
        <v>49965</v>
      </c>
      <c r="N197" s="8">
        <v>71041</v>
      </c>
      <c r="O197" s="9">
        <v>6.2198000000000002</v>
      </c>
      <c r="P197" s="9">
        <v>4.75</v>
      </c>
      <c r="Q197" s="38">
        <v>1.4697999999999998</v>
      </c>
      <c r="R197" s="5">
        <f t="shared" ref="R197:BG197" si="424">SUM(R194:R196)</f>
        <v>0</v>
      </c>
      <c r="S197" s="8">
        <f t="shared" si="424"/>
        <v>0</v>
      </c>
      <c r="T197" s="8">
        <f t="shared" si="424"/>
        <v>0</v>
      </c>
      <c r="U197" s="8">
        <f t="shared" ref="U197" si="425">SUM(U194:U196)</f>
        <v>10916</v>
      </c>
      <c r="V197" s="8">
        <f t="shared" si="424"/>
        <v>0</v>
      </c>
      <c r="W197" s="8">
        <f t="shared" ref="W197" si="426">SUM(W194:W196)</f>
        <v>0</v>
      </c>
      <c r="X197" s="8">
        <f t="shared" si="424"/>
        <v>0</v>
      </c>
      <c r="Y197" s="8">
        <f t="shared" si="424"/>
        <v>10916</v>
      </c>
      <c r="Z197" s="8">
        <f t="shared" si="424"/>
        <v>0</v>
      </c>
      <c r="AA197" s="8">
        <f t="shared" si="424"/>
        <v>0</v>
      </c>
      <c r="AB197" s="8">
        <f t="shared" si="424"/>
        <v>0</v>
      </c>
      <c r="AC197" s="8">
        <f t="shared" si="424"/>
        <v>0</v>
      </c>
      <c r="AD197" s="8">
        <f t="shared" si="424"/>
        <v>10916</v>
      </c>
      <c r="AE197" s="8">
        <f t="shared" si="424"/>
        <v>3690</v>
      </c>
      <c r="AF197" s="8">
        <f t="shared" si="424"/>
        <v>218</v>
      </c>
      <c r="AG197" s="8">
        <f t="shared" si="424"/>
        <v>0</v>
      </c>
      <c r="AH197" s="8">
        <f t="shared" ref="AH197" si="427">SUM(AH194:AH196)</f>
        <v>0</v>
      </c>
      <c r="AI197" s="8">
        <f t="shared" si="424"/>
        <v>0</v>
      </c>
      <c r="AJ197" s="8">
        <f t="shared" si="424"/>
        <v>0</v>
      </c>
      <c r="AK197" s="8">
        <f t="shared" si="424"/>
        <v>14824</v>
      </c>
      <c r="AL197" s="9">
        <f t="shared" si="424"/>
        <v>0</v>
      </c>
      <c r="AM197" s="9">
        <f t="shared" si="424"/>
        <v>0</v>
      </c>
      <c r="AN197" s="9">
        <f t="shared" si="424"/>
        <v>0</v>
      </c>
      <c r="AO197" s="9">
        <f t="shared" si="424"/>
        <v>0</v>
      </c>
      <c r="AP197" s="9">
        <f t="shared" si="424"/>
        <v>0</v>
      </c>
      <c r="AQ197" s="9">
        <f t="shared" ref="AQ197" si="428">SUM(AQ194:AQ196)</f>
        <v>0</v>
      </c>
      <c r="AR197" s="9">
        <f t="shared" si="424"/>
        <v>0</v>
      </c>
      <c r="AS197" s="9">
        <f t="shared" si="424"/>
        <v>0</v>
      </c>
      <c r="AT197" s="9">
        <f t="shared" si="424"/>
        <v>0</v>
      </c>
      <c r="AU197" s="9">
        <f t="shared" si="424"/>
        <v>0</v>
      </c>
      <c r="AV197" s="78">
        <f t="shared" si="424"/>
        <v>0</v>
      </c>
      <c r="AW197" s="851">
        <f t="shared" si="424"/>
        <v>3598834</v>
      </c>
      <c r="AX197" s="8">
        <f t="shared" si="424"/>
        <v>2509110</v>
      </c>
      <c r="AY197" s="43">
        <f t="shared" ref="AY197" si="429">SUM(AY194:AY196)</f>
        <v>0</v>
      </c>
      <c r="AZ197" s="8">
        <f t="shared" si="424"/>
        <v>90000</v>
      </c>
      <c r="BA197" s="8">
        <f t="shared" si="424"/>
        <v>878500</v>
      </c>
      <c r="BB197" s="8">
        <f t="shared" si="424"/>
        <v>50183</v>
      </c>
      <c r="BC197" s="8">
        <f t="shared" si="424"/>
        <v>71041</v>
      </c>
      <c r="BD197" s="9">
        <f t="shared" si="424"/>
        <v>6.2198000000000002</v>
      </c>
      <c r="BE197" s="9">
        <f t="shared" si="424"/>
        <v>4.75</v>
      </c>
      <c r="BF197" s="9">
        <f t="shared" si="424"/>
        <v>0</v>
      </c>
      <c r="BG197" s="78">
        <f t="shared" si="424"/>
        <v>1.4697999999999998</v>
      </c>
    </row>
    <row r="198" spans="1:59" s="389" customFormat="1" ht="12.75" customHeight="1" x14ac:dyDescent="0.2">
      <c r="A198" s="374">
        <v>36</v>
      </c>
      <c r="B198" s="375">
        <v>4453</v>
      </c>
      <c r="C198" s="375">
        <v>600074790</v>
      </c>
      <c r="D198" s="375">
        <v>71011111</v>
      </c>
      <c r="E198" s="373" t="s">
        <v>219</v>
      </c>
      <c r="F198" s="375">
        <v>3113</v>
      </c>
      <c r="G198" s="247" t="s">
        <v>318</v>
      </c>
      <c r="H198" s="376" t="s">
        <v>281</v>
      </c>
      <c r="I198" s="110">
        <v>11599905</v>
      </c>
      <c r="J198" s="111">
        <v>8247950</v>
      </c>
      <c r="K198" s="111">
        <v>30000</v>
      </c>
      <c r="L198" s="114">
        <v>2797947</v>
      </c>
      <c r="M198" s="114">
        <v>164959</v>
      </c>
      <c r="N198" s="111">
        <v>359049</v>
      </c>
      <c r="O198" s="275">
        <v>16.126300000000001</v>
      </c>
      <c r="P198" s="288">
        <v>11.651800000000001</v>
      </c>
      <c r="Q198" s="406">
        <v>4.4745000000000008</v>
      </c>
      <c r="R198" s="112">
        <f t="shared" si="293"/>
        <v>0</v>
      </c>
      <c r="S198" s="113">
        <v>0</v>
      </c>
      <c r="T198" s="113">
        <v>0</v>
      </c>
      <c r="U198" s="113">
        <v>52184</v>
      </c>
      <c r="V198" s="113">
        <v>0</v>
      </c>
      <c r="W198" s="113">
        <v>0</v>
      </c>
      <c r="X198" s="113">
        <v>0</v>
      </c>
      <c r="Y198" s="113">
        <f t="shared" si="294"/>
        <v>52184</v>
      </c>
      <c r="Z198" s="113">
        <v>0</v>
      </c>
      <c r="AA198" s="113">
        <v>0</v>
      </c>
      <c r="AB198" s="113">
        <v>0</v>
      </c>
      <c r="AC198" s="113">
        <f t="shared" si="295"/>
        <v>0</v>
      </c>
      <c r="AD198" s="113">
        <f t="shared" si="296"/>
        <v>52184</v>
      </c>
      <c r="AE198" s="114">
        <f t="shared" si="297"/>
        <v>17638</v>
      </c>
      <c r="AF198" s="114">
        <f t="shared" si="298"/>
        <v>1044</v>
      </c>
      <c r="AG198" s="113">
        <v>0</v>
      </c>
      <c r="AH198" s="113">
        <v>0</v>
      </c>
      <c r="AI198" s="113">
        <v>0</v>
      </c>
      <c r="AJ198" s="113">
        <f t="shared" si="299"/>
        <v>0</v>
      </c>
      <c r="AK198" s="113">
        <f t="shared" si="300"/>
        <v>70866</v>
      </c>
      <c r="AL198" s="115">
        <v>0</v>
      </c>
      <c r="AM198" s="115">
        <v>0</v>
      </c>
      <c r="AN198" s="115">
        <v>0</v>
      </c>
      <c r="AO198" s="115">
        <v>0</v>
      </c>
      <c r="AP198" s="115">
        <v>0</v>
      </c>
      <c r="AQ198" s="115">
        <v>0</v>
      </c>
      <c r="AR198" s="115">
        <v>0</v>
      </c>
      <c r="AS198" s="115">
        <v>0</v>
      </c>
      <c r="AT198" s="409">
        <f t="shared" ref="AT198:AT202" si="430">AL198+AN198+AO198+AR198+AQ198</f>
        <v>0</v>
      </c>
      <c r="AU198" s="115">
        <f>AM198+AP198+AS198</f>
        <v>0</v>
      </c>
      <c r="AV198" s="116">
        <f t="shared" si="301"/>
        <v>0</v>
      </c>
      <c r="AW198" s="346">
        <f>I198+AK198</f>
        <v>11670771</v>
      </c>
      <c r="AX198" s="113">
        <f>J198+Y198</f>
        <v>8300134</v>
      </c>
      <c r="AY198" s="113">
        <f t="shared" ref="AY198:AY202" si="431">W198</f>
        <v>0</v>
      </c>
      <c r="AZ198" s="113">
        <f>K198+AC198</f>
        <v>30000</v>
      </c>
      <c r="BA198" s="113">
        <f t="shared" ref="BA198:BB202" si="432">L198+AE198</f>
        <v>2815585</v>
      </c>
      <c r="BB198" s="113">
        <f t="shared" si="432"/>
        <v>166003</v>
      </c>
      <c r="BC198" s="113">
        <f>N198+AJ198</f>
        <v>359049</v>
      </c>
      <c r="BD198" s="115">
        <f>O198+AV198</f>
        <v>16.126300000000001</v>
      </c>
      <c r="BE198" s="115">
        <f>P198+AT198</f>
        <v>11.651800000000001</v>
      </c>
      <c r="BF198" s="372">
        <f t="shared" ref="BF198:BF202" si="433">AQ198</f>
        <v>0</v>
      </c>
      <c r="BG198" s="116">
        <f>Q198+AU198</f>
        <v>4.4745000000000008</v>
      </c>
    </row>
    <row r="199" spans="1:59" s="389" customFormat="1" ht="12.75" customHeight="1" x14ac:dyDescent="0.2">
      <c r="A199" s="374">
        <v>36</v>
      </c>
      <c r="B199" s="375">
        <v>4453</v>
      </c>
      <c r="C199" s="375">
        <v>600074790</v>
      </c>
      <c r="D199" s="375">
        <v>71011111</v>
      </c>
      <c r="E199" s="373" t="s">
        <v>219</v>
      </c>
      <c r="F199" s="375">
        <v>3113</v>
      </c>
      <c r="G199" s="247" t="s">
        <v>316</v>
      </c>
      <c r="H199" s="376" t="s">
        <v>282</v>
      </c>
      <c r="I199" s="110">
        <v>653437</v>
      </c>
      <c r="J199" s="111">
        <v>481176</v>
      </c>
      <c r="K199" s="111">
        <v>0</v>
      </c>
      <c r="L199" s="114">
        <v>162637</v>
      </c>
      <c r="M199" s="114">
        <v>9624</v>
      </c>
      <c r="N199" s="111">
        <v>0</v>
      </c>
      <c r="O199" s="275">
        <v>1.39</v>
      </c>
      <c r="P199" s="288">
        <v>1.39</v>
      </c>
      <c r="Q199" s="406">
        <v>0</v>
      </c>
      <c r="R199" s="112">
        <f t="shared" si="293"/>
        <v>0</v>
      </c>
      <c r="S199" s="113">
        <v>0</v>
      </c>
      <c r="T199" s="113">
        <v>0</v>
      </c>
      <c r="U199" s="113">
        <v>0</v>
      </c>
      <c r="V199" s="113">
        <v>0</v>
      </c>
      <c r="W199" s="113">
        <v>0</v>
      </c>
      <c r="X199" s="113">
        <v>0</v>
      </c>
      <c r="Y199" s="113">
        <f t="shared" si="294"/>
        <v>0</v>
      </c>
      <c r="Z199" s="113">
        <v>0</v>
      </c>
      <c r="AA199" s="113">
        <v>0</v>
      </c>
      <c r="AB199" s="113">
        <v>0</v>
      </c>
      <c r="AC199" s="113">
        <f t="shared" si="295"/>
        <v>0</v>
      </c>
      <c r="AD199" s="113">
        <f t="shared" si="296"/>
        <v>0</v>
      </c>
      <c r="AE199" s="114">
        <f t="shared" si="297"/>
        <v>0</v>
      </c>
      <c r="AF199" s="114">
        <f t="shared" si="298"/>
        <v>0</v>
      </c>
      <c r="AG199" s="113">
        <v>0</v>
      </c>
      <c r="AH199" s="113">
        <v>0</v>
      </c>
      <c r="AI199" s="113">
        <v>0</v>
      </c>
      <c r="AJ199" s="113">
        <f t="shared" si="299"/>
        <v>0</v>
      </c>
      <c r="AK199" s="113">
        <f t="shared" si="300"/>
        <v>0</v>
      </c>
      <c r="AL199" s="115">
        <v>0</v>
      </c>
      <c r="AM199" s="115">
        <v>0</v>
      </c>
      <c r="AN199" s="115">
        <v>0</v>
      </c>
      <c r="AO199" s="115">
        <v>0</v>
      </c>
      <c r="AP199" s="115">
        <v>0</v>
      </c>
      <c r="AQ199" s="115">
        <v>0</v>
      </c>
      <c r="AR199" s="115">
        <v>0</v>
      </c>
      <c r="AS199" s="115">
        <v>0</v>
      </c>
      <c r="AT199" s="409">
        <f t="shared" si="430"/>
        <v>0</v>
      </c>
      <c r="AU199" s="115">
        <f>AM199+AP199+AS199</f>
        <v>0</v>
      </c>
      <c r="AV199" s="116">
        <f t="shared" si="301"/>
        <v>0</v>
      </c>
      <c r="AW199" s="346">
        <f>I199+AK199</f>
        <v>653437</v>
      </c>
      <c r="AX199" s="113">
        <f>J199+Y199</f>
        <v>481176</v>
      </c>
      <c r="AY199" s="113">
        <f t="shared" si="431"/>
        <v>0</v>
      </c>
      <c r="AZ199" s="113">
        <f>K199+AC199</f>
        <v>0</v>
      </c>
      <c r="BA199" s="113">
        <f t="shared" si="432"/>
        <v>162637</v>
      </c>
      <c r="BB199" s="113">
        <f t="shared" si="432"/>
        <v>9624</v>
      </c>
      <c r="BC199" s="113">
        <f>N199+AJ199</f>
        <v>0</v>
      </c>
      <c r="BD199" s="115">
        <f>O199+AV199</f>
        <v>1.39</v>
      </c>
      <c r="BE199" s="115">
        <f>P199+AT199</f>
        <v>1.39</v>
      </c>
      <c r="BF199" s="372">
        <f t="shared" si="433"/>
        <v>0</v>
      </c>
      <c r="BG199" s="116">
        <f>Q199+AU199</f>
        <v>0</v>
      </c>
    </row>
    <row r="200" spans="1:59" s="389" customFormat="1" ht="12.75" customHeight="1" x14ac:dyDescent="0.2">
      <c r="A200" s="374">
        <v>36</v>
      </c>
      <c r="B200" s="375">
        <v>4453</v>
      </c>
      <c r="C200" s="375">
        <v>600074790</v>
      </c>
      <c r="D200" s="375">
        <v>71011111</v>
      </c>
      <c r="E200" s="373" t="s">
        <v>219</v>
      </c>
      <c r="F200" s="375">
        <v>3141</v>
      </c>
      <c r="G200" s="247" t="s">
        <v>319</v>
      </c>
      <c r="H200" s="376" t="s">
        <v>282</v>
      </c>
      <c r="I200" s="110">
        <v>1264435</v>
      </c>
      <c r="J200" s="111">
        <v>924811</v>
      </c>
      <c r="K200" s="111">
        <v>0</v>
      </c>
      <c r="L200" s="114">
        <v>312586</v>
      </c>
      <c r="M200" s="114">
        <v>18496</v>
      </c>
      <c r="N200" s="111">
        <v>8542</v>
      </c>
      <c r="O200" s="275">
        <v>3.14</v>
      </c>
      <c r="P200" s="288">
        <v>0</v>
      </c>
      <c r="Q200" s="406">
        <v>3.14</v>
      </c>
      <c r="R200" s="112">
        <f t="shared" si="293"/>
        <v>0</v>
      </c>
      <c r="S200" s="113">
        <v>0</v>
      </c>
      <c r="T200" s="113">
        <v>0</v>
      </c>
      <c r="U200" s="113">
        <v>0</v>
      </c>
      <c r="V200" s="113">
        <v>0</v>
      </c>
      <c r="W200" s="113">
        <v>0</v>
      </c>
      <c r="X200" s="113">
        <v>0</v>
      </c>
      <c r="Y200" s="113">
        <f t="shared" si="294"/>
        <v>0</v>
      </c>
      <c r="Z200" s="113">
        <v>0</v>
      </c>
      <c r="AA200" s="113">
        <v>0</v>
      </c>
      <c r="AB200" s="113">
        <v>0</v>
      </c>
      <c r="AC200" s="113">
        <f t="shared" si="295"/>
        <v>0</v>
      </c>
      <c r="AD200" s="113">
        <f t="shared" si="296"/>
        <v>0</v>
      </c>
      <c r="AE200" s="114">
        <f t="shared" si="297"/>
        <v>0</v>
      </c>
      <c r="AF200" s="114">
        <f t="shared" si="298"/>
        <v>0</v>
      </c>
      <c r="AG200" s="113">
        <v>0</v>
      </c>
      <c r="AH200" s="113">
        <v>0</v>
      </c>
      <c r="AI200" s="113">
        <v>0</v>
      </c>
      <c r="AJ200" s="113">
        <f t="shared" si="299"/>
        <v>0</v>
      </c>
      <c r="AK200" s="113">
        <f t="shared" si="300"/>
        <v>0</v>
      </c>
      <c r="AL200" s="115">
        <v>0</v>
      </c>
      <c r="AM200" s="115">
        <v>0</v>
      </c>
      <c r="AN200" s="115">
        <v>0</v>
      </c>
      <c r="AO200" s="115">
        <v>0</v>
      </c>
      <c r="AP200" s="115">
        <v>0</v>
      </c>
      <c r="AQ200" s="115">
        <v>0</v>
      </c>
      <c r="AR200" s="115">
        <v>0</v>
      </c>
      <c r="AS200" s="115">
        <v>0</v>
      </c>
      <c r="AT200" s="409">
        <f t="shared" si="430"/>
        <v>0</v>
      </c>
      <c r="AU200" s="115">
        <f>AM200+AP200+AS200</f>
        <v>0</v>
      </c>
      <c r="AV200" s="116">
        <f t="shared" si="301"/>
        <v>0</v>
      </c>
      <c r="AW200" s="346">
        <f>I200+AK200</f>
        <v>1264435</v>
      </c>
      <c r="AX200" s="113">
        <f>J200+Y200</f>
        <v>924811</v>
      </c>
      <c r="AY200" s="113">
        <f t="shared" si="431"/>
        <v>0</v>
      </c>
      <c r="AZ200" s="113">
        <f>K200+AC200</f>
        <v>0</v>
      </c>
      <c r="BA200" s="113">
        <f t="shared" si="432"/>
        <v>312586</v>
      </c>
      <c r="BB200" s="113">
        <f t="shared" si="432"/>
        <v>18496</v>
      </c>
      <c r="BC200" s="113">
        <f>N200+AJ200</f>
        <v>8542</v>
      </c>
      <c r="BD200" s="115">
        <f>O200+AV200</f>
        <v>3.14</v>
      </c>
      <c r="BE200" s="115">
        <f>P200+AT200</f>
        <v>0</v>
      </c>
      <c r="BF200" s="372">
        <f t="shared" si="433"/>
        <v>0</v>
      </c>
      <c r="BG200" s="116">
        <f>Q200+AU200</f>
        <v>3.14</v>
      </c>
    </row>
    <row r="201" spans="1:59" s="389" customFormat="1" ht="12.75" customHeight="1" x14ac:dyDescent="0.2">
      <c r="A201" s="374">
        <v>36</v>
      </c>
      <c r="B201" s="375">
        <v>4453</v>
      </c>
      <c r="C201" s="375">
        <v>600074790</v>
      </c>
      <c r="D201" s="375">
        <v>71011111</v>
      </c>
      <c r="E201" s="367" t="s">
        <v>219</v>
      </c>
      <c r="F201" s="375">
        <v>3143</v>
      </c>
      <c r="G201" s="247" t="s">
        <v>633</v>
      </c>
      <c r="H201" s="394" t="s">
        <v>281</v>
      </c>
      <c r="I201" s="110">
        <v>689972</v>
      </c>
      <c r="J201" s="111">
        <v>508079</v>
      </c>
      <c r="K201" s="111">
        <v>0</v>
      </c>
      <c r="L201" s="114">
        <v>171731</v>
      </c>
      <c r="M201" s="114">
        <v>10162</v>
      </c>
      <c r="N201" s="111">
        <v>0</v>
      </c>
      <c r="O201" s="275">
        <v>1.2916000000000001</v>
      </c>
      <c r="P201" s="288">
        <v>1.2916000000000001</v>
      </c>
      <c r="Q201" s="406">
        <v>0</v>
      </c>
      <c r="R201" s="112">
        <f t="shared" si="293"/>
        <v>0</v>
      </c>
      <c r="S201" s="113">
        <v>0</v>
      </c>
      <c r="T201" s="113">
        <v>0</v>
      </c>
      <c r="U201" s="113">
        <v>0</v>
      </c>
      <c r="V201" s="113">
        <v>0</v>
      </c>
      <c r="W201" s="113">
        <v>0</v>
      </c>
      <c r="X201" s="113">
        <v>0</v>
      </c>
      <c r="Y201" s="113">
        <f t="shared" si="294"/>
        <v>0</v>
      </c>
      <c r="Z201" s="113">
        <v>0</v>
      </c>
      <c r="AA201" s="113">
        <v>0</v>
      </c>
      <c r="AB201" s="113">
        <v>0</v>
      </c>
      <c r="AC201" s="113">
        <f t="shared" si="295"/>
        <v>0</v>
      </c>
      <c r="AD201" s="113">
        <f t="shared" si="296"/>
        <v>0</v>
      </c>
      <c r="AE201" s="114">
        <f t="shared" si="297"/>
        <v>0</v>
      </c>
      <c r="AF201" s="114">
        <f t="shared" si="298"/>
        <v>0</v>
      </c>
      <c r="AG201" s="113">
        <v>0</v>
      </c>
      <c r="AH201" s="113">
        <v>0</v>
      </c>
      <c r="AI201" s="113">
        <v>0</v>
      </c>
      <c r="AJ201" s="113">
        <f t="shared" si="299"/>
        <v>0</v>
      </c>
      <c r="AK201" s="113">
        <f t="shared" si="300"/>
        <v>0</v>
      </c>
      <c r="AL201" s="115">
        <v>0</v>
      </c>
      <c r="AM201" s="115">
        <v>0</v>
      </c>
      <c r="AN201" s="115">
        <v>0</v>
      </c>
      <c r="AO201" s="115">
        <v>0</v>
      </c>
      <c r="AP201" s="115">
        <v>0</v>
      </c>
      <c r="AQ201" s="115">
        <v>0</v>
      </c>
      <c r="AR201" s="115">
        <v>0</v>
      </c>
      <c r="AS201" s="115">
        <v>0</v>
      </c>
      <c r="AT201" s="409">
        <f t="shared" si="430"/>
        <v>0</v>
      </c>
      <c r="AU201" s="115">
        <f>AM201+AP201+AS201</f>
        <v>0</v>
      </c>
      <c r="AV201" s="116">
        <f t="shared" si="301"/>
        <v>0</v>
      </c>
      <c r="AW201" s="346">
        <f>I201+AK201</f>
        <v>689972</v>
      </c>
      <c r="AX201" s="113">
        <f>J201+Y201</f>
        <v>508079</v>
      </c>
      <c r="AY201" s="113">
        <f t="shared" si="431"/>
        <v>0</v>
      </c>
      <c r="AZ201" s="113">
        <f>K201+AC201</f>
        <v>0</v>
      </c>
      <c r="BA201" s="113">
        <f t="shared" si="432"/>
        <v>171731</v>
      </c>
      <c r="BB201" s="113">
        <f t="shared" si="432"/>
        <v>10162</v>
      </c>
      <c r="BC201" s="113">
        <f>N201+AJ201</f>
        <v>0</v>
      </c>
      <c r="BD201" s="115">
        <f>O201+AV201</f>
        <v>1.2916000000000001</v>
      </c>
      <c r="BE201" s="115">
        <f>P201+AT201</f>
        <v>1.2916000000000001</v>
      </c>
      <c r="BF201" s="372">
        <f t="shared" si="433"/>
        <v>0</v>
      </c>
      <c r="BG201" s="116">
        <f>Q201+AU201</f>
        <v>0</v>
      </c>
    </row>
    <row r="202" spans="1:59" s="389" customFormat="1" ht="12.75" customHeight="1" x14ac:dyDescent="0.2">
      <c r="A202" s="374">
        <v>36</v>
      </c>
      <c r="B202" s="375">
        <v>4453</v>
      </c>
      <c r="C202" s="375">
        <v>600074790</v>
      </c>
      <c r="D202" s="375">
        <v>71011111</v>
      </c>
      <c r="E202" s="367" t="s">
        <v>219</v>
      </c>
      <c r="F202" s="375">
        <v>3143</v>
      </c>
      <c r="G202" s="247" t="s">
        <v>634</v>
      </c>
      <c r="H202" s="394" t="s">
        <v>282</v>
      </c>
      <c r="I202" s="110">
        <v>33706</v>
      </c>
      <c r="J202" s="111">
        <v>23760</v>
      </c>
      <c r="K202" s="111">
        <v>0</v>
      </c>
      <c r="L202" s="114">
        <v>8031</v>
      </c>
      <c r="M202" s="114">
        <v>475</v>
      </c>
      <c r="N202" s="111">
        <v>1440</v>
      </c>
      <c r="O202" s="275">
        <v>0.1</v>
      </c>
      <c r="P202" s="288">
        <v>0</v>
      </c>
      <c r="Q202" s="406">
        <v>0.1</v>
      </c>
      <c r="R202" s="112">
        <f t="shared" si="293"/>
        <v>0</v>
      </c>
      <c r="S202" s="113">
        <v>0</v>
      </c>
      <c r="T202" s="113">
        <v>0</v>
      </c>
      <c r="U202" s="113">
        <v>0</v>
      </c>
      <c r="V202" s="113">
        <v>0</v>
      </c>
      <c r="W202" s="113">
        <v>0</v>
      </c>
      <c r="X202" s="113">
        <v>0</v>
      </c>
      <c r="Y202" s="113">
        <f t="shared" si="294"/>
        <v>0</v>
      </c>
      <c r="Z202" s="113">
        <v>0</v>
      </c>
      <c r="AA202" s="113">
        <v>0</v>
      </c>
      <c r="AB202" s="113">
        <v>0</v>
      </c>
      <c r="AC202" s="113">
        <f t="shared" si="295"/>
        <v>0</v>
      </c>
      <c r="AD202" s="113">
        <f t="shared" si="296"/>
        <v>0</v>
      </c>
      <c r="AE202" s="114">
        <f t="shared" si="297"/>
        <v>0</v>
      </c>
      <c r="AF202" s="114">
        <f t="shared" si="298"/>
        <v>0</v>
      </c>
      <c r="AG202" s="113">
        <v>0</v>
      </c>
      <c r="AH202" s="113">
        <v>0</v>
      </c>
      <c r="AI202" s="113">
        <v>0</v>
      </c>
      <c r="AJ202" s="113">
        <f t="shared" si="299"/>
        <v>0</v>
      </c>
      <c r="AK202" s="113">
        <f t="shared" si="300"/>
        <v>0</v>
      </c>
      <c r="AL202" s="115">
        <v>0</v>
      </c>
      <c r="AM202" s="115">
        <v>0</v>
      </c>
      <c r="AN202" s="115">
        <v>0</v>
      </c>
      <c r="AO202" s="115">
        <v>0</v>
      </c>
      <c r="AP202" s="115">
        <v>0</v>
      </c>
      <c r="AQ202" s="115">
        <v>0</v>
      </c>
      <c r="AR202" s="115">
        <v>0</v>
      </c>
      <c r="AS202" s="115">
        <v>0</v>
      </c>
      <c r="AT202" s="409">
        <f t="shared" si="430"/>
        <v>0</v>
      </c>
      <c r="AU202" s="115">
        <f>AM202+AP202+AS202</f>
        <v>0</v>
      </c>
      <c r="AV202" s="116">
        <f t="shared" si="301"/>
        <v>0</v>
      </c>
      <c r="AW202" s="346">
        <f>I202+AK202</f>
        <v>33706</v>
      </c>
      <c r="AX202" s="113">
        <f>J202+Y202</f>
        <v>23760</v>
      </c>
      <c r="AY202" s="113">
        <f t="shared" si="431"/>
        <v>0</v>
      </c>
      <c r="AZ202" s="113">
        <f>K202+AC202</f>
        <v>0</v>
      </c>
      <c r="BA202" s="113">
        <f t="shared" si="432"/>
        <v>8031</v>
      </c>
      <c r="BB202" s="113">
        <f t="shared" si="432"/>
        <v>475</v>
      </c>
      <c r="BC202" s="113">
        <f>N202+AJ202</f>
        <v>1440</v>
      </c>
      <c r="BD202" s="115">
        <f>O202+AV202</f>
        <v>0.1</v>
      </c>
      <c r="BE202" s="115">
        <f>P202+AT202</f>
        <v>0</v>
      </c>
      <c r="BF202" s="372">
        <f t="shared" si="433"/>
        <v>0</v>
      </c>
      <c r="BG202" s="116">
        <f>Q202+AU202</f>
        <v>0.1</v>
      </c>
    </row>
    <row r="203" spans="1:59" s="389" customFormat="1" ht="12.75" customHeight="1" x14ac:dyDescent="0.2">
      <c r="A203" s="237">
        <v>36</v>
      </c>
      <c r="B203" s="31">
        <v>4453</v>
      </c>
      <c r="C203" s="31">
        <v>600074790</v>
      </c>
      <c r="D203" s="31">
        <v>71011111</v>
      </c>
      <c r="E203" s="246" t="s">
        <v>220</v>
      </c>
      <c r="F203" s="31"/>
      <c r="G203" s="236"/>
      <c r="H203" s="327"/>
      <c r="I203" s="5">
        <v>14241455</v>
      </c>
      <c r="J203" s="8">
        <v>10185776</v>
      </c>
      <c r="K203" s="8">
        <v>30000</v>
      </c>
      <c r="L203" s="8">
        <v>3452932</v>
      </c>
      <c r="M203" s="8">
        <v>203716</v>
      </c>
      <c r="N203" s="8">
        <v>369031</v>
      </c>
      <c r="O203" s="9">
        <v>22.047900000000002</v>
      </c>
      <c r="P203" s="9">
        <v>14.333400000000003</v>
      </c>
      <c r="Q203" s="38">
        <v>7.714500000000001</v>
      </c>
      <c r="R203" s="5">
        <f t="shared" ref="R203:BG203" si="434">SUM(R198:R202)</f>
        <v>0</v>
      </c>
      <c r="S203" s="8">
        <f t="shared" si="434"/>
        <v>0</v>
      </c>
      <c r="T203" s="8">
        <f t="shared" si="434"/>
        <v>0</v>
      </c>
      <c r="U203" s="8">
        <f t="shared" ref="U203" si="435">SUM(U198:U202)</f>
        <v>52184</v>
      </c>
      <c r="V203" s="8">
        <f t="shared" si="434"/>
        <v>0</v>
      </c>
      <c r="W203" s="8">
        <f t="shared" ref="W203" si="436">SUM(W198:W202)</f>
        <v>0</v>
      </c>
      <c r="X203" s="8">
        <f t="shared" si="434"/>
        <v>0</v>
      </c>
      <c r="Y203" s="8">
        <f t="shared" si="434"/>
        <v>52184</v>
      </c>
      <c r="Z203" s="8">
        <f t="shared" si="434"/>
        <v>0</v>
      </c>
      <c r="AA203" s="8">
        <f t="shared" si="434"/>
        <v>0</v>
      </c>
      <c r="AB203" s="8">
        <f t="shared" si="434"/>
        <v>0</v>
      </c>
      <c r="AC203" s="8">
        <f t="shared" si="434"/>
        <v>0</v>
      </c>
      <c r="AD203" s="8">
        <f t="shared" si="434"/>
        <v>52184</v>
      </c>
      <c r="AE203" s="8">
        <f t="shared" si="434"/>
        <v>17638</v>
      </c>
      <c r="AF203" s="8">
        <f t="shared" si="434"/>
        <v>1044</v>
      </c>
      <c r="AG203" s="8">
        <f t="shared" si="434"/>
        <v>0</v>
      </c>
      <c r="AH203" s="8">
        <f t="shared" ref="AH203" si="437">SUM(AH198:AH202)</f>
        <v>0</v>
      </c>
      <c r="AI203" s="8">
        <f t="shared" si="434"/>
        <v>0</v>
      </c>
      <c r="AJ203" s="8">
        <f t="shared" si="434"/>
        <v>0</v>
      </c>
      <c r="AK203" s="8">
        <f t="shared" si="434"/>
        <v>70866</v>
      </c>
      <c r="AL203" s="9">
        <f t="shared" si="434"/>
        <v>0</v>
      </c>
      <c r="AM203" s="9">
        <f t="shared" si="434"/>
        <v>0</v>
      </c>
      <c r="AN203" s="9">
        <f t="shared" si="434"/>
        <v>0</v>
      </c>
      <c r="AO203" s="9">
        <f t="shared" si="434"/>
        <v>0</v>
      </c>
      <c r="AP203" s="9">
        <f t="shared" si="434"/>
        <v>0</v>
      </c>
      <c r="AQ203" s="9">
        <f t="shared" ref="AQ203" si="438">SUM(AQ198:AQ202)</f>
        <v>0</v>
      </c>
      <c r="AR203" s="9">
        <f t="shared" si="434"/>
        <v>0</v>
      </c>
      <c r="AS203" s="9">
        <f t="shared" si="434"/>
        <v>0</v>
      </c>
      <c r="AT203" s="9">
        <f t="shared" si="434"/>
        <v>0</v>
      </c>
      <c r="AU203" s="9">
        <f t="shared" si="434"/>
        <v>0</v>
      </c>
      <c r="AV203" s="78">
        <f t="shared" si="434"/>
        <v>0</v>
      </c>
      <c r="AW203" s="851">
        <f t="shared" si="434"/>
        <v>14312321</v>
      </c>
      <c r="AX203" s="8">
        <f t="shared" si="434"/>
        <v>10237960</v>
      </c>
      <c r="AY203" s="43">
        <f t="shared" ref="AY203" si="439">SUM(AY198:AY202)</f>
        <v>0</v>
      </c>
      <c r="AZ203" s="8">
        <f t="shared" si="434"/>
        <v>30000</v>
      </c>
      <c r="BA203" s="8">
        <f t="shared" si="434"/>
        <v>3470570</v>
      </c>
      <c r="BB203" s="8">
        <f t="shared" si="434"/>
        <v>204760</v>
      </c>
      <c r="BC203" s="8">
        <f t="shared" si="434"/>
        <v>369031</v>
      </c>
      <c r="BD203" s="9">
        <f t="shared" si="434"/>
        <v>22.047900000000002</v>
      </c>
      <c r="BE203" s="9">
        <f t="shared" si="434"/>
        <v>14.333400000000003</v>
      </c>
      <c r="BF203" s="9">
        <f t="shared" si="434"/>
        <v>0</v>
      </c>
      <c r="BG203" s="78">
        <f t="shared" si="434"/>
        <v>7.714500000000001</v>
      </c>
    </row>
    <row r="204" spans="1:59" s="389" customFormat="1" ht="12.75" customHeight="1" x14ac:dyDescent="0.2">
      <c r="A204" s="374">
        <v>37</v>
      </c>
      <c r="B204" s="375">
        <v>4467</v>
      </c>
      <c r="C204" s="375">
        <v>600074935</v>
      </c>
      <c r="D204" s="375">
        <v>48282545</v>
      </c>
      <c r="E204" s="373" t="s">
        <v>221</v>
      </c>
      <c r="F204" s="375">
        <v>3111</v>
      </c>
      <c r="G204" s="247" t="s">
        <v>315</v>
      </c>
      <c r="H204" s="376" t="s">
        <v>281</v>
      </c>
      <c r="I204" s="110">
        <v>9035378</v>
      </c>
      <c r="J204" s="111">
        <v>6609041</v>
      </c>
      <c r="K204" s="111">
        <v>0</v>
      </c>
      <c r="L204" s="114">
        <v>2233856</v>
      </c>
      <c r="M204" s="114">
        <v>132181</v>
      </c>
      <c r="N204" s="111">
        <v>60300</v>
      </c>
      <c r="O204" s="275">
        <v>15.000999999999999</v>
      </c>
      <c r="P204" s="288">
        <v>11.935499999999999</v>
      </c>
      <c r="Q204" s="406">
        <v>3.0655000000000001</v>
      </c>
      <c r="R204" s="112">
        <f t="shared" si="293"/>
        <v>0</v>
      </c>
      <c r="S204" s="113">
        <v>0</v>
      </c>
      <c r="T204" s="113">
        <v>0</v>
      </c>
      <c r="U204" s="113">
        <v>0</v>
      </c>
      <c r="V204" s="113">
        <v>0</v>
      </c>
      <c r="W204" s="113">
        <v>0</v>
      </c>
      <c r="X204" s="113">
        <v>0</v>
      </c>
      <c r="Y204" s="113">
        <f t="shared" si="294"/>
        <v>0</v>
      </c>
      <c r="Z204" s="113">
        <v>0</v>
      </c>
      <c r="AA204" s="113">
        <v>0</v>
      </c>
      <c r="AB204" s="113">
        <v>0</v>
      </c>
      <c r="AC204" s="113">
        <f t="shared" si="295"/>
        <v>0</v>
      </c>
      <c r="AD204" s="113">
        <f t="shared" si="296"/>
        <v>0</v>
      </c>
      <c r="AE204" s="114">
        <f t="shared" si="297"/>
        <v>0</v>
      </c>
      <c r="AF204" s="114">
        <f t="shared" si="298"/>
        <v>0</v>
      </c>
      <c r="AG204" s="113">
        <v>0</v>
      </c>
      <c r="AH204" s="113">
        <v>0</v>
      </c>
      <c r="AI204" s="113">
        <v>0</v>
      </c>
      <c r="AJ204" s="113">
        <f t="shared" si="299"/>
        <v>0</v>
      </c>
      <c r="AK204" s="113">
        <f t="shared" si="300"/>
        <v>0</v>
      </c>
      <c r="AL204" s="115">
        <v>0</v>
      </c>
      <c r="AM204" s="115">
        <v>0</v>
      </c>
      <c r="AN204" s="115">
        <v>0</v>
      </c>
      <c r="AO204" s="115">
        <v>0</v>
      </c>
      <c r="AP204" s="115">
        <v>0</v>
      </c>
      <c r="AQ204" s="115">
        <v>0</v>
      </c>
      <c r="AR204" s="115">
        <v>0</v>
      </c>
      <c r="AS204" s="115">
        <v>0</v>
      </c>
      <c r="AT204" s="409">
        <f t="shared" ref="AT204:AT211" si="440">AL204+AN204+AO204+AR204+AQ204</f>
        <v>0</v>
      </c>
      <c r="AU204" s="115">
        <f t="shared" ref="AU204:AU211" si="441">AM204+AP204+AS204</f>
        <v>0</v>
      </c>
      <c r="AV204" s="116">
        <f t="shared" si="301"/>
        <v>0</v>
      </c>
      <c r="AW204" s="346">
        <f t="shared" ref="AW204:AW211" si="442">I204+AK204</f>
        <v>9035378</v>
      </c>
      <c r="AX204" s="113">
        <f t="shared" ref="AX204:AX211" si="443">J204+Y204</f>
        <v>6609041</v>
      </c>
      <c r="AY204" s="113">
        <f t="shared" ref="AY204:AY211" si="444">W204</f>
        <v>0</v>
      </c>
      <c r="AZ204" s="113">
        <f t="shared" ref="AZ204:AZ211" si="445">K204+AC204</f>
        <v>0</v>
      </c>
      <c r="BA204" s="113">
        <f t="shared" ref="BA204:BB211" si="446">L204+AE204</f>
        <v>2233856</v>
      </c>
      <c r="BB204" s="113">
        <f t="shared" si="446"/>
        <v>132181</v>
      </c>
      <c r="BC204" s="113">
        <f t="shared" ref="BC204:BC211" si="447">N204+AJ204</f>
        <v>60300</v>
      </c>
      <c r="BD204" s="115">
        <f t="shared" ref="BD204:BD211" si="448">O204+AV204</f>
        <v>15.000999999999999</v>
      </c>
      <c r="BE204" s="115">
        <f t="shared" ref="BE204:BE211" si="449">P204+AT204</f>
        <v>11.935499999999999</v>
      </c>
      <c r="BF204" s="372">
        <f t="shared" ref="BF204:BF211" si="450">AQ204</f>
        <v>0</v>
      </c>
      <c r="BG204" s="116">
        <f t="shared" ref="BG204:BG211" si="451">Q204+AU204</f>
        <v>3.0655000000000001</v>
      </c>
    </row>
    <row r="205" spans="1:59" s="389" customFormat="1" ht="12.75" customHeight="1" x14ac:dyDescent="0.2">
      <c r="A205" s="374">
        <v>37</v>
      </c>
      <c r="B205" s="375">
        <v>4467</v>
      </c>
      <c r="C205" s="375">
        <v>600074935</v>
      </c>
      <c r="D205" s="375">
        <v>48282545</v>
      </c>
      <c r="E205" s="373" t="s">
        <v>221</v>
      </c>
      <c r="F205" s="375">
        <v>3113</v>
      </c>
      <c r="G205" s="247" t="s">
        <v>318</v>
      </c>
      <c r="H205" s="376" t="s">
        <v>281</v>
      </c>
      <c r="I205" s="110">
        <v>29128553</v>
      </c>
      <c r="J205" s="111">
        <v>20563581</v>
      </c>
      <c r="K205" s="111">
        <v>220000</v>
      </c>
      <c r="L205" s="114">
        <v>7024851</v>
      </c>
      <c r="M205" s="114">
        <v>411271</v>
      </c>
      <c r="N205" s="111">
        <v>908850</v>
      </c>
      <c r="O205" s="275">
        <v>38.774399999999993</v>
      </c>
      <c r="P205" s="288">
        <v>29.657799999999998</v>
      </c>
      <c r="Q205" s="406">
        <v>9.1165999999999983</v>
      </c>
      <c r="R205" s="112">
        <f t="shared" ref="R205:R267" si="452">Z205*-1</f>
        <v>-10000</v>
      </c>
      <c r="S205" s="113">
        <v>0</v>
      </c>
      <c r="T205" s="113">
        <v>340758</v>
      </c>
      <c r="U205" s="113">
        <v>169580</v>
      </c>
      <c r="V205" s="113">
        <v>0</v>
      </c>
      <c r="W205" s="113">
        <v>0</v>
      </c>
      <c r="X205" s="113">
        <v>0</v>
      </c>
      <c r="Y205" s="113">
        <f t="shared" ref="Y205:Y267" si="453">SUM(R205:X205)</f>
        <v>500338</v>
      </c>
      <c r="Z205" s="113">
        <v>10000</v>
      </c>
      <c r="AA205" s="113">
        <v>0</v>
      </c>
      <c r="AB205" s="113">
        <v>0</v>
      </c>
      <c r="AC205" s="113">
        <f t="shared" ref="AC205:AC267" si="454">SUM(Z205:AB205)</f>
        <v>10000</v>
      </c>
      <c r="AD205" s="113">
        <f t="shared" ref="AD205:AD267" si="455">Y205+AC205</f>
        <v>510338</v>
      </c>
      <c r="AE205" s="114">
        <f t="shared" ref="AE205:AE267" si="456">ROUND((Y205+Z205+AA205)*33.8%,0)</f>
        <v>172494</v>
      </c>
      <c r="AF205" s="114">
        <f t="shared" ref="AF205:AF267" si="457">ROUND(Y205*2%,0)</f>
        <v>10007</v>
      </c>
      <c r="AG205" s="113">
        <v>0</v>
      </c>
      <c r="AH205" s="113">
        <v>0</v>
      </c>
      <c r="AI205" s="113">
        <v>0</v>
      </c>
      <c r="AJ205" s="113">
        <f t="shared" ref="AJ205:AJ267" si="458">SUM(AG205:AI205)</f>
        <v>0</v>
      </c>
      <c r="AK205" s="113">
        <f t="shared" ref="AK205:AK267" si="459">AD205+AE205+AF205+AJ205</f>
        <v>692839</v>
      </c>
      <c r="AL205" s="115">
        <v>0.01</v>
      </c>
      <c r="AM205" s="115">
        <v>-0.08</v>
      </c>
      <c r="AN205" s="115">
        <v>0</v>
      </c>
      <c r="AO205" s="115">
        <v>0.56000000000000005</v>
      </c>
      <c r="AP205" s="115">
        <v>0</v>
      </c>
      <c r="AQ205" s="115">
        <v>0</v>
      </c>
      <c r="AR205" s="115">
        <v>0</v>
      </c>
      <c r="AS205" s="115">
        <v>0</v>
      </c>
      <c r="AT205" s="409">
        <f t="shared" si="440"/>
        <v>0.57000000000000006</v>
      </c>
      <c r="AU205" s="115">
        <f t="shared" si="441"/>
        <v>-0.08</v>
      </c>
      <c r="AV205" s="116">
        <f t="shared" ref="AV205:AV267" si="460">SUM(AT205:AU205)</f>
        <v>0.49000000000000005</v>
      </c>
      <c r="AW205" s="346">
        <f t="shared" si="442"/>
        <v>29821392</v>
      </c>
      <c r="AX205" s="113">
        <f t="shared" si="443"/>
        <v>21063919</v>
      </c>
      <c r="AY205" s="113">
        <f t="shared" si="444"/>
        <v>0</v>
      </c>
      <c r="AZ205" s="113">
        <f t="shared" si="445"/>
        <v>230000</v>
      </c>
      <c r="BA205" s="113">
        <f t="shared" si="446"/>
        <v>7197345</v>
      </c>
      <c r="BB205" s="113">
        <f t="shared" si="446"/>
        <v>421278</v>
      </c>
      <c r="BC205" s="113">
        <f t="shared" si="447"/>
        <v>908850</v>
      </c>
      <c r="BD205" s="115">
        <f t="shared" si="448"/>
        <v>39.264399999999995</v>
      </c>
      <c r="BE205" s="115">
        <f t="shared" si="449"/>
        <v>30.227799999999998</v>
      </c>
      <c r="BF205" s="372">
        <f t="shared" si="450"/>
        <v>0</v>
      </c>
      <c r="BG205" s="116">
        <f t="shared" si="451"/>
        <v>9.0365999999999982</v>
      </c>
    </row>
    <row r="206" spans="1:59" s="389" customFormat="1" ht="12.75" customHeight="1" x14ac:dyDescent="0.2">
      <c r="A206" s="374">
        <v>37</v>
      </c>
      <c r="B206" s="375">
        <v>4467</v>
      </c>
      <c r="C206" s="375">
        <v>600074935</v>
      </c>
      <c r="D206" s="375">
        <v>48282545</v>
      </c>
      <c r="E206" s="373" t="s">
        <v>221</v>
      </c>
      <c r="F206" s="375">
        <v>3113</v>
      </c>
      <c r="G206" s="247" t="s">
        <v>317</v>
      </c>
      <c r="H206" s="376" t="s">
        <v>281</v>
      </c>
      <c r="I206" s="110">
        <v>1857337</v>
      </c>
      <c r="J206" s="111">
        <v>1367700</v>
      </c>
      <c r="K206" s="111">
        <v>0</v>
      </c>
      <c r="L206" s="114">
        <v>462283</v>
      </c>
      <c r="M206" s="114">
        <v>27354</v>
      </c>
      <c r="N206" s="111">
        <v>0</v>
      </c>
      <c r="O206" s="275">
        <v>3.9167000000000001</v>
      </c>
      <c r="P206" s="288">
        <v>3.9167000000000001</v>
      </c>
      <c r="Q206" s="406">
        <v>0</v>
      </c>
      <c r="R206" s="112">
        <f t="shared" si="452"/>
        <v>0</v>
      </c>
      <c r="S206" s="113">
        <v>0</v>
      </c>
      <c r="T206" s="113">
        <v>0</v>
      </c>
      <c r="U206" s="113">
        <v>0</v>
      </c>
      <c r="V206" s="113">
        <v>0</v>
      </c>
      <c r="W206" s="113">
        <v>0</v>
      </c>
      <c r="X206" s="113">
        <v>0</v>
      </c>
      <c r="Y206" s="113">
        <f t="shared" si="453"/>
        <v>0</v>
      </c>
      <c r="Z206" s="113">
        <v>0</v>
      </c>
      <c r="AA206" s="113">
        <v>0</v>
      </c>
      <c r="AB206" s="113">
        <v>0</v>
      </c>
      <c r="AC206" s="113">
        <f t="shared" si="454"/>
        <v>0</v>
      </c>
      <c r="AD206" s="113">
        <f t="shared" si="455"/>
        <v>0</v>
      </c>
      <c r="AE206" s="114">
        <f t="shared" si="456"/>
        <v>0</v>
      </c>
      <c r="AF206" s="114">
        <f t="shared" si="457"/>
        <v>0</v>
      </c>
      <c r="AG206" s="113">
        <v>0</v>
      </c>
      <c r="AH206" s="113">
        <v>0</v>
      </c>
      <c r="AI206" s="113">
        <v>0</v>
      </c>
      <c r="AJ206" s="113">
        <f t="shared" si="458"/>
        <v>0</v>
      </c>
      <c r="AK206" s="113">
        <f t="shared" si="459"/>
        <v>0</v>
      </c>
      <c r="AL206" s="115">
        <v>0</v>
      </c>
      <c r="AM206" s="115">
        <v>0</v>
      </c>
      <c r="AN206" s="115">
        <v>0</v>
      </c>
      <c r="AO206" s="115">
        <v>0</v>
      </c>
      <c r="AP206" s="115">
        <v>0</v>
      </c>
      <c r="AQ206" s="115">
        <v>0</v>
      </c>
      <c r="AR206" s="115">
        <v>0</v>
      </c>
      <c r="AS206" s="115">
        <v>0</v>
      </c>
      <c r="AT206" s="409">
        <f t="shared" si="440"/>
        <v>0</v>
      </c>
      <c r="AU206" s="115">
        <f t="shared" si="441"/>
        <v>0</v>
      </c>
      <c r="AV206" s="116">
        <f t="shared" si="460"/>
        <v>0</v>
      </c>
      <c r="AW206" s="346">
        <f t="shared" si="442"/>
        <v>1857337</v>
      </c>
      <c r="AX206" s="113">
        <f t="shared" si="443"/>
        <v>1367700</v>
      </c>
      <c r="AY206" s="113">
        <f t="shared" si="444"/>
        <v>0</v>
      </c>
      <c r="AZ206" s="113">
        <f t="shared" si="445"/>
        <v>0</v>
      </c>
      <c r="BA206" s="113">
        <f t="shared" si="446"/>
        <v>462283</v>
      </c>
      <c r="BB206" s="113">
        <f t="shared" si="446"/>
        <v>27354</v>
      </c>
      <c r="BC206" s="113">
        <f t="shared" si="447"/>
        <v>0</v>
      </c>
      <c r="BD206" s="115">
        <f t="shared" si="448"/>
        <v>3.9167000000000001</v>
      </c>
      <c r="BE206" s="115">
        <f t="shared" si="449"/>
        <v>3.9167000000000001</v>
      </c>
      <c r="BF206" s="372">
        <f t="shared" si="450"/>
        <v>0</v>
      </c>
      <c r="BG206" s="116">
        <f t="shared" si="451"/>
        <v>0</v>
      </c>
    </row>
    <row r="207" spans="1:59" s="389" customFormat="1" ht="12.75" customHeight="1" x14ac:dyDescent="0.2">
      <c r="A207" s="374">
        <v>37</v>
      </c>
      <c r="B207" s="375">
        <v>4467</v>
      </c>
      <c r="C207" s="375">
        <v>600074935</v>
      </c>
      <c r="D207" s="375">
        <v>48282545</v>
      </c>
      <c r="E207" s="373" t="s">
        <v>221</v>
      </c>
      <c r="F207" s="375">
        <v>3113</v>
      </c>
      <c r="G207" s="247" t="s">
        <v>316</v>
      </c>
      <c r="H207" s="376" t="s">
        <v>282</v>
      </c>
      <c r="I207" s="110">
        <v>4226326</v>
      </c>
      <c r="J207" s="111">
        <v>3106646</v>
      </c>
      <c r="K207" s="111">
        <v>0</v>
      </c>
      <c r="L207" s="114">
        <v>1050047</v>
      </c>
      <c r="M207" s="114">
        <v>62133</v>
      </c>
      <c r="N207" s="111">
        <v>7500</v>
      </c>
      <c r="O207" s="275">
        <v>8.9399999999999977</v>
      </c>
      <c r="P207" s="288">
        <v>8.9399999999999977</v>
      </c>
      <c r="Q207" s="406">
        <v>0</v>
      </c>
      <c r="R207" s="112">
        <f t="shared" si="452"/>
        <v>0</v>
      </c>
      <c r="S207" s="113">
        <v>0</v>
      </c>
      <c r="T207" s="113">
        <v>0</v>
      </c>
      <c r="U207" s="113">
        <v>0</v>
      </c>
      <c r="V207" s="113">
        <v>0</v>
      </c>
      <c r="W207" s="113">
        <v>0</v>
      </c>
      <c r="X207" s="113">
        <v>0</v>
      </c>
      <c r="Y207" s="113">
        <f t="shared" si="453"/>
        <v>0</v>
      </c>
      <c r="Z207" s="113">
        <v>0</v>
      </c>
      <c r="AA207" s="113">
        <v>0</v>
      </c>
      <c r="AB207" s="113">
        <v>0</v>
      </c>
      <c r="AC207" s="113">
        <f t="shared" si="454"/>
        <v>0</v>
      </c>
      <c r="AD207" s="113">
        <f t="shared" si="455"/>
        <v>0</v>
      </c>
      <c r="AE207" s="114">
        <f t="shared" si="456"/>
        <v>0</v>
      </c>
      <c r="AF207" s="114">
        <f t="shared" si="457"/>
        <v>0</v>
      </c>
      <c r="AG207" s="113">
        <v>0</v>
      </c>
      <c r="AH207" s="113">
        <v>0</v>
      </c>
      <c r="AI207" s="113">
        <v>0</v>
      </c>
      <c r="AJ207" s="113">
        <f t="shared" si="458"/>
        <v>0</v>
      </c>
      <c r="AK207" s="113">
        <f t="shared" si="459"/>
        <v>0</v>
      </c>
      <c r="AL207" s="115">
        <v>0</v>
      </c>
      <c r="AM207" s="115">
        <v>0</v>
      </c>
      <c r="AN207" s="115">
        <v>0</v>
      </c>
      <c r="AO207" s="115">
        <v>0</v>
      </c>
      <c r="AP207" s="115">
        <v>0</v>
      </c>
      <c r="AQ207" s="115">
        <v>0</v>
      </c>
      <c r="AR207" s="115">
        <v>0</v>
      </c>
      <c r="AS207" s="115">
        <v>0</v>
      </c>
      <c r="AT207" s="409">
        <f t="shared" si="440"/>
        <v>0</v>
      </c>
      <c r="AU207" s="115">
        <f t="shared" si="441"/>
        <v>0</v>
      </c>
      <c r="AV207" s="116">
        <f t="shared" si="460"/>
        <v>0</v>
      </c>
      <c r="AW207" s="346">
        <f t="shared" si="442"/>
        <v>4226326</v>
      </c>
      <c r="AX207" s="113">
        <f t="shared" si="443"/>
        <v>3106646</v>
      </c>
      <c r="AY207" s="113">
        <f t="shared" si="444"/>
        <v>0</v>
      </c>
      <c r="AZ207" s="113">
        <f t="shared" si="445"/>
        <v>0</v>
      </c>
      <c r="BA207" s="113">
        <f t="shared" si="446"/>
        <v>1050047</v>
      </c>
      <c r="BB207" s="113">
        <f t="shared" si="446"/>
        <v>62133</v>
      </c>
      <c r="BC207" s="113">
        <f t="shared" si="447"/>
        <v>7500</v>
      </c>
      <c r="BD207" s="115">
        <f t="shared" si="448"/>
        <v>8.9399999999999977</v>
      </c>
      <c r="BE207" s="115">
        <f t="shared" si="449"/>
        <v>8.9399999999999977</v>
      </c>
      <c r="BF207" s="372">
        <f t="shared" si="450"/>
        <v>0</v>
      </c>
      <c r="BG207" s="116">
        <f t="shared" si="451"/>
        <v>0</v>
      </c>
    </row>
    <row r="208" spans="1:59" s="389" customFormat="1" ht="12.75" customHeight="1" x14ac:dyDescent="0.2">
      <c r="A208" s="374">
        <v>37</v>
      </c>
      <c r="B208" s="375">
        <v>4467</v>
      </c>
      <c r="C208" s="375">
        <v>600074935</v>
      </c>
      <c r="D208" s="375">
        <v>48282545</v>
      </c>
      <c r="E208" s="373" t="s">
        <v>221</v>
      </c>
      <c r="F208" s="375">
        <v>3141</v>
      </c>
      <c r="G208" s="247" t="s">
        <v>319</v>
      </c>
      <c r="H208" s="376" t="s">
        <v>282</v>
      </c>
      <c r="I208" s="110">
        <v>2702255</v>
      </c>
      <c r="J208" s="111">
        <v>1973669</v>
      </c>
      <c r="K208" s="111">
        <v>0</v>
      </c>
      <c r="L208" s="114">
        <v>667100</v>
      </c>
      <c r="M208" s="114">
        <v>39474</v>
      </c>
      <c r="N208" s="111">
        <v>22012</v>
      </c>
      <c r="O208" s="275">
        <v>6.71</v>
      </c>
      <c r="P208" s="288">
        <v>0</v>
      </c>
      <c r="Q208" s="406">
        <v>6.71</v>
      </c>
      <c r="R208" s="112">
        <f t="shared" si="452"/>
        <v>0</v>
      </c>
      <c r="S208" s="113">
        <v>0</v>
      </c>
      <c r="T208" s="113">
        <v>0</v>
      </c>
      <c r="U208" s="113">
        <v>0</v>
      </c>
      <c r="V208" s="113">
        <v>0</v>
      </c>
      <c r="W208" s="113">
        <v>0</v>
      </c>
      <c r="X208" s="113">
        <v>0</v>
      </c>
      <c r="Y208" s="113">
        <f t="shared" si="453"/>
        <v>0</v>
      </c>
      <c r="Z208" s="113">
        <v>0</v>
      </c>
      <c r="AA208" s="113">
        <v>0</v>
      </c>
      <c r="AB208" s="113">
        <v>0</v>
      </c>
      <c r="AC208" s="113">
        <f t="shared" si="454"/>
        <v>0</v>
      </c>
      <c r="AD208" s="113">
        <f t="shared" si="455"/>
        <v>0</v>
      </c>
      <c r="AE208" s="114">
        <f t="shared" si="456"/>
        <v>0</v>
      </c>
      <c r="AF208" s="114">
        <f t="shared" si="457"/>
        <v>0</v>
      </c>
      <c r="AG208" s="113">
        <v>0</v>
      </c>
      <c r="AH208" s="113">
        <v>0</v>
      </c>
      <c r="AI208" s="113">
        <v>0</v>
      </c>
      <c r="AJ208" s="113">
        <f t="shared" si="458"/>
        <v>0</v>
      </c>
      <c r="AK208" s="113">
        <f t="shared" si="459"/>
        <v>0</v>
      </c>
      <c r="AL208" s="115">
        <v>0</v>
      </c>
      <c r="AM208" s="115">
        <v>0</v>
      </c>
      <c r="AN208" s="115">
        <v>0</v>
      </c>
      <c r="AO208" s="115">
        <v>0</v>
      </c>
      <c r="AP208" s="115">
        <v>0</v>
      </c>
      <c r="AQ208" s="115">
        <v>0</v>
      </c>
      <c r="AR208" s="115">
        <v>0</v>
      </c>
      <c r="AS208" s="115">
        <v>0</v>
      </c>
      <c r="AT208" s="409">
        <f t="shared" si="440"/>
        <v>0</v>
      </c>
      <c r="AU208" s="115">
        <f t="shared" si="441"/>
        <v>0</v>
      </c>
      <c r="AV208" s="116">
        <f t="shared" si="460"/>
        <v>0</v>
      </c>
      <c r="AW208" s="346">
        <f t="shared" si="442"/>
        <v>2702255</v>
      </c>
      <c r="AX208" s="113">
        <f t="shared" si="443"/>
        <v>1973669</v>
      </c>
      <c r="AY208" s="113">
        <f t="shared" si="444"/>
        <v>0</v>
      </c>
      <c r="AZ208" s="113">
        <f t="shared" si="445"/>
        <v>0</v>
      </c>
      <c r="BA208" s="113">
        <f t="shared" si="446"/>
        <v>667100</v>
      </c>
      <c r="BB208" s="113">
        <f t="shared" si="446"/>
        <v>39474</v>
      </c>
      <c r="BC208" s="113">
        <f t="shared" si="447"/>
        <v>22012</v>
      </c>
      <c r="BD208" s="115">
        <f t="shared" si="448"/>
        <v>6.71</v>
      </c>
      <c r="BE208" s="115">
        <f t="shared" si="449"/>
        <v>0</v>
      </c>
      <c r="BF208" s="372">
        <f t="shared" si="450"/>
        <v>0</v>
      </c>
      <c r="BG208" s="116">
        <f t="shared" si="451"/>
        <v>6.71</v>
      </c>
    </row>
    <row r="209" spans="1:59" s="389" customFormat="1" ht="12.75" customHeight="1" x14ac:dyDescent="0.2">
      <c r="A209" s="374">
        <v>37</v>
      </c>
      <c r="B209" s="375">
        <v>4467</v>
      </c>
      <c r="C209" s="375">
        <v>600074935</v>
      </c>
      <c r="D209" s="375">
        <v>48282545</v>
      </c>
      <c r="E209" s="367" t="s">
        <v>221</v>
      </c>
      <c r="F209" s="375">
        <v>3143</v>
      </c>
      <c r="G209" s="247" t="s">
        <v>633</v>
      </c>
      <c r="H209" s="394" t="s">
        <v>281</v>
      </c>
      <c r="I209" s="110">
        <v>2023343</v>
      </c>
      <c r="J209" s="111">
        <v>1489944</v>
      </c>
      <c r="K209" s="111">
        <v>0</v>
      </c>
      <c r="L209" s="114">
        <v>503600</v>
      </c>
      <c r="M209" s="114">
        <v>29799</v>
      </c>
      <c r="N209" s="111">
        <v>0</v>
      </c>
      <c r="O209" s="275">
        <v>3.3130999999999999</v>
      </c>
      <c r="P209" s="288">
        <v>3.3130999999999999</v>
      </c>
      <c r="Q209" s="406">
        <v>0</v>
      </c>
      <c r="R209" s="112">
        <f t="shared" si="452"/>
        <v>0</v>
      </c>
      <c r="S209" s="113">
        <v>0</v>
      </c>
      <c r="T209" s="113">
        <v>0</v>
      </c>
      <c r="U209" s="113">
        <v>0</v>
      </c>
      <c r="V209" s="113">
        <v>0</v>
      </c>
      <c r="W209" s="113">
        <v>0</v>
      </c>
      <c r="X209" s="113">
        <v>0</v>
      </c>
      <c r="Y209" s="113">
        <f t="shared" si="453"/>
        <v>0</v>
      </c>
      <c r="Z209" s="113">
        <v>0</v>
      </c>
      <c r="AA209" s="113">
        <v>0</v>
      </c>
      <c r="AB209" s="113">
        <v>0</v>
      </c>
      <c r="AC209" s="113">
        <f t="shared" si="454"/>
        <v>0</v>
      </c>
      <c r="AD209" s="113">
        <f t="shared" si="455"/>
        <v>0</v>
      </c>
      <c r="AE209" s="114">
        <f t="shared" si="456"/>
        <v>0</v>
      </c>
      <c r="AF209" s="114">
        <f t="shared" si="457"/>
        <v>0</v>
      </c>
      <c r="AG209" s="113">
        <v>0</v>
      </c>
      <c r="AH209" s="113">
        <v>0</v>
      </c>
      <c r="AI209" s="113">
        <v>0</v>
      </c>
      <c r="AJ209" s="113">
        <f t="shared" si="458"/>
        <v>0</v>
      </c>
      <c r="AK209" s="113">
        <f t="shared" si="459"/>
        <v>0</v>
      </c>
      <c r="AL209" s="115">
        <v>0</v>
      </c>
      <c r="AM209" s="115">
        <v>0</v>
      </c>
      <c r="AN209" s="115">
        <v>0</v>
      </c>
      <c r="AO209" s="115">
        <v>0</v>
      </c>
      <c r="AP209" s="115">
        <v>0</v>
      </c>
      <c r="AQ209" s="115">
        <v>0</v>
      </c>
      <c r="AR209" s="115">
        <v>0</v>
      </c>
      <c r="AS209" s="115">
        <v>0</v>
      </c>
      <c r="AT209" s="409">
        <f t="shared" si="440"/>
        <v>0</v>
      </c>
      <c r="AU209" s="115">
        <f t="shared" si="441"/>
        <v>0</v>
      </c>
      <c r="AV209" s="116">
        <f t="shared" si="460"/>
        <v>0</v>
      </c>
      <c r="AW209" s="346">
        <f t="shared" si="442"/>
        <v>2023343</v>
      </c>
      <c r="AX209" s="113">
        <f t="shared" si="443"/>
        <v>1489944</v>
      </c>
      <c r="AY209" s="113">
        <f t="shared" si="444"/>
        <v>0</v>
      </c>
      <c r="AZ209" s="113">
        <f t="shared" si="445"/>
        <v>0</v>
      </c>
      <c r="BA209" s="113">
        <f t="shared" si="446"/>
        <v>503600</v>
      </c>
      <c r="BB209" s="113">
        <f t="shared" si="446"/>
        <v>29799</v>
      </c>
      <c r="BC209" s="113">
        <f t="shared" si="447"/>
        <v>0</v>
      </c>
      <c r="BD209" s="115">
        <f t="shared" si="448"/>
        <v>3.3130999999999999</v>
      </c>
      <c r="BE209" s="115">
        <f t="shared" si="449"/>
        <v>3.3130999999999999</v>
      </c>
      <c r="BF209" s="372">
        <f t="shared" si="450"/>
        <v>0</v>
      </c>
      <c r="BG209" s="116">
        <f t="shared" si="451"/>
        <v>0</v>
      </c>
    </row>
    <row r="210" spans="1:59" s="389" customFormat="1" ht="12.75" customHeight="1" x14ac:dyDescent="0.2">
      <c r="A210" s="374">
        <v>37</v>
      </c>
      <c r="B210" s="375">
        <v>4467</v>
      </c>
      <c r="C210" s="375">
        <v>600074935</v>
      </c>
      <c r="D210" s="375">
        <v>48282545</v>
      </c>
      <c r="E210" s="367" t="s">
        <v>221</v>
      </c>
      <c r="F210" s="375">
        <v>3143</v>
      </c>
      <c r="G210" s="247" t="s">
        <v>634</v>
      </c>
      <c r="H210" s="394" t="s">
        <v>282</v>
      </c>
      <c r="I210" s="110">
        <v>54772</v>
      </c>
      <c r="J210" s="111">
        <v>38610</v>
      </c>
      <c r="K210" s="111">
        <v>0</v>
      </c>
      <c r="L210" s="114">
        <v>13050</v>
      </c>
      <c r="M210" s="114">
        <v>772</v>
      </c>
      <c r="N210" s="111">
        <v>2340</v>
      </c>
      <c r="O210" s="275">
        <v>0.16</v>
      </c>
      <c r="P210" s="288">
        <v>0</v>
      </c>
      <c r="Q210" s="406">
        <v>0.16</v>
      </c>
      <c r="R210" s="112">
        <f t="shared" si="452"/>
        <v>0</v>
      </c>
      <c r="S210" s="113">
        <v>0</v>
      </c>
      <c r="T210" s="113">
        <v>0</v>
      </c>
      <c r="U210" s="113">
        <v>0</v>
      </c>
      <c r="V210" s="113">
        <v>0</v>
      </c>
      <c r="W210" s="113">
        <v>0</v>
      </c>
      <c r="X210" s="113">
        <v>0</v>
      </c>
      <c r="Y210" s="113">
        <f t="shared" si="453"/>
        <v>0</v>
      </c>
      <c r="Z210" s="113">
        <v>0</v>
      </c>
      <c r="AA210" s="113">
        <v>0</v>
      </c>
      <c r="AB210" s="113">
        <v>0</v>
      </c>
      <c r="AC210" s="113">
        <f t="shared" si="454"/>
        <v>0</v>
      </c>
      <c r="AD210" s="113">
        <f t="shared" si="455"/>
        <v>0</v>
      </c>
      <c r="AE210" s="114">
        <f t="shared" si="456"/>
        <v>0</v>
      </c>
      <c r="AF210" s="114">
        <f t="shared" si="457"/>
        <v>0</v>
      </c>
      <c r="AG210" s="113">
        <v>0</v>
      </c>
      <c r="AH210" s="113">
        <v>0</v>
      </c>
      <c r="AI210" s="113">
        <v>0</v>
      </c>
      <c r="AJ210" s="113">
        <f t="shared" si="458"/>
        <v>0</v>
      </c>
      <c r="AK210" s="113">
        <f t="shared" si="459"/>
        <v>0</v>
      </c>
      <c r="AL210" s="115">
        <v>0</v>
      </c>
      <c r="AM210" s="115">
        <v>0</v>
      </c>
      <c r="AN210" s="115">
        <v>0</v>
      </c>
      <c r="AO210" s="115">
        <v>0</v>
      </c>
      <c r="AP210" s="115">
        <v>0</v>
      </c>
      <c r="AQ210" s="115">
        <v>0</v>
      </c>
      <c r="AR210" s="115">
        <v>0</v>
      </c>
      <c r="AS210" s="115">
        <v>0</v>
      </c>
      <c r="AT210" s="409">
        <f t="shared" si="440"/>
        <v>0</v>
      </c>
      <c r="AU210" s="115">
        <f t="shared" si="441"/>
        <v>0</v>
      </c>
      <c r="AV210" s="116">
        <f t="shared" si="460"/>
        <v>0</v>
      </c>
      <c r="AW210" s="346">
        <f t="shared" si="442"/>
        <v>54772</v>
      </c>
      <c r="AX210" s="113">
        <f t="shared" si="443"/>
        <v>38610</v>
      </c>
      <c r="AY210" s="113">
        <f t="shared" si="444"/>
        <v>0</v>
      </c>
      <c r="AZ210" s="113">
        <f t="shared" si="445"/>
        <v>0</v>
      </c>
      <c r="BA210" s="113">
        <f t="shared" si="446"/>
        <v>13050</v>
      </c>
      <c r="BB210" s="113">
        <f t="shared" si="446"/>
        <v>772</v>
      </c>
      <c r="BC210" s="113">
        <f t="shared" si="447"/>
        <v>2340</v>
      </c>
      <c r="BD210" s="115">
        <f t="shared" si="448"/>
        <v>0.16</v>
      </c>
      <c r="BE210" s="115">
        <f t="shared" si="449"/>
        <v>0</v>
      </c>
      <c r="BF210" s="372">
        <f t="shared" si="450"/>
        <v>0</v>
      </c>
      <c r="BG210" s="116">
        <f t="shared" si="451"/>
        <v>0.16</v>
      </c>
    </row>
    <row r="211" spans="1:59" s="389" customFormat="1" ht="12.75" customHeight="1" x14ac:dyDescent="0.2">
      <c r="A211" s="374">
        <v>37</v>
      </c>
      <c r="B211" s="375">
        <v>4467</v>
      </c>
      <c r="C211" s="375">
        <v>600074935</v>
      </c>
      <c r="D211" s="375">
        <v>48282545</v>
      </c>
      <c r="E211" s="373" t="s">
        <v>221</v>
      </c>
      <c r="F211" s="375">
        <v>3233</v>
      </c>
      <c r="G211" s="247" t="s">
        <v>322</v>
      </c>
      <c r="H211" s="376" t="s">
        <v>282</v>
      </c>
      <c r="I211" s="110">
        <v>2356070</v>
      </c>
      <c r="J211" s="111">
        <v>1692449</v>
      </c>
      <c r="K211" s="111">
        <v>30000</v>
      </c>
      <c r="L211" s="114">
        <v>582188</v>
      </c>
      <c r="M211" s="114">
        <v>33849</v>
      </c>
      <c r="N211" s="111">
        <v>17584</v>
      </c>
      <c r="O211" s="275">
        <v>3.75</v>
      </c>
      <c r="P211" s="288">
        <v>2.7</v>
      </c>
      <c r="Q211" s="406">
        <v>1.05</v>
      </c>
      <c r="R211" s="112">
        <f t="shared" si="452"/>
        <v>10000</v>
      </c>
      <c r="S211" s="113">
        <v>0</v>
      </c>
      <c r="T211" s="113">
        <v>0</v>
      </c>
      <c r="U211" s="113">
        <v>0</v>
      </c>
      <c r="V211" s="113">
        <v>0</v>
      </c>
      <c r="W211" s="113">
        <v>0</v>
      </c>
      <c r="X211" s="113">
        <v>0</v>
      </c>
      <c r="Y211" s="113">
        <f t="shared" si="453"/>
        <v>10000</v>
      </c>
      <c r="Z211" s="113">
        <v>-10000</v>
      </c>
      <c r="AA211" s="113">
        <v>0</v>
      </c>
      <c r="AB211" s="113">
        <v>0</v>
      </c>
      <c r="AC211" s="113">
        <f t="shared" si="454"/>
        <v>-10000</v>
      </c>
      <c r="AD211" s="113">
        <f t="shared" si="455"/>
        <v>0</v>
      </c>
      <c r="AE211" s="114">
        <f t="shared" si="456"/>
        <v>0</v>
      </c>
      <c r="AF211" s="114">
        <f t="shared" si="457"/>
        <v>200</v>
      </c>
      <c r="AG211" s="113">
        <v>0</v>
      </c>
      <c r="AH211" s="113">
        <v>0</v>
      </c>
      <c r="AI211" s="113">
        <v>0</v>
      </c>
      <c r="AJ211" s="113">
        <f t="shared" si="458"/>
        <v>0</v>
      </c>
      <c r="AK211" s="113">
        <f t="shared" si="459"/>
        <v>200</v>
      </c>
      <c r="AL211" s="115">
        <v>0.02</v>
      </c>
      <c r="AM211" s="115">
        <v>0</v>
      </c>
      <c r="AN211" s="115">
        <v>0</v>
      </c>
      <c r="AO211" s="115">
        <v>0</v>
      </c>
      <c r="AP211" s="115">
        <v>0</v>
      </c>
      <c r="AQ211" s="115">
        <v>0</v>
      </c>
      <c r="AR211" s="115">
        <v>0</v>
      </c>
      <c r="AS211" s="115">
        <v>0</v>
      </c>
      <c r="AT211" s="409">
        <f t="shared" si="440"/>
        <v>0.02</v>
      </c>
      <c r="AU211" s="115">
        <f t="shared" si="441"/>
        <v>0</v>
      </c>
      <c r="AV211" s="116">
        <f t="shared" si="460"/>
        <v>0.02</v>
      </c>
      <c r="AW211" s="346">
        <f t="shared" si="442"/>
        <v>2356270</v>
      </c>
      <c r="AX211" s="113">
        <f t="shared" si="443"/>
        <v>1702449</v>
      </c>
      <c r="AY211" s="113">
        <f t="shared" si="444"/>
        <v>0</v>
      </c>
      <c r="AZ211" s="113">
        <f t="shared" si="445"/>
        <v>20000</v>
      </c>
      <c r="BA211" s="113">
        <f t="shared" si="446"/>
        <v>582188</v>
      </c>
      <c r="BB211" s="113">
        <f t="shared" si="446"/>
        <v>34049</v>
      </c>
      <c r="BC211" s="113">
        <f t="shared" si="447"/>
        <v>17584</v>
      </c>
      <c r="BD211" s="115">
        <f t="shared" si="448"/>
        <v>3.77</v>
      </c>
      <c r="BE211" s="115">
        <f t="shared" si="449"/>
        <v>2.72</v>
      </c>
      <c r="BF211" s="372">
        <f t="shared" si="450"/>
        <v>0</v>
      </c>
      <c r="BG211" s="116">
        <f t="shared" si="451"/>
        <v>1.05</v>
      </c>
    </row>
    <row r="212" spans="1:59" s="389" customFormat="1" ht="12.75" customHeight="1" x14ac:dyDescent="0.2">
      <c r="A212" s="237">
        <v>37</v>
      </c>
      <c r="B212" s="31">
        <v>4467</v>
      </c>
      <c r="C212" s="31">
        <v>600074935</v>
      </c>
      <c r="D212" s="31">
        <v>48282545</v>
      </c>
      <c r="E212" s="246" t="s">
        <v>222</v>
      </c>
      <c r="F212" s="31"/>
      <c r="G212" s="236"/>
      <c r="H212" s="327"/>
      <c r="I212" s="5">
        <v>51384034</v>
      </c>
      <c r="J212" s="8">
        <v>36841640</v>
      </c>
      <c r="K212" s="8">
        <v>250000</v>
      </c>
      <c r="L212" s="8">
        <v>12536975</v>
      </c>
      <c r="M212" s="8">
        <v>736833</v>
      </c>
      <c r="N212" s="8">
        <v>1018586</v>
      </c>
      <c r="O212" s="9">
        <v>80.565199999999976</v>
      </c>
      <c r="P212" s="9">
        <v>60.463099999999997</v>
      </c>
      <c r="Q212" s="38">
        <v>20.1021</v>
      </c>
      <c r="R212" s="5">
        <f t="shared" ref="R212:BG212" si="461">SUM(R204:R211)</f>
        <v>0</v>
      </c>
      <c r="S212" s="8">
        <f t="shared" si="461"/>
        <v>0</v>
      </c>
      <c r="T212" s="8">
        <f t="shared" si="461"/>
        <v>340758</v>
      </c>
      <c r="U212" s="8">
        <f t="shared" si="461"/>
        <v>169580</v>
      </c>
      <c r="V212" s="8">
        <f t="shared" si="461"/>
        <v>0</v>
      </c>
      <c r="W212" s="8">
        <f t="shared" ref="W212" si="462">SUM(W204:W211)</f>
        <v>0</v>
      </c>
      <c r="X212" s="8">
        <f t="shared" si="461"/>
        <v>0</v>
      </c>
      <c r="Y212" s="8">
        <f t="shared" si="461"/>
        <v>510338</v>
      </c>
      <c r="Z212" s="8">
        <f t="shared" si="461"/>
        <v>0</v>
      </c>
      <c r="AA212" s="8">
        <f t="shared" si="461"/>
        <v>0</v>
      </c>
      <c r="AB212" s="8">
        <f t="shared" si="461"/>
        <v>0</v>
      </c>
      <c r="AC212" s="8">
        <f t="shared" si="461"/>
        <v>0</v>
      </c>
      <c r="AD212" s="8">
        <f t="shared" si="461"/>
        <v>510338</v>
      </c>
      <c r="AE212" s="8">
        <f t="shared" si="461"/>
        <v>172494</v>
      </c>
      <c r="AF212" s="8">
        <f t="shared" si="461"/>
        <v>10207</v>
      </c>
      <c r="AG212" s="8">
        <f t="shared" si="461"/>
        <v>0</v>
      </c>
      <c r="AH212" s="8">
        <f t="shared" si="461"/>
        <v>0</v>
      </c>
      <c r="AI212" s="8">
        <f t="shared" si="461"/>
        <v>0</v>
      </c>
      <c r="AJ212" s="8">
        <f t="shared" si="461"/>
        <v>0</v>
      </c>
      <c r="AK212" s="8">
        <f t="shared" si="461"/>
        <v>693039</v>
      </c>
      <c r="AL212" s="9">
        <f t="shared" si="461"/>
        <v>0.03</v>
      </c>
      <c r="AM212" s="9">
        <f t="shared" si="461"/>
        <v>-0.08</v>
      </c>
      <c r="AN212" s="9">
        <f t="shared" si="461"/>
        <v>0</v>
      </c>
      <c r="AO212" s="9">
        <f t="shared" si="461"/>
        <v>0.56000000000000005</v>
      </c>
      <c r="AP212" s="9">
        <f t="shared" si="461"/>
        <v>0</v>
      </c>
      <c r="AQ212" s="9">
        <f t="shared" ref="AQ212" si="463">SUM(AQ204:AQ211)</f>
        <v>0</v>
      </c>
      <c r="AR212" s="9">
        <f t="shared" si="461"/>
        <v>0</v>
      </c>
      <c r="AS212" s="9">
        <f t="shared" si="461"/>
        <v>0</v>
      </c>
      <c r="AT212" s="9">
        <f t="shared" si="461"/>
        <v>0.59000000000000008</v>
      </c>
      <c r="AU212" s="9">
        <f t="shared" si="461"/>
        <v>-0.08</v>
      </c>
      <c r="AV212" s="78">
        <f t="shared" si="461"/>
        <v>0.51</v>
      </c>
      <c r="AW212" s="851">
        <f t="shared" si="461"/>
        <v>52077073</v>
      </c>
      <c r="AX212" s="8">
        <f t="shared" si="461"/>
        <v>37351978</v>
      </c>
      <c r="AY212" s="43">
        <f t="shared" ref="AY212" si="464">SUM(AY204:AY211)</f>
        <v>0</v>
      </c>
      <c r="AZ212" s="8">
        <f t="shared" si="461"/>
        <v>250000</v>
      </c>
      <c r="BA212" s="8">
        <f t="shared" si="461"/>
        <v>12709469</v>
      </c>
      <c r="BB212" s="8">
        <f t="shared" si="461"/>
        <v>747040</v>
      </c>
      <c r="BC212" s="8">
        <f t="shared" si="461"/>
        <v>1018586</v>
      </c>
      <c r="BD212" s="9">
        <f t="shared" si="461"/>
        <v>81.075199999999981</v>
      </c>
      <c r="BE212" s="9">
        <f t="shared" si="461"/>
        <v>61.053099999999993</v>
      </c>
      <c r="BF212" s="9">
        <f t="shared" si="461"/>
        <v>0</v>
      </c>
      <c r="BG212" s="78">
        <f t="shared" si="461"/>
        <v>20.022099999999998</v>
      </c>
    </row>
    <row r="213" spans="1:59" s="389" customFormat="1" ht="12.75" customHeight="1" x14ac:dyDescent="0.2">
      <c r="A213" s="374">
        <v>38</v>
      </c>
      <c r="B213" s="375">
        <v>4460</v>
      </c>
      <c r="C213" s="375">
        <v>600074579</v>
      </c>
      <c r="D213" s="375">
        <v>48283011</v>
      </c>
      <c r="E213" s="373" t="s">
        <v>223</v>
      </c>
      <c r="F213" s="375">
        <v>3111</v>
      </c>
      <c r="G213" s="247" t="s">
        <v>315</v>
      </c>
      <c r="H213" s="376" t="s">
        <v>281</v>
      </c>
      <c r="I213" s="110">
        <v>6154996</v>
      </c>
      <c r="J213" s="111">
        <v>4487751</v>
      </c>
      <c r="K213" s="111">
        <v>10000</v>
      </c>
      <c r="L213" s="114">
        <v>1520240</v>
      </c>
      <c r="M213" s="114">
        <v>89755</v>
      </c>
      <c r="N213" s="111">
        <v>47250</v>
      </c>
      <c r="O213" s="275">
        <v>10.043699999999999</v>
      </c>
      <c r="P213" s="288">
        <v>8</v>
      </c>
      <c r="Q213" s="406">
        <v>2.0436999999999999</v>
      </c>
      <c r="R213" s="112">
        <f t="shared" si="452"/>
        <v>10000</v>
      </c>
      <c r="S213" s="113">
        <v>0</v>
      </c>
      <c r="T213" s="113">
        <v>0</v>
      </c>
      <c r="U213" s="113">
        <v>0</v>
      </c>
      <c r="V213" s="113">
        <v>0</v>
      </c>
      <c r="W213" s="113">
        <v>0</v>
      </c>
      <c r="X213" s="113">
        <v>0</v>
      </c>
      <c r="Y213" s="113">
        <f t="shared" si="453"/>
        <v>10000</v>
      </c>
      <c r="Z213" s="113">
        <v>-10000</v>
      </c>
      <c r="AA213" s="113">
        <v>0</v>
      </c>
      <c r="AB213" s="113">
        <v>0</v>
      </c>
      <c r="AC213" s="113">
        <f t="shared" si="454"/>
        <v>-10000</v>
      </c>
      <c r="AD213" s="113">
        <f t="shared" si="455"/>
        <v>0</v>
      </c>
      <c r="AE213" s="114">
        <f t="shared" si="456"/>
        <v>0</v>
      </c>
      <c r="AF213" s="114">
        <f t="shared" si="457"/>
        <v>200</v>
      </c>
      <c r="AG213" s="113">
        <v>0</v>
      </c>
      <c r="AH213" s="113">
        <v>0</v>
      </c>
      <c r="AI213" s="113">
        <v>0</v>
      </c>
      <c r="AJ213" s="113">
        <f t="shared" si="458"/>
        <v>0</v>
      </c>
      <c r="AK213" s="113">
        <f t="shared" si="459"/>
        <v>200</v>
      </c>
      <c r="AL213" s="115">
        <v>0</v>
      </c>
      <c r="AM213" s="115">
        <v>0</v>
      </c>
      <c r="AN213" s="115">
        <v>0</v>
      </c>
      <c r="AO213" s="115">
        <v>0</v>
      </c>
      <c r="AP213" s="115">
        <v>0</v>
      </c>
      <c r="AQ213" s="115">
        <v>0</v>
      </c>
      <c r="AR213" s="115">
        <v>0</v>
      </c>
      <c r="AS213" s="115">
        <v>0</v>
      </c>
      <c r="AT213" s="409">
        <f t="shared" ref="AT213:AT218" si="465">AL213+AN213+AO213+AR213+AQ213</f>
        <v>0</v>
      </c>
      <c r="AU213" s="115">
        <f t="shared" ref="AU213:AU218" si="466">AM213+AP213+AS213</f>
        <v>0</v>
      </c>
      <c r="AV213" s="116">
        <f t="shared" si="460"/>
        <v>0</v>
      </c>
      <c r="AW213" s="346">
        <f t="shared" ref="AW213:AW218" si="467">I213+AK213</f>
        <v>6155196</v>
      </c>
      <c r="AX213" s="113">
        <f t="shared" ref="AX213:AX218" si="468">J213+Y213</f>
        <v>4497751</v>
      </c>
      <c r="AY213" s="113">
        <f t="shared" ref="AY213:AY218" si="469">W213</f>
        <v>0</v>
      </c>
      <c r="AZ213" s="113">
        <f t="shared" ref="AZ213:AZ218" si="470">K213+AC213</f>
        <v>0</v>
      </c>
      <c r="BA213" s="113">
        <f t="shared" ref="BA213:BB218" si="471">L213+AE213</f>
        <v>1520240</v>
      </c>
      <c r="BB213" s="113">
        <f t="shared" si="471"/>
        <v>89955</v>
      </c>
      <c r="BC213" s="113">
        <f t="shared" ref="BC213:BC218" si="472">N213+AJ213</f>
        <v>47250</v>
      </c>
      <c r="BD213" s="115">
        <f t="shared" ref="BD213:BD218" si="473">O213+AV213</f>
        <v>10.043699999999999</v>
      </c>
      <c r="BE213" s="115">
        <f t="shared" ref="BE213:BE218" si="474">P213+AT213</f>
        <v>8</v>
      </c>
      <c r="BF213" s="372">
        <f t="shared" ref="BF213:BF218" si="475">AQ213</f>
        <v>0</v>
      </c>
      <c r="BG213" s="116">
        <f t="shared" ref="BG213:BG218" si="476">Q213+AU213</f>
        <v>2.0436999999999999</v>
      </c>
    </row>
    <row r="214" spans="1:59" s="389" customFormat="1" ht="12.75" customHeight="1" x14ac:dyDescent="0.2">
      <c r="A214" s="374">
        <v>38</v>
      </c>
      <c r="B214" s="375">
        <v>4460</v>
      </c>
      <c r="C214" s="375">
        <v>600074579</v>
      </c>
      <c r="D214" s="375">
        <v>48283011</v>
      </c>
      <c r="E214" s="373" t="s">
        <v>223</v>
      </c>
      <c r="F214" s="375">
        <v>3113</v>
      </c>
      <c r="G214" s="247" t="s">
        <v>318</v>
      </c>
      <c r="H214" s="376" t="s">
        <v>281</v>
      </c>
      <c r="I214" s="110">
        <v>25749192</v>
      </c>
      <c r="J214" s="111">
        <v>18401651</v>
      </c>
      <c r="K214" s="111">
        <v>93520</v>
      </c>
      <c r="L214" s="114">
        <v>6251368</v>
      </c>
      <c r="M214" s="114">
        <v>368033</v>
      </c>
      <c r="N214" s="111">
        <v>634620</v>
      </c>
      <c r="O214" s="275">
        <v>35.189599999999999</v>
      </c>
      <c r="P214" s="288">
        <v>26.352</v>
      </c>
      <c r="Q214" s="406">
        <v>8.8376000000000001</v>
      </c>
      <c r="R214" s="112">
        <f t="shared" si="452"/>
        <v>5920</v>
      </c>
      <c r="S214" s="113">
        <v>0</v>
      </c>
      <c r="T214" s="113">
        <v>0</v>
      </c>
      <c r="U214" s="113">
        <v>135448</v>
      </c>
      <c r="V214" s="113">
        <v>0</v>
      </c>
      <c r="W214" s="113">
        <v>0</v>
      </c>
      <c r="X214" s="113">
        <v>0</v>
      </c>
      <c r="Y214" s="113">
        <f t="shared" si="453"/>
        <v>141368</v>
      </c>
      <c r="Z214" s="113">
        <v>-5920</v>
      </c>
      <c r="AA214" s="113">
        <v>0</v>
      </c>
      <c r="AB214" s="113">
        <v>0</v>
      </c>
      <c r="AC214" s="113">
        <f t="shared" si="454"/>
        <v>-5920</v>
      </c>
      <c r="AD214" s="113">
        <f t="shared" si="455"/>
        <v>135448</v>
      </c>
      <c r="AE214" s="114">
        <f t="shared" si="456"/>
        <v>45781</v>
      </c>
      <c r="AF214" s="114">
        <f t="shared" si="457"/>
        <v>2827</v>
      </c>
      <c r="AG214" s="113">
        <v>0</v>
      </c>
      <c r="AH214" s="113">
        <v>0</v>
      </c>
      <c r="AI214" s="113">
        <v>0</v>
      </c>
      <c r="AJ214" s="113">
        <f t="shared" si="458"/>
        <v>0</v>
      </c>
      <c r="AK214" s="113">
        <f t="shared" si="459"/>
        <v>184056</v>
      </c>
      <c r="AL214" s="115">
        <v>0.06</v>
      </c>
      <c r="AM214" s="115">
        <v>0</v>
      </c>
      <c r="AN214" s="115">
        <v>0</v>
      </c>
      <c r="AO214" s="115">
        <v>0</v>
      </c>
      <c r="AP214" s="115">
        <v>0</v>
      </c>
      <c r="AQ214" s="115">
        <v>0</v>
      </c>
      <c r="AR214" s="115">
        <v>0</v>
      </c>
      <c r="AS214" s="115">
        <v>0</v>
      </c>
      <c r="AT214" s="409">
        <f t="shared" si="465"/>
        <v>0.06</v>
      </c>
      <c r="AU214" s="115">
        <f t="shared" si="466"/>
        <v>0</v>
      </c>
      <c r="AV214" s="116">
        <f t="shared" si="460"/>
        <v>0.06</v>
      </c>
      <c r="AW214" s="346">
        <f t="shared" si="467"/>
        <v>25933248</v>
      </c>
      <c r="AX214" s="113">
        <f t="shared" si="468"/>
        <v>18543019</v>
      </c>
      <c r="AY214" s="113">
        <f t="shared" si="469"/>
        <v>0</v>
      </c>
      <c r="AZ214" s="113">
        <f t="shared" si="470"/>
        <v>87600</v>
      </c>
      <c r="BA214" s="113">
        <f t="shared" si="471"/>
        <v>6297149</v>
      </c>
      <c r="BB214" s="113">
        <f t="shared" si="471"/>
        <v>370860</v>
      </c>
      <c r="BC214" s="113">
        <f t="shared" si="472"/>
        <v>634620</v>
      </c>
      <c r="BD214" s="115">
        <f t="shared" si="473"/>
        <v>35.249600000000001</v>
      </c>
      <c r="BE214" s="115">
        <f t="shared" si="474"/>
        <v>26.411999999999999</v>
      </c>
      <c r="BF214" s="372">
        <f t="shared" si="475"/>
        <v>0</v>
      </c>
      <c r="BG214" s="116">
        <f t="shared" si="476"/>
        <v>8.8376000000000001</v>
      </c>
    </row>
    <row r="215" spans="1:59" s="389" customFormat="1" ht="12.75" customHeight="1" x14ac:dyDescent="0.2">
      <c r="A215" s="374">
        <v>38</v>
      </c>
      <c r="B215" s="375">
        <v>4460</v>
      </c>
      <c r="C215" s="375">
        <v>600074579</v>
      </c>
      <c r="D215" s="375">
        <v>48283011</v>
      </c>
      <c r="E215" s="373" t="s">
        <v>223</v>
      </c>
      <c r="F215" s="375">
        <v>3113</v>
      </c>
      <c r="G215" s="247" t="s">
        <v>316</v>
      </c>
      <c r="H215" s="376" t="s">
        <v>282</v>
      </c>
      <c r="I215" s="110">
        <v>904904</v>
      </c>
      <c r="J215" s="111">
        <v>663220</v>
      </c>
      <c r="K215" s="111">
        <v>0</v>
      </c>
      <c r="L215" s="114">
        <v>224169</v>
      </c>
      <c r="M215" s="114">
        <v>13265</v>
      </c>
      <c r="N215" s="111">
        <v>4250</v>
      </c>
      <c r="O215" s="275">
        <v>1.92</v>
      </c>
      <c r="P215" s="288">
        <v>1.92</v>
      </c>
      <c r="Q215" s="406">
        <v>0</v>
      </c>
      <c r="R215" s="112">
        <f t="shared" si="452"/>
        <v>0</v>
      </c>
      <c r="S215" s="113">
        <v>43306</v>
      </c>
      <c r="T215" s="113">
        <v>0</v>
      </c>
      <c r="U215" s="113">
        <v>0</v>
      </c>
      <c r="V215" s="113">
        <v>0</v>
      </c>
      <c r="W215" s="113">
        <v>0</v>
      </c>
      <c r="X215" s="113">
        <v>0</v>
      </c>
      <c r="Y215" s="113">
        <f t="shared" si="453"/>
        <v>43306</v>
      </c>
      <c r="Z215" s="113">
        <v>0</v>
      </c>
      <c r="AA215" s="113">
        <v>0</v>
      </c>
      <c r="AB215" s="113">
        <v>0</v>
      </c>
      <c r="AC215" s="113">
        <f t="shared" si="454"/>
        <v>0</v>
      </c>
      <c r="AD215" s="113">
        <f t="shared" si="455"/>
        <v>43306</v>
      </c>
      <c r="AE215" s="114">
        <f t="shared" si="456"/>
        <v>14637</v>
      </c>
      <c r="AF215" s="114">
        <f t="shared" si="457"/>
        <v>866</v>
      </c>
      <c r="AG215" s="113">
        <v>2000</v>
      </c>
      <c r="AH215" s="113">
        <v>0</v>
      </c>
      <c r="AI215" s="113">
        <v>0</v>
      </c>
      <c r="AJ215" s="113">
        <f t="shared" si="458"/>
        <v>2000</v>
      </c>
      <c r="AK215" s="113">
        <f t="shared" si="459"/>
        <v>60809</v>
      </c>
      <c r="AL215" s="115">
        <v>0</v>
      </c>
      <c r="AM215" s="115">
        <v>0</v>
      </c>
      <c r="AN215" s="115">
        <v>0.13</v>
      </c>
      <c r="AO215" s="115">
        <v>0</v>
      </c>
      <c r="AP215" s="115">
        <v>0</v>
      </c>
      <c r="AQ215" s="115">
        <v>0</v>
      </c>
      <c r="AR215" s="115">
        <v>0</v>
      </c>
      <c r="AS215" s="115">
        <v>0</v>
      </c>
      <c r="AT215" s="409">
        <f t="shared" si="465"/>
        <v>0.13</v>
      </c>
      <c r="AU215" s="115">
        <f t="shared" si="466"/>
        <v>0</v>
      </c>
      <c r="AV215" s="116">
        <f t="shared" si="460"/>
        <v>0.13</v>
      </c>
      <c r="AW215" s="346">
        <f t="shared" si="467"/>
        <v>965713</v>
      </c>
      <c r="AX215" s="113">
        <f t="shared" si="468"/>
        <v>706526</v>
      </c>
      <c r="AY215" s="113">
        <f t="shared" si="469"/>
        <v>0</v>
      </c>
      <c r="AZ215" s="113">
        <f t="shared" si="470"/>
        <v>0</v>
      </c>
      <c r="BA215" s="113">
        <f t="shared" si="471"/>
        <v>238806</v>
      </c>
      <c r="BB215" s="113">
        <f t="shared" si="471"/>
        <v>14131</v>
      </c>
      <c r="BC215" s="113">
        <f t="shared" si="472"/>
        <v>6250</v>
      </c>
      <c r="BD215" s="115">
        <f t="shared" si="473"/>
        <v>2.0499999999999998</v>
      </c>
      <c r="BE215" s="115">
        <f t="shared" si="474"/>
        <v>2.0499999999999998</v>
      </c>
      <c r="BF215" s="372">
        <f t="shared" si="475"/>
        <v>0</v>
      </c>
      <c r="BG215" s="116">
        <f t="shared" si="476"/>
        <v>0</v>
      </c>
    </row>
    <row r="216" spans="1:59" s="389" customFormat="1" ht="12.75" customHeight="1" x14ac:dyDescent="0.2">
      <c r="A216" s="374">
        <v>38</v>
      </c>
      <c r="B216" s="375">
        <v>4460</v>
      </c>
      <c r="C216" s="375">
        <v>600074579</v>
      </c>
      <c r="D216" s="375">
        <v>48283011</v>
      </c>
      <c r="E216" s="373" t="s">
        <v>223</v>
      </c>
      <c r="F216" s="375">
        <v>3141</v>
      </c>
      <c r="G216" s="247" t="s">
        <v>319</v>
      </c>
      <c r="H216" s="376" t="s">
        <v>282</v>
      </c>
      <c r="I216" s="110">
        <v>3196530</v>
      </c>
      <c r="J216" s="111">
        <v>2333325</v>
      </c>
      <c r="K216" s="111">
        <v>0</v>
      </c>
      <c r="L216" s="114">
        <v>788664</v>
      </c>
      <c r="M216" s="114">
        <v>46667</v>
      </c>
      <c r="N216" s="111">
        <v>27874</v>
      </c>
      <c r="O216" s="275">
        <v>7.94</v>
      </c>
      <c r="P216" s="288">
        <v>0</v>
      </c>
      <c r="Q216" s="406">
        <v>7.94</v>
      </c>
      <c r="R216" s="112">
        <f t="shared" si="452"/>
        <v>0</v>
      </c>
      <c r="S216" s="113">
        <v>0</v>
      </c>
      <c r="T216" s="113">
        <v>0</v>
      </c>
      <c r="U216" s="113">
        <v>0</v>
      </c>
      <c r="V216" s="113">
        <v>0</v>
      </c>
      <c r="W216" s="113">
        <v>0</v>
      </c>
      <c r="X216" s="113">
        <v>0</v>
      </c>
      <c r="Y216" s="113">
        <f t="shared" si="453"/>
        <v>0</v>
      </c>
      <c r="Z216" s="113">
        <v>0</v>
      </c>
      <c r="AA216" s="113">
        <v>0</v>
      </c>
      <c r="AB216" s="113">
        <v>0</v>
      </c>
      <c r="AC216" s="113">
        <f t="shared" si="454"/>
        <v>0</v>
      </c>
      <c r="AD216" s="113">
        <f t="shared" si="455"/>
        <v>0</v>
      </c>
      <c r="AE216" s="114">
        <f t="shared" si="456"/>
        <v>0</v>
      </c>
      <c r="AF216" s="114">
        <f t="shared" si="457"/>
        <v>0</v>
      </c>
      <c r="AG216" s="113">
        <v>0</v>
      </c>
      <c r="AH216" s="113">
        <v>0</v>
      </c>
      <c r="AI216" s="113">
        <v>0</v>
      </c>
      <c r="AJ216" s="113">
        <f t="shared" si="458"/>
        <v>0</v>
      </c>
      <c r="AK216" s="113">
        <f t="shared" si="459"/>
        <v>0</v>
      </c>
      <c r="AL216" s="115">
        <v>0</v>
      </c>
      <c r="AM216" s="115">
        <v>0</v>
      </c>
      <c r="AN216" s="115">
        <v>0</v>
      </c>
      <c r="AO216" s="115">
        <v>0</v>
      </c>
      <c r="AP216" s="115">
        <v>0</v>
      </c>
      <c r="AQ216" s="115">
        <v>0</v>
      </c>
      <c r="AR216" s="115">
        <v>0</v>
      </c>
      <c r="AS216" s="115">
        <v>0</v>
      </c>
      <c r="AT216" s="409">
        <f t="shared" si="465"/>
        <v>0</v>
      </c>
      <c r="AU216" s="115">
        <f t="shared" si="466"/>
        <v>0</v>
      </c>
      <c r="AV216" s="116">
        <f t="shared" si="460"/>
        <v>0</v>
      </c>
      <c r="AW216" s="346">
        <f t="shared" si="467"/>
        <v>3196530</v>
      </c>
      <c r="AX216" s="113">
        <f t="shared" si="468"/>
        <v>2333325</v>
      </c>
      <c r="AY216" s="113">
        <f t="shared" si="469"/>
        <v>0</v>
      </c>
      <c r="AZ216" s="113">
        <f t="shared" si="470"/>
        <v>0</v>
      </c>
      <c r="BA216" s="113">
        <f t="shared" si="471"/>
        <v>788664</v>
      </c>
      <c r="BB216" s="113">
        <f t="shared" si="471"/>
        <v>46667</v>
      </c>
      <c r="BC216" s="113">
        <f t="shared" si="472"/>
        <v>27874</v>
      </c>
      <c r="BD216" s="115">
        <f t="shared" si="473"/>
        <v>7.94</v>
      </c>
      <c r="BE216" s="115">
        <f t="shared" si="474"/>
        <v>0</v>
      </c>
      <c r="BF216" s="372">
        <f t="shared" si="475"/>
        <v>0</v>
      </c>
      <c r="BG216" s="116">
        <f t="shared" si="476"/>
        <v>7.94</v>
      </c>
    </row>
    <row r="217" spans="1:59" s="389" customFormat="1" ht="12.75" customHeight="1" x14ac:dyDescent="0.2">
      <c r="A217" s="374">
        <v>38</v>
      </c>
      <c r="B217" s="375">
        <v>4460</v>
      </c>
      <c r="C217" s="375">
        <v>600074579</v>
      </c>
      <c r="D217" s="375">
        <v>48283011</v>
      </c>
      <c r="E217" s="373" t="s">
        <v>223</v>
      </c>
      <c r="F217" s="375">
        <v>3143</v>
      </c>
      <c r="G217" s="247" t="s">
        <v>633</v>
      </c>
      <c r="H217" s="394" t="s">
        <v>281</v>
      </c>
      <c r="I217" s="110">
        <v>2140573</v>
      </c>
      <c r="J217" s="111">
        <v>1576269</v>
      </c>
      <c r="K217" s="111">
        <v>0</v>
      </c>
      <c r="L217" s="114">
        <v>532779</v>
      </c>
      <c r="M217" s="114">
        <v>31525</v>
      </c>
      <c r="N217" s="111">
        <v>0</v>
      </c>
      <c r="O217" s="275">
        <v>3.3159999999999998</v>
      </c>
      <c r="P217" s="288">
        <v>3.3159999999999998</v>
      </c>
      <c r="Q217" s="406">
        <v>0</v>
      </c>
      <c r="R217" s="112">
        <f t="shared" si="452"/>
        <v>0</v>
      </c>
      <c r="S217" s="113">
        <v>0</v>
      </c>
      <c r="T217" s="113">
        <v>0</v>
      </c>
      <c r="U217" s="113">
        <v>0</v>
      </c>
      <c r="V217" s="113">
        <v>0</v>
      </c>
      <c r="W217" s="113">
        <v>0</v>
      </c>
      <c r="X217" s="113">
        <v>0</v>
      </c>
      <c r="Y217" s="113">
        <f t="shared" si="453"/>
        <v>0</v>
      </c>
      <c r="Z217" s="113">
        <v>0</v>
      </c>
      <c r="AA217" s="113">
        <v>0</v>
      </c>
      <c r="AB217" s="113">
        <v>0</v>
      </c>
      <c r="AC217" s="113">
        <f t="shared" si="454"/>
        <v>0</v>
      </c>
      <c r="AD217" s="113">
        <f t="shared" si="455"/>
        <v>0</v>
      </c>
      <c r="AE217" s="114">
        <f t="shared" si="456"/>
        <v>0</v>
      </c>
      <c r="AF217" s="114">
        <f t="shared" si="457"/>
        <v>0</v>
      </c>
      <c r="AG217" s="113">
        <v>0</v>
      </c>
      <c r="AH217" s="113">
        <v>0</v>
      </c>
      <c r="AI217" s="113">
        <v>0</v>
      </c>
      <c r="AJ217" s="113">
        <f t="shared" si="458"/>
        <v>0</v>
      </c>
      <c r="AK217" s="113">
        <f t="shared" si="459"/>
        <v>0</v>
      </c>
      <c r="AL217" s="115">
        <v>0</v>
      </c>
      <c r="AM217" s="115">
        <v>0</v>
      </c>
      <c r="AN217" s="115">
        <v>0</v>
      </c>
      <c r="AO217" s="115">
        <v>0</v>
      </c>
      <c r="AP217" s="115">
        <v>0</v>
      </c>
      <c r="AQ217" s="115">
        <v>0</v>
      </c>
      <c r="AR217" s="115">
        <v>0</v>
      </c>
      <c r="AS217" s="115">
        <v>0</v>
      </c>
      <c r="AT217" s="409">
        <f t="shared" si="465"/>
        <v>0</v>
      </c>
      <c r="AU217" s="115">
        <f t="shared" si="466"/>
        <v>0</v>
      </c>
      <c r="AV217" s="116">
        <f t="shared" si="460"/>
        <v>0</v>
      </c>
      <c r="AW217" s="346">
        <f t="shared" si="467"/>
        <v>2140573</v>
      </c>
      <c r="AX217" s="113">
        <f t="shared" si="468"/>
        <v>1576269</v>
      </c>
      <c r="AY217" s="113">
        <f t="shared" si="469"/>
        <v>0</v>
      </c>
      <c r="AZ217" s="113">
        <f t="shared" si="470"/>
        <v>0</v>
      </c>
      <c r="BA217" s="113">
        <f t="shared" si="471"/>
        <v>532779</v>
      </c>
      <c r="BB217" s="113">
        <f t="shared" si="471"/>
        <v>31525</v>
      </c>
      <c r="BC217" s="113">
        <f t="shared" si="472"/>
        <v>0</v>
      </c>
      <c r="BD217" s="115">
        <f t="shared" si="473"/>
        <v>3.3159999999999998</v>
      </c>
      <c r="BE217" s="115">
        <f t="shared" si="474"/>
        <v>3.3159999999999998</v>
      </c>
      <c r="BF217" s="372">
        <f t="shared" si="475"/>
        <v>0</v>
      </c>
      <c r="BG217" s="116">
        <f t="shared" si="476"/>
        <v>0</v>
      </c>
    </row>
    <row r="218" spans="1:59" s="389" customFormat="1" ht="12.75" customHeight="1" x14ac:dyDescent="0.2">
      <c r="A218" s="374">
        <v>38</v>
      </c>
      <c r="B218" s="375">
        <v>4460</v>
      </c>
      <c r="C218" s="375">
        <v>600074579</v>
      </c>
      <c r="D218" s="375">
        <v>48283011</v>
      </c>
      <c r="E218" s="373" t="s">
        <v>223</v>
      </c>
      <c r="F218" s="375">
        <v>3143</v>
      </c>
      <c r="G218" s="247" t="s">
        <v>634</v>
      </c>
      <c r="H218" s="394" t="s">
        <v>282</v>
      </c>
      <c r="I218" s="110">
        <v>66710</v>
      </c>
      <c r="J218" s="111">
        <v>47025</v>
      </c>
      <c r="K218" s="111">
        <v>0</v>
      </c>
      <c r="L218" s="114">
        <v>15894</v>
      </c>
      <c r="M218" s="114">
        <v>941</v>
      </c>
      <c r="N218" s="111">
        <v>2850</v>
      </c>
      <c r="O218" s="275">
        <v>0.2</v>
      </c>
      <c r="P218" s="288">
        <v>0</v>
      </c>
      <c r="Q218" s="406">
        <v>0.2</v>
      </c>
      <c r="R218" s="112">
        <f t="shared" si="452"/>
        <v>0</v>
      </c>
      <c r="S218" s="113">
        <v>0</v>
      </c>
      <c r="T218" s="113">
        <v>0</v>
      </c>
      <c r="U218" s="113">
        <v>0</v>
      </c>
      <c r="V218" s="113">
        <v>0</v>
      </c>
      <c r="W218" s="113">
        <v>0</v>
      </c>
      <c r="X218" s="113">
        <v>0</v>
      </c>
      <c r="Y218" s="113">
        <f t="shared" si="453"/>
        <v>0</v>
      </c>
      <c r="Z218" s="113">
        <v>0</v>
      </c>
      <c r="AA218" s="113">
        <v>0</v>
      </c>
      <c r="AB218" s="113">
        <v>0</v>
      </c>
      <c r="AC218" s="113">
        <f t="shared" si="454"/>
        <v>0</v>
      </c>
      <c r="AD218" s="113">
        <f t="shared" si="455"/>
        <v>0</v>
      </c>
      <c r="AE218" s="114">
        <f t="shared" si="456"/>
        <v>0</v>
      </c>
      <c r="AF218" s="114">
        <f t="shared" si="457"/>
        <v>0</v>
      </c>
      <c r="AG218" s="113">
        <v>0</v>
      </c>
      <c r="AH218" s="113">
        <v>0</v>
      </c>
      <c r="AI218" s="113">
        <v>0</v>
      </c>
      <c r="AJ218" s="113">
        <f t="shared" si="458"/>
        <v>0</v>
      </c>
      <c r="AK218" s="113">
        <f t="shared" si="459"/>
        <v>0</v>
      </c>
      <c r="AL218" s="115">
        <v>0</v>
      </c>
      <c r="AM218" s="115">
        <v>0</v>
      </c>
      <c r="AN218" s="115">
        <v>0</v>
      </c>
      <c r="AO218" s="115">
        <v>0</v>
      </c>
      <c r="AP218" s="115">
        <v>0</v>
      </c>
      <c r="AQ218" s="115">
        <v>0</v>
      </c>
      <c r="AR218" s="115">
        <v>0</v>
      </c>
      <c r="AS218" s="115">
        <v>0</v>
      </c>
      <c r="AT218" s="409">
        <f t="shared" si="465"/>
        <v>0</v>
      </c>
      <c r="AU218" s="115">
        <f t="shared" si="466"/>
        <v>0</v>
      </c>
      <c r="AV218" s="116">
        <f t="shared" si="460"/>
        <v>0</v>
      </c>
      <c r="AW218" s="346">
        <f t="shared" si="467"/>
        <v>66710</v>
      </c>
      <c r="AX218" s="113">
        <f t="shared" si="468"/>
        <v>47025</v>
      </c>
      <c r="AY218" s="113">
        <f t="shared" si="469"/>
        <v>0</v>
      </c>
      <c r="AZ218" s="113">
        <f t="shared" si="470"/>
        <v>0</v>
      </c>
      <c r="BA218" s="113">
        <f t="shared" si="471"/>
        <v>15894</v>
      </c>
      <c r="BB218" s="113">
        <f t="shared" si="471"/>
        <v>941</v>
      </c>
      <c r="BC218" s="113">
        <f t="shared" si="472"/>
        <v>2850</v>
      </c>
      <c r="BD218" s="115">
        <f t="shared" si="473"/>
        <v>0.2</v>
      </c>
      <c r="BE218" s="115">
        <f t="shared" si="474"/>
        <v>0</v>
      </c>
      <c r="BF218" s="372">
        <f t="shared" si="475"/>
        <v>0</v>
      </c>
      <c r="BG218" s="116">
        <f t="shared" si="476"/>
        <v>0.2</v>
      </c>
    </row>
    <row r="219" spans="1:59" s="389" customFormat="1" ht="12.75" customHeight="1" x14ac:dyDescent="0.2">
      <c r="A219" s="237">
        <v>38</v>
      </c>
      <c r="B219" s="31">
        <v>4460</v>
      </c>
      <c r="C219" s="31">
        <v>600074579</v>
      </c>
      <c r="D219" s="31">
        <v>48283011</v>
      </c>
      <c r="E219" s="246" t="s">
        <v>224</v>
      </c>
      <c r="F219" s="31"/>
      <c r="G219" s="236"/>
      <c r="H219" s="327"/>
      <c r="I219" s="5">
        <v>38212905</v>
      </c>
      <c r="J219" s="8">
        <v>27509241</v>
      </c>
      <c r="K219" s="8">
        <v>103520</v>
      </c>
      <c r="L219" s="8">
        <v>9333114</v>
      </c>
      <c r="M219" s="8">
        <v>550186</v>
      </c>
      <c r="N219" s="8">
        <v>716844</v>
      </c>
      <c r="O219" s="9">
        <v>58.609300000000005</v>
      </c>
      <c r="P219" s="9">
        <v>39.588000000000008</v>
      </c>
      <c r="Q219" s="38">
        <v>19.0213</v>
      </c>
      <c r="R219" s="5">
        <f t="shared" ref="R219:BG219" si="477">SUM(R213:R218)</f>
        <v>15920</v>
      </c>
      <c r="S219" s="8">
        <f t="shared" si="477"/>
        <v>43306</v>
      </c>
      <c r="T219" s="8">
        <f t="shared" si="477"/>
        <v>0</v>
      </c>
      <c r="U219" s="8">
        <f t="shared" si="477"/>
        <v>135448</v>
      </c>
      <c r="V219" s="8">
        <f t="shared" si="477"/>
        <v>0</v>
      </c>
      <c r="W219" s="8">
        <f t="shared" ref="W219" si="478">SUM(W213:W218)</f>
        <v>0</v>
      </c>
      <c r="X219" s="8">
        <f t="shared" si="477"/>
        <v>0</v>
      </c>
      <c r="Y219" s="8">
        <f t="shared" si="477"/>
        <v>194674</v>
      </c>
      <c r="Z219" s="8">
        <f t="shared" si="477"/>
        <v>-15920</v>
      </c>
      <c r="AA219" s="8">
        <f t="shared" si="477"/>
        <v>0</v>
      </c>
      <c r="AB219" s="8">
        <f t="shared" si="477"/>
        <v>0</v>
      </c>
      <c r="AC219" s="8">
        <f t="shared" si="477"/>
        <v>-15920</v>
      </c>
      <c r="AD219" s="8">
        <f t="shared" si="477"/>
        <v>178754</v>
      </c>
      <c r="AE219" s="8">
        <f t="shared" si="477"/>
        <v>60418</v>
      </c>
      <c r="AF219" s="8">
        <f t="shared" si="477"/>
        <v>3893</v>
      </c>
      <c r="AG219" s="8">
        <f t="shared" si="477"/>
        <v>2000</v>
      </c>
      <c r="AH219" s="8">
        <f t="shared" si="477"/>
        <v>0</v>
      </c>
      <c r="AI219" s="8">
        <f t="shared" si="477"/>
        <v>0</v>
      </c>
      <c r="AJ219" s="8">
        <f t="shared" si="477"/>
        <v>2000</v>
      </c>
      <c r="AK219" s="8">
        <f t="shared" si="477"/>
        <v>245065</v>
      </c>
      <c r="AL219" s="9">
        <f t="shared" si="477"/>
        <v>0.06</v>
      </c>
      <c r="AM219" s="9">
        <f t="shared" si="477"/>
        <v>0</v>
      </c>
      <c r="AN219" s="9">
        <f t="shared" si="477"/>
        <v>0.13</v>
      </c>
      <c r="AO219" s="9">
        <f t="shared" si="477"/>
        <v>0</v>
      </c>
      <c r="AP219" s="9">
        <f t="shared" si="477"/>
        <v>0</v>
      </c>
      <c r="AQ219" s="9">
        <f t="shared" ref="AQ219" si="479">SUM(AQ213:AQ218)</f>
        <v>0</v>
      </c>
      <c r="AR219" s="9">
        <f t="shared" si="477"/>
        <v>0</v>
      </c>
      <c r="AS219" s="9">
        <f t="shared" si="477"/>
        <v>0</v>
      </c>
      <c r="AT219" s="9">
        <f t="shared" si="477"/>
        <v>0.19</v>
      </c>
      <c r="AU219" s="9">
        <f t="shared" si="477"/>
        <v>0</v>
      </c>
      <c r="AV219" s="78">
        <f t="shared" si="477"/>
        <v>0.19</v>
      </c>
      <c r="AW219" s="851">
        <f t="shared" si="477"/>
        <v>38457970</v>
      </c>
      <c r="AX219" s="8">
        <f t="shared" si="477"/>
        <v>27703915</v>
      </c>
      <c r="AY219" s="43">
        <f t="shared" ref="AY219" si="480">SUM(AY213:AY218)</f>
        <v>0</v>
      </c>
      <c r="AZ219" s="8">
        <f t="shared" si="477"/>
        <v>87600</v>
      </c>
      <c r="BA219" s="8">
        <f t="shared" si="477"/>
        <v>9393532</v>
      </c>
      <c r="BB219" s="8">
        <f t="shared" si="477"/>
        <v>554079</v>
      </c>
      <c r="BC219" s="8">
        <f t="shared" si="477"/>
        <v>718844</v>
      </c>
      <c r="BD219" s="9">
        <f t="shared" si="477"/>
        <v>58.799300000000002</v>
      </c>
      <c r="BE219" s="9">
        <f t="shared" si="477"/>
        <v>39.777999999999999</v>
      </c>
      <c r="BF219" s="9">
        <f t="shared" si="477"/>
        <v>0</v>
      </c>
      <c r="BG219" s="78">
        <f t="shared" si="477"/>
        <v>19.0213</v>
      </c>
    </row>
    <row r="220" spans="1:59" s="389" customFormat="1" ht="12.75" customHeight="1" x14ac:dyDescent="0.2">
      <c r="A220" s="374">
        <v>39</v>
      </c>
      <c r="B220" s="375">
        <v>4472</v>
      </c>
      <c r="C220" s="375">
        <v>600075095</v>
      </c>
      <c r="D220" s="375">
        <v>48282561</v>
      </c>
      <c r="E220" s="373" t="s">
        <v>225</v>
      </c>
      <c r="F220" s="375">
        <v>3231</v>
      </c>
      <c r="G220" s="247" t="s">
        <v>320</v>
      </c>
      <c r="H220" s="376" t="s">
        <v>281</v>
      </c>
      <c r="I220" s="110">
        <v>9755319</v>
      </c>
      <c r="J220" s="111">
        <v>7119274</v>
      </c>
      <c r="K220" s="111">
        <v>40000</v>
      </c>
      <c r="L220" s="114">
        <v>2419835</v>
      </c>
      <c r="M220" s="114">
        <v>142385</v>
      </c>
      <c r="N220" s="111">
        <v>33825</v>
      </c>
      <c r="O220" s="275">
        <v>13.742600000000001</v>
      </c>
      <c r="P220" s="288">
        <v>12.2896</v>
      </c>
      <c r="Q220" s="406">
        <v>1.4529999999999998</v>
      </c>
      <c r="R220" s="112">
        <f t="shared" si="452"/>
        <v>0</v>
      </c>
      <c r="S220" s="113">
        <v>0</v>
      </c>
      <c r="T220" s="113">
        <v>0</v>
      </c>
      <c r="U220" s="113">
        <v>15060</v>
      </c>
      <c r="V220" s="113">
        <v>0</v>
      </c>
      <c r="W220" s="113">
        <v>0</v>
      </c>
      <c r="X220" s="113">
        <v>0</v>
      </c>
      <c r="Y220" s="113">
        <f t="shared" si="453"/>
        <v>15060</v>
      </c>
      <c r="Z220" s="113">
        <v>0</v>
      </c>
      <c r="AA220" s="113">
        <v>0</v>
      </c>
      <c r="AB220" s="113">
        <v>0</v>
      </c>
      <c r="AC220" s="113">
        <f t="shared" si="454"/>
        <v>0</v>
      </c>
      <c r="AD220" s="113">
        <f t="shared" si="455"/>
        <v>15060</v>
      </c>
      <c r="AE220" s="114">
        <f t="shared" si="456"/>
        <v>5090</v>
      </c>
      <c r="AF220" s="114">
        <f t="shared" si="457"/>
        <v>301</v>
      </c>
      <c r="AG220" s="113">
        <v>0</v>
      </c>
      <c r="AH220" s="113">
        <v>0</v>
      </c>
      <c r="AI220" s="113">
        <v>0</v>
      </c>
      <c r="AJ220" s="113">
        <f t="shared" si="458"/>
        <v>0</v>
      </c>
      <c r="AK220" s="113">
        <f t="shared" si="459"/>
        <v>20451</v>
      </c>
      <c r="AL220" s="115">
        <v>-0.03</v>
      </c>
      <c r="AM220" s="115">
        <v>0.05</v>
      </c>
      <c r="AN220" s="115">
        <v>0</v>
      </c>
      <c r="AO220" s="115">
        <v>0</v>
      </c>
      <c r="AP220" s="115">
        <v>0</v>
      </c>
      <c r="AQ220" s="115">
        <v>0</v>
      </c>
      <c r="AR220" s="115">
        <v>0</v>
      </c>
      <c r="AS220" s="115">
        <v>0</v>
      </c>
      <c r="AT220" s="409">
        <f>AL220+AN220+AO220+AR220+AQ220</f>
        <v>-0.03</v>
      </c>
      <c r="AU220" s="115">
        <f>AM220+AP220+AS220</f>
        <v>0.05</v>
      </c>
      <c r="AV220" s="116">
        <f t="shared" si="460"/>
        <v>2.0000000000000004E-2</v>
      </c>
      <c r="AW220" s="346">
        <f>I220+AK220</f>
        <v>9775770</v>
      </c>
      <c r="AX220" s="113">
        <f>J220+Y220</f>
        <v>7134334</v>
      </c>
      <c r="AY220" s="113">
        <f>W220</f>
        <v>0</v>
      </c>
      <c r="AZ220" s="113">
        <f>K220+AC220</f>
        <v>40000</v>
      </c>
      <c r="BA220" s="113">
        <f>L220+AE220</f>
        <v>2424925</v>
      </c>
      <c r="BB220" s="113">
        <f>M220+AF220</f>
        <v>142686</v>
      </c>
      <c r="BC220" s="113">
        <f>N220+AJ220</f>
        <v>33825</v>
      </c>
      <c r="BD220" s="115">
        <f>O220+AV220</f>
        <v>13.762600000000001</v>
      </c>
      <c r="BE220" s="115">
        <f>P220+AT220</f>
        <v>12.259600000000001</v>
      </c>
      <c r="BF220" s="372">
        <f>AQ220</f>
        <v>0</v>
      </c>
      <c r="BG220" s="116">
        <f>Q220+AU220</f>
        <v>1.5029999999999999</v>
      </c>
    </row>
    <row r="221" spans="1:59" s="389" customFormat="1" ht="12.75" customHeight="1" x14ac:dyDescent="0.2">
      <c r="A221" s="237">
        <v>39</v>
      </c>
      <c r="B221" s="31">
        <v>4472</v>
      </c>
      <c r="C221" s="31">
        <v>600075095</v>
      </c>
      <c r="D221" s="31">
        <v>48282561</v>
      </c>
      <c r="E221" s="246" t="s">
        <v>226</v>
      </c>
      <c r="F221" s="31"/>
      <c r="G221" s="236"/>
      <c r="H221" s="327"/>
      <c r="I221" s="5">
        <v>9755319</v>
      </c>
      <c r="J221" s="8">
        <v>7119274</v>
      </c>
      <c r="K221" s="8">
        <v>40000</v>
      </c>
      <c r="L221" s="8">
        <v>2419835</v>
      </c>
      <c r="M221" s="8">
        <v>142385</v>
      </c>
      <c r="N221" s="8">
        <v>33825</v>
      </c>
      <c r="O221" s="9">
        <v>13.742600000000001</v>
      </c>
      <c r="P221" s="9">
        <v>12.2896</v>
      </c>
      <c r="Q221" s="38">
        <v>1.4529999999999998</v>
      </c>
      <c r="R221" s="5">
        <f t="shared" ref="R221:BG221" si="481">SUM(R220)</f>
        <v>0</v>
      </c>
      <c r="S221" s="8">
        <f t="shared" si="481"/>
        <v>0</v>
      </c>
      <c r="T221" s="8">
        <f t="shared" si="481"/>
        <v>0</v>
      </c>
      <c r="U221" s="8">
        <f t="shared" si="481"/>
        <v>15060</v>
      </c>
      <c r="V221" s="8">
        <f t="shared" si="481"/>
        <v>0</v>
      </c>
      <c r="W221" s="8">
        <f t="shared" ref="W221" si="482">SUM(W220)</f>
        <v>0</v>
      </c>
      <c r="X221" s="8">
        <f t="shared" si="481"/>
        <v>0</v>
      </c>
      <c r="Y221" s="8">
        <f t="shared" si="481"/>
        <v>15060</v>
      </c>
      <c r="Z221" s="8">
        <f t="shared" si="481"/>
        <v>0</v>
      </c>
      <c r="AA221" s="8">
        <f t="shared" si="481"/>
        <v>0</v>
      </c>
      <c r="AB221" s="8">
        <f t="shared" si="481"/>
        <v>0</v>
      </c>
      <c r="AC221" s="8">
        <f t="shared" si="481"/>
        <v>0</v>
      </c>
      <c r="AD221" s="8">
        <f t="shared" si="481"/>
        <v>15060</v>
      </c>
      <c r="AE221" s="8">
        <f t="shared" si="481"/>
        <v>5090</v>
      </c>
      <c r="AF221" s="8">
        <f t="shared" si="481"/>
        <v>301</v>
      </c>
      <c r="AG221" s="8">
        <f t="shared" si="481"/>
        <v>0</v>
      </c>
      <c r="AH221" s="8">
        <f t="shared" si="481"/>
        <v>0</v>
      </c>
      <c r="AI221" s="8">
        <f t="shared" si="481"/>
        <v>0</v>
      </c>
      <c r="AJ221" s="8">
        <f t="shared" si="481"/>
        <v>0</v>
      </c>
      <c r="AK221" s="8">
        <f t="shared" si="481"/>
        <v>20451</v>
      </c>
      <c r="AL221" s="9">
        <f t="shared" si="481"/>
        <v>-0.03</v>
      </c>
      <c r="AM221" s="9">
        <f t="shared" si="481"/>
        <v>0.05</v>
      </c>
      <c r="AN221" s="9">
        <f t="shared" si="481"/>
        <v>0</v>
      </c>
      <c r="AO221" s="9">
        <f t="shared" si="481"/>
        <v>0</v>
      </c>
      <c r="AP221" s="9">
        <f t="shared" si="481"/>
        <v>0</v>
      </c>
      <c r="AQ221" s="9">
        <f t="shared" ref="AQ221" si="483">SUM(AQ220)</f>
        <v>0</v>
      </c>
      <c r="AR221" s="9">
        <f t="shared" si="481"/>
        <v>0</v>
      </c>
      <c r="AS221" s="9">
        <f t="shared" si="481"/>
        <v>0</v>
      </c>
      <c r="AT221" s="9">
        <f t="shared" si="481"/>
        <v>-0.03</v>
      </c>
      <c r="AU221" s="9">
        <f t="shared" si="481"/>
        <v>0.05</v>
      </c>
      <c r="AV221" s="78">
        <f t="shared" si="481"/>
        <v>2.0000000000000004E-2</v>
      </c>
      <c r="AW221" s="851">
        <f t="shared" si="481"/>
        <v>9775770</v>
      </c>
      <c r="AX221" s="8">
        <f t="shared" si="481"/>
        <v>7134334</v>
      </c>
      <c r="AY221" s="43">
        <f t="shared" ref="AY221" si="484">SUM(AY220)</f>
        <v>0</v>
      </c>
      <c r="AZ221" s="8">
        <f t="shared" si="481"/>
        <v>40000</v>
      </c>
      <c r="BA221" s="8">
        <f t="shared" si="481"/>
        <v>2424925</v>
      </c>
      <c r="BB221" s="8">
        <f t="shared" si="481"/>
        <v>142686</v>
      </c>
      <c r="BC221" s="8">
        <f t="shared" si="481"/>
        <v>33825</v>
      </c>
      <c r="BD221" s="9">
        <f t="shared" si="481"/>
        <v>13.762600000000001</v>
      </c>
      <c r="BE221" s="9">
        <f t="shared" si="481"/>
        <v>12.259600000000001</v>
      </c>
      <c r="BF221" s="9">
        <f t="shared" si="481"/>
        <v>0</v>
      </c>
      <c r="BG221" s="78">
        <f t="shared" si="481"/>
        <v>1.5029999999999999</v>
      </c>
    </row>
    <row r="222" spans="1:59" s="389" customFormat="1" ht="12.75" customHeight="1" x14ac:dyDescent="0.2">
      <c r="A222" s="374">
        <v>40</v>
      </c>
      <c r="B222" s="375">
        <v>4418</v>
      </c>
      <c r="C222" s="375">
        <v>600074048</v>
      </c>
      <c r="D222" s="375">
        <v>72742411</v>
      </c>
      <c r="E222" s="373" t="s">
        <v>227</v>
      </c>
      <c r="F222" s="375">
        <v>3111</v>
      </c>
      <c r="G222" s="247" t="s">
        <v>315</v>
      </c>
      <c r="H222" s="376" t="s">
        <v>281</v>
      </c>
      <c r="I222" s="110">
        <v>2074587</v>
      </c>
      <c r="J222" s="111">
        <v>1473758</v>
      </c>
      <c r="K222" s="111">
        <v>48000</v>
      </c>
      <c r="L222" s="114">
        <v>514354</v>
      </c>
      <c r="M222" s="114">
        <v>29475</v>
      </c>
      <c r="N222" s="111">
        <v>9000</v>
      </c>
      <c r="O222" s="275">
        <v>2.9657999999999998</v>
      </c>
      <c r="P222" s="288">
        <v>2.3708999999999998</v>
      </c>
      <c r="Q222" s="406">
        <v>0.59489999999999987</v>
      </c>
      <c r="R222" s="112">
        <f t="shared" si="452"/>
        <v>0</v>
      </c>
      <c r="S222" s="113">
        <v>0</v>
      </c>
      <c r="T222" s="113">
        <v>0</v>
      </c>
      <c r="U222" s="113">
        <v>11316</v>
      </c>
      <c r="V222" s="113">
        <v>0</v>
      </c>
      <c r="W222" s="113">
        <v>0</v>
      </c>
      <c r="X222" s="113">
        <v>0</v>
      </c>
      <c r="Y222" s="113">
        <f t="shared" si="453"/>
        <v>11316</v>
      </c>
      <c r="Z222" s="113">
        <v>0</v>
      </c>
      <c r="AA222" s="113">
        <v>0</v>
      </c>
      <c r="AB222" s="113">
        <v>0</v>
      </c>
      <c r="AC222" s="113">
        <f t="shared" si="454"/>
        <v>0</v>
      </c>
      <c r="AD222" s="113">
        <f t="shared" si="455"/>
        <v>11316</v>
      </c>
      <c r="AE222" s="114">
        <f t="shared" si="456"/>
        <v>3825</v>
      </c>
      <c r="AF222" s="114">
        <f t="shared" si="457"/>
        <v>226</v>
      </c>
      <c r="AG222" s="113">
        <v>0</v>
      </c>
      <c r="AH222" s="113">
        <v>0</v>
      </c>
      <c r="AI222" s="113">
        <v>0</v>
      </c>
      <c r="AJ222" s="113">
        <f t="shared" si="458"/>
        <v>0</v>
      </c>
      <c r="AK222" s="113">
        <f t="shared" si="459"/>
        <v>15367</v>
      </c>
      <c r="AL222" s="115">
        <v>0</v>
      </c>
      <c r="AM222" s="115">
        <v>0</v>
      </c>
      <c r="AN222" s="115">
        <v>0</v>
      </c>
      <c r="AO222" s="115">
        <v>0</v>
      </c>
      <c r="AP222" s="115">
        <v>0</v>
      </c>
      <c r="AQ222" s="115">
        <v>0</v>
      </c>
      <c r="AR222" s="115">
        <v>0</v>
      </c>
      <c r="AS222" s="115">
        <v>0</v>
      </c>
      <c r="AT222" s="409">
        <f t="shared" ref="AT222:AT224" si="485">AL222+AN222+AO222+AR222+AQ222</f>
        <v>0</v>
      </c>
      <c r="AU222" s="115">
        <f>AM222+AP222+AS222</f>
        <v>0</v>
      </c>
      <c r="AV222" s="116">
        <f t="shared" si="460"/>
        <v>0</v>
      </c>
      <c r="AW222" s="346">
        <f>I222+AK222</f>
        <v>2089954</v>
      </c>
      <c r="AX222" s="113">
        <f>J222+Y222</f>
        <v>1485074</v>
      </c>
      <c r="AY222" s="113">
        <f t="shared" ref="AY222:AY224" si="486">W222</f>
        <v>0</v>
      </c>
      <c r="AZ222" s="113">
        <f>K222+AC222</f>
        <v>48000</v>
      </c>
      <c r="BA222" s="113">
        <f t="shared" ref="BA222:BB224" si="487">L222+AE222</f>
        <v>518179</v>
      </c>
      <c r="BB222" s="113">
        <f t="shared" si="487"/>
        <v>29701</v>
      </c>
      <c r="BC222" s="113">
        <f>N222+AJ222</f>
        <v>9000</v>
      </c>
      <c r="BD222" s="115">
        <f>O222+AV222</f>
        <v>2.9657999999999998</v>
      </c>
      <c r="BE222" s="115">
        <f>P222+AT222</f>
        <v>2.3708999999999998</v>
      </c>
      <c r="BF222" s="372">
        <f t="shared" ref="BF222:BF224" si="488">AQ222</f>
        <v>0</v>
      </c>
      <c r="BG222" s="116">
        <f>Q222+AU222</f>
        <v>0.59489999999999987</v>
      </c>
    </row>
    <row r="223" spans="1:59" s="389" customFormat="1" ht="12.75" customHeight="1" x14ac:dyDescent="0.2">
      <c r="A223" s="374">
        <v>40</v>
      </c>
      <c r="B223" s="375">
        <v>4418</v>
      </c>
      <c r="C223" s="375">
        <v>600074048</v>
      </c>
      <c r="D223" s="375">
        <v>72742411</v>
      </c>
      <c r="E223" s="373" t="s">
        <v>227</v>
      </c>
      <c r="F223" s="375">
        <v>3111</v>
      </c>
      <c r="G223" s="247" t="s">
        <v>316</v>
      </c>
      <c r="H223" s="376" t="s">
        <v>282</v>
      </c>
      <c r="I223" s="110">
        <v>239235</v>
      </c>
      <c r="J223" s="111">
        <v>173222</v>
      </c>
      <c r="K223" s="111">
        <v>0</v>
      </c>
      <c r="L223" s="114">
        <v>58549</v>
      </c>
      <c r="M223" s="114">
        <v>3464</v>
      </c>
      <c r="N223" s="111">
        <v>4000</v>
      </c>
      <c r="O223" s="275">
        <v>0.5</v>
      </c>
      <c r="P223" s="288">
        <v>0.5</v>
      </c>
      <c r="Q223" s="406">
        <v>0</v>
      </c>
      <c r="R223" s="112">
        <f t="shared" si="452"/>
        <v>0</v>
      </c>
      <c r="S223" s="113">
        <v>0</v>
      </c>
      <c r="T223" s="113">
        <v>0</v>
      </c>
      <c r="U223" s="113">
        <v>0</v>
      </c>
      <c r="V223" s="113">
        <v>0</v>
      </c>
      <c r="W223" s="113">
        <v>0</v>
      </c>
      <c r="X223" s="113">
        <v>0</v>
      </c>
      <c r="Y223" s="113">
        <f t="shared" si="453"/>
        <v>0</v>
      </c>
      <c r="Z223" s="113">
        <v>0</v>
      </c>
      <c r="AA223" s="113">
        <v>0</v>
      </c>
      <c r="AB223" s="113">
        <v>0</v>
      </c>
      <c r="AC223" s="113">
        <f t="shared" si="454"/>
        <v>0</v>
      </c>
      <c r="AD223" s="113">
        <f t="shared" si="455"/>
        <v>0</v>
      </c>
      <c r="AE223" s="114">
        <f t="shared" si="456"/>
        <v>0</v>
      </c>
      <c r="AF223" s="114">
        <f t="shared" si="457"/>
        <v>0</v>
      </c>
      <c r="AG223" s="113">
        <v>0</v>
      </c>
      <c r="AH223" s="113">
        <v>0</v>
      </c>
      <c r="AI223" s="113">
        <v>0</v>
      </c>
      <c r="AJ223" s="113">
        <f t="shared" si="458"/>
        <v>0</v>
      </c>
      <c r="AK223" s="113">
        <f t="shared" si="459"/>
        <v>0</v>
      </c>
      <c r="AL223" s="115">
        <v>0</v>
      </c>
      <c r="AM223" s="115">
        <v>0</v>
      </c>
      <c r="AN223" s="115">
        <v>0</v>
      </c>
      <c r="AO223" s="115">
        <v>0</v>
      </c>
      <c r="AP223" s="115">
        <v>0</v>
      </c>
      <c r="AQ223" s="115">
        <v>0</v>
      </c>
      <c r="AR223" s="115">
        <v>0</v>
      </c>
      <c r="AS223" s="115">
        <v>0</v>
      </c>
      <c r="AT223" s="409">
        <f t="shared" si="485"/>
        <v>0</v>
      </c>
      <c r="AU223" s="115">
        <f>AM223+AP223+AS223</f>
        <v>0</v>
      </c>
      <c r="AV223" s="116">
        <f t="shared" si="460"/>
        <v>0</v>
      </c>
      <c r="AW223" s="346">
        <f>I223+AK223</f>
        <v>239235</v>
      </c>
      <c r="AX223" s="113">
        <f>J223+Y223</f>
        <v>173222</v>
      </c>
      <c r="AY223" s="113">
        <f t="shared" si="486"/>
        <v>0</v>
      </c>
      <c r="AZ223" s="113">
        <f>K223+AC223</f>
        <v>0</v>
      </c>
      <c r="BA223" s="113">
        <f t="shared" si="487"/>
        <v>58549</v>
      </c>
      <c r="BB223" s="113">
        <f t="shared" si="487"/>
        <v>3464</v>
      </c>
      <c r="BC223" s="113">
        <f>N223+AJ223</f>
        <v>4000</v>
      </c>
      <c r="BD223" s="115">
        <f>O223+AV223</f>
        <v>0.5</v>
      </c>
      <c r="BE223" s="115">
        <f>P223+AT223</f>
        <v>0.5</v>
      </c>
      <c r="BF223" s="372">
        <f t="shared" si="488"/>
        <v>0</v>
      </c>
      <c r="BG223" s="116">
        <f>Q223+AU223</f>
        <v>0</v>
      </c>
    </row>
    <row r="224" spans="1:59" s="389" customFormat="1" ht="12.75" customHeight="1" x14ac:dyDescent="0.2">
      <c r="A224" s="374">
        <v>40</v>
      </c>
      <c r="B224" s="375">
        <v>4418</v>
      </c>
      <c r="C224" s="375">
        <v>600074048</v>
      </c>
      <c r="D224" s="375">
        <v>72742411</v>
      </c>
      <c r="E224" s="367" t="s">
        <v>227</v>
      </c>
      <c r="F224" s="375">
        <v>3141</v>
      </c>
      <c r="G224" s="247" t="s">
        <v>319</v>
      </c>
      <c r="H224" s="376" t="s">
        <v>282</v>
      </c>
      <c r="I224" s="110">
        <v>333371</v>
      </c>
      <c r="J224" s="111">
        <v>237735</v>
      </c>
      <c r="K224" s="111">
        <v>7000</v>
      </c>
      <c r="L224" s="114">
        <v>82721</v>
      </c>
      <c r="M224" s="114">
        <v>4755</v>
      </c>
      <c r="N224" s="111">
        <v>1160</v>
      </c>
      <c r="O224" s="275">
        <v>0.83000000000000007</v>
      </c>
      <c r="P224" s="288">
        <v>0</v>
      </c>
      <c r="Q224" s="406">
        <v>0.83000000000000007</v>
      </c>
      <c r="R224" s="112">
        <f t="shared" si="452"/>
        <v>0</v>
      </c>
      <c r="S224" s="113">
        <v>0</v>
      </c>
      <c r="T224" s="113">
        <v>0</v>
      </c>
      <c r="U224" s="113">
        <v>0</v>
      </c>
      <c r="V224" s="113">
        <v>0</v>
      </c>
      <c r="W224" s="113">
        <v>0</v>
      </c>
      <c r="X224" s="113">
        <v>0</v>
      </c>
      <c r="Y224" s="113">
        <f t="shared" si="453"/>
        <v>0</v>
      </c>
      <c r="Z224" s="113">
        <v>0</v>
      </c>
      <c r="AA224" s="113">
        <v>0</v>
      </c>
      <c r="AB224" s="113">
        <v>0</v>
      </c>
      <c r="AC224" s="113">
        <f t="shared" si="454"/>
        <v>0</v>
      </c>
      <c r="AD224" s="113">
        <f t="shared" si="455"/>
        <v>0</v>
      </c>
      <c r="AE224" s="114">
        <f t="shared" si="456"/>
        <v>0</v>
      </c>
      <c r="AF224" s="114">
        <f t="shared" si="457"/>
        <v>0</v>
      </c>
      <c r="AG224" s="113">
        <v>0</v>
      </c>
      <c r="AH224" s="113">
        <v>0</v>
      </c>
      <c r="AI224" s="113">
        <v>0</v>
      </c>
      <c r="AJ224" s="113">
        <f t="shared" si="458"/>
        <v>0</v>
      </c>
      <c r="AK224" s="113">
        <f t="shared" si="459"/>
        <v>0</v>
      </c>
      <c r="AL224" s="115">
        <v>0</v>
      </c>
      <c r="AM224" s="115">
        <v>0</v>
      </c>
      <c r="AN224" s="115">
        <v>0</v>
      </c>
      <c r="AO224" s="115">
        <v>0</v>
      </c>
      <c r="AP224" s="115">
        <v>0</v>
      </c>
      <c r="AQ224" s="115">
        <v>0</v>
      </c>
      <c r="AR224" s="115">
        <v>0</v>
      </c>
      <c r="AS224" s="115">
        <v>0</v>
      </c>
      <c r="AT224" s="409">
        <f t="shared" si="485"/>
        <v>0</v>
      </c>
      <c r="AU224" s="115">
        <f>AM224+AP224+AS224</f>
        <v>0</v>
      </c>
      <c r="AV224" s="116">
        <f t="shared" si="460"/>
        <v>0</v>
      </c>
      <c r="AW224" s="346">
        <f>I224+AK224</f>
        <v>333371</v>
      </c>
      <c r="AX224" s="113">
        <f>J224+Y224</f>
        <v>237735</v>
      </c>
      <c r="AY224" s="113">
        <f t="shared" si="486"/>
        <v>0</v>
      </c>
      <c r="AZ224" s="113">
        <f>K224+AC224</f>
        <v>7000</v>
      </c>
      <c r="BA224" s="113">
        <f t="shared" si="487"/>
        <v>82721</v>
      </c>
      <c r="BB224" s="113">
        <f t="shared" si="487"/>
        <v>4755</v>
      </c>
      <c r="BC224" s="113">
        <f>N224+AJ224</f>
        <v>1160</v>
      </c>
      <c r="BD224" s="115">
        <f>O224+AV224</f>
        <v>0.83000000000000007</v>
      </c>
      <c r="BE224" s="115">
        <f>P224+AT224</f>
        <v>0</v>
      </c>
      <c r="BF224" s="372">
        <f t="shared" si="488"/>
        <v>0</v>
      </c>
      <c r="BG224" s="116">
        <f>Q224+AU224</f>
        <v>0.83000000000000007</v>
      </c>
    </row>
    <row r="225" spans="1:59" s="389" customFormat="1" ht="12.75" customHeight="1" x14ac:dyDescent="0.2">
      <c r="A225" s="237">
        <v>40</v>
      </c>
      <c r="B225" s="31">
        <v>4418</v>
      </c>
      <c r="C225" s="31">
        <v>600074048</v>
      </c>
      <c r="D225" s="31">
        <v>72742411</v>
      </c>
      <c r="E225" s="246" t="s">
        <v>228</v>
      </c>
      <c r="F225" s="31"/>
      <c r="G225" s="236"/>
      <c r="H225" s="327"/>
      <c r="I225" s="5">
        <v>2647193</v>
      </c>
      <c r="J225" s="8">
        <v>1884715</v>
      </c>
      <c r="K225" s="8">
        <v>55000</v>
      </c>
      <c r="L225" s="8">
        <v>655624</v>
      </c>
      <c r="M225" s="8">
        <v>37694</v>
      </c>
      <c r="N225" s="8">
        <v>14160</v>
      </c>
      <c r="O225" s="9">
        <v>4.2957999999999998</v>
      </c>
      <c r="P225" s="9">
        <v>2.8708999999999998</v>
      </c>
      <c r="Q225" s="38">
        <v>1.4249000000000001</v>
      </c>
      <c r="R225" s="5">
        <f t="shared" ref="R225:BG225" si="489">SUM(R222:R224)</f>
        <v>0</v>
      </c>
      <c r="S225" s="8">
        <f t="shared" si="489"/>
        <v>0</v>
      </c>
      <c r="T225" s="8">
        <f t="shared" si="489"/>
        <v>0</v>
      </c>
      <c r="U225" s="8">
        <f t="shared" ref="U225" si="490">SUM(U222:U224)</f>
        <v>11316</v>
      </c>
      <c r="V225" s="8">
        <f t="shared" si="489"/>
        <v>0</v>
      </c>
      <c r="W225" s="8">
        <f t="shared" ref="W225" si="491">SUM(W222:W224)</f>
        <v>0</v>
      </c>
      <c r="X225" s="8">
        <f t="shared" si="489"/>
        <v>0</v>
      </c>
      <c r="Y225" s="8">
        <f t="shared" si="489"/>
        <v>11316</v>
      </c>
      <c r="Z225" s="8">
        <f t="shared" si="489"/>
        <v>0</v>
      </c>
      <c r="AA225" s="8">
        <f t="shared" si="489"/>
        <v>0</v>
      </c>
      <c r="AB225" s="8">
        <f t="shared" si="489"/>
        <v>0</v>
      </c>
      <c r="AC225" s="8">
        <f t="shared" si="489"/>
        <v>0</v>
      </c>
      <c r="AD225" s="8">
        <f t="shared" si="489"/>
        <v>11316</v>
      </c>
      <c r="AE225" s="8">
        <f t="shared" si="489"/>
        <v>3825</v>
      </c>
      <c r="AF225" s="8">
        <f t="shared" si="489"/>
        <v>226</v>
      </c>
      <c r="AG225" s="8">
        <f t="shared" si="489"/>
        <v>0</v>
      </c>
      <c r="AH225" s="8">
        <f t="shared" ref="AH225" si="492">SUM(AH222:AH224)</f>
        <v>0</v>
      </c>
      <c r="AI225" s="8">
        <f t="shared" si="489"/>
        <v>0</v>
      </c>
      <c r="AJ225" s="8">
        <f t="shared" si="489"/>
        <v>0</v>
      </c>
      <c r="AK225" s="8">
        <f t="shared" si="489"/>
        <v>15367</v>
      </c>
      <c r="AL225" s="9">
        <f t="shared" si="489"/>
        <v>0</v>
      </c>
      <c r="AM225" s="9">
        <f t="shared" si="489"/>
        <v>0</v>
      </c>
      <c r="AN225" s="9">
        <f t="shared" si="489"/>
        <v>0</v>
      </c>
      <c r="AO225" s="9">
        <f t="shared" si="489"/>
        <v>0</v>
      </c>
      <c r="AP225" s="9">
        <f t="shared" si="489"/>
        <v>0</v>
      </c>
      <c r="AQ225" s="9">
        <f t="shared" ref="AQ225" si="493">SUM(AQ222:AQ224)</f>
        <v>0</v>
      </c>
      <c r="AR225" s="9">
        <f t="shared" si="489"/>
        <v>0</v>
      </c>
      <c r="AS225" s="9">
        <f t="shared" si="489"/>
        <v>0</v>
      </c>
      <c r="AT225" s="9">
        <f t="shared" si="489"/>
        <v>0</v>
      </c>
      <c r="AU225" s="9">
        <f t="shared" si="489"/>
        <v>0</v>
      </c>
      <c r="AV225" s="78">
        <f t="shared" si="489"/>
        <v>0</v>
      </c>
      <c r="AW225" s="851">
        <f t="shared" si="489"/>
        <v>2662560</v>
      </c>
      <c r="AX225" s="8">
        <f t="shared" si="489"/>
        <v>1896031</v>
      </c>
      <c r="AY225" s="43">
        <f t="shared" ref="AY225" si="494">SUM(AY222:AY224)</f>
        <v>0</v>
      </c>
      <c r="AZ225" s="8">
        <f t="shared" si="489"/>
        <v>55000</v>
      </c>
      <c r="BA225" s="8">
        <f t="shared" si="489"/>
        <v>659449</v>
      </c>
      <c r="BB225" s="8">
        <f t="shared" si="489"/>
        <v>37920</v>
      </c>
      <c r="BC225" s="8">
        <f t="shared" si="489"/>
        <v>14160</v>
      </c>
      <c r="BD225" s="9">
        <f t="shared" si="489"/>
        <v>4.2957999999999998</v>
      </c>
      <c r="BE225" s="9">
        <f t="shared" si="489"/>
        <v>2.8708999999999998</v>
      </c>
      <c r="BF225" s="9">
        <f t="shared" si="489"/>
        <v>0</v>
      </c>
      <c r="BG225" s="78">
        <f t="shared" si="489"/>
        <v>1.4249000000000001</v>
      </c>
    </row>
    <row r="226" spans="1:59" s="389" customFormat="1" ht="12.75" customHeight="1" x14ac:dyDescent="0.2">
      <c r="A226" s="374">
        <v>41</v>
      </c>
      <c r="B226" s="375">
        <v>4432</v>
      </c>
      <c r="C226" s="375">
        <v>600074625</v>
      </c>
      <c r="D226" s="375">
        <v>70695903</v>
      </c>
      <c r="E226" s="373" t="s">
        <v>229</v>
      </c>
      <c r="F226" s="375">
        <v>3111</v>
      </c>
      <c r="G226" s="247" t="s">
        <v>315</v>
      </c>
      <c r="H226" s="376" t="s">
        <v>281</v>
      </c>
      <c r="I226" s="110">
        <v>1582263</v>
      </c>
      <c r="J226" s="111">
        <v>1157189</v>
      </c>
      <c r="K226" s="111">
        <v>0</v>
      </c>
      <c r="L226" s="114">
        <v>391130</v>
      </c>
      <c r="M226" s="114">
        <v>23144</v>
      </c>
      <c r="N226" s="111">
        <v>10800</v>
      </c>
      <c r="O226" s="275">
        <v>2.6075999999999997</v>
      </c>
      <c r="P226" s="288">
        <v>2.0966999999999998</v>
      </c>
      <c r="Q226" s="406">
        <v>0.51090000000000002</v>
      </c>
      <c r="R226" s="112">
        <f t="shared" si="452"/>
        <v>0</v>
      </c>
      <c r="S226" s="113">
        <v>0</v>
      </c>
      <c r="T226" s="113">
        <v>0</v>
      </c>
      <c r="U226" s="113">
        <v>0</v>
      </c>
      <c r="V226" s="113">
        <v>0</v>
      </c>
      <c r="W226" s="113">
        <v>0</v>
      </c>
      <c r="X226" s="113">
        <v>0</v>
      </c>
      <c r="Y226" s="113">
        <f t="shared" si="453"/>
        <v>0</v>
      </c>
      <c r="Z226" s="113">
        <v>0</v>
      </c>
      <c r="AA226" s="113">
        <v>0</v>
      </c>
      <c r="AB226" s="113">
        <v>0</v>
      </c>
      <c r="AC226" s="113">
        <f t="shared" si="454"/>
        <v>0</v>
      </c>
      <c r="AD226" s="113">
        <f t="shared" si="455"/>
        <v>0</v>
      </c>
      <c r="AE226" s="114">
        <f t="shared" si="456"/>
        <v>0</v>
      </c>
      <c r="AF226" s="114">
        <f t="shared" si="457"/>
        <v>0</v>
      </c>
      <c r="AG226" s="113">
        <v>0</v>
      </c>
      <c r="AH226" s="113">
        <v>0</v>
      </c>
      <c r="AI226" s="113">
        <v>0</v>
      </c>
      <c r="AJ226" s="113">
        <f t="shared" si="458"/>
        <v>0</v>
      </c>
      <c r="AK226" s="113">
        <f t="shared" si="459"/>
        <v>0</v>
      </c>
      <c r="AL226" s="115">
        <v>0</v>
      </c>
      <c r="AM226" s="115">
        <v>0</v>
      </c>
      <c r="AN226" s="115">
        <v>0</v>
      </c>
      <c r="AO226" s="115">
        <v>0</v>
      </c>
      <c r="AP226" s="115">
        <v>0</v>
      </c>
      <c r="AQ226" s="115">
        <v>0</v>
      </c>
      <c r="AR226" s="115">
        <v>0</v>
      </c>
      <c r="AS226" s="115">
        <v>0</v>
      </c>
      <c r="AT226" s="409">
        <f t="shared" ref="AT226:AT231" si="495">AL226+AN226+AO226+AR226+AQ226</f>
        <v>0</v>
      </c>
      <c r="AU226" s="115">
        <f t="shared" ref="AU226:AU231" si="496">AM226+AP226+AS226</f>
        <v>0</v>
      </c>
      <c r="AV226" s="116">
        <f t="shared" si="460"/>
        <v>0</v>
      </c>
      <c r="AW226" s="346">
        <f t="shared" ref="AW226:AW231" si="497">I226+AK226</f>
        <v>1582263</v>
      </c>
      <c r="AX226" s="113">
        <f t="shared" ref="AX226:AX231" si="498">J226+Y226</f>
        <v>1157189</v>
      </c>
      <c r="AY226" s="113">
        <f t="shared" ref="AY226:AY231" si="499">W226</f>
        <v>0</v>
      </c>
      <c r="AZ226" s="113">
        <f t="shared" ref="AZ226:AZ231" si="500">K226+AC226</f>
        <v>0</v>
      </c>
      <c r="BA226" s="113">
        <f t="shared" ref="BA226:BB231" si="501">L226+AE226</f>
        <v>391130</v>
      </c>
      <c r="BB226" s="113">
        <f t="shared" si="501"/>
        <v>23144</v>
      </c>
      <c r="BC226" s="113">
        <f t="shared" ref="BC226:BC231" si="502">N226+AJ226</f>
        <v>10800</v>
      </c>
      <c r="BD226" s="115">
        <f t="shared" ref="BD226:BD231" si="503">O226+AV226</f>
        <v>2.6075999999999997</v>
      </c>
      <c r="BE226" s="115">
        <f t="shared" ref="BE226:BE231" si="504">P226+AT226</f>
        <v>2.0966999999999998</v>
      </c>
      <c r="BF226" s="372">
        <f t="shared" ref="BF226:BF231" si="505">AQ226</f>
        <v>0</v>
      </c>
      <c r="BG226" s="116">
        <f t="shared" ref="BG226:BG231" si="506">Q226+AU226</f>
        <v>0.51090000000000002</v>
      </c>
    </row>
    <row r="227" spans="1:59" s="389" customFormat="1" ht="12.75" customHeight="1" x14ac:dyDescent="0.2">
      <c r="A227" s="374">
        <v>41</v>
      </c>
      <c r="B227" s="375">
        <v>4432</v>
      </c>
      <c r="C227" s="375">
        <v>600074625</v>
      </c>
      <c r="D227" s="375">
        <v>70695903</v>
      </c>
      <c r="E227" s="373" t="s">
        <v>229</v>
      </c>
      <c r="F227" s="375">
        <v>3117</v>
      </c>
      <c r="G227" s="247" t="s">
        <v>318</v>
      </c>
      <c r="H227" s="376" t="s">
        <v>281</v>
      </c>
      <c r="I227" s="110">
        <v>2956272</v>
      </c>
      <c r="J227" s="111">
        <v>2079722</v>
      </c>
      <c r="K227" s="111">
        <v>0</v>
      </c>
      <c r="L227" s="114">
        <v>702946</v>
      </c>
      <c r="M227" s="114">
        <v>41594</v>
      </c>
      <c r="N227" s="111">
        <v>132010</v>
      </c>
      <c r="O227" s="275">
        <v>4.2004000000000001</v>
      </c>
      <c r="P227" s="288">
        <v>3</v>
      </c>
      <c r="Q227" s="406">
        <v>1.2004000000000001</v>
      </c>
      <c r="R227" s="112">
        <f t="shared" si="452"/>
        <v>-3000</v>
      </c>
      <c r="S227" s="113">
        <v>0</v>
      </c>
      <c r="T227" s="113">
        <v>0</v>
      </c>
      <c r="U227" s="113">
        <v>33552</v>
      </c>
      <c r="V227" s="113">
        <v>0</v>
      </c>
      <c r="W227" s="113">
        <v>0</v>
      </c>
      <c r="X227" s="113">
        <v>0</v>
      </c>
      <c r="Y227" s="113">
        <f t="shared" si="453"/>
        <v>30552</v>
      </c>
      <c r="Z227" s="113">
        <v>3000</v>
      </c>
      <c r="AA227" s="113">
        <v>0</v>
      </c>
      <c r="AB227" s="113">
        <v>0</v>
      </c>
      <c r="AC227" s="113">
        <f t="shared" si="454"/>
        <v>3000</v>
      </c>
      <c r="AD227" s="113">
        <f t="shared" si="455"/>
        <v>33552</v>
      </c>
      <c r="AE227" s="114">
        <f t="shared" si="456"/>
        <v>11341</v>
      </c>
      <c r="AF227" s="114">
        <f t="shared" si="457"/>
        <v>611</v>
      </c>
      <c r="AG227" s="113">
        <v>0</v>
      </c>
      <c r="AH227" s="113">
        <v>0</v>
      </c>
      <c r="AI227" s="113">
        <v>0</v>
      </c>
      <c r="AJ227" s="113">
        <f t="shared" si="458"/>
        <v>0</v>
      </c>
      <c r="AK227" s="113">
        <f t="shared" si="459"/>
        <v>45504</v>
      </c>
      <c r="AL227" s="115">
        <v>-0.01</v>
      </c>
      <c r="AM227" s="115">
        <v>0</v>
      </c>
      <c r="AN227" s="115">
        <v>0</v>
      </c>
      <c r="AO227" s="115">
        <v>0</v>
      </c>
      <c r="AP227" s="115">
        <v>0</v>
      </c>
      <c r="AQ227" s="115">
        <v>0</v>
      </c>
      <c r="AR227" s="115">
        <v>0</v>
      </c>
      <c r="AS227" s="115">
        <v>0</v>
      </c>
      <c r="AT227" s="409">
        <f t="shared" si="495"/>
        <v>-0.01</v>
      </c>
      <c r="AU227" s="115">
        <f t="shared" si="496"/>
        <v>0</v>
      </c>
      <c r="AV227" s="116">
        <f t="shared" si="460"/>
        <v>-0.01</v>
      </c>
      <c r="AW227" s="346">
        <f t="shared" si="497"/>
        <v>3001776</v>
      </c>
      <c r="AX227" s="113">
        <f t="shared" si="498"/>
        <v>2110274</v>
      </c>
      <c r="AY227" s="113">
        <f t="shared" si="499"/>
        <v>0</v>
      </c>
      <c r="AZ227" s="113">
        <f t="shared" si="500"/>
        <v>3000</v>
      </c>
      <c r="BA227" s="113">
        <f t="shared" si="501"/>
        <v>714287</v>
      </c>
      <c r="BB227" s="113">
        <f t="shared" si="501"/>
        <v>42205</v>
      </c>
      <c r="BC227" s="113">
        <f t="shared" si="502"/>
        <v>132010</v>
      </c>
      <c r="BD227" s="115">
        <f t="shared" si="503"/>
        <v>4.1904000000000003</v>
      </c>
      <c r="BE227" s="115">
        <f t="shared" si="504"/>
        <v>2.99</v>
      </c>
      <c r="BF227" s="372">
        <f t="shared" si="505"/>
        <v>0</v>
      </c>
      <c r="BG227" s="116">
        <f t="shared" si="506"/>
        <v>1.2004000000000001</v>
      </c>
    </row>
    <row r="228" spans="1:59" s="389" customFormat="1" ht="12.75" customHeight="1" x14ac:dyDescent="0.2">
      <c r="A228" s="374">
        <v>41</v>
      </c>
      <c r="B228" s="375">
        <v>4432</v>
      </c>
      <c r="C228" s="375">
        <v>600074625</v>
      </c>
      <c r="D228" s="375">
        <v>70695903</v>
      </c>
      <c r="E228" s="373" t="s">
        <v>229</v>
      </c>
      <c r="F228" s="375">
        <v>3117</v>
      </c>
      <c r="G228" s="247" t="s">
        <v>316</v>
      </c>
      <c r="H228" s="376" t="s">
        <v>282</v>
      </c>
      <c r="I228" s="110">
        <v>1739279</v>
      </c>
      <c r="J228" s="111">
        <v>1276715</v>
      </c>
      <c r="K228" s="111">
        <v>0</v>
      </c>
      <c r="L228" s="114">
        <v>431530</v>
      </c>
      <c r="M228" s="114">
        <v>25534</v>
      </c>
      <c r="N228" s="111">
        <v>5500</v>
      </c>
      <c r="O228" s="275">
        <v>3.69</v>
      </c>
      <c r="P228" s="288">
        <v>3.69</v>
      </c>
      <c r="Q228" s="406">
        <v>0</v>
      </c>
      <c r="R228" s="112">
        <f t="shared" si="452"/>
        <v>0</v>
      </c>
      <c r="S228" s="113">
        <v>0</v>
      </c>
      <c r="T228" s="113">
        <v>0</v>
      </c>
      <c r="U228" s="113">
        <v>0</v>
      </c>
      <c r="V228" s="113">
        <v>0</v>
      </c>
      <c r="W228" s="113">
        <v>0</v>
      </c>
      <c r="X228" s="113">
        <v>0</v>
      </c>
      <c r="Y228" s="113">
        <f t="shared" si="453"/>
        <v>0</v>
      </c>
      <c r="Z228" s="113">
        <v>0</v>
      </c>
      <c r="AA228" s="113">
        <v>0</v>
      </c>
      <c r="AB228" s="113">
        <v>0</v>
      </c>
      <c r="AC228" s="113">
        <f t="shared" si="454"/>
        <v>0</v>
      </c>
      <c r="AD228" s="113">
        <f t="shared" si="455"/>
        <v>0</v>
      </c>
      <c r="AE228" s="114">
        <f t="shared" si="456"/>
        <v>0</v>
      </c>
      <c r="AF228" s="114">
        <f t="shared" si="457"/>
        <v>0</v>
      </c>
      <c r="AG228" s="113">
        <v>0</v>
      </c>
      <c r="AH228" s="113">
        <v>0</v>
      </c>
      <c r="AI228" s="113">
        <v>0</v>
      </c>
      <c r="AJ228" s="113">
        <f t="shared" si="458"/>
        <v>0</v>
      </c>
      <c r="AK228" s="113">
        <f t="shared" si="459"/>
        <v>0</v>
      </c>
      <c r="AL228" s="115">
        <v>0</v>
      </c>
      <c r="AM228" s="115">
        <v>0</v>
      </c>
      <c r="AN228" s="115">
        <v>0</v>
      </c>
      <c r="AO228" s="115">
        <v>0</v>
      </c>
      <c r="AP228" s="115">
        <v>0</v>
      </c>
      <c r="AQ228" s="115">
        <v>0</v>
      </c>
      <c r="AR228" s="115">
        <v>0</v>
      </c>
      <c r="AS228" s="115">
        <v>0</v>
      </c>
      <c r="AT228" s="409">
        <f t="shared" si="495"/>
        <v>0</v>
      </c>
      <c r="AU228" s="115">
        <f t="shared" si="496"/>
        <v>0</v>
      </c>
      <c r="AV228" s="116">
        <f t="shared" si="460"/>
        <v>0</v>
      </c>
      <c r="AW228" s="346">
        <f t="shared" si="497"/>
        <v>1739279</v>
      </c>
      <c r="AX228" s="113">
        <f t="shared" si="498"/>
        <v>1276715</v>
      </c>
      <c r="AY228" s="113">
        <f t="shared" si="499"/>
        <v>0</v>
      </c>
      <c r="AZ228" s="113">
        <f t="shared" si="500"/>
        <v>0</v>
      </c>
      <c r="BA228" s="113">
        <f t="shared" si="501"/>
        <v>431530</v>
      </c>
      <c r="BB228" s="113">
        <f t="shared" si="501"/>
        <v>25534</v>
      </c>
      <c r="BC228" s="113">
        <f t="shared" si="502"/>
        <v>5500</v>
      </c>
      <c r="BD228" s="115">
        <f t="shared" si="503"/>
        <v>3.69</v>
      </c>
      <c r="BE228" s="115">
        <f t="shared" si="504"/>
        <v>3.69</v>
      </c>
      <c r="BF228" s="372">
        <f t="shared" si="505"/>
        <v>0</v>
      </c>
      <c r="BG228" s="116">
        <f t="shared" si="506"/>
        <v>0</v>
      </c>
    </row>
    <row r="229" spans="1:59" s="389" customFormat="1" ht="12.75" customHeight="1" x14ac:dyDescent="0.2">
      <c r="A229" s="374">
        <v>41</v>
      </c>
      <c r="B229" s="375">
        <v>4432</v>
      </c>
      <c r="C229" s="375">
        <v>600074625</v>
      </c>
      <c r="D229" s="375">
        <v>70695903</v>
      </c>
      <c r="E229" s="373" t="s">
        <v>229</v>
      </c>
      <c r="F229" s="375">
        <v>3141</v>
      </c>
      <c r="G229" s="247" t="s">
        <v>319</v>
      </c>
      <c r="H229" s="376" t="s">
        <v>282</v>
      </c>
      <c r="I229" s="110">
        <v>649900</v>
      </c>
      <c r="J229" s="111">
        <v>476479</v>
      </c>
      <c r="K229" s="111">
        <v>0</v>
      </c>
      <c r="L229" s="114">
        <v>161049</v>
      </c>
      <c r="M229" s="114">
        <v>9530</v>
      </c>
      <c r="N229" s="111">
        <v>2842</v>
      </c>
      <c r="O229" s="275">
        <v>1.6199999999999999</v>
      </c>
      <c r="P229" s="288">
        <v>0</v>
      </c>
      <c r="Q229" s="406">
        <v>1.6199999999999999</v>
      </c>
      <c r="R229" s="112">
        <f t="shared" si="452"/>
        <v>0</v>
      </c>
      <c r="S229" s="113">
        <v>0</v>
      </c>
      <c r="T229" s="113">
        <v>0</v>
      </c>
      <c r="U229" s="113">
        <v>0</v>
      </c>
      <c r="V229" s="113">
        <v>0</v>
      </c>
      <c r="W229" s="113">
        <v>0</v>
      </c>
      <c r="X229" s="113">
        <v>0</v>
      </c>
      <c r="Y229" s="113">
        <f t="shared" si="453"/>
        <v>0</v>
      </c>
      <c r="Z229" s="113">
        <v>0</v>
      </c>
      <c r="AA229" s="113">
        <v>0</v>
      </c>
      <c r="AB229" s="113">
        <v>0</v>
      </c>
      <c r="AC229" s="113">
        <f t="shared" si="454"/>
        <v>0</v>
      </c>
      <c r="AD229" s="113">
        <f t="shared" si="455"/>
        <v>0</v>
      </c>
      <c r="AE229" s="114">
        <f t="shared" si="456"/>
        <v>0</v>
      </c>
      <c r="AF229" s="114">
        <f t="shared" si="457"/>
        <v>0</v>
      </c>
      <c r="AG229" s="113">
        <v>0</v>
      </c>
      <c r="AH229" s="113">
        <v>0</v>
      </c>
      <c r="AI229" s="113">
        <v>0</v>
      </c>
      <c r="AJ229" s="113">
        <f t="shared" si="458"/>
        <v>0</v>
      </c>
      <c r="AK229" s="113">
        <f t="shared" si="459"/>
        <v>0</v>
      </c>
      <c r="AL229" s="115">
        <v>0</v>
      </c>
      <c r="AM229" s="115">
        <v>0</v>
      </c>
      <c r="AN229" s="115">
        <v>0</v>
      </c>
      <c r="AO229" s="115">
        <v>0</v>
      </c>
      <c r="AP229" s="115">
        <v>0</v>
      </c>
      <c r="AQ229" s="115">
        <v>0</v>
      </c>
      <c r="AR229" s="115">
        <v>0</v>
      </c>
      <c r="AS229" s="115">
        <v>0</v>
      </c>
      <c r="AT229" s="409">
        <f t="shared" si="495"/>
        <v>0</v>
      </c>
      <c r="AU229" s="115">
        <f t="shared" si="496"/>
        <v>0</v>
      </c>
      <c r="AV229" s="116">
        <f t="shared" si="460"/>
        <v>0</v>
      </c>
      <c r="AW229" s="346">
        <f t="shared" si="497"/>
        <v>649900</v>
      </c>
      <c r="AX229" s="113">
        <f t="shared" si="498"/>
        <v>476479</v>
      </c>
      <c r="AY229" s="113">
        <f t="shared" si="499"/>
        <v>0</v>
      </c>
      <c r="AZ229" s="113">
        <f t="shared" si="500"/>
        <v>0</v>
      </c>
      <c r="BA229" s="113">
        <f t="shared" si="501"/>
        <v>161049</v>
      </c>
      <c r="BB229" s="113">
        <f t="shared" si="501"/>
        <v>9530</v>
      </c>
      <c r="BC229" s="113">
        <f t="shared" si="502"/>
        <v>2842</v>
      </c>
      <c r="BD229" s="115">
        <f t="shared" si="503"/>
        <v>1.6199999999999999</v>
      </c>
      <c r="BE229" s="115">
        <f t="shared" si="504"/>
        <v>0</v>
      </c>
      <c r="BF229" s="372">
        <f t="shared" si="505"/>
        <v>0</v>
      </c>
      <c r="BG229" s="116">
        <f t="shared" si="506"/>
        <v>1.6199999999999999</v>
      </c>
    </row>
    <row r="230" spans="1:59" s="389" customFormat="1" ht="12.75" customHeight="1" x14ac:dyDescent="0.2">
      <c r="A230" s="374">
        <v>41</v>
      </c>
      <c r="B230" s="375">
        <v>4432</v>
      </c>
      <c r="C230" s="375">
        <v>600074625</v>
      </c>
      <c r="D230" s="375">
        <v>70695903</v>
      </c>
      <c r="E230" s="373" t="s">
        <v>229</v>
      </c>
      <c r="F230" s="375">
        <v>3143</v>
      </c>
      <c r="G230" s="247" t="s">
        <v>633</v>
      </c>
      <c r="H230" s="394" t="s">
        <v>281</v>
      </c>
      <c r="I230" s="110">
        <v>668862</v>
      </c>
      <c r="J230" s="111">
        <v>492535</v>
      </c>
      <c r="K230" s="111">
        <v>0</v>
      </c>
      <c r="L230" s="114">
        <v>166476</v>
      </c>
      <c r="M230" s="114">
        <v>9851</v>
      </c>
      <c r="N230" s="111">
        <v>0</v>
      </c>
      <c r="O230" s="275">
        <v>1.1608000000000001</v>
      </c>
      <c r="P230" s="288">
        <v>1.1608000000000001</v>
      </c>
      <c r="Q230" s="406">
        <v>0</v>
      </c>
      <c r="R230" s="112">
        <f t="shared" si="452"/>
        <v>0</v>
      </c>
      <c r="S230" s="113">
        <v>0</v>
      </c>
      <c r="T230" s="113">
        <v>0</v>
      </c>
      <c r="U230" s="113">
        <v>0</v>
      </c>
      <c r="V230" s="113">
        <v>0</v>
      </c>
      <c r="W230" s="113">
        <v>0</v>
      </c>
      <c r="X230" s="113">
        <v>0</v>
      </c>
      <c r="Y230" s="113">
        <f t="shared" si="453"/>
        <v>0</v>
      </c>
      <c r="Z230" s="113">
        <v>0</v>
      </c>
      <c r="AA230" s="113">
        <v>0</v>
      </c>
      <c r="AB230" s="113">
        <v>0</v>
      </c>
      <c r="AC230" s="113">
        <f t="shared" si="454"/>
        <v>0</v>
      </c>
      <c r="AD230" s="113">
        <f t="shared" si="455"/>
        <v>0</v>
      </c>
      <c r="AE230" s="114">
        <f t="shared" si="456"/>
        <v>0</v>
      </c>
      <c r="AF230" s="114">
        <f t="shared" si="457"/>
        <v>0</v>
      </c>
      <c r="AG230" s="113">
        <v>0</v>
      </c>
      <c r="AH230" s="113">
        <v>0</v>
      </c>
      <c r="AI230" s="113">
        <v>0</v>
      </c>
      <c r="AJ230" s="113">
        <f t="shared" si="458"/>
        <v>0</v>
      </c>
      <c r="AK230" s="113">
        <f t="shared" si="459"/>
        <v>0</v>
      </c>
      <c r="AL230" s="115">
        <v>0</v>
      </c>
      <c r="AM230" s="115">
        <v>0</v>
      </c>
      <c r="AN230" s="115">
        <v>0</v>
      </c>
      <c r="AO230" s="115">
        <v>0</v>
      </c>
      <c r="AP230" s="115">
        <v>0</v>
      </c>
      <c r="AQ230" s="115">
        <v>0</v>
      </c>
      <c r="AR230" s="115">
        <v>0</v>
      </c>
      <c r="AS230" s="115">
        <v>0</v>
      </c>
      <c r="AT230" s="409">
        <f t="shared" si="495"/>
        <v>0</v>
      </c>
      <c r="AU230" s="115">
        <f t="shared" si="496"/>
        <v>0</v>
      </c>
      <c r="AV230" s="116">
        <f t="shared" si="460"/>
        <v>0</v>
      </c>
      <c r="AW230" s="346">
        <f t="shared" si="497"/>
        <v>668862</v>
      </c>
      <c r="AX230" s="113">
        <f t="shared" si="498"/>
        <v>492535</v>
      </c>
      <c r="AY230" s="113">
        <f t="shared" si="499"/>
        <v>0</v>
      </c>
      <c r="AZ230" s="113">
        <f t="shared" si="500"/>
        <v>0</v>
      </c>
      <c r="BA230" s="113">
        <f t="shared" si="501"/>
        <v>166476</v>
      </c>
      <c r="BB230" s="113">
        <f t="shared" si="501"/>
        <v>9851</v>
      </c>
      <c r="BC230" s="113">
        <f t="shared" si="502"/>
        <v>0</v>
      </c>
      <c r="BD230" s="115">
        <f t="shared" si="503"/>
        <v>1.1608000000000001</v>
      </c>
      <c r="BE230" s="115">
        <f t="shared" si="504"/>
        <v>1.1608000000000001</v>
      </c>
      <c r="BF230" s="372">
        <f t="shared" si="505"/>
        <v>0</v>
      </c>
      <c r="BG230" s="116">
        <f t="shared" si="506"/>
        <v>0</v>
      </c>
    </row>
    <row r="231" spans="1:59" s="389" customFormat="1" ht="12.75" customHeight="1" x14ac:dyDescent="0.2">
      <c r="A231" s="374">
        <v>41</v>
      </c>
      <c r="B231" s="375">
        <v>4432</v>
      </c>
      <c r="C231" s="375">
        <v>600074625</v>
      </c>
      <c r="D231" s="375">
        <v>70695903</v>
      </c>
      <c r="E231" s="373" t="s">
        <v>229</v>
      </c>
      <c r="F231" s="375">
        <v>3143</v>
      </c>
      <c r="G231" s="247" t="s">
        <v>634</v>
      </c>
      <c r="H231" s="394" t="s">
        <v>282</v>
      </c>
      <c r="I231" s="110">
        <v>12640</v>
      </c>
      <c r="J231" s="111">
        <v>8910</v>
      </c>
      <c r="K231" s="111">
        <v>0</v>
      </c>
      <c r="L231" s="114">
        <v>3012</v>
      </c>
      <c r="M231" s="114">
        <v>178</v>
      </c>
      <c r="N231" s="111">
        <v>540</v>
      </c>
      <c r="O231" s="275">
        <v>0.04</v>
      </c>
      <c r="P231" s="288">
        <v>0</v>
      </c>
      <c r="Q231" s="406">
        <v>0.04</v>
      </c>
      <c r="R231" s="112">
        <f t="shared" si="452"/>
        <v>0</v>
      </c>
      <c r="S231" s="113">
        <v>0</v>
      </c>
      <c r="T231" s="113">
        <v>0</v>
      </c>
      <c r="U231" s="113">
        <v>0</v>
      </c>
      <c r="V231" s="113">
        <v>0</v>
      </c>
      <c r="W231" s="113">
        <v>0</v>
      </c>
      <c r="X231" s="113">
        <v>0</v>
      </c>
      <c r="Y231" s="113">
        <f t="shared" si="453"/>
        <v>0</v>
      </c>
      <c r="Z231" s="113">
        <v>0</v>
      </c>
      <c r="AA231" s="113">
        <v>0</v>
      </c>
      <c r="AB231" s="113">
        <v>0</v>
      </c>
      <c r="AC231" s="113">
        <f t="shared" si="454"/>
        <v>0</v>
      </c>
      <c r="AD231" s="113">
        <f t="shared" si="455"/>
        <v>0</v>
      </c>
      <c r="AE231" s="114">
        <f t="shared" si="456"/>
        <v>0</v>
      </c>
      <c r="AF231" s="114">
        <f t="shared" si="457"/>
        <v>0</v>
      </c>
      <c r="AG231" s="113">
        <v>0</v>
      </c>
      <c r="AH231" s="113">
        <v>0</v>
      </c>
      <c r="AI231" s="113">
        <v>0</v>
      </c>
      <c r="AJ231" s="113">
        <f t="shared" si="458"/>
        <v>0</v>
      </c>
      <c r="AK231" s="113">
        <f t="shared" si="459"/>
        <v>0</v>
      </c>
      <c r="AL231" s="115">
        <v>0</v>
      </c>
      <c r="AM231" s="115">
        <v>0</v>
      </c>
      <c r="AN231" s="115">
        <v>0</v>
      </c>
      <c r="AO231" s="115">
        <v>0</v>
      </c>
      <c r="AP231" s="115">
        <v>0</v>
      </c>
      <c r="AQ231" s="115">
        <v>0</v>
      </c>
      <c r="AR231" s="115">
        <v>0</v>
      </c>
      <c r="AS231" s="115">
        <v>0</v>
      </c>
      <c r="AT231" s="409">
        <f t="shared" si="495"/>
        <v>0</v>
      </c>
      <c r="AU231" s="115">
        <f t="shared" si="496"/>
        <v>0</v>
      </c>
      <c r="AV231" s="116">
        <f t="shared" si="460"/>
        <v>0</v>
      </c>
      <c r="AW231" s="346">
        <f t="shared" si="497"/>
        <v>12640</v>
      </c>
      <c r="AX231" s="113">
        <f t="shared" si="498"/>
        <v>8910</v>
      </c>
      <c r="AY231" s="113">
        <f t="shared" si="499"/>
        <v>0</v>
      </c>
      <c r="AZ231" s="113">
        <f t="shared" si="500"/>
        <v>0</v>
      </c>
      <c r="BA231" s="113">
        <f t="shared" si="501"/>
        <v>3012</v>
      </c>
      <c r="BB231" s="113">
        <f t="shared" si="501"/>
        <v>178</v>
      </c>
      <c r="BC231" s="113">
        <f t="shared" si="502"/>
        <v>540</v>
      </c>
      <c r="BD231" s="115">
        <f t="shared" si="503"/>
        <v>0.04</v>
      </c>
      <c r="BE231" s="115">
        <f t="shared" si="504"/>
        <v>0</v>
      </c>
      <c r="BF231" s="372">
        <f t="shared" si="505"/>
        <v>0</v>
      </c>
      <c r="BG231" s="116">
        <f t="shared" si="506"/>
        <v>0.04</v>
      </c>
    </row>
    <row r="232" spans="1:59" s="389" customFormat="1" ht="12.75" customHeight="1" x14ac:dyDescent="0.2">
      <c r="A232" s="237">
        <v>41</v>
      </c>
      <c r="B232" s="31">
        <v>4432</v>
      </c>
      <c r="C232" s="31">
        <v>600074625</v>
      </c>
      <c r="D232" s="31">
        <v>70695903</v>
      </c>
      <c r="E232" s="246" t="s">
        <v>230</v>
      </c>
      <c r="F232" s="31"/>
      <c r="G232" s="236"/>
      <c r="H232" s="327"/>
      <c r="I232" s="5">
        <v>7609216</v>
      </c>
      <c r="J232" s="8">
        <v>5491550</v>
      </c>
      <c r="K232" s="8">
        <v>0</v>
      </c>
      <c r="L232" s="8">
        <v>1856143</v>
      </c>
      <c r="M232" s="8">
        <v>109831</v>
      </c>
      <c r="N232" s="8">
        <v>151692</v>
      </c>
      <c r="O232" s="9">
        <v>13.318799999999998</v>
      </c>
      <c r="P232" s="9">
        <v>9.9474999999999998</v>
      </c>
      <c r="Q232" s="38">
        <v>3.3712999999999997</v>
      </c>
      <c r="R232" s="5">
        <f t="shared" ref="R232:BG232" si="507">SUM(R226:R231)</f>
        <v>-3000</v>
      </c>
      <c r="S232" s="8">
        <f t="shared" si="507"/>
        <v>0</v>
      </c>
      <c r="T232" s="8">
        <f t="shared" si="507"/>
        <v>0</v>
      </c>
      <c r="U232" s="8">
        <f t="shared" si="507"/>
        <v>33552</v>
      </c>
      <c r="V232" s="8">
        <f t="shared" si="507"/>
        <v>0</v>
      </c>
      <c r="W232" s="8">
        <f t="shared" ref="W232" si="508">SUM(W226:W231)</f>
        <v>0</v>
      </c>
      <c r="X232" s="8">
        <f t="shared" si="507"/>
        <v>0</v>
      </c>
      <c r="Y232" s="8">
        <f t="shared" si="507"/>
        <v>30552</v>
      </c>
      <c r="Z232" s="8">
        <f t="shared" si="507"/>
        <v>3000</v>
      </c>
      <c r="AA232" s="8">
        <f t="shared" si="507"/>
        <v>0</v>
      </c>
      <c r="AB232" s="8">
        <f t="shared" si="507"/>
        <v>0</v>
      </c>
      <c r="AC232" s="8">
        <f t="shared" si="507"/>
        <v>3000</v>
      </c>
      <c r="AD232" s="8">
        <f t="shared" si="507"/>
        <v>33552</v>
      </c>
      <c r="AE232" s="8">
        <f t="shared" si="507"/>
        <v>11341</v>
      </c>
      <c r="AF232" s="8">
        <f t="shared" si="507"/>
        <v>611</v>
      </c>
      <c r="AG232" s="8">
        <f t="shared" si="507"/>
        <v>0</v>
      </c>
      <c r="AH232" s="8">
        <f t="shared" si="507"/>
        <v>0</v>
      </c>
      <c r="AI232" s="8">
        <f t="shared" si="507"/>
        <v>0</v>
      </c>
      <c r="AJ232" s="8">
        <f t="shared" si="507"/>
        <v>0</v>
      </c>
      <c r="AK232" s="8">
        <f t="shared" si="507"/>
        <v>45504</v>
      </c>
      <c r="AL232" s="9">
        <f t="shared" si="507"/>
        <v>-0.01</v>
      </c>
      <c r="AM232" s="9">
        <f t="shared" si="507"/>
        <v>0</v>
      </c>
      <c r="AN232" s="9">
        <f t="shared" si="507"/>
        <v>0</v>
      </c>
      <c r="AO232" s="9">
        <f t="shared" si="507"/>
        <v>0</v>
      </c>
      <c r="AP232" s="9">
        <f t="shared" si="507"/>
        <v>0</v>
      </c>
      <c r="AQ232" s="9">
        <f t="shared" ref="AQ232" si="509">SUM(AQ226:AQ231)</f>
        <v>0</v>
      </c>
      <c r="AR232" s="9">
        <f t="shared" si="507"/>
        <v>0</v>
      </c>
      <c r="AS232" s="9">
        <f t="shared" si="507"/>
        <v>0</v>
      </c>
      <c r="AT232" s="9">
        <f t="shared" si="507"/>
        <v>-0.01</v>
      </c>
      <c r="AU232" s="9">
        <f t="shared" si="507"/>
        <v>0</v>
      </c>
      <c r="AV232" s="78">
        <f t="shared" si="507"/>
        <v>-0.01</v>
      </c>
      <c r="AW232" s="851">
        <f t="shared" si="507"/>
        <v>7654720</v>
      </c>
      <c r="AX232" s="8">
        <f t="shared" si="507"/>
        <v>5522102</v>
      </c>
      <c r="AY232" s="43">
        <f t="shared" ref="AY232" si="510">SUM(AY226:AY231)</f>
        <v>0</v>
      </c>
      <c r="AZ232" s="8">
        <f t="shared" si="507"/>
        <v>3000</v>
      </c>
      <c r="BA232" s="8">
        <f t="shared" si="507"/>
        <v>1867484</v>
      </c>
      <c r="BB232" s="8">
        <f t="shared" si="507"/>
        <v>110442</v>
      </c>
      <c r="BC232" s="8">
        <f t="shared" si="507"/>
        <v>151692</v>
      </c>
      <c r="BD232" s="9">
        <f t="shared" si="507"/>
        <v>13.308799999999998</v>
      </c>
      <c r="BE232" s="9">
        <f t="shared" si="507"/>
        <v>9.9375</v>
      </c>
      <c r="BF232" s="9">
        <f t="shared" si="507"/>
        <v>0</v>
      </c>
      <c r="BG232" s="78">
        <f t="shared" si="507"/>
        <v>3.3712999999999997</v>
      </c>
    </row>
    <row r="233" spans="1:59" s="389" customFormat="1" ht="12.75" customHeight="1" x14ac:dyDescent="0.2">
      <c r="A233" s="374">
        <v>42</v>
      </c>
      <c r="B233" s="375">
        <v>4459</v>
      </c>
      <c r="C233" s="375">
        <v>650037171</v>
      </c>
      <c r="D233" s="375">
        <v>72742356</v>
      </c>
      <c r="E233" s="373" t="s">
        <v>231</v>
      </c>
      <c r="F233" s="375">
        <v>3111</v>
      </c>
      <c r="G233" s="247" t="s">
        <v>315</v>
      </c>
      <c r="H233" s="376" t="s">
        <v>281</v>
      </c>
      <c r="I233" s="110">
        <v>2850181</v>
      </c>
      <c r="J233" s="111">
        <v>2084227</v>
      </c>
      <c r="K233" s="111">
        <v>0</v>
      </c>
      <c r="L233" s="114">
        <v>704469</v>
      </c>
      <c r="M233" s="114">
        <v>41685</v>
      </c>
      <c r="N233" s="111">
        <v>19800</v>
      </c>
      <c r="O233" s="275">
        <v>4.9733999999999998</v>
      </c>
      <c r="P233" s="288">
        <v>3.9516</v>
      </c>
      <c r="Q233" s="406">
        <v>1.0218</v>
      </c>
      <c r="R233" s="112">
        <f t="shared" si="452"/>
        <v>0</v>
      </c>
      <c r="S233" s="113">
        <v>0</v>
      </c>
      <c r="T233" s="113">
        <v>0</v>
      </c>
      <c r="U233" s="113">
        <v>0</v>
      </c>
      <c r="V233" s="113">
        <v>0</v>
      </c>
      <c r="W233" s="113">
        <v>0</v>
      </c>
      <c r="X233" s="113">
        <v>0</v>
      </c>
      <c r="Y233" s="113">
        <f t="shared" si="453"/>
        <v>0</v>
      </c>
      <c r="Z233" s="113">
        <v>0</v>
      </c>
      <c r="AA233" s="113">
        <v>0</v>
      </c>
      <c r="AB233" s="113">
        <v>0</v>
      </c>
      <c r="AC233" s="113">
        <f t="shared" si="454"/>
        <v>0</v>
      </c>
      <c r="AD233" s="113">
        <f t="shared" si="455"/>
        <v>0</v>
      </c>
      <c r="AE233" s="114">
        <f t="shared" si="456"/>
        <v>0</v>
      </c>
      <c r="AF233" s="114">
        <f t="shared" si="457"/>
        <v>0</v>
      </c>
      <c r="AG233" s="113">
        <v>0</v>
      </c>
      <c r="AH233" s="113">
        <v>0</v>
      </c>
      <c r="AI233" s="113">
        <v>0</v>
      </c>
      <c r="AJ233" s="113">
        <f t="shared" si="458"/>
        <v>0</v>
      </c>
      <c r="AK233" s="113">
        <f t="shared" si="459"/>
        <v>0</v>
      </c>
      <c r="AL233" s="115">
        <v>0</v>
      </c>
      <c r="AM233" s="115">
        <v>0</v>
      </c>
      <c r="AN233" s="115">
        <v>0</v>
      </c>
      <c r="AO233" s="115">
        <v>0</v>
      </c>
      <c r="AP233" s="115">
        <v>0</v>
      </c>
      <c r="AQ233" s="115">
        <v>0</v>
      </c>
      <c r="AR233" s="115">
        <v>0</v>
      </c>
      <c r="AS233" s="115">
        <v>0</v>
      </c>
      <c r="AT233" s="409">
        <f t="shared" ref="AT233:AT238" si="511">AL233+AN233+AO233+AR233+AQ233</f>
        <v>0</v>
      </c>
      <c r="AU233" s="115">
        <f t="shared" ref="AU233:AU238" si="512">AM233+AP233+AS233</f>
        <v>0</v>
      </c>
      <c r="AV233" s="116">
        <f t="shared" si="460"/>
        <v>0</v>
      </c>
      <c r="AW233" s="346">
        <f t="shared" ref="AW233:AW238" si="513">I233+AK233</f>
        <v>2850181</v>
      </c>
      <c r="AX233" s="113">
        <f t="shared" ref="AX233:AX238" si="514">J233+Y233</f>
        <v>2084227</v>
      </c>
      <c r="AY233" s="113">
        <f t="shared" ref="AY233:AY238" si="515">W233</f>
        <v>0</v>
      </c>
      <c r="AZ233" s="113">
        <f t="shared" ref="AZ233:AZ238" si="516">K233+AC233</f>
        <v>0</v>
      </c>
      <c r="BA233" s="113">
        <f t="shared" ref="BA233:BB238" si="517">L233+AE233</f>
        <v>704469</v>
      </c>
      <c r="BB233" s="113">
        <f t="shared" si="517"/>
        <v>41685</v>
      </c>
      <c r="BC233" s="113">
        <f t="shared" ref="BC233:BC238" si="518">N233+AJ233</f>
        <v>19800</v>
      </c>
      <c r="BD233" s="115">
        <f t="shared" ref="BD233:BD238" si="519">O233+AV233</f>
        <v>4.9733999999999998</v>
      </c>
      <c r="BE233" s="115">
        <f t="shared" ref="BE233:BE238" si="520">P233+AT233</f>
        <v>3.9516</v>
      </c>
      <c r="BF233" s="372">
        <f t="shared" ref="BF233:BF238" si="521">AQ233</f>
        <v>0</v>
      </c>
      <c r="BG233" s="116">
        <f t="shared" ref="BG233:BG238" si="522">Q233+AU233</f>
        <v>1.0218</v>
      </c>
    </row>
    <row r="234" spans="1:59" s="389" customFormat="1" ht="12.75" customHeight="1" x14ac:dyDescent="0.2">
      <c r="A234" s="374">
        <v>42</v>
      </c>
      <c r="B234" s="375">
        <v>4459</v>
      </c>
      <c r="C234" s="375">
        <v>650037171</v>
      </c>
      <c r="D234" s="375">
        <v>72742356</v>
      </c>
      <c r="E234" s="373" t="s">
        <v>231</v>
      </c>
      <c r="F234" s="375">
        <v>3113</v>
      </c>
      <c r="G234" s="247" t="s">
        <v>318</v>
      </c>
      <c r="H234" s="376" t="s">
        <v>281</v>
      </c>
      <c r="I234" s="110">
        <v>9739573</v>
      </c>
      <c r="J234" s="111">
        <v>6980731</v>
      </c>
      <c r="K234" s="111">
        <v>20000</v>
      </c>
      <c r="L234" s="114">
        <v>2366247</v>
      </c>
      <c r="M234" s="114">
        <v>139615</v>
      </c>
      <c r="N234" s="111">
        <v>232980</v>
      </c>
      <c r="O234" s="275">
        <v>15.045999999999999</v>
      </c>
      <c r="P234" s="288">
        <v>9.9146000000000001</v>
      </c>
      <c r="Q234" s="406">
        <v>5.1314000000000002</v>
      </c>
      <c r="R234" s="112">
        <f t="shared" si="452"/>
        <v>-20000</v>
      </c>
      <c r="S234" s="113">
        <v>0</v>
      </c>
      <c r="T234" s="113">
        <v>405672</v>
      </c>
      <c r="U234" s="113">
        <v>54280</v>
      </c>
      <c r="V234" s="113">
        <v>0</v>
      </c>
      <c r="W234" s="113">
        <v>0</v>
      </c>
      <c r="X234" s="113">
        <v>0</v>
      </c>
      <c r="Y234" s="113">
        <f t="shared" si="453"/>
        <v>439952</v>
      </c>
      <c r="Z234" s="113">
        <v>20000</v>
      </c>
      <c r="AA234" s="113">
        <v>0</v>
      </c>
      <c r="AB234" s="113">
        <v>0</v>
      </c>
      <c r="AC234" s="113">
        <f t="shared" si="454"/>
        <v>20000</v>
      </c>
      <c r="AD234" s="113">
        <f t="shared" si="455"/>
        <v>459952</v>
      </c>
      <c r="AE234" s="114">
        <f t="shared" si="456"/>
        <v>155464</v>
      </c>
      <c r="AF234" s="114">
        <f t="shared" si="457"/>
        <v>8799</v>
      </c>
      <c r="AG234" s="113">
        <v>0</v>
      </c>
      <c r="AH234" s="113">
        <v>0</v>
      </c>
      <c r="AI234" s="113">
        <v>0</v>
      </c>
      <c r="AJ234" s="113">
        <f t="shared" si="458"/>
        <v>0</v>
      </c>
      <c r="AK234" s="113">
        <f t="shared" si="459"/>
        <v>624215</v>
      </c>
      <c r="AL234" s="115">
        <v>-0.04</v>
      </c>
      <c r="AM234" s="115">
        <v>0</v>
      </c>
      <c r="AN234" s="115">
        <v>0</v>
      </c>
      <c r="AO234" s="115">
        <v>0.74</v>
      </c>
      <c r="AP234" s="115">
        <v>0</v>
      </c>
      <c r="AQ234" s="115">
        <v>0</v>
      </c>
      <c r="AR234" s="115">
        <v>0</v>
      </c>
      <c r="AS234" s="115">
        <v>0</v>
      </c>
      <c r="AT234" s="409">
        <f t="shared" si="511"/>
        <v>0.7</v>
      </c>
      <c r="AU234" s="115">
        <f t="shared" si="512"/>
        <v>0</v>
      </c>
      <c r="AV234" s="116">
        <f t="shared" si="460"/>
        <v>0.7</v>
      </c>
      <c r="AW234" s="346">
        <f t="shared" si="513"/>
        <v>10363788</v>
      </c>
      <c r="AX234" s="113">
        <f t="shared" si="514"/>
        <v>7420683</v>
      </c>
      <c r="AY234" s="113">
        <f t="shared" si="515"/>
        <v>0</v>
      </c>
      <c r="AZ234" s="113">
        <f t="shared" si="516"/>
        <v>40000</v>
      </c>
      <c r="BA234" s="113">
        <f t="shared" si="517"/>
        <v>2521711</v>
      </c>
      <c r="BB234" s="113">
        <f t="shared" si="517"/>
        <v>148414</v>
      </c>
      <c r="BC234" s="113">
        <f t="shared" si="518"/>
        <v>232980</v>
      </c>
      <c r="BD234" s="115">
        <f t="shared" si="519"/>
        <v>15.745999999999999</v>
      </c>
      <c r="BE234" s="115">
        <f t="shared" si="520"/>
        <v>10.614599999999999</v>
      </c>
      <c r="BF234" s="372">
        <f t="shared" si="521"/>
        <v>0</v>
      </c>
      <c r="BG234" s="116">
        <f t="shared" si="522"/>
        <v>5.1314000000000002</v>
      </c>
    </row>
    <row r="235" spans="1:59" s="389" customFormat="1" ht="12.75" customHeight="1" x14ac:dyDescent="0.2">
      <c r="A235" s="374">
        <v>42</v>
      </c>
      <c r="B235" s="375">
        <v>4459</v>
      </c>
      <c r="C235" s="375">
        <v>650037171</v>
      </c>
      <c r="D235" s="375">
        <v>72742356</v>
      </c>
      <c r="E235" s="373" t="s">
        <v>231</v>
      </c>
      <c r="F235" s="375">
        <v>3113</v>
      </c>
      <c r="G235" s="247" t="s">
        <v>316</v>
      </c>
      <c r="H235" s="376" t="s">
        <v>282</v>
      </c>
      <c r="I235" s="110">
        <v>3064105</v>
      </c>
      <c r="J235" s="111">
        <v>2256335</v>
      </c>
      <c r="K235" s="111">
        <v>0</v>
      </c>
      <c r="L235" s="114">
        <v>762642</v>
      </c>
      <c r="M235" s="114">
        <v>45128</v>
      </c>
      <c r="N235" s="111">
        <v>0</v>
      </c>
      <c r="O235" s="275">
        <v>6.47</v>
      </c>
      <c r="P235" s="288">
        <v>6.47</v>
      </c>
      <c r="Q235" s="406">
        <v>0</v>
      </c>
      <c r="R235" s="112">
        <f t="shared" si="452"/>
        <v>0</v>
      </c>
      <c r="S235" s="113">
        <v>0</v>
      </c>
      <c r="T235" s="113">
        <v>0</v>
      </c>
      <c r="U235" s="113">
        <v>0</v>
      </c>
      <c r="V235" s="113">
        <v>0</v>
      </c>
      <c r="W235" s="113">
        <v>0</v>
      </c>
      <c r="X235" s="113">
        <v>0</v>
      </c>
      <c r="Y235" s="113">
        <f t="shared" si="453"/>
        <v>0</v>
      </c>
      <c r="Z235" s="113">
        <v>0</v>
      </c>
      <c r="AA235" s="113">
        <v>0</v>
      </c>
      <c r="AB235" s="113">
        <v>0</v>
      </c>
      <c r="AC235" s="113">
        <f t="shared" si="454"/>
        <v>0</v>
      </c>
      <c r="AD235" s="113">
        <f t="shared" si="455"/>
        <v>0</v>
      </c>
      <c r="AE235" s="114">
        <f t="shared" si="456"/>
        <v>0</v>
      </c>
      <c r="AF235" s="114">
        <f t="shared" si="457"/>
        <v>0</v>
      </c>
      <c r="AG235" s="113">
        <v>0</v>
      </c>
      <c r="AH235" s="113">
        <v>0</v>
      </c>
      <c r="AI235" s="113">
        <v>0</v>
      </c>
      <c r="AJ235" s="113">
        <f t="shared" si="458"/>
        <v>0</v>
      </c>
      <c r="AK235" s="113">
        <f t="shared" si="459"/>
        <v>0</v>
      </c>
      <c r="AL235" s="115">
        <v>0</v>
      </c>
      <c r="AM235" s="115">
        <v>0</v>
      </c>
      <c r="AN235" s="115">
        <v>0</v>
      </c>
      <c r="AO235" s="115">
        <v>0</v>
      </c>
      <c r="AP235" s="115">
        <v>0</v>
      </c>
      <c r="AQ235" s="115">
        <v>0</v>
      </c>
      <c r="AR235" s="115">
        <v>0</v>
      </c>
      <c r="AS235" s="115">
        <v>0</v>
      </c>
      <c r="AT235" s="409">
        <f t="shared" si="511"/>
        <v>0</v>
      </c>
      <c r="AU235" s="115">
        <f t="shared" si="512"/>
        <v>0</v>
      </c>
      <c r="AV235" s="116">
        <f t="shared" si="460"/>
        <v>0</v>
      </c>
      <c r="AW235" s="346">
        <f t="shared" si="513"/>
        <v>3064105</v>
      </c>
      <c r="AX235" s="113">
        <f t="shared" si="514"/>
        <v>2256335</v>
      </c>
      <c r="AY235" s="113">
        <f t="shared" si="515"/>
        <v>0</v>
      </c>
      <c r="AZ235" s="113">
        <f t="shared" si="516"/>
        <v>0</v>
      </c>
      <c r="BA235" s="113">
        <f t="shared" si="517"/>
        <v>762642</v>
      </c>
      <c r="BB235" s="113">
        <f t="shared" si="517"/>
        <v>45128</v>
      </c>
      <c r="BC235" s="113">
        <f t="shared" si="518"/>
        <v>0</v>
      </c>
      <c r="BD235" s="115">
        <f t="shared" si="519"/>
        <v>6.47</v>
      </c>
      <c r="BE235" s="115">
        <f t="shared" si="520"/>
        <v>6.47</v>
      </c>
      <c r="BF235" s="372">
        <f t="shared" si="521"/>
        <v>0</v>
      </c>
      <c r="BG235" s="116">
        <f t="shared" si="522"/>
        <v>0</v>
      </c>
    </row>
    <row r="236" spans="1:59" s="389" customFormat="1" ht="12.75" customHeight="1" x14ac:dyDescent="0.2">
      <c r="A236" s="374">
        <v>42</v>
      </c>
      <c r="B236" s="375">
        <v>4459</v>
      </c>
      <c r="C236" s="375">
        <v>650037171</v>
      </c>
      <c r="D236" s="375">
        <v>72742356</v>
      </c>
      <c r="E236" s="367" t="s">
        <v>231</v>
      </c>
      <c r="F236" s="375">
        <v>3141</v>
      </c>
      <c r="G236" s="247" t="s">
        <v>319</v>
      </c>
      <c r="H236" s="376" t="s">
        <v>282</v>
      </c>
      <c r="I236" s="110">
        <v>1449344</v>
      </c>
      <c r="J236" s="111">
        <v>1061873</v>
      </c>
      <c r="K236" s="111">
        <v>0</v>
      </c>
      <c r="L236" s="114">
        <v>358913</v>
      </c>
      <c r="M236" s="114">
        <v>21238</v>
      </c>
      <c r="N236" s="111">
        <v>7320</v>
      </c>
      <c r="O236" s="275">
        <v>3.6100000000000003</v>
      </c>
      <c r="P236" s="288">
        <v>0</v>
      </c>
      <c r="Q236" s="406">
        <v>3.6100000000000003</v>
      </c>
      <c r="R236" s="112">
        <f t="shared" si="452"/>
        <v>0</v>
      </c>
      <c r="S236" s="113">
        <v>0</v>
      </c>
      <c r="T236" s="113">
        <v>0</v>
      </c>
      <c r="U236" s="113">
        <v>0</v>
      </c>
      <c r="V236" s="113">
        <v>0</v>
      </c>
      <c r="W236" s="113">
        <v>0</v>
      </c>
      <c r="X236" s="113">
        <v>0</v>
      </c>
      <c r="Y236" s="113">
        <f t="shared" si="453"/>
        <v>0</v>
      </c>
      <c r="Z236" s="113">
        <v>0</v>
      </c>
      <c r="AA236" s="113">
        <v>0</v>
      </c>
      <c r="AB236" s="113">
        <v>0</v>
      </c>
      <c r="AC236" s="113">
        <f t="shared" si="454"/>
        <v>0</v>
      </c>
      <c r="AD236" s="113">
        <f t="shared" si="455"/>
        <v>0</v>
      </c>
      <c r="AE236" s="114">
        <f t="shared" si="456"/>
        <v>0</v>
      </c>
      <c r="AF236" s="114">
        <f t="shared" si="457"/>
        <v>0</v>
      </c>
      <c r="AG236" s="113">
        <v>0</v>
      </c>
      <c r="AH236" s="113">
        <v>0</v>
      </c>
      <c r="AI236" s="113">
        <v>0</v>
      </c>
      <c r="AJ236" s="113">
        <f t="shared" si="458"/>
        <v>0</v>
      </c>
      <c r="AK236" s="113">
        <f t="shared" si="459"/>
        <v>0</v>
      </c>
      <c r="AL236" s="115">
        <v>0</v>
      </c>
      <c r="AM236" s="115">
        <v>0</v>
      </c>
      <c r="AN236" s="115">
        <v>0</v>
      </c>
      <c r="AO236" s="115">
        <v>0</v>
      </c>
      <c r="AP236" s="115">
        <v>0</v>
      </c>
      <c r="AQ236" s="115">
        <v>0</v>
      </c>
      <c r="AR236" s="115">
        <v>0</v>
      </c>
      <c r="AS236" s="115">
        <v>0</v>
      </c>
      <c r="AT236" s="409">
        <f t="shared" si="511"/>
        <v>0</v>
      </c>
      <c r="AU236" s="115">
        <f t="shared" si="512"/>
        <v>0</v>
      </c>
      <c r="AV236" s="116">
        <f t="shared" si="460"/>
        <v>0</v>
      </c>
      <c r="AW236" s="346">
        <f t="shared" si="513"/>
        <v>1449344</v>
      </c>
      <c r="AX236" s="113">
        <f t="shared" si="514"/>
        <v>1061873</v>
      </c>
      <c r="AY236" s="113">
        <f t="shared" si="515"/>
        <v>0</v>
      </c>
      <c r="AZ236" s="113">
        <f t="shared" si="516"/>
        <v>0</v>
      </c>
      <c r="BA236" s="113">
        <f t="shared" si="517"/>
        <v>358913</v>
      </c>
      <c r="BB236" s="113">
        <f t="shared" si="517"/>
        <v>21238</v>
      </c>
      <c r="BC236" s="113">
        <f t="shared" si="518"/>
        <v>7320</v>
      </c>
      <c r="BD236" s="115">
        <f t="shared" si="519"/>
        <v>3.6100000000000003</v>
      </c>
      <c r="BE236" s="115">
        <f t="shared" si="520"/>
        <v>0</v>
      </c>
      <c r="BF236" s="372">
        <f t="shared" si="521"/>
        <v>0</v>
      </c>
      <c r="BG236" s="116">
        <f t="shared" si="522"/>
        <v>3.6100000000000003</v>
      </c>
    </row>
    <row r="237" spans="1:59" s="389" customFormat="1" ht="12.75" customHeight="1" x14ac:dyDescent="0.2">
      <c r="A237" s="374">
        <v>42</v>
      </c>
      <c r="B237" s="375">
        <v>4459</v>
      </c>
      <c r="C237" s="375">
        <v>650037171</v>
      </c>
      <c r="D237" s="375">
        <v>72742356</v>
      </c>
      <c r="E237" s="373" t="s">
        <v>231</v>
      </c>
      <c r="F237" s="375">
        <v>3143</v>
      </c>
      <c r="G237" s="247" t="s">
        <v>633</v>
      </c>
      <c r="H237" s="394" t="s">
        <v>281</v>
      </c>
      <c r="I237" s="110">
        <v>1168824</v>
      </c>
      <c r="J237" s="111">
        <v>860696</v>
      </c>
      <c r="K237" s="111">
        <v>0</v>
      </c>
      <c r="L237" s="114">
        <v>290915</v>
      </c>
      <c r="M237" s="114">
        <v>17213</v>
      </c>
      <c r="N237" s="111">
        <v>0</v>
      </c>
      <c r="O237" s="275">
        <v>2.0211999999999999</v>
      </c>
      <c r="P237" s="288">
        <v>2.0211999999999999</v>
      </c>
      <c r="Q237" s="406">
        <v>0</v>
      </c>
      <c r="R237" s="112">
        <f t="shared" si="452"/>
        <v>0</v>
      </c>
      <c r="S237" s="113">
        <v>0</v>
      </c>
      <c r="T237" s="113">
        <v>0</v>
      </c>
      <c r="U237" s="113">
        <v>0</v>
      </c>
      <c r="V237" s="113">
        <v>0</v>
      </c>
      <c r="W237" s="113">
        <v>0</v>
      </c>
      <c r="X237" s="113">
        <v>0</v>
      </c>
      <c r="Y237" s="113">
        <f t="shared" si="453"/>
        <v>0</v>
      </c>
      <c r="Z237" s="113">
        <v>0</v>
      </c>
      <c r="AA237" s="113">
        <v>0</v>
      </c>
      <c r="AB237" s="113">
        <v>0</v>
      </c>
      <c r="AC237" s="113">
        <f t="shared" si="454"/>
        <v>0</v>
      </c>
      <c r="AD237" s="113">
        <f t="shared" si="455"/>
        <v>0</v>
      </c>
      <c r="AE237" s="114">
        <f t="shared" si="456"/>
        <v>0</v>
      </c>
      <c r="AF237" s="114">
        <f t="shared" si="457"/>
        <v>0</v>
      </c>
      <c r="AG237" s="113">
        <v>0</v>
      </c>
      <c r="AH237" s="113">
        <v>0</v>
      </c>
      <c r="AI237" s="113">
        <v>0</v>
      </c>
      <c r="AJ237" s="113">
        <f t="shared" si="458"/>
        <v>0</v>
      </c>
      <c r="AK237" s="113">
        <f t="shared" si="459"/>
        <v>0</v>
      </c>
      <c r="AL237" s="115">
        <v>0</v>
      </c>
      <c r="AM237" s="115">
        <v>0</v>
      </c>
      <c r="AN237" s="115">
        <v>0</v>
      </c>
      <c r="AO237" s="115">
        <v>0</v>
      </c>
      <c r="AP237" s="115">
        <v>0</v>
      </c>
      <c r="AQ237" s="115">
        <v>0</v>
      </c>
      <c r="AR237" s="115">
        <v>0</v>
      </c>
      <c r="AS237" s="115">
        <v>0</v>
      </c>
      <c r="AT237" s="409">
        <f t="shared" si="511"/>
        <v>0</v>
      </c>
      <c r="AU237" s="115">
        <f t="shared" si="512"/>
        <v>0</v>
      </c>
      <c r="AV237" s="116">
        <f t="shared" si="460"/>
        <v>0</v>
      </c>
      <c r="AW237" s="346">
        <f t="shared" si="513"/>
        <v>1168824</v>
      </c>
      <c r="AX237" s="113">
        <f t="shared" si="514"/>
        <v>860696</v>
      </c>
      <c r="AY237" s="113">
        <f t="shared" si="515"/>
        <v>0</v>
      </c>
      <c r="AZ237" s="113">
        <f t="shared" si="516"/>
        <v>0</v>
      </c>
      <c r="BA237" s="113">
        <f t="shared" si="517"/>
        <v>290915</v>
      </c>
      <c r="BB237" s="113">
        <f t="shared" si="517"/>
        <v>17213</v>
      </c>
      <c r="BC237" s="113">
        <f t="shared" si="518"/>
        <v>0</v>
      </c>
      <c r="BD237" s="115">
        <f t="shared" si="519"/>
        <v>2.0211999999999999</v>
      </c>
      <c r="BE237" s="115">
        <f t="shared" si="520"/>
        <v>2.0211999999999999</v>
      </c>
      <c r="BF237" s="372">
        <f t="shared" si="521"/>
        <v>0</v>
      </c>
      <c r="BG237" s="116">
        <f t="shared" si="522"/>
        <v>0</v>
      </c>
    </row>
    <row r="238" spans="1:59" s="389" customFormat="1" ht="12.75" customHeight="1" x14ac:dyDescent="0.2">
      <c r="A238" s="374">
        <v>42</v>
      </c>
      <c r="B238" s="375">
        <v>4459</v>
      </c>
      <c r="C238" s="375">
        <v>650037171</v>
      </c>
      <c r="D238" s="375">
        <v>72742356</v>
      </c>
      <c r="E238" s="373" t="s">
        <v>231</v>
      </c>
      <c r="F238" s="375">
        <v>3143</v>
      </c>
      <c r="G238" s="247" t="s">
        <v>634</v>
      </c>
      <c r="H238" s="394" t="s">
        <v>282</v>
      </c>
      <c r="I238" s="110">
        <v>24578</v>
      </c>
      <c r="J238" s="111">
        <v>17325</v>
      </c>
      <c r="K238" s="111">
        <v>0</v>
      </c>
      <c r="L238" s="114">
        <v>5856</v>
      </c>
      <c r="M238" s="114">
        <v>347</v>
      </c>
      <c r="N238" s="111">
        <v>1050</v>
      </c>
      <c r="O238" s="275">
        <v>7.0000000000000007E-2</v>
      </c>
      <c r="P238" s="288">
        <v>0</v>
      </c>
      <c r="Q238" s="406">
        <v>7.0000000000000007E-2</v>
      </c>
      <c r="R238" s="112">
        <f t="shared" si="452"/>
        <v>0</v>
      </c>
      <c r="S238" s="113">
        <v>0</v>
      </c>
      <c r="T238" s="113">
        <v>0</v>
      </c>
      <c r="U238" s="113">
        <v>0</v>
      </c>
      <c r="V238" s="113">
        <v>0</v>
      </c>
      <c r="W238" s="113">
        <v>0</v>
      </c>
      <c r="X238" s="113">
        <v>0</v>
      </c>
      <c r="Y238" s="113">
        <f t="shared" si="453"/>
        <v>0</v>
      </c>
      <c r="Z238" s="113">
        <v>0</v>
      </c>
      <c r="AA238" s="113">
        <v>0</v>
      </c>
      <c r="AB238" s="113">
        <v>0</v>
      </c>
      <c r="AC238" s="113">
        <f t="shared" si="454"/>
        <v>0</v>
      </c>
      <c r="AD238" s="113">
        <f t="shared" si="455"/>
        <v>0</v>
      </c>
      <c r="AE238" s="114">
        <f t="shared" si="456"/>
        <v>0</v>
      </c>
      <c r="AF238" s="114">
        <f t="shared" si="457"/>
        <v>0</v>
      </c>
      <c r="AG238" s="113">
        <v>0</v>
      </c>
      <c r="AH238" s="113">
        <v>0</v>
      </c>
      <c r="AI238" s="113">
        <v>0</v>
      </c>
      <c r="AJ238" s="113">
        <f t="shared" si="458"/>
        <v>0</v>
      </c>
      <c r="AK238" s="113">
        <f t="shared" si="459"/>
        <v>0</v>
      </c>
      <c r="AL238" s="115">
        <v>0</v>
      </c>
      <c r="AM238" s="115">
        <v>0</v>
      </c>
      <c r="AN238" s="115">
        <v>0</v>
      </c>
      <c r="AO238" s="115">
        <v>0</v>
      </c>
      <c r="AP238" s="115">
        <v>0</v>
      </c>
      <c r="AQ238" s="115">
        <v>0</v>
      </c>
      <c r="AR238" s="115">
        <v>0</v>
      </c>
      <c r="AS238" s="115">
        <v>0</v>
      </c>
      <c r="AT238" s="409">
        <f t="shared" si="511"/>
        <v>0</v>
      </c>
      <c r="AU238" s="115">
        <f t="shared" si="512"/>
        <v>0</v>
      </c>
      <c r="AV238" s="116">
        <f t="shared" si="460"/>
        <v>0</v>
      </c>
      <c r="AW238" s="346">
        <f t="shared" si="513"/>
        <v>24578</v>
      </c>
      <c r="AX238" s="113">
        <f t="shared" si="514"/>
        <v>17325</v>
      </c>
      <c r="AY238" s="113">
        <f t="shared" si="515"/>
        <v>0</v>
      </c>
      <c r="AZ238" s="113">
        <f t="shared" si="516"/>
        <v>0</v>
      </c>
      <c r="BA238" s="113">
        <f t="shared" si="517"/>
        <v>5856</v>
      </c>
      <c r="BB238" s="113">
        <f t="shared" si="517"/>
        <v>347</v>
      </c>
      <c r="BC238" s="113">
        <f t="shared" si="518"/>
        <v>1050</v>
      </c>
      <c r="BD238" s="115">
        <f t="shared" si="519"/>
        <v>7.0000000000000007E-2</v>
      </c>
      <c r="BE238" s="115">
        <f t="shared" si="520"/>
        <v>0</v>
      </c>
      <c r="BF238" s="372">
        <f t="shared" si="521"/>
        <v>0</v>
      </c>
      <c r="BG238" s="116">
        <f t="shared" si="522"/>
        <v>7.0000000000000007E-2</v>
      </c>
    </row>
    <row r="239" spans="1:59" s="389" customFormat="1" ht="12.75" customHeight="1" x14ac:dyDescent="0.2">
      <c r="A239" s="237">
        <v>42</v>
      </c>
      <c r="B239" s="31">
        <v>4459</v>
      </c>
      <c r="C239" s="31">
        <v>650037171</v>
      </c>
      <c r="D239" s="31">
        <v>72742356</v>
      </c>
      <c r="E239" s="246" t="s">
        <v>232</v>
      </c>
      <c r="F239" s="31"/>
      <c r="G239" s="236"/>
      <c r="H239" s="327"/>
      <c r="I239" s="5">
        <v>18296605</v>
      </c>
      <c r="J239" s="8">
        <v>13261187</v>
      </c>
      <c r="K239" s="8">
        <v>20000</v>
      </c>
      <c r="L239" s="8">
        <v>4489042</v>
      </c>
      <c r="M239" s="8">
        <v>265226</v>
      </c>
      <c r="N239" s="8">
        <v>261150</v>
      </c>
      <c r="O239" s="9">
        <v>32.190599999999996</v>
      </c>
      <c r="P239" s="9">
        <v>22.357399999999998</v>
      </c>
      <c r="Q239" s="38">
        <v>9.8332000000000015</v>
      </c>
      <c r="R239" s="5">
        <f t="shared" ref="R239:BG239" si="523">SUM(R233:R238)</f>
        <v>-20000</v>
      </c>
      <c r="S239" s="8">
        <f t="shared" si="523"/>
        <v>0</v>
      </c>
      <c r="T239" s="8">
        <f t="shared" si="523"/>
        <v>405672</v>
      </c>
      <c r="U239" s="8">
        <f t="shared" si="523"/>
        <v>54280</v>
      </c>
      <c r="V239" s="8">
        <f t="shared" si="523"/>
        <v>0</v>
      </c>
      <c r="W239" s="8">
        <f t="shared" ref="W239" si="524">SUM(W233:W238)</f>
        <v>0</v>
      </c>
      <c r="X239" s="8">
        <f t="shared" si="523"/>
        <v>0</v>
      </c>
      <c r="Y239" s="8">
        <f t="shared" si="523"/>
        <v>439952</v>
      </c>
      <c r="Z239" s="8">
        <f t="shared" si="523"/>
        <v>20000</v>
      </c>
      <c r="AA239" s="8">
        <f t="shared" si="523"/>
        <v>0</v>
      </c>
      <c r="AB239" s="8">
        <f t="shared" si="523"/>
        <v>0</v>
      </c>
      <c r="AC239" s="8">
        <f t="shared" si="523"/>
        <v>20000</v>
      </c>
      <c r="AD239" s="8">
        <f t="shared" si="523"/>
        <v>459952</v>
      </c>
      <c r="AE239" s="8">
        <f t="shared" si="523"/>
        <v>155464</v>
      </c>
      <c r="AF239" s="8">
        <f t="shared" si="523"/>
        <v>8799</v>
      </c>
      <c r="AG239" s="8">
        <f t="shared" si="523"/>
        <v>0</v>
      </c>
      <c r="AH239" s="8">
        <f t="shared" si="523"/>
        <v>0</v>
      </c>
      <c r="AI239" s="8">
        <f t="shared" si="523"/>
        <v>0</v>
      </c>
      <c r="AJ239" s="8">
        <f t="shared" si="523"/>
        <v>0</v>
      </c>
      <c r="AK239" s="8">
        <f t="shared" si="523"/>
        <v>624215</v>
      </c>
      <c r="AL239" s="9">
        <f t="shared" si="523"/>
        <v>-0.04</v>
      </c>
      <c r="AM239" s="9">
        <f t="shared" si="523"/>
        <v>0</v>
      </c>
      <c r="AN239" s="9">
        <f t="shared" si="523"/>
        <v>0</v>
      </c>
      <c r="AO239" s="9">
        <f t="shared" si="523"/>
        <v>0.74</v>
      </c>
      <c r="AP239" s="9">
        <f t="shared" si="523"/>
        <v>0</v>
      </c>
      <c r="AQ239" s="9">
        <f t="shared" ref="AQ239" si="525">SUM(AQ233:AQ238)</f>
        <v>0</v>
      </c>
      <c r="AR239" s="9">
        <f t="shared" si="523"/>
        <v>0</v>
      </c>
      <c r="AS239" s="9">
        <f t="shared" si="523"/>
        <v>0</v>
      </c>
      <c r="AT239" s="9">
        <f t="shared" si="523"/>
        <v>0.7</v>
      </c>
      <c r="AU239" s="9">
        <f t="shared" si="523"/>
        <v>0</v>
      </c>
      <c r="AV239" s="78">
        <f t="shared" si="523"/>
        <v>0.7</v>
      </c>
      <c r="AW239" s="851">
        <f t="shared" si="523"/>
        <v>18920820</v>
      </c>
      <c r="AX239" s="8">
        <f t="shared" si="523"/>
        <v>13701139</v>
      </c>
      <c r="AY239" s="43">
        <f t="shared" ref="AY239" si="526">SUM(AY233:AY238)</f>
        <v>0</v>
      </c>
      <c r="AZ239" s="8">
        <f t="shared" si="523"/>
        <v>40000</v>
      </c>
      <c r="BA239" s="8">
        <f t="shared" si="523"/>
        <v>4644506</v>
      </c>
      <c r="BB239" s="8">
        <f t="shared" si="523"/>
        <v>274025</v>
      </c>
      <c r="BC239" s="8">
        <f t="shared" si="523"/>
        <v>261150</v>
      </c>
      <c r="BD239" s="9">
        <f t="shared" si="523"/>
        <v>32.890599999999999</v>
      </c>
      <c r="BE239" s="9">
        <f t="shared" si="523"/>
        <v>23.057399999999998</v>
      </c>
      <c r="BF239" s="9">
        <f t="shared" si="523"/>
        <v>0</v>
      </c>
      <c r="BG239" s="78">
        <f t="shared" si="523"/>
        <v>9.8332000000000015</v>
      </c>
    </row>
    <row r="240" spans="1:59" s="389" customFormat="1" ht="12.75" customHeight="1" x14ac:dyDescent="0.2">
      <c r="A240" s="374">
        <v>43</v>
      </c>
      <c r="B240" s="375">
        <v>4424</v>
      </c>
      <c r="C240" s="375">
        <v>600074170</v>
      </c>
      <c r="D240" s="375">
        <v>72741562</v>
      </c>
      <c r="E240" s="373" t="s">
        <v>233</v>
      </c>
      <c r="F240" s="375">
        <v>3111</v>
      </c>
      <c r="G240" s="247" t="s">
        <v>315</v>
      </c>
      <c r="H240" s="376" t="s">
        <v>281</v>
      </c>
      <c r="I240" s="110">
        <v>3228217</v>
      </c>
      <c r="J240" s="111">
        <v>2314998</v>
      </c>
      <c r="K240" s="111">
        <v>0</v>
      </c>
      <c r="L240" s="114">
        <v>782469</v>
      </c>
      <c r="M240" s="114">
        <v>46300</v>
      </c>
      <c r="N240" s="111">
        <v>84450</v>
      </c>
      <c r="O240" s="275">
        <v>5.3898000000000001</v>
      </c>
      <c r="P240" s="288">
        <v>4</v>
      </c>
      <c r="Q240" s="406">
        <v>1.3897999999999999</v>
      </c>
      <c r="R240" s="112">
        <f t="shared" si="452"/>
        <v>0</v>
      </c>
      <c r="S240" s="113">
        <v>0</v>
      </c>
      <c r="T240" s="113">
        <v>0</v>
      </c>
      <c r="U240" s="113">
        <v>32732</v>
      </c>
      <c r="V240" s="113">
        <v>0</v>
      </c>
      <c r="W240" s="113">
        <v>0</v>
      </c>
      <c r="X240" s="113">
        <v>0</v>
      </c>
      <c r="Y240" s="113">
        <f t="shared" si="453"/>
        <v>32732</v>
      </c>
      <c r="Z240" s="113">
        <v>0</v>
      </c>
      <c r="AA240" s="113">
        <v>0</v>
      </c>
      <c r="AB240" s="113">
        <v>0</v>
      </c>
      <c r="AC240" s="113">
        <f t="shared" si="454"/>
        <v>0</v>
      </c>
      <c r="AD240" s="113">
        <f t="shared" si="455"/>
        <v>32732</v>
      </c>
      <c r="AE240" s="114">
        <f t="shared" si="456"/>
        <v>11063</v>
      </c>
      <c r="AF240" s="114">
        <f t="shared" si="457"/>
        <v>655</v>
      </c>
      <c r="AG240" s="113">
        <v>0</v>
      </c>
      <c r="AH240" s="113">
        <v>0</v>
      </c>
      <c r="AI240" s="113">
        <v>0</v>
      </c>
      <c r="AJ240" s="113">
        <f t="shared" si="458"/>
        <v>0</v>
      </c>
      <c r="AK240" s="113">
        <f t="shared" si="459"/>
        <v>44450</v>
      </c>
      <c r="AL240" s="115">
        <v>0</v>
      </c>
      <c r="AM240" s="115">
        <v>0</v>
      </c>
      <c r="AN240" s="115">
        <v>0</v>
      </c>
      <c r="AO240" s="115">
        <v>0</v>
      </c>
      <c r="AP240" s="115">
        <v>0</v>
      </c>
      <c r="AQ240" s="115">
        <v>0</v>
      </c>
      <c r="AR240" s="115">
        <v>0</v>
      </c>
      <c r="AS240" s="115">
        <v>0</v>
      </c>
      <c r="AT240" s="409">
        <f t="shared" ref="AT240:AT242" si="527">AL240+AN240+AO240+AR240+AQ240</f>
        <v>0</v>
      </c>
      <c r="AU240" s="115">
        <f>AM240+AP240+AS240</f>
        <v>0</v>
      </c>
      <c r="AV240" s="116">
        <f t="shared" si="460"/>
        <v>0</v>
      </c>
      <c r="AW240" s="346">
        <f>I240+AK240</f>
        <v>3272667</v>
      </c>
      <c r="AX240" s="113">
        <f>J240+Y240</f>
        <v>2347730</v>
      </c>
      <c r="AY240" s="113">
        <f t="shared" ref="AY240:AY242" si="528">W240</f>
        <v>0</v>
      </c>
      <c r="AZ240" s="113">
        <f>K240+AC240</f>
        <v>0</v>
      </c>
      <c r="BA240" s="113">
        <f t="shared" ref="BA240:BB242" si="529">L240+AE240</f>
        <v>793532</v>
      </c>
      <c r="BB240" s="113">
        <f t="shared" si="529"/>
        <v>46955</v>
      </c>
      <c r="BC240" s="113">
        <f>N240+AJ240</f>
        <v>84450</v>
      </c>
      <c r="BD240" s="115">
        <f>O240+AV240</f>
        <v>5.3898000000000001</v>
      </c>
      <c r="BE240" s="115">
        <f>P240+AT240</f>
        <v>4</v>
      </c>
      <c r="BF240" s="372">
        <f t="shared" ref="BF240:BF242" si="530">AQ240</f>
        <v>0</v>
      </c>
      <c r="BG240" s="116">
        <f>Q240+AU240</f>
        <v>1.3897999999999999</v>
      </c>
    </row>
    <row r="241" spans="1:59" s="389" customFormat="1" ht="12.75" customHeight="1" x14ac:dyDescent="0.2">
      <c r="A241" s="374">
        <v>43</v>
      </c>
      <c r="B241" s="375">
        <v>4424</v>
      </c>
      <c r="C241" s="375">
        <v>600074170</v>
      </c>
      <c r="D241" s="375">
        <v>72741562</v>
      </c>
      <c r="E241" s="373" t="s">
        <v>233</v>
      </c>
      <c r="F241" s="375">
        <v>3111</v>
      </c>
      <c r="G241" s="247" t="s">
        <v>316</v>
      </c>
      <c r="H241" s="376" t="s">
        <v>282</v>
      </c>
      <c r="I241" s="110">
        <v>470470</v>
      </c>
      <c r="J241" s="111">
        <v>346443</v>
      </c>
      <c r="K241" s="111">
        <v>0</v>
      </c>
      <c r="L241" s="114">
        <v>117098</v>
      </c>
      <c r="M241" s="114">
        <v>6929</v>
      </c>
      <c r="N241" s="111">
        <v>0</v>
      </c>
      <c r="O241" s="275">
        <v>1</v>
      </c>
      <c r="P241" s="288">
        <v>1</v>
      </c>
      <c r="Q241" s="406">
        <v>0</v>
      </c>
      <c r="R241" s="112">
        <f t="shared" si="452"/>
        <v>0</v>
      </c>
      <c r="S241" s="113">
        <v>0</v>
      </c>
      <c r="T241" s="113">
        <v>0</v>
      </c>
      <c r="U241" s="113">
        <v>0</v>
      </c>
      <c r="V241" s="113">
        <v>0</v>
      </c>
      <c r="W241" s="113">
        <v>0</v>
      </c>
      <c r="X241" s="113">
        <v>0</v>
      </c>
      <c r="Y241" s="113">
        <f t="shared" si="453"/>
        <v>0</v>
      </c>
      <c r="Z241" s="113">
        <v>0</v>
      </c>
      <c r="AA241" s="113">
        <v>0</v>
      </c>
      <c r="AB241" s="113">
        <v>0</v>
      </c>
      <c r="AC241" s="113">
        <f t="shared" si="454"/>
        <v>0</v>
      </c>
      <c r="AD241" s="113">
        <f t="shared" si="455"/>
        <v>0</v>
      </c>
      <c r="AE241" s="114">
        <f t="shared" si="456"/>
        <v>0</v>
      </c>
      <c r="AF241" s="114">
        <f t="shared" si="457"/>
        <v>0</v>
      </c>
      <c r="AG241" s="113">
        <v>0</v>
      </c>
      <c r="AH241" s="113">
        <v>0</v>
      </c>
      <c r="AI241" s="113">
        <v>0</v>
      </c>
      <c r="AJ241" s="113">
        <f t="shared" si="458"/>
        <v>0</v>
      </c>
      <c r="AK241" s="113">
        <f t="shared" si="459"/>
        <v>0</v>
      </c>
      <c r="AL241" s="115">
        <v>0</v>
      </c>
      <c r="AM241" s="115">
        <v>0</v>
      </c>
      <c r="AN241" s="115">
        <v>0</v>
      </c>
      <c r="AO241" s="115">
        <v>0</v>
      </c>
      <c r="AP241" s="115">
        <v>0</v>
      </c>
      <c r="AQ241" s="115">
        <v>0</v>
      </c>
      <c r="AR241" s="115">
        <v>0</v>
      </c>
      <c r="AS241" s="115">
        <v>0</v>
      </c>
      <c r="AT241" s="409">
        <f t="shared" si="527"/>
        <v>0</v>
      </c>
      <c r="AU241" s="115">
        <f>AM241+AP241+AS241</f>
        <v>0</v>
      </c>
      <c r="AV241" s="116">
        <f t="shared" si="460"/>
        <v>0</v>
      </c>
      <c r="AW241" s="346">
        <f>I241+AK241</f>
        <v>470470</v>
      </c>
      <c r="AX241" s="113">
        <f>J241+Y241</f>
        <v>346443</v>
      </c>
      <c r="AY241" s="113">
        <f t="shared" si="528"/>
        <v>0</v>
      </c>
      <c r="AZ241" s="113">
        <f>K241+AC241</f>
        <v>0</v>
      </c>
      <c r="BA241" s="113">
        <f t="shared" si="529"/>
        <v>117098</v>
      </c>
      <c r="BB241" s="113">
        <f t="shared" si="529"/>
        <v>6929</v>
      </c>
      <c r="BC241" s="113">
        <f>N241+AJ241</f>
        <v>0</v>
      </c>
      <c r="BD241" s="115">
        <f>O241+AV241</f>
        <v>1</v>
      </c>
      <c r="BE241" s="115">
        <f>P241+AT241</f>
        <v>1</v>
      </c>
      <c r="BF241" s="372">
        <f t="shared" si="530"/>
        <v>0</v>
      </c>
      <c r="BG241" s="116">
        <f>Q241+AU241</f>
        <v>0</v>
      </c>
    </row>
    <row r="242" spans="1:59" s="389" customFormat="1" ht="12.75" customHeight="1" x14ac:dyDescent="0.2">
      <c r="A242" s="374">
        <v>43</v>
      </c>
      <c r="B242" s="375">
        <v>4424</v>
      </c>
      <c r="C242" s="375">
        <v>600074170</v>
      </c>
      <c r="D242" s="375">
        <v>72741562</v>
      </c>
      <c r="E242" s="373" t="s">
        <v>233</v>
      </c>
      <c r="F242" s="375">
        <v>3141</v>
      </c>
      <c r="G242" s="247" t="s">
        <v>319</v>
      </c>
      <c r="H242" s="376" t="s">
        <v>282</v>
      </c>
      <c r="I242" s="110">
        <v>995772</v>
      </c>
      <c r="J242" s="111">
        <v>729676</v>
      </c>
      <c r="K242" s="111">
        <v>0</v>
      </c>
      <c r="L242" s="114">
        <v>246630</v>
      </c>
      <c r="M242" s="114">
        <v>14594</v>
      </c>
      <c r="N242" s="111">
        <v>4872</v>
      </c>
      <c r="O242" s="275">
        <v>2.48</v>
      </c>
      <c r="P242" s="288">
        <v>0</v>
      </c>
      <c r="Q242" s="406">
        <v>2.48</v>
      </c>
      <c r="R242" s="112">
        <f t="shared" si="452"/>
        <v>0</v>
      </c>
      <c r="S242" s="113">
        <v>0</v>
      </c>
      <c r="T242" s="113">
        <v>0</v>
      </c>
      <c r="U242" s="113">
        <v>0</v>
      </c>
      <c r="V242" s="113">
        <v>0</v>
      </c>
      <c r="W242" s="113">
        <v>0</v>
      </c>
      <c r="X242" s="113">
        <v>0</v>
      </c>
      <c r="Y242" s="113">
        <f t="shared" si="453"/>
        <v>0</v>
      </c>
      <c r="Z242" s="113">
        <v>0</v>
      </c>
      <c r="AA242" s="113">
        <v>0</v>
      </c>
      <c r="AB242" s="113">
        <v>0</v>
      </c>
      <c r="AC242" s="113">
        <f t="shared" si="454"/>
        <v>0</v>
      </c>
      <c r="AD242" s="113">
        <f t="shared" si="455"/>
        <v>0</v>
      </c>
      <c r="AE242" s="114">
        <f t="shared" si="456"/>
        <v>0</v>
      </c>
      <c r="AF242" s="114">
        <f t="shared" si="457"/>
        <v>0</v>
      </c>
      <c r="AG242" s="113">
        <v>0</v>
      </c>
      <c r="AH242" s="113">
        <v>0</v>
      </c>
      <c r="AI242" s="113">
        <v>0</v>
      </c>
      <c r="AJ242" s="113">
        <f t="shared" si="458"/>
        <v>0</v>
      </c>
      <c r="AK242" s="113">
        <f t="shared" si="459"/>
        <v>0</v>
      </c>
      <c r="AL242" s="115">
        <v>0</v>
      </c>
      <c r="AM242" s="115">
        <v>0</v>
      </c>
      <c r="AN242" s="115">
        <v>0</v>
      </c>
      <c r="AO242" s="115">
        <v>0</v>
      </c>
      <c r="AP242" s="115">
        <v>0</v>
      </c>
      <c r="AQ242" s="115">
        <v>0</v>
      </c>
      <c r="AR242" s="115">
        <v>0</v>
      </c>
      <c r="AS242" s="115">
        <v>0</v>
      </c>
      <c r="AT242" s="409">
        <f t="shared" si="527"/>
        <v>0</v>
      </c>
      <c r="AU242" s="115">
        <f>AM242+AP242+AS242</f>
        <v>0</v>
      </c>
      <c r="AV242" s="116">
        <f t="shared" si="460"/>
        <v>0</v>
      </c>
      <c r="AW242" s="346">
        <f>I242+AK242</f>
        <v>995772</v>
      </c>
      <c r="AX242" s="113">
        <f>J242+Y242</f>
        <v>729676</v>
      </c>
      <c r="AY242" s="113">
        <f t="shared" si="528"/>
        <v>0</v>
      </c>
      <c r="AZ242" s="113">
        <f>K242+AC242</f>
        <v>0</v>
      </c>
      <c r="BA242" s="113">
        <f t="shared" si="529"/>
        <v>246630</v>
      </c>
      <c r="BB242" s="113">
        <f t="shared" si="529"/>
        <v>14594</v>
      </c>
      <c r="BC242" s="113">
        <f>N242+AJ242</f>
        <v>4872</v>
      </c>
      <c r="BD242" s="115">
        <f>O242+AV242</f>
        <v>2.48</v>
      </c>
      <c r="BE242" s="115">
        <f>P242+AT242</f>
        <v>0</v>
      </c>
      <c r="BF242" s="372">
        <f t="shared" si="530"/>
        <v>0</v>
      </c>
      <c r="BG242" s="116">
        <f>Q242+AU242</f>
        <v>2.48</v>
      </c>
    </row>
    <row r="243" spans="1:59" s="389" customFormat="1" ht="12.75" customHeight="1" x14ac:dyDescent="0.2">
      <c r="A243" s="237">
        <v>43</v>
      </c>
      <c r="B243" s="31">
        <v>4424</v>
      </c>
      <c r="C243" s="31">
        <v>600074170</v>
      </c>
      <c r="D243" s="31">
        <v>72741562</v>
      </c>
      <c r="E243" s="246" t="s">
        <v>234</v>
      </c>
      <c r="F243" s="31"/>
      <c r="G243" s="236"/>
      <c r="H243" s="327"/>
      <c r="I243" s="5">
        <v>4694459</v>
      </c>
      <c r="J243" s="8">
        <v>3391117</v>
      </c>
      <c r="K243" s="8">
        <v>0</v>
      </c>
      <c r="L243" s="8">
        <v>1146197</v>
      </c>
      <c r="M243" s="8">
        <v>67823</v>
      </c>
      <c r="N243" s="8">
        <v>89322</v>
      </c>
      <c r="O243" s="9">
        <v>8.8697999999999997</v>
      </c>
      <c r="P243" s="9">
        <v>5</v>
      </c>
      <c r="Q243" s="38">
        <v>3.8697999999999997</v>
      </c>
      <c r="R243" s="5">
        <f t="shared" ref="R243:BG243" si="531">SUM(R240:R242)</f>
        <v>0</v>
      </c>
      <c r="S243" s="8">
        <f t="shared" si="531"/>
        <v>0</v>
      </c>
      <c r="T243" s="8">
        <f t="shared" si="531"/>
        <v>0</v>
      </c>
      <c r="U243" s="8">
        <f t="shared" ref="U243" si="532">SUM(U240:U242)</f>
        <v>32732</v>
      </c>
      <c r="V243" s="8">
        <f t="shared" si="531"/>
        <v>0</v>
      </c>
      <c r="W243" s="8">
        <f t="shared" ref="W243" si="533">SUM(W240:W242)</f>
        <v>0</v>
      </c>
      <c r="X243" s="8">
        <f t="shared" si="531"/>
        <v>0</v>
      </c>
      <c r="Y243" s="8">
        <f t="shared" si="531"/>
        <v>32732</v>
      </c>
      <c r="Z243" s="8">
        <f t="shared" si="531"/>
        <v>0</v>
      </c>
      <c r="AA243" s="8">
        <f t="shared" si="531"/>
        <v>0</v>
      </c>
      <c r="AB243" s="8">
        <f t="shared" si="531"/>
        <v>0</v>
      </c>
      <c r="AC243" s="8">
        <f t="shared" si="531"/>
        <v>0</v>
      </c>
      <c r="AD243" s="8">
        <f t="shared" si="531"/>
        <v>32732</v>
      </c>
      <c r="AE243" s="8">
        <f t="shared" si="531"/>
        <v>11063</v>
      </c>
      <c r="AF243" s="8">
        <f t="shared" si="531"/>
        <v>655</v>
      </c>
      <c r="AG243" s="8">
        <f t="shared" si="531"/>
        <v>0</v>
      </c>
      <c r="AH243" s="8">
        <f t="shared" ref="AH243" si="534">SUM(AH240:AH242)</f>
        <v>0</v>
      </c>
      <c r="AI243" s="8">
        <f t="shared" si="531"/>
        <v>0</v>
      </c>
      <c r="AJ243" s="8">
        <f t="shared" si="531"/>
        <v>0</v>
      </c>
      <c r="AK243" s="8">
        <f t="shared" si="531"/>
        <v>44450</v>
      </c>
      <c r="AL243" s="9">
        <f t="shared" si="531"/>
        <v>0</v>
      </c>
      <c r="AM243" s="9">
        <f t="shared" si="531"/>
        <v>0</v>
      </c>
      <c r="AN243" s="9">
        <f t="shared" si="531"/>
        <v>0</v>
      </c>
      <c r="AO243" s="9">
        <f t="shared" si="531"/>
        <v>0</v>
      </c>
      <c r="AP243" s="9">
        <f t="shared" si="531"/>
        <v>0</v>
      </c>
      <c r="AQ243" s="9">
        <f t="shared" ref="AQ243" si="535">SUM(AQ240:AQ242)</f>
        <v>0</v>
      </c>
      <c r="AR243" s="9">
        <f t="shared" si="531"/>
        <v>0</v>
      </c>
      <c r="AS243" s="9">
        <f t="shared" si="531"/>
        <v>0</v>
      </c>
      <c r="AT243" s="9">
        <f t="shared" si="531"/>
        <v>0</v>
      </c>
      <c r="AU243" s="9">
        <f t="shared" si="531"/>
        <v>0</v>
      </c>
      <c r="AV243" s="78">
        <f t="shared" si="531"/>
        <v>0</v>
      </c>
      <c r="AW243" s="851">
        <f t="shared" si="531"/>
        <v>4738909</v>
      </c>
      <c r="AX243" s="8">
        <f t="shared" si="531"/>
        <v>3423849</v>
      </c>
      <c r="AY243" s="43">
        <f t="shared" ref="AY243" si="536">SUM(AY240:AY242)</f>
        <v>0</v>
      </c>
      <c r="AZ243" s="8">
        <f t="shared" si="531"/>
        <v>0</v>
      </c>
      <c r="BA243" s="8">
        <f t="shared" si="531"/>
        <v>1157260</v>
      </c>
      <c r="BB243" s="8">
        <f t="shared" si="531"/>
        <v>68478</v>
      </c>
      <c r="BC243" s="8">
        <f t="shared" si="531"/>
        <v>89322</v>
      </c>
      <c r="BD243" s="9">
        <f t="shared" si="531"/>
        <v>8.8697999999999997</v>
      </c>
      <c r="BE243" s="9">
        <f t="shared" si="531"/>
        <v>5</v>
      </c>
      <c r="BF243" s="9">
        <f t="shared" si="531"/>
        <v>0</v>
      </c>
      <c r="BG243" s="78">
        <f t="shared" si="531"/>
        <v>3.8697999999999997</v>
      </c>
    </row>
    <row r="244" spans="1:59" s="389" customFormat="1" ht="12.75" customHeight="1" x14ac:dyDescent="0.2">
      <c r="A244" s="374">
        <v>44</v>
      </c>
      <c r="B244" s="375">
        <v>4489</v>
      </c>
      <c r="C244" s="375">
        <v>600075036</v>
      </c>
      <c r="D244" s="375">
        <v>72742607</v>
      </c>
      <c r="E244" s="373" t="s">
        <v>235</v>
      </c>
      <c r="F244" s="375">
        <v>3111</v>
      </c>
      <c r="G244" s="247" t="s">
        <v>315</v>
      </c>
      <c r="H244" s="376" t="s">
        <v>281</v>
      </c>
      <c r="I244" s="110">
        <v>3009840</v>
      </c>
      <c r="J244" s="111">
        <v>2185692</v>
      </c>
      <c r="K244" s="111">
        <v>15000</v>
      </c>
      <c r="L244" s="114">
        <v>743834</v>
      </c>
      <c r="M244" s="114">
        <v>43714</v>
      </c>
      <c r="N244" s="111">
        <v>21600</v>
      </c>
      <c r="O244" s="275">
        <v>5.0217999999999998</v>
      </c>
      <c r="P244" s="288">
        <v>4</v>
      </c>
      <c r="Q244" s="406">
        <v>1.0218</v>
      </c>
      <c r="R244" s="112">
        <f t="shared" si="452"/>
        <v>-5000</v>
      </c>
      <c r="S244" s="113">
        <v>0</v>
      </c>
      <c r="T244" s="113">
        <v>0</v>
      </c>
      <c r="U244" s="113">
        <v>0</v>
      </c>
      <c r="V244" s="113">
        <v>0</v>
      </c>
      <c r="W244" s="113">
        <v>0</v>
      </c>
      <c r="X244" s="113">
        <v>0</v>
      </c>
      <c r="Y244" s="113">
        <f t="shared" si="453"/>
        <v>-5000</v>
      </c>
      <c r="Z244" s="113">
        <v>5000</v>
      </c>
      <c r="AA244" s="113">
        <v>0</v>
      </c>
      <c r="AB244" s="113">
        <v>0</v>
      </c>
      <c r="AC244" s="113">
        <f t="shared" si="454"/>
        <v>5000</v>
      </c>
      <c r="AD244" s="113">
        <f t="shared" si="455"/>
        <v>0</v>
      </c>
      <c r="AE244" s="114">
        <f t="shared" si="456"/>
        <v>0</v>
      </c>
      <c r="AF244" s="114">
        <f t="shared" si="457"/>
        <v>-100</v>
      </c>
      <c r="AG244" s="113">
        <v>0</v>
      </c>
      <c r="AH244" s="113">
        <v>0</v>
      </c>
      <c r="AI244" s="113">
        <v>0</v>
      </c>
      <c r="AJ244" s="113">
        <f t="shared" si="458"/>
        <v>0</v>
      </c>
      <c r="AK244" s="113">
        <f t="shared" si="459"/>
        <v>-100</v>
      </c>
      <c r="AL244" s="115">
        <v>-0.05</v>
      </c>
      <c r="AM244" s="115">
        <v>0</v>
      </c>
      <c r="AN244" s="115">
        <v>0</v>
      </c>
      <c r="AO244" s="115">
        <v>0</v>
      </c>
      <c r="AP244" s="115">
        <v>0</v>
      </c>
      <c r="AQ244" s="115">
        <v>0</v>
      </c>
      <c r="AR244" s="115">
        <v>0</v>
      </c>
      <c r="AS244" s="115">
        <v>0</v>
      </c>
      <c r="AT244" s="409">
        <f t="shared" ref="AT244:AT249" si="537">AL244+AN244+AO244+AR244+AQ244</f>
        <v>-0.05</v>
      </c>
      <c r="AU244" s="115">
        <f t="shared" ref="AU244:AU249" si="538">AM244+AP244+AS244</f>
        <v>0</v>
      </c>
      <c r="AV244" s="116">
        <f t="shared" si="460"/>
        <v>-0.05</v>
      </c>
      <c r="AW244" s="346">
        <f t="shared" ref="AW244:AW249" si="539">I244+AK244</f>
        <v>3009740</v>
      </c>
      <c r="AX244" s="113">
        <f t="shared" ref="AX244:AX249" si="540">J244+Y244</f>
        <v>2180692</v>
      </c>
      <c r="AY244" s="113">
        <f t="shared" ref="AY244:AY249" si="541">W244</f>
        <v>0</v>
      </c>
      <c r="AZ244" s="113">
        <f t="shared" ref="AZ244:AZ249" si="542">K244+AC244</f>
        <v>20000</v>
      </c>
      <c r="BA244" s="113">
        <f t="shared" ref="BA244:BB249" si="543">L244+AE244</f>
        <v>743834</v>
      </c>
      <c r="BB244" s="113">
        <f t="shared" si="543"/>
        <v>43614</v>
      </c>
      <c r="BC244" s="113">
        <f t="shared" ref="BC244:BC249" si="544">N244+AJ244</f>
        <v>21600</v>
      </c>
      <c r="BD244" s="115">
        <f t="shared" ref="BD244:BD249" si="545">O244+AV244</f>
        <v>4.9718</v>
      </c>
      <c r="BE244" s="115">
        <f t="shared" ref="BE244:BE249" si="546">P244+AT244</f>
        <v>3.95</v>
      </c>
      <c r="BF244" s="372">
        <f t="shared" ref="BF244:BF249" si="547">AQ244</f>
        <v>0</v>
      </c>
      <c r="BG244" s="116">
        <f t="shared" ref="BG244:BG249" si="548">Q244+AU244</f>
        <v>1.0218</v>
      </c>
    </row>
    <row r="245" spans="1:59" s="389" customFormat="1" ht="12.75" customHeight="1" x14ac:dyDescent="0.2">
      <c r="A245" s="374">
        <v>44</v>
      </c>
      <c r="B245" s="375">
        <v>4489</v>
      </c>
      <c r="C245" s="375">
        <v>600075036</v>
      </c>
      <c r="D245" s="375">
        <v>72742607</v>
      </c>
      <c r="E245" s="373" t="s">
        <v>235</v>
      </c>
      <c r="F245" s="375">
        <v>3117</v>
      </c>
      <c r="G245" s="247" t="s">
        <v>318</v>
      </c>
      <c r="H245" s="376" t="s">
        <v>281</v>
      </c>
      <c r="I245" s="110">
        <v>3859787</v>
      </c>
      <c r="J245" s="111">
        <v>2773577</v>
      </c>
      <c r="K245" s="111">
        <v>0</v>
      </c>
      <c r="L245" s="114">
        <v>937469</v>
      </c>
      <c r="M245" s="114">
        <v>55471</v>
      </c>
      <c r="N245" s="111">
        <v>93270</v>
      </c>
      <c r="O245" s="275">
        <v>5.7837999999999994</v>
      </c>
      <c r="P245" s="288">
        <v>4.1681999999999997</v>
      </c>
      <c r="Q245" s="406">
        <v>1.6155999999999999</v>
      </c>
      <c r="R245" s="112">
        <f t="shared" si="452"/>
        <v>-5000</v>
      </c>
      <c r="S245" s="113">
        <v>0</v>
      </c>
      <c r="T245" s="113">
        <v>0</v>
      </c>
      <c r="U245" s="113">
        <v>38788</v>
      </c>
      <c r="V245" s="113">
        <v>0</v>
      </c>
      <c r="W245" s="113">
        <v>0</v>
      </c>
      <c r="X245" s="113">
        <v>0</v>
      </c>
      <c r="Y245" s="113">
        <f t="shared" si="453"/>
        <v>33788</v>
      </c>
      <c r="Z245" s="113">
        <v>5000</v>
      </c>
      <c r="AA245" s="113">
        <v>0</v>
      </c>
      <c r="AB245" s="113">
        <v>0</v>
      </c>
      <c r="AC245" s="113">
        <f t="shared" si="454"/>
        <v>5000</v>
      </c>
      <c r="AD245" s="113">
        <f t="shared" si="455"/>
        <v>38788</v>
      </c>
      <c r="AE245" s="114">
        <f t="shared" si="456"/>
        <v>13110</v>
      </c>
      <c r="AF245" s="114">
        <f t="shared" si="457"/>
        <v>676</v>
      </c>
      <c r="AG245" s="113">
        <v>0</v>
      </c>
      <c r="AH245" s="113">
        <v>0</v>
      </c>
      <c r="AI245" s="113">
        <v>0</v>
      </c>
      <c r="AJ245" s="113">
        <f t="shared" si="458"/>
        <v>0</v>
      </c>
      <c r="AK245" s="113">
        <f t="shared" si="459"/>
        <v>52574</v>
      </c>
      <c r="AL245" s="115">
        <v>0</v>
      </c>
      <c r="AM245" s="115">
        <v>0</v>
      </c>
      <c r="AN245" s="115">
        <v>0</v>
      </c>
      <c r="AO245" s="115">
        <v>0</v>
      </c>
      <c r="AP245" s="115">
        <v>0</v>
      </c>
      <c r="AQ245" s="115">
        <v>0</v>
      </c>
      <c r="AR245" s="115">
        <v>0</v>
      </c>
      <c r="AS245" s="115">
        <v>0</v>
      </c>
      <c r="AT245" s="409">
        <f t="shared" si="537"/>
        <v>0</v>
      </c>
      <c r="AU245" s="115">
        <f t="shared" si="538"/>
        <v>0</v>
      </c>
      <c r="AV245" s="116">
        <f t="shared" si="460"/>
        <v>0</v>
      </c>
      <c r="AW245" s="346">
        <f t="shared" si="539"/>
        <v>3912361</v>
      </c>
      <c r="AX245" s="113">
        <f t="shared" si="540"/>
        <v>2807365</v>
      </c>
      <c r="AY245" s="113">
        <f t="shared" si="541"/>
        <v>0</v>
      </c>
      <c r="AZ245" s="113">
        <f t="shared" si="542"/>
        <v>5000</v>
      </c>
      <c r="BA245" s="113">
        <f t="shared" si="543"/>
        <v>950579</v>
      </c>
      <c r="BB245" s="113">
        <f t="shared" si="543"/>
        <v>56147</v>
      </c>
      <c r="BC245" s="113">
        <f t="shared" si="544"/>
        <v>93270</v>
      </c>
      <c r="BD245" s="115">
        <f t="shared" si="545"/>
        <v>5.7837999999999994</v>
      </c>
      <c r="BE245" s="115">
        <f t="shared" si="546"/>
        <v>4.1681999999999997</v>
      </c>
      <c r="BF245" s="372">
        <f t="shared" si="547"/>
        <v>0</v>
      </c>
      <c r="BG245" s="116">
        <f t="shared" si="548"/>
        <v>1.6155999999999999</v>
      </c>
    </row>
    <row r="246" spans="1:59" s="389" customFormat="1" ht="12.75" customHeight="1" x14ac:dyDescent="0.2">
      <c r="A246" s="374">
        <v>44</v>
      </c>
      <c r="B246" s="375">
        <v>4489</v>
      </c>
      <c r="C246" s="375">
        <v>600075036</v>
      </c>
      <c r="D246" s="375">
        <v>72742607</v>
      </c>
      <c r="E246" s="373" t="s">
        <v>235</v>
      </c>
      <c r="F246" s="375">
        <v>3117</v>
      </c>
      <c r="G246" s="247" t="s">
        <v>316</v>
      </c>
      <c r="H246" s="376" t="s">
        <v>282</v>
      </c>
      <c r="I246" s="110">
        <v>1512021</v>
      </c>
      <c r="J246" s="111">
        <v>1112313</v>
      </c>
      <c r="K246" s="111">
        <v>0</v>
      </c>
      <c r="L246" s="114">
        <v>375962</v>
      </c>
      <c r="M246" s="114">
        <v>22246</v>
      </c>
      <c r="N246" s="111">
        <v>1500</v>
      </c>
      <c r="O246" s="275">
        <v>3.21</v>
      </c>
      <c r="P246" s="288">
        <v>3.21</v>
      </c>
      <c r="Q246" s="406">
        <v>0</v>
      </c>
      <c r="R246" s="112">
        <f t="shared" si="452"/>
        <v>0</v>
      </c>
      <c r="S246" s="113">
        <v>0</v>
      </c>
      <c r="T246" s="113">
        <v>0</v>
      </c>
      <c r="U246" s="113">
        <v>0</v>
      </c>
      <c r="V246" s="113">
        <v>0</v>
      </c>
      <c r="W246" s="113">
        <v>0</v>
      </c>
      <c r="X246" s="113">
        <v>0</v>
      </c>
      <c r="Y246" s="113">
        <f t="shared" si="453"/>
        <v>0</v>
      </c>
      <c r="Z246" s="113">
        <v>0</v>
      </c>
      <c r="AA246" s="113">
        <v>0</v>
      </c>
      <c r="AB246" s="113">
        <v>0</v>
      </c>
      <c r="AC246" s="113">
        <f t="shared" si="454"/>
        <v>0</v>
      </c>
      <c r="AD246" s="113">
        <f t="shared" si="455"/>
        <v>0</v>
      </c>
      <c r="AE246" s="114">
        <f t="shared" si="456"/>
        <v>0</v>
      </c>
      <c r="AF246" s="114">
        <f t="shared" si="457"/>
        <v>0</v>
      </c>
      <c r="AG246" s="113">
        <v>8000</v>
      </c>
      <c r="AH246" s="113">
        <v>0</v>
      </c>
      <c r="AI246" s="113">
        <v>0</v>
      </c>
      <c r="AJ246" s="113">
        <f t="shared" si="458"/>
        <v>8000</v>
      </c>
      <c r="AK246" s="113">
        <f t="shared" si="459"/>
        <v>8000</v>
      </c>
      <c r="AL246" s="115">
        <v>0</v>
      </c>
      <c r="AM246" s="115">
        <v>0</v>
      </c>
      <c r="AN246" s="115">
        <v>0</v>
      </c>
      <c r="AO246" s="115">
        <v>0</v>
      </c>
      <c r="AP246" s="115">
        <v>0</v>
      </c>
      <c r="AQ246" s="115">
        <v>0</v>
      </c>
      <c r="AR246" s="115">
        <v>0</v>
      </c>
      <c r="AS246" s="115">
        <v>0</v>
      </c>
      <c r="AT246" s="409">
        <f t="shared" si="537"/>
        <v>0</v>
      </c>
      <c r="AU246" s="115">
        <f t="shared" si="538"/>
        <v>0</v>
      </c>
      <c r="AV246" s="116">
        <f t="shared" si="460"/>
        <v>0</v>
      </c>
      <c r="AW246" s="346">
        <f t="shared" si="539"/>
        <v>1520021</v>
      </c>
      <c r="AX246" s="113">
        <f t="shared" si="540"/>
        <v>1112313</v>
      </c>
      <c r="AY246" s="113">
        <f t="shared" si="541"/>
        <v>0</v>
      </c>
      <c r="AZ246" s="113">
        <f t="shared" si="542"/>
        <v>0</v>
      </c>
      <c r="BA246" s="113">
        <f t="shared" si="543"/>
        <v>375962</v>
      </c>
      <c r="BB246" s="113">
        <f t="shared" si="543"/>
        <v>22246</v>
      </c>
      <c r="BC246" s="113">
        <f t="shared" si="544"/>
        <v>9500</v>
      </c>
      <c r="BD246" s="115">
        <f t="shared" si="545"/>
        <v>3.21</v>
      </c>
      <c r="BE246" s="115">
        <f t="shared" si="546"/>
        <v>3.21</v>
      </c>
      <c r="BF246" s="372">
        <f t="shared" si="547"/>
        <v>0</v>
      </c>
      <c r="BG246" s="116">
        <f t="shared" si="548"/>
        <v>0</v>
      </c>
    </row>
    <row r="247" spans="1:59" s="389" customFormat="1" ht="12.75" customHeight="1" x14ac:dyDescent="0.2">
      <c r="A247" s="374">
        <v>44</v>
      </c>
      <c r="B247" s="375">
        <v>4489</v>
      </c>
      <c r="C247" s="375">
        <v>600075036</v>
      </c>
      <c r="D247" s="375">
        <v>72742607</v>
      </c>
      <c r="E247" s="373" t="s">
        <v>235</v>
      </c>
      <c r="F247" s="375">
        <v>3141</v>
      </c>
      <c r="G247" s="247" t="s">
        <v>319</v>
      </c>
      <c r="H247" s="376" t="s">
        <v>282</v>
      </c>
      <c r="I247" s="110">
        <v>1030183</v>
      </c>
      <c r="J247" s="111">
        <v>735268</v>
      </c>
      <c r="K247" s="111">
        <v>20000</v>
      </c>
      <c r="L247" s="114">
        <v>255280</v>
      </c>
      <c r="M247" s="114">
        <v>14705</v>
      </c>
      <c r="N247" s="111">
        <v>4930</v>
      </c>
      <c r="O247" s="275">
        <v>2.57</v>
      </c>
      <c r="P247" s="288">
        <v>0</v>
      </c>
      <c r="Q247" s="406">
        <v>2.57</v>
      </c>
      <c r="R247" s="112">
        <f t="shared" si="452"/>
        <v>10000</v>
      </c>
      <c r="S247" s="113">
        <v>0</v>
      </c>
      <c r="T247" s="113">
        <v>0</v>
      </c>
      <c r="U247" s="113">
        <v>0</v>
      </c>
      <c r="V247" s="113">
        <v>0</v>
      </c>
      <c r="W247" s="113">
        <v>0</v>
      </c>
      <c r="X247" s="113">
        <v>0</v>
      </c>
      <c r="Y247" s="113">
        <f t="shared" si="453"/>
        <v>10000</v>
      </c>
      <c r="Z247" s="113">
        <v>-10000</v>
      </c>
      <c r="AA247" s="113">
        <v>0</v>
      </c>
      <c r="AB247" s="113">
        <v>0</v>
      </c>
      <c r="AC247" s="113">
        <f t="shared" si="454"/>
        <v>-10000</v>
      </c>
      <c r="AD247" s="113">
        <f t="shared" si="455"/>
        <v>0</v>
      </c>
      <c r="AE247" s="114">
        <f t="shared" si="456"/>
        <v>0</v>
      </c>
      <c r="AF247" s="114">
        <f t="shared" si="457"/>
        <v>200</v>
      </c>
      <c r="AG247" s="113">
        <v>0</v>
      </c>
      <c r="AH247" s="113">
        <v>0</v>
      </c>
      <c r="AI247" s="113">
        <v>0</v>
      </c>
      <c r="AJ247" s="113">
        <f t="shared" si="458"/>
        <v>0</v>
      </c>
      <c r="AK247" s="113">
        <f t="shared" si="459"/>
        <v>200</v>
      </c>
      <c r="AL247" s="115">
        <v>0</v>
      </c>
      <c r="AM247" s="115">
        <v>0</v>
      </c>
      <c r="AN247" s="115">
        <v>0</v>
      </c>
      <c r="AO247" s="115">
        <v>0</v>
      </c>
      <c r="AP247" s="115">
        <v>0</v>
      </c>
      <c r="AQ247" s="115">
        <v>0</v>
      </c>
      <c r="AR247" s="115">
        <v>0</v>
      </c>
      <c r="AS247" s="115">
        <v>0</v>
      </c>
      <c r="AT247" s="409">
        <f t="shared" si="537"/>
        <v>0</v>
      </c>
      <c r="AU247" s="115">
        <f t="shared" si="538"/>
        <v>0</v>
      </c>
      <c r="AV247" s="116">
        <f t="shared" si="460"/>
        <v>0</v>
      </c>
      <c r="AW247" s="346">
        <f t="shared" si="539"/>
        <v>1030383</v>
      </c>
      <c r="AX247" s="113">
        <f t="shared" si="540"/>
        <v>745268</v>
      </c>
      <c r="AY247" s="113">
        <f t="shared" si="541"/>
        <v>0</v>
      </c>
      <c r="AZ247" s="113">
        <f t="shared" si="542"/>
        <v>10000</v>
      </c>
      <c r="BA247" s="113">
        <f t="shared" si="543"/>
        <v>255280</v>
      </c>
      <c r="BB247" s="113">
        <f t="shared" si="543"/>
        <v>14905</v>
      </c>
      <c r="BC247" s="113">
        <f t="shared" si="544"/>
        <v>4930</v>
      </c>
      <c r="BD247" s="115">
        <f t="shared" si="545"/>
        <v>2.57</v>
      </c>
      <c r="BE247" s="115">
        <f t="shared" si="546"/>
        <v>0</v>
      </c>
      <c r="BF247" s="372">
        <f t="shared" si="547"/>
        <v>0</v>
      </c>
      <c r="BG247" s="116">
        <f t="shared" si="548"/>
        <v>2.57</v>
      </c>
    </row>
    <row r="248" spans="1:59" s="389" customFormat="1" ht="12.75" customHeight="1" x14ac:dyDescent="0.2">
      <c r="A248" s="374">
        <v>44</v>
      </c>
      <c r="B248" s="375">
        <v>4489</v>
      </c>
      <c r="C248" s="375">
        <v>600075036</v>
      </c>
      <c r="D248" s="375">
        <v>72742607</v>
      </c>
      <c r="E248" s="373" t="s">
        <v>235</v>
      </c>
      <c r="F248" s="375">
        <v>3143</v>
      </c>
      <c r="G248" s="247" t="s">
        <v>633</v>
      </c>
      <c r="H248" s="394" t="s">
        <v>281</v>
      </c>
      <c r="I248" s="110">
        <v>672556</v>
      </c>
      <c r="J248" s="111">
        <v>485402</v>
      </c>
      <c r="K248" s="111">
        <v>10000</v>
      </c>
      <c r="L248" s="114">
        <v>167446</v>
      </c>
      <c r="M248" s="114">
        <v>9708</v>
      </c>
      <c r="N248" s="111">
        <v>0</v>
      </c>
      <c r="O248" s="275">
        <v>1</v>
      </c>
      <c r="P248" s="288">
        <v>1</v>
      </c>
      <c r="Q248" s="406">
        <v>0</v>
      </c>
      <c r="R248" s="112">
        <f t="shared" si="452"/>
        <v>0</v>
      </c>
      <c r="S248" s="113">
        <v>0</v>
      </c>
      <c r="T248" s="113">
        <v>0</v>
      </c>
      <c r="U248" s="113">
        <v>0</v>
      </c>
      <c r="V248" s="113">
        <v>0</v>
      </c>
      <c r="W248" s="113">
        <v>0</v>
      </c>
      <c r="X248" s="113">
        <v>0</v>
      </c>
      <c r="Y248" s="113">
        <f t="shared" si="453"/>
        <v>0</v>
      </c>
      <c r="Z248" s="113">
        <v>0</v>
      </c>
      <c r="AA248" s="113">
        <v>0</v>
      </c>
      <c r="AB248" s="113">
        <v>0</v>
      </c>
      <c r="AC248" s="113">
        <f t="shared" si="454"/>
        <v>0</v>
      </c>
      <c r="AD248" s="113">
        <f t="shared" si="455"/>
        <v>0</v>
      </c>
      <c r="AE248" s="114">
        <f t="shared" si="456"/>
        <v>0</v>
      </c>
      <c r="AF248" s="114">
        <f t="shared" si="457"/>
        <v>0</v>
      </c>
      <c r="AG248" s="113">
        <v>0</v>
      </c>
      <c r="AH248" s="113">
        <v>0</v>
      </c>
      <c r="AI248" s="113">
        <v>0</v>
      </c>
      <c r="AJ248" s="113">
        <f t="shared" si="458"/>
        <v>0</v>
      </c>
      <c r="AK248" s="113">
        <f t="shared" si="459"/>
        <v>0</v>
      </c>
      <c r="AL248" s="115">
        <v>-0.03</v>
      </c>
      <c r="AM248" s="115">
        <v>0</v>
      </c>
      <c r="AN248" s="115">
        <v>0</v>
      </c>
      <c r="AO248" s="115">
        <v>0</v>
      </c>
      <c r="AP248" s="115">
        <v>0</v>
      </c>
      <c r="AQ248" s="115">
        <v>0</v>
      </c>
      <c r="AR248" s="115">
        <v>0</v>
      </c>
      <c r="AS248" s="115">
        <v>0</v>
      </c>
      <c r="AT248" s="409">
        <f t="shared" si="537"/>
        <v>-0.03</v>
      </c>
      <c r="AU248" s="115">
        <f t="shared" si="538"/>
        <v>0</v>
      </c>
      <c r="AV248" s="116">
        <f t="shared" si="460"/>
        <v>-0.03</v>
      </c>
      <c r="AW248" s="346">
        <f t="shared" si="539"/>
        <v>672556</v>
      </c>
      <c r="AX248" s="113">
        <f t="shared" si="540"/>
        <v>485402</v>
      </c>
      <c r="AY248" s="113">
        <f t="shared" si="541"/>
        <v>0</v>
      </c>
      <c r="AZ248" s="113">
        <f t="shared" si="542"/>
        <v>10000</v>
      </c>
      <c r="BA248" s="113">
        <f t="shared" si="543"/>
        <v>167446</v>
      </c>
      <c r="BB248" s="113">
        <f t="shared" si="543"/>
        <v>9708</v>
      </c>
      <c r="BC248" s="113">
        <f t="shared" si="544"/>
        <v>0</v>
      </c>
      <c r="BD248" s="115">
        <f t="shared" si="545"/>
        <v>0.97</v>
      </c>
      <c r="BE248" s="115">
        <f t="shared" si="546"/>
        <v>0.97</v>
      </c>
      <c r="BF248" s="372">
        <f t="shared" si="547"/>
        <v>0</v>
      </c>
      <c r="BG248" s="116">
        <f t="shared" si="548"/>
        <v>0</v>
      </c>
    </row>
    <row r="249" spans="1:59" s="389" customFormat="1" ht="12.75" customHeight="1" x14ac:dyDescent="0.2">
      <c r="A249" s="374">
        <v>44</v>
      </c>
      <c r="B249" s="375">
        <v>4489</v>
      </c>
      <c r="C249" s="375">
        <v>600075036</v>
      </c>
      <c r="D249" s="375">
        <v>72742607</v>
      </c>
      <c r="E249" s="373" t="s">
        <v>235</v>
      </c>
      <c r="F249" s="375">
        <v>3143</v>
      </c>
      <c r="G249" s="247" t="s">
        <v>634</v>
      </c>
      <c r="H249" s="394" t="s">
        <v>282</v>
      </c>
      <c r="I249" s="110">
        <v>16853</v>
      </c>
      <c r="J249" s="111">
        <v>11880</v>
      </c>
      <c r="K249" s="111">
        <v>0</v>
      </c>
      <c r="L249" s="114">
        <v>4015</v>
      </c>
      <c r="M249" s="114">
        <v>238</v>
      </c>
      <c r="N249" s="111">
        <v>720</v>
      </c>
      <c r="O249" s="275">
        <v>0.05</v>
      </c>
      <c r="P249" s="288">
        <v>0</v>
      </c>
      <c r="Q249" s="406">
        <v>0.05</v>
      </c>
      <c r="R249" s="112">
        <f t="shared" si="452"/>
        <v>0</v>
      </c>
      <c r="S249" s="113">
        <v>0</v>
      </c>
      <c r="T249" s="113">
        <v>0</v>
      </c>
      <c r="U249" s="113">
        <v>0</v>
      </c>
      <c r="V249" s="113">
        <v>0</v>
      </c>
      <c r="W249" s="113">
        <v>0</v>
      </c>
      <c r="X249" s="113">
        <v>0</v>
      </c>
      <c r="Y249" s="113">
        <f t="shared" si="453"/>
        <v>0</v>
      </c>
      <c r="Z249" s="113">
        <v>0</v>
      </c>
      <c r="AA249" s="113">
        <v>0</v>
      </c>
      <c r="AB249" s="113">
        <v>0</v>
      </c>
      <c r="AC249" s="113">
        <f t="shared" si="454"/>
        <v>0</v>
      </c>
      <c r="AD249" s="113">
        <f t="shared" si="455"/>
        <v>0</v>
      </c>
      <c r="AE249" s="114">
        <f t="shared" si="456"/>
        <v>0</v>
      </c>
      <c r="AF249" s="114">
        <f t="shared" si="457"/>
        <v>0</v>
      </c>
      <c r="AG249" s="113">
        <v>0</v>
      </c>
      <c r="AH249" s="113">
        <v>0</v>
      </c>
      <c r="AI249" s="113">
        <v>0</v>
      </c>
      <c r="AJ249" s="113">
        <f t="shared" si="458"/>
        <v>0</v>
      </c>
      <c r="AK249" s="113">
        <f t="shared" si="459"/>
        <v>0</v>
      </c>
      <c r="AL249" s="115">
        <v>0</v>
      </c>
      <c r="AM249" s="115">
        <v>0</v>
      </c>
      <c r="AN249" s="115">
        <v>0</v>
      </c>
      <c r="AO249" s="115">
        <v>0</v>
      </c>
      <c r="AP249" s="115">
        <v>0</v>
      </c>
      <c r="AQ249" s="115">
        <v>0</v>
      </c>
      <c r="AR249" s="115">
        <v>0</v>
      </c>
      <c r="AS249" s="115">
        <v>0</v>
      </c>
      <c r="AT249" s="409">
        <f t="shared" si="537"/>
        <v>0</v>
      </c>
      <c r="AU249" s="115">
        <f t="shared" si="538"/>
        <v>0</v>
      </c>
      <c r="AV249" s="116">
        <f t="shared" si="460"/>
        <v>0</v>
      </c>
      <c r="AW249" s="346">
        <f t="shared" si="539"/>
        <v>16853</v>
      </c>
      <c r="AX249" s="113">
        <f t="shared" si="540"/>
        <v>11880</v>
      </c>
      <c r="AY249" s="113">
        <f t="shared" si="541"/>
        <v>0</v>
      </c>
      <c r="AZ249" s="113">
        <f t="shared" si="542"/>
        <v>0</v>
      </c>
      <c r="BA249" s="113">
        <f t="shared" si="543"/>
        <v>4015</v>
      </c>
      <c r="BB249" s="113">
        <f t="shared" si="543"/>
        <v>238</v>
      </c>
      <c r="BC249" s="113">
        <f t="shared" si="544"/>
        <v>720</v>
      </c>
      <c r="BD249" s="115">
        <f t="shared" si="545"/>
        <v>0.05</v>
      </c>
      <c r="BE249" s="115">
        <f t="shared" si="546"/>
        <v>0</v>
      </c>
      <c r="BF249" s="372">
        <f t="shared" si="547"/>
        <v>0</v>
      </c>
      <c r="BG249" s="116">
        <f t="shared" si="548"/>
        <v>0.05</v>
      </c>
    </row>
    <row r="250" spans="1:59" s="389" customFormat="1" ht="12.75" customHeight="1" x14ac:dyDescent="0.2">
      <c r="A250" s="237">
        <v>44</v>
      </c>
      <c r="B250" s="31">
        <v>4489</v>
      </c>
      <c r="C250" s="31">
        <v>600075036</v>
      </c>
      <c r="D250" s="31">
        <v>72742607</v>
      </c>
      <c r="E250" s="246" t="s">
        <v>236</v>
      </c>
      <c r="F250" s="31"/>
      <c r="G250" s="236"/>
      <c r="H250" s="327"/>
      <c r="I250" s="5">
        <v>10101240</v>
      </c>
      <c r="J250" s="8">
        <v>7304132</v>
      </c>
      <c r="K250" s="8">
        <v>45000</v>
      </c>
      <c r="L250" s="8">
        <v>2484006</v>
      </c>
      <c r="M250" s="8">
        <v>146082</v>
      </c>
      <c r="N250" s="8">
        <v>122020</v>
      </c>
      <c r="O250" s="9">
        <v>17.6356</v>
      </c>
      <c r="P250" s="9">
        <v>12.3782</v>
      </c>
      <c r="Q250" s="38">
        <v>5.2573999999999996</v>
      </c>
      <c r="R250" s="5">
        <f t="shared" ref="R250:BG250" si="549">SUM(R244:R249)</f>
        <v>0</v>
      </c>
      <c r="S250" s="8">
        <f t="shared" si="549"/>
        <v>0</v>
      </c>
      <c r="T250" s="8">
        <f t="shared" si="549"/>
        <v>0</v>
      </c>
      <c r="U250" s="8">
        <f t="shared" si="549"/>
        <v>38788</v>
      </c>
      <c r="V250" s="8">
        <f t="shared" si="549"/>
        <v>0</v>
      </c>
      <c r="W250" s="8">
        <f t="shared" ref="W250" si="550">SUM(W244:W249)</f>
        <v>0</v>
      </c>
      <c r="X250" s="8">
        <f t="shared" si="549"/>
        <v>0</v>
      </c>
      <c r="Y250" s="8">
        <f t="shared" si="549"/>
        <v>38788</v>
      </c>
      <c r="Z250" s="8">
        <f t="shared" si="549"/>
        <v>0</v>
      </c>
      <c r="AA250" s="8">
        <f t="shared" si="549"/>
        <v>0</v>
      </c>
      <c r="AB250" s="8">
        <f t="shared" si="549"/>
        <v>0</v>
      </c>
      <c r="AC250" s="8">
        <f t="shared" si="549"/>
        <v>0</v>
      </c>
      <c r="AD250" s="8">
        <f t="shared" si="549"/>
        <v>38788</v>
      </c>
      <c r="AE250" s="8">
        <f t="shared" si="549"/>
        <v>13110</v>
      </c>
      <c r="AF250" s="8">
        <f t="shared" si="549"/>
        <v>776</v>
      </c>
      <c r="AG250" s="8">
        <f t="shared" si="549"/>
        <v>8000</v>
      </c>
      <c r="AH250" s="8">
        <f t="shared" si="549"/>
        <v>0</v>
      </c>
      <c r="AI250" s="8">
        <f t="shared" si="549"/>
        <v>0</v>
      </c>
      <c r="AJ250" s="8">
        <f t="shared" si="549"/>
        <v>8000</v>
      </c>
      <c r="AK250" s="8">
        <f t="shared" si="549"/>
        <v>60674</v>
      </c>
      <c r="AL250" s="9">
        <f t="shared" si="549"/>
        <v>-0.08</v>
      </c>
      <c r="AM250" s="9">
        <f t="shared" si="549"/>
        <v>0</v>
      </c>
      <c r="AN250" s="9">
        <f t="shared" si="549"/>
        <v>0</v>
      </c>
      <c r="AO250" s="9">
        <f t="shared" si="549"/>
        <v>0</v>
      </c>
      <c r="AP250" s="9">
        <f t="shared" si="549"/>
        <v>0</v>
      </c>
      <c r="AQ250" s="9">
        <f t="shared" ref="AQ250" si="551">SUM(AQ244:AQ249)</f>
        <v>0</v>
      </c>
      <c r="AR250" s="9">
        <f t="shared" si="549"/>
        <v>0</v>
      </c>
      <c r="AS250" s="9">
        <f t="shared" si="549"/>
        <v>0</v>
      </c>
      <c r="AT250" s="9">
        <f t="shared" si="549"/>
        <v>-0.08</v>
      </c>
      <c r="AU250" s="9">
        <f t="shared" si="549"/>
        <v>0</v>
      </c>
      <c r="AV250" s="78">
        <f t="shared" si="549"/>
        <v>-0.08</v>
      </c>
      <c r="AW250" s="851">
        <f t="shared" si="549"/>
        <v>10161914</v>
      </c>
      <c r="AX250" s="8">
        <f t="shared" si="549"/>
        <v>7342920</v>
      </c>
      <c r="AY250" s="43">
        <f t="shared" ref="AY250" si="552">SUM(AY244:AY249)</f>
        <v>0</v>
      </c>
      <c r="AZ250" s="8">
        <f t="shared" si="549"/>
        <v>45000</v>
      </c>
      <c r="BA250" s="8">
        <f t="shared" si="549"/>
        <v>2497116</v>
      </c>
      <c r="BB250" s="8">
        <f t="shared" si="549"/>
        <v>146858</v>
      </c>
      <c r="BC250" s="8">
        <f t="shared" si="549"/>
        <v>130020</v>
      </c>
      <c r="BD250" s="9">
        <f t="shared" si="549"/>
        <v>17.555599999999998</v>
      </c>
      <c r="BE250" s="9">
        <f t="shared" si="549"/>
        <v>12.2982</v>
      </c>
      <c r="BF250" s="9">
        <f t="shared" si="549"/>
        <v>0</v>
      </c>
      <c r="BG250" s="78">
        <f t="shared" si="549"/>
        <v>5.2573999999999996</v>
      </c>
    </row>
    <row r="251" spans="1:59" s="389" customFormat="1" ht="12.75" customHeight="1" x14ac:dyDescent="0.2">
      <c r="A251" s="374">
        <v>45</v>
      </c>
      <c r="B251" s="375">
        <v>4426</v>
      </c>
      <c r="C251" s="375">
        <v>600074129</v>
      </c>
      <c r="D251" s="375">
        <v>72742160</v>
      </c>
      <c r="E251" s="373" t="s">
        <v>237</v>
      </c>
      <c r="F251" s="375">
        <v>3111</v>
      </c>
      <c r="G251" s="247" t="s">
        <v>315</v>
      </c>
      <c r="H251" s="376" t="s">
        <v>281</v>
      </c>
      <c r="I251" s="110">
        <v>3297908</v>
      </c>
      <c r="J251" s="111">
        <v>2416906</v>
      </c>
      <c r="K251" s="111">
        <v>0</v>
      </c>
      <c r="L251" s="114">
        <v>816914</v>
      </c>
      <c r="M251" s="114">
        <v>48338</v>
      </c>
      <c r="N251" s="111">
        <v>15750</v>
      </c>
      <c r="O251" s="275">
        <v>5.6478000000000002</v>
      </c>
      <c r="P251" s="288">
        <v>4.258</v>
      </c>
      <c r="Q251" s="406">
        <v>1.3897999999999999</v>
      </c>
      <c r="R251" s="112">
        <f t="shared" si="452"/>
        <v>-4613</v>
      </c>
      <c r="S251" s="113">
        <v>0</v>
      </c>
      <c r="T251" s="113">
        <v>0</v>
      </c>
      <c r="U251" s="113">
        <v>26820</v>
      </c>
      <c r="V251" s="113">
        <v>-42872</v>
      </c>
      <c r="W251" s="113">
        <v>0</v>
      </c>
      <c r="X251" s="113">
        <v>0</v>
      </c>
      <c r="Y251" s="113">
        <f t="shared" si="453"/>
        <v>-20665</v>
      </c>
      <c r="Z251" s="113">
        <v>4613</v>
      </c>
      <c r="AA251" s="113">
        <v>0</v>
      </c>
      <c r="AB251" s="113">
        <v>0</v>
      </c>
      <c r="AC251" s="113">
        <f t="shared" si="454"/>
        <v>4613</v>
      </c>
      <c r="AD251" s="113">
        <f t="shared" si="455"/>
        <v>-16052</v>
      </c>
      <c r="AE251" s="114">
        <f t="shared" si="456"/>
        <v>-5426</v>
      </c>
      <c r="AF251" s="114">
        <f t="shared" si="457"/>
        <v>-413</v>
      </c>
      <c r="AG251" s="113">
        <v>0</v>
      </c>
      <c r="AH251" s="113">
        <v>58220</v>
      </c>
      <c r="AI251" s="113">
        <v>0</v>
      </c>
      <c r="AJ251" s="113">
        <f t="shared" si="458"/>
        <v>58220</v>
      </c>
      <c r="AK251" s="113">
        <f t="shared" si="459"/>
        <v>36329</v>
      </c>
      <c r="AL251" s="115">
        <v>0</v>
      </c>
      <c r="AM251" s="115">
        <v>-0.02</v>
      </c>
      <c r="AN251" s="115">
        <v>0</v>
      </c>
      <c r="AO251" s="115">
        <v>0</v>
      </c>
      <c r="AP251" s="115">
        <v>0</v>
      </c>
      <c r="AQ251" s="115">
        <v>0</v>
      </c>
      <c r="AR251" s="115">
        <v>0</v>
      </c>
      <c r="AS251" s="115">
        <v>0</v>
      </c>
      <c r="AT251" s="409">
        <f t="shared" ref="AT251:AT252" si="553">AL251+AN251+AO251+AR251+AQ251</f>
        <v>0</v>
      </c>
      <c r="AU251" s="115">
        <f>AM251+AP251+AS251</f>
        <v>-0.02</v>
      </c>
      <c r="AV251" s="116">
        <f t="shared" si="460"/>
        <v>-0.02</v>
      </c>
      <c r="AW251" s="346">
        <f>I251+AK251</f>
        <v>3334237</v>
      </c>
      <c r="AX251" s="113">
        <f>J251+Y251</f>
        <v>2396241</v>
      </c>
      <c r="AY251" s="113">
        <f t="shared" ref="AY251:AY252" si="554">W251</f>
        <v>0</v>
      </c>
      <c r="AZ251" s="113">
        <f>K251+AC251</f>
        <v>4613</v>
      </c>
      <c r="BA251" s="113">
        <f>L251+AE251</f>
        <v>811488</v>
      </c>
      <c r="BB251" s="113">
        <f>M251+AF251</f>
        <v>47925</v>
      </c>
      <c r="BC251" s="113">
        <f>N251+AJ251</f>
        <v>73970</v>
      </c>
      <c r="BD251" s="115">
        <f>O251+AV251</f>
        <v>5.6278000000000006</v>
      </c>
      <c r="BE251" s="115">
        <f>P251+AT251</f>
        <v>4.258</v>
      </c>
      <c r="BF251" s="372">
        <f t="shared" ref="BF251:BF252" si="555">AQ251</f>
        <v>0</v>
      </c>
      <c r="BG251" s="116">
        <f>Q251+AU251</f>
        <v>1.3697999999999999</v>
      </c>
    </row>
    <row r="252" spans="1:59" s="389" customFormat="1" ht="12.75" customHeight="1" x14ac:dyDescent="0.2">
      <c r="A252" s="374">
        <v>45</v>
      </c>
      <c r="B252" s="375">
        <v>4426</v>
      </c>
      <c r="C252" s="375">
        <v>600074129</v>
      </c>
      <c r="D252" s="375">
        <v>72742160</v>
      </c>
      <c r="E252" s="373" t="s">
        <v>237</v>
      </c>
      <c r="F252" s="375">
        <v>3141</v>
      </c>
      <c r="G252" s="247" t="s">
        <v>319</v>
      </c>
      <c r="H252" s="376" t="s">
        <v>282</v>
      </c>
      <c r="I252" s="110">
        <v>478801</v>
      </c>
      <c r="J252" s="111">
        <v>351084</v>
      </c>
      <c r="K252" s="111">
        <v>0</v>
      </c>
      <c r="L252" s="114">
        <v>118666</v>
      </c>
      <c r="M252" s="114">
        <v>7021</v>
      </c>
      <c r="N252" s="111">
        <v>2030</v>
      </c>
      <c r="O252" s="275">
        <v>1.2</v>
      </c>
      <c r="P252" s="288">
        <v>0</v>
      </c>
      <c r="Q252" s="406">
        <v>1.2</v>
      </c>
      <c r="R252" s="112">
        <f t="shared" si="452"/>
        <v>0</v>
      </c>
      <c r="S252" s="113">
        <v>0</v>
      </c>
      <c r="T252" s="113">
        <v>0</v>
      </c>
      <c r="U252" s="113">
        <v>0</v>
      </c>
      <c r="V252" s="113">
        <v>0</v>
      </c>
      <c r="W252" s="113">
        <v>0</v>
      </c>
      <c r="X252" s="113">
        <v>0</v>
      </c>
      <c r="Y252" s="113">
        <f t="shared" si="453"/>
        <v>0</v>
      </c>
      <c r="Z252" s="113">
        <v>0</v>
      </c>
      <c r="AA252" s="113">
        <v>0</v>
      </c>
      <c r="AB252" s="113">
        <v>0</v>
      </c>
      <c r="AC252" s="113">
        <f t="shared" si="454"/>
        <v>0</v>
      </c>
      <c r="AD252" s="113">
        <f t="shared" si="455"/>
        <v>0</v>
      </c>
      <c r="AE252" s="114">
        <f t="shared" si="456"/>
        <v>0</v>
      </c>
      <c r="AF252" s="114">
        <f t="shared" si="457"/>
        <v>0</v>
      </c>
      <c r="AG252" s="113">
        <v>0</v>
      </c>
      <c r="AH252" s="113">
        <v>0</v>
      </c>
      <c r="AI252" s="113">
        <v>0</v>
      </c>
      <c r="AJ252" s="113">
        <f t="shared" si="458"/>
        <v>0</v>
      </c>
      <c r="AK252" s="113">
        <f t="shared" si="459"/>
        <v>0</v>
      </c>
      <c r="AL252" s="115">
        <v>0</v>
      </c>
      <c r="AM252" s="115">
        <v>0</v>
      </c>
      <c r="AN252" s="115">
        <v>0</v>
      </c>
      <c r="AO252" s="115">
        <v>0</v>
      </c>
      <c r="AP252" s="115">
        <v>0</v>
      </c>
      <c r="AQ252" s="115">
        <v>0</v>
      </c>
      <c r="AR252" s="115">
        <v>0</v>
      </c>
      <c r="AS252" s="115">
        <v>0</v>
      </c>
      <c r="AT252" s="409">
        <f t="shared" si="553"/>
        <v>0</v>
      </c>
      <c r="AU252" s="115">
        <f>AM252+AP252+AS252</f>
        <v>0</v>
      </c>
      <c r="AV252" s="116">
        <f t="shared" si="460"/>
        <v>0</v>
      </c>
      <c r="AW252" s="346">
        <f>I252+AK252</f>
        <v>478801</v>
      </c>
      <c r="AX252" s="113">
        <f>J252+Y252</f>
        <v>351084</v>
      </c>
      <c r="AY252" s="113">
        <f t="shared" si="554"/>
        <v>0</v>
      </c>
      <c r="AZ252" s="113">
        <f>K252+AC252</f>
        <v>0</v>
      </c>
      <c r="BA252" s="113">
        <f>L252+AE252</f>
        <v>118666</v>
      </c>
      <c r="BB252" s="113">
        <f>M252+AF252</f>
        <v>7021</v>
      </c>
      <c r="BC252" s="113">
        <f>N252+AJ252</f>
        <v>2030</v>
      </c>
      <c r="BD252" s="115">
        <f>O252+AV252</f>
        <v>1.2</v>
      </c>
      <c r="BE252" s="115">
        <f>P252+AT252</f>
        <v>0</v>
      </c>
      <c r="BF252" s="372">
        <f t="shared" si="555"/>
        <v>0</v>
      </c>
      <c r="BG252" s="116">
        <f>Q252+AU252</f>
        <v>1.2</v>
      </c>
    </row>
    <row r="253" spans="1:59" s="389" customFormat="1" ht="12.75" customHeight="1" x14ac:dyDescent="0.2">
      <c r="A253" s="237">
        <v>45</v>
      </c>
      <c r="B253" s="31">
        <v>4426</v>
      </c>
      <c r="C253" s="31">
        <v>600074129</v>
      </c>
      <c r="D253" s="31">
        <v>72742160</v>
      </c>
      <c r="E253" s="246" t="s">
        <v>238</v>
      </c>
      <c r="F253" s="31"/>
      <c r="G253" s="236"/>
      <c r="H253" s="327"/>
      <c r="I253" s="6">
        <v>3776709</v>
      </c>
      <c r="J253" s="10">
        <v>2767990</v>
      </c>
      <c r="K253" s="10">
        <v>0</v>
      </c>
      <c r="L253" s="10">
        <v>935580</v>
      </c>
      <c r="M253" s="10">
        <v>55359</v>
      </c>
      <c r="N253" s="10">
        <v>17780</v>
      </c>
      <c r="O253" s="11">
        <v>6.8478000000000003</v>
      </c>
      <c r="P253" s="11">
        <v>4.258</v>
      </c>
      <c r="Q253" s="37">
        <v>2.5897999999999999</v>
      </c>
      <c r="R253" s="6">
        <f t="shared" ref="R253:BG253" si="556">SUM(R251:R252)</f>
        <v>-4613</v>
      </c>
      <c r="S253" s="10">
        <f t="shared" si="556"/>
        <v>0</v>
      </c>
      <c r="T253" s="10">
        <f t="shared" si="556"/>
        <v>0</v>
      </c>
      <c r="U253" s="10">
        <f t="shared" ref="U253" si="557">SUM(U251:U252)</f>
        <v>26820</v>
      </c>
      <c r="V253" s="10">
        <f t="shared" si="556"/>
        <v>-42872</v>
      </c>
      <c r="W253" s="10">
        <f t="shared" ref="W253" si="558">SUM(W251:W252)</f>
        <v>0</v>
      </c>
      <c r="X253" s="10">
        <f t="shared" si="556"/>
        <v>0</v>
      </c>
      <c r="Y253" s="10">
        <f t="shared" si="556"/>
        <v>-20665</v>
      </c>
      <c r="Z253" s="10">
        <f t="shared" si="556"/>
        <v>4613</v>
      </c>
      <c r="AA253" s="10">
        <f t="shared" si="556"/>
        <v>0</v>
      </c>
      <c r="AB253" s="10">
        <f t="shared" si="556"/>
        <v>0</v>
      </c>
      <c r="AC253" s="10">
        <f t="shared" si="556"/>
        <v>4613</v>
      </c>
      <c r="AD253" s="10">
        <f t="shared" si="556"/>
        <v>-16052</v>
      </c>
      <c r="AE253" s="10">
        <f t="shared" si="556"/>
        <v>-5426</v>
      </c>
      <c r="AF253" s="10">
        <f t="shared" si="556"/>
        <v>-413</v>
      </c>
      <c r="AG253" s="10">
        <f t="shared" si="556"/>
        <v>0</v>
      </c>
      <c r="AH253" s="10">
        <f t="shared" ref="AH253" si="559">SUM(AH251:AH252)</f>
        <v>58220</v>
      </c>
      <c r="AI253" s="10">
        <f t="shared" si="556"/>
        <v>0</v>
      </c>
      <c r="AJ253" s="10">
        <f t="shared" si="556"/>
        <v>58220</v>
      </c>
      <c r="AK253" s="10">
        <f t="shared" si="556"/>
        <v>36329</v>
      </c>
      <c r="AL253" s="11">
        <f t="shared" si="556"/>
        <v>0</v>
      </c>
      <c r="AM253" s="11">
        <f t="shared" si="556"/>
        <v>-0.02</v>
      </c>
      <c r="AN253" s="11">
        <f t="shared" si="556"/>
        <v>0</v>
      </c>
      <c r="AO253" s="11">
        <f t="shared" si="556"/>
        <v>0</v>
      </c>
      <c r="AP253" s="11">
        <f t="shared" si="556"/>
        <v>0</v>
      </c>
      <c r="AQ253" s="11">
        <f t="shared" ref="AQ253" si="560">SUM(AQ251:AQ252)</f>
        <v>0</v>
      </c>
      <c r="AR253" s="11">
        <f t="shared" si="556"/>
        <v>0</v>
      </c>
      <c r="AS253" s="11">
        <f t="shared" si="556"/>
        <v>0</v>
      </c>
      <c r="AT253" s="11">
        <f t="shared" si="556"/>
        <v>0</v>
      </c>
      <c r="AU253" s="11">
        <f t="shared" si="556"/>
        <v>-0.02</v>
      </c>
      <c r="AV253" s="79">
        <f t="shared" si="556"/>
        <v>-0.02</v>
      </c>
      <c r="AW253" s="850">
        <f t="shared" si="556"/>
        <v>3813038</v>
      </c>
      <c r="AX253" s="10">
        <f t="shared" si="556"/>
        <v>2747325</v>
      </c>
      <c r="AY253" s="76">
        <f t="shared" ref="AY253" si="561">SUM(AY251:AY252)</f>
        <v>0</v>
      </c>
      <c r="AZ253" s="10">
        <f t="shared" si="556"/>
        <v>4613</v>
      </c>
      <c r="BA253" s="10">
        <f t="shared" si="556"/>
        <v>930154</v>
      </c>
      <c r="BB253" s="10">
        <f t="shared" si="556"/>
        <v>54946</v>
      </c>
      <c r="BC253" s="10">
        <f t="shared" si="556"/>
        <v>76000</v>
      </c>
      <c r="BD253" s="11">
        <f t="shared" si="556"/>
        <v>6.8278000000000008</v>
      </c>
      <c r="BE253" s="11">
        <f t="shared" si="556"/>
        <v>4.258</v>
      </c>
      <c r="BF253" s="11">
        <f t="shared" si="556"/>
        <v>0</v>
      </c>
      <c r="BG253" s="79">
        <f t="shared" si="556"/>
        <v>2.5697999999999999</v>
      </c>
    </row>
    <row r="254" spans="1:59" s="389" customFormat="1" ht="12.75" customHeight="1" x14ac:dyDescent="0.2">
      <c r="A254" s="374">
        <v>46</v>
      </c>
      <c r="B254" s="375">
        <v>4461</v>
      </c>
      <c r="C254" s="375">
        <v>600074765</v>
      </c>
      <c r="D254" s="375">
        <v>46750088</v>
      </c>
      <c r="E254" s="373" t="s">
        <v>239</v>
      </c>
      <c r="F254" s="375">
        <v>3111</v>
      </c>
      <c r="G254" s="247" t="s">
        <v>315</v>
      </c>
      <c r="H254" s="376" t="s">
        <v>281</v>
      </c>
      <c r="I254" s="110">
        <v>8989194</v>
      </c>
      <c r="J254" s="111">
        <v>6572381</v>
      </c>
      <c r="K254" s="111">
        <v>0</v>
      </c>
      <c r="L254" s="114">
        <v>2221465</v>
      </c>
      <c r="M254" s="114">
        <v>131448</v>
      </c>
      <c r="N254" s="111">
        <v>63900</v>
      </c>
      <c r="O254" s="275">
        <v>14.739000000000001</v>
      </c>
      <c r="P254" s="288">
        <v>11.673500000000001</v>
      </c>
      <c r="Q254" s="406">
        <v>3.0655000000000001</v>
      </c>
      <c r="R254" s="112">
        <f t="shared" si="452"/>
        <v>0</v>
      </c>
      <c r="S254" s="113">
        <v>0</v>
      </c>
      <c r="T254" s="113">
        <v>0</v>
      </c>
      <c r="U254" s="113">
        <v>0</v>
      </c>
      <c r="V254" s="113">
        <v>0</v>
      </c>
      <c r="W254" s="113">
        <v>0</v>
      </c>
      <c r="X254" s="113">
        <v>0</v>
      </c>
      <c r="Y254" s="113">
        <f t="shared" si="453"/>
        <v>0</v>
      </c>
      <c r="Z254" s="113">
        <v>0</v>
      </c>
      <c r="AA254" s="113">
        <v>0</v>
      </c>
      <c r="AB254" s="113">
        <v>0</v>
      </c>
      <c r="AC254" s="113">
        <f t="shared" si="454"/>
        <v>0</v>
      </c>
      <c r="AD254" s="113">
        <f t="shared" si="455"/>
        <v>0</v>
      </c>
      <c r="AE254" s="114">
        <f t="shared" si="456"/>
        <v>0</v>
      </c>
      <c r="AF254" s="114">
        <f t="shared" si="457"/>
        <v>0</v>
      </c>
      <c r="AG254" s="113">
        <v>0</v>
      </c>
      <c r="AH254" s="113">
        <v>0</v>
      </c>
      <c r="AI254" s="113">
        <v>0</v>
      </c>
      <c r="AJ254" s="113">
        <f t="shared" si="458"/>
        <v>0</v>
      </c>
      <c r="AK254" s="113">
        <f t="shared" si="459"/>
        <v>0</v>
      </c>
      <c r="AL254" s="115">
        <v>0</v>
      </c>
      <c r="AM254" s="115">
        <v>0</v>
      </c>
      <c r="AN254" s="115">
        <v>0</v>
      </c>
      <c r="AO254" s="115">
        <v>0</v>
      </c>
      <c r="AP254" s="115">
        <v>0</v>
      </c>
      <c r="AQ254" s="115">
        <v>0</v>
      </c>
      <c r="AR254" s="115">
        <v>0</v>
      </c>
      <c r="AS254" s="115">
        <v>0</v>
      </c>
      <c r="AT254" s="409">
        <f t="shared" ref="AT254:AT259" si="562">AL254+AN254+AO254+AR254+AQ254</f>
        <v>0</v>
      </c>
      <c r="AU254" s="115">
        <f t="shared" ref="AU254:AU259" si="563">AM254+AP254+AS254</f>
        <v>0</v>
      </c>
      <c r="AV254" s="116">
        <f t="shared" si="460"/>
        <v>0</v>
      </c>
      <c r="AW254" s="346">
        <f t="shared" ref="AW254:AW259" si="564">I254+AK254</f>
        <v>8989194</v>
      </c>
      <c r="AX254" s="113">
        <f t="shared" ref="AX254:AX259" si="565">J254+Y254</f>
        <v>6572381</v>
      </c>
      <c r="AY254" s="113">
        <f t="shared" ref="AY254:AY259" si="566">W254</f>
        <v>0</v>
      </c>
      <c r="AZ254" s="113">
        <f t="shared" ref="AZ254:AZ259" si="567">K254+AC254</f>
        <v>0</v>
      </c>
      <c r="BA254" s="113">
        <f t="shared" ref="BA254:BB259" si="568">L254+AE254</f>
        <v>2221465</v>
      </c>
      <c r="BB254" s="113">
        <f t="shared" si="568"/>
        <v>131448</v>
      </c>
      <c r="BC254" s="113">
        <f t="shared" ref="BC254:BC259" si="569">N254+AJ254</f>
        <v>63900</v>
      </c>
      <c r="BD254" s="115">
        <f t="shared" ref="BD254:BD259" si="570">O254+AV254</f>
        <v>14.739000000000001</v>
      </c>
      <c r="BE254" s="115">
        <f t="shared" ref="BE254:BE259" si="571">P254+AT254</f>
        <v>11.673500000000001</v>
      </c>
      <c r="BF254" s="372">
        <f t="shared" ref="BF254:BF259" si="572">AQ254</f>
        <v>0</v>
      </c>
      <c r="BG254" s="116">
        <f t="shared" ref="BG254:BG259" si="573">Q254+AU254</f>
        <v>3.0655000000000001</v>
      </c>
    </row>
    <row r="255" spans="1:59" s="389" customFormat="1" ht="12.75" customHeight="1" x14ac:dyDescent="0.2">
      <c r="A255" s="374">
        <v>46</v>
      </c>
      <c r="B255" s="375">
        <v>4461</v>
      </c>
      <c r="C255" s="375">
        <v>600074765</v>
      </c>
      <c r="D255" s="375">
        <v>46750088</v>
      </c>
      <c r="E255" s="373" t="s">
        <v>239</v>
      </c>
      <c r="F255" s="375">
        <v>3113</v>
      </c>
      <c r="G255" s="247" t="s">
        <v>318</v>
      </c>
      <c r="H255" s="376" t="s">
        <v>281</v>
      </c>
      <c r="I255" s="110">
        <v>24436956</v>
      </c>
      <c r="J255" s="111">
        <v>17082631</v>
      </c>
      <c r="K255" s="111">
        <v>204000</v>
      </c>
      <c r="L255" s="114">
        <v>5842882</v>
      </c>
      <c r="M255" s="114">
        <v>341653</v>
      </c>
      <c r="N255" s="111">
        <v>965790</v>
      </c>
      <c r="O255" s="275">
        <v>32.508499999999998</v>
      </c>
      <c r="P255" s="288">
        <v>25.342700000000001</v>
      </c>
      <c r="Q255" s="406">
        <v>7.1657999999999999</v>
      </c>
      <c r="R255" s="112">
        <f t="shared" si="452"/>
        <v>-59800</v>
      </c>
      <c r="S255" s="113">
        <v>0</v>
      </c>
      <c r="T255" s="113">
        <v>0</v>
      </c>
      <c r="U255" s="113">
        <v>147236</v>
      </c>
      <c r="V255" s="113">
        <v>0</v>
      </c>
      <c r="W255" s="113">
        <v>0</v>
      </c>
      <c r="X255" s="113">
        <v>0</v>
      </c>
      <c r="Y255" s="113">
        <f t="shared" si="453"/>
        <v>87436</v>
      </c>
      <c r="Z255" s="113">
        <v>59800</v>
      </c>
      <c r="AA255" s="113">
        <v>0</v>
      </c>
      <c r="AB255" s="113">
        <v>0</v>
      </c>
      <c r="AC255" s="113">
        <f t="shared" si="454"/>
        <v>59800</v>
      </c>
      <c r="AD255" s="113">
        <f t="shared" si="455"/>
        <v>147236</v>
      </c>
      <c r="AE255" s="114">
        <f t="shared" si="456"/>
        <v>49766</v>
      </c>
      <c r="AF255" s="114">
        <f t="shared" si="457"/>
        <v>1749</v>
      </c>
      <c r="AG255" s="113">
        <v>0</v>
      </c>
      <c r="AH255" s="113">
        <v>0</v>
      </c>
      <c r="AI255" s="113">
        <v>0</v>
      </c>
      <c r="AJ255" s="113">
        <f t="shared" si="458"/>
        <v>0</v>
      </c>
      <c r="AK255" s="113">
        <f t="shared" si="459"/>
        <v>198751</v>
      </c>
      <c r="AL255" s="115">
        <v>-0.09</v>
      </c>
      <c r="AM255" s="115">
        <v>0</v>
      </c>
      <c r="AN255" s="115">
        <v>0</v>
      </c>
      <c r="AO255" s="115">
        <v>0</v>
      </c>
      <c r="AP255" s="115">
        <v>0</v>
      </c>
      <c r="AQ255" s="115">
        <v>0</v>
      </c>
      <c r="AR255" s="115">
        <v>0</v>
      </c>
      <c r="AS255" s="115">
        <v>0</v>
      </c>
      <c r="AT255" s="409">
        <f t="shared" si="562"/>
        <v>-0.09</v>
      </c>
      <c r="AU255" s="115">
        <f t="shared" si="563"/>
        <v>0</v>
      </c>
      <c r="AV255" s="116">
        <f t="shared" si="460"/>
        <v>-0.09</v>
      </c>
      <c r="AW255" s="346">
        <f t="shared" si="564"/>
        <v>24635707</v>
      </c>
      <c r="AX255" s="113">
        <f t="shared" si="565"/>
        <v>17170067</v>
      </c>
      <c r="AY255" s="113">
        <f t="shared" si="566"/>
        <v>0</v>
      </c>
      <c r="AZ255" s="113">
        <f t="shared" si="567"/>
        <v>263800</v>
      </c>
      <c r="BA255" s="113">
        <f t="shared" si="568"/>
        <v>5892648</v>
      </c>
      <c r="BB255" s="113">
        <f t="shared" si="568"/>
        <v>343402</v>
      </c>
      <c r="BC255" s="113">
        <f t="shared" si="569"/>
        <v>965790</v>
      </c>
      <c r="BD255" s="115">
        <f t="shared" si="570"/>
        <v>32.418499999999995</v>
      </c>
      <c r="BE255" s="115">
        <f t="shared" si="571"/>
        <v>25.252700000000001</v>
      </c>
      <c r="BF255" s="372">
        <f t="shared" si="572"/>
        <v>0</v>
      </c>
      <c r="BG255" s="116">
        <f t="shared" si="573"/>
        <v>7.1657999999999999</v>
      </c>
    </row>
    <row r="256" spans="1:59" s="389" customFormat="1" ht="12.75" customHeight="1" x14ac:dyDescent="0.2">
      <c r="A256" s="374">
        <v>46</v>
      </c>
      <c r="B256" s="375">
        <v>4461</v>
      </c>
      <c r="C256" s="375">
        <v>600074765</v>
      </c>
      <c r="D256" s="375">
        <v>46750088</v>
      </c>
      <c r="E256" s="373" t="s">
        <v>239</v>
      </c>
      <c r="F256" s="375">
        <v>3113</v>
      </c>
      <c r="G256" s="247" t="s">
        <v>316</v>
      </c>
      <c r="H256" s="376" t="s">
        <v>282</v>
      </c>
      <c r="I256" s="110">
        <v>1858858</v>
      </c>
      <c r="J256" s="111">
        <v>1358511</v>
      </c>
      <c r="K256" s="111">
        <v>0</v>
      </c>
      <c r="L256" s="114">
        <v>459177</v>
      </c>
      <c r="M256" s="114">
        <v>27170</v>
      </c>
      <c r="N256" s="111">
        <v>14000</v>
      </c>
      <c r="O256" s="275">
        <v>3.9299999999999997</v>
      </c>
      <c r="P256" s="288">
        <v>3.9299999999999997</v>
      </c>
      <c r="Q256" s="406">
        <v>0</v>
      </c>
      <c r="R256" s="112">
        <f t="shared" si="452"/>
        <v>0</v>
      </c>
      <c r="S256" s="113">
        <v>0</v>
      </c>
      <c r="T256" s="113">
        <v>0</v>
      </c>
      <c r="U256" s="113">
        <v>0</v>
      </c>
      <c r="V256" s="113">
        <v>0</v>
      </c>
      <c r="W256" s="113">
        <v>0</v>
      </c>
      <c r="X256" s="113">
        <v>0</v>
      </c>
      <c r="Y256" s="113">
        <f t="shared" si="453"/>
        <v>0</v>
      </c>
      <c r="Z256" s="113">
        <v>0</v>
      </c>
      <c r="AA256" s="113">
        <v>0</v>
      </c>
      <c r="AB256" s="113">
        <v>0</v>
      </c>
      <c r="AC256" s="113">
        <f t="shared" si="454"/>
        <v>0</v>
      </c>
      <c r="AD256" s="113">
        <f t="shared" si="455"/>
        <v>0</v>
      </c>
      <c r="AE256" s="114">
        <f t="shared" si="456"/>
        <v>0</v>
      </c>
      <c r="AF256" s="114">
        <f t="shared" si="457"/>
        <v>0</v>
      </c>
      <c r="AG256" s="113">
        <v>0</v>
      </c>
      <c r="AH256" s="113">
        <v>0</v>
      </c>
      <c r="AI256" s="113">
        <v>0</v>
      </c>
      <c r="AJ256" s="113">
        <f t="shared" si="458"/>
        <v>0</v>
      </c>
      <c r="AK256" s="113">
        <f t="shared" si="459"/>
        <v>0</v>
      </c>
      <c r="AL256" s="115">
        <v>0</v>
      </c>
      <c r="AM256" s="115">
        <v>0</v>
      </c>
      <c r="AN256" s="115">
        <v>0</v>
      </c>
      <c r="AO256" s="115">
        <v>0</v>
      </c>
      <c r="AP256" s="115">
        <v>0</v>
      </c>
      <c r="AQ256" s="115">
        <v>0</v>
      </c>
      <c r="AR256" s="115">
        <v>0</v>
      </c>
      <c r="AS256" s="115">
        <v>0</v>
      </c>
      <c r="AT256" s="409">
        <f t="shared" si="562"/>
        <v>0</v>
      </c>
      <c r="AU256" s="115">
        <f t="shared" si="563"/>
        <v>0</v>
      </c>
      <c r="AV256" s="116">
        <f t="shared" si="460"/>
        <v>0</v>
      </c>
      <c r="AW256" s="346">
        <f t="shared" si="564"/>
        <v>1858858</v>
      </c>
      <c r="AX256" s="113">
        <f t="shared" si="565"/>
        <v>1358511</v>
      </c>
      <c r="AY256" s="113">
        <f t="shared" si="566"/>
        <v>0</v>
      </c>
      <c r="AZ256" s="113">
        <f t="shared" si="567"/>
        <v>0</v>
      </c>
      <c r="BA256" s="113">
        <f t="shared" si="568"/>
        <v>459177</v>
      </c>
      <c r="BB256" s="113">
        <f t="shared" si="568"/>
        <v>27170</v>
      </c>
      <c r="BC256" s="113">
        <f t="shared" si="569"/>
        <v>14000</v>
      </c>
      <c r="BD256" s="115">
        <f t="shared" si="570"/>
        <v>3.9299999999999997</v>
      </c>
      <c r="BE256" s="115">
        <f t="shared" si="571"/>
        <v>3.9299999999999997</v>
      </c>
      <c r="BF256" s="372">
        <f t="shared" si="572"/>
        <v>0</v>
      </c>
      <c r="BG256" s="116">
        <f t="shared" si="573"/>
        <v>0</v>
      </c>
    </row>
    <row r="257" spans="1:59" s="389" customFormat="1" ht="12.75" customHeight="1" x14ac:dyDescent="0.2">
      <c r="A257" s="374">
        <v>46</v>
      </c>
      <c r="B257" s="375">
        <v>4461</v>
      </c>
      <c r="C257" s="375">
        <v>600074765</v>
      </c>
      <c r="D257" s="375">
        <v>46750088</v>
      </c>
      <c r="E257" s="367" t="s">
        <v>239</v>
      </c>
      <c r="F257" s="375">
        <v>3141</v>
      </c>
      <c r="G257" s="247" t="s">
        <v>319</v>
      </c>
      <c r="H257" s="376" t="s">
        <v>282</v>
      </c>
      <c r="I257" s="110">
        <v>2985461</v>
      </c>
      <c r="J257" s="111">
        <v>2160351</v>
      </c>
      <c r="K257" s="111">
        <v>20000</v>
      </c>
      <c r="L257" s="114">
        <v>736959</v>
      </c>
      <c r="M257" s="114">
        <v>43207</v>
      </c>
      <c r="N257" s="111">
        <v>24944</v>
      </c>
      <c r="O257" s="275">
        <v>7.42</v>
      </c>
      <c r="P257" s="288">
        <v>0</v>
      </c>
      <c r="Q257" s="406">
        <v>7.42</v>
      </c>
      <c r="R257" s="112">
        <f t="shared" si="452"/>
        <v>-12000</v>
      </c>
      <c r="S257" s="113">
        <v>0</v>
      </c>
      <c r="T257" s="113">
        <v>0</v>
      </c>
      <c r="U257" s="113">
        <v>0</v>
      </c>
      <c r="V257" s="113">
        <v>0</v>
      </c>
      <c r="W257" s="113">
        <v>0</v>
      </c>
      <c r="X257" s="113">
        <v>0</v>
      </c>
      <c r="Y257" s="113">
        <f t="shared" si="453"/>
        <v>-12000</v>
      </c>
      <c r="Z257" s="113">
        <v>12000</v>
      </c>
      <c r="AA257" s="113">
        <v>0</v>
      </c>
      <c r="AB257" s="113">
        <v>0</v>
      </c>
      <c r="AC257" s="113">
        <f t="shared" si="454"/>
        <v>12000</v>
      </c>
      <c r="AD257" s="113">
        <f t="shared" si="455"/>
        <v>0</v>
      </c>
      <c r="AE257" s="114">
        <f t="shared" si="456"/>
        <v>0</v>
      </c>
      <c r="AF257" s="114">
        <f t="shared" si="457"/>
        <v>-240</v>
      </c>
      <c r="AG257" s="113">
        <v>0</v>
      </c>
      <c r="AH257" s="113">
        <v>0</v>
      </c>
      <c r="AI257" s="113">
        <v>0</v>
      </c>
      <c r="AJ257" s="113">
        <f t="shared" si="458"/>
        <v>0</v>
      </c>
      <c r="AK257" s="113">
        <f t="shared" si="459"/>
        <v>-240</v>
      </c>
      <c r="AL257" s="115">
        <v>0</v>
      </c>
      <c r="AM257" s="115">
        <v>0</v>
      </c>
      <c r="AN257" s="115">
        <v>0</v>
      </c>
      <c r="AO257" s="115">
        <v>0</v>
      </c>
      <c r="AP257" s="115">
        <v>0</v>
      </c>
      <c r="AQ257" s="115">
        <v>0</v>
      </c>
      <c r="AR257" s="115">
        <v>0</v>
      </c>
      <c r="AS257" s="115">
        <v>0</v>
      </c>
      <c r="AT257" s="409">
        <f t="shared" si="562"/>
        <v>0</v>
      </c>
      <c r="AU257" s="115">
        <f t="shared" si="563"/>
        <v>0</v>
      </c>
      <c r="AV257" s="116">
        <f t="shared" si="460"/>
        <v>0</v>
      </c>
      <c r="AW257" s="346">
        <f t="shared" si="564"/>
        <v>2985221</v>
      </c>
      <c r="AX257" s="113">
        <f t="shared" si="565"/>
        <v>2148351</v>
      </c>
      <c r="AY257" s="113">
        <f t="shared" si="566"/>
        <v>0</v>
      </c>
      <c r="AZ257" s="113">
        <f t="shared" si="567"/>
        <v>32000</v>
      </c>
      <c r="BA257" s="113">
        <f t="shared" si="568"/>
        <v>736959</v>
      </c>
      <c r="BB257" s="113">
        <f t="shared" si="568"/>
        <v>42967</v>
      </c>
      <c r="BC257" s="113">
        <f t="shared" si="569"/>
        <v>24944</v>
      </c>
      <c r="BD257" s="115">
        <f t="shared" si="570"/>
        <v>7.42</v>
      </c>
      <c r="BE257" s="115">
        <f t="shared" si="571"/>
        <v>0</v>
      </c>
      <c r="BF257" s="372">
        <f t="shared" si="572"/>
        <v>0</v>
      </c>
      <c r="BG257" s="116">
        <f t="shared" si="573"/>
        <v>7.42</v>
      </c>
    </row>
    <row r="258" spans="1:59" s="389" customFormat="1" ht="12.75" customHeight="1" x14ac:dyDescent="0.2">
      <c r="A258" s="374">
        <v>46</v>
      </c>
      <c r="B258" s="375">
        <v>4461</v>
      </c>
      <c r="C258" s="375">
        <v>600074765</v>
      </c>
      <c r="D258" s="375">
        <v>46750088</v>
      </c>
      <c r="E258" s="373" t="s">
        <v>239</v>
      </c>
      <c r="F258" s="375">
        <v>3143</v>
      </c>
      <c r="G258" s="247" t="s">
        <v>633</v>
      </c>
      <c r="H258" s="394" t="s">
        <v>281</v>
      </c>
      <c r="I258" s="110">
        <v>1929155</v>
      </c>
      <c r="J258" s="111">
        <v>1394969</v>
      </c>
      <c r="K258" s="111">
        <v>26000</v>
      </c>
      <c r="L258" s="114">
        <v>480287</v>
      </c>
      <c r="M258" s="114">
        <v>27899</v>
      </c>
      <c r="N258" s="111">
        <v>0</v>
      </c>
      <c r="O258" s="275">
        <v>3.2321</v>
      </c>
      <c r="P258" s="288">
        <v>3.2321</v>
      </c>
      <c r="Q258" s="406">
        <v>0</v>
      </c>
      <c r="R258" s="112">
        <f t="shared" si="452"/>
        <v>11800</v>
      </c>
      <c r="S258" s="113">
        <v>0</v>
      </c>
      <c r="T258" s="113">
        <v>0</v>
      </c>
      <c r="U258" s="113">
        <v>0</v>
      </c>
      <c r="V258" s="113">
        <v>0</v>
      </c>
      <c r="W258" s="113">
        <v>0</v>
      </c>
      <c r="X258" s="113">
        <v>0</v>
      </c>
      <c r="Y258" s="113">
        <f t="shared" si="453"/>
        <v>11800</v>
      </c>
      <c r="Z258" s="113">
        <v>-11800</v>
      </c>
      <c r="AA258" s="113">
        <v>0</v>
      </c>
      <c r="AB258" s="113">
        <v>0</v>
      </c>
      <c r="AC258" s="113">
        <f t="shared" si="454"/>
        <v>-11800</v>
      </c>
      <c r="AD258" s="113">
        <f t="shared" si="455"/>
        <v>0</v>
      </c>
      <c r="AE258" s="114">
        <f t="shared" si="456"/>
        <v>0</v>
      </c>
      <c r="AF258" s="114">
        <f t="shared" si="457"/>
        <v>236</v>
      </c>
      <c r="AG258" s="113">
        <v>0</v>
      </c>
      <c r="AH258" s="113">
        <v>0</v>
      </c>
      <c r="AI258" s="113">
        <v>0</v>
      </c>
      <c r="AJ258" s="113">
        <f t="shared" si="458"/>
        <v>0</v>
      </c>
      <c r="AK258" s="113">
        <f t="shared" si="459"/>
        <v>236</v>
      </c>
      <c r="AL258" s="115">
        <v>0</v>
      </c>
      <c r="AM258" s="115">
        <v>0</v>
      </c>
      <c r="AN258" s="115">
        <v>0</v>
      </c>
      <c r="AO258" s="115">
        <v>0</v>
      </c>
      <c r="AP258" s="115">
        <v>0</v>
      </c>
      <c r="AQ258" s="115">
        <v>0</v>
      </c>
      <c r="AR258" s="115">
        <v>0</v>
      </c>
      <c r="AS258" s="115">
        <v>0</v>
      </c>
      <c r="AT258" s="409">
        <f t="shared" si="562"/>
        <v>0</v>
      </c>
      <c r="AU258" s="115">
        <f t="shared" si="563"/>
        <v>0</v>
      </c>
      <c r="AV258" s="116">
        <f t="shared" si="460"/>
        <v>0</v>
      </c>
      <c r="AW258" s="346">
        <f t="shared" si="564"/>
        <v>1929391</v>
      </c>
      <c r="AX258" s="113">
        <f t="shared" si="565"/>
        <v>1406769</v>
      </c>
      <c r="AY258" s="113">
        <f t="shared" si="566"/>
        <v>0</v>
      </c>
      <c r="AZ258" s="113">
        <f t="shared" si="567"/>
        <v>14200</v>
      </c>
      <c r="BA258" s="113">
        <f t="shared" si="568"/>
        <v>480287</v>
      </c>
      <c r="BB258" s="113">
        <f t="shared" si="568"/>
        <v>28135</v>
      </c>
      <c r="BC258" s="113">
        <f t="shared" si="569"/>
        <v>0</v>
      </c>
      <c r="BD258" s="115">
        <f t="shared" si="570"/>
        <v>3.2321</v>
      </c>
      <c r="BE258" s="115">
        <f t="shared" si="571"/>
        <v>3.2321</v>
      </c>
      <c r="BF258" s="372">
        <f t="shared" si="572"/>
        <v>0</v>
      </c>
      <c r="BG258" s="116">
        <f t="shared" si="573"/>
        <v>0</v>
      </c>
    </row>
    <row r="259" spans="1:59" s="389" customFormat="1" ht="12.75" customHeight="1" x14ac:dyDescent="0.2">
      <c r="A259" s="374">
        <v>46</v>
      </c>
      <c r="B259" s="375">
        <v>4461</v>
      </c>
      <c r="C259" s="375">
        <v>600074765</v>
      </c>
      <c r="D259" s="375">
        <v>46750088</v>
      </c>
      <c r="E259" s="373" t="s">
        <v>239</v>
      </c>
      <c r="F259" s="375">
        <v>3143</v>
      </c>
      <c r="G259" s="247" t="s">
        <v>634</v>
      </c>
      <c r="H259" s="394" t="s">
        <v>282</v>
      </c>
      <c r="I259" s="110">
        <v>73030</v>
      </c>
      <c r="J259" s="111">
        <v>51480</v>
      </c>
      <c r="K259" s="111">
        <v>0</v>
      </c>
      <c r="L259" s="114">
        <v>17400</v>
      </c>
      <c r="M259" s="114">
        <v>1030</v>
      </c>
      <c r="N259" s="111">
        <v>3120</v>
      </c>
      <c r="O259" s="275">
        <v>0.22</v>
      </c>
      <c r="P259" s="288">
        <v>0</v>
      </c>
      <c r="Q259" s="406">
        <v>0.22</v>
      </c>
      <c r="R259" s="112">
        <f t="shared" si="452"/>
        <v>0</v>
      </c>
      <c r="S259" s="113">
        <v>0</v>
      </c>
      <c r="T259" s="113">
        <v>0</v>
      </c>
      <c r="U259" s="113">
        <v>0</v>
      </c>
      <c r="V259" s="113">
        <v>0</v>
      </c>
      <c r="W259" s="113">
        <v>0</v>
      </c>
      <c r="X259" s="113">
        <v>0</v>
      </c>
      <c r="Y259" s="113">
        <f t="shared" si="453"/>
        <v>0</v>
      </c>
      <c r="Z259" s="113">
        <v>0</v>
      </c>
      <c r="AA259" s="113">
        <v>0</v>
      </c>
      <c r="AB259" s="113">
        <v>0</v>
      </c>
      <c r="AC259" s="113">
        <f t="shared" si="454"/>
        <v>0</v>
      </c>
      <c r="AD259" s="113">
        <f t="shared" si="455"/>
        <v>0</v>
      </c>
      <c r="AE259" s="114">
        <f t="shared" si="456"/>
        <v>0</v>
      </c>
      <c r="AF259" s="114">
        <f t="shared" si="457"/>
        <v>0</v>
      </c>
      <c r="AG259" s="113">
        <v>0</v>
      </c>
      <c r="AH259" s="113">
        <v>0</v>
      </c>
      <c r="AI259" s="113">
        <v>0</v>
      </c>
      <c r="AJ259" s="113">
        <f t="shared" si="458"/>
        <v>0</v>
      </c>
      <c r="AK259" s="113">
        <f t="shared" si="459"/>
        <v>0</v>
      </c>
      <c r="AL259" s="115">
        <v>0</v>
      </c>
      <c r="AM259" s="115">
        <v>0</v>
      </c>
      <c r="AN259" s="115">
        <v>0</v>
      </c>
      <c r="AO259" s="115">
        <v>0</v>
      </c>
      <c r="AP259" s="115">
        <v>0</v>
      </c>
      <c r="AQ259" s="115">
        <v>0</v>
      </c>
      <c r="AR259" s="115">
        <v>0</v>
      </c>
      <c r="AS259" s="115">
        <v>0</v>
      </c>
      <c r="AT259" s="409">
        <f t="shared" si="562"/>
        <v>0</v>
      </c>
      <c r="AU259" s="115">
        <f t="shared" si="563"/>
        <v>0</v>
      </c>
      <c r="AV259" s="116">
        <f t="shared" si="460"/>
        <v>0</v>
      </c>
      <c r="AW259" s="346">
        <f t="shared" si="564"/>
        <v>73030</v>
      </c>
      <c r="AX259" s="113">
        <f t="shared" si="565"/>
        <v>51480</v>
      </c>
      <c r="AY259" s="113">
        <f t="shared" si="566"/>
        <v>0</v>
      </c>
      <c r="AZ259" s="113">
        <f t="shared" si="567"/>
        <v>0</v>
      </c>
      <c r="BA259" s="113">
        <f t="shared" si="568"/>
        <v>17400</v>
      </c>
      <c r="BB259" s="113">
        <f t="shared" si="568"/>
        <v>1030</v>
      </c>
      <c r="BC259" s="113">
        <f t="shared" si="569"/>
        <v>3120</v>
      </c>
      <c r="BD259" s="115">
        <f t="shared" si="570"/>
        <v>0.22</v>
      </c>
      <c r="BE259" s="115">
        <f t="shared" si="571"/>
        <v>0</v>
      </c>
      <c r="BF259" s="372">
        <f t="shared" si="572"/>
        <v>0</v>
      </c>
      <c r="BG259" s="116">
        <f t="shared" si="573"/>
        <v>0.22</v>
      </c>
    </row>
    <row r="260" spans="1:59" s="389" customFormat="1" ht="12.75" customHeight="1" x14ac:dyDescent="0.2">
      <c r="A260" s="237">
        <v>46</v>
      </c>
      <c r="B260" s="31">
        <v>4461</v>
      </c>
      <c r="C260" s="31">
        <v>600074765</v>
      </c>
      <c r="D260" s="31">
        <v>46750088</v>
      </c>
      <c r="E260" s="246" t="s">
        <v>240</v>
      </c>
      <c r="F260" s="31"/>
      <c r="G260" s="236"/>
      <c r="H260" s="327"/>
      <c r="I260" s="5">
        <v>40272654</v>
      </c>
      <c r="J260" s="8">
        <v>28620323</v>
      </c>
      <c r="K260" s="8">
        <v>250000</v>
      </c>
      <c r="L260" s="8">
        <v>9758170</v>
      </c>
      <c r="M260" s="8">
        <v>572407</v>
      </c>
      <c r="N260" s="8">
        <v>1071754</v>
      </c>
      <c r="O260" s="9">
        <v>62.049600000000005</v>
      </c>
      <c r="P260" s="9">
        <v>44.1783</v>
      </c>
      <c r="Q260" s="38">
        <v>17.871299999999998</v>
      </c>
      <c r="R260" s="5">
        <f t="shared" ref="R260:BG260" si="574">SUM(R254:R259)</f>
        <v>-60000</v>
      </c>
      <c r="S260" s="8">
        <f t="shared" si="574"/>
        <v>0</v>
      </c>
      <c r="T260" s="8">
        <f t="shared" si="574"/>
        <v>0</v>
      </c>
      <c r="U260" s="8">
        <f t="shared" si="574"/>
        <v>147236</v>
      </c>
      <c r="V260" s="8">
        <f t="shared" si="574"/>
        <v>0</v>
      </c>
      <c r="W260" s="8">
        <f t="shared" ref="W260" si="575">SUM(W254:W259)</f>
        <v>0</v>
      </c>
      <c r="X260" s="8">
        <f t="shared" si="574"/>
        <v>0</v>
      </c>
      <c r="Y260" s="8">
        <f t="shared" si="574"/>
        <v>87236</v>
      </c>
      <c r="Z260" s="8">
        <f t="shared" si="574"/>
        <v>60000</v>
      </c>
      <c r="AA260" s="8">
        <f t="shared" si="574"/>
        <v>0</v>
      </c>
      <c r="AB260" s="8">
        <f t="shared" si="574"/>
        <v>0</v>
      </c>
      <c r="AC260" s="8">
        <f t="shared" si="574"/>
        <v>60000</v>
      </c>
      <c r="AD260" s="8">
        <f t="shared" si="574"/>
        <v>147236</v>
      </c>
      <c r="AE260" s="8">
        <f t="shared" si="574"/>
        <v>49766</v>
      </c>
      <c r="AF260" s="8">
        <f t="shared" si="574"/>
        <v>1745</v>
      </c>
      <c r="AG260" s="8">
        <f t="shared" si="574"/>
        <v>0</v>
      </c>
      <c r="AH260" s="8">
        <f t="shared" si="574"/>
        <v>0</v>
      </c>
      <c r="AI260" s="8">
        <f t="shared" si="574"/>
        <v>0</v>
      </c>
      <c r="AJ260" s="8">
        <f t="shared" si="574"/>
        <v>0</v>
      </c>
      <c r="AK260" s="8">
        <f t="shared" si="574"/>
        <v>198747</v>
      </c>
      <c r="AL260" s="9">
        <f t="shared" si="574"/>
        <v>-0.09</v>
      </c>
      <c r="AM260" s="9">
        <f t="shared" si="574"/>
        <v>0</v>
      </c>
      <c r="AN260" s="9">
        <f t="shared" si="574"/>
        <v>0</v>
      </c>
      <c r="AO260" s="9">
        <f t="shared" si="574"/>
        <v>0</v>
      </c>
      <c r="AP260" s="9">
        <f t="shared" si="574"/>
        <v>0</v>
      </c>
      <c r="AQ260" s="9">
        <f t="shared" ref="AQ260" si="576">SUM(AQ254:AQ259)</f>
        <v>0</v>
      </c>
      <c r="AR260" s="9">
        <f t="shared" si="574"/>
        <v>0</v>
      </c>
      <c r="AS260" s="9">
        <f t="shared" si="574"/>
        <v>0</v>
      </c>
      <c r="AT260" s="9">
        <f t="shared" si="574"/>
        <v>-0.09</v>
      </c>
      <c r="AU260" s="9">
        <f t="shared" si="574"/>
        <v>0</v>
      </c>
      <c r="AV260" s="78">
        <f t="shared" si="574"/>
        <v>-0.09</v>
      </c>
      <c r="AW260" s="851">
        <f t="shared" si="574"/>
        <v>40471401</v>
      </c>
      <c r="AX260" s="8">
        <f t="shared" si="574"/>
        <v>28707559</v>
      </c>
      <c r="AY260" s="43">
        <f t="shared" ref="AY260" si="577">SUM(AY254:AY259)</f>
        <v>0</v>
      </c>
      <c r="AZ260" s="8">
        <f t="shared" si="574"/>
        <v>310000</v>
      </c>
      <c r="BA260" s="8">
        <f t="shared" si="574"/>
        <v>9807936</v>
      </c>
      <c r="BB260" s="8">
        <f t="shared" si="574"/>
        <v>574152</v>
      </c>
      <c r="BC260" s="8">
        <f t="shared" si="574"/>
        <v>1071754</v>
      </c>
      <c r="BD260" s="9">
        <f t="shared" si="574"/>
        <v>61.959600000000002</v>
      </c>
      <c r="BE260" s="9">
        <f t="shared" si="574"/>
        <v>44.088300000000004</v>
      </c>
      <c r="BF260" s="9">
        <f t="shared" si="574"/>
        <v>0</v>
      </c>
      <c r="BG260" s="78">
        <f t="shared" si="574"/>
        <v>17.871299999999998</v>
      </c>
    </row>
    <row r="261" spans="1:59" s="389" customFormat="1" ht="12.75" customHeight="1" x14ac:dyDescent="0.2">
      <c r="A261" s="374">
        <v>47</v>
      </c>
      <c r="B261" s="375">
        <v>4427</v>
      </c>
      <c r="C261" s="375">
        <v>600074188</v>
      </c>
      <c r="D261" s="375">
        <v>70982678</v>
      </c>
      <c r="E261" s="373" t="s">
        <v>840</v>
      </c>
      <c r="F261" s="375">
        <v>3111</v>
      </c>
      <c r="G261" s="247" t="s">
        <v>315</v>
      </c>
      <c r="H261" s="376" t="s">
        <v>281</v>
      </c>
      <c r="I261" s="110">
        <v>3034338</v>
      </c>
      <c r="J261" s="111">
        <v>2195580</v>
      </c>
      <c r="K261" s="111">
        <v>30000</v>
      </c>
      <c r="L261" s="114">
        <v>752246</v>
      </c>
      <c r="M261" s="114">
        <v>43912</v>
      </c>
      <c r="N261" s="111">
        <v>12600</v>
      </c>
      <c r="O261" s="275">
        <v>5.2298</v>
      </c>
      <c r="P261" s="288">
        <v>4</v>
      </c>
      <c r="Q261" s="406">
        <v>1.2297999999999998</v>
      </c>
      <c r="R261" s="112">
        <f t="shared" si="452"/>
        <v>0</v>
      </c>
      <c r="S261" s="113">
        <v>0</v>
      </c>
      <c r="T261" s="113">
        <v>0</v>
      </c>
      <c r="U261" s="113">
        <v>18396</v>
      </c>
      <c r="V261" s="113">
        <v>0</v>
      </c>
      <c r="W261" s="113">
        <v>0</v>
      </c>
      <c r="X261" s="113">
        <v>0</v>
      </c>
      <c r="Y261" s="113">
        <f t="shared" si="453"/>
        <v>18396</v>
      </c>
      <c r="Z261" s="113">
        <v>0</v>
      </c>
      <c r="AA261" s="113">
        <v>0</v>
      </c>
      <c r="AB261" s="113">
        <v>0</v>
      </c>
      <c r="AC261" s="113">
        <f t="shared" si="454"/>
        <v>0</v>
      </c>
      <c r="AD261" s="113">
        <f t="shared" si="455"/>
        <v>18396</v>
      </c>
      <c r="AE261" s="114">
        <f t="shared" si="456"/>
        <v>6218</v>
      </c>
      <c r="AF261" s="114">
        <f t="shared" si="457"/>
        <v>368</v>
      </c>
      <c r="AG261" s="113">
        <v>0</v>
      </c>
      <c r="AH261" s="113">
        <v>0</v>
      </c>
      <c r="AI261" s="113">
        <v>0</v>
      </c>
      <c r="AJ261" s="113">
        <f t="shared" si="458"/>
        <v>0</v>
      </c>
      <c r="AK261" s="113">
        <f t="shared" si="459"/>
        <v>24982</v>
      </c>
      <c r="AL261" s="115">
        <v>0</v>
      </c>
      <c r="AM261" s="115">
        <v>0</v>
      </c>
      <c r="AN261" s="115">
        <v>0</v>
      </c>
      <c r="AO261" s="115">
        <v>0</v>
      </c>
      <c r="AP261" s="115">
        <v>0</v>
      </c>
      <c r="AQ261" s="115">
        <v>0</v>
      </c>
      <c r="AR261" s="115">
        <v>0</v>
      </c>
      <c r="AS261" s="115">
        <v>0</v>
      </c>
      <c r="AT261" s="409">
        <f t="shared" ref="AT261:AT267" si="578">AL261+AN261+AO261+AR261+AQ261</f>
        <v>0</v>
      </c>
      <c r="AU261" s="115">
        <f t="shared" ref="AU261:AU267" si="579">AM261+AP261+AS261</f>
        <v>0</v>
      </c>
      <c r="AV261" s="116">
        <f t="shared" si="460"/>
        <v>0</v>
      </c>
      <c r="AW261" s="346">
        <f t="shared" ref="AW261:AW267" si="580">I261+AK261</f>
        <v>3059320</v>
      </c>
      <c r="AX261" s="113">
        <f t="shared" ref="AX261:AX267" si="581">J261+Y261</f>
        <v>2213976</v>
      </c>
      <c r="AY261" s="113">
        <f t="shared" ref="AY261:AY267" si="582">W261</f>
        <v>0</v>
      </c>
      <c r="AZ261" s="113">
        <f t="shared" ref="AZ261:AZ267" si="583">K261+AC261</f>
        <v>30000</v>
      </c>
      <c r="BA261" s="113">
        <f t="shared" ref="BA261:BB267" si="584">L261+AE261</f>
        <v>758464</v>
      </c>
      <c r="BB261" s="113">
        <f t="shared" si="584"/>
        <v>44280</v>
      </c>
      <c r="BC261" s="113">
        <f t="shared" ref="BC261:BC267" si="585">N261+AJ261</f>
        <v>12600</v>
      </c>
      <c r="BD261" s="115">
        <f t="shared" ref="BD261:BD267" si="586">O261+AV261</f>
        <v>5.2298</v>
      </c>
      <c r="BE261" s="115">
        <f t="shared" ref="BE261:BE267" si="587">P261+AT261</f>
        <v>4</v>
      </c>
      <c r="BF261" s="372">
        <f t="shared" ref="BF261:BF267" si="588">AQ261</f>
        <v>0</v>
      </c>
      <c r="BG261" s="116">
        <f t="shared" ref="BG261:BG267" si="589">Q261+AU261</f>
        <v>1.2297999999999998</v>
      </c>
    </row>
    <row r="262" spans="1:59" s="389" customFormat="1" ht="12.75" customHeight="1" x14ac:dyDescent="0.2">
      <c r="A262" s="374">
        <v>47</v>
      </c>
      <c r="B262" s="375">
        <v>4427</v>
      </c>
      <c r="C262" s="375">
        <v>600074676</v>
      </c>
      <c r="D262" s="375">
        <v>70982660</v>
      </c>
      <c r="E262" s="373" t="s">
        <v>841</v>
      </c>
      <c r="F262" s="375">
        <v>3117</v>
      </c>
      <c r="G262" s="247" t="s">
        <v>318</v>
      </c>
      <c r="H262" s="376" t="s">
        <v>281</v>
      </c>
      <c r="I262" s="110">
        <v>292765</v>
      </c>
      <c r="J262" s="111">
        <v>211619</v>
      </c>
      <c r="K262" s="111">
        <v>0</v>
      </c>
      <c r="L262" s="114">
        <v>68822</v>
      </c>
      <c r="M262" s="114">
        <v>3782</v>
      </c>
      <c r="N262" s="111">
        <v>8542</v>
      </c>
      <c r="O262" s="275">
        <v>0.66999999999999993</v>
      </c>
      <c r="P262" s="288">
        <v>0.47</v>
      </c>
      <c r="Q262" s="406">
        <v>0.2</v>
      </c>
      <c r="R262" s="112">
        <f t="shared" si="452"/>
        <v>0</v>
      </c>
      <c r="S262" s="113">
        <v>0</v>
      </c>
      <c r="T262" s="113">
        <v>0</v>
      </c>
      <c r="U262" s="113">
        <v>3876</v>
      </c>
      <c r="V262" s="113">
        <v>0</v>
      </c>
      <c r="W262" s="113">
        <v>0</v>
      </c>
      <c r="X262" s="113">
        <v>0</v>
      </c>
      <c r="Y262" s="113">
        <f t="shared" si="453"/>
        <v>3876</v>
      </c>
      <c r="Z262" s="113">
        <v>0</v>
      </c>
      <c r="AA262" s="113">
        <v>0</v>
      </c>
      <c r="AB262" s="113">
        <v>0</v>
      </c>
      <c r="AC262" s="113">
        <f t="shared" si="454"/>
        <v>0</v>
      </c>
      <c r="AD262" s="113">
        <f t="shared" si="455"/>
        <v>3876</v>
      </c>
      <c r="AE262" s="114">
        <f t="shared" si="456"/>
        <v>1310</v>
      </c>
      <c r="AF262" s="114">
        <f t="shared" si="457"/>
        <v>78</v>
      </c>
      <c r="AG262" s="113">
        <v>0</v>
      </c>
      <c r="AH262" s="113">
        <v>0</v>
      </c>
      <c r="AI262" s="113">
        <v>0</v>
      </c>
      <c r="AJ262" s="113">
        <f t="shared" si="458"/>
        <v>0</v>
      </c>
      <c r="AK262" s="113">
        <f t="shared" si="459"/>
        <v>5264</v>
      </c>
      <c r="AL262" s="115">
        <v>0</v>
      </c>
      <c r="AM262" s="115">
        <v>0</v>
      </c>
      <c r="AN262" s="115">
        <v>0</v>
      </c>
      <c r="AO262" s="115">
        <v>0</v>
      </c>
      <c r="AP262" s="115">
        <v>0</v>
      </c>
      <c r="AQ262" s="115">
        <v>0</v>
      </c>
      <c r="AR262" s="115">
        <v>0</v>
      </c>
      <c r="AS262" s="115">
        <v>0</v>
      </c>
      <c r="AT262" s="409">
        <f t="shared" si="578"/>
        <v>0</v>
      </c>
      <c r="AU262" s="115">
        <f t="shared" si="579"/>
        <v>0</v>
      </c>
      <c r="AV262" s="116">
        <f t="shared" si="460"/>
        <v>0</v>
      </c>
      <c r="AW262" s="346">
        <f t="shared" si="580"/>
        <v>298029</v>
      </c>
      <c r="AX262" s="113">
        <f t="shared" si="581"/>
        <v>215495</v>
      </c>
      <c r="AY262" s="113">
        <f t="shared" si="582"/>
        <v>0</v>
      </c>
      <c r="AZ262" s="113">
        <f t="shared" si="583"/>
        <v>0</v>
      </c>
      <c r="BA262" s="113">
        <f t="shared" si="584"/>
        <v>70132</v>
      </c>
      <c r="BB262" s="113">
        <f t="shared" si="584"/>
        <v>3860</v>
      </c>
      <c r="BC262" s="113">
        <f t="shared" si="585"/>
        <v>8542</v>
      </c>
      <c r="BD262" s="115">
        <f t="shared" si="586"/>
        <v>0.66999999999999993</v>
      </c>
      <c r="BE262" s="115">
        <f t="shared" si="587"/>
        <v>0.47</v>
      </c>
      <c r="BF262" s="372">
        <f t="shared" si="588"/>
        <v>0</v>
      </c>
      <c r="BG262" s="116">
        <f t="shared" si="589"/>
        <v>0.2</v>
      </c>
    </row>
    <row r="263" spans="1:59" s="389" customFormat="1" ht="12.75" customHeight="1" x14ac:dyDescent="0.2">
      <c r="A263" s="374">
        <v>47</v>
      </c>
      <c r="B263" s="375">
        <v>4427</v>
      </c>
      <c r="C263" s="375">
        <v>600074676</v>
      </c>
      <c r="D263" s="375">
        <v>70982660</v>
      </c>
      <c r="E263" s="373" t="s">
        <v>841</v>
      </c>
      <c r="F263" s="375">
        <v>3117</v>
      </c>
      <c r="G263" s="247" t="s">
        <v>316</v>
      </c>
      <c r="H263" s="376" t="s">
        <v>282</v>
      </c>
      <c r="I263" s="110">
        <v>117618</v>
      </c>
      <c r="J263" s="111">
        <v>86611</v>
      </c>
      <c r="K263" s="111">
        <v>0</v>
      </c>
      <c r="L263" s="114">
        <v>29275</v>
      </c>
      <c r="M263" s="114">
        <v>1732</v>
      </c>
      <c r="N263" s="111">
        <v>0</v>
      </c>
      <c r="O263" s="275">
        <v>0.25</v>
      </c>
      <c r="P263" s="288">
        <v>0.25</v>
      </c>
      <c r="Q263" s="406">
        <v>0</v>
      </c>
      <c r="R263" s="112">
        <f t="shared" si="452"/>
        <v>0</v>
      </c>
      <c r="S263" s="113">
        <v>0</v>
      </c>
      <c r="T263" s="113">
        <v>0</v>
      </c>
      <c r="U263" s="113">
        <v>0</v>
      </c>
      <c r="V263" s="113">
        <v>0</v>
      </c>
      <c r="W263" s="113">
        <v>0</v>
      </c>
      <c r="X263" s="113">
        <v>0</v>
      </c>
      <c r="Y263" s="113">
        <f t="shared" si="453"/>
        <v>0</v>
      </c>
      <c r="Z263" s="113">
        <v>0</v>
      </c>
      <c r="AA263" s="113">
        <v>0</v>
      </c>
      <c r="AB263" s="113">
        <v>0</v>
      </c>
      <c r="AC263" s="113">
        <f t="shared" si="454"/>
        <v>0</v>
      </c>
      <c r="AD263" s="113">
        <f t="shared" si="455"/>
        <v>0</v>
      </c>
      <c r="AE263" s="114">
        <f t="shared" si="456"/>
        <v>0</v>
      </c>
      <c r="AF263" s="114">
        <f t="shared" si="457"/>
        <v>0</v>
      </c>
      <c r="AG263" s="113">
        <v>0</v>
      </c>
      <c r="AH263" s="113">
        <v>0</v>
      </c>
      <c r="AI263" s="113">
        <v>0</v>
      </c>
      <c r="AJ263" s="113">
        <f t="shared" si="458"/>
        <v>0</v>
      </c>
      <c r="AK263" s="113">
        <f t="shared" si="459"/>
        <v>0</v>
      </c>
      <c r="AL263" s="115">
        <v>0</v>
      </c>
      <c r="AM263" s="115">
        <v>0</v>
      </c>
      <c r="AN263" s="115">
        <v>0</v>
      </c>
      <c r="AO263" s="115">
        <v>0</v>
      </c>
      <c r="AP263" s="115">
        <v>0</v>
      </c>
      <c r="AQ263" s="115">
        <v>0</v>
      </c>
      <c r="AR263" s="115">
        <v>0</v>
      </c>
      <c r="AS263" s="115">
        <v>0</v>
      </c>
      <c r="AT263" s="409">
        <f t="shared" si="578"/>
        <v>0</v>
      </c>
      <c r="AU263" s="115">
        <f t="shared" si="579"/>
        <v>0</v>
      </c>
      <c r="AV263" s="116">
        <f t="shared" si="460"/>
        <v>0</v>
      </c>
      <c r="AW263" s="346">
        <f t="shared" si="580"/>
        <v>117618</v>
      </c>
      <c r="AX263" s="113">
        <f t="shared" si="581"/>
        <v>86611</v>
      </c>
      <c r="AY263" s="113">
        <f t="shared" si="582"/>
        <v>0</v>
      </c>
      <c r="AZ263" s="113">
        <f t="shared" si="583"/>
        <v>0</v>
      </c>
      <c r="BA263" s="113">
        <f t="shared" si="584"/>
        <v>29275</v>
      </c>
      <c r="BB263" s="113">
        <f t="shared" si="584"/>
        <v>1732</v>
      </c>
      <c r="BC263" s="113">
        <f t="shared" si="585"/>
        <v>0</v>
      </c>
      <c r="BD263" s="115">
        <f t="shared" si="586"/>
        <v>0.25</v>
      </c>
      <c r="BE263" s="115">
        <f t="shared" si="587"/>
        <v>0.25</v>
      </c>
      <c r="BF263" s="372">
        <f t="shared" si="588"/>
        <v>0</v>
      </c>
      <c r="BG263" s="116">
        <f t="shared" si="589"/>
        <v>0</v>
      </c>
    </row>
    <row r="264" spans="1:59" s="389" customFormat="1" ht="12.75" customHeight="1" x14ac:dyDescent="0.2">
      <c r="A264" s="374">
        <v>47</v>
      </c>
      <c r="B264" s="375">
        <v>4427</v>
      </c>
      <c r="C264" s="375">
        <v>600074676</v>
      </c>
      <c r="D264" s="375">
        <v>70982660</v>
      </c>
      <c r="E264" s="373" t="s">
        <v>841</v>
      </c>
      <c r="F264" s="375">
        <v>3141</v>
      </c>
      <c r="G264" s="247" t="s">
        <v>319</v>
      </c>
      <c r="H264" s="376" t="s">
        <v>282</v>
      </c>
      <c r="I264" s="110">
        <v>92282</v>
      </c>
      <c r="J264" s="111">
        <v>67912</v>
      </c>
      <c r="K264" s="111">
        <v>0</v>
      </c>
      <c r="L264" s="114">
        <v>22954</v>
      </c>
      <c r="M264" s="114">
        <v>1302</v>
      </c>
      <c r="N264" s="111">
        <v>114</v>
      </c>
      <c r="O264" s="275">
        <v>0.16</v>
      </c>
      <c r="P264" s="288">
        <v>0</v>
      </c>
      <c r="Q264" s="406">
        <v>0.16</v>
      </c>
      <c r="R264" s="112">
        <f t="shared" si="452"/>
        <v>0</v>
      </c>
      <c r="S264" s="113">
        <v>0</v>
      </c>
      <c r="T264" s="113">
        <v>0</v>
      </c>
      <c r="U264" s="113">
        <v>0</v>
      </c>
      <c r="V264" s="113">
        <v>0</v>
      </c>
      <c r="W264" s="113">
        <v>0</v>
      </c>
      <c r="X264" s="113">
        <v>0</v>
      </c>
      <c r="Y264" s="113">
        <f t="shared" si="453"/>
        <v>0</v>
      </c>
      <c r="Z264" s="113">
        <v>0</v>
      </c>
      <c r="AA264" s="113">
        <v>0</v>
      </c>
      <c r="AB264" s="113">
        <v>0</v>
      </c>
      <c r="AC264" s="113">
        <f t="shared" si="454"/>
        <v>0</v>
      </c>
      <c r="AD264" s="113">
        <f t="shared" si="455"/>
        <v>0</v>
      </c>
      <c r="AE264" s="114">
        <f t="shared" si="456"/>
        <v>0</v>
      </c>
      <c r="AF264" s="114">
        <f t="shared" si="457"/>
        <v>0</v>
      </c>
      <c r="AG264" s="113">
        <v>0</v>
      </c>
      <c r="AH264" s="113">
        <v>0</v>
      </c>
      <c r="AI264" s="113">
        <v>0</v>
      </c>
      <c r="AJ264" s="113">
        <f t="shared" si="458"/>
        <v>0</v>
      </c>
      <c r="AK264" s="113">
        <f t="shared" si="459"/>
        <v>0</v>
      </c>
      <c r="AL264" s="115">
        <v>0</v>
      </c>
      <c r="AM264" s="115">
        <v>0</v>
      </c>
      <c r="AN264" s="115">
        <v>0</v>
      </c>
      <c r="AO264" s="115">
        <v>0</v>
      </c>
      <c r="AP264" s="115">
        <v>0</v>
      </c>
      <c r="AQ264" s="115">
        <v>0</v>
      </c>
      <c r="AR264" s="115">
        <v>0</v>
      </c>
      <c r="AS264" s="115">
        <v>0</v>
      </c>
      <c r="AT264" s="409">
        <f t="shared" si="578"/>
        <v>0</v>
      </c>
      <c r="AU264" s="115">
        <f t="shared" si="579"/>
        <v>0</v>
      </c>
      <c r="AV264" s="116">
        <f t="shared" si="460"/>
        <v>0</v>
      </c>
      <c r="AW264" s="346">
        <f t="shared" si="580"/>
        <v>92282</v>
      </c>
      <c r="AX264" s="113">
        <f t="shared" si="581"/>
        <v>67912</v>
      </c>
      <c r="AY264" s="113">
        <f t="shared" si="582"/>
        <v>0</v>
      </c>
      <c r="AZ264" s="113">
        <f t="shared" si="583"/>
        <v>0</v>
      </c>
      <c r="BA264" s="113">
        <f t="shared" si="584"/>
        <v>22954</v>
      </c>
      <c r="BB264" s="113">
        <f t="shared" si="584"/>
        <v>1302</v>
      </c>
      <c r="BC264" s="113">
        <f t="shared" si="585"/>
        <v>114</v>
      </c>
      <c r="BD264" s="115">
        <f t="shared" si="586"/>
        <v>0.16</v>
      </c>
      <c r="BE264" s="115">
        <f t="shared" si="587"/>
        <v>0</v>
      </c>
      <c r="BF264" s="372">
        <f t="shared" si="588"/>
        <v>0</v>
      </c>
      <c r="BG264" s="116">
        <f t="shared" si="589"/>
        <v>0.16</v>
      </c>
    </row>
    <row r="265" spans="1:59" s="389" customFormat="1" ht="12.75" customHeight="1" x14ac:dyDescent="0.2">
      <c r="A265" s="374">
        <v>47</v>
      </c>
      <c r="B265" s="375">
        <v>4427</v>
      </c>
      <c r="C265" s="375">
        <v>600074188</v>
      </c>
      <c r="D265" s="375">
        <v>70982678</v>
      </c>
      <c r="E265" s="373" t="s">
        <v>847</v>
      </c>
      <c r="F265" s="375">
        <v>3141</v>
      </c>
      <c r="G265" s="247" t="s">
        <v>319</v>
      </c>
      <c r="H265" s="376" t="s">
        <v>282</v>
      </c>
      <c r="I265" s="110">
        <v>432538</v>
      </c>
      <c r="J265" s="111">
        <v>317273</v>
      </c>
      <c r="K265" s="111">
        <v>0</v>
      </c>
      <c r="L265" s="114">
        <v>107238</v>
      </c>
      <c r="M265" s="114">
        <v>6345</v>
      </c>
      <c r="N265" s="111">
        <v>1682</v>
      </c>
      <c r="O265" s="275">
        <v>1.08</v>
      </c>
      <c r="P265" s="288">
        <v>0</v>
      </c>
      <c r="Q265" s="406">
        <v>1.08</v>
      </c>
      <c r="R265" s="112">
        <f t="shared" si="452"/>
        <v>0</v>
      </c>
      <c r="S265" s="113">
        <v>0</v>
      </c>
      <c r="T265" s="113">
        <v>0</v>
      </c>
      <c r="U265" s="113">
        <v>0</v>
      </c>
      <c r="V265" s="113">
        <v>0</v>
      </c>
      <c r="W265" s="113">
        <v>0</v>
      </c>
      <c r="X265" s="113">
        <v>0</v>
      </c>
      <c r="Y265" s="113">
        <f t="shared" si="453"/>
        <v>0</v>
      </c>
      <c r="Z265" s="113">
        <v>0</v>
      </c>
      <c r="AA265" s="113">
        <v>0</v>
      </c>
      <c r="AB265" s="113">
        <v>0</v>
      </c>
      <c r="AC265" s="113">
        <f t="shared" si="454"/>
        <v>0</v>
      </c>
      <c r="AD265" s="113">
        <f t="shared" si="455"/>
        <v>0</v>
      </c>
      <c r="AE265" s="114">
        <f t="shared" si="456"/>
        <v>0</v>
      </c>
      <c r="AF265" s="114">
        <f t="shared" si="457"/>
        <v>0</v>
      </c>
      <c r="AG265" s="113">
        <v>0</v>
      </c>
      <c r="AH265" s="113">
        <v>0</v>
      </c>
      <c r="AI265" s="113">
        <v>0</v>
      </c>
      <c r="AJ265" s="113">
        <f t="shared" si="458"/>
        <v>0</v>
      </c>
      <c r="AK265" s="113">
        <f t="shared" si="459"/>
        <v>0</v>
      </c>
      <c r="AL265" s="115">
        <v>0</v>
      </c>
      <c r="AM265" s="115">
        <v>0</v>
      </c>
      <c r="AN265" s="115">
        <v>0</v>
      </c>
      <c r="AO265" s="115">
        <v>0</v>
      </c>
      <c r="AP265" s="115">
        <v>0</v>
      </c>
      <c r="AQ265" s="115">
        <v>0</v>
      </c>
      <c r="AR265" s="115">
        <v>0</v>
      </c>
      <c r="AS265" s="115">
        <v>0</v>
      </c>
      <c r="AT265" s="409">
        <f t="shared" si="578"/>
        <v>0</v>
      </c>
      <c r="AU265" s="115">
        <f t="shared" si="579"/>
        <v>0</v>
      </c>
      <c r="AV265" s="116">
        <f t="shared" si="460"/>
        <v>0</v>
      </c>
      <c r="AW265" s="346">
        <f t="shared" si="580"/>
        <v>432538</v>
      </c>
      <c r="AX265" s="113">
        <f t="shared" si="581"/>
        <v>317273</v>
      </c>
      <c r="AY265" s="113">
        <f t="shared" si="582"/>
        <v>0</v>
      </c>
      <c r="AZ265" s="113">
        <f t="shared" si="583"/>
        <v>0</v>
      </c>
      <c r="BA265" s="113">
        <f t="shared" si="584"/>
        <v>107238</v>
      </c>
      <c r="BB265" s="113">
        <f t="shared" si="584"/>
        <v>6345</v>
      </c>
      <c r="BC265" s="113">
        <f t="shared" si="585"/>
        <v>1682</v>
      </c>
      <c r="BD265" s="115">
        <f t="shared" si="586"/>
        <v>1.08</v>
      </c>
      <c r="BE265" s="115">
        <f t="shared" si="587"/>
        <v>0</v>
      </c>
      <c r="BF265" s="372">
        <f t="shared" si="588"/>
        <v>0</v>
      </c>
      <c r="BG265" s="116">
        <f t="shared" si="589"/>
        <v>1.08</v>
      </c>
    </row>
    <row r="266" spans="1:59" s="389" customFormat="1" ht="12.75" customHeight="1" x14ac:dyDescent="0.2">
      <c r="A266" s="374">
        <v>47</v>
      </c>
      <c r="B266" s="375">
        <v>4427</v>
      </c>
      <c r="C266" s="375">
        <v>600074676</v>
      </c>
      <c r="D266" s="375">
        <v>70982660</v>
      </c>
      <c r="E266" s="373" t="s">
        <v>841</v>
      </c>
      <c r="F266" s="375">
        <v>3143</v>
      </c>
      <c r="G266" s="247" t="s">
        <v>633</v>
      </c>
      <c r="H266" s="394" t="s">
        <v>281</v>
      </c>
      <c r="I266" s="110">
        <v>318084</v>
      </c>
      <c r="J266" s="111">
        <v>234378</v>
      </c>
      <c r="K266" s="111">
        <v>0</v>
      </c>
      <c r="L266" s="114">
        <v>79221</v>
      </c>
      <c r="M266" s="114">
        <v>4485</v>
      </c>
      <c r="N266" s="111">
        <v>0</v>
      </c>
      <c r="O266" s="275">
        <v>0.33</v>
      </c>
      <c r="P266" s="288">
        <v>0.33</v>
      </c>
      <c r="Q266" s="406">
        <v>0</v>
      </c>
      <c r="R266" s="112">
        <f t="shared" si="452"/>
        <v>0</v>
      </c>
      <c r="S266" s="113">
        <v>0</v>
      </c>
      <c r="T266" s="113">
        <v>0</v>
      </c>
      <c r="U266" s="113">
        <v>0</v>
      </c>
      <c r="V266" s="113">
        <v>0</v>
      </c>
      <c r="W266" s="113">
        <v>0</v>
      </c>
      <c r="X266" s="113">
        <v>0</v>
      </c>
      <c r="Y266" s="113">
        <f t="shared" si="453"/>
        <v>0</v>
      </c>
      <c r="Z266" s="113">
        <v>0</v>
      </c>
      <c r="AA266" s="113">
        <v>0</v>
      </c>
      <c r="AB266" s="113">
        <v>0</v>
      </c>
      <c r="AC266" s="113">
        <f t="shared" si="454"/>
        <v>0</v>
      </c>
      <c r="AD266" s="113">
        <f t="shared" si="455"/>
        <v>0</v>
      </c>
      <c r="AE266" s="114">
        <f t="shared" si="456"/>
        <v>0</v>
      </c>
      <c r="AF266" s="114">
        <f t="shared" si="457"/>
        <v>0</v>
      </c>
      <c r="AG266" s="113">
        <v>0</v>
      </c>
      <c r="AH266" s="113">
        <v>0</v>
      </c>
      <c r="AI266" s="113">
        <v>0</v>
      </c>
      <c r="AJ266" s="113">
        <f t="shared" si="458"/>
        <v>0</v>
      </c>
      <c r="AK266" s="113">
        <f t="shared" si="459"/>
        <v>0</v>
      </c>
      <c r="AL266" s="115">
        <v>0</v>
      </c>
      <c r="AM266" s="115">
        <v>0</v>
      </c>
      <c r="AN266" s="115">
        <v>0</v>
      </c>
      <c r="AO266" s="115">
        <v>0</v>
      </c>
      <c r="AP266" s="115">
        <v>0</v>
      </c>
      <c r="AQ266" s="115">
        <v>0</v>
      </c>
      <c r="AR266" s="115">
        <v>0</v>
      </c>
      <c r="AS266" s="115">
        <v>0</v>
      </c>
      <c r="AT266" s="409">
        <f t="shared" si="578"/>
        <v>0</v>
      </c>
      <c r="AU266" s="115">
        <f t="shared" si="579"/>
        <v>0</v>
      </c>
      <c r="AV266" s="116">
        <f t="shared" si="460"/>
        <v>0</v>
      </c>
      <c r="AW266" s="346">
        <f t="shared" si="580"/>
        <v>318084</v>
      </c>
      <c r="AX266" s="113">
        <f t="shared" si="581"/>
        <v>234378</v>
      </c>
      <c r="AY266" s="113">
        <f t="shared" si="582"/>
        <v>0</v>
      </c>
      <c r="AZ266" s="113">
        <f t="shared" si="583"/>
        <v>0</v>
      </c>
      <c r="BA266" s="113">
        <f t="shared" si="584"/>
        <v>79221</v>
      </c>
      <c r="BB266" s="113">
        <f t="shared" si="584"/>
        <v>4485</v>
      </c>
      <c r="BC266" s="113">
        <f t="shared" si="585"/>
        <v>0</v>
      </c>
      <c r="BD266" s="115">
        <f t="shared" si="586"/>
        <v>0.33</v>
      </c>
      <c r="BE266" s="115">
        <f t="shared" si="587"/>
        <v>0.33</v>
      </c>
      <c r="BF266" s="372">
        <f t="shared" si="588"/>
        <v>0</v>
      </c>
      <c r="BG266" s="116">
        <f t="shared" si="589"/>
        <v>0</v>
      </c>
    </row>
    <row r="267" spans="1:59" s="389" customFormat="1" ht="12.75" customHeight="1" x14ac:dyDescent="0.2">
      <c r="A267" s="374">
        <v>47</v>
      </c>
      <c r="B267" s="375">
        <v>4427</v>
      </c>
      <c r="C267" s="375">
        <v>600074676</v>
      </c>
      <c r="D267" s="375">
        <v>70982660</v>
      </c>
      <c r="E267" s="373" t="s">
        <v>841</v>
      </c>
      <c r="F267" s="375">
        <v>3143</v>
      </c>
      <c r="G267" s="247" t="s">
        <v>634</v>
      </c>
      <c r="H267" s="394" t="s">
        <v>282</v>
      </c>
      <c r="I267" s="110">
        <v>2107</v>
      </c>
      <c r="J267" s="111">
        <v>1485</v>
      </c>
      <c r="K267" s="111">
        <v>0</v>
      </c>
      <c r="L267" s="114">
        <v>502</v>
      </c>
      <c r="M267" s="114">
        <v>30</v>
      </c>
      <c r="N267" s="111">
        <v>90</v>
      </c>
      <c r="O267" s="275">
        <v>0.01</v>
      </c>
      <c r="P267" s="288">
        <v>0</v>
      </c>
      <c r="Q267" s="406">
        <v>0.01</v>
      </c>
      <c r="R267" s="112">
        <f t="shared" si="452"/>
        <v>0</v>
      </c>
      <c r="S267" s="113">
        <v>0</v>
      </c>
      <c r="T267" s="113">
        <v>0</v>
      </c>
      <c r="U267" s="113">
        <v>0</v>
      </c>
      <c r="V267" s="113">
        <v>0</v>
      </c>
      <c r="W267" s="113">
        <v>0</v>
      </c>
      <c r="X267" s="113">
        <v>0</v>
      </c>
      <c r="Y267" s="113">
        <f t="shared" si="453"/>
        <v>0</v>
      </c>
      <c r="Z267" s="113">
        <v>0</v>
      </c>
      <c r="AA267" s="113">
        <v>0</v>
      </c>
      <c r="AB267" s="113">
        <v>0</v>
      </c>
      <c r="AC267" s="113">
        <f t="shared" si="454"/>
        <v>0</v>
      </c>
      <c r="AD267" s="113">
        <f t="shared" si="455"/>
        <v>0</v>
      </c>
      <c r="AE267" s="114">
        <f t="shared" si="456"/>
        <v>0</v>
      </c>
      <c r="AF267" s="114">
        <f t="shared" si="457"/>
        <v>0</v>
      </c>
      <c r="AG267" s="113">
        <v>0</v>
      </c>
      <c r="AH267" s="113">
        <v>0</v>
      </c>
      <c r="AI267" s="113">
        <v>0</v>
      </c>
      <c r="AJ267" s="113">
        <f t="shared" si="458"/>
        <v>0</v>
      </c>
      <c r="AK267" s="113">
        <f t="shared" si="459"/>
        <v>0</v>
      </c>
      <c r="AL267" s="115">
        <v>0</v>
      </c>
      <c r="AM267" s="115">
        <v>0</v>
      </c>
      <c r="AN267" s="115">
        <v>0</v>
      </c>
      <c r="AO267" s="115">
        <v>0</v>
      </c>
      <c r="AP267" s="115">
        <v>0</v>
      </c>
      <c r="AQ267" s="115">
        <v>0</v>
      </c>
      <c r="AR267" s="115">
        <v>0</v>
      </c>
      <c r="AS267" s="115">
        <v>0</v>
      </c>
      <c r="AT267" s="409">
        <f t="shared" si="578"/>
        <v>0</v>
      </c>
      <c r="AU267" s="115">
        <f t="shared" si="579"/>
        <v>0</v>
      </c>
      <c r="AV267" s="116">
        <f t="shared" si="460"/>
        <v>0</v>
      </c>
      <c r="AW267" s="346">
        <f t="shared" si="580"/>
        <v>2107</v>
      </c>
      <c r="AX267" s="113">
        <f t="shared" si="581"/>
        <v>1485</v>
      </c>
      <c r="AY267" s="113">
        <f t="shared" si="582"/>
        <v>0</v>
      </c>
      <c r="AZ267" s="113">
        <f t="shared" si="583"/>
        <v>0</v>
      </c>
      <c r="BA267" s="113">
        <f t="shared" si="584"/>
        <v>502</v>
      </c>
      <c r="BB267" s="113">
        <f t="shared" si="584"/>
        <v>30</v>
      </c>
      <c r="BC267" s="113">
        <f t="shared" si="585"/>
        <v>90</v>
      </c>
      <c r="BD267" s="115">
        <f t="shared" si="586"/>
        <v>0.01</v>
      </c>
      <c r="BE267" s="115">
        <f t="shared" si="587"/>
        <v>0</v>
      </c>
      <c r="BF267" s="372">
        <f t="shared" si="588"/>
        <v>0</v>
      </c>
      <c r="BG267" s="116">
        <f t="shared" si="589"/>
        <v>0.01</v>
      </c>
    </row>
    <row r="268" spans="1:59" s="389" customFormat="1" ht="12.75" customHeight="1" x14ac:dyDescent="0.2">
      <c r="A268" s="237">
        <v>47</v>
      </c>
      <c r="B268" s="31">
        <v>4427</v>
      </c>
      <c r="C268" s="31">
        <v>600074188</v>
      </c>
      <c r="D268" s="31">
        <v>70982678</v>
      </c>
      <c r="E268" s="246" t="s">
        <v>845</v>
      </c>
      <c r="F268" s="31"/>
      <c r="G268" s="236"/>
      <c r="H268" s="327"/>
      <c r="I268" s="5">
        <v>4289732</v>
      </c>
      <c r="J268" s="8">
        <v>3114858</v>
      </c>
      <c r="K268" s="8">
        <v>30000</v>
      </c>
      <c r="L268" s="8">
        <v>1060258</v>
      </c>
      <c r="M268" s="8">
        <v>61588</v>
      </c>
      <c r="N268" s="8">
        <v>23028</v>
      </c>
      <c r="O268" s="9">
        <v>7.7298</v>
      </c>
      <c r="P268" s="9">
        <v>5.05</v>
      </c>
      <c r="Q268" s="38">
        <v>2.6797999999999993</v>
      </c>
      <c r="R268" s="5">
        <f t="shared" ref="R268:BC268" si="590">SUM(R261:R267)</f>
        <v>0</v>
      </c>
      <c r="S268" s="8">
        <f t="shared" si="590"/>
        <v>0</v>
      </c>
      <c r="T268" s="8">
        <f t="shared" si="590"/>
        <v>0</v>
      </c>
      <c r="U268" s="8">
        <f t="shared" si="590"/>
        <v>22272</v>
      </c>
      <c r="V268" s="8">
        <f t="shared" si="590"/>
        <v>0</v>
      </c>
      <c r="W268" s="8">
        <f t="shared" ref="W268" si="591">SUM(W261:W267)</f>
        <v>0</v>
      </c>
      <c r="X268" s="8">
        <f t="shared" si="590"/>
        <v>0</v>
      </c>
      <c r="Y268" s="8">
        <f t="shared" si="590"/>
        <v>22272</v>
      </c>
      <c r="Z268" s="8">
        <f t="shared" si="590"/>
        <v>0</v>
      </c>
      <c r="AA268" s="8">
        <f t="shared" si="590"/>
        <v>0</v>
      </c>
      <c r="AB268" s="8">
        <f t="shared" si="590"/>
        <v>0</v>
      </c>
      <c r="AC268" s="8">
        <f t="shared" si="590"/>
        <v>0</v>
      </c>
      <c r="AD268" s="8">
        <f t="shared" si="590"/>
        <v>22272</v>
      </c>
      <c r="AE268" s="8">
        <f t="shared" si="590"/>
        <v>7528</v>
      </c>
      <c r="AF268" s="8">
        <f t="shared" si="590"/>
        <v>446</v>
      </c>
      <c r="AG268" s="8">
        <f t="shared" si="590"/>
        <v>0</v>
      </c>
      <c r="AH268" s="8">
        <f t="shared" si="590"/>
        <v>0</v>
      </c>
      <c r="AI268" s="8">
        <f t="shared" si="590"/>
        <v>0</v>
      </c>
      <c r="AJ268" s="8">
        <f t="shared" si="590"/>
        <v>0</v>
      </c>
      <c r="AK268" s="8">
        <f t="shared" si="590"/>
        <v>30246</v>
      </c>
      <c r="AL268" s="9">
        <f t="shared" si="590"/>
        <v>0</v>
      </c>
      <c r="AM268" s="9">
        <f t="shared" si="590"/>
        <v>0</v>
      </c>
      <c r="AN268" s="9">
        <f t="shared" si="590"/>
        <v>0</v>
      </c>
      <c r="AO268" s="9">
        <f t="shared" si="590"/>
        <v>0</v>
      </c>
      <c r="AP268" s="9">
        <f t="shared" si="590"/>
        <v>0</v>
      </c>
      <c r="AQ268" s="9">
        <f t="shared" ref="AQ268" si="592">SUM(AQ261:AQ267)</f>
        <v>0</v>
      </c>
      <c r="AR268" s="9">
        <f t="shared" si="590"/>
        <v>0</v>
      </c>
      <c r="AS268" s="9">
        <f t="shared" si="590"/>
        <v>0</v>
      </c>
      <c r="AT268" s="9">
        <f t="shared" si="590"/>
        <v>0</v>
      </c>
      <c r="AU268" s="9">
        <f t="shared" si="590"/>
        <v>0</v>
      </c>
      <c r="AV268" s="78">
        <f t="shared" si="590"/>
        <v>0</v>
      </c>
      <c r="AW268" s="851">
        <f t="shared" si="590"/>
        <v>4319978</v>
      </c>
      <c r="AX268" s="8">
        <f t="shared" si="590"/>
        <v>3137130</v>
      </c>
      <c r="AY268" s="43">
        <f t="shared" ref="AY268" si="593">SUM(AY261:AY267)</f>
        <v>0</v>
      </c>
      <c r="AZ268" s="8">
        <f t="shared" si="590"/>
        <v>30000</v>
      </c>
      <c r="BA268" s="8">
        <f t="shared" si="590"/>
        <v>1067786</v>
      </c>
      <c r="BB268" s="8">
        <f t="shared" si="590"/>
        <v>62034</v>
      </c>
      <c r="BC268" s="8">
        <f t="shared" si="590"/>
        <v>23028</v>
      </c>
      <c r="BD268" s="9">
        <f>SUM(BD261:BD267)</f>
        <v>7.7298</v>
      </c>
      <c r="BE268" s="9">
        <f>SUM(BE261:BE267)</f>
        <v>5.05</v>
      </c>
      <c r="BF268" s="9">
        <f>SUM(BF261:BF267)</f>
        <v>0</v>
      </c>
      <c r="BG268" s="78">
        <f>SUM(BG261:BG267)</f>
        <v>2.6797999999999993</v>
      </c>
    </row>
    <row r="269" spans="1:59" s="389" customFormat="1" ht="12.75" customHeight="1" x14ac:dyDescent="0.2">
      <c r="A269" s="374">
        <v>48</v>
      </c>
      <c r="B269" s="375">
        <v>4462</v>
      </c>
      <c r="C269" s="375">
        <v>600074676</v>
      </c>
      <c r="D269" s="375">
        <v>70982660</v>
      </c>
      <c r="E269" s="373" t="s">
        <v>842</v>
      </c>
      <c r="F269" s="375">
        <v>3117</v>
      </c>
      <c r="G269" s="247" t="s">
        <v>318</v>
      </c>
      <c r="H269" s="376" t="s">
        <v>281</v>
      </c>
      <c r="I269" s="110">
        <v>1091388</v>
      </c>
      <c r="J269" s="111">
        <v>796306</v>
      </c>
      <c r="K269" s="111">
        <v>0</v>
      </c>
      <c r="L269" s="114">
        <v>271857</v>
      </c>
      <c r="M269" s="114">
        <v>16377</v>
      </c>
      <c r="N269" s="111">
        <v>6848</v>
      </c>
      <c r="O269" s="275">
        <v>1.3546</v>
      </c>
      <c r="P269" s="288">
        <v>0.94179999999999997</v>
      </c>
      <c r="Q269" s="406">
        <v>0.4128</v>
      </c>
      <c r="R269" s="112">
        <f t="shared" ref="R269:R303" si="594">Z269*-1</f>
        <v>0</v>
      </c>
      <c r="S269" s="113">
        <v>0</v>
      </c>
      <c r="T269" s="113">
        <v>0</v>
      </c>
      <c r="U269" s="113">
        <v>0</v>
      </c>
      <c r="V269" s="113">
        <v>0</v>
      </c>
      <c r="W269" s="113">
        <v>0</v>
      </c>
      <c r="X269" s="113">
        <v>0</v>
      </c>
      <c r="Y269" s="113">
        <f t="shared" ref="Y269:Y303" si="595">SUM(R269:X269)</f>
        <v>0</v>
      </c>
      <c r="Z269" s="113">
        <v>0</v>
      </c>
      <c r="AA269" s="113">
        <v>0</v>
      </c>
      <c r="AB269" s="113">
        <v>0</v>
      </c>
      <c r="AC269" s="113">
        <f t="shared" ref="AC269:AC303" si="596">SUM(Z269:AB269)</f>
        <v>0</v>
      </c>
      <c r="AD269" s="113">
        <f t="shared" ref="AD269:AD303" si="597">Y269+AC269</f>
        <v>0</v>
      </c>
      <c r="AE269" s="114">
        <f t="shared" ref="AE269:AE303" si="598">ROUND((Y269+Z269+AA269)*33.8%,0)</f>
        <v>0</v>
      </c>
      <c r="AF269" s="114">
        <f t="shared" ref="AF269:AF303" si="599">ROUND(Y269*2%,0)</f>
        <v>0</v>
      </c>
      <c r="AG269" s="113">
        <v>0</v>
      </c>
      <c r="AH269" s="113">
        <v>0</v>
      </c>
      <c r="AI269" s="113">
        <v>0</v>
      </c>
      <c r="AJ269" s="113">
        <f t="shared" ref="AJ269:AJ303" si="600">SUM(AG269:AI269)</f>
        <v>0</v>
      </c>
      <c r="AK269" s="113">
        <f t="shared" ref="AK269:AK303" si="601">AD269+AE269+AF269+AJ269</f>
        <v>0</v>
      </c>
      <c r="AL269" s="115">
        <v>0</v>
      </c>
      <c r="AM269" s="115">
        <v>0</v>
      </c>
      <c r="AN269" s="115">
        <v>0</v>
      </c>
      <c r="AO269" s="115">
        <v>0</v>
      </c>
      <c r="AP269" s="115">
        <v>0</v>
      </c>
      <c r="AQ269" s="115">
        <v>0</v>
      </c>
      <c r="AR269" s="115">
        <v>0</v>
      </c>
      <c r="AS269" s="115">
        <v>0</v>
      </c>
      <c r="AT269" s="409">
        <f t="shared" ref="AT269:AT273" si="602">AL269+AN269+AO269+AR269+AQ269</f>
        <v>0</v>
      </c>
      <c r="AU269" s="115">
        <f>AM269+AP269+AS269</f>
        <v>0</v>
      </c>
      <c r="AV269" s="116">
        <f t="shared" ref="AV269:AV303" si="603">SUM(AT269:AU269)</f>
        <v>0</v>
      </c>
      <c r="AW269" s="346">
        <f>I269+AK269</f>
        <v>1091388</v>
      </c>
      <c r="AX269" s="113">
        <f>J269+Y269</f>
        <v>796306</v>
      </c>
      <c r="AY269" s="113">
        <f t="shared" ref="AY269:AY273" si="604">W269</f>
        <v>0</v>
      </c>
      <c r="AZ269" s="113">
        <f>K269+AC269</f>
        <v>0</v>
      </c>
      <c r="BA269" s="113">
        <f t="shared" ref="BA269:BB273" si="605">L269+AE269</f>
        <v>271857</v>
      </c>
      <c r="BB269" s="113">
        <f t="shared" si="605"/>
        <v>16377</v>
      </c>
      <c r="BC269" s="113">
        <f>N269+AJ269</f>
        <v>6848</v>
      </c>
      <c r="BD269" s="115">
        <f>O269+AV269</f>
        <v>1.3546</v>
      </c>
      <c r="BE269" s="115">
        <f>P269+AT269</f>
        <v>0.94179999999999997</v>
      </c>
      <c r="BF269" s="372">
        <f t="shared" ref="BF269:BF273" si="606">AQ269</f>
        <v>0</v>
      </c>
      <c r="BG269" s="116">
        <f>Q269+AU269</f>
        <v>0.4128</v>
      </c>
    </row>
    <row r="270" spans="1:59" s="389" customFormat="1" ht="12.75" customHeight="1" x14ac:dyDescent="0.2">
      <c r="A270" s="374">
        <v>48</v>
      </c>
      <c r="B270" s="375">
        <v>4462</v>
      </c>
      <c r="C270" s="375">
        <v>600074676</v>
      </c>
      <c r="D270" s="375">
        <v>70982660</v>
      </c>
      <c r="E270" s="373" t="s">
        <v>242</v>
      </c>
      <c r="F270" s="375">
        <v>3117</v>
      </c>
      <c r="G270" s="247" t="s">
        <v>316</v>
      </c>
      <c r="H270" s="376" t="s">
        <v>282</v>
      </c>
      <c r="I270" s="110">
        <v>235236</v>
      </c>
      <c r="J270" s="111">
        <v>173222</v>
      </c>
      <c r="K270" s="111">
        <v>0</v>
      </c>
      <c r="L270" s="114">
        <v>58549</v>
      </c>
      <c r="M270" s="114">
        <v>3465</v>
      </c>
      <c r="N270" s="111">
        <v>0</v>
      </c>
      <c r="O270" s="275">
        <v>0.5</v>
      </c>
      <c r="P270" s="288">
        <v>0.5</v>
      </c>
      <c r="Q270" s="406">
        <v>0</v>
      </c>
      <c r="R270" s="112">
        <f t="shared" si="594"/>
        <v>0</v>
      </c>
      <c r="S270" s="113">
        <v>0</v>
      </c>
      <c r="T270" s="113">
        <v>0</v>
      </c>
      <c r="U270" s="113">
        <v>0</v>
      </c>
      <c r="V270" s="113">
        <v>0</v>
      </c>
      <c r="W270" s="113">
        <v>0</v>
      </c>
      <c r="X270" s="113">
        <v>0</v>
      </c>
      <c r="Y270" s="113">
        <f t="shared" si="595"/>
        <v>0</v>
      </c>
      <c r="Z270" s="113">
        <v>0</v>
      </c>
      <c r="AA270" s="113">
        <v>0</v>
      </c>
      <c r="AB270" s="113">
        <v>0</v>
      </c>
      <c r="AC270" s="113">
        <f t="shared" si="596"/>
        <v>0</v>
      </c>
      <c r="AD270" s="113">
        <f t="shared" si="597"/>
        <v>0</v>
      </c>
      <c r="AE270" s="114">
        <f t="shared" si="598"/>
        <v>0</v>
      </c>
      <c r="AF270" s="114">
        <f t="shared" si="599"/>
        <v>0</v>
      </c>
      <c r="AG270" s="113">
        <v>0</v>
      </c>
      <c r="AH270" s="113">
        <v>0</v>
      </c>
      <c r="AI270" s="113">
        <v>0</v>
      </c>
      <c r="AJ270" s="113">
        <f t="shared" si="600"/>
        <v>0</v>
      </c>
      <c r="AK270" s="113">
        <f t="shared" si="601"/>
        <v>0</v>
      </c>
      <c r="AL270" s="115">
        <v>0</v>
      </c>
      <c r="AM270" s="115">
        <v>0</v>
      </c>
      <c r="AN270" s="115">
        <v>0</v>
      </c>
      <c r="AO270" s="115">
        <v>0</v>
      </c>
      <c r="AP270" s="115">
        <v>0</v>
      </c>
      <c r="AQ270" s="115">
        <v>0</v>
      </c>
      <c r="AR270" s="115">
        <v>0</v>
      </c>
      <c r="AS270" s="115">
        <v>0</v>
      </c>
      <c r="AT270" s="409">
        <f t="shared" si="602"/>
        <v>0</v>
      </c>
      <c r="AU270" s="115">
        <f>AM270+AP270+AS270</f>
        <v>0</v>
      </c>
      <c r="AV270" s="116">
        <f t="shared" si="603"/>
        <v>0</v>
      </c>
      <c r="AW270" s="346">
        <f>I270+AK270</f>
        <v>235236</v>
      </c>
      <c r="AX270" s="113">
        <f>J270+Y270</f>
        <v>173222</v>
      </c>
      <c r="AY270" s="113">
        <f t="shared" si="604"/>
        <v>0</v>
      </c>
      <c r="AZ270" s="113">
        <f>K270+AC270</f>
        <v>0</v>
      </c>
      <c r="BA270" s="113">
        <f t="shared" si="605"/>
        <v>58549</v>
      </c>
      <c r="BB270" s="113">
        <f t="shared" si="605"/>
        <v>3465</v>
      </c>
      <c r="BC270" s="113">
        <f>N270+AJ270</f>
        <v>0</v>
      </c>
      <c r="BD270" s="115">
        <f>O270+AV270</f>
        <v>0.5</v>
      </c>
      <c r="BE270" s="115">
        <f>P270+AT270</f>
        <v>0.5</v>
      </c>
      <c r="BF270" s="372">
        <f t="shared" si="606"/>
        <v>0</v>
      </c>
      <c r="BG270" s="116">
        <f>Q270+AU270</f>
        <v>0</v>
      </c>
    </row>
    <row r="271" spans="1:59" s="389" customFormat="1" ht="12.75" customHeight="1" x14ac:dyDescent="0.2">
      <c r="A271" s="374">
        <v>48</v>
      </c>
      <c r="B271" s="375">
        <v>4462</v>
      </c>
      <c r="C271" s="375">
        <v>600074676</v>
      </c>
      <c r="D271" s="375">
        <v>70982660</v>
      </c>
      <c r="E271" s="373" t="s">
        <v>241</v>
      </c>
      <c r="F271" s="375">
        <v>3141</v>
      </c>
      <c r="G271" s="247" t="s">
        <v>319</v>
      </c>
      <c r="H271" s="376" t="s">
        <v>282</v>
      </c>
      <c r="I271" s="110">
        <v>2557</v>
      </c>
      <c r="J271" s="111">
        <v>1673</v>
      </c>
      <c r="K271" s="111">
        <v>0</v>
      </c>
      <c r="L271" s="114">
        <v>566</v>
      </c>
      <c r="M271" s="114">
        <v>90</v>
      </c>
      <c r="N271" s="111">
        <v>228</v>
      </c>
      <c r="O271" s="275">
        <v>0.13</v>
      </c>
      <c r="P271" s="288">
        <v>0</v>
      </c>
      <c r="Q271" s="406">
        <v>0.13</v>
      </c>
      <c r="R271" s="112">
        <f t="shared" si="594"/>
        <v>0</v>
      </c>
      <c r="S271" s="113">
        <v>0</v>
      </c>
      <c r="T271" s="113">
        <v>0</v>
      </c>
      <c r="U271" s="113">
        <v>0</v>
      </c>
      <c r="V271" s="113">
        <v>0</v>
      </c>
      <c r="W271" s="113">
        <v>0</v>
      </c>
      <c r="X271" s="113">
        <v>0</v>
      </c>
      <c r="Y271" s="113">
        <f t="shared" si="595"/>
        <v>0</v>
      </c>
      <c r="Z271" s="113">
        <v>0</v>
      </c>
      <c r="AA271" s="113">
        <v>0</v>
      </c>
      <c r="AB271" s="113">
        <v>0</v>
      </c>
      <c r="AC271" s="113">
        <f t="shared" si="596"/>
        <v>0</v>
      </c>
      <c r="AD271" s="113">
        <f t="shared" si="597"/>
        <v>0</v>
      </c>
      <c r="AE271" s="114">
        <f t="shared" si="598"/>
        <v>0</v>
      </c>
      <c r="AF271" s="114">
        <f t="shared" si="599"/>
        <v>0</v>
      </c>
      <c r="AG271" s="113">
        <v>0</v>
      </c>
      <c r="AH271" s="113">
        <v>0</v>
      </c>
      <c r="AI271" s="113">
        <v>0</v>
      </c>
      <c r="AJ271" s="113">
        <f t="shared" si="600"/>
        <v>0</v>
      </c>
      <c r="AK271" s="113">
        <f t="shared" si="601"/>
        <v>0</v>
      </c>
      <c r="AL271" s="115">
        <v>0</v>
      </c>
      <c r="AM271" s="115">
        <v>0</v>
      </c>
      <c r="AN271" s="115">
        <v>0</v>
      </c>
      <c r="AO271" s="115">
        <v>0</v>
      </c>
      <c r="AP271" s="115">
        <v>0</v>
      </c>
      <c r="AQ271" s="115">
        <v>0</v>
      </c>
      <c r="AR271" s="115">
        <v>0</v>
      </c>
      <c r="AS271" s="115">
        <v>0</v>
      </c>
      <c r="AT271" s="409">
        <f t="shared" si="602"/>
        <v>0</v>
      </c>
      <c r="AU271" s="115">
        <f>AM271+AP271+AS271</f>
        <v>0</v>
      </c>
      <c r="AV271" s="116">
        <f t="shared" si="603"/>
        <v>0</v>
      </c>
      <c r="AW271" s="346">
        <f>I271+AK271</f>
        <v>2557</v>
      </c>
      <c r="AX271" s="113">
        <f>J271+Y271</f>
        <v>1673</v>
      </c>
      <c r="AY271" s="113">
        <f t="shared" si="604"/>
        <v>0</v>
      </c>
      <c r="AZ271" s="113">
        <f>K271+AC271</f>
        <v>0</v>
      </c>
      <c r="BA271" s="113">
        <f t="shared" si="605"/>
        <v>566</v>
      </c>
      <c r="BB271" s="113">
        <f t="shared" si="605"/>
        <v>90</v>
      </c>
      <c r="BC271" s="113">
        <f>N271+AJ271</f>
        <v>228</v>
      </c>
      <c r="BD271" s="115">
        <f>O271+AV271</f>
        <v>0.13</v>
      </c>
      <c r="BE271" s="115">
        <f>P271+AT271</f>
        <v>0</v>
      </c>
      <c r="BF271" s="372">
        <f t="shared" si="606"/>
        <v>0</v>
      </c>
      <c r="BG271" s="116">
        <f>Q271+AU271</f>
        <v>0.13</v>
      </c>
    </row>
    <row r="272" spans="1:59" s="389" customFormat="1" ht="12.75" customHeight="1" x14ac:dyDescent="0.2">
      <c r="A272" s="374">
        <v>48</v>
      </c>
      <c r="B272" s="375">
        <v>4462</v>
      </c>
      <c r="C272" s="375">
        <v>600074676</v>
      </c>
      <c r="D272" s="375">
        <v>70982660</v>
      </c>
      <c r="E272" s="367" t="s">
        <v>241</v>
      </c>
      <c r="F272" s="375">
        <v>3143</v>
      </c>
      <c r="G272" s="247" t="s">
        <v>633</v>
      </c>
      <c r="H272" s="394" t="s">
        <v>281</v>
      </c>
      <c r="I272" s="110">
        <v>243591</v>
      </c>
      <c r="J272" s="111">
        <v>179227</v>
      </c>
      <c r="K272" s="111">
        <v>0</v>
      </c>
      <c r="L272" s="114">
        <v>60577</v>
      </c>
      <c r="M272" s="114">
        <v>3787</v>
      </c>
      <c r="N272" s="111">
        <v>0</v>
      </c>
      <c r="O272" s="275">
        <v>0.6520999999999999</v>
      </c>
      <c r="P272" s="288">
        <v>0.6520999999999999</v>
      </c>
      <c r="Q272" s="406">
        <v>0</v>
      </c>
      <c r="R272" s="112">
        <f t="shared" si="594"/>
        <v>0</v>
      </c>
      <c r="S272" s="113">
        <v>0</v>
      </c>
      <c r="T272" s="113">
        <v>0</v>
      </c>
      <c r="U272" s="113">
        <v>0</v>
      </c>
      <c r="V272" s="113">
        <v>0</v>
      </c>
      <c r="W272" s="113">
        <v>0</v>
      </c>
      <c r="X272" s="113">
        <v>0</v>
      </c>
      <c r="Y272" s="113">
        <f t="shared" si="595"/>
        <v>0</v>
      </c>
      <c r="Z272" s="113">
        <v>0</v>
      </c>
      <c r="AA272" s="113">
        <v>0</v>
      </c>
      <c r="AB272" s="113">
        <v>0</v>
      </c>
      <c r="AC272" s="113">
        <f t="shared" si="596"/>
        <v>0</v>
      </c>
      <c r="AD272" s="113">
        <f t="shared" si="597"/>
        <v>0</v>
      </c>
      <c r="AE272" s="114">
        <f t="shared" si="598"/>
        <v>0</v>
      </c>
      <c r="AF272" s="114">
        <f t="shared" si="599"/>
        <v>0</v>
      </c>
      <c r="AG272" s="113">
        <v>0</v>
      </c>
      <c r="AH272" s="113">
        <v>0</v>
      </c>
      <c r="AI272" s="113">
        <v>0</v>
      </c>
      <c r="AJ272" s="113">
        <f t="shared" si="600"/>
        <v>0</v>
      </c>
      <c r="AK272" s="113">
        <f t="shared" si="601"/>
        <v>0</v>
      </c>
      <c r="AL272" s="115">
        <v>0</v>
      </c>
      <c r="AM272" s="115">
        <v>0</v>
      </c>
      <c r="AN272" s="115">
        <v>0</v>
      </c>
      <c r="AO272" s="115">
        <v>0</v>
      </c>
      <c r="AP272" s="115">
        <v>0</v>
      </c>
      <c r="AQ272" s="115">
        <v>0</v>
      </c>
      <c r="AR272" s="115">
        <v>0</v>
      </c>
      <c r="AS272" s="115">
        <v>0</v>
      </c>
      <c r="AT272" s="409">
        <f t="shared" si="602"/>
        <v>0</v>
      </c>
      <c r="AU272" s="115">
        <f>AM272+AP272+AS272</f>
        <v>0</v>
      </c>
      <c r="AV272" s="116">
        <f t="shared" si="603"/>
        <v>0</v>
      </c>
      <c r="AW272" s="346">
        <f>I272+AK272</f>
        <v>243591</v>
      </c>
      <c r="AX272" s="113">
        <f>J272+Y272</f>
        <v>179227</v>
      </c>
      <c r="AY272" s="113">
        <f t="shared" si="604"/>
        <v>0</v>
      </c>
      <c r="AZ272" s="113">
        <f>K272+AC272</f>
        <v>0</v>
      </c>
      <c r="BA272" s="113">
        <f t="shared" si="605"/>
        <v>60577</v>
      </c>
      <c r="BB272" s="113">
        <f t="shared" si="605"/>
        <v>3787</v>
      </c>
      <c r="BC272" s="113">
        <f>N272+AJ272</f>
        <v>0</v>
      </c>
      <c r="BD272" s="115">
        <f>O272+AV272</f>
        <v>0.6520999999999999</v>
      </c>
      <c r="BE272" s="115">
        <f>P272+AT272</f>
        <v>0.6520999999999999</v>
      </c>
      <c r="BF272" s="372">
        <f t="shared" si="606"/>
        <v>0</v>
      </c>
      <c r="BG272" s="116">
        <f>Q272+AU272</f>
        <v>0</v>
      </c>
    </row>
    <row r="273" spans="1:59" s="389" customFormat="1" ht="12.75" customHeight="1" x14ac:dyDescent="0.2">
      <c r="A273" s="374">
        <v>48</v>
      </c>
      <c r="B273" s="375">
        <v>4462</v>
      </c>
      <c r="C273" s="375">
        <v>600074676</v>
      </c>
      <c r="D273" s="375">
        <v>70982660</v>
      </c>
      <c r="E273" s="367" t="s">
        <v>241</v>
      </c>
      <c r="F273" s="375">
        <v>3143</v>
      </c>
      <c r="G273" s="247" t="s">
        <v>634</v>
      </c>
      <c r="H273" s="394" t="s">
        <v>282</v>
      </c>
      <c r="I273" s="110">
        <v>4213</v>
      </c>
      <c r="J273" s="111">
        <v>2970</v>
      </c>
      <c r="K273" s="111">
        <v>0</v>
      </c>
      <c r="L273" s="114">
        <v>1004</v>
      </c>
      <c r="M273" s="114">
        <v>59</v>
      </c>
      <c r="N273" s="111">
        <v>180</v>
      </c>
      <c r="O273" s="275">
        <v>0.01</v>
      </c>
      <c r="P273" s="288">
        <v>0</v>
      </c>
      <c r="Q273" s="406">
        <v>0.01</v>
      </c>
      <c r="R273" s="112">
        <f t="shared" si="594"/>
        <v>0</v>
      </c>
      <c r="S273" s="113">
        <v>0</v>
      </c>
      <c r="T273" s="113">
        <v>0</v>
      </c>
      <c r="U273" s="113">
        <v>0</v>
      </c>
      <c r="V273" s="113">
        <v>0</v>
      </c>
      <c r="W273" s="113">
        <v>0</v>
      </c>
      <c r="X273" s="113">
        <v>0</v>
      </c>
      <c r="Y273" s="113">
        <f t="shared" si="595"/>
        <v>0</v>
      </c>
      <c r="Z273" s="113">
        <v>0</v>
      </c>
      <c r="AA273" s="113">
        <v>0</v>
      </c>
      <c r="AB273" s="113">
        <v>0</v>
      </c>
      <c r="AC273" s="113">
        <f t="shared" si="596"/>
        <v>0</v>
      </c>
      <c r="AD273" s="113">
        <f t="shared" si="597"/>
        <v>0</v>
      </c>
      <c r="AE273" s="114">
        <f t="shared" si="598"/>
        <v>0</v>
      </c>
      <c r="AF273" s="114">
        <f t="shared" si="599"/>
        <v>0</v>
      </c>
      <c r="AG273" s="113">
        <v>0</v>
      </c>
      <c r="AH273" s="113">
        <v>0</v>
      </c>
      <c r="AI273" s="113">
        <v>0</v>
      </c>
      <c r="AJ273" s="113">
        <f t="shared" si="600"/>
        <v>0</v>
      </c>
      <c r="AK273" s="113">
        <f t="shared" si="601"/>
        <v>0</v>
      </c>
      <c r="AL273" s="115">
        <v>0</v>
      </c>
      <c r="AM273" s="115">
        <v>0</v>
      </c>
      <c r="AN273" s="115">
        <v>0</v>
      </c>
      <c r="AO273" s="115">
        <v>0</v>
      </c>
      <c r="AP273" s="115">
        <v>0</v>
      </c>
      <c r="AQ273" s="115">
        <v>0</v>
      </c>
      <c r="AR273" s="115">
        <v>0</v>
      </c>
      <c r="AS273" s="115">
        <v>0</v>
      </c>
      <c r="AT273" s="409">
        <f t="shared" si="602"/>
        <v>0</v>
      </c>
      <c r="AU273" s="115">
        <f>AM273+AP273+AS273</f>
        <v>0</v>
      </c>
      <c r="AV273" s="116">
        <f t="shared" si="603"/>
        <v>0</v>
      </c>
      <c r="AW273" s="346">
        <f>I273+AK273</f>
        <v>4213</v>
      </c>
      <c r="AX273" s="113">
        <f>J273+Y273</f>
        <v>2970</v>
      </c>
      <c r="AY273" s="113">
        <f t="shared" si="604"/>
        <v>0</v>
      </c>
      <c r="AZ273" s="113">
        <f>K273+AC273</f>
        <v>0</v>
      </c>
      <c r="BA273" s="113">
        <f t="shared" si="605"/>
        <v>1004</v>
      </c>
      <c r="BB273" s="113">
        <f t="shared" si="605"/>
        <v>59</v>
      </c>
      <c r="BC273" s="113">
        <f>N273+AJ273</f>
        <v>180</v>
      </c>
      <c r="BD273" s="115">
        <f>O273+AV273</f>
        <v>0.01</v>
      </c>
      <c r="BE273" s="115">
        <f>P273+AT273</f>
        <v>0</v>
      </c>
      <c r="BF273" s="372">
        <f t="shared" si="606"/>
        <v>0</v>
      </c>
      <c r="BG273" s="116">
        <f>Q273+AU273</f>
        <v>0.01</v>
      </c>
    </row>
    <row r="274" spans="1:59" s="389" customFormat="1" ht="12.75" customHeight="1" x14ac:dyDescent="0.2">
      <c r="A274" s="237">
        <v>48</v>
      </c>
      <c r="B274" s="31">
        <v>4462</v>
      </c>
      <c r="C274" s="31">
        <v>600074676</v>
      </c>
      <c r="D274" s="31">
        <v>70982660</v>
      </c>
      <c r="E274" s="246" t="s">
        <v>243</v>
      </c>
      <c r="F274" s="31"/>
      <c r="G274" s="236"/>
      <c r="H274" s="327"/>
      <c r="I274" s="5">
        <v>1576985</v>
      </c>
      <c r="J274" s="8">
        <v>1153398</v>
      </c>
      <c r="K274" s="8">
        <v>0</v>
      </c>
      <c r="L274" s="8">
        <v>392553</v>
      </c>
      <c r="M274" s="8">
        <v>23778</v>
      </c>
      <c r="N274" s="8">
        <v>7256</v>
      </c>
      <c r="O274" s="9">
        <v>2.6466999999999996</v>
      </c>
      <c r="P274" s="9">
        <v>2.0938999999999997</v>
      </c>
      <c r="Q274" s="38">
        <v>0.55279999999999996</v>
      </c>
      <c r="R274" s="5">
        <f t="shared" ref="R274:BG274" si="607">SUM(R269:R273)</f>
        <v>0</v>
      </c>
      <c r="S274" s="8">
        <f t="shared" si="607"/>
        <v>0</v>
      </c>
      <c r="T274" s="8">
        <f t="shared" si="607"/>
        <v>0</v>
      </c>
      <c r="U274" s="8">
        <f t="shared" ref="U274" si="608">SUM(U269:U273)</f>
        <v>0</v>
      </c>
      <c r="V274" s="8">
        <f t="shared" si="607"/>
        <v>0</v>
      </c>
      <c r="W274" s="8">
        <f t="shared" ref="W274" si="609">SUM(W269:W273)</f>
        <v>0</v>
      </c>
      <c r="X274" s="8">
        <f t="shared" si="607"/>
        <v>0</v>
      </c>
      <c r="Y274" s="8">
        <f t="shared" si="607"/>
        <v>0</v>
      </c>
      <c r="Z274" s="8">
        <f t="shared" si="607"/>
        <v>0</v>
      </c>
      <c r="AA274" s="8">
        <f t="shared" si="607"/>
        <v>0</v>
      </c>
      <c r="AB274" s="8">
        <f t="shared" si="607"/>
        <v>0</v>
      </c>
      <c r="AC274" s="8">
        <f t="shared" si="607"/>
        <v>0</v>
      </c>
      <c r="AD274" s="8">
        <f t="shared" si="607"/>
        <v>0</v>
      </c>
      <c r="AE274" s="8">
        <f t="shared" si="607"/>
        <v>0</v>
      </c>
      <c r="AF274" s="8">
        <f t="shared" si="607"/>
        <v>0</v>
      </c>
      <c r="AG274" s="8">
        <f t="shared" si="607"/>
        <v>0</v>
      </c>
      <c r="AH274" s="8">
        <f t="shared" ref="AH274" si="610">SUM(AH269:AH273)</f>
        <v>0</v>
      </c>
      <c r="AI274" s="8">
        <f t="shared" si="607"/>
        <v>0</v>
      </c>
      <c r="AJ274" s="8">
        <f t="shared" si="607"/>
        <v>0</v>
      </c>
      <c r="AK274" s="8">
        <f t="shared" si="607"/>
        <v>0</v>
      </c>
      <c r="AL274" s="9">
        <f t="shared" si="607"/>
        <v>0</v>
      </c>
      <c r="AM274" s="9">
        <f t="shared" si="607"/>
        <v>0</v>
      </c>
      <c r="AN274" s="9">
        <f t="shared" si="607"/>
        <v>0</v>
      </c>
      <c r="AO274" s="9">
        <f t="shared" si="607"/>
        <v>0</v>
      </c>
      <c r="AP274" s="9">
        <f t="shared" si="607"/>
        <v>0</v>
      </c>
      <c r="AQ274" s="9">
        <f t="shared" ref="AQ274" si="611">SUM(AQ269:AQ273)</f>
        <v>0</v>
      </c>
      <c r="AR274" s="9">
        <f t="shared" si="607"/>
        <v>0</v>
      </c>
      <c r="AS274" s="9">
        <f t="shared" si="607"/>
        <v>0</v>
      </c>
      <c r="AT274" s="9">
        <f t="shared" si="607"/>
        <v>0</v>
      </c>
      <c r="AU274" s="9">
        <f t="shared" si="607"/>
        <v>0</v>
      </c>
      <c r="AV274" s="78">
        <f t="shared" si="607"/>
        <v>0</v>
      </c>
      <c r="AW274" s="851">
        <f t="shared" si="607"/>
        <v>1576985</v>
      </c>
      <c r="AX274" s="8">
        <f t="shared" si="607"/>
        <v>1153398</v>
      </c>
      <c r="AY274" s="43">
        <f t="shared" ref="AY274" si="612">SUM(AY269:AY273)</f>
        <v>0</v>
      </c>
      <c r="AZ274" s="8">
        <f t="shared" si="607"/>
        <v>0</v>
      </c>
      <c r="BA274" s="8">
        <f t="shared" si="607"/>
        <v>392553</v>
      </c>
      <c r="BB274" s="8">
        <f t="shared" si="607"/>
        <v>23778</v>
      </c>
      <c r="BC274" s="8">
        <f t="shared" si="607"/>
        <v>7256</v>
      </c>
      <c r="BD274" s="9">
        <f t="shared" si="607"/>
        <v>2.6466999999999996</v>
      </c>
      <c r="BE274" s="9">
        <f t="shared" si="607"/>
        <v>2.0938999999999997</v>
      </c>
      <c r="BF274" s="9">
        <f t="shared" si="607"/>
        <v>0</v>
      </c>
      <c r="BG274" s="78">
        <f t="shared" si="607"/>
        <v>0.55279999999999996</v>
      </c>
    </row>
    <row r="275" spans="1:59" s="389" customFormat="1" ht="12.75" customHeight="1" x14ac:dyDescent="0.2">
      <c r="A275" s="374">
        <v>49</v>
      </c>
      <c r="B275" s="375">
        <v>4490</v>
      </c>
      <c r="C275" s="375">
        <v>600074692</v>
      </c>
      <c r="D275" s="375">
        <v>72745088</v>
      </c>
      <c r="E275" s="373" t="s">
        <v>244</v>
      </c>
      <c r="F275" s="375">
        <v>3111</v>
      </c>
      <c r="G275" s="247" t="s">
        <v>315</v>
      </c>
      <c r="H275" s="376" t="s">
        <v>281</v>
      </c>
      <c r="I275" s="110">
        <v>1222073</v>
      </c>
      <c r="J275" s="111">
        <v>894605</v>
      </c>
      <c r="K275" s="111">
        <v>0</v>
      </c>
      <c r="L275" s="114">
        <v>302376</v>
      </c>
      <c r="M275" s="114">
        <v>17892</v>
      </c>
      <c r="N275" s="111">
        <v>7200</v>
      </c>
      <c r="O275" s="275">
        <v>2.2673999999999999</v>
      </c>
      <c r="P275" s="288">
        <v>1.8065</v>
      </c>
      <c r="Q275" s="406">
        <v>0.46089999999999998</v>
      </c>
      <c r="R275" s="112">
        <f t="shared" si="594"/>
        <v>0</v>
      </c>
      <c r="S275" s="113">
        <v>0</v>
      </c>
      <c r="T275" s="113">
        <v>0</v>
      </c>
      <c r="U275" s="113">
        <v>0</v>
      </c>
      <c r="V275" s="113">
        <v>0</v>
      </c>
      <c r="W275" s="113">
        <v>0</v>
      </c>
      <c r="X275" s="113">
        <v>0</v>
      </c>
      <c r="Y275" s="113">
        <f t="shared" si="595"/>
        <v>0</v>
      </c>
      <c r="Z275" s="113">
        <v>0</v>
      </c>
      <c r="AA275" s="113">
        <v>0</v>
      </c>
      <c r="AB275" s="113">
        <v>0</v>
      </c>
      <c r="AC275" s="113">
        <f t="shared" si="596"/>
        <v>0</v>
      </c>
      <c r="AD275" s="113">
        <f t="shared" si="597"/>
        <v>0</v>
      </c>
      <c r="AE275" s="114">
        <f t="shared" si="598"/>
        <v>0</v>
      </c>
      <c r="AF275" s="114">
        <f t="shared" si="599"/>
        <v>0</v>
      </c>
      <c r="AG275" s="113">
        <v>0</v>
      </c>
      <c r="AH275" s="113">
        <v>0</v>
      </c>
      <c r="AI275" s="113">
        <v>0</v>
      </c>
      <c r="AJ275" s="113">
        <f t="shared" si="600"/>
        <v>0</v>
      </c>
      <c r="AK275" s="113">
        <f t="shared" si="601"/>
        <v>0</v>
      </c>
      <c r="AL275" s="115">
        <v>0</v>
      </c>
      <c r="AM275" s="115">
        <v>0</v>
      </c>
      <c r="AN275" s="115">
        <v>0</v>
      </c>
      <c r="AO275" s="115">
        <v>0</v>
      </c>
      <c r="AP275" s="115">
        <v>0</v>
      </c>
      <c r="AQ275" s="115">
        <v>0</v>
      </c>
      <c r="AR275" s="115">
        <v>0</v>
      </c>
      <c r="AS275" s="115">
        <v>0</v>
      </c>
      <c r="AT275" s="409">
        <f t="shared" ref="AT275:AT280" si="613">AL275+AN275+AO275+AR275+AQ275</f>
        <v>0</v>
      </c>
      <c r="AU275" s="115">
        <f t="shared" ref="AU275:AU280" si="614">AM275+AP275+AS275</f>
        <v>0</v>
      </c>
      <c r="AV275" s="116">
        <f t="shared" si="603"/>
        <v>0</v>
      </c>
      <c r="AW275" s="346">
        <f t="shared" ref="AW275:AW280" si="615">I275+AK275</f>
        <v>1222073</v>
      </c>
      <c r="AX275" s="113">
        <f t="shared" ref="AX275:AX280" si="616">J275+Y275</f>
        <v>894605</v>
      </c>
      <c r="AY275" s="113">
        <f t="shared" ref="AY275:AY280" si="617">W275</f>
        <v>0</v>
      </c>
      <c r="AZ275" s="113">
        <f t="shared" ref="AZ275:AZ280" si="618">K275+AC275</f>
        <v>0</v>
      </c>
      <c r="BA275" s="113">
        <f t="shared" ref="BA275:BB280" si="619">L275+AE275</f>
        <v>302376</v>
      </c>
      <c r="BB275" s="113">
        <f t="shared" si="619"/>
        <v>17892</v>
      </c>
      <c r="BC275" s="113">
        <f t="shared" ref="BC275:BC280" si="620">N275+AJ275</f>
        <v>7200</v>
      </c>
      <c r="BD275" s="115">
        <f t="shared" ref="BD275:BD280" si="621">O275+AV275</f>
        <v>2.2673999999999999</v>
      </c>
      <c r="BE275" s="115">
        <f t="shared" ref="BE275:BE280" si="622">P275+AT275</f>
        <v>1.8065</v>
      </c>
      <c r="BF275" s="372">
        <f t="shared" ref="BF275:BF280" si="623">AQ275</f>
        <v>0</v>
      </c>
      <c r="BG275" s="116">
        <f t="shared" ref="BG275:BG280" si="624">Q275+AU275</f>
        <v>0.46089999999999998</v>
      </c>
    </row>
    <row r="276" spans="1:59" s="389" customFormat="1" ht="12.75" customHeight="1" x14ac:dyDescent="0.2">
      <c r="A276" s="374">
        <v>49</v>
      </c>
      <c r="B276" s="375">
        <v>4490</v>
      </c>
      <c r="C276" s="375">
        <v>600074692</v>
      </c>
      <c r="D276" s="375">
        <v>72745088</v>
      </c>
      <c r="E276" s="373" t="s">
        <v>244</v>
      </c>
      <c r="F276" s="375">
        <v>3117</v>
      </c>
      <c r="G276" s="247" t="s">
        <v>318</v>
      </c>
      <c r="H276" s="376" t="s">
        <v>281</v>
      </c>
      <c r="I276" s="110">
        <v>2401897</v>
      </c>
      <c r="J276" s="111">
        <v>1742369</v>
      </c>
      <c r="K276" s="111">
        <v>5000</v>
      </c>
      <c r="L276" s="114">
        <v>590611</v>
      </c>
      <c r="M276" s="114">
        <v>34847</v>
      </c>
      <c r="N276" s="111">
        <v>29070</v>
      </c>
      <c r="O276" s="275">
        <v>3.5859999999999999</v>
      </c>
      <c r="P276" s="288">
        <v>2.5508999999999999</v>
      </c>
      <c r="Q276" s="406">
        <v>1.0350999999999999</v>
      </c>
      <c r="R276" s="112">
        <f t="shared" si="594"/>
        <v>0</v>
      </c>
      <c r="S276" s="113">
        <v>0</v>
      </c>
      <c r="T276" s="113">
        <v>0</v>
      </c>
      <c r="U276" s="113">
        <v>22784</v>
      </c>
      <c r="V276" s="113">
        <v>0</v>
      </c>
      <c r="W276" s="113">
        <v>0</v>
      </c>
      <c r="X276" s="113">
        <v>0</v>
      </c>
      <c r="Y276" s="113">
        <f t="shared" si="595"/>
        <v>22784</v>
      </c>
      <c r="Z276" s="113">
        <v>0</v>
      </c>
      <c r="AA276" s="113">
        <v>0</v>
      </c>
      <c r="AB276" s="113">
        <v>0</v>
      </c>
      <c r="AC276" s="113">
        <f t="shared" si="596"/>
        <v>0</v>
      </c>
      <c r="AD276" s="113">
        <f t="shared" si="597"/>
        <v>22784</v>
      </c>
      <c r="AE276" s="114">
        <f t="shared" si="598"/>
        <v>7701</v>
      </c>
      <c r="AF276" s="114">
        <f t="shared" si="599"/>
        <v>456</v>
      </c>
      <c r="AG276" s="113">
        <v>0</v>
      </c>
      <c r="AH276" s="113">
        <v>0</v>
      </c>
      <c r="AI276" s="113">
        <v>0</v>
      </c>
      <c r="AJ276" s="113">
        <f t="shared" si="600"/>
        <v>0</v>
      </c>
      <c r="AK276" s="113">
        <f t="shared" si="601"/>
        <v>30941</v>
      </c>
      <c r="AL276" s="115">
        <v>0</v>
      </c>
      <c r="AM276" s="115">
        <v>0</v>
      </c>
      <c r="AN276" s="115">
        <v>0</v>
      </c>
      <c r="AO276" s="115">
        <v>0</v>
      </c>
      <c r="AP276" s="115">
        <v>0</v>
      </c>
      <c r="AQ276" s="115">
        <v>0</v>
      </c>
      <c r="AR276" s="115">
        <v>0</v>
      </c>
      <c r="AS276" s="115">
        <v>0</v>
      </c>
      <c r="AT276" s="409">
        <f t="shared" si="613"/>
        <v>0</v>
      </c>
      <c r="AU276" s="115">
        <f t="shared" si="614"/>
        <v>0</v>
      </c>
      <c r="AV276" s="116">
        <f t="shared" si="603"/>
        <v>0</v>
      </c>
      <c r="AW276" s="346">
        <f t="shared" si="615"/>
        <v>2432838</v>
      </c>
      <c r="AX276" s="113">
        <f t="shared" si="616"/>
        <v>1765153</v>
      </c>
      <c r="AY276" s="113">
        <f t="shared" si="617"/>
        <v>0</v>
      </c>
      <c r="AZ276" s="113">
        <f t="shared" si="618"/>
        <v>5000</v>
      </c>
      <c r="BA276" s="113">
        <f t="shared" si="619"/>
        <v>598312</v>
      </c>
      <c r="BB276" s="113">
        <f t="shared" si="619"/>
        <v>35303</v>
      </c>
      <c r="BC276" s="113">
        <f t="shared" si="620"/>
        <v>29070</v>
      </c>
      <c r="BD276" s="115">
        <f t="shared" si="621"/>
        <v>3.5859999999999999</v>
      </c>
      <c r="BE276" s="115">
        <f t="shared" si="622"/>
        <v>2.5508999999999999</v>
      </c>
      <c r="BF276" s="372">
        <f t="shared" si="623"/>
        <v>0</v>
      </c>
      <c r="BG276" s="116">
        <f t="shared" si="624"/>
        <v>1.0350999999999999</v>
      </c>
    </row>
    <row r="277" spans="1:59" s="389" customFormat="1" ht="12.75" customHeight="1" x14ac:dyDescent="0.2">
      <c r="A277" s="374">
        <v>49</v>
      </c>
      <c r="B277" s="375">
        <v>4490</v>
      </c>
      <c r="C277" s="375">
        <v>600074692</v>
      </c>
      <c r="D277" s="375">
        <v>72745088</v>
      </c>
      <c r="E277" s="373" t="s">
        <v>244</v>
      </c>
      <c r="F277" s="375">
        <v>3117</v>
      </c>
      <c r="G277" s="247" t="s">
        <v>316</v>
      </c>
      <c r="H277" s="376" t="s">
        <v>282</v>
      </c>
      <c r="I277" s="110">
        <v>0</v>
      </c>
      <c r="J277" s="111">
        <v>0</v>
      </c>
      <c r="K277" s="111">
        <v>0</v>
      </c>
      <c r="L277" s="114">
        <v>0</v>
      </c>
      <c r="M277" s="114">
        <v>0</v>
      </c>
      <c r="N277" s="111">
        <v>0</v>
      </c>
      <c r="O277" s="275">
        <v>0</v>
      </c>
      <c r="P277" s="288">
        <v>0</v>
      </c>
      <c r="Q277" s="406">
        <v>0</v>
      </c>
      <c r="R277" s="112">
        <f t="shared" si="594"/>
        <v>0</v>
      </c>
      <c r="S277" s="113">
        <v>0</v>
      </c>
      <c r="T277" s="113">
        <v>0</v>
      </c>
      <c r="U277" s="113">
        <v>0</v>
      </c>
      <c r="V277" s="113">
        <v>0</v>
      </c>
      <c r="W277" s="113">
        <v>0</v>
      </c>
      <c r="X277" s="113">
        <v>0</v>
      </c>
      <c r="Y277" s="113">
        <f t="shared" si="595"/>
        <v>0</v>
      </c>
      <c r="Z277" s="113">
        <v>0</v>
      </c>
      <c r="AA277" s="113">
        <v>0</v>
      </c>
      <c r="AB277" s="113">
        <v>0</v>
      </c>
      <c r="AC277" s="113">
        <f t="shared" si="596"/>
        <v>0</v>
      </c>
      <c r="AD277" s="113">
        <f t="shared" si="597"/>
        <v>0</v>
      </c>
      <c r="AE277" s="114">
        <f t="shared" si="598"/>
        <v>0</v>
      </c>
      <c r="AF277" s="114">
        <f t="shared" si="599"/>
        <v>0</v>
      </c>
      <c r="AG277" s="113">
        <v>0</v>
      </c>
      <c r="AH277" s="113">
        <v>0</v>
      </c>
      <c r="AI277" s="113">
        <v>0</v>
      </c>
      <c r="AJ277" s="113">
        <f t="shared" si="600"/>
        <v>0</v>
      </c>
      <c r="AK277" s="113">
        <f t="shared" si="601"/>
        <v>0</v>
      </c>
      <c r="AL277" s="115">
        <v>0</v>
      </c>
      <c r="AM277" s="115">
        <v>0</v>
      </c>
      <c r="AN277" s="115">
        <v>0</v>
      </c>
      <c r="AO277" s="115">
        <v>0</v>
      </c>
      <c r="AP277" s="115">
        <v>0</v>
      </c>
      <c r="AQ277" s="115">
        <v>0</v>
      </c>
      <c r="AR277" s="115">
        <v>0</v>
      </c>
      <c r="AS277" s="115">
        <v>0</v>
      </c>
      <c r="AT277" s="409">
        <f t="shared" si="613"/>
        <v>0</v>
      </c>
      <c r="AU277" s="115">
        <f t="shared" si="614"/>
        <v>0</v>
      </c>
      <c r="AV277" s="116">
        <f t="shared" si="603"/>
        <v>0</v>
      </c>
      <c r="AW277" s="346">
        <f t="shared" si="615"/>
        <v>0</v>
      </c>
      <c r="AX277" s="113">
        <f t="shared" si="616"/>
        <v>0</v>
      </c>
      <c r="AY277" s="113">
        <f t="shared" si="617"/>
        <v>0</v>
      </c>
      <c r="AZ277" s="113">
        <f t="shared" si="618"/>
        <v>0</v>
      </c>
      <c r="BA277" s="113">
        <f t="shared" si="619"/>
        <v>0</v>
      </c>
      <c r="BB277" s="113">
        <f t="shared" si="619"/>
        <v>0</v>
      </c>
      <c r="BC277" s="113">
        <f t="shared" si="620"/>
        <v>0</v>
      </c>
      <c r="BD277" s="115">
        <f t="shared" si="621"/>
        <v>0</v>
      </c>
      <c r="BE277" s="115">
        <f t="shared" si="622"/>
        <v>0</v>
      </c>
      <c r="BF277" s="372">
        <f t="shared" si="623"/>
        <v>0</v>
      </c>
      <c r="BG277" s="116">
        <f t="shared" si="624"/>
        <v>0</v>
      </c>
    </row>
    <row r="278" spans="1:59" s="389" customFormat="1" ht="12.75" customHeight="1" x14ac:dyDescent="0.2">
      <c r="A278" s="374">
        <v>49</v>
      </c>
      <c r="B278" s="375">
        <v>4490</v>
      </c>
      <c r="C278" s="375">
        <v>600074692</v>
      </c>
      <c r="D278" s="375">
        <v>72745088</v>
      </c>
      <c r="E278" s="373" t="s">
        <v>244</v>
      </c>
      <c r="F278" s="375">
        <v>3141</v>
      </c>
      <c r="G278" s="247" t="s">
        <v>319</v>
      </c>
      <c r="H278" s="376" t="s">
        <v>282</v>
      </c>
      <c r="I278" s="110">
        <v>456494</v>
      </c>
      <c r="J278" s="111">
        <v>329815</v>
      </c>
      <c r="K278" s="111">
        <v>5000</v>
      </c>
      <c r="L278" s="114">
        <v>113168</v>
      </c>
      <c r="M278" s="114">
        <v>6597</v>
      </c>
      <c r="N278" s="111">
        <v>1914</v>
      </c>
      <c r="O278" s="275">
        <v>1.1399999999999999</v>
      </c>
      <c r="P278" s="288">
        <v>0</v>
      </c>
      <c r="Q278" s="406">
        <v>1.1399999999999999</v>
      </c>
      <c r="R278" s="112">
        <f t="shared" si="594"/>
        <v>0</v>
      </c>
      <c r="S278" s="113">
        <v>0</v>
      </c>
      <c r="T278" s="113">
        <v>0</v>
      </c>
      <c r="U278" s="113">
        <v>0</v>
      </c>
      <c r="V278" s="113">
        <v>0</v>
      </c>
      <c r="W278" s="113">
        <v>0</v>
      </c>
      <c r="X278" s="113">
        <v>0</v>
      </c>
      <c r="Y278" s="113">
        <f t="shared" si="595"/>
        <v>0</v>
      </c>
      <c r="Z278" s="113">
        <v>0</v>
      </c>
      <c r="AA278" s="113">
        <v>0</v>
      </c>
      <c r="AB278" s="113">
        <v>0</v>
      </c>
      <c r="AC278" s="113">
        <f t="shared" si="596"/>
        <v>0</v>
      </c>
      <c r="AD278" s="113">
        <f t="shared" si="597"/>
        <v>0</v>
      </c>
      <c r="AE278" s="114">
        <f t="shared" si="598"/>
        <v>0</v>
      </c>
      <c r="AF278" s="114">
        <f t="shared" si="599"/>
        <v>0</v>
      </c>
      <c r="AG278" s="113">
        <v>0</v>
      </c>
      <c r="AH278" s="113">
        <v>0</v>
      </c>
      <c r="AI278" s="113">
        <v>0</v>
      </c>
      <c r="AJ278" s="113">
        <f t="shared" si="600"/>
        <v>0</v>
      </c>
      <c r="AK278" s="113">
        <f t="shared" si="601"/>
        <v>0</v>
      </c>
      <c r="AL278" s="115">
        <v>0</v>
      </c>
      <c r="AM278" s="115">
        <v>0</v>
      </c>
      <c r="AN278" s="115">
        <v>0</v>
      </c>
      <c r="AO278" s="115">
        <v>0</v>
      </c>
      <c r="AP278" s="115">
        <v>0</v>
      </c>
      <c r="AQ278" s="115">
        <v>0</v>
      </c>
      <c r="AR278" s="115">
        <v>0</v>
      </c>
      <c r="AS278" s="115">
        <v>0</v>
      </c>
      <c r="AT278" s="409">
        <f t="shared" si="613"/>
        <v>0</v>
      </c>
      <c r="AU278" s="115">
        <f t="shared" si="614"/>
        <v>0</v>
      </c>
      <c r="AV278" s="116">
        <f t="shared" si="603"/>
        <v>0</v>
      </c>
      <c r="AW278" s="346">
        <f t="shared" si="615"/>
        <v>456494</v>
      </c>
      <c r="AX278" s="113">
        <f t="shared" si="616"/>
        <v>329815</v>
      </c>
      <c r="AY278" s="113">
        <f t="shared" si="617"/>
        <v>0</v>
      </c>
      <c r="AZ278" s="113">
        <f t="shared" si="618"/>
        <v>5000</v>
      </c>
      <c r="BA278" s="113">
        <f t="shared" si="619"/>
        <v>113168</v>
      </c>
      <c r="BB278" s="113">
        <f t="shared" si="619"/>
        <v>6597</v>
      </c>
      <c r="BC278" s="113">
        <f t="shared" si="620"/>
        <v>1914</v>
      </c>
      <c r="BD278" s="115">
        <f t="shared" si="621"/>
        <v>1.1399999999999999</v>
      </c>
      <c r="BE278" s="115">
        <f t="shared" si="622"/>
        <v>0</v>
      </c>
      <c r="BF278" s="372">
        <f t="shared" si="623"/>
        <v>0</v>
      </c>
      <c r="BG278" s="116">
        <f t="shared" si="624"/>
        <v>1.1399999999999999</v>
      </c>
    </row>
    <row r="279" spans="1:59" s="389" customFormat="1" ht="12.75" customHeight="1" x14ac:dyDescent="0.2">
      <c r="A279" s="374">
        <v>49</v>
      </c>
      <c r="B279" s="375">
        <v>4490</v>
      </c>
      <c r="C279" s="375">
        <v>600074692</v>
      </c>
      <c r="D279" s="375">
        <v>72745088</v>
      </c>
      <c r="E279" s="373" t="s">
        <v>244</v>
      </c>
      <c r="F279" s="375">
        <v>3143</v>
      </c>
      <c r="G279" s="247" t="s">
        <v>633</v>
      </c>
      <c r="H279" s="394" t="s">
        <v>281</v>
      </c>
      <c r="I279" s="110">
        <v>639478</v>
      </c>
      <c r="J279" s="111">
        <v>470897</v>
      </c>
      <c r="K279" s="111">
        <v>0</v>
      </c>
      <c r="L279" s="114">
        <v>159163</v>
      </c>
      <c r="M279" s="114">
        <v>9418</v>
      </c>
      <c r="N279" s="111">
        <v>0</v>
      </c>
      <c r="O279" s="275">
        <v>1</v>
      </c>
      <c r="P279" s="288">
        <v>1</v>
      </c>
      <c r="Q279" s="406">
        <v>0</v>
      </c>
      <c r="R279" s="112">
        <f t="shared" si="594"/>
        <v>0</v>
      </c>
      <c r="S279" s="113">
        <v>0</v>
      </c>
      <c r="T279" s="113">
        <v>0</v>
      </c>
      <c r="U279" s="113">
        <v>0</v>
      </c>
      <c r="V279" s="113">
        <v>0</v>
      </c>
      <c r="W279" s="113">
        <v>0</v>
      </c>
      <c r="X279" s="113">
        <v>0</v>
      </c>
      <c r="Y279" s="113">
        <f t="shared" si="595"/>
        <v>0</v>
      </c>
      <c r="Z279" s="113">
        <v>0</v>
      </c>
      <c r="AA279" s="113">
        <v>0</v>
      </c>
      <c r="AB279" s="113">
        <v>0</v>
      </c>
      <c r="AC279" s="113">
        <f t="shared" si="596"/>
        <v>0</v>
      </c>
      <c r="AD279" s="113">
        <f t="shared" si="597"/>
        <v>0</v>
      </c>
      <c r="AE279" s="114">
        <f t="shared" si="598"/>
        <v>0</v>
      </c>
      <c r="AF279" s="114">
        <f t="shared" si="599"/>
        <v>0</v>
      </c>
      <c r="AG279" s="113">
        <v>0</v>
      </c>
      <c r="AH279" s="113">
        <v>0</v>
      </c>
      <c r="AI279" s="113">
        <v>0</v>
      </c>
      <c r="AJ279" s="113">
        <f t="shared" si="600"/>
        <v>0</v>
      </c>
      <c r="AK279" s="113">
        <f t="shared" si="601"/>
        <v>0</v>
      </c>
      <c r="AL279" s="115">
        <v>0</v>
      </c>
      <c r="AM279" s="115">
        <v>0</v>
      </c>
      <c r="AN279" s="115">
        <v>0</v>
      </c>
      <c r="AO279" s="115">
        <v>0</v>
      </c>
      <c r="AP279" s="115">
        <v>0</v>
      </c>
      <c r="AQ279" s="115">
        <v>0</v>
      </c>
      <c r="AR279" s="115">
        <v>0</v>
      </c>
      <c r="AS279" s="115">
        <v>0</v>
      </c>
      <c r="AT279" s="409">
        <f t="shared" si="613"/>
        <v>0</v>
      </c>
      <c r="AU279" s="115">
        <f t="shared" si="614"/>
        <v>0</v>
      </c>
      <c r="AV279" s="116">
        <f t="shared" si="603"/>
        <v>0</v>
      </c>
      <c r="AW279" s="346">
        <f t="shared" si="615"/>
        <v>639478</v>
      </c>
      <c r="AX279" s="113">
        <f t="shared" si="616"/>
        <v>470897</v>
      </c>
      <c r="AY279" s="113">
        <f t="shared" si="617"/>
        <v>0</v>
      </c>
      <c r="AZ279" s="113">
        <f t="shared" si="618"/>
        <v>0</v>
      </c>
      <c r="BA279" s="113">
        <f t="shared" si="619"/>
        <v>159163</v>
      </c>
      <c r="BB279" s="113">
        <f t="shared" si="619"/>
        <v>9418</v>
      </c>
      <c r="BC279" s="113">
        <f t="shared" si="620"/>
        <v>0</v>
      </c>
      <c r="BD279" s="115">
        <f t="shared" si="621"/>
        <v>1</v>
      </c>
      <c r="BE279" s="115">
        <f t="shared" si="622"/>
        <v>1</v>
      </c>
      <c r="BF279" s="372">
        <f t="shared" si="623"/>
        <v>0</v>
      </c>
      <c r="BG279" s="116">
        <f t="shared" si="624"/>
        <v>0</v>
      </c>
    </row>
    <row r="280" spans="1:59" s="389" customFormat="1" ht="12.75" customHeight="1" x14ac:dyDescent="0.2">
      <c r="A280" s="374">
        <v>49</v>
      </c>
      <c r="B280" s="375">
        <v>4490</v>
      </c>
      <c r="C280" s="375">
        <v>600074692</v>
      </c>
      <c r="D280" s="375">
        <v>72745088</v>
      </c>
      <c r="E280" s="373" t="s">
        <v>244</v>
      </c>
      <c r="F280" s="375">
        <v>3143</v>
      </c>
      <c r="G280" s="247" t="s">
        <v>634</v>
      </c>
      <c r="H280" s="394" t="s">
        <v>282</v>
      </c>
      <c r="I280" s="110">
        <v>11937</v>
      </c>
      <c r="J280" s="111">
        <v>8415</v>
      </c>
      <c r="K280" s="111">
        <v>0</v>
      </c>
      <c r="L280" s="114">
        <v>2844</v>
      </c>
      <c r="M280" s="114">
        <v>168</v>
      </c>
      <c r="N280" s="111">
        <v>510</v>
      </c>
      <c r="O280" s="275">
        <v>0.04</v>
      </c>
      <c r="P280" s="288">
        <v>0</v>
      </c>
      <c r="Q280" s="406">
        <v>0.04</v>
      </c>
      <c r="R280" s="112">
        <f t="shared" si="594"/>
        <v>0</v>
      </c>
      <c r="S280" s="113">
        <v>0</v>
      </c>
      <c r="T280" s="113">
        <v>0</v>
      </c>
      <c r="U280" s="113">
        <v>0</v>
      </c>
      <c r="V280" s="113">
        <v>0</v>
      </c>
      <c r="W280" s="113">
        <v>0</v>
      </c>
      <c r="X280" s="113">
        <v>0</v>
      </c>
      <c r="Y280" s="113">
        <f t="shared" si="595"/>
        <v>0</v>
      </c>
      <c r="Z280" s="113">
        <v>0</v>
      </c>
      <c r="AA280" s="113">
        <v>0</v>
      </c>
      <c r="AB280" s="113">
        <v>0</v>
      </c>
      <c r="AC280" s="113">
        <f t="shared" si="596"/>
        <v>0</v>
      </c>
      <c r="AD280" s="113">
        <f t="shared" si="597"/>
        <v>0</v>
      </c>
      <c r="AE280" s="114">
        <f t="shared" si="598"/>
        <v>0</v>
      </c>
      <c r="AF280" s="114">
        <f t="shared" si="599"/>
        <v>0</v>
      </c>
      <c r="AG280" s="113">
        <v>0</v>
      </c>
      <c r="AH280" s="113">
        <v>0</v>
      </c>
      <c r="AI280" s="113">
        <v>0</v>
      </c>
      <c r="AJ280" s="113">
        <f t="shared" si="600"/>
        <v>0</v>
      </c>
      <c r="AK280" s="113">
        <f t="shared" si="601"/>
        <v>0</v>
      </c>
      <c r="AL280" s="115">
        <v>0</v>
      </c>
      <c r="AM280" s="115">
        <v>0</v>
      </c>
      <c r="AN280" s="115">
        <v>0</v>
      </c>
      <c r="AO280" s="115">
        <v>0</v>
      </c>
      <c r="AP280" s="115">
        <v>0</v>
      </c>
      <c r="AQ280" s="115">
        <v>0</v>
      </c>
      <c r="AR280" s="115">
        <v>0</v>
      </c>
      <c r="AS280" s="115">
        <v>0</v>
      </c>
      <c r="AT280" s="409">
        <f t="shared" si="613"/>
        <v>0</v>
      </c>
      <c r="AU280" s="115">
        <f t="shared" si="614"/>
        <v>0</v>
      </c>
      <c r="AV280" s="116">
        <f t="shared" si="603"/>
        <v>0</v>
      </c>
      <c r="AW280" s="346">
        <f t="shared" si="615"/>
        <v>11937</v>
      </c>
      <c r="AX280" s="113">
        <f t="shared" si="616"/>
        <v>8415</v>
      </c>
      <c r="AY280" s="113">
        <f t="shared" si="617"/>
        <v>0</v>
      </c>
      <c r="AZ280" s="113">
        <f t="shared" si="618"/>
        <v>0</v>
      </c>
      <c r="BA280" s="113">
        <f t="shared" si="619"/>
        <v>2844</v>
      </c>
      <c r="BB280" s="113">
        <f t="shared" si="619"/>
        <v>168</v>
      </c>
      <c r="BC280" s="113">
        <f t="shared" si="620"/>
        <v>510</v>
      </c>
      <c r="BD280" s="115">
        <f t="shared" si="621"/>
        <v>0.04</v>
      </c>
      <c r="BE280" s="115">
        <f t="shared" si="622"/>
        <v>0</v>
      </c>
      <c r="BF280" s="372">
        <f t="shared" si="623"/>
        <v>0</v>
      </c>
      <c r="BG280" s="116">
        <f t="shared" si="624"/>
        <v>0.04</v>
      </c>
    </row>
    <row r="281" spans="1:59" s="389" customFormat="1" ht="12.75" customHeight="1" x14ac:dyDescent="0.2">
      <c r="A281" s="237">
        <v>49</v>
      </c>
      <c r="B281" s="31">
        <v>4490</v>
      </c>
      <c r="C281" s="31">
        <v>600074692</v>
      </c>
      <c r="D281" s="31">
        <v>72745088</v>
      </c>
      <c r="E281" s="246" t="s">
        <v>245</v>
      </c>
      <c r="F281" s="31"/>
      <c r="G281" s="236"/>
      <c r="H281" s="327"/>
      <c r="I281" s="6">
        <v>4731879</v>
      </c>
      <c r="J281" s="10">
        <v>3446101</v>
      </c>
      <c r="K281" s="10">
        <v>10000</v>
      </c>
      <c r="L281" s="10">
        <v>1168162</v>
      </c>
      <c r="M281" s="10">
        <v>68922</v>
      </c>
      <c r="N281" s="10">
        <v>38694</v>
      </c>
      <c r="O281" s="11">
        <v>8.0333999999999985</v>
      </c>
      <c r="P281" s="11">
        <v>5.3574000000000002</v>
      </c>
      <c r="Q281" s="37">
        <v>2.6760000000000002</v>
      </c>
      <c r="R281" s="6">
        <f t="shared" ref="R281:BG281" si="625">SUM(R275:R280)</f>
        <v>0</v>
      </c>
      <c r="S281" s="10">
        <f t="shared" si="625"/>
        <v>0</v>
      </c>
      <c r="T281" s="10">
        <f t="shared" si="625"/>
        <v>0</v>
      </c>
      <c r="U281" s="10">
        <f t="shared" si="625"/>
        <v>22784</v>
      </c>
      <c r="V281" s="10">
        <f t="shared" si="625"/>
        <v>0</v>
      </c>
      <c r="W281" s="10">
        <f t="shared" ref="W281" si="626">SUM(W275:W280)</f>
        <v>0</v>
      </c>
      <c r="X281" s="10">
        <f t="shared" si="625"/>
        <v>0</v>
      </c>
      <c r="Y281" s="10">
        <f t="shared" si="625"/>
        <v>22784</v>
      </c>
      <c r="Z281" s="10">
        <f t="shared" si="625"/>
        <v>0</v>
      </c>
      <c r="AA281" s="10">
        <f t="shared" si="625"/>
        <v>0</v>
      </c>
      <c r="AB281" s="10">
        <f t="shared" si="625"/>
        <v>0</v>
      </c>
      <c r="AC281" s="10">
        <f t="shared" si="625"/>
        <v>0</v>
      </c>
      <c r="AD281" s="10">
        <f t="shared" si="625"/>
        <v>22784</v>
      </c>
      <c r="AE281" s="10">
        <f t="shared" si="625"/>
        <v>7701</v>
      </c>
      <c r="AF281" s="10">
        <f t="shared" si="625"/>
        <v>456</v>
      </c>
      <c r="AG281" s="10">
        <f t="shared" si="625"/>
        <v>0</v>
      </c>
      <c r="AH281" s="10">
        <f t="shared" si="625"/>
        <v>0</v>
      </c>
      <c r="AI281" s="10">
        <f t="shared" si="625"/>
        <v>0</v>
      </c>
      <c r="AJ281" s="10">
        <f t="shared" si="625"/>
        <v>0</v>
      </c>
      <c r="AK281" s="10">
        <f t="shared" si="625"/>
        <v>30941</v>
      </c>
      <c r="AL281" s="11">
        <f t="shared" si="625"/>
        <v>0</v>
      </c>
      <c r="AM281" s="11">
        <f t="shared" si="625"/>
        <v>0</v>
      </c>
      <c r="AN281" s="11">
        <f t="shared" si="625"/>
        <v>0</v>
      </c>
      <c r="AO281" s="11">
        <f t="shared" si="625"/>
        <v>0</v>
      </c>
      <c r="AP281" s="11">
        <f t="shared" si="625"/>
        <v>0</v>
      </c>
      <c r="AQ281" s="11">
        <f t="shared" ref="AQ281" si="627">SUM(AQ275:AQ280)</f>
        <v>0</v>
      </c>
      <c r="AR281" s="11">
        <f t="shared" si="625"/>
        <v>0</v>
      </c>
      <c r="AS281" s="11">
        <f t="shared" si="625"/>
        <v>0</v>
      </c>
      <c r="AT281" s="11">
        <f t="shared" si="625"/>
        <v>0</v>
      </c>
      <c r="AU281" s="11">
        <f t="shared" si="625"/>
        <v>0</v>
      </c>
      <c r="AV281" s="79">
        <f t="shared" si="625"/>
        <v>0</v>
      </c>
      <c r="AW281" s="850">
        <f t="shared" si="625"/>
        <v>4762820</v>
      </c>
      <c r="AX281" s="10">
        <f t="shared" si="625"/>
        <v>3468885</v>
      </c>
      <c r="AY281" s="76">
        <f t="shared" ref="AY281" si="628">SUM(AY275:AY280)</f>
        <v>0</v>
      </c>
      <c r="AZ281" s="10">
        <f t="shared" si="625"/>
        <v>10000</v>
      </c>
      <c r="BA281" s="10">
        <f t="shared" si="625"/>
        <v>1175863</v>
      </c>
      <c r="BB281" s="10">
        <f t="shared" si="625"/>
        <v>69378</v>
      </c>
      <c r="BC281" s="10">
        <f t="shared" si="625"/>
        <v>38694</v>
      </c>
      <c r="BD281" s="11">
        <f t="shared" si="625"/>
        <v>8.0333999999999985</v>
      </c>
      <c r="BE281" s="11">
        <f t="shared" si="625"/>
        <v>5.3574000000000002</v>
      </c>
      <c r="BF281" s="11">
        <f t="shared" si="625"/>
        <v>0</v>
      </c>
      <c r="BG281" s="79">
        <f t="shared" si="625"/>
        <v>2.6760000000000002</v>
      </c>
    </row>
    <row r="282" spans="1:59" s="389" customFormat="1" ht="12.75" customHeight="1" x14ac:dyDescent="0.2">
      <c r="A282" s="374">
        <v>50</v>
      </c>
      <c r="B282" s="375">
        <v>4491</v>
      </c>
      <c r="C282" s="375">
        <v>650050517</v>
      </c>
      <c r="D282" s="375">
        <v>72742437</v>
      </c>
      <c r="E282" s="373" t="s">
        <v>246</v>
      </c>
      <c r="F282" s="375">
        <v>3111</v>
      </c>
      <c r="G282" s="247" t="s">
        <v>315</v>
      </c>
      <c r="H282" s="376" t="s">
        <v>281</v>
      </c>
      <c r="I282" s="110">
        <v>1646305</v>
      </c>
      <c r="J282" s="111">
        <v>1202046</v>
      </c>
      <c r="K282" s="111">
        <v>2000</v>
      </c>
      <c r="L282" s="114">
        <v>406968</v>
      </c>
      <c r="M282" s="114">
        <v>24041</v>
      </c>
      <c r="N282" s="111">
        <v>11250</v>
      </c>
      <c r="O282" s="275">
        <v>2.5108999999999999</v>
      </c>
      <c r="P282" s="288">
        <v>2</v>
      </c>
      <c r="Q282" s="406">
        <v>0.51090000000000002</v>
      </c>
      <c r="R282" s="112">
        <f t="shared" si="594"/>
        <v>-1000</v>
      </c>
      <c r="S282" s="113">
        <v>0</v>
      </c>
      <c r="T282" s="113">
        <v>0</v>
      </c>
      <c r="U282" s="113">
        <v>0</v>
      </c>
      <c r="V282" s="113">
        <v>0</v>
      </c>
      <c r="W282" s="113">
        <v>0</v>
      </c>
      <c r="X282" s="113">
        <v>0</v>
      </c>
      <c r="Y282" s="113">
        <f t="shared" si="595"/>
        <v>-1000</v>
      </c>
      <c r="Z282" s="113">
        <v>1000</v>
      </c>
      <c r="AA282" s="113">
        <v>0</v>
      </c>
      <c r="AB282" s="113">
        <v>0</v>
      </c>
      <c r="AC282" s="113">
        <f t="shared" si="596"/>
        <v>1000</v>
      </c>
      <c r="AD282" s="113">
        <f t="shared" si="597"/>
        <v>0</v>
      </c>
      <c r="AE282" s="114">
        <f t="shared" si="598"/>
        <v>0</v>
      </c>
      <c r="AF282" s="114">
        <f t="shared" si="599"/>
        <v>-20</v>
      </c>
      <c r="AG282" s="113">
        <v>0</v>
      </c>
      <c r="AH282" s="113">
        <v>0</v>
      </c>
      <c r="AI282" s="113">
        <v>0</v>
      </c>
      <c r="AJ282" s="113">
        <f t="shared" si="600"/>
        <v>0</v>
      </c>
      <c r="AK282" s="113">
        <f t="shared" si="601"/>
        <v>-20</v>
      </c>
      <c r="AL282" s="115">
        <v>0</v>
      </c>
      <c r="AM282" s="115">
        <v>0</v>
      </c>
      <c r="AN282" s="115">
        <v>0</v>
      </c>
      <c r="AO282" s="115">
        <v>0</v>
      </c>
      <c r="AP282" s="115">
        <v>0</v>
      </c>
      <c r="AQ282" s="115">
        <v>0</v>
      </c>
      <c r="AR282" s="115">
        <v>0</v>
      </c>
      <c r="AS282" s="115">
        <v>0</v>
      </c>
      <c r="AT282" s="409">
        <f t="shared" ref="AT282:AT287" si="629">AL282+AN282+AO282+AR282+AQ282</f>
        <v>0</v>
      </c>
      <c r="AU282" s="115">
        <f t="shared" ref="AU282:AU287" si="630">AM282+AP282+AS282</f>
        <v>0</v>
      </c>
      <c r="AV282" s="116">
        <f t="shared" si="603"/>
        <v>0</v>
      </c>
      <c r="AW282" s="346">
        <f t="shared" ref="AW282:AW287" si="631">I282+AK282</f>
        <v>1646285</v>
      </c>
      <c r="AX282" s="113">
        <f t="shared" ref="AX282:AX287" si="632">J282+Y282</f>
        <v>1201046</v>
      </c>
      <c r="AY282" s="113">
        <f t="shared" ref="AY282:AY287" si="633">W282</f>
        <v>0</v>
      </c>
      <c r="AZ282" s="113">
        <f t="shared" ref="AZ282:AZ287" si="634">K282+AC282</f>
        <v>3000</v>
      </c>
      <c r="BA282" s="113">
        <f t="shared" ref="BA282:BB287" si="635">L282+AE282</f>
        <v>406968</v>
      </c>
      <c r="BB282" s="113">
        <f t="shared" si="635"/>
        <v>24021</v>
      </c>
      <c r="BC282" s="113">
        <f t="shared" ref="BC282:BC287" si="636">N282+AJ282</f>
        <v>11250</v>
      </c>
      <c r="BD282" s="115">
        <f t="shared" ref="BD282:BD287" si="637">O282+AV282</f>
        <v>2.5108999999999999</v>
      </c>
      <c r="BE282" s="115">
        <f t="shared" ref="BE282:BE287" si="638">P282+AT282</f>
        <v>2</v>
      </c>
      <c r="BF282" s="372">
        <f t="shared" ref="BF282:BF287" si="639">AQ282</f>
        <v>0</v>
      </c>
      <c r="BG282" s="116">
        <f t="shared" ref="BG282:BG287" si="640">Q282+AU282</f>
        <v>0.51090000000000002</v>
      </c>
    </row>
    <row r="283" spans="1:59" s="389" customFormat="1" ht="12.75" customHeight="1" x14ac:dyDescent="0.2">
      <c r="A283" s="374">
        <v>50</v>
      </c>
      <c r="B283" s="375">
        <v>4491</v>
      </c>
      <c r="C283" s="375">
        <v>650050517</v>
      </c>
      <c r="D283" s="375">
        <v>72742437</v>
      </c>
      <c r="E283" s="373" t="s">
        <v>246</v>
      </c>
      <c r="F283" s="375">
        <v>3117</v>
      </c>
      <c r="G283" s="247" t="s">
        <v>318</v>
      </c>
      <c r="H283" s="376" t="s">
        <v>281</v>
      </c>
      <c r="I283" s="110">
        <v>3488272</v>
      </c>
      <c r="J283" s="111">
        <v>2518152</v>
      </c>
      <c r="K283" s="111">
        <v>4000</v>
      </c>
      <c r="L283" s="114">
        <v>852487</v>
      </c>
      <c r="M283" s="114">
        <v>50363</v>
      </c>
      <c r="N283" s="111">
        <v>63270</v>
      </c>
      <c r="O283" s="275">
        <v>4.4325000000000001</v>
      </c>
      <c r="P283" s="288">
        <v>2.99</v>
      </c>
      <c r="Q283" s="406">
        <v>1.4425000000000001</v>
      </c>
      <c r="R283" s="112">
        <f t="shared" si="594"/>
        <v>-5000</v>
      </c>
      <c r="S283" s="113">
        <v>0</v>
      </c>
      <c r="T283" s="113">
        <v>0</v>
      </c>
      <c r="U283" s="113">
        <v>36060</v>
      </c>
      <c r="V283" s="113">
        <v>0</v>
      </c>
      <c r="W283" s="113">
        <v>0</v>
      </c>
      <c r="X283" s="113">
        <v>0</v>
      </c>
      <c r="Y283" s="113">
        <f t="shared" si="595"/>
        <v>31060</v>
      </c>
      <c r="Z283" s="113">
        <v>5000</v>
      </c>
      <c r="AA283" s="113">
        <v>0</v>
      </c>
      <c r="AB283" s="113">
        <v>0</v>
      </c>
      <c r="AC283" s="113">
        <f t="shared" si="596"/>
        <v>5000</v>
      </c>
      <c r="AD283" s="113">
        <f t="shared" si="597"/>
        <v>36060</v>
      </c>
      <c r="AE283" s="114">
        <f t="shared" si="598"/>
        <v>12188</v>
      </c>
      <c r="AF283" s="114">
        <f t="shared" si="599"/>
        <v>621</v>
      </c>
      <c r="AG283" s="113">
        <v>0</v>
      </c>
      <c r="AH283" s="113">
        <v>0</v>
      </c>
      <c r="AI283" s="113">
        <v>0</v>
      </c>
      <c r="AJ283" s="113">
        <f t="shared" si="600"/>
        <v>0</v>
      </c>
      <c r="AK283" s="113">
        <f t="shared" si="601"/>
        <v>48869</v>
      </c>
      <c r="AL283" s="115">
        <v>-0.01</v>
      </c>
      <c r="AM283" s="115">
        <v>0</v>
      </c>
      <c r="AN283" s="115">
        <v>0</v>
      </c>
      <c r="AO283" s="115">
        <v>0</v>
      </c>
      <c r="AP283" s="115">
        <v>0</v>
      </c>
      <c r="AQ283" s="115">
        <v>0</v>
      </c>
      <c r="AR283" s="115">
        <v>0</v>
      </c>
      <c r="AS283" s="115">
        <v>0</v>
      </c>
      <c r="AT283" s="409">
        <f t="shared" si="629"/>
        <v>-0.01</v>
      </c>
      <c r="AU283" s="115">
        <f t="shared" si="630"/>
        <v>0</v>
      </c>
      <c r="AV283" s="116">
        <f t="shared" si="603"/>
        <v>-0.01</v>
      </c>
      <c r="AW283" s="346">
        <f t="shared" si="631"/>
        <v>3537141</v>
      </c>
      <c r="AX283" s="113">
        <f t="shared" si="632"/>
        <v>2549212</v>
      </c>
      <c r="AY283" s="113">
        <f t="shared" si="633"/>
        <v>0</v>
      </c>
      <c r="AZ283" s="113">
        <f t="shared" si="634"/>
        <v>9000</v>
      </c>
      <c r="BA283" s="113">
        <f t="shared" si="635"/>
        <v>864675</v>
      </c>
      <c r="BB283" s="113">
        <f t="shared" si="635"/>
        <v>50984</v>
      </c>
      <c r="BC283" s="113">
        <f t="shared" si="636"/>
        <v>63270</v>
      </c>
      <c r="BD283" s="115">
        <f t="shared" si="637"/>
        <v>4.4225000000000003</v>
      </c>
      <c r="BE283" s="115">
        <f t="shared" si="638"/>
        <v>2.9800000000000004</v>
      </c>
      <c r="BF283" s="372">
        <f t="shared" si="639"/>
        <v>0</v>
      </c>
      <c r="BG283" s="116">
        <f t="shared" si="640"/>
        <v>1.4425000000000001</v>
      </c>
    </row>
    <row r="284" spans="1:59" s="389" customFormat="1" ht="12.75" customHeight="1" x14ac:dyDescent="0.2">
      <c r="A284" s="374">
        <v>50</v>
      </c>
      <c r="B284" s="375">
        <v>4491</v>
      </c>
      <c r="C284" s="375">
        <v>650050517</v>
      </c>
      <c r="D284" s="375">
        <v>72742437</v>
      </c>
      <c r="E284" s="373" t="s">
        <v>246</v>
      </c>
      <c r="F284" s="375">
        <v>3117</v>
      </c>
      <c r="G284" s="247" t="s">
        <v>316</v>
      </c>
      <c r="H284" s="376" t="s">
        <v>282</v>
      </c>
      <c r="I284" s="110">
        <v>473470</v>
      </c>
      <c r="J284" s="111">
        <v>346443</v>
      </c>
      <c r="K284" s="111">
        <v>0</v>
      </c>
      <c r="L284" s="114">
        <v>117098</v>
      </c>
      <c r="M284" s="114">
        <v>6929</v>
      </c>
      <c r="N284" s="111">
        <v>3000</v>
      </c>
      <c r="O284" s="275">
        <v>1</v>
      </c>
      <c r="P284" s="288">
        <v>1</v>
      </c>
      <c r="Q284" s="406">
        <v>0</v>
      </c>
      <c r="R284" s="112">
        <f t="shared" si="594"/>
        <v>0</v>
      </c>
      <c r="S284" s="113">
        <v>0</v>
      </c>
      <c r="T284" s="113">
        <v>0</v>
      </c>
      <c r="U284" s="113">
        <v>0</v>
      </c>
      <c r="V284" s="113">
        <v>0</v>
      </c>
      <c r="W284" s="113">
        <v>0</v>
      </c>
      <c r="X284" s="113">
        <v>0</v>
      </c>
      <c r="Y284" s="113">
        <f t="shared" si="595"/>
        <v>0</v>
      </c>
      <c r="Z284" s="113">
        <v>0</v>
      </c>
      <c r="AA284" s="113">
        <v>0</v>
      </c>
      <c r="AB284" s="113">
        <v>0</v>
      </c>
      <c r="AC284" s="113">
        <f t="shared" si="596"/>
        <v>0</v>
      </c>
      <c r="AD284" s="113">
        <f t="shared" si="597"/>
        <v>0</v>
      </c>
      <c r="AE284" s="114">
        <f t="shared" si="598"/>
        <v>0</v>
      </c>
      <c r="AF284" s="114">
        <f t="shared" si="599"/>
        <v>0</v>
      </c>
      <c r="AG284" s="113">
        <v>0</v>
      </c>
      <c r="AH284" s="113">
        <v>0</v>
      </c>
      <c r="AI284" s="113">
        <v>0</v>
      </c>
      <c r="AJ284" s="113">
        <f t="shared" si="600"/>
        <v>0</v>
      </c>
      <c r="AK284" s="113">
        <f t="shared" si="601"/>
        <v>0</v>
      </c>
      <c r="AL284" s="115">
        <v>0</v>
      </c>
      <c r="AM284" s="115">
        <v>0</v>
      </c>
      <c r="AN284" s="115">
        <v>0</v>
      </c>
      <c r="AO284" s="115">
        <v>0</v>
      </c>
      <c r="AP284" s="115">
        <v>0</v>
      </c>
      <c r="AQ284" s="115">
        <v>0</v>
      </c>
      <c r="AR284" s="115">
        <v>0</v>
      </c>
      <c r="AS284" s="115">
        <v>0</v>
      </c>
      <c r="AT284" s="409">
        <f t="shared" si="629"/>
        <v>0</v>
      </c>
      <c r="AU284" s="115">
        <f t="shared" si="630"/>
        <v>0</v>
      </c>
      <c r="AV284" s="116">
        <f t="shared" si="603"/>
        <v>0</v>
      </c>
      <c r="AW284" s="346">
        <f t="shared" si="631"/>
        <v>473470</v>
      </c>
      <c r="AX284" s="113">
        <f t="shared" si="632"/>
        <v>346443</v>
      </c>
      <c r="AY284" s="113">
        <f t="shared" si="633"/>
        <v>0</v>
      </c>
      <c r="AZ284" s="113">
        <f t="shared" si="634"/>
        <v>0</v>
      </c>
      <c r="BA284" s="113">
        <f t="shared" si="635"/>
        <v>117098</v>
      </c>
      <c r="BB284" s="113">
        <f t="shared" si="635"/>
        <v>6929</v>
      </c>
      <c r="BC284" s="113">
        <f t="shared" si="636"/>
        <v>3000</v>
      </c>
      <c r="BD284" s="115">
        <f t="shared" si="637"/>
        <v>1</v>
      </c>
      <c r="BE284" s="115">
        <f t="shared" si="638"/>
        <v>1</v>
      </c>
      <c r="BF284" s="372">
        <f t="shared" si="639"/>
        <v>0</v>
      </c>
      <c r="BG284" s="116">
        <f t="shared" si="640"/>
        <v>0</v>
      </c>
    </row>
    <row r="285" spans="1:59" s="389" customFormat="1" ht="12.75" customHeight="1" x14ac:dyDescent="0.2">
      <c r="A285" s="374">
        <v>50</v>
      </c>
      <c r="B285" s="375">
        <v>4491</v>
      </c>
      <c r="C285" s="375">
        <v>650050517</v>
      </c>
      <c r="D285" s="375">
        <v>72742437</v>
      </c>
      <c r="E285" s="373" t="s">
        <v>246</v>
      </c>
      <c r="F285" s="375">
        <v>3141</v>
      </c>
      <c r="G285" s="247" t="s">
        <v>319</v>
      </c>
      <c r="H285" s="376" t="s">
        <v>282</v>
      </c>
      <c r="I285" s="110">
        <v>749673</v>
      </c>
      <c r="J285" s="111">
        <v>548740</v>
      </c>
      <c r="K285" s="111">
        <v>0</v>
      </c>
      <c r="L285" s="114">
        <v>185474</v>
      </c>
      <c r="M285" s="114">
        <v>10975</v>
      </c>
      <c r="N285" s="111">
        <v>4484</v>
      </c>
      <c r="O285" s="275">
        <v>1.8599999999999999</v>
      </c>
      <c r="P285" s="288">
        <v>0</v>
      </c>
      <c r="Q285" s="406">
        <v>1.8599999999999999</v>
      </c>
      <c r="R285" s="112">
        <f t="shared" si="594"/>
        <v>0</v>
      </c>
      <c r="S285" s="113">
        <v>0</v>
      </c>
      <c r="T285" s="113">
        <v>0</v>
      </c>
      <c r="U285" s="113">
        <v>0</v>
      </c>
      <c r="V285" s="113">
        <v>0</v>
      </c>
      <c r="W285" s="113">
        <v>0</v>
      </c>
      <c r="X285" s="113">
        <v>0</v>
      </c>
      <c r="Y285" s="113">
        <f t="shared" si="595"/>
        <v>0</v>
      </c>
      <c r="Z285" s="113">
        <v>0</v>
      </c>
      <c r="AA285" s="113">
        <v>0</v>
      </c>
      <c r="AB285" s="113">
        <v>0</v>
      </c>
      <c r="AC285" s="113">
        <f t="shared" si="596"/>
        <v>0</v>
      </c>
      <c r="AD285" s="113">
        <f t="shared" si="597"/>
        <v>0</v>
      </c>
      <c r="AE285" s="114">
        <f t="shared" si="598"/>
        <v>0</v>
      </c>
      <c r="AF285" s="114">
        <f t="shared" si="599"/>
        <v>0</v>
      </c>
      <c r="AG285" s="113">
        <v>0</v>
      </c>
      <c r="AH285" s="113">
        <v>0</v>
      </c>
      <c r="AI285" s="113">
        <v>0</v>
      </c>
      <c r="AJ285" s="113">
        <f t="shared" si="600"/>
        <v>0</v>
      </c>
      <c r="AK285" s="113">
        <f t="shared" si="601"/>
        <v>0</v>
      </c>
      <c r="AL285" s="115">
        <v>0</v>
      </c>
      <c r="AM285" s="115">
        <v>0</v>
      </c>
      <c r="AN285" s="115">
        <v>0</v>
      </c>
      <c r="AO285" s="115">
        <v>0</v>
      </c>
      <c r="AP285" s="115">
        <v>0</v>
      </c>
      <c r="AQ285" s="115">
        <v>0</v>
      </c>
      <c r="AR285" s="115">
        <v>0</v>
      </c>
      <c r="AS285" s="115">
        <v>0</v>
      </c>
      <c r="AT285" s="409">
        <f t="shared" si="629"/>
        <v>0</v>
      </c>
      <c r="AU285" s="115">
        <f t="shared" si="630"/>
        <v>0</v>
      </c>
      <c r="AV285" s="116">
        <f t="shared" si="603"/>
        <v>0</v>
      </c>
      <c r="AW285" s="346">
        <f t="shared" si="631"/>
        <v>749673</v>
      </c>
      <c r="AX285" s="113">
        <f t="shared" si="632"/>
        <v>548740</v>
      </c>
      <c r="AY285" s="113">
        <f t="shared" si="633"/>
        <v>0</v>
      </c>
      <c r="AZ285" s="113">
        <f t="shared" si="634"/>
        <v>0</v>
      </c>
      <c r="BA285" s="113">
        <f t="shared" si="635"/>
        <v>185474</v>
      </c>
      <c r="BB285" s="113">
        <f t="shared" si="635"/>
        <v>10975</v>
      </c>
      <c r="BC285" s="113">
        <f t="shared" si="636"/>
        <v>4484</v>
      </c>
      <c r="BD285" s="115">
        <f t="shared" si="637"/>
        <v>1.8599999999999999</v>
      </c>
      <c r="BE285" s="115">
        <f t="shared" si="638"/>
        <v>0</v>
      </c>
      <c r="BF285" s="372">
        <f t="shared" si="639"/>
        <v>0</v>
      </c>
      <c r="BG285" s="116">
        <f t="shared" si="640"/>
        <v>1.8599999999999999</v>
      </c>
    </row>
    <row r="286" spans="1:59" s="389" customFormat="1" ht="12.75" customHeight="1" x14ac:dyDescent="0.2">
      <c r="A286" s="374">
        <v>50</v>
      </c>
      <c r="B286" s="375">
        <v>4491</v>
      </c>
      <c r="C286" s="375">
        <v>650050517</v>
      </c>
      <c r="D286" s="375">
        <v>72742437</v>
      </c>
      <c r="E286" s="373" t="s">
        <v>246</v>
      </c>
      <c r="F286" s="375">
        <v>3143</v>
      </c>
      <c r="G286" s="247" t="s">
        <v>633</v>
      </c>
      <c r="H286" s="394" t="s">
        <v>281</v>
      </c>
      <c r="I286" s="110">
        <v>666263</v>
      </c>
      <c r="J286" s="111">
        <v>490621</v>
      </c>
      <c r="K286" s="111">
        <v>0</v>
      </c>
      <c r="L286" s="114">
        <v>165830</v>
      </c>
      <c r="M286" s="114">
        <v>9812</v>
      </c>
      <c r="N286" s="111">
        <v>0</v>
      </c>
      <c r="O286" s="275">
        <v>1.0179</v>
      </c>
      <c r="P286" s="288">
        <v>1.0179</v>
      </c>
      <c r="Q286" s="406">
        <v>0</v>
      </c>
      <c r="R286" s="112">
        <f t="shared" si="594"/>
        <v>0</v>
      </c>
      <c r="S286" s="113">
        <v>0</v>
      </c>
      <c r="T286" s="113">
        <v>0</v>
      </c>
      <c r="U286" s="113">
        <v>0</v>
      </c>
      <c r="V286" s="113">
        <v>0</v>
      </c>
      <c r="W286" s="113">
        <v>0</v>
      </c>
      <c r="X286" s="113">
        <v>0</v>
      </c>
      <c r="Y286" s="113">
        <f t="shared" si="595"/>
        <v>0</v>
      </c>
      <c r="Z286" s="113">
        <v>0</v>
      </c>
      <c r="AA286" s="113">
        <v>0</v>
      </c>
      <c r="AB286" s="113">
        <v>0</v>
      </c>
      <c r="AC286" s="113">
        <f t="shared" si="596"/>
        <v>0</v>
      </c>
      <c r="AD286" s="113">
        <f t="shared" si="597"/>
        <v>0</v>
      </c>
      <c r="AE286" s="114">
        <f t="shared" si="598"/>
        <v>0</v>
      </c>
      <c r="AF286" s="114">
        <f t="shared" si="599"/>
        <v>0</v>
      </c>
      <c r="AG286" s="113">
        <v>0</v>
      </c>
      <c r="AH286" s="113">
        <v>0</v>
      </c>
      <c r="AI286" s="113">
        <v>0</v>
      </c>
      <c r="AJ286" s="113">
        <f t="shared" si="600"/>
        <v>0</v>
      </c>
      <c r="AK286" s="113">
        <f t="shared" si="601"/>
        <v>0</v>
      </c>
      <c r="AL286" s="115">
        <v>0</v>
      </c>
      <c r="AM286" s="115">
        <v>0</v>
      </c>
      <c r="AN286" s="115">
        <v>0</v>
      </c>
      <c r="AO286" s="115">
        <v>0</v>
      </c>
      <c r="AP286" s="115">
        <v>0</v>
      </c>
      <c r="AQ286" s="115">
        <v>0</v>
      </c>
      <c r="AR286" s="115">
        <v>0</v>
      </c>
      <c r="AS286" s="115">
        <v>0</v>
      </c>
      <c r="AT286" s="409">
        <f t="shared" si="629"/>
        <v>0</v>
      </c>
      <c r="AU286" s="115">
        <f t="shared" si="630"/>
        <v>0</v>
      </c>
      <c r="AV286" s="116">
        <f t="shared" si="603"/>
        <v>0</v>
      </c>
      <c r="AW286" s="346">
        <f t="shared" si="631"/>
        <v>666263</v>
      </c>
      <c r="AX286" s="113">
        <f t="shared" si="632"/>
        <v>490621</v>
      </c>
      <c r="AY286" s="113">
        <f t="shared" si="633"/>
        <v>0</v>
      </c>
      <c r="AZ286" s="113">
        <f t="shared" si="634"/>
        <v>0</v>
      </c>
      <c r="BA286" s="113">
        <f t="shared" si="635"/>
        <v>165830</v>
      </c>
      <c r="BB286" s="113">
        <f t="shared" si="635"/>
        <v>9812</v>
      </c>
      <c r="BC286" s="113">
        <f t="shared" si="636"/>
        <v>0</v>
      </c>
      <c r="BD286" s="115">
        <f t="shared" si="637"/>
        <v>1.0179</v>
      </c>
      <c r="BE286" s="115">
        <f t="shared" si="638"/>
        <v>1.0179</v>
      </c>
      <c r="BF286" s="372">
        <f t="shared" si="639"/>
        <v>0</v>
      </c>
      <c r="BG286" s="116">
        <f t="shared" si="640"/>
        <v>0</v>
      </c>
    </row>
    <row r="287" spans="1:59" s="389" customFormat="1" ht="12.75" customHeight="1" x14ac:dyDescent="0.2">
      <c r="A287" s="374">
        <v>50</v>
      </c>
      <c r="B287" s="375">
        <v>4491</v>
      </c>
      <c r="C287" s="375">
        <v>650050517</v>
      </c>
      <c r="D287" s="375">
        <v>72742437</v>
      </c>
      <c r="E287" s="373" t="s">
        <v>246</v>
      </c>
      <c r="F287" s="375">
        <v>3143</v>
      </c>
      <c r="G287" s="247" t="s">
        <v>634</v>
      </c>
      <c r="H287" s="394" t="s">
        <v>282</v>
      </c>
      <c r="I287" s="110">
        <v>21066</v>
      </c>
      <c r="J287" s="111">
        <v>14850</v>
      </c>
      <c r="K287" s="111">
        <v>0</v>
      </c>
      <c r="L287" s="114">
        <v>5019</v>
      </c>
      <c r="M287" s="114">
        <v>297</v>
      </c>
      <c r="N287" s="111">
        <v>900</v>
      </c>
      <c r="O287" s="275">
        <v>0.06</v>
      </c>
      <c r="P287" s="288">
        <v>0</v>
      </c>
      <c r="Q287" s="406">
        <v>0.06</v>
      </c>
      <c r="R287" s="112">
        <f t="shared" si="594"/>
        <v>0</v>
      </c>
      <c r="S287" s="113">
        <v>0</v>
      </c>
      <c r="T287" s="113">
        <v>0</v>
      </c>
      <c r="U287" s="113">
        <v>0</v>
      </c>
      <c r="V287" s="113">
        <v>0</v>
      </c>
      <c r="W287" s="113">
        <v>0</v>
      </c>
      <c r="X287" s="113">
        <v>0</v>
      </c>
      <c r="Y287" s="113">
        <f t="shared" si="595"/>
        <v>0</v>
      </c>
      <c r="Z287" s="113">
        <v>0</v>
      </c>
      <c r="AA287" s="113">
        <v>0</v>
      </c>
      <c r="AB287" s="113">
        <v>0</v>
      </c>
      <c r="AC287" s="113">
        <f t="shared" si="596"/>
        <v>0</v>
      </c>
      <c r="AD287" s="113">
        <f t="shared" si="597"/>
        <v>0</v>
      </c>
      <c r="AE287" s="114">
        <f t="shared" si="598"/>
        <v>0</v>
      </c>
      <c r="AF287" s="114">
        <f t="shared" si="599"/>
        <v>0</v>
      </c>
      <c r="AG287" s="113">
        <v>0</v>
      </c>
      <c r="AH287" s="113">
        <v>0</v>
      </c>
      <c r="AI287" s="113">
        <v>0</v>
      </c>
      <c r="AJ287" s="113">
        <f t="shared" si="600"/>
        <v>0</v>
      </c>
      <c r="AK287" s="113">
        <f t="shared" si="601"/>
        <v>0</v>
      </c>
      <c r="AL287" s="115">
        <v>0</v>
      </c>
      <c r="AM287" s="115">
        <v>0</v>
      </c>
      <c r="AN287" s="115">
        <v>0</v>
      </c>
      <c r="AO287" s="115">
        <v>0</v>
      </c>
      <c r="AP287" s="115">
        <v>0</v>
      </c>
      <c r="AQ287" s="115">
        <v>0</v>
      </c>
      <c r="AR287" s="115">
        <v>0</v>
      </c>
      <c r="AS287" s="115">
        <v>0</v>
      </c>
      <c r="AT287" s="409">
        <f t="shared" si="629"/>
        <v>0</v>
      </c>
      <c r="AU287" s="115">
        <f t="shared" si="630"/>
        <v>0</v>
      </c>
      <c r="AV287" s="116">
        <f t="shared" si="603"/>
        <v>0</v>
      </c>
      <c r="AW287" s="346">
        <f t="shared" si="631"/>
        <v>21066</v>
      </c>
      <c r="AX287" s="113">
        <f t="shared" si="632"/>
        <v>14850</v>
      </c>
      <c r="AY287" s="113">
        <f t="shared" si="633"/>
        <v>0</v>
      </c>
      <c r="AZ287" s="113">
        <f t="shared" si="634"/>
        <v>0</v>
      </c>
      <c r="BA287" s="113">
        <f t="shared" si="635"/>
        <v>5019</v>
      </c>
      <c r="BB287" s="113">
        <f t="shared" si="635"/>
        <v>297</v>
      </c>
      <c r="BC287" s="113">
        <f t="shared" si="636"/>
        <v>900</v>
      </c>
      <c r="BD287" s="115">
        <f t="shared" si="637"/>
        <v>0.06</v>
      </c>
      <c r="BE287" s="115">
        <f t="shared" si="638"/>
        <v>0</v>
      </c>
      <c r="BF287" s="372">
        <f t="shared" si="639"/>
        <v>0</v>
      </c>
      <c r="BG287" s="116">
        <f t="shared" si="640"/>
        <v>0.06</v>
      </c>
    </row>
    <row r="288" spans="1:59" s="389" customFormat="1" ht="12.75" customHeight="1" x14ac:dyDescent="0.2">
      <c r="A288" s="237">
        <v>50</v>
      </c>
      <c r="B288" s="31">
        <v>4491</v>
      </c>
      <c r="C288" s="31">
        <v>650050517</v>
      </c>
      <c r="D288" s="31">
        <v>72742437</v>
      </c>
      <c r="E288" s="246" t="s">
        <v>247</v>
      </c>
      <c r="F288" s="31"/>
      <c r="G288" s="236"/>
      <c r="H288" s="327"/>
      <c r="I288" s="5">
        <v>7045049</v>
      </c>
      <c r="J288" s="8">
        <v>5120852</v>
      </c>
      <c r="K288" s="8">
        <v>6000</v>
      </c>
      <c r="L288" s="8">
        <v>1732876</v>
      </c>
      <c r="M288" s="8">
        <v>102417</v>
      </c>
      <c r="N288" s="8">
        <v>82904</v>
      </c>
      <c r="O288" s="9">
        <v>10.881300000000001</v>
      </c>
      <c r="P288" s="9">
        <v>7.0079000000000002</v>
      </c>
      <c r="Q288" s="38">
        <v>3.8734000000000002</v>
      </c>
      <c r="R288" s="5">
        <f t="shared" ref="R288:BG288" si="641">SUM(R282:R287)</f>
        <v>-6000</v>
      </c>
      <c r="S288" s="8">
        <f t="shared" si="641"/>
        <v>0</v>
      </c>
      <c r="T288" s="8">
        <f t="shared" si="641"/>
        <v>0</v>
      </c>
      <c r="U288" s="8">
        <f t="shared" si="641"/>
        <v>36060</v>
      </c>
      <c r="V288" s="8">
        <f t="shared" si="641"/>
        <v>0</v>
      </c>
      <c r="W288" s="8">
        <f t="shared" ref="W288" si="642">SUM(W282:W287)</f>
        <v>0</v>
      </c>
      <c r="X288" s="8">
        <f t="shared" si="641"/>
        <v>0</v>
      </c>
      <c r="Y288" s="8">
        <f t="shared" si="641"/>
        <v>30060</v>
      </c>
      <c r="Z288" s="8">
        <f t="shared" si="641"/>
        <v>6000</v>
      </c>
      <c r="AA288" s="8">
        <f t="shared" si="641"/>
        <v>0</v>
      </c>
      <c r="AB288" s="8">
        <f t="shared" si="641"/>
        <v>0</v>
      </c>
      <c r="AC288" s="8">
        <f t="shared" si="641"/>
        <v>6000</v>
      </c>
      <c r="AD288" s="8">
        <f t="shared" si="641"/>
        <v>36060</v>
      </c>
      <c r="AE288" s="8">
        <f t="shared" si="641"/>
        <v>12188</v>
      </c>
      <c r="AF288" s="8">
        <f t="shared" si="641"/>
        <v>601</v>
      </c>
      <c r="AG288" s="8">
        <f t="shared" si="641"/>
        <v>0</v>
      </c>
      <c r="AH288" s="8">
        <f t="shared" si="641"/>
        <v>0</v>
      </c>
      <c r="AI288" s="8">
        <f t="shared" si="641"/>
        <v>0</v>
      </c>
      <c r="AJ288" s="8">
        <f t="shared" si="641"/>
        <v>0</v>
      </c>
      <c r="AK288" s="8">
        <f t="shared" si="641"/>
        <v>48849</v>
      </c>
      <c r="AL288" s="9">
        <f t="shared" si="641"/>
        <v>-0.01</v>
      </c>
      <c r="AM288" s="9">
        <f t="shared" si="641"/>
        <v>0</v>
      </c>
      <c r="AN288" s="9">
        <f t="shared" si="641"/>
        <v>0</v>
      </c>
      <c r="AO288" s="9">
        <f t="shared" si="641"/>
        <v>0</v>
      </c>
      <c r="AP288" s="9">
        <f t="shared" si="641"/>
        <v>0</v>
      </c>
      <c r="AQ288" s="9">
        <f t="shared" ref="AQ288" si="643">SUM(AQ282:AQ287)</f>
        <v>0</v>
      </c>
      <c r="AR288" s="9">
        <f t="shared" si="641"/>
        <v>0</v>
      </c>
      <c r="AS288" s="9">
        <f t="shared" si="641"/>
        <v>0</v>
      </c>
      <c r="AT288" s="9">
        <f t="shared" si="641"/>
        <v>-0.01</v>
      </c>
      <c r="AU288" s="9">
        <f t="shared" si="641"/>
        <v>0</v>
      </c>
      <c r="AV288" s="78">
        <f t="shared" si="641"/>
        <v>-0.01</v>
      </c>
      <c r="AW288" s="851">
        <f t="shared" si="641"/>
        <v>7093898</v>
      </c>
      <c r="AX288" s="8">
        <f t="shared" si="641"/>
        <v>5150912</v>
      </c>
      <c r="AY288" s="43">
        <f t="shared" ref="AY288" si="644">SUM(AY282:AY287)</f>
        <v>0</v>
      </c>
      <c r="AZ288" s="8">
        <f t="shared" si="641"/>
        <v>12000</v>
      </c>
      <c r="BA288" s="8">
        <f t="shared" si="641"/>
        <v>1745064</v>
      </c>
      <c r="BB288" s="8">
        <f t="shared" si="641"/>
        <v>103018</v>
      </c>
      <c r="BC288" s="8">
        <f t="shared" si="641"/>
        <v>82904</v>
      </c>
      <c r="BD288" s="9">
        <f t="shared" si="641"/>
        <v>10.8713</v>
      </c>
      <c r="BE288" s="9">
        <f t="shared" si="641"/>
        <v>6.9979000000000005</v>
      </c>
      <c r="BF288" s="9">
        <f t="shared" si="641"/>
        <v>0</v>
      </c>
      <c r="BG288" s="78">
        <f t="shared" si="641"/>
        <v>3.8734000000000002</v>
      </c>
    </row>
    <row r="289" spans="1:59" s="389" customFormat="1" ht="12.75" customHeight="1" x14ac:dyDescent="0.2">
      <c r="A289" s="374">
        <v>51</v>
      </c>
      <c r="B289" s="375">
        <v>4465</v>
      </c>
      <c r="C289" s="375">
        <v>600074757</v>
      </c>
      <c r="D289" s="375">
        <v>46750428</v>
      </c>
      <c r="E289" s="373" t="s">
        <v>248</v>
      </c>
      <c r="F289" s="375">
        <v>3111</v>
      </c>
      <c r="G289" s="247" t="s">
        <v>315</v>
      </c>
      <c r="H289" s="376" t="s">
        <v>281</v>
      </c>
      <c r="I289" s="110">
        <v>5748165</v>
      </c>
      <c r="J289" s="111">
        <v>4166986</v>
      </c>
      <c r="K289" s="111">
        <v>35200</v>
      </c>
      <c r="L289" s="114">
        <v>1420339</v>
      </c>
      <c r="M289" s="114">
        <v>83340</v>
      </c>
      <c r="N289" s="111">
        <v>42300</v>
      </c>
      <c r="O289" s="275">
        <v>9.4268999999999998</v>
      </c>
      <c r="P289" s="288">
        <v>7.3832000000000004</v>
      </c>
      <c r="Q289" s="406">
        <v>2.0436999999999999</v>
      </c>
      <c r="R289" s="112">
        <f t="shared" si="594"/>
        <v>1430</v>
      </c>
      <c r="S289" s="113">
        <v>0</v>
      </c>
      <c r="T289" s="113">
        <v>359822</v>
      </c>
      <c r="U289" s="113">
        <v>0</v>
      </c>
      <c r="V289" s="113">
        <v>0</v>
      </c>
      <c r="W289" s="113">
        <v>0</v>
      </c>
      <c r="X289" s="113">
        <v>0</v>
      </c>
      <c r="Y289" s="113">
        <f t="shared" si="595"/>
        <v>361252</v>
      </c>
      <c r="Z289" s="113">
        <v>-1430</v>
      </c>
      <c r="AA289" s="113">
        <v>0</v>
      </c>
      <c r="AB289" s="113">
        <v>0</v>
      </c>
      <c r="AC289" s="113">
        <f t="shared" si="596"/>
        <v>-1430</v>
      </c>
      <c r="AD289" s="113">
        <f t="shared" si="597"/>
        <v>359822</v>
      </c>
      <c r="AE289" s="114">
        <f t="shared" si="598"/>
        <v>121620</v>
      </c>
      <c r="AF289" s="114">
        <f t="shared" si="599"/>
        <v>7225</v>
      </c>
      <c r="AG289" s="113">
        <v>0</v>
      </c>
      <c r="AH289" s="113">
        <v>0</v>
      </c>
      <c r="AI289" s="113">
        <v>0</v>
      </c>
      <c r="AJ289" s="113">
        <f t="shared" si="600"/>
        <v>0</v>
      </c>
      <c r="AK289" s="113">
        <f t="shared" si="601"/>
        <v>488667</v>
      </c>
      <c r="AL289" s="115">
        <v>0</v>
      </c>
      <c r="AM289" s="115">
        <v>0</v>
      </c>
      <c r="AN289" s="115">
        <v>0</v>
      </c>
      <c r="AO289" s="115">
        <v>0.68</v>
      </c>
      <c r="AP289" s="115">
        <v>0</v>
      </c>
      <c r="AQ289" s="115">
        <v>0</v>
      </c>
      <c r="AR289" s="115">
        <v>0</v>
      </c>
      <c r="AS289" s="115">
        <v>0</v>
      </c>
      <c r="AT289" s="409">
        <f t="shared" ref="AT289:AT294" si="645">AL289+AN289+AO289+AR289+AQ289</f>
        <v>0.68</v>
      </c>
      <c r="AU289" s="115">
        <f t="shared" ref="AU289:AU294" si="646">AM289+AP289+AS289</f>
        <v>0</v>
      </c>
      <c r="AV289" s="116">
        <f t="shared" si="603"/>
        <v>0.68</v>
      </c>
      <c r="AW289" s="346">
        <f t="shared" ref="AW289:AW294" si="647">I289+AK289</f>
        <v>6236832</v>
      </c>
      <c r="AX289" s="113">
        <f t="shared" ref="AX289:AX294" si="648">J289+Y289</f>
        <v>4528238</v>
      </c>
      <c r="AY289" s="113">
        <f t="shared" ref="AY289:AY294" si="649">W289</f>
        <v>0</v>
      </c>
      <c r="AZ289" s="113">
        <f t="shared" ref="AZ289:AZ294" si="650">K289+AC289</f>
        <v>33770</v>
      </c>
      <c r="BA289" s="113">
        <f t="shared" ref="BA289:BB294" si="651">L289+AE289</f>
        <v>1541959</v>
      </c>
      <c r="BB289" s="113">
        <f t="shared" si="651"/>
        <v>90565</v>
      </c>
      <c r="BC289" s="113">
        <f t="shared" ref="BC289:BC294" si="652">N289+AJ289</f>
        <v>42300</v>
      </c>
      <c r="BD289" s="115">
        <f t="shared" ref="BD289:BD294" si="653">O289+AV289</f>
        <v>10.1069</v>
      </c>
      <c r="BE289" s="115">
        <f t="shared" ref="BE289:BE294" si="654">P289+AT289</f>
        <v>8.0632000000000001</v>
      </c>
      <c r="BF289" s="372">
        <f t="shared" ref="BF289:BF294" si="655">AQ289</f>
        <v>0</v>
      </c>
      <c r="BG289" s="116">
        <f t="shared" ref="BG289:BG294" si="656">Q289+AU289</f>
        <v>2.0436999999999999</v>
      </c>
    </row>
    <row r="290" spans="1:59" s="389" customFormat="1" ht="12.75" customHeight="1" x14ac:dyDescent="0.2">
      <c r="A290" s="374">
        <v>51</v>
      </c>
      <c r="B290" s="375">
        <v>4465</v>
      </c>
      <c r="C290" s="375">
        <v>600074757</v>
      </c>
      <c r="D290" s="375">
        <v>46750428</v>
      </c>
      <c r="E290" s="373" t="s">
        <v>248</v>
      </c>
      <c r="F290" s="375">
        <v>3113</v>
      </c>
      <c r="G290" s="247" t="s">
        <v>318</v>
      </c>
      <c r="H290" s="376" t="s">
        <v>281</v>
      </c>
      <c r="I290" s="110">
        <v>23504365</v>
      </c>
      <c r="J290" s="111">
        <v>16849940</v>
      </c>
      <c r="K290" s="111">
        <v>98720</v>
      </c>
      <c r="L290" s="114">
        <v>5728647</v>
      </c>
      <c r="M290" s="114">
        <v>336998</v>
      </c>
      <c r="N290" s="111">
        <v>490060</v>
      </c>
      <c r="O290" s="275">
        <v>32.285499999999992</v>
      </c>
      <c r="P290" s="288">
        <v>24.147199999999998</v>
      </c>
      <c r="Q290" s="406">
        <v>8.138300000000001</v>
      </c>
      <c r="R290" s="112">
        <f t="shared" si="594"/>
        <v>-4020</v>
      </c>
      <c r="S290" s="113">
        <v>0</v>
      </c>
      <c r="T290" s="113">
        <v>53782</v>
      </c>
      <c r="U290" s="113">
        <v>123272</v>
      </c>
      <c r="V290" s="113">
        <v>0</v>
      </c>
      <c r="W290" s="113">
        <v>0</v>
      </c>
      <c r="X290" s="113">
        <v>0</v>
      </c>
      <c r="Y290" s="113">
        <f t="shared" si="595"/>
        <v>173034</v>
      </c>
      <c r="Z290" s="113">
        <v>4020</v>
      </c>
      <c r="AA290" s="113">
        <v>0</v>
      </c>
      <c r="AB290" s="113">
        <v>0</v>
      </c>
      <c r="AC290" s="113">
        <f t="shared" si="596"/>
        <v>4020</v>
      </c>
      <c r="AD290" s="113">
        <f t="shared" si="597"/>
        <v>177054</v>
      </c>
      <c r="AE290" s="114">
        <f t="shared" si="598"/>
        <v>59844</v>
      </c>
      <c r="AF290" s="114">
        <f t="shared" si="599"/>
        <v>3461</v>
      </c>
      <c r="AG290" s="113">
        <v>0</v>
      </c>
      <c r="AH290" s="113">
        <v>0</v>
      </c>
      <c r="AI290" s="113">
        <v>0</v>
      </c>
      <c r="AJ290" s="113">
        <f t="shared" si="600"/>
        <v>0</v>
      </c>
      <c r="AK290" s="113">
        <f t="shared" si="601"/>
        <v>240359</v>
      </c>
      <c r="AL290" s="115">
        <v>-0.04</v>
      </c>
      <c r="AM290" s="115">
        <v>0</v>
      </c>
      <c r="AN290" s="115">
        <v>0</v>
      </c>
      <c r="AO290" s="115">
        <v>0.09</v>
      </c>
      <c r="AP290" s="115">
        <v>0</v>
      </c>
      <c r="AQ290" s="115">
        <v>0</v>
      </c>
      <c r="AR290" s="115">
        <v>0</v>
      </c>
      <c r="AS290" s="115">
        <v>0</v>
      </c>
      <c r="AT290" s="409">
        <f t="shared" si="645"/>
        <v>4.9999999999999996E-2</v>
      </c>
      <c r="AU290" s="115">
        <f t="shared" si="646"/>
        <v>0</v>
      </c>
      <c r="AV290" s="116">
        <f t="shared" si="603"/>
        <v>4.9999999999999996E-2</v>
      </c>
      <c r="AW290" s="346">
        <f t="shared" si="647"/>
        <v>23744724</v>
      </c>
      <c r="AX290" s="113">
        <f t="shared" si="648"/>
        <v>17022974</v>
      </c>
      <c r="AY290" s="113">
        <f t="shared" si="649"/>
        <v>0</v>
      </c>
      <c r="AZ290" s="113">
        <f t="shared" si="650"/>
        <v>102740</v>
      </c>
      <c r="BA290" s="113">
        <f t="shared" si="651"/>
        <v>5788491</v>
      </c>
      <c r="BB290" s="113">
        <f t="shared" si="651"/>
        <v>340459</v>
      </c>
      <c r="BC290" s="113">
        <f t="shared" si="652"/>
        <v>490060</v>
      </c>
      <c r="BD290" s="115">
        <f t="shared" si="653"/>
        <v>32.335499999999989</v>
      </c>
      <c r="BE290" s="115">
        <f t="shared" si="654"/>
        <v>24.197199999999999</v>
      </c>
      <c r="BF290" s="372">
        <f t="shared" si="655"/>
        <v>0</v>
      </c>
      <c r="BG290" s="116">
        <f t="shared" si="656"/>
        <v>8.138300000000001</v>
      </c>
    </row>
    <row r="291" spans="1:59" s="389" customFormat="1" ht="12.75" customHeight="1" x14ac:dyDescent="0.2">
      <c r="A291" s="374">
        <v>51</v>
      </c>
      <c r="B291" s="375">
        <v>4465</v>
      </c>
      <c r="C291" s="375">
        <v>600074757</v>
      </c>
      <c r="D291" s="375">
        <v>46750428</v>
      </c>
      <c r="E291" s="373" t="s">
        <v>248</v>
      </c>
      <c r="F291" s="375">
        <v>3113</v>
      </c>
      <c r="G291" s="247" t="s">
        <v>316</v>
      </c>
      <c r="H291" s="376" t="s">
        <v>282</v>
      </c>
      <c r="I291" s="110">
        <v>2522451</v>
      </c>
      <c r="J291" s="111">
        <v>1850295</v>
      </c>
      <c r="K291" s="111">
        <v>0</v>
      </c>
      <c r="L291" s="114">
        <v>625400</v>
      </c>
      <c r="M291" s="114">
        <v>37006</v>
      </c>
      <c r="N291" s="111">
        <v>9750</v>
      </c>
      <c r="O291" s="275">
        <v>5.33</v>
      </c>
      <c r="P291" s="288">
        <v>5.33</v>
      </c>
      <c r="Q291" s="406">
        <v>0</v>
      </c>
      <c r="R291" s="112">
        <f t="shared" si="594"/>
        <v>0</v>
      </c>
      <c r="S291" s="113">
        <v>0</v>
      </c>
      <c r="T291" s="113">
        <v>0</v>
      </c>
      <c r="U291" s="113">
        <v>0</v>
      </c>
      <c r="V291" s="113">
        <v>0</v>
      </c>
      <c r="W291" s="113">
        <v>0</v>
      </c>
      <c r="X291" s="113">
        <v>0</v>
      </c>
      <c r="Y291" s="113">
        <f t="shared" si="595"/>
        <v>0</v>
      </c>
      <c r="Z291" s="113">
        <v>0</v>
      </c>
      <c r="AA291" s="113">
        <v>0</v>
      </c>
      <c r="AB291" s="113">
        <v>0</v>
      </c>
      <c r="AC291" s="113">
        <f t="shared" si="596"/>
        <v>0</v>
      </c>
      <c r="AD291" s="113">
        <f t="shared" si="597"/>
        <v>0</v>
      </c>
      <c r="AE291" s="114">
        <f t="shared" si="598"/>
        <v>0</v>
      </c>
      <c r="AF291" s="114">
        <f t="shared" si="599"/>
        <v>0</v>
      </c>
      <c r="AG291" s="113">
        <v>2500</v>
      </c>
      <c r="AH291" s="113">
        <v>0</v>
      </c>
      <c r="AI291" s="113">
        <v>0</v>
      </c>
      <c r="AJ291" s="113">
        <f t="shared" si="600"/>
        <v>2500</v>
      </c>
      <c r="AK291" s="113">
        <f t="shared" si="601"/>
        <v>2500</v>
      </c>
      <c r="AL291" s="115">
        <v>0</v>
      </c>
      <c r="AM291" s="115">
        <v>0</v>
      </c>
      <c r="AN291" s="115">
        <v>0</v>
      </c>
      <c r="AO291" s="115">
        <v>0</v>
      </c>
      <c r="AP291" s="115">
        <v>0</v>
      </c>
      <c r="AQ291" s="115">
        <v>0</v>
      </c>
      <c r="AR291" s="115">
        <v>0</v>
      </c>
      <c r="AS291" s="115">
        <v>0</v>
      </c>
      <c r="AT291" s="409">
        <f t="shared" si="645"/>
        <v>0</v>
      </c>
      <c r="AU291" s="115">
        <f t="shared" si="646"/>
        <v>0</v>
      </c>
      <c r="AV291" s="116">
        <f t="shared" si="603"/>
        <v>0</v>
      </c>
      <c r="AW291" s="346">
        <f t="shared" si="647"/>
        <v>2524951</v>
      </c>
      <c r="AX291" s="113">
        <f t="shared" si="648"/>
        <v>1850295</v>
      </c>
      <c r="AY291" s="113">
        <f t="shared" si="649"/>
        <v>0</v>
      </c>
      <c r="AZ291" s="113">
        <f t="shared" si="650"/>
        <v>0</v>
      </c>
      <c r="BA291" s="113">
        <f t="shared" si="651"/>
        <v>625400</v>
      </c>
      <c r="BB291" s="113">
        <f t="shared" si="651"/>
        <v>37006</v>
      </c>
      <c r="BC291" s="113">
        <f t="shared" si="652"/>
        <v>12250</v>
      </c>
      <c r="BD291" s="115">
        <f t="shared" si="653"/>
        <v>5.33</v>
      </c>
      <c r="BE291" s="115">
        <f t="shared" si="654"/>
        <v>5.33</v>
      </c>
      <c r="BF291" s="372">
        <f t="shared" si="655"/>
        <v>0</v>
      </c>
      <c r="BG291" s="116">
        <f t="shared" si="656"/>
        <v>0</v>
      </c>
    </row>
    <row r="292" spans="1:59" s="389" customFormat="1" ht="12.75" customHeight="1" x14ac:dyDescent="0.2">
      <c r="A292" s="374">
        <v>51</v>
      </c>
      <c r="B292" s="375">
        <v>4465</v>
      </c>
      <c r="C292" s="375">
        <v>600074757</v>
      </c>
      <c r="D292" s="375">
        <v>46750428</v>
      </c>
      <c r="E292" s="373" t="s">
        <v>248</v>
      </c>
      <c r="F292" s="375">
        <v>3141</v>
      </c>
      <c r="G292" s="247" t="s">
        <v>319</v>
      </c>
      <c r="H292" s="376" t="s">
        <v>282</v>
      </c>
      <c r="I292" s="110">
        <v>2837700</v>
      </c>
      <c r="J292" s="111">
        <v>2008119</v>
      </c>
      <c r="K292" s="111">
        <v>68490</v>
      </c>
      <c r="L292" s="114">
        <v>701893</v>
      </c>
      <c r="M292" s="114">
        <v>40162</v>
      </c>
      <c r="N292" s="111">
        <v>19036</v>
      </c>
      <c r="O292" s="275">
        <v>7.0600000000000005</v>
      </c>
      <c r="P292" s="288">
        <v>0</v>
      </c>
      <c r="Q292" s="406">
        <v>7.0600000000000005</v>
      </c>
      <c r="R292" s="112">
        <f t="shared" si="594"/>
        <v>-42010</v>
      </c>
      <c r="S292" s="113">
        <v>0</v>
      </c>
      <c r="T292" s="113">
        <v>0</v>
      </c>
      <c r="U292" s="113">
        <v>0</v>
      </c>
      <c r="V292" s="113">
        <v>0</v>
      </c>
      <c r="W292" s="113">
        <v>0</v>
      </c>
      <c r="X292" s="113">
        <v>0</v>
      </c>
      <c r="Y292" s="113">
        <f t="shared" si="595"/>
        <v>-42010</v>
      </c>
      <c r="Z292" s="113">
        <v>42010</v>
      </c>
      <c r="AA292" s="113">
        <v>0</v>
      </c>
      <c r="AB292" s="113">
        <v>0</v>
      </c>
      <c r="AC292" s="113">
        <f t="shared" si="596"/>
        <v>42010</v>
      </c>
      <c r="AD292" s="113">
        <f t="shared" si="597"/>
        <v>0</v>
      </c>
      <c r="AE292" s="114">
        <f t="shared" si="598"/>
        <v>0</v>
      </c>
      <c r="AF292" s="114">
        <f t="shared" si="599"/>
        <v>-840</v>
      </c>
      <c r="AG292" s="113">
        <v>0</v>
      </c>
      <c r="AH292" s="113">
        <v>0</v>
      </c>
      <c r="AI292" s="113">
        <v>0</v>
      </c>
      <c r="AJ292" s="113">
        <f t="shared" si="600"/>
        <v>0</v>
      </c>
      <c r="AK292" s="113">
        <f t="shared" si="601"/>
        <v>-840</v>
      </c>
      <c r="AL292" s="115">
        <v>0</v>
      </c>
      <c r="AM292" s="115">
        <v>0</v>
      </c>
      <c r="AN292" s="115">
        <v>0</v>
      </c>
      <c r="AO292" s="115">
        <v>0</v>
      </c>
      <c r="AP292" s="115">
        <v>0</v>
      </c>
      <c r="AQ292" s="115">
        <v>0</v>
      </c>
      <c r="AR292" s="115">
        <v>0</v>
      </c>
      <c r="AS292" s="115">
        <v>0</v>
      </c>
      <c r="AT292" s="409">
        <f t="shared" si="645"/>
        <v>0</v>
      </c>
      <c r="AU292" s="115">
        <f t="shared" si="646"/>
        <v>0</v>
      </c>
      <c r="AV292" s="116">
        <f t="shared" si="603"/>
        <v>0</v>
      </c>
      <c r="AW292" s="346">
        <f t="shared" si="647"/>
        <v>2836860</v>
      </c>
      <c r="AX292" s="113">
        <f t="shared" si="648"/>
        <v>1966109</v>
      </c>
      <c r="AY292" s="113">
        <f t="shared" si="649"/>
        <v>0</v>
      </c>
      <c r="AZ292" s="113">
        <f t="shared" si="650"/>
        <v>110500</v>
      </c>
      <c r="BA292" s="113">
        <f t="shared" si="651"/>
        <v>701893</v>
      </c>
      <c r="BB292" s="113">
        <f t="shared" si="651"/>
        <v>39322</v>
      </c>
      <c r="BC292" s="113">
        <f t="shared" si="652"/>
        <v>19036</v>
      </c>
      <c r="BD292" s="115">
        <f t="shared" si="653"/>
        <v>7.0600000000000005</v>
      </c>
      <c r="BE292" s="115">
        <f t="shared" si="654"/>
        <v>0</v>
      </c>
      <c r="BF292" s="372">
        <f t="shared" si="655"/>
        <v>0</v>
      </c>
      <c r="BG292" s="116">
        <f t="shared" si="656"/>
        <v>7.0600000000000005</v>
      </c>
    </row>
    <row r="293" spans="1:59" s="389" customFormat="1" ht="12.75" customHeight="1" x14ac:dyDescent="0.2">
      <c r="A293" s="374">
        <v>51</v>
      </c>
      <c r="B293" s="375">
        <v>4465</v>
      </c>
      <c r="C293" s="375">
        <v>600074757</v>
      </c>
      <c r="D293" s="375">
        <v>46750428</v>
      </c>
      <c r="E293" s="373" t="s">
        <v>248</v>
      </c>
      <c r="F293" s="375">
        <v>3143</v>
      </c>
      <c r="G293" s="247" t="s">
        <v>633</v>
      </c>
      <c r="H293" s="394" t="s">
        <v>281</v>
      </c>
      <c r="I293" s="110">
        <v>1695324</v>
      </c>
      <c r="J293" s="111">
        <v>1159132</v>
      </c>
      <c r="K293" s="111">
        <v>90600</v>
      </c>
      <c r="L293" s="114">
        <v>422409</v>
      </c>
      <c r="M293" s="114">
        <v>23183</v>
      </c>
      <c r="N293" s="111">
        <v>0</v>
      </c>
      <c r="O293" s="275">
        <v>2.6753</v>
      </c>
      <c r="P293" s="288">
        <v>2.6753</v>
      </c>
      <c r="Q293" s="406">
        <v>0</v>
      </c>
      <c r="R293" s="112">
        <f t="shared" si="594"/>
        <v>24760</v>
      </c>
      <c r="S293" s="113">
        <v>0</v>
      </c>
      <c r="T293" s="113">
        <v>0</v>
      </c>
      <c r="U293" s="113">
        <v>0</v>
      </c>
      <c r="V293" s="113">
        <v>0</v>
      </c>
      <c r="W293" s="113">
        <v>0</v>
      </c>
      <c r="X293" s="113">
        <v>0</v>
      </c>
      <c r="Y293" s="113">
        <f t="shared" si="595"/>
        <v>24760</v>
      </c>
      <c r="Z293" s="113">
        <v>-24760</v>
      </c>
      <c r="AA293" s="113">
        <v>0</v>
      </c>
      <c r="AB293" s="113">
        <v>0</v>
      </c>
      <c r="AC293" s="113">
        <f t="shared" si="596"/>
        <v>-24760</v>
      </c>
      <c r="AD293" s="113">
        <f t="shared" si="597"/>
        <v>0</v>
      </c>
      <c r="AE293" s="114">
        <f t="shared" si="598"/>
        <v>0</v>
      </c>
      <c r="AF293" s="114">
        <f t="shared" si="599"/>
        <v>495</v>
      </c>
      <c r="AG293" s="113">
        <v>0</v>
      </c>
      <c r="AH293" s="113">
        <v>0</v>
      </c>
      <c r="AI293" s="113">
        <v>0</v>
      </c>
      <c r="AJ293" s="113">
        <f t="shared" si="600"/>
        <v>0</v>
      </c>
      <c r="AK293" s="113">
        <f t="shared" si="601"/>
        <v>495</v>
      </c>
      <c r="AL293" s="115">
        <v>0.09</v>
      </c>
      <c r="AM293" s="115">
        <v>0</v>
      </c>
      <c r="AN293" s="115">
        <v>0</v>
      </c>
      <c r="AO293" s="115">
        <v>0</v>
      </c>
      <c r="AP293" s="115">
        <v>0</v>
      </c>
      <c r="AQ293" s="115">
        <v>0</v>
      </c>
      <c r="AR293" s="115">
        <v>0</v>
      </c>
      <c r="AS293" s="115">
        <v>0</v>
      </c>
      <c r="AT293" s="409">
        <f t="shared" si="645"/>
        <v>0.09</v>
      </c>
      <c r="AU293" s="115">
        <f t="shared" si="646"/>
        <v>0</v>
      </c>
      <c r="AV293" s="116">
        <f t="shared" si="603"/>
        <v>0.09</v>
      </c>
      <c r="AW293" s="346">
        <f t="shared" si="647"/>
        <v>1695819</v>
      </c>
      <c r="AX293" s="113">
        <f t="shared" si="648"/>
        <v>1183892</v>
      </c>
      <c r="AY293" s="113">
        <f t="shared" si="649"/>
        <v>0</v>
      </c>
      <c r="AZ293" s="113">
        <f t="shared" si="650"/>
        <v>65840</v>
      </c>
      <c r="BA293" s="113">
        <f t="shared" si="651"/>
        <v>422409</v>
      </c>
      <c r="BB293" s="113">
        <f t="shared" si="651"/>
        <v>23678</v>
      </c>
      <c r="BC293" s="113">
        <f t="shared" si="652"/>
        <v>0</v>
      </c>
      <c r="BD293" s="115">
        <f t="shared" si="653"/>
        <v>2.7652999999999999</v>
      </c>
      <c r="BE293" s="115">
        <f t="shared" si="654"/>
        <v>2.7652999999999999</v>
      </c>
      <c r="BF293" s="372">
        <f t="shared" si="655"/>
        <v>0</v>
      </c>
      <c r="BG293" s="116">
        <f t="shared" si="656"/>
        <v>0</v>
      </c>
    </row>
    <row r="294" spans="1:59" s="389" customFormat="1" ht="12.75" customHeight="1" x14ac:dyDescent="0.2">
      <c r="A294" s="374">
        <v>51</v>
      </c>
      <c r="B294" s="375">
        <v>4465</v>
      </c>
      <c r="C294" s="375">
        <v>600074757</v>
      </c>
      <c r="D294" s="375">
        <v>46750428</v>
      </c>
      <c r="E294" s="373" t="s">
        <v>248</v>
      </c>
      <c r="F294" s="375">
        <v>3143</v>
      </c>
      <c r="G294" s="247" t="s">
        <v>634</v>
      </c>
      <c r="H294" s="394" t="s">
        <v>282</v>
      </c>
      <c r="I294" s="110">
        <v>63199</v>
      </c>
      <c r="J294" s="111">
        <v>44550</v>
      </c>
      <c r="K294" s="111">
        <v>0</v>
      </c>
      <c r="L294" s="114">
        <v>15058</v>
      </c>
      <c r="M294" s="114">
        <v>891</v>
      </c>
      <c r="N294" s="111">
        <v>2700</v>
      </c>
      <c r="O294" s="275">
        <v>0.19</v>
      </c>
      <c r="P294" s="288">
        <v>0</v>
      </c>
      <c r="Q294" s="406">
        <v>0.19</v>
      </c>
      <c r="R294" s="112">
        <f t="shared" si="594"/>
        <v>0</v>
      </c>
      <c r="S294" s="113">
        <v>0</v>
      </c>
      <c r="T294" s="113">
        <v>0</v>
      </c>
      <c r="U294" s="113">
        <v>0</v>
      </c>
      <c r="V294" s="113">
        <v>0</v>
      </c>
      <c r="W294" s="113">
        <v>0</v>
      </c>
      <c r="X294" s="113">
        <v>0</v>
      </c>
      <c r="Y294" s="113">
        <f t="shared" si="595"/>
        <v>0</v>
      </c>
      <c r="Z294" s="113">
        <v>0</v>
      </c>
      <c r="AA294" s="113">
        <v>0</v>
      </c>
      <c r="AB294" s="113">
        <v>0</v>
      </c>
      <c r="AC294" s="113">
        <f t="shared" si="596"/>
        <v>0</v>
      </c>
      <c r="AD294" s="113">
        <f t="shared" si="597"/>
        <v>0</v>
      </c>
      <c r="AE294" s="114">
        <f t="shared" si="598"/>
        <v>0</v>
      </c>
      <c r="AF294" s="114">
        <f t="shared" si="599"/>
        <v>0</v>
      </c>
      <c r="AG294" s="113">
        <v>0</v>
      </c>
      <c r="AH294" s="113">
        <v>0</v>
      </c>
      <c r="AI294" s="113">
        <v>0</v>
      </c>
      <c r="AJ294" s="113">
        <f t="shared" si="600"/>
        <v>0</v>
      </c>
      <c r="AK294" s="113">
        <f t="shared" si="601"/>
        <v>0</v>
      </c>
      <c r="AL294" s="115">
        <v>0</v>
      </c>
      <c r="AM294" s="115">
        <v>0</v>
      </c>
      <c r="AN294" s="115">
        <v>0</v>
      </c>
      <c r="AO294" s="115">
        <v>0</v>
      </c>
      <c r="AP294" s="115">
        <v>0</v>
      </c>
      <c r="AQ294" s="115">
        <v>0</v>
      </c>
      <c r="AR294" s="115">
        <v>0</v>
      </c>
      <c r="AS294" s="115">
        <v>0</v>
      </c>
      <c r="AT294" s="409">
        <f t="shared" si="645"/>
        <v>0</v>
      </c>
      <c r="AU294" s="115">
        <f t="shared" si="646"/>
        <v>0</v>
      </c>
      <c r="AV294" s="116">
        <f t="shared" si="603"/>
        <v>0</v>
      </c>
      <c r="AW294" s="346">
        <f t="shared" si="647"/>
        <v>63199</v>
      </c>
      <c r="AX294" s="113">
        <f t="shared" si="648"/>
        <v>44550</v>
      </c>
      <c r="AY294" s="113">
        <f t="shared" si="649"/>
        <v>0</v>
      </c>
      <c r="AZ294" s="113">
        <f t="shared" si="650"/>
        <v>0</v>
      </c>
      <c r="BA294" s="113">
        <f t="shared" si="651"/>
        <v>15058</v>
      </c>
      <c r="BB294" s="113">
        <f t="shared" si="651"/>
        <v>891</v>
      </c>
      <c r="BC294" s="113">
        <f t="shared" si="652"/>
        <v>2700</v>
      </c>
      <c r="BD294" s="115">
        <f t="shared" si="653"/>
        <v>0.19</v>
      </c>
      <c r="BE294" s="115">
        <f t="shared" si="654"/>
        <v>0</v>
      </c>
      <c r="BF294" s="372">
        <f t="shared" si="655"/>
        <v>0</v>
      </c>
      <c r="BG294" s="116">
        <f t="shared" si="656"/>
        <v>0.19</v>
      </c>
    </row>
    <row r="295" spans="1:59" s="389" customFormat="1" ht="12.75" customHeight="1" x14ac:dyDescent="0.2">
      <c r="A295" s="237">
        <v>51</v>
      </c>
      <c r="B295" s="31">
        <v>4465</v>
      </c>
      <c r="C295" s="31">
        <v>600074757</v>
      </c>
      <c r="D295" s="31">
        <v>46750428</v>
      </c>
      <c r="E295" s="246" t="s">
        <v>249</v>
      </c>
      <c r="F295" s="31"/>
      <c r="G295" s="236"/>
      <c r="H295" s="327"/>
      <c r="I295" s="5">
        <v>36371204</v>
      </c>
      <c r="J295" s="8">
        <v>26079022</v>
      </c>
      <c r="K295" s="8">
        <v>293010</v>
      </c>
      <c r="L295" s="8">
        <v>8913746</v>
      </c>
      <c r="M295" s="8">
        <v>521580</v>
      </c>
      <c r="N295" s="8">
        <v>563846</v>
      </c>
      <c r="O295" s="9">
        <v>56.967699999999986</v>
      </c>
      <c r="P295" s="9">
        <v>39.535699999999999</v>
      </c>
      <c r="Q295" s="38">
        <v>17.432000000000002</v>
      </c>
      <c r="R295" s="5">
        <f t="shared" ref="R295:BG295" si="657">SUM(R289:R294)</f>
        <v>-19840</v>
      </c>
      <c r="S295" s="8">
        <f t="shared" si="657"/>
        <v>0</v>
      </c>
      <c r="T295" s="8">
        <f t="shared" si="657"/>
        <v>413604</v>
      </c>
      <c r="U295" s="8">
        <f t="shared" si="657"/>
        <v>123272</v>
      </c>
      <c r="V295" s="8">
        <f t="shared" si="657"/>
        <v>0</v>
      </c>
      <c r="W295" s="8">
        <f t="shared" ref="W295" si="658">SUM(W289:W294)</f>
        <v>0</v>
      </c>
      <c r="X295" s="8">
        <f t="shared" si="657"/>
        <v>0</v>
      </c>
      <c r="Y295" s="8">
        <f t="shared" si="657"/>
        <v>517036</v>
      </c>
      <c r="Z295" s="8">
        <f t="shared" si="657"/>
        <v>19840</v>
      </c>
      <c r="AA295" s="8">
        <f t="shared" si="657"/>
        <v>0</v>
      </c>
      <c r="AB295" s="8">
        <f t="shared" si="657"/>
        <v>0</v>
      </c>
      <c r="AC295" s="8">
        <f t="shared" si="657"/>
        <v>19840</v>
      </c>
      <c r="AD295" s="8">
        <f t="shared" si="657"/>
        <v>536876</v>
      </c>
      <c r="AE295" s="8">
        <f t="shared" si="657"/>
        <v>181464</v>
      </c>
      <c r="AF295" s="8">
        <f t="shared" si="657"/>
        <v>10341</v>
      </c>
      <c r="AG295" s="8">
        <f t="shared" si="657"/>
        <v>2500</v>
      </c>
      <c r="AH295" s="8">
        <f t="shared" si="657"/>
        <v>0</v>
      </c>
      <c r="AI295" s="8">
        <f t="shared" si="657"/>
        <v>0</v>
      </c>
      <c r="AJ295" s="8">
        <f t="shared" si="657"/>
        <v>2500</v>
      </c>
      <c r="AK295" s="8">
        <f t="shared" si="657"/>
        <v>731181</v>
      </c>
      <c r="AL295" s="9">
        <f t="shared" si="657"/>
        <v>4.9999999999999996E-2</v>
      </c>
      <c r="AM295" s="9">
        <f t="shared" si="657"/>
        <v>0</v>
      </c>
      <c r="AN295" s="9">
        <f t="shared" si="657"/>
        <v>0</v>
      </c>
      <c r="AO295" s="9">
        <f t="shared" si="657"/>
        <v>0.77</v>
      </c>
      <c r="AP295" s="9">
        <f t="shared" si="657"/>
        <v>0</v>
      </c>
      <c r="AQ295" s="9">
        <f t="shared" ref="AQ295" si="659">SUM(AQ289:AQ294)</f>
        <v>0</v>
      </c>
      <c r="AR295" s="9">
        <f t="shared" si="657"/>
        <v>0</v>
      </c>
      <c r="AS295" s="9">
        <f t="shared" si="657"/>
        <v>0</v>
      </c>
      <c r="AT295" s="9">
        <f t="shared" si="657"/>
        <v>0.82000000000000006</v>
      </c>
      <c r="AU295" s="9">
        <f t="shared" si="657"/>
        <v>0</v>
      </c>
      <c r="AV295" s="78">
        <f t="shared" si="657"/>
        <v>0.82000000000000006</v>
      </c>
      <c r="AW295" s="851">
        <f t="shared" si="657"/>
        <v>37102385</v>
      </c>
      <c r="AX295" s="8">
        <f t="shared" si="657"/>
        <v>26596058</v>
      </c>
      <c r="AY295" s="43">
        <f t="shared" ref="AY295" si="660">SUM(AY289:AY294)</f>
        <v>0</v>
      </c>
      <c r="AZ295" s="8">
        <f t="shared" si="657"/>
        <v>312850</v>
      </c>
      <c r="BA295" s="8">
        <f t="shared" si="657"/>
        <v>9095210</v>
      </c>
      <c r="BB295" s="8">
        <f t="shared" si="657"/>
        <v>531921</v>
      </c>
      <c r="BC295" s="8">
        <f t="shared" si="657"/>
        <v>566346</v>
      </c>
      <c r="BD295" s="9">
        <f t="shared" si="657"/>
        <v>57.787699999999987</v>
      </c>
      <c r="BE295" s="9">
        <f t="shared" si="657"/>
        <v>40.355699999999999</v>
      </c>
      <c r="BF295" s="9">
        <f t="shared" si="657"/>
        <v>0</v>
      </c>
      <c r="BG295" s="78">
        <f t="shared" si="657"/>
        <v>17.432000000000002</v>
      </c>
    </row>
    <row r="296" spans="1:59" s="389" customFormat="1" ht="12.75" customHeight="1" x14ac:dyDescent="0.2">
      <c r="A296" s="374">
        <v>52</v>
      </c>
      <c r="B296" s="375">
        <v>4466</v>
      </c>
      <c r="C296" s="375">
        <v>650039017</v>
      </c>
      <c r="D296" s="375">
        <v>70982074</v>
      </c>
      <c r="E296" s="373" t="s">
        <v>250</v>
      </c>
      <c r="F296" s="375">
        <v>3111</v>
      </c>
      <c r="G296" s="247" t="s">
        <v>315</v>
      </c>
      <c r="H296" s="376" t="s">
        <v>281</v>
      </c>
      <c r="I296" s="110">
        <v>5420868</v>
      </c>
      <c r="J296" s="111">
        <v>3962024</v>
      </c>
      <c r="K296" s="111">
        <v>5000</v>
      </c>
      <c r="L296" s="114">
        <v>1340854</v>
      </c>
      <c r="M296" s="114">
        <v>79240</v>
      </c>
      <c r="N296" s="111">
        <v>33750</v>
      </c>
      <c r="O296" s="275">
        <v>9.7736999999999998</v>
      </c>
      <c r="P296" s="288">
        <v>7.93</v>
      </c>
      <c r="Q296" s="406">
        <v>1.8436999999999999</v>
      </c>
      <c r="R296" s="112">
        <f t="shared" si="594"/>
        <v>0</v>
      </c>
      <c r="S296" s="113">
        <v>0</v>
      </c>
      <c r="T296" s="113">
        <v>0</v>
      </c>
      <c r="U296" s="113">
        <v>0</v>
      </c>
      <c r="V296" s="113">
        <v>0</v>
      </c>
      <c r="W296" s="113">
        <v>0</v>
      </c>
      <c r="X296" s="113">
        <v>0</v>
      </c>
      <c r="Y296" s="113">
        <f t="shared" si="595"/>
        <v>0</v>
      </c>
      <c r="Z296" s="113">
        <v>0</v>
      </c>
      <c r="AA296" s="113">
        <v>0</v>
      </c>
      <c r="AB296" s="113">
        <v>0</v>
      </c>
      <c r="AC296" s="113">
        <f t="shared" si="596"/>
        <v>0</v>
      </c>
      <c r="AD296" s="113">
        <f t="shared" si="597"/>
        <v>0</v>
      </c>
      <c r="AE296" s="114">
        <f t="shared" si="598"/>
        <v>0</v>
      </c>
      <c r="AF296" s="114">
        <f t="shared" si="599"/>
        <v>0</v>
      </c>
      <c r="AG296" s="113">
        <v>0</v>
      </c>
      <c r="AH296" s="113">
        <v>0</v>
      </c>
      <c r="AI296" s="113">
        <v>0</v>
      </c>
      <c r="AJ296" s="113">
        <f t="shared" si="600"/>
        <v>0</v>
      </c>
      <c r="AK296" s="113">
        <f t="shared" si="601"/>
        <v>0</v>
      </c>
      <c r="AL296" s="115">
        <v>0</v>
      </c>
      <c r="AM296" s="115">
        <v>0</v>
      </c>
      <c r="AN296" s="115">
        <v>0</v>
      </c>
      <c r="AO296" s="115">
        <v>0</v>
      </c>
      <c r="AP296" s="115">
        <v>0</v>
      </c>
      <c r="AQ296" s="115">
        <v>0</v>
      </c>
      <c r="AR296" s="115">
        <v>0</v>
      </c>
      <c r="AS296" s="115">
        <v>0</v>
      </c>
      <c r="AT296" s="409">
        <f t="shared" ref="AT296:AT301" si="661">AL296+AN296+AO296+AR296+AQ296</f>
        <v>0</v>
      </c>
      <c r="AU296" s="115">
        <f t="shared" ref="AU296:AU301" si="662">AM296+AP296+AS296</f>
        <v>0</v>
      </c>
      <c r="AV296" s="116">
        <f t="shared" si="603"/>
        <v>0</v>
      </c>
      <c r="AW296" s="346">
        <f t="shared" ref="AW296:AW301" si="663">I296+AK296</f>
        <v>5420868</v>
      </c>
      <c r="AX296" s="113">
        <f t="shared" ref="AX296:AX301" si="664">J296+Y296</f>
        <v>3962024</v>
      </c>
      <c r="AY296" s="113">
        <f t="shared" ref="AY296:AY301" si="665">W296</f>
        <v>0</v>
      </c>
      <c r="AZ296" s="113">
        <f t="shared" ref="AZ296:AZ301" si="666">K296+AC296</f>
        <v>5000</v>
      </c>
      <c r="BA296" s="113">
        <f t="shared" ref="BA296:BB301" si="667">L296+AE296</f>
        <v>1340854</v>
      </c>
      <c r="BB296" s="113">
        <f t="shared" si="667"/>
        <v>79240</v>
      </c>
      <c r="BC296" s="113">
        <f t="shared" ref="BC296:BC301" si="668">N296+AJ296</f>
        <v>33750</v>
      </c>
      <c r="BD296" s="115">
        <f t="shared" ref="BD296:BD301" si="669">O296+AV296</f>
        <v>9.7736999999999998</v>
      </c>
      <c r="BE296" s="115">
        <f t="shared" ref="BE296:BE301" si="670">P296+AT296</f>
        <v>7.93</v>
      </c>
      <c r="BF296" s="372">
        <f t="shared" ref="BF296:BF301" si="671">AQ296</f>
        <v>0</v>
      </c>
      <c r="BG296" s="116">
        <f t="shared" ref="BG296:BG301" si="672">Q296+AU296</f>
        <v>1.8436999999999999</v>
      </c>
    </row>
    <row r="297" spans="1:59" s="389" customFormat="1" ht="12.75" customHeight="1" x14ac:dyDescent="0.2">
      <c r="A297" s="374">
        <v>52</v>
      </c>
      <c r="B297" s="375">
        <v>4466</v>
      </c>
      <c r="C297" s="375">
        <v>650039017</v>
      </c>
      <c r="D297" s="375">
        <v>70982074</v>
      </c>
      <c r="E297" s="367" t="s">
        <v>250</v>
      </c>
      <c r="F297" s="375">
        <v>3117</v>
      </c>
      <c r="G297" s="247" t="s">
        <v>318</v>
      </c>
      <c r="H297" s="376" t="s">
        <v>281</v>
      </c>
      <c r="I297" s="110">
        <v>6559128</v>
      </c>
      <c r="J297" s="111">
        <v>4715735</v>
      </c>
      <c r="K297" s="111">
        <v>15000</v>
      </c>
      <c r="L297" s="114">
        <v>1598988</v>
      </c>
      <c r="M297" s="114">
        <v>94315</v>
      </c>
      <c r="N297" s="111">
        <v>135090</v>
      </c>
      <c r="O297" s="275">
        <v>9.7140000000000004</v>
      </c>
      <c r="P297" s="288">
        <v>6.5453999999999999</v>
      </c>
      <c r="Q297" s="406">
        <v>3.1686000000000001</v>
      </c>
      <c r="R297" s="112">
        <f t="shared" si="594"/>
        <v>-45000</v>
      </c>
      <c r="S297" s="113">
        <v>0</v>
      </c>
      <c r="T297" s="113">
        <v>0</v>
      </c>
      <c r="U297" s="113">
        <v>74456</v>
      </c>
      <c r="V297" s="113">
        <v>0</v>
      </c>
      <c r="W297" s="113">
        <v>0</v>
      </c>
      <c r="X297" s="113">
        <v>0</v>
      </c>
      <c r="Y297" s="113">
        <f t="shared" si="595"/>
        <v>29456</v>
      </c>
      <c r="Z297" s="113">
        <v>45000</v>
      </c>
      <c r="AA297" s="113">
        <v>0</v>
      </c>
      <c r="AB297" s="113">
        <v>0</v>
      </c>
      <c r="AC297" s="113">
        <f t="shared" si="596"/>
        <v>45000</v>
      </c>
      <c r="AD297" s="113">
        <f t="shared" si="597"/>
        <v>74456</v>
      </c>
      <c r="AE297" s="114">
        <f t="shared" si="598"/>
        <v>25166</v>
      </c>
      <c r="AF297" s="114">
        <f t="shared" si="599"/>
        <v>589</v>
      </c>
      <c r="AG297" s="113">
        <v>0</v>
      </c>
      <c r="AH297" s="113">
        <v>0</v>
      </c>
      <c r="AI297" s="113">
        <v>0</v>
      </c>
      <c r="AJ297" s="113">
        <f t="shared" si="600"/>
        <v>0</v>
      </c>
      <c r="AK297" s="113">
        <f t="shared" si="601"/>
        <v>100211</v>
      </c>
      <c r="AL297" s="115">
        <v>0</v>
      </c>
      <c r="AM297" s="115">
        <v>-0.23</v>
      </c>
      <c r="AN297" s="115">
        <v>0</v>
      </c>
      <c r="AO297" s="115">
        <v>0</v>
      </c>
      <c r="AP297" s="115">
        <v>0</v>
      </c>
      <c r="AQ297" s="115">
        <v>0</v>
      </c>
      <c r="AR297" s="115">
        <v>0</v>
      </c>
      <c r="AS297" s="115">
        <v>0</v>
      </c>
      <c r="AT297" s="409">
        <f t="shared" si="661"/>
        <v>0</v>
      </c>
      <c r="AU297" s="115">
        <f t="shared" si="662"/>
        <v>-0.23</v>
      </c>
      <c r="AV297" s="116">
        <f t="shared" si="603"/>
        <v>-0.23</v>
      </c>
      <c r="AW297" s="346">
        <f t="shared" si="663"/>
        <v>6659339</v>
      </c>
      <c r="AX297" s="113">
        <f t="shared" si="664"/>
        <v>4745191</v>
      </c>
      <c r="AY297" s="113">
        <f t="shared" si="665"/>
        <v>0</v>
      </c>
      <c r="AZ297" s="113">
        <f t="shared" si="666"/>
        <v>60000</v>
      </c>
      <c r="BA297" s="113">
        <f t="shared" si="667"/>
        <v>1624154</v>
      </c>
      <c r="BB297" s="113">
        <f t="shared" si="667"/>
        <v>94904</v>
      </c>
      <c r="BC297" s="113">
        <f t="shared" si="668"/>
        <v>135090</v>
      </c>
      <c r="BD297" s="115">
        <f t="shared" si="669"/>
        <v>9.484</v>
      </c>
      <c r="BE297" s="115">
        <f t="shared" si="670"/>
        <v>6.5453999999999999</v>
      </c>
      <c r="BF297" s="372">
        <f t="shared" si="671"/>
        <v>0</v>
      </c>
      <c r="BG297" s="116">
        <f t="shared" si="672"/>
        <v>2.9386000000000001</v>
      </c>
    </row>
    <row r="298" spans="1:59" s="389" customFormat="1" ht="12.75" customHeight="1" x14ac:dyDescent="0.2">
      <c r="A298" s="374">
        <v>52</v>
      </c>
      <c r="B298" s="375">
        <v>4466</v>
      </c>
      <c r="C298" s="375">
        <v>650039017</v>
      </c>
      <c r="D298" s="375">
        <v>70982074</v>
      </c>
      <c r="E298" s="367" t="s">
        <v>250</v>
      </c>
      <c r="F298" s="375">
        <v>3117</v>
      </c>
      <c r="G298" s="247" t="s">
        <v>316</v>
      </c>
      <c r="H298" s="376" t="s">
        <v>282</v>
      </c>
      <c r="I298" s="110">
        <v>1685852</v>
      </c>
      <c r="J298" s="111">
        <v>1241423</v>
      </c>
      <c r="K298" s="111">
        <v>0</v>
      </c>
      <c r="L298" s="114">
        <v>419601</v>
      </c>
      <c r="M298" s="114">
        <v>24828</v>
      </c>
      <c r="N298" s="111">
        <v>0</v>
      </c>
      <c r="O298" s="275">
        <v>3.59</v>
      </c>
      <c r="P298" s="288">
        <v>3.59</v>
      </c>
      <c r="Q298" s="406">
        <v>0</v>
      </c>
      <c r="R298" s="112">
        <f t="shared" si="594"/>
        <v>0</v>
      </c>
      <c r="S298" s="113">
        <v>0</v>
      </c>
      <c r="T298" s="113">
        <v>0</v>
      </c>
      <c r="U298" s="113">
        <v>0</v>
      </c>
      <c r="V298" s="113">
        <v>0</v>
      </c>
      <c r="W298" s="113">
        <v>0</v>
      </c>
      <c r="X298" s="113">
        <v>0</v>
      </c>
      <c r="Y298" s="113">
        <f t="shared" si="595"/>
        <v>0</v>
      </c>
      <c r="Z298" s="113">
        <v>0</v>
      </c>
      <c r="AA298" s="113">
        <v>0</v>
      </c>
      <c r="AB298" s="113">
        <v>0</v>
      </c>
      <c r="AC298" s="113">
        <f t="shared" si="596"/>
        <v>0</v>
      </c>
      <c r="AD298" s="113">
        <f t="shared" si="597"/>
        <v>0</v>
      </c>
      <c r="AE298" s="114">
        <f t="shared" si="598"/>
        <v>0</v>
      </c>
      <c r="AF298" s="114">
        <f t="shared" si="599"/>
        <v>0</v>
      </c>
      <c r="AG298" s="113">
        <v>0</v>
      </c>
      <c r="AH298" s="113">
        <v>0</v>
      </c>
      <c r="AI298" s="113">
        <v>0</v>
      </c>
      <c r="AJ298" s="113">
        <f t="shared" si="600"/>
        <v>0</v>
      </c>
      <c r="AK298" s="113">
        <f t="shared" si="601"/>
        <v>0</v>
      </c>
      <c r="AL298" s="115">
        <v>0</v>
      </c>
      <c r="AM298" s="115">
        <v>0</v>
      </c>
      <c r="AN298" s="115">
        <v>0</v>
      </c>
      <c r="AO298" s="115">
        <v>0</v>
      </c>
      <c r="AP298" s="115">
        <v>0</v>
      </c>
      <c r="AQ298" s="115">
        <v>0</v>
      </c>
      <c r="AR298" s="115">
        <v>0</v>
      </c>
      <c r="AS298" s="115">
        <v>0</v>
      </c>
      <c r="AT298" s="409">
        <f t="shared" si="661"/>
        <v>0</v>
      </c>
      <c r="AU298" s="115">
        <f t="shared" si="662"/>
        <v>0</v>
      </c>
      <c r="AV298" s="116">
        <f t="shared" si="603"/>
        <v>0</v>
      </c>
      <c r="AW298" s="346">
        <f t="shared" si="663"/>
        <v>1685852</v>
      </c>
      <c r="AX298" s="113">
        <f t="shared" si="664"/>
        <v>1241423</v>
      </c>
      <c r="AY298" s="113">
        <f t="shared" si="665"/>
        <v>0</v>
      </c>
      <c r="AZ298" s="113">
        <f t="shared" si="666"/>
        <v>0</v>
      </c>
      <c r="BA298" s="113">
        <f t="shared" si="667"/>
        <v>419601</v>
      </c>
      <c r="BB298" s="113">
        <f t="shared" si="667"/>
        <v>24828</v>
      </c>
      <c r="BC298" s="113">
        <f t="shared" si="668"/>
        <v>0</v>
      </c>
      <c r="BD298" s="115">
        <f t="shared" si="669"/>
        <v>3.59</v>
      </c>
      <c r="BE298" s="115">
        <f t="shared" si="670"/>
        <v>3.59</v>
      </c>
      <c r="BF298" s="372">
        <f t="shared" si="671"/>
        <v>0</v>
      </c>
      <c r="BG298" s="116">
        <f t="shared" si="672"/>
        <v>0</v>
      </c>
    </row>
    <row r="299" spans="1:59" s="389" customFormat="1" ht="12.75" customHeight="1" x14ac:dyDescent="0.2">
      <c r="A299" s="374">
        <v>52</v>
      </c>
      <c r="B299" s="375">
        <v>4466</v>
      </c>
      <c r="C299" s="375">
        <v>650039017</v>
      </c>
      <c r="D299" s="375">
        <v>70982074</v>
      </c>
      <c r="E299" s="373" t="s">
        <v>250</v>
      </c>
      <c r="F299" s="375">
        <v>3141</v>
      </c>
      <c r="G299" s="247" t="s">
        <v>319</v>
      </c>
      <c r="H299" s="376" t="s">
        <v>282</v>
      </c>
      <c r="I299" s="110">
        <v>1521828</v>
      </c>
      <c r="J299" s="111">
        <v>1109306</v>
      </c>
      <c r="K299" s="111">
        <v>5000</v>
      </c>
      <c r="L299" s="114">
        <v>376636</v>
      </c>
      <c r="M299" s="114">
        <v>22186</v>
      </c>
      <c r="N299" s="111">
        <v>8700</v>
      </c>
      <c r="O299" s="275">
        <v>3.8</v>
      </c>
      <c r="P299" s="288">
        <v>0</v>
      </c>
      <c r="Q299" s="406">
        <v>3.8</v>
      </c>
      <c r="R299" s="112">
        <f t="shared" si="594"/>
        <v>-45000</v>
      </c>
      <c r="S299" s="113">
        <v>0</v>
      </c>
      <c r="T299" s="113">
        <v>0</v>
      </c>
      <c r="U299" s="113">
        <v>0</v>
      </c>
      <c r="V299" s="113">
        <v>0</v>
      </c>
      <c r="W299" s="113">
        <v>0</v>
      </c>
      <c r="X299" s="113">
        <v>0</v>
      </c>
      <c r="Y299" s="113">
        <f t="shared" si="595"/>
        <v>-45000</v>
      </c>
      <c r="Z299" s="113">
        <v>45000</v>
      </c>
      <c r="AA299" s="113">
        <v>0</v>
      </c>
      <c r="AB299" s="113">
        <v>0</v>
      </c>
      <c r="AC299" s="113">
        <f t="shared" si="596"/>
        <v>45000</v>
      </c>
      <c r="AD299" s="113">
        <f t="shared" si="597"/>
        <v>0</v>
      </c>
      <c r="AE299" s="114">
        <f t="shared" si="598"/>
        <v>0</v>
      </c>
      <c r="AF299" s="114">
        <f t="shared" si="599"/>
        <v>-900</v>
      </c>
      <c r="AG299" s="113">
        <v>0</v>
      </c>
      <c r="AH299" s="113">
        <v>0</v>
      </c>
      <c r="AI299" s="113">
        <v>0</v>
      </c>
      <c r="AJ299" s="113">
        <f t="shared" si="600"/>
        <v>0</v>
      </c>
      <c r="AK299" s="113">
        <f t="shared" si="601"/>
        <v>-900</v>
      </c>
      <c r="AL299" s="115">
        <v>0</v>
      </c>
      <c r="AM299" s="115">
        <v>0</v>
      </c>
      <c r="AN299" s="115">
        <v>0</v>
      </c>
      <c r="AO299" s="115">
        <v>0</v>
      </c>
      <c r="AP299" s="115">
        <v>0</v>
      </c>
      <c r="AQ299" s="115">
        <v>0</v>
      </c>
      <c r="AR299" s="115">
        <v>0</v>
      </c>
      <c r="AS299" s="115">
        <v>0</v>
      </c>
      <c r="AT299" s="409">
        <f t="shared" si="661"/>
        <v>0</v>
      </c>
      <c r="AU299" s="115">
        <f t="shared" si="662"/>
        <v>0</v>
      </c>
      <c r="AV299" s="116">
        <f t="shared" si="603"/>
        <v>0</v>
      </c>
      <c r="AW299" s="346">
        <f t="shared" si="663"/>
        <v>1520928</v>
      </c>
      <c r="AX299" s="113">
        <f t="shared" si="664"/>
        <v>1064306</v>
      </c>
      <c r="AY299" s="113">
        <f t="shared" si="665"/>
        <v>0</v>
      </c>
      <c r="AZ299" s="113">
        <f t="shared" si="666"/>
        <v>50000</v>
      </c>
      <c r="BA299" s="113">
        <f t="shared" si="667"/>
        <v>376636</v>
      </c>
      <c r="BB299" s="113">
        <f t="shared" si="667"/>
        <v>21286</v>
      </c>
      <c r="BC299" s="113">
        <f t="shared" si="668"/>
        <v>8700</v>
      </c>
      <c r="BD299" s="115">
        <f t="shared" si="669"/>
        <v>3.8</v>
      </c>
      <c r="BE299" s="115">
        <f t="shared" si="670"/>
        <v>0</v>
      </c>
      <c r="BF299" s="372">
        <f t="shared" si="671"/>
        <v>0</v>
      </c>
      <c r="BG299" s="116">
        <f t="shared" si="672"/>
        <v>3.8</v>
      </c>
    </row>
    <row r="300" spans="1:59" s="389" customFormat="1" ht="12.75" customHeight="1" x14ac:dyDescent="0.2">
      <c r="A300" s="374">
        <v>52</v>
      </c>
      <c r="B300" s="375">
        <v>4466</v>
      </c>
      <c r="C300" s="375">
        <v>650039017</v>
      </c>
      <c r="D300" s="375">
        <v>70982074</v>
      </c>
      <c r="E300" s="373" t="s">
        <v>250</v>
      </c>
      <c r="F300" s="375">
        <v>3143</v>
      </c>
      <c r="G300" s="247" t="s">
        <v>633</v>
      </c>
      <c r="H300" s="394" t="s">
        <v>281</v>
      </c>
      <c r="I300" s="110">
        <v>853948</v>
      </c>
      <c r="J300" s="111">
        <v>618974</v>
      </c>
      <c r="K300" s="111">
        <v>10000</v>
      </c>
      <c r="L300" s="114">
        <v>212594</v>
      </c>
      <c r="M300" s="114">
        <v>12380</v>
      </c>
      <c r="N300" s="111">
        <v>0</v>
      </c>
      <c r="O300" s="275">
        <v>1.4</v>
      </c>
      <c r="P300" s="288">
        <v>1.4</v>
      </c>
      <c r="Q300" s="406">
        <v>0</v>
      </c>
      <c r="R300" s="112">
        <f t="shared" si="594"/>
        <v>0</v>
      </c>
      <c r="S300" s="113">
        <v>0</v>
      </c>
      <c r="T300" s="113">
        <v>0</v>
      </c>
      <c r="U300" s="113">
        <v>0</v>
      </c>
      <c r="V300" s="113">
        <v>0</v>
      </c>
      <c r="W300" s="113">
        <v>0</v>
      </c>
      <c r="X300" s="113">
        <v>0</v>
      </c>
      <c r="Y300" s="113">
        <f t="shared" si="595"/>
        <v>0</v>
      </c>
      <c r="Z300" s="113">
        <v>0</v>
      </c>
      <c r="AA300" s="113">
        <v>0</v>
      </c>
      <c r="AB300" s="113">
        <v>0</v>
      </c>
      <c r="AC300" s="113">
        <f t="shared" si="596"/>
        <v>0</v>
      </c>
      <c r="AD300" s="113">
        <f t="shared" si="597"/>
        <v>0</v>
      </c>
      <c r="AE300" s="114">
        <f t="shared" si="598"/>
        <v>0</v>
      </c>
      <c r="AF300" s="114">
        <f t="shared" si="599"/>
        <v>0</v>
      </c>
      <c r="AG300" s="113">
        <v>0</v>
      </c>
      <c r="AH300" s="113">
        <v>0</v>
      </c>
      <c r="AI300" s="113">
        <v>0</v>
      </c>
      <c r="AJ300" s="113">
        <f t="shared" si="600"/>
        <v>0</v>
      </c>
      <c r="AK300" s="113">
        <f t="shared" si="601"/>
        <v>0</v>
      </c>
      <c r="AL300" s="115">
        <v>0</v>
      </c>
      <c r="AM300" s="115">
        <v>0</v>
      </c>
      <c r="AN300" s="115">
        <v>0</v>
      </c>
      <c r="AO300" s="115">
        <v>0</v>
      </c>
      <c r="AP300" s="115">
        <v>0</v>
      </c>
      <c r="AQ300" s="115">
        <v>0</v>
      </c>
      <c r="AR300" s="115">
        <v>0</v>
      </c>
      <c r="AS300" s="115">
        <v>0</v>
      </c>
      <c r="AT300" s="409">
        <f t="shared" si="661"/>
        <v>0</v>
      </c>
      <c r="AU300" s="115">
        <f t="shared" si="662"/>
        <v>0</v>
      </c>
      <c r="AV300" s="116">
        <f t="shared" si="603"/>
        <v>0</v>
      </c>
      <c r="AW300" s="346">
        <f t="shared" si="663"/>
        <v>853948</v>
      </c>
      <c r="AX300" s="113">
        <f t="shared" si="664"/>
        <v>618974</v>
      </c>
      <c r="AY300" s="113">
        <f t="shared" si="665"/>
        <v>0</v>
      </c>
      <c r="AZ300" s="113">
        <f t="shared" si="666"/>
        <v>10000</v>
      </c>
      <c r="BA300" s="113">
        <f t="shared" si="667"/>
        <v>212594</v>
      </c>
      <c r="BB300" s="113">
        <f t="shared" si="667"/>
        <v>12380</v>
      </c>
      <c r="BC300" s="113">
        <f t="shared" si="668"/>
        <v>0</v>
      </c>
      <c r="BD300" s="115">
        <f t="shared" si="669"/>
        <v>1.4</v>
      </c>
      <c r="BE300" s="115">
        <f t="shared" si="670"/>
        <v>1.4</v>
      </c>
      <c r="BF300" s="372">
        <f t="shared" si="671"/>
        <v>0</v>
      </c>
      <c r="BG300" s="116">
        <f t="shared" si="672"/>
        <v>0</v>
      </c>
    </row>
    <row r="301" spans="1:59" s="389" customFormat="1" ht="12.75" customHeight="1" x14ac:dyDescent="0.2">
      <c r="A301" s="374">
        <v>52</v>
      </c>
      <c r="B301" s="375">
        <v>4466</v>
      </c>
      <c r="C301" s="375">
        <v>650039017</v>
      </c>
      <c r="D301" s="375">
        <v>70982074</v>
      </c>
      <c r="E301" s="373" t="s">
        <v>250</v>
      </c>
      <c r="F301" s="375">
        <v>3143</v>
      </c>
      <c r="G301" s="247" t="s">
        <v>634</v>
      </c>
      <c r="H301" s="394" t="s">
        <v>282</v>
      </c>
      <c r="I301" s="110">
        <v>35111</v>
      </c>
      <c r="J301" s="111">
        <v>24750</v>
      </c>
      <c r="K301" s="111">
        <v>0</v>
      </c>
      <c r="L301" s="114">
        <v>8366</v>
      </c>
      <c r="M301" s="114">
        <v>495</v>
      </c>
      <c r="N301" s="111">
        <v>1500</v>
      </c>
      <c r="O301" s="275">
        <v>0.1</v>
      </c>
      <c r="P301" s="288">
        <v>0</v>
      </c>
      <c r="Q301" s="406">
        <v>0.1</v>
      </c>
      <c r="R301" s="112">
        <f t="shared" si="594"/>
        <v>0</v>
      </c>
      <c r="S301" s="113">
        <v>0</v>
      </c>
      <c r="T301" s="113">
        <v>0</v>
      </c>
      <c r="U301" s="113">
        <v>0</v>
      </c>
      <c r="V301" s="113">
        <v>0</v>
      </c>
      <c r="W301" s="113">
        <v>0</v>
      </c>
      <c r="X301" s="113">
        <v>0</v>
      </c>
      <c r="Y301" s="113">
        <f t="shared" si="595"/>
        <v>0</v>
      </c>
      <c r="Z301" s="113">
        <v>0</v>
      </c>
      <c r="AA301" s="113">
        <v>0</v>
      </c>
      <c r="AB301" s="113">
        <v>0</v>
      </c>
      <c r="AC301" s="113">
        <f t="shared" si="596"/>
        <v>0</v>
      </c>
      <c r="AD301" s="113">
        <f t="shared" si="597"/>
        <v>0</v>
      </c>
      <c r="AE301" s="114">
        <f t="shared" si="598"/>
        <v>0</v>
      </c>
      <c r="AF301" s="114">
        <f t="shared" si="599"/>
        <v>0</v>
      </c>
      <c r="AG301" s="113">
        <v>0</v>
      </c>
      <c r="AH301" s="113">
        <v>0</v>
      </c>
      <c r="AI301" s="113">
        <v>0</v>
      </c>
      <c r="AJ301" s="113">
        <f t="shared" si="600"/>
        <v>0</v>
      </c>
      <c r="AK301" s="113">
        <f t="shared" si="601"/>
        <v>0</v>
      </c>
      <c r="AL301" s="115">
        <v>0</v>
      </c>
      <c r="AM301" s="115">
        <v>0</v>
      </c>
      <c r="AN301" s="115">
        <v>0</v>
      </c>
      <c r="AO301" s="115">
        <v>0</v>
      </c>
      <c r="AP301" s="115">
        <v>0</v>
      </c>
      <c r="AQ301" s="115">
        <v>0</v>
      </c>
      <c r="AR301" s="115">
        <v>0</v>
      </c>
      <c r="AS301" s="115">
        <v>0</v>
      </c>
      <c r="AT301" s="409">
        <f t="shared" si="661"/>
        <v>0</v>
      </c>
      <c r="AU301" s="115">
        <f t="shared" si="662"/>
        <v>0</v>
      </c>
      <c r="AV301" s="116">
        <f t="shared" si="603"/>
        <v>0</v>
      </c>
      <c r="AW301" s="346">
        <f t="shared" si="663"/>
        <v>35111</v>
      </c>
      <c r="AX301" s="113">
        <f t="shared" si="664"/>
        <v>24750</v>
      </c>
      <c r="AY301" s="113">
        <f t="shared" si="665"/>
        <v>0</v>
      </c>
      <c r="AZ301" s="113">
        <f t="shared" si="666"/>
        <v>0</v>
      </c>
      <c r="BA301" s="113">
        <f t="shared" si="667"/>
        <v>8366</v>
      </c>
      <c r="BB301" s="113">
        <f t="shared" si="667"/>
        <v>495</v>
      </c>
      <c r="BC301" s="113">
        <f t="shared" si="668"/>
        <v>1500</v>
      </c>
      <c r="BD301" s="115">
        <f t="shared" si="669"/>
        <v>0.1</v>
      </c>
      <c r="BE301" s="115">
        <f t="shared" si="670"/>
        <v>0</v>
      </c>
      <c r="BF301" s="372">
        <f t="shared" si="671"/>
        <v>0</v>
      </c>
      <c r="BG301" s="116">
        <f t="shared" si="672"/>
        <v>0.1</v>
      </c>
    </row>
    <row r="302" spans="1:59" s="389" customFormat="1" ht="12.75" customHeight="1" x14ac:dyDescent="0.2">
      <c r="A302" s="237">
        <v>52</v>
      </c>
      <c r="B302" s="31">
        <v>4466</v>
      </c>
      <c r="C302" s="31">
        <v>650039017</v>
      </c>
      <c r="D302" s="31">
        <v>70982074</v>
      </c>
      <c r="E302" s="246" t="s">
        <v>251</v>
      </c>
      <c r="F302" s="31"/>
      <c r="G302" s="236"/>
      <c r="H302" s="327"/>
      <c r="I302" s="5">
        <v>16076735</v>
      </c>
      <c r="J302" s="8">
        <v>11672212</v>
      </c>
      <c r="K302" s="8">
        <v>35000</v>
      </c>
      <c r="L302" s="8">
        <v>3957039</v>
      </c>
      <c r="M302" s="8">
        <v>233444</v>
      </c>
      <c r="N302" s="8">
        <v>179040</v>
      </c>
      <c r="O302" s="9">
        <v>28.377700000000001</v>
      </c>
      <c r="P302" s="9">
        <v>19.465399999999999</v>
      </c>
      <c r="Q302" s="38">
        <v>8.9123000000000001</v>
      </c>
      <c r="R302" s="5">
        <f t="shared" ref="R302:BG302" si="673">SUM(R296:R301)</f>
        <v>-90000</v>
      </c>
      <c r="S302" s="8">
        <f t="shared" si="673"/>
        <v>0</v>
      </c>
      <c r="T302" s="8">
        <f t="shared" si="673"/>
        <v>0</v>
      </c>
      <c r="U302" s="8">
        <f t="shared" si="673"/>
        <v>74456</v>
      </c>
      <c r="V302" s="8">
        <f t="shared" si="673"/>
        <v>0</v>
      </c>
      <c r="W302" s="8">
        <f t="shared" ref="W302" si="674">SUM(W296:W301)</f>
        <v>0</v>
      </c>
      <c r="X302" s="8">
        <f t="shared" si="673"/>
        <v>0</v>
      </c>
      <c r="Y302" s="8">
        <f t="shared" si="673"/>
        <v>-15544</v>
      </c>
      <c r="Z302" s="8">
        <f t="shared" si="673"/>
        <v>90000</v>
      </c>
      <c r="AA302" s="8">
        <f t="shared" si="673"/>
        <v>0</v>
      </c>
      <c r="AB302" s="8">
        <f t="shared" si="673"/>
        <v>0</v>
      </c>
      <c r="AC302" s="8">
        <f t="shared" si="673"/>
        <v>90000</v>
      </c>
      <c r="AD302" s="8">
        <f t="shared" si="673"/>
        <v>74456</v>
      </c>
      <c r="AE302" s="8">
        <f t="shared" si="673"/>
        <v>25166</v>
      </c>
      <c r="AF302" s="8">
        <f t="shared" si="673"/>
        <v>-311</v>
      </c>
      <c r="AG302" s="8">
        <f t="shared" si="673"/>
        <v>0</v>
      </c>
      <c r="AH302" s="8">
        <f t="shared" si="673"/>
        <v>0</v>
      </c>
      <c r="AI302" s="8">
        <f t="shared" si="673"/>
        <v>0</v>
      </c>
      <c r="AJ302" s="8">
        <f t="shared" si="673"/>
        <v>0</v>
      </c>
      <c r="AK302" s="8">
        <f t="shared" si="673"/>
        <v>99311</v>
      </c>
      <c r="AL302" s="9">
        <f t="shared" si="673"/>
        <v>0</v>
      </c>
      <c r="AM302" s="9">
        <f t="shared" si="673"/>
        <v>-0.23</v>
      </c>
      <c r="AN302" s="9">
        <f t="shared" si="673"/>
        <v>0</v>
      </c>
      <c r="AO302" s="9">
        <f t="shared" si="673"/>
        <v>0</v>
      </c>
      <c r="AP302" s="9">
        <f t="shared" si="673"/>
        <v>0</v>
      </c>
      <c r="AQ302" s="9">
        <f t="shared" ref="AQ302" si="675">SUM(AQ296:AQ301)</f>
        <v>0</v>
      </c>
      <c r="AR302" s="9">
        <f t="shared" si="673"/>
        <v>0</v>
      </c>
      <c r="AS302" s="9">
        <f t="shared" si="673"/>
        <v>0</v>
      </c>
      <c r="AT302" s="9">
        <f t="shared" si="673"/>
        <v>0</v>
      </c>
      <c r="AU302" s="9">
        <f t="shared" si="673"/>
        <v>-0.23</v>
      </c>
      <c r="AV302" s="78">
        <f t="shared" si="673"/>
        <v>-0.23</v>
      </c>
      <c r="AW302" s="851">
        <f t="shared" si="673"/>
        <v>16176046</v>
      </c>
      <c r="AX302" s="8">
        <f t="shared" si="673"/>
        <v>11656668</v>
      </c>
      <c r="AY302" s="43">
        <f t="shared" ref="AY302" si="676">SUM(AY296:AY301)</f>
        <v>0</v>
      </c>
      <c r="AZ302" s="8">
        <f t="shared" si="673"/>
        <v>125000</v>
      </c>
      <c r="BA302" s="8">
        <f t="shared" si="673"/>
        <v>3982205</v>
      </c>
      <c r="BB302" s="8">
        <f t="shared" si="673"/>
        <v>233133</v>
      </c>
      <c r="BC302" s="8">
        <f t="shared" si="673"/>
        <v>179040</v>
      </c>
      <c r="BD302" s="9">
        <f t="shared" si="673"/>
        <v>28.1477</v>
      </c>
      <c r="BE302" s="9">
        <f t="shared" si="673"/>
        <v>19.465399999999999</v>
      </c>
      <c r="BF302" s="9">
        <f t="shared" si="673"/>
        <v>0</v>
      </c>
      <c r="BG302" s="78">
        <f t="shared" si="673"/>
        <v>8.6822999999999997</v>
      </c>
    </row>
    <row r="303" spans="1:59" s="389" customFormat="1" x14ac:dyDescent="0.2">
      <c r="A303" s="374">
        <v>53</v>
      </c>
      <c r="B303" s="375">
        <v>4470</v>
      </c>
      <c r="C303" s="375">
        <v>600075109</v>
      </c>
      <c r="D303" s="375">
        <v>70982112</v>
      </c>
      <c r="E303" s="373" t="s">
        <v>252</v>
      </c>
      <c r="F303" s="375">
        <v>3231</v>
      </c>
      <c r="G303" s="247" t="s">
        <v>320</v>
      </c>
      <c r="H303" s="376" t="s">
        <v>281</v>
      </c>
      <c r="I303" s="110">
        <v>8656626</v>
      </c>
      <c r="J303" s="111">
        <v>6169131</v>
      </c>
      <c r="K303" s="111">
        <v>187000</v>
      </c>
      <c r="L303" s="114">
        <v>2148372</v>
      </c>
      <c r="M303" s="114">
        <v>123383</v>
      </c>
      <c r="N303" s="111">
        <v>28740</v>
      </c>
      <c r="O303" s="275">
        <v>11.895</v>
      </c>
      <c r="P303" s="288">
        <v>10.5352</v>
      </c>
      <c r="Q303" s="406">
        <v>1.3597999999999999</v>
      </c>
      <c r="R303" s="112">
        <f t="shared" si="594"/>
        <v>57000</v>
      </c>
      <c r="S303" s="113">
        <v>0</v>
      </c>
      <c r="T303" s="113">
        <v>0</v>
      </c>
      <c r="U303" s="113">
        <v>3420</v>
      </c>
      <c r="V303" s="113">
        <v>0</v>
      </c>
      <c r="W303" s="113">
        <v>0</v>
      </c>
      <c r="X303" s="113">
        <v>0</v>
      </c>
      <c r="Y303" s="113">
        <f t="shared" si="595"/>
        <v>60420</v>
      </c>
      <c r="Z303" s="113">
        <v>-57000</v>
      </c>
      <c r="AA303" s="113">
        <v>0</v>
      </c>
      <c r="AB303" s="113">
        <v>0</v>
      </c>
      <c r="AC303" s="113">
        <f t="shared" si="596"/>
        <v>-57000</v>
      </c>
      <c r="AD303" s="113">
        <f t="shared" si="597"/>
        <v>3420</v>
      </c>
      <c r="AE303" s="114">
        <f t="shared" si="598"/>
        <v>1156</v>
      </c>
      <c r="AF303" s="114">
        <f t="shared" si="599"/>
        <v>1208</v>
      </c>
      <c r="AG303" s="113">
        <v>0</v>
      </c>
      <c r="AH303" s="113">
        <v>0</v>
      </c>
      <c r="AI303" s="113">
        <v>0</v>
      </c>
      <c r="AJ303" s="113">
        <f t="shared" si="600"/>
        <v>0</v>
      </c>
      <c r="AK303" s="113">
        <f t="shared" si="601"/>
        <v>5784</v>
      </c>
      <c r="AL303" s="115">
        <v>0.13</v>
      </c>
      <c r="AM303" s="115">
        <v>0</v>
      </c>
      <c r="AN303" s="115">
        <v>0</v>
      </c>
      <c r="AO303" s="115">
        <v>0</v>
      </c>
      <c r="AP303" s="115">
        <v>0</v>
      </c>
      <c r="AQ303" s="115">
        <v>0</v>
      </c>
      <c r="AR303" s="115">
        <v>0</v>
      </c>
      <c r="AS303" s="115">
        <v>0</v>
      </c>
      <c r="AT303" s="409">
        <f>AL303+AN303+AO303+AR303+AQ303</f>
        <v>0.13</v>
      </c>
      <c r="AU303" s="115">
        <f>AM303+AP303+AS303</f>
        <v>0</v>
      </c>
      <c r="AV303" s="116">
        <f t="shared" si="603"/>
        <v>0.13</v>
      </c>
      <c r="AW303" s="346">
        <f>I303+AK303</f>
        <v>8662410</v>
      </c>
      <c r="AX303" s="113">
        <f>J303+Y303</f>
        <v>6229551</v>
      </c>
      <c r="AY303" s="113">
        <f>W303</f>
        <v>0</v>
      </c>
      <c r="AZ303" s="113">
        <f>K303+AC303</f>
        <v>130000</v>
      </c>
      <c r="BA303" s="113">
        <f>L303+AE303</f>
        <v>2149528</v>
      </c>
      <c r="BB303" s="113">
        <f>M303+AF303</f>
        <v>124591</v>
      </c>
      <c r="BC303" s="113">
        <f>N303+AJ303</f>
        <v>28740</v>
      </c>
      <c r="BD303" s="115">
        <f>O303+AV303</f>
        <v>12.025</v>
      </c>
      <c r="BE303" s="115">
        <f>P303+AT303</f>
        <v>10.6652</v>
      </c>
      <c r="BF303" s="372">
        <f>AQ303</f>
        <v>0</v>
      </c>
      <c r="BG303" s="116">
        <f>Q303+AU303</f>
        <v>1.3597999999999999</v>
      </c>
    </row>
    <row r="304" spans="1:59" s="389" customFormat="1" ht="13.5" thickBot="1" x14ac:dyDescent="0.25">
      <c r="A304" s="241">
        <v>53</v>
      </c>
      <c r="B304" s="59">
        <v>4470</v>
      </c>
      <c r="C304" s="59">
        <v>600075109</v>
      </c>
      <c r="D304" s="59">
        <v>70982112</v>
      </c>
      <c r="E304" s="404" t="s">
        <v>253</v>
      </c>
      <c r="F304" s="59"/>
      <c r="G304" s="242"/>
      <c r="H304" s="405"/>
      <c r="I304" s="336">
        <v>8656626</v>
      </c>
      <c r="J304" s="43">
        <v>6169131</v>
      </c>
      <c r="K304" s="43">
        <v>187000</v>
      </c>
      <c r="L304" s="43">
        <v>2148372</v>
      </c>
      <c r="M304" s="43">
        <v>123383</v>
      </c>
      <c r="N304" s="43">
        <v>28740</v>
      </c>
      <c r="O304" s="45">
        <v>11.895</v>
      </c>
      <c r="P304" s="45">
        <v>10.5352</v>
      </c>
      <c r="Q304" s="65">
        <v>1.3597999999999999</v>
      </c>
      <c r="R304" s="451">
        <f t="shared" ref="R304:BG304" si="677">SUM(R303)</f>
        <v>57000</v>
      </c>
      <c r="S304" s="452">
        <f t="shared" si="677"/>
        <v>0</v>
      </c>
      <c r="T304" s="452">
        <f t="shared" si="677"/>
        <v>0</v>
      </c>
      <c r="U304" s="452">
        <f t="shared" si="677"/>
        <v>3420</v>
      </c>
      <c r="V304" s="452">
        <f t="shared" si="677"/>
        <v>0</v>
      </c>
      <c r="W304" s="452">
        <f t="shared" ref="W304" si="678">SUM(W303)</f>
        <v>0</v>
      </c>
      <c r="X304" s="452">
        <f t="shared" si="677"/>
        <v>0</v>
      </c>
      <c r="Y304" s="452">
        <f t="shared" si="677"/>
        <v>60420</v>
      </c>
      <c r="Z304" s="452">
        <f t="shared" si="677"/>
        <v>-57000</v>
      </c>
      <c r="AA304" s="452">
        <f t="shared" si="677"/>
        <v>0</v>
      </c>
      <c r="AB304" s="452">
        <f t="shared" si="677"/>
        <v>0</v>
      </c>
      <c r="AC304" s="452">
        <f t="shared" si="677"/>
        <v>-57000</v>
      </c>
      <c r="AD304" s="452">
        <f t="shared" si="677"/>
        <v>3420</v>
      </c>
      <c r="AE304" s="452">
        <f t="shared" si="677"/>
        <v>1156</v>
      </c>
      <c r="AF304" s="452">
        <f t="shared" si="677"/>
        <v>1208</v>
      </c>
      <c r="AG304" s="452">
        <f t="shared" si="677"/>
        <v>0</v>
      </c>
      <c r="AH304" s="452">
        <f t="shared" si="677"/>
        <v>0</v>
      </c>
      <c r="AI304" s="452">
        <f t="shared" si="677"/>
        <v>0</v>
      </c>
      <c r="AJ304" s="452">
        <f t="shared" si="677"/>
        <v>0</v>
      </c>
      <c r="AK304" s="452">
        <f t="shared" si="677"/>
        <v>5784</v>
      </c>
      <c r="AL304" s="453">
        <f t="shared" si="677"/>
        <v>0.13</v>
      </c>
      <c r="AM304" s="453">
        <f t="shared" si="677"/>
        <v>0</v>
      </c>
      <c r="AN304" s="453">
        <f t="shared" si="677"/>
        <v>0</v>
      </c>
      <c r="AO304" s="453">
        <f t="shared" si="677"/>
        <v>0</v>
      </c>
      <c r="AP304" s="453">
        <f t="shared" si="677"/>
        <v>0</v>
      </c>
      <c r="AQ304" s="453">
        <f t="shared" ref="AQ304" si="679">SUM(AQ303)</f>
        <v>0</v>
      </c>
      <c r="AR304" s="453">
        <f t="shared" si="677"/>
        <v>0</v>
      </c>
      <c r="AS304" s="453">
        <f t="shared" si="677"/>
        <v>0</v>
      </c>
      <c r="AT304" s="453">
        <f t="shared" si="677"/>
        <v>0.13</v>
      </c>
      <c r="AU304" s="453">
        <f t="shared" si="677"/>
        <v>0</v>
      </c>
      <c r="AV304" s="454">
        <f t="shared" si="677"/>
        <v>0.13</v>
      </c>
      <c r="AW304" s="853">
        <f t="shared" si="677"/>
        <v>8662410</v>
      </c>
      <c r="AX304" s="452">
        <f t="shared" si="677"/>
        <v>6229551</v>
      </c>
      <c r="AY304" s="452">
        <f t="shared" ref="AY304" si="680">SUM(AY303)</f>
        <v>0</v>
      </c>
      <c r="AZ304" s="452">
        <f t="shared" si="677"/>
        <v>130000</v>
      </c>
      <c r="BA304" s="452">
        <f t="shared" si="677"/>
        <v>2149528</v>
      </c>
      <c r="BB304" s="452">
        <f t="shared" si="677"/>
        <v>124591</v>
      </c>
      <c r="BC304" s="452">
        <f t="shared" si="677"/>
        <v>28740</v>
      </c>
      <c r="BD304" s="453">
        <f t="shared" si="677"/>
        <v>12.025</v>
      </c>
      <c r="BE304" s="453">
        <f t="shared" si="677"/>
        <v>10.6652</v>
      </c>
      <c r="BF304" s="453">
        <f t="shared" si="677"/>
        <v>0</v>
      </c>
      <c r="BG304" s="454">
        <f t="shared" si="677"/>
        <v>1.3597999999999999</v>
      </c>
    </row>
    <row r="305" spans="1:61" s="389" customFormat="1" ht="13.5" thickBot="1" x14ac:dyDescent="0.25">
      <c r="A305" s="243"/>
      <c r="B305" s="54"/>
      <c r="C305" s="54"/>
      <c r="D305" s="54"/>
      <c r="E305" s="136" t="s">
        <v>799</v>
      </c>
      <c r="F305" s="54"/>
      <c r="G305" s="244"/>
      <c r="H305" s="335"/>
      <c r="I305" s="337">
        <f t="shared" ref="I305:BG305" si="681">I13+I17+I22+I27+I31+I34+I37+I41+I43+I50+I56+I63+I70+I76+I83+I89+I95+I105+I107+I111+I118+I122+I128+I135+I142+I144+I148+I155+I162+I169+I176+I182+I186+I193+I197+I203+I212+I219+I221+I225+I232+I239+I243+I250+I253+I260+I268+I274+I281+I288+I295+I302+I304</f>
        <v>964176962</v>
      </c>
      <c r="J305" s="63">
        <f t="shared" si="681"/>
        <v>694563173</v>
      </c>
      <c r="K305" s="63">
        <f t="shared" si="681"/>
        <v>3857970</v>
      </c>
      <c r="L305" s="63">
        <f t="shared" si="681"/>
        <v>236066348</v>
      </c>
      <c r="M305" s="63">
        <f t="shared" si="681"/>
        <v>13891268</v>
      </c>
      <c r="N305" s="63">
        <f t="shared" si="681"/>
        <v>15798203</v>
      </c>
      <c r="O305" s="64">
        <f t="shared" si="681"/>
        <v>1517.7590000000007</v>
      </c>
      <c r="P305" s="64">
        <f t="shared" si="681"/>
        <v>1083.3508999999997</v>
      </c>
      <c r="Q305" s="66">
        <f t="shared" si="681"/>
        <v>434.40809999999999</v>
      </c>
      <c r="R305" s="818">
        <f t="shared" si="681"/>
        <v>-305538</v>
      </c>
      <c r="S305" s="819">
        <f t="shared" si="681"/>
        <v>207223</v>
      </c>
      <c r="T305" s="819">
        <f t="shared" si="681"/>
        <v>2949133</v>
      </c>
      <c r="U305" s="819">
        <f t="shared" si="681"/>
        <v>3285552</v>
      </c>
      <c r="V305" s="819">
        <f t="shared" si="681"/>
        <v>-712976</v>
      </c>
      <c r="W305" s="819">
        <f t="shared" ref="W305" si="682">W13+W17+W22+W27+W31+W34+W37+W41+W43+W50+W56+W63+W70+W76+W83+W89+W95+W105+W107+W111+W118+W122+W128+W135+W142+W144+W148+W155+W162+W169+W176+W182+W186+W193+W197+W203+W212+W219+W221+W225+W232+W239+W243+W250+W253+W260+W268+W274+W281+W288+W295+W302+W304</f>
        <v>461920</v>
      </c>
      <c r="X305" s="819">
        <f t="shared" si="681"/>
        <v>0</v>
      </c>
      <c r="Y305" s="819">
        <f t="shared" si="681"/>
        <v>5885314</v>
      </c>
      <c r="Z305" s="819">
        <f t="shared" si="681"/>
        <v>305538</v>
      </c>
      <c r="AA305" s="819">
        <f t="shared" si="681"/>
        <v>0</v>
      </c>
      <c r="AB305" s="819">
        <f t="shared" si="681"/>
        <v>0</v>
      </c>
      <c r="AC305" s="819">
        <f t="shared" si="681"/>
        <v>305538</v>
      </c>
      <c r="AD305" s="819">
        <f t="shared" si="681"/>
        <v>6190852</v>
      </c>
      <c r="AE305" s="819">
        <f t="shared" si="681"/>
        <v>2092505</v>
      </c>
      <c r="AF305" s="819">
        <f t="shared" si="681"/>
        <v>117703</v>
      </c>
      <c r="AG305" s="819">
        <f t="shared" si="681"/>
        <v>29750</v>
      </c>
      <c r="AH305" s="819">
        <f t="shared" si="681"/>
        <v>968221</v>
      </c>
      <c r="AI305" s="819">
        <f t="shared" si="681"/>
        <v>0</v>
      </c>
      <c r="AJ305" s="819">
        <f t="shared" si="681"/>
        <v>997971</v>
      </c>
      <c r="AK305" s="819">
        <f t="shared" si="681"/>
        <v>9399031</v>
      </c>
      <c r="AL305" s="820">
        <f t="shared" si="681"/>
        <v>-0.39999999999999991</v>
      </c>
      <c r="AM305" s="820">
        <f t="shared" si="681"/>
        <v>-0.98999999999999988</v>
      </c>
      <c r="AN305" s="820">
        <f t="shared" si="681"/>
        <v>0.63</v>
      </c>
      <c r="AO305" s="820">
        <f t="shared" si="681"/>
        <v>5.2799999999999994</v>
      </c>
      <c r="AP305" s="820">
        <f t="shared" si="681"/>
        <v>0</v>
      </c>
      <c r="AQ305" s="820">
        <f t="shared" ref="AQ305" si="683">AQ13+AQ17+AQ22+AQ27+AQ31+AQ34+AQ37+AQ41+AQ43+AQ50+AQ56+AQ63+AQ70+AQ76+AQ83+AQ89+AQ95+AQ105+AQ107+AQ111+AQ118+AQ122+AQ128+AQ135+AQ142+AQ144+AQ148+AQ155+AQ162+AQ169+AQ176+AQ182+AQ186+AQ193+AQ197+AQ203+AQ212+AQ219+AQ221+AQ225+AQ232+AQ239+AQ243+AQ250+AQ253+AQ260+AQ268+AQ274+AQ281+AQ288+AQ295+AQ302+AQ304</f>
        <v>1.3332999999999999</v>
      </c>
      <c r="AR305" s="820">
        <f t="shared" si="681"/>
        <v>0</v>
      </c>
      <c r="AS305" s="820">
        <f t="shared" si="681"/>
        <v>0</v>
      </c>
      <c r="AT305" s="820">
        <f t="shared" si="681"/>
        <v>6.8433000000000002</v>
      </c>
      <c r="AU305" s="820">
        <f t="shared" si="681"/>
        <v>-0.98999999999999988</v>
      </c>
      <c r="AV305" s="821">
        <f t="shared" si="681"/>
        <v>5.8532999999999999</v>
      </c>
      <c r="AW305" s="840">
        <f t="shared" si="681"/>
        <v>973575993</v>
      </c>
      <c r="AX305" s="819">
        <f t="shared" si="681"/>
        <v>700448487</v>
      </c>
      <c r="AY305" s="819">
        <f t="shared" ref="AY305" si="684">AY13+AY17+AY22+AY27+AY31+AY34+AY37+AY41+AY43+AY50+AY56+AY63+AY70+AY76+AY83+AY89+AY95+AY105+AY107+AY111+AY118+AY122+AY128+AY135+AY142+AY144+AY148+AY155+AY162+AY169+AY176+AY182+AY186+AY193+AY197+AY203+AY212+AY219+AY221+AY225+AY232+AY239+AY243+AY250+AY253+AY260+AY268+AY274+AY281+AY288+AY295+AY302+AY304</f>
        <v>461920</v>
      </c>
      <c r="AZ305" s="819">
        <f t="shared" si="681"/>
        <v>4163508</v>
      </c>
      <c r="BA305" s="819">
        <f t="shared" si="681"/>
        <v>238158853</v>
      </c>
      <c r="BB305" s="819">
        <f t="shared" si="681"/>
        <v>14008971</v>
      </c>
      <c r="BC305" s="819">
        <f t="shared" si="681"/>
        <v>16796174</v>
      </c>
      <c r="BD305" s="820">
        <f t="shared" si="681"/>
        <v>1523.6123000000002</v>
      </c>
      <c r="BE305" s="820">
        <f t="shared" si="681"/>
        <v>1090.1941999999997</v>
      </c>
      <c r="BF305" s="820">
        <f t="shared" si="681"/>
        <v>1.3332999999999999</v>
      </c>
      <c r="BG305" s="821">
        <f t="shared" si="681"/>
        <v>433.41810000000009</v>
      </c>
    </row>
    <row r="306" spans="1:61" s="389" customFormat="1" x14ac:dyDescent="0.2">
      <c r="D306" s="16"/>
      <c r="E306" s="12"/>
      <c r="F306" s="16"/>
      <c r="G306" s="41"/>
      <c r="H306" s="12"/>
      <c r="I306" s="94">
        <f>SUM(J305:N305)</f>
        <v>964176962</v>
      </c>
      <c r="J306" s="94"/>
      <c r="K306" s="94"/>
      <c r="L306" s="94"/>
      <c r="M306" s="94"/>
      <c r="N306" s="94"/>
      <c r="O306" s="95">
        <f>SUM(P305:Q305)</f>
        <v>1517.7589999999996</v>
      </c>
      <c r="P306" s="95"/>
      <c r="Q306" s="95"/>
      <c r="R306" s="95"/>
      <c r="S306" s="95"/>
      <c r="T306" s="95"/>
      <c r="U306" s="95"/>
      <c r="V306" s="95"/>
      <c r="W306" s="95"/>
      <c r="X306" s="95"/>
      <c r="Y306" s="216">
        <f>SUM(R305:X305)</f>
        <v>5885314</v>
      </c>
      <c r="Z306" s="217"/>
      <c r="AA306" s="217"/>
      <c r="AB306" s="217"/>
      <c r="AC306" s="216">
        <f>SUM(Z305:AB305)</f>
        <v>305538</v>
      </c>
      <c r="AD306" s="216">
        <f>Y305+AC305</f>
        <v>6190852</v>
      </c>
      <c r="AE306" s="218"/>
      <c r="AF306" s="218"/>
      <c r="AG306" s="217"/>
      <c r="AH306" s="217"/>
      <c r="AI306" s="217"/>
      <c r="AJ306" s="216">
        <f>SUM(AG305:AI305)</f>
        <v>997971</v>
      </c>
      <c r="AK306" s="216">
        <f>AD305+AE305+AF305+AJ305</f>
        <v>9399031</v>
      </c>
      <c r="AL306" s="137"/>
      <c r="AM306" s="137"/>
      <c r="AN306" s="137"/>
      <c r="AO306" s="137"/>
      <c r="AP306" s="137"/>
      <c r="AQ306" s="137"/>
      <c r="AR306" s="137"/>
      <c r="AS306" s="137"/>
      <c r="AT306" s="138">
        <f>AL305+AN305+AO305+AR305</f>
        <v>5.51</v>
      </c>
      <c r="AU306" s="138">
        <f>AM305+AP305+AS305</f>
        <v>-0.98999999999999988</v>
      </c>
      <c r="AV306" s="138">
        <f>SUM(AT305:AU305)</f>
        <v>5.8532999999999999</v>
      </c>
      <c r="AW306" s="94">
        <f>AX305+AZ305+BA305+BB305+BC305</f>
        <v>973575993</v>
      </c>
      <c r="AX306" s="93"/>
      <c r="AY306" s="93"/>
      <c r="AZ306" s="93"/>
      <c r="BA306" s="93"/>
      <c r="BB306" s="93"/>
      <c r="BC306" s="93"/>
      <c r="BD306" s="95">
        <f>BE305+BG305</f>
        <v>1523.6122999999998</v>
      </c>
      <c r="BE306" s="141"/>
      <c r="BF306" s="141"/>
      <c r="BG306" s="141"/>
    </row>
    <row r="307" spans="1:61" ht="13.5" thickBot="1" x14ac:dyDescent="0.25">
      <c r="D307" s="16"/>
      <c r="E307" s="12"/>
      <c r="F307" s="415"/>
      <c r="G307" s="41"/>
      <c r="H307" s="12"/>
      <c r="I307" s="139">
        <f ca="1">SUM(J308:N308)</f>
        <v>964176962</v>
      </c>
      <c r="J307" s="91"/>
      <c r="K307" s="91"/>
      <c r="L307" s="91"/>
      <c r="M307" s="91"/>
      <c r="N307" s="91"/>
      <c r="O307" s="140">
        <f ca="1">SUM(P308:Q308)</f>
        <v>1517.759</v>
      </c>
      <c r="P307" s="266"/>
      <c r="Q307" s="266"/>
      <c r="R307" s="95"/>
      <c r="S307" s="95"/>
      <c r="T307" s="95"/>
      <c r="U307" s="95"/>
      <c r="V307" s="95"/>
      <c r="W307" s="95"/>
      <c r="X307" s="95"/>
      <c r="Y307" s="216">
        <f ca="1">SUM(R308:X308)</f>
        <v>5885314</v>
      </c>
      <c r="Z307" s="217"/>
      <c r="AA307" s="217"/>
      <c r="AB307" s="217"/>
      <c r="AC307" s="216">
        <f ca="1">SUM(Z308:AB308)</f>
        <v>305538</v>
      </c>
      <c r="AD307" s="216">
        <f ca="1">Y308+AC308</f>
        <v>6190852</v>
      </c>
      <c r="AE307" s="218"/>
      <c r="AF307" s="218"/>
      <c r="AG307" s="217"/>
      <c r="AH307" s="217"/>
      <c r="AI307" s="217"/>
      <c r="AJ307" s="216">
        <f ca="1">SUM(AG308:AI308)</f>
        <v>997971</v>
      </c>
      <c r="AK307" s="216">
        <f ca="1">AD308+AE308+AF308+AJ308</f>
        <v>9399031</v>
      </c>
      <c r="AL307" s="137"/>
      <c r="AM307" s="137"/>
      <c r="AN307" s="137"/>
      <c r="AO307" s="137"/>
      <c r="AP307" s="137"/>
      <c r="AQ307" s="137"/>
      <c r="AR307" s="137"/>
      <c r="AS307" s="137"/>
      <c r="AT307" s="305">
        <f ca="1">AL308+AN308+AO308+AR308</f>
        <v>5.51</v>
      </c>
      <c r="AU307" s="305">
        <f ca="1">AM308+AP308+AS308</f>
        <v>-0.99</v>
      </c>
      <c r="AV307" s="305">
        <f ca="1">SUM(AT308:AU308)</f>
        <v>5.8532999999999999</v>
      </c>
      <c r="AW307" s="94">
        <f ca="1">AX308+AZ308+BA308+BB308+BC308</f>
        <v>973575993</v>
      </c>
      <c r="AX307" s="93"/>
      <c r="AY307" s="93"/>
      <c r="AZ307" s="93"/>
      <c r="BA307" s="93"/>
      <c r="BB307" s="93"/>
      <c r="BC307" s="93"/>
      <c r="BD307" s="95">
        <f ca="1">BE308+BG308</f>
        <v>1523.6123000000002</v>
      </c>
      <c r="BE307" s="141"/>
      <c r="BF307" s="141"/>
      <c r="BG307" s="141"/>
    </row>
    <row r="308" spans="1:61" ht="13.5" thickBot="1" x14ac:dyDescent="0.25">
      <c r="D308" s="16"/>
      <c r="E308" s="12"/>
      <c r="F308" s="16"/>
      <c r="G308" s="41"/>
      <c r="H308" s="44" t="s">
        <v>0</v>
      </c>
      <c r="I308" s="211">
        <f t="shared" ref="I308:BG308" ca="1" si="685">SUM(I309:I318)</f>
        <v>964176962</v>
      </c>
      <c r="J308" s="60">
        <f t="shared" ca="1" si="685"/>
        <v>694563173</v>
      </c>
      <c r="K308" s="60">
        <f t="shared" ca="1" si="685"/>
        <v>3857970</v>
      </c>
      <c r="L308" s="60">
        <f t="shared" ca="1" si="685"/>
        <v>236066348</v>
      </c>
      <c r="M308" s="60">
        <f t="shared" ca="1" si="685"/>
        <v>13891268</v>
      </c>
      <c r="N308" s="60">
        <f t="shared" ca="1" si="685"/>
        <v>15798203</v>
      </c>
      <c r="O308" s="61">
        <f t="shared" ca="1" si="685"/>
        <v>1517.7590000000005</v>
      </c>
      <c r="P308" s="61">
        <f t="shared" ca="1" si="685"/>
        <v>1083.3509000000001</v>
      </c>
      <c r="Q308" s="228">
        <f t="shared" ca="1" si="685"/>
        <v>434.40809999999993</v>
      </c>
      <c r="R308" s="211">
        <f t="shared" ca="1" si="685"/>
        <v>-305538</v>
      </c>
      <c r="S308" s="60">
        <f t="shared" ca="1" si="685"/>
        <v>207223</v>
      </c>
      <c r="T308" s="60">
        <f t="shared" ca="1" si="685"/>
        <v>2949133</v>
      </c>
      <c r="U308" s="60">
        <f t="shared" ca="1" si="685"/>
        <v>3285552</v>
      </c>
      <c r="V308" s="60">
        <f t="shared" ca="1" si="685"/>
        <v>-712976</v>
      </c>
      <c r="W308" s="60">
        <f t="shared" ref="W308" ca="1" si="686">SUM(W309:W318)</f>
        <v>461920</v>
      </c>
      <c r="X308" s="60">
        <f t="shared" ca="1" si="685"/>
        <v>0</v>
      </c>
      <c r="Y308" s="60">
        <f t="shared" ca="1" si="685"/>
        <v>5885314</v>
      </c>
      <c r="Z308" s="60">
        <f t="shared" ca="1" si="685"/>
        <v>305538</v>
      </c>
      <c r="AA308" s="60">
        <f t="shared" ca="1" si="685"/>
        <v>0</v>
      </c>
      <c r="AB308" s="60">
        <f t="shared" ca="1" si="685"/>
        <v>0</v>
      </c>
      <c r="AC308" s="60">
        <f t="shared" ca="1" si="685"/>
        <v>305538</v>
      </c>
      <c r="AD308" s="60">
        <f t="shared" ca="1" si="685"/>
        <v>6190852</v>
      </c>
      <c r="AE308" s="60">
        <f t="shared" ca="1" si="685"/>
        <v>2092505</v>
      </c>
      <c r="AF308" s="60">
        <f t="shared" ca="1" si="685"/>
        <v>117703</v>
      </c>
      <c r="AG308" s="60">
        <f t="shared" ca="1" si="685"/>
        <v>29750</v>
      </c>
      <c r="AH308" s="60">
        <f t="shared" ca="1" si="685"/>
        <v>968221</v>
      </c>
      <c r="AI308" s="60">
        <f t="shared" ca="1" si="685"/>
        <v>0</v>
      </c>
      <c r="AJ308" s="60">
        <f t="shared" ca="1" si="685"/>
        <v>997971</v>
      </c>
      <c r="AK308" s="60">
        <f t="shared" ca="1" si="685"/>
        <v>9399031</v>
      </c>
      <c r="AL308" s="61">
        <f t="shared" ca="1" si="685"/>
        <v>-0.39999999999999991</v>
      </c>
      <c r="AM308" s="61">
        <f t="shared" ca="1" si="685"/>
        <v>-0.99</v>
      </c>
      <c r="AN308" s="61">
        <f t="shared" ca="1" si="685"/>
        <v>0.63</v>
      </c>
      <c r="AO308" s="61">
        <f t="shared" ca="1" si="685"/>
        <v>5.2799999999999994</v>
      </c>
      <c r="AP308" s="61">
        <f t="shared" ca="1" si="685"/>
        <v>0</v>
      </c>
      <c r="AQ308" s="61">
        <f t="shared" ref="AQ308" ca="1" si="687">SUM(AQ309:AQ318)</f>
        <v>1.3332999999999999</v>
      </c>
      <c r="AR308" s="61">
        <f t="shared" ca="1" si="685"/>
        <v>0</v>
      </c>
      <c r="AS308" s="61">
        <f t="shared" ca="1" si="685"/>
        <v>0</v>
      </c>
      <c r="AT308" s="61">
        <f t="shared" ca="1" si="685"/>
        <v>6.8433000000000002</v>
      </c>
      <c r="AU308" s="61">
        <f t="shared" ca="1" si="685"/>
        <v>-0.99</v>
      </c>
      <c r="AV308" s="62">
        <f t="shared" ca="1" si="685"/>
        <v>5.8532999999999991</v>
      </c>
      <c r="AW308" s="229">
        <f t="shared" ca="1" si="685"/>
        <v>973575993</v>
      </c>
      <c r="AX308" s="60">
        <f t="shared" ca="1" si="685"/>
        <v>700448487</v>
      </c>
      <c r="AY308" s="60">
        <f t="shared" ref="AY308" ca="1" si="688">SUM(AY309:AY318)</f>
        <v>461920</v>
      </c>
      <c r="AZ308" s="60">
        <f t="shared" ca="1" si="685"/>
        <v>4163508</v>
      </c>
      <c r="BA308" s="60">
        <f t="shared" ca="1" si="685"/>
        <v>238158853</v>
      </c>
      <c r="BB308" s="60">
        <f t="shared" ca="1" si="685"/>
        <v>14008971</v>
      </c>
      <c r="BC308" s="60">
        <f t="shared" ca="1" si="685"/>
        <v>16796174</v>
      </c>
      <c r="BD308" s="61">
        <f t="shared" ca="1" si="685"/>
        <v>1523.6122999999998</v>
      </c>
      <c r="BE308" s="61">
        <f t="shared" ca="1" si="685"/>
        <v>1090.1942000000001</v>
      </c>
      <c r="BF308" s="61">
        <f t="shared" ref="BF308" ca="1" si="689">SUM(BF309:BF318)</f>
        <v>1.3332999999999999</v>
      </c>
      <c r="BG308" s="62">
        <f t="shared" ca="1" si="685"/>
        <v>433.41809999999998</v>
      </c>
    </row>
    <row r="309" spans="1:61" x14ac:dyDescent="0.2">
      <c r="D309" s="16"/>
      <c r="E309" s="12"/>
      <c r="F309" s="16"/>
      <c r="G309" s="41"/>
      <c r="H309" s="1">
        <v>3111</v>
      </c>
      <c r="I309" s="251">
        <f t="shared" ref="I309:BG309" ca="1" si="690">SUMIF($F$12:$F$433,"=3111",I$12:I$389)</f>
        <v>190015297</v>
      </c>
      <c r="J309" s="252">
        <f t="shared" ca="1" si="690"/>
        <v>138351637</v>
      </c>
      <c r="K309" s="252">
        <f t="shared" ca="1" si="690"/>
        <v>486600</v>
      </c>
      <c r="L309" s="252">
        <f t="shared" ca="1" si="690"/>
        <v>46927324</v>
      </c>
      <c r="M309" s="252">
        <f t="shared" ca="1" si="690"/>
        <v>2767036</v>
      </c>
      <c r="N309" s="252">
        <f t="shared" ca="1" si="690"/>
        <v>1482700</v>
      </c>
      <c r="O309" s="253">
        <f t="shared" ca="1" si="690"/>
        <v>323.90369999999996</v>
      </c>
      <c r="P309" s="253">
        <f t="shared" ca="1" si="690"/>
        <v>251.96800000000002</v>
      </c>
      <c r="Q309" s="256">
        <f t="shared" ca="1" si="690"/>
        <v>71.935700000000011</v>
      </c>
      <c r="R309" s="251">
        <f t="shared" ca="1" si="690"/>
        <v>-31783</v>
      </c>
      <c r="S309" s="252">
        <f t="shared" ca="1" si="690"/>
        <v>0</v>
      </c>
      <c r="T309" s="252">
        <f t="shared" ca="1" si="690"/>
        <v>427446</v>
      </c>
      <c r="U309" s="252">
        <f t="shared" ca="1" si="690"/>
        <v>785512</v>
      </c>
      <c r="V309" s="252">
        <f t="shared" ca="1" si="690"/>
        <v>-234330</v>
      </c>
      <c r="W309" s="252">
        <f t="shared" ca="1" si="690"/>
        <v>0</v>
      </c>
      <c r="X309" s="252">
        <f t="shared" ca="1" si="690"/>
        <v>0</v>
      </c>
      <c r="Y309" s="252">
        <f t="shared" ca="1" si="690"/>
        <v>946845</v>
      </c>
      <c r="Z309" s="252">
        <f t="shared" ca="1" si="690"/>
        <v>31783</v>
      </c>
      <c r="AA309" s="252">
        <f t="shared" ca="1" si="690"/>
        <v>0</v>
      </c>
      <c r="AB309" s="252">
        <f t="shared" ca="1" si="690"/>
        <v>0</v>
      </c>
      <c r="AC309" s="252">
        <f t="shared" ca="1" si="690"/>
        <v>31783</v>
      </c>
      <c r="AD309" s="252">
        <f t="shared" ca="1" si="690"/>
        <v>978628</v>
      </c>
      <c r="AE309" s="252">
        <f t="shared" ca="1" si="690"/>
        <v>330776</v>
      </c>
      <c r="AF309" s="252">
        <f t="shared" ca="1" si="690"/>
        <v>18936</v>
      </c>
      <c r="AG309" s="252">
        <f t="shared" ca="1" si="690"/>
        <v>2000</v>
      </c>
      <c r="AH309" s="252">
        <f t="shared" ca="1" si="690"/>
        <v>318220</v>
      </c>
      <c r="AI309" s="252">
        <f t="shared" ca="1" si="690"/>
        <v>0</v>
      </c>
      <c r="AJ309" s="252">
        <f t="shared" ca="1" si="690"/>
        <v>320220</v>
      </c>
      <c r="AK309" s="252">
        <f t="shared" ca="1" si="690"/>
        <v>1648560</v>
      </c>
      <c r="AL309" s="253">
        <f t="shared" ca="1" si="690"/>
        <v>-0.14000000000000001</v>
      </c>
      <c r="AM309" s="253">
        <f t="shared" ca="1" si="690"/>
        <v>-4.0000000000000008E-2</v>
      </c>
      <c r="AN309" s="253">
        <f t="shared" ca="1" si="690"/>
        <v>0</v>
      </c>
      <c r="AO309" s="253">
        <f t="shared" ca="1" si="690"/>
        <v>0.83000000000000007</v>
      </c>
      <c r="AP309" s="253">
        <f t="shared" ca="1" si="690"/>
        <v>0</v>
      </c>
      <c r="AQ309" s="253">
        <f t="shared" ca="1" si="690"/>
        <v>0</v>
      </c>
      <c r="AR309" s="253">
        <f t="shared" ca="1" si="690"/>
        <v>0</v>
      </c>
      <c r="AS309" s="253">
        <f t="shared" ca="1" si="690"/>
        <v>0</v>
      </c>
      <c r="AT309" s="253">
        <f t="shared" ca="1" si="690"/>
        <v>0.69000000000000006</v>
      </c>
      <c r="AU309" s="253">
        <f t="shared" ca="1" si="690"/>
        <v>-4.0000000000000008E-2</v>
      </c>
      <c r="AV309" s="254">
        <f t="shared" ca="1" si="690"/>
        <v>0.65</v>
      </c>
      <c r="AW309" s="255">
        <f t="shared" ca="1" si="690"/>
        <v>191663857</v>
      </c>
      <c r="AX309" s="252">
        <f t="shared" ca="1" si="690"/>
        <v>139298482</v>
      </c>
      <c r="AY309" s="252">
        <f t="shared" ca="1" si="690"/>
        <v>0</v>
      </c>
      <c r="AZ309" s="252">
        <f t="shared" ca="1" si="690"/>
        <v>518383</v>
      </c>
      <c r="BA309" s="252">
        <f t="shared" ca="1" si="690"/>
        <v>47258100</v>
      </c>
      <c r="BB309" s="252">
        <f t="shared" ca="1" si="690"/>
        <v>2785972</v>
      </c>
      <c r="BC309" s="252">
        <f t="shared" ca="1" si="690"/>
        <v>1802920</v>
      </c>
      <c r="BD309" s="253">
        <f t="shared" ca="1" si="690"/>
        <v>324.55369999999994</v>
      </c>
      <c r="BE309" s="253">
        <f t="shared" ca="1" si="690"/>
        <v>252.65800000000002</v>
      </c>
      <c r="BF309" s="253">
        <f t="shared" ca="1" si="690"/>
        <v>0</v>
      </c>
      <c r="BG309" s="254">
        <f t="shared" ca="1" si="690"/>
        <v>71.895700000000005</v>
      </c>
      <c r="BI309" s="7"/>
    </row>
    <row r="310" spans="1:61" x14ac:dyDescent="0.2">
      <c r="D310" s="16"/>
      <c r="E310" s="12"/>
      <c r="F310" s="16"/>
      <c r="G310" s="41"/>
      <c r="H310" s="2">
        <v>3113</v>
      </c>
      <c r="I310" s="257">
        <f t="shared" ref="I310:BG310" si="691">SUMIF($F$12:$F$433,"=3113",I$12:I$433)</f>
        <v>495197463</v>
      </c>
      <c r="J310" s="28">
        <f t="shared" si="691"/>
        <v>354764288</v>
      </c>
      <c r="K310" s="28">
        <f t="shared" si="691"/>
        <v>1432240</v>
      </c>
      <c r="L310" s="28">
        <f t="shared" si="691"/>
        <v>120394433</v>
      </c>
      <c r="M310" s="28">
        <f t="shared" si="691"/>
        <v>7095291</v>
      </c>
      <c r="N310" s="28">
        <f t="shared" si="691"/>
        <v>11511211</v>
      </c>
      <c r="O310" s="21">
        <f t="shared" si="691"/>
        <v>703.71990000000017</v>
      </c>
      <c r="P310" s="21">
        <f t="shared" si="691"/>
        <v>560.78390000000013</v>
      </c>
      <c r="Q310" s="259">
        <f t="shared" si="691"/>
        <v>142.93599999999998</v>
      </c>
      <c r="R310" s="257">
        <f t="shared" si="691"/>
        <v>-494775</v>
      </c>
      <c r="S310" s="28">
        <f t="shared" si="691"/>
        <v>259834</v>
      </c>
      <c r="T310" s="28">
        <f t="shared" si="691"/>
        <v>1834170</v>
      </c>
      <c r="U310" s="28">
        <f t="shared" si="691"/>
        <v>1867824</v>
      </c>
      <c r="V310" s="28">
        <f t="shared" si="691"/>
        <v>-405008</v>
      </c>
      <c r="W310" s="28">
        <f t="shared" si="691"/>
        <v>461920</v>
      </c>
      <c r="X310" s="28">
        <f t="shared" si="691"/>
        <v>0</v>
      </c>
      <c r="Y310" s="28">
        <f t="shared" si="691"/>
        <v>3523965</v>
      </c>
      <c r="Z310" s="28">
        <f t="shared" si="691"/>
        <v>494775</v>
      </c>
      <c r="AA310" s="28">
        <f t="shared" si="691"/>
        <v>0</v>
      </c>
      <c r="AB310" s="28">
        <f t="shared" si="691"/>
        <v>0</v>
      </c>
      <c r="AC310" s="28">
        <f t="shared" si="691"/>
        <v>494775</v>
      </c>
      <c r="AD310" s="28">
        <f t="shared" si="691"/>
        <v>4018740</v>
      </c>
      <c r="AE310" s="28">
        <f t="shared" si="691"/>
        <v>1358334</v>
      </c>
      <c r="AF310" s="28">
        <f t="shared" si="691"/>
        <v>70478</v>
      </c>
      <c r="AG310" s="28">
        <f t="shared" si="691"/>
        <v>19750</v>
      </c>
      <c r="AH310" s="28">
        <f t="shared" si="691"/>
        <v>550000</v>
      </c>
      <c r="AI310" s="28">
        <f t="shared" si="691"/>
        <v>0</v>
      </c>
      <c r="AJ310" s="28">
        <f t="shared" si="691"/>
        <v>569750</v>
      </c>
      <c r="AK310" s="28">
        <f t="shared" si="691"/>
        <v>6017302</v>
      </c>
      <c r="AL310" s="21">
        <f t="shared" si="691"/>
        <v>-0.76999999999999991</v>
      </c>
      <c r="AM310" s="21">
        <f t="shared" si="691"/>
        <v>-0.79999999999999993</v>
      </c>
      <c r="AN310" s="21">
        <f t="shared" si="691"/>
        <v>0.76</v>
      </c>
      <c r="AO310" s="21">
        <f t="shared" si="691"/>
        <v>3.0999999999999996</v>
      </c>
      <c r="AP310" s="21">
        <f t="shared" si="691"/>
        <v>0</v>
      </c>
      <c r="AQ310" s="21">
        <f t="shared" si="691"/>
        <v>1.3332999999999999</v>
      </c>
      <c r="AR310" s="21">
        <f t="shared" si="691"/>
        <v>0</v>
      </c>
      <c r="AS310" s="21">
        <f t="shared" si="691"/>
        <v>0</v>
      </c>
      <c r="AT310" s="21">
        <f t="shared" si="691"/>
        <v>4.4232999999999993</v>
      </c>
      <c r="AU310" s="21">
        <f t="shared" si="691"/>
        <v>-0.79999999999999993</v>
      </c>
      <c r="AV310" s="29">
        <f t="shared" si="691"/>
        <v>3.6232999999999995</v>
      </c>
      <c r="AW310" s="258">
        <f t="shared" si="691"/>
        <v>501214765</v>
      </c>
      <c r="AX310" s="28">
        <f t="shared" si="691"/>
        <v>358288253</v>
      </c>
      <c r="AY310" s="28">
        <f t="shared" si="691"/>
        <v>461920</v>
      </c>
      <c r="AZ310" s="28">
        <f t="shared" si="691"/>
        <v>1927015</v>
      </c>
      <c r="BA310" s="28">
        <f t="shared" si="691"/>
        <v>121752767</v>
      </c>
      <c r="BB310" s="28">
        <f t="shared" si="691"/>
        <v>7165769</v>
      </c>
      <c r="BC310" s="28">
        <f t="shared" si="691"/>
        <v>12080961</v>
      </c>
      <c r="BD310" s="21">
        <f t="shared" si="691"/>
        <v>707.34319999999991</v>
      </c>
      <c r="BE310" s="21">
        <f t="shared" si="691"/>
        <v>565.20719999999994</v>
      </c>
      <c r="BF310" s="21">
        <f t="shared" si="691"/>
        <v>1.3332999999999999</v>
      </c>
      <c r="BG310" s="29">
        <f t="shared" si="691"/>
        <v>142.13599999999997</v>
      </c>
      <c r="BI310" s="7"/>
    </row>
    <row r="311" spans="1:61" x14ac:dyDescent="0.2">
      <c r="D311" s="16"/>
      <c r="E311" s="12"/>
      <c r="F311" s="16"/>
      <c r="G311" s="41"/>
      <c r="H311" s="2">
        <v>3114</v>
      </c>
      <c r="I311" s="257">
        <f t="shared" ref="I311:BG311" si="692">SUMIF($F$12:$F$433,"=3114",I$12:I$433)</f>
        <v>45366469</v>
      </c>
      <c r="J311" s="28">
        <f t="shared" si="692"/>
        <v>32608924</v>
      </c>
      <c r="K311" s="28">
        <f t="shared" si="692"/>
        <v>0</v>
      </c>
      <c r="L311" s="28">
        <f t="shared" si="692"/>
        <v>11021817</v>
      </c>
      <c r="M311" s="28">
        <f t="shared" si="692"/>
        <v>652178</v>
      </c>
      <c r="N311" s="28">
        <f t="shared" si="692"/>
        <v>1083550</v>
      </c>
      <c r="O311" s="21">
        <f t="shared" si="692"/>
        <v>66.461399999999998</v>
      </c>
      <c r="P311" s="21">
        <f t="shared" si="692"/>
        <v>54.822900000000004</v>
      </c>
      <c r="Q311" s="259">
        <f t="shared" si="692"/>
        <v>11.638500000000001</v>
      </c>
      <c r="R311" s="257">
        <f t="shared" si="692"/>
        <v>0</v>
      </c>
      <c r="S311" s="28">
        <f t="shared" si="692"/>
        <v>0</v>
      </c>
      <c r="T311" s="28">
        <f t="shared" si="692"/>
        <v>0</v>
      </c>
      <c r="U311" s="28">
        <f t="shared" si="692"/>
        <v>103164</v>
      </c>
      <c r="V311" s="28">
        <f t="shared" si="692"/>
        <v>0</v>
      </c>
      <c r="W311" s="28">
        <f t="shared" si="692"/>
        <v>0</v>
      </c>
      <c r="X311" s="28">
        <f t="shared" si="692"/>
        <v>0</v>
      </c>
      <c r="Y311" s="28">
        <f t="shared" si="692"/>
        <v>103164</v>
      </c>
      <c r="Z311" s="28">
        <f t="shared" si="692"/>
        <v>0</v>
      </c>
      <c r="AA311" s="28">
        <f t="shared" si="692"/>
        <v>0</v>
      </c>
      <c r="AB311" s="28">
        <f t="shared" si="692"/>
        <v>0</v>
      </c>
      <c r="AC311" s="28">
        <f t="shared" si="692"/>
        <v>0</v>
      </c>
      <c r="AD311" s="28">
        <f t="shared" si="692"/>
        <v>103164</v>
      </c>
      <c r="AE311" s="28">
        <f t="shared" si="692"/>
        <v>34869</v>
      </c>
      <c r="AF311" s="28">
        <f t="shared" si="692"/>
        <v>2063</v>
      </c>
      <c r="AG311" s="28">
        <f t="shared" si="692"/>
        <v>0</v>
      </c>
      <c r="AH311" s="28">
        <f t="shared" si="692"/>
        <v>0</v>
      </c>
      <c r="AI311" s="28">
        <f t="shared" si="692"/>
        <v>0</v>
      </c>
      <c r="AJ311" s="28">
        <f t="shared" si="692"/>
        <v>0</v>
      </c>
      <c r="AK311" s="28">
        <f t="shared" si="692"/>
        <v>140096</v>
      </c>
      <c r="AL311" s="21">
        <f t="shared" si="692"/>
        <v>0</v>
      </c>
      <c r="AM311" s="21">
        <f t="shared" si="692"/>
        <v>0</v>
      </c>
      <c r="AN311" s="21">
        <f t="shared" si="692"/>
        <v>0</v>
      </c>
      <c r="AO311" s="21">
        <f t="shared" si="692"/>
        <v>0</v>
      </c>
      <c r="AP311" s="21">
        <f t="shared" si="692"/>
        <v>0</v>
      </c>
      <c r="AQ311" s="21">
        <f t="shared" si="692"/>
        <v>0</v>
      </c>
      <c r="AR311" s="21">
        <f t="shared" si="692"/>
        <v>0</v>
      </c>
      <c r="AS311" s="21">
        <f t="shared" si="692"/>
        <v>0</v>
      </c>
      <c r="AT311" s="21">
        <f t="shared" si="692"/>
        <v>0</v>
      </c>
      <c r="AU311" s="21">
        <f t="shared" si="692"/>
        <v>0</v>
      </c>
      <c r="AV311" s="29">
        <f t="shared" si="692"/>
        <v>0</v>
      </c>
      <c r="AW311" s="258">
        <f t="shared" si="692"/>
        <v>45506565</v>
      </c>
      <c r="AX311" s="28">
        <f t="shared" si="692"/>
        <v>32712088</v>
      </c>
      <c r="AY311" s="28">
        <f t="shared" si="692"/>
        <v>0</v>
      </c>
      <c r="AZ311" s="28">
        <f t="shared" si="692"/>
        <v>0</v>
      </c>
      <c r="BA311" s="28">
        <f t="shared" si="692"/>
        <v>11056686</v>
      </c>
      <c r="BB311" s="28">
        <f t="shared" si="692"/>
        <v>654241</v>
      </c>
      <c r="BC311" s="28">
        <f t="shared" si="692"/>
        <v>1083550</v>
      </c>
      <c r="BD311" s="21">
        <f t="shared" si="692"/>
        <v>66.461399999999998</v>
      </c>
      <c r="BE311" s="21">
        <f t="shared" si="692"/>
        <v>54.822900000000004</v>
      </c>
      <c r="BF311" s="21">
        <f t="shared" si="692"/>
        <v>0</v>
      </c>
      <c r="BG311" s="29">
        <f t="shared" si="692"/>
        <v>11.638500000000001</v>
      </c>
      <c r="BI311" s="7"/>
    </row>
    <row r="312" spans="1:61" x14ac:dyDescent="0.2">
      <c r="D312" s="16"/>
      <c r="E312" s="12"/>
      <c r="F312" s="16"/>
      <c r="G312" s="41"/>
      <c r="H312" s="2">
        <v>3117</v>
      </c>
      <c r="I312" s="257">
        <f t="shared" ref="I312:BG312" si="693">SUMIF($F$12:$F$433,"=3117",I$12:I$433)</f>
        <v>49544671</v>
      </c>
      <c r="J312" s="28">
        <f t="shared" si="693"/>
        <v>35738725</v>
      </c>
      <c r="K312" s="28">
        <f t="shared" si="693"/>
        <v>101840</v>
      </c>
      <c r="L312" s="28">
        <f t="shared" si="693"/>
        <v>12114113</v>
      </c>
      <c r="M312" s="28">
        <f t="shared" si="693"/>
        <v>714772</v>
      </c>
      <c r="N312" s="28">
        <f t="shared" si="693"/>
        <v>875221</v>
      </c>
      <c r="O312" s="21">
        <f t="shared" si="693"/>
        <v>78.601100000000002</v>
      </c>
      <c r="P312" s="21">
        <f t="shared" si="693"/>
        <v>59.876000000000005</v>
      </c>
      <c r="Q312" s="259">
        <f t="shared" si="693"/>
        <v>18.725100000000001</v>
      </c>
      <c r="R312" s="257">
        <f t="shared" si="693"/>
        <v>-58000</v>
      </c>
      <c r="S312" s="28">
        <f t="shared" si="693"/>
        <v>-52611</v>
      </c>
      <c r="T312" s="28">
        <f t="shared" si="693"/>
        <v>76350</v>
      </c>
      <c r="U312" s="28">
        <f t="shared" si="693"/>
        <v>359676</v>
      </c>
      <c r="V312" s="28">
        <f t="shared" si="693"/>
        <v>-73638</v>
      </c>
      <c r="W312" s="28">
        <f t="shared" si="693"/>
        <v>0</v>
      </c>
      <c r="X312" s="28">
        <f t="shared" si="693"/>
        <v>0</v>
      </c>
      <c r="Y312" s="28">
        <f t="shared" si="693"/>
        <v>251777</v>
      </c>
      <c r="Z312" s="28">
        <f t="shared" si="693"/>
        <v>58000</v>
      </c>
      <c r="AA312" s="28">
        <f t="shared" si="693"/>
        <v>0</v>
      </c>
      <c r="AB312" s="28">
        <f t="shared" si="693"/>
        <v>0</v>
      </c>
      <c r="AC312" s="28">
        <f t="shared" si="693"/>
        <v>58000</v>
      </c>
      <c r="AD312" s="28">
        <f t="shared" si="693"/>
        <v>309777</v>
      </c>
      <c r="AE312" s="28">
        <f t="shared" si="693"/>
        <v>104703</v>
      </c>
      <c r="AF312" s="28">
        <f t="shared" si="693"/>
        <v>5035</v>
      </c>
      <c r="AG312" s="28">
        <f t="shared" si="693"/>
        <v>8000</v>
      </c>
      <c r="AH312" s="28">
        <f t="shared" si="693"/>
        <v>100001</v>
      </c>
      <c r="AI312" s="28">
        <f t="shared" si="693"/>
        <v>0</v>
      </c>
      <c r="AJ312" s="28">
        <f t="shared" si="693"/>
        <v>108001</v>
      </c>
      <c r="AK312" s="28">
        <f t="shared" si="693"/>
        <v>527516</v>
      </c>
      <c r="AL312" s="21">
        <f t="shared" si="693"/>
        <v>-0.02</v>
      </c>
      <c r="AM312" s="21">
        <f t="shared" si="693"/>
        <v>-0.23</v>
      </c>
      <c r="AN312" s="21">
        <f t="shared" si="693"/>
        <v>-0.13</v>
      </c>
      <c r="AO312" s="21">
        <f t="shared" si="693"/>
        <v>0.14000000000000001</v>
      </c>
      <c r="AP312" s="21">
        <f t="shared" si="693"/>
        <v>0</v>
      </c>
      <c r="AQ312" s="21">
        <f t="shared" si="693"/>
        <v>0</v>
      </c>
      <c r="AR312" s="21">
        <f t="shared" si="693"/>
        <v>0</v>
      </c>
      <c r="AS312" s="21">
        <f t="shared" si="693"/>
        <v>0</v>
      </c>
      <c r="AT312" s="21">
        <f t="shared" si="693"/>
        <v>-9.9999999999999915E-3</v>
      </c>
      <c r="AU312" s="21">
        <f t="shared" si="693"/>
        <v>-0.23</v>
      </c>
      <c r="AV312" s="29">
        <f t="shared" si="693"/>
        <v>-0.24</v>
      </c>
      <c r="AW312" s="258">
        <f t="shared" si="693"/>
        <v>50072187</v>
      </c>
      <c r="AX312" s="28">
        <f t="shared" si="693"/>
        <v>35990502</v>
      </c>
      <c r="AY312" s="28">
        <f t="shared" si="693"/>
        <v>0</v>
      </c>
      <c r="AZ312" s="28">
        <f t="shared" si="693"/>
        <v>159840</v>
      </c>
      <c r="BA312" s="28">
        <f t="shared" si="693"/>
        <v>12218816</v>
      </c>
      <c r="BB312" s="28">
        <f t="shared" si="693"/>
        <v>719807</v>
      </c>
      <c r="BC312" s="28">
        <f t="shared" si="693"/>
        <v>983222</v>
      </c>
      <c r="BD312" s="21">
        <f t="shared" si="693"/>
        <v>78.361099999999993</v>
      </c>
      <c r="BE312" s="21">
        <f t="shared" si="693"/>
        <v>59.866</v>
      </c>
      <c r="BF312" s="21">
        <f t="shared" si="693"/>
        <v>0</v>
      </c>
      <c r="BG312" s="29">
        <f t="shared" si="693"/>
        <v>18.495100000000001</v>
      </c>
      <c r="BI312" s="7"/>
    </row>
    <row r="313" spans="1:61" x14ac:dyDescent="0.2">
      <c r="D313" s="16"/>
      <c r="E313" s="12"/>
      <c r="F313" s="16"/>
      <c r="G313" s="41"/>
      <c r="H313" s="2">
        <v>3122</v>
      </c>
      <c r="I313" s="257">
        <f t="shared" ref="I313:BG313" si="694">SUMIF($F$12:$F$389,"=3122",I$12:I$389)</f>
        <v>0</v>
      </c>
      <c r="J313" s="28">
        <f t="shared" si="694"/>
        <v>0</v>
      </c>
      <c r="K313" s="28">
        <f t="shared" si="694"/>
        <v>0</v>
      </c>
      <c r="L313" s="28">
        <f t="shared" si="694"/>
        <v>0</v>
      </c>
      <c r="M313" s="28">
        <f t="shared" si="694"/>
        <v>0</v>
      </c>
      <c r="N313" s="28">
        <f t="shared" si="694"/>
        <v>0</v>
      </c>
      <c r="O313" s="21">
        <f t="shared" si="694"/>
        <v>0</v>
      </c>
      <c r="P313" s="21">
        <f t="shared" si="694"/>
        <v>0</v>
      </c>
      <c r="Q313" s="259">
        <f t="shared" si="694"/>
        <v>0</v>
      </c>
      <c r="R313" s="257">
        <f t="shared" si="694"/>
        <v>0</v>
      </c>
      <c r="S313" s="28">
        <f t="shared" si="694"/>
        <v>0</v>
      </c>
      <c r="T313" s="28">
        <f t="shared" si="694"/>
        <v>0</v>
      </c>
      <c r="U313" s="28">
        <f t="shared" si="694"/>
        <v>0</v>
      </c>
      <c r="V313" s="28">
        <f t="shared" si="694"/>
        <v>0</v>
      </c>
      <c r="W313" s="28">
        <f t="shared" si="694"/>
        <v>0</v>
      </c>
      <c r="X313" s="28">
        <f t="shared" si="694"/>
        <v>0</v>
      </c>
      <c r="Y313" s="28">
        <f t="shared" si="694"/>
        <v>0</v>
      </c>
      <c r="Z313" s="28">
        <f t="shared" si="694"/>
        <v>0</v>
      </c>
      <c r="AA313" s="28">
        <f t="shared" si="694"/>
        <v>0</v>
      </c>
      <c r="AB313" s="28">
        <f t="shared" si="694"/>
        <v>0</v>
      </c>
      <c r="AC313" s="28">
        <f t="shared" si="694"/>
        <v>0</v>
      </c>
      <c r="AD313" s="28">
        <f t="shared" si="694"/>
        <v>0</v>
      </c>
      <c r="AE313" s="28">
        <f t="shared" si="694"/>
        <v>0</v>
      </c>
      <c r="AF313" s="28">
        <f t="shared" si="694"/>
        <v>0</v>
      </c>
      <c r="AG313" s="28">
        <f t="shared" si="694"/>
        <v>0</v>
      </c>
      <c r="AH313" s="28">
        <f t="shared" si="694"/>
        <v>0</v>
      </c>
      <c r="AI313" s="28">
        <f t="shared" si="694"/>
        <v>0</v>
      </c>
      <c r="AJ313" s="28">
        <f t="shared" si="694"/>
        <v>0</v>
      </c>
      <c r="AK313" s="28">
        <f t="shared" si="694"/>
        <v>0</v>
      </c>
      <c r="AL313" s="21">
        <f t="shared" si="694"/>
        <v>0</v>
      </c>
      <c r="AM313" s="21">
        <f t="shared" si="694"/>
        <v>0</v>
      </c>
      <c r="AN313" s="21">
        <f t="shared" si="694"/>
        <v>0</v>
      </c>
      <c r="AO313" s="21">
        <f t="shared" si="694"/>
        <v>0</v>
      </c>
      <c r="AP313" s="21">
        <f t="shared" si="694"/>
        <v>0</v>
      </c>
      <c r="AQ313" s="21">
        <f t="shared" si="694"/>
        <v>0</v>
      </c>
      <c r="AR313" s="21">
        <f t="shared" si="694"/>
        <v>0</v>
      </c>
      <c r="AS313" s="21">
        <f t="shared" si="694"/>
        <v>0</v>
      </c>
      <c r="AT313" s="21">
        <f t="shared" si="694"/>
        <v>0</v>
      </c>
      <c r="AU313" s="21">
        <f t="shared" si="694"/>
        <v>0</v>
      </c>
      <c r="AV313" s="29">
        <f t="shared" si="694"/>
        <v>0</v>
      </c>
      <c r="AW313" s="258">
        <f t="shared" si="694"/>
        <v>0</v>
      </c>
      <c r="AX313" s="28">
        <f t="shared" si="694"/>
        <v>0</v>
      </c>
      <c r="AY313" s="28">
        <f t="shared" si="694"/>
        <v>0</v>
      </c>
      <c r="AZ313" s="28">
        <f t="shared" si="694"/>
        <v>0</v>
      </c>
      <c r="BA313" s="28">
        <f t="shared" si="694"/>
        <v>0</v>
      </c>
      <c r="BB313" s="28">
        <f t="shared" si="694"/>
        <v>0</v>
      </c>
      <c r="BC313" s="28">
        <f t="shared" si="694"/>
        <v>0</v>
      </c>
      <c r="BD313" s="21">
        <f t="shared" si="694"/>
        <v>0</v>
      </c>
      <c r="BE313" s="21">
        <f t="shared" si="694"/>
        <v>0</v>
      </c>
      <c r="BF313" s="21">
        <f t="shared" si="694"/>
        <v>0</v>
      </c>
      <c r="BG313" s="29">
        <f t="shared" si="694"/>
        <v>0</v>
      </c>
      <c r="BI313" s="7"/>
    </row>
    <row r="314" spans="1:61" x14ac:dyDescent="0.2">
      <c r="D314" s="16"/>
      <c r="E314" s="12"/>
      <c r="F314" s="16"/>
      <c r="G314" s="41"/>
      <c r="H314" s="2">
        <v>3124</v>
      </c>
      <c r="I314" s="257">
        <f t="shared" ref="I314:BG314" si="695">SUMIF($F$12:$F$389,"=3124",I$12:I$389)</f>
        <v>4189511</v>
      </c>
      <c r="J314" s="28">
        <f t="shared" si="695"/>
        <v>3067534</v>
      </c>
      <c r="K314" s="28">
        <f t="shared" si="695"/>
        <v>0</v>
      </c>
      <c r="L314" s="28">
        <f t="shared" si="695"/>
        <v>1036826</v>
      </c>
      <c r="M314" s="28">
        <f t="shared" si="695"/>
        <v>61351</v>
      </c>
      <c r="N314" s="28">
        <f t="shared" si="695"/>
        <v>23800</v>
      </c>
      <c r="O314" s="21">
        <f t="shared" si="695"/>
        <v>5.9693000000000005</v>
      </c>
      <c r="P314" s="21">
        <f t="shared" si="695"/>
        <v>5.2062999999999997</v>
      </c>
      <c r="Q314" s="259">
        <f t="shared" si="695"/>
        <v>0.76300000000000001</v>
      </c>
      <c r="R314" s="257">
        <f t="shared" si="695"/>
        <v>0</v>
      </c>
      <c r="S314" s="28">
        <f t="shared" si="695"/>
        <v>0</v>
      </c>
      <c r="T314" s="28">
        <f t="shared" si="695"/>
        <v>0</v>
      </c>
      <c r="U314" s="28">
        <f t="shared" si="695"/>
        <v>0</v>
      </c>
      <c r="V314" s="28">
        <f t="shared" si="695"/>
        <v>0</v>
      </c>
      <c r="W314" s="28">
        <f t="shared" si="695"/>
        <v>0</v>
      </c>
      <c r="X314" s="28">
        <f t="shared" si="695"/>
        <v>0</v>
      </c>
      <c r="Y314" s="28">
        <f t="shared" si="695"/>
        <v>0</v>
      </c>
      <c r="Z314" s="28">
        <f t="shared" si="695"/>
        <v>0</v>
      </c>
      <c r="AA314" s="28">
        <f t="shared" si="695"/>
        <v>0</v>
      </c>
      <c r="AB314" s="28">
        <f t="shared" si="695"/>
        <v>0</v>
      </c>
      <c r="AC314" s="28">
        <f t="shared" si="695"/>
        <v>0</v>
      </c>
      <c r="AD314" s="28">
        <f t="shared" si="695"/>
        <v>0</v>
      </c>
      <c r="AE314" s="28">
        <f t="shared" si="695"/>
        <v>0</v>
      </c>
      <c r="AF314" s="28">
        <f t="shared" si="695"/>
        <v>0</v>
      </c>
      <c r="AG314" s="28">
        <f t="shared" si="695"/>
        <v>0</v>
      </c>
      <c r="AH314" s="28">
        <f t="shared" si="695"/>
        <v>0</v>
      </c>
      <c r="AI314" s="28">
        <f t="shared" si="695"/>
        <v>0</v>
      </c>
      <c r="AJ314" s="28">
        <f t="shared" si="695"/>
        <v>0</v>
      </c>
      <c r="AK314" s="28">
        <f t="shared" si="695"/>
        <v>0</v>
      </c>
      <c r="AL314" s="21">
        <f t="shared" si="695"/>
        <v>0</v>
      </c>
      <c r="AM314" s="21">
        <f t="shared" si="695"/>
        <v>0</v>
      </c>
      <c r="AN314" s="21">
        <f t="shared" si="695"/>
        <v>0</v>
      </c>
      <c r="AO314" s="21">
        <f t="shared" si="695"/>
        <v>0</v>
      </c>
      <c r="AP314" s="21">
        <f t="shared" si="695"/>
        <v>0</v>
      </c>
      <c r="AQ314" s="21">
        <f t="shared" si="695"/>
        <v>0</v>
      </c>
      <c r="AR314" s="21">
        <f t="shared" si="695"/>
        <v>0</v>
      </c>
      <c r="AS314" s="21">
        <f t="shared" si="695"/>
        <v>0</v>
      </c>
      <c r="AT314" s="21">
        <f t="shared" si="695"/>
        <v>0</v>
      </c>
      <c r="AU314" s="21">
        <f t="shared" si="695"/>
        <v>0</v>
      </c>
      <c r="AV314" s="29">
        <f t="shared" si="695"/>
        <v>0</v>
      </c>
      <c r="AW314" s="258">
        <f t="shared" si="695"/>
        <v>4189511</v>
      </c>
      <c r="AX314" s="28">
        <f t="shared" si="695"/>
        <v>3067534</v>
      </c>
      <c r="AY314" s="28">
        <f t="shared" si="695"/>
        <v>0</v>
      </c>
      <c r="AZ314" s="28">
        <f t="shared" si="695"/>
        <v>0</v>
      </c>
      <c r="BA314" s="28">
        <f t="shared" si="695"/>
        <v>1036826</v>
      </c>
      <c r="BB314" s="28">
        <f t="shared" si="695"/>
        <v>61351</v>
      </c>
      <c r="BC314" s="28">
        <f t="shared" si="695"/>
        <v>23800</v>
      </c>
      <c r="BD314" s="21">
        <f t="shared" si="695"/>
        <v>5.9693000000000005</v>
      </c>
      <c r="BE314" s="21">
        <f t="shared" si="695"/>
        <v>5.2062999999999997</v>
      </c>
      <c r="BF314" s="21">
        <f t="shared" si="695"/>
        <v>0</v>
      </c>
      <c r="BG314" s="29">
        <f t="shared" si="695"/>
        <v>0.76300000000000001</v>
      </c>
      <c r="BI314" s="7"/>
    </row>
    <row r="315" spans="1:61" x14ac:dyDescent="0.2">
      <c r="D315" s="16"/>
      <c r="E315" s="12"/>
      <c r="F315" s="16"/>
      <c r="G315" s="41"/>
      <c r="H315" s="2">
        <v>3141</v>
      </c>
      <c r="I315" s="257">
        <f t="shared" ref="I315:BG315" si="696">SUMIF($F$12:$F$433,"=3141",I$12:I$433)</f>
        <v>68674187</v>
      </c>
      <c r="J315" s="28">
        <f t="shared" si="696"/>
        <v>49887571</v>
      </c>
      <c r="K315" s="28">
        <f t="shared" si="696"/>
        <v>330690</v>
      </c>
      <c r="L315" s="28">
        <f t="shared" si="696"/>
        <v>16973769</v>
      </c>
      <c r="M315" s="28">
        <f t="shared" si="696"/>
        <v>997752</v>
      </c>
      <c r="N315" s="28">
        <f t="shared" si="696"/>
        <v>484405</v>
      </c>
      <c r="O315" s="21">
        <f t="shared" si="696"/>
        <v>170.39000000000001</v>
      </c>
      <c r="P315" s="21">
        <f t="shared" si="696"/>
        <v>0</v>
      </c>
      <c r="Q315" s="259">
        <f t="shared" si="696"/>
        <v>170.39000000000001</v>
      </c>
      <c r="R315" s="257">
        <f t="shared" si="696"/>
        <v>-61610</v>
      </c>
      <c r="S315" s="28">
        <f t="shared" si="696"/>
        <v>0</v>
      </c>
      <c r="T315" s="28">
        <f t="shared" si="696"/>
        <v>0</v>
      </c>
      <c r="U315" s="28">
        <f t="shared" si="696"/>
        <v>82984</v>
      </c>
      <c r="V315" s="28">
        <f t="shared" si="696"/>
        <v>0</v>
      </c>
      <c r="W315" s="28">
        <f t="shared" si="696"/>
        <v>0</v>
      </c>
      <c r="X315" s="28">
        <f t="shared" si="696"/>
        <v>0</v>
      </c>
      <c r="Y315" s="28">
        <f t="shared" si="696"/>
        <v>21374</v>
      </c>
      <c r="Z315" s="28">
        <f t="shared" si="696"/>
        <v>61610</v>
      </c>
      <c r="AA315" s="28">
        <f t="shared" si="696"/>
        <v>0</v>
      </c>
      <c r="AB315" s="28">
        <f t="shared" si="696"/>
        <v>0</v>
      </c>
      <c r="AC315" s="28">
        <f t="shared" si="696"/>
        <v>61610</v>
      </c>
      <c r="AD315" s="28">
        <f t="shared" si="696"/>
        <v>82984</v>
      </c>
      <c r="AE315" s="28">
        <f t="shared" si="696"/>
        <v>28049</v>
      </c>
      <c r="AF315" s="28">
        <f t="shared" si="696"/>
        <v>428</v>
      </c>
      <c r="AG315" s="28">
        <f t="shared" si="696"/>
        <v>0</v>
      </c>
      <c r="AH315" s="28">
        <f t="shared" si="696"/>
        <v>0</v>
      </c>
      <c r="AI315" s="28">
        <f t="shared" si="696"/>
        <v>0</v>
      </c>
      <c r="AJ315" s="28">
        <f t="shared" si="696"/>
        <v>0</v>
      </c>
      <c r="AK315" s="28">
        <f t="shared" si="696"/>
        <v>111461</v>
      </c>
      <c r="AL315" s="21">
        <f t="shared" si="696"/>
        <v>0</v>
      </c>
      <c r="AM315" s="21">
        <f t="shared" si="696"/>
        <v>1.0000000000000002E-2</v>
      </c>
      <c r="AN315" s="21">
        <f t="shared" si="696"/>
        <v>0</v>
      </c>
      <c r="AO315" s="21">
        <f t="shared" si="696"/>
        <v>0</v>
      </c>
      <c r="AP315" s="21">
        <f t="shared" si="696"/>
        <v>0</v>
      </c>
      <c r="AQ315" s="21">
        <f t="shared" si="696"/>
        <v>0</v>
      </c>
      <c r="AR315" s="21">
        <f t="shared" si="696"/>
        <v>0</v>
      </c>
      <c r="AS315" s="21">
        <f t="shared" si="696"/>
        <v>0</v>
      </c>
      <c r="AT315" s="21">
        <f t="shared" si="696"/>
        <v>0</v>
      </c>
      <c r="AU315" s="21">
        <f t="shared" si="696"/>
        <v>1.0000000000000002E-2</v>
      </c>
      <c r="AV315" s="29">
        <f t="shared" si="696"/>
        <v>1.0000000000000002E-2</v>
      </c>
      <c r="AW315" s="258">
        <f t="shared" si="696"/>
        <v>68785648</v>
      </c>
      <c r="AX315" s="28">
        <f t="shared" si="696"/>
        <v>49908945</v>
      </c>
      <c r="AY315" s="28">
        <f t="shared" si="696"/>
        <v>0</v>
      </c>
      <c r="AZ315" s="28">
        <f t="shared" si="696"/>
        <v>392300</v>
      </c>
      <c r="BA315" s="28">
        <f t="shared" si="696"/>
        <v>17001818</v>
      </c>
      <c r="BB315" s="28">
        <f t="shared" si="696"/>
        <v>998180</v>
      </c>
      <c r="BC315" s="28">
        <f t="shared" si="696"/>
        <v>484405</v>
      </c>
      <c r="BD315" s="21">
        <f t="shared" si="696"/>
        <v>170.4</v>
      </c>
      <c r="BE315" s="21">
        <f t="shared" si="696"/>
        <v>0</v>
      </c>
      <c r="BF315" s="21">
        <f t="shared" si="696"/>
        <v>0</v>
      </c>
      <c r="BG315" s="29">
        <f t="shared" si="696"/>
        <v>170.4</v>
      </c>
      <c r="BI315" s="7"/>
    </row>
    <row r="316" spans="1:61" x14ac:dyDescent="0.2">
      <c r="D316" s="16"/>
      <c r="E316" s="12"/>
      <c r="F316" s="16"/>
      <c r="G316" s="41"/>
      <c r="H316" s="2">
        <v>3143</v>
      </c>
      <c r="I316" s="257">
        <f t="shared" ref="I316:BG316" si="697">SUMIF($F$12:$F$433,"=3143",I$12:I$433)</f>
        <v>50084035</v>
      </c>
      <c r="J316" s="28">
        <f t="shared" si="697"/>
        <v>36574398</v>
      </c>
      <c r="K316" s="28">
        <f t="shared" si="697"/>
        <v>262600</v>
      </c>
      <c r="L316" s="28">
        <f t="shared" si="697"/>
        <v>12450901</v>
      </c>
      <c r="M316" s="28">
        <f t="shared" si="697"/>
        <v>731486</v>
      </c>
      <c r="N316" s="28">
        <f t="shared" si="697"/>
        <v>64650</v>
      </c>
      <c r="O316" s="21">
        <f t="shared" si="697"/>
        <v>81.941699999999997</v>
      </c>
      <c r="P316" s="21">
        <f t="shared" si="697"/>
        <v>77.431700000000006</v>
      </c>
      <c r="Q316" s="259">
        <f t="shared" si="697"/>
        <v>4.5099999999999989</v>
      </c>
      <c r="R316" s="257">
        <f t="shared" si="697"/>
        <v>-10440</v>
      </c>
      <c r="S316" s="28">
        <f t="shared" si="697"/>
        <v>0</v>
      </c>
      <c r="T316" s="28">
        <f t="shared" si="697"/>
        <v>314370</v>
      </c>
      <c r="U316" s="28">
        <f t="shared" si="697"/>
        <v>0</v>
      </c>
      <c r="V316" s="28">
        <f t="shared" si="697"/>
        <v>0</v>
      </c>
      <c r="W316" s="28">
        <f t="shared" si="697"/>
        <v>0</v>
      </c>
      <c r="X316" s="28">
        <f t="shared" si="697"/>
        <v>0</v>
      </c>
      <c r="Y316" s="28">
        <f t="shared" si="697"/>
        <v>303930</v>
      </c>
      <c r="Z316" s="28">
        <f t="shared" si="697"/>
        <v>10440</v>
      </c>
      <c r="AA316" s="28">
        <f t="shared" si="697"/>
        <v>0</v>
      </c>
      <c r="AB316" s="28">
        <f t="shared" si="697"/>
        <v>0</v>
      </c>
      <c r="AC316" s="28">
        <f t="shared" si="697"/>
        <v>10440</v>
      </c>
      <c r="AD316" s="28">
        <f t="shared" si="697"/>
        <v>314370</v>
      </c>
      <c r="AE316" s="28">
        <f t="shared" si="697"/>
        <v>106257</v>
      </c>
      <c r="AF316" s="28">
        <f t="shared" si="697"/>
        <v>6079</v>
      </c>
      <c r="AG316" s="28">
        <f t="shared" si="697"/>
        <v>0</v>
      </c>
      <c r="AH316" s="28">
        <f t="shared" si="697"/>
        <v>0</v>
      </c>
      <c r="AI316" s="28">
        <f t="shared" si="697"/>
        <v>0</v>
      </c>
      <c r="AJ316" s="28">
        <f t="shared" si="697"/>
        <v>0</v>
      </c>
      <c r="AK316" s="28">
        <f t="shared" si="697"/>
        <v>426706</v>
      </c>
      <c r="AL316" s="21">
        <f t="shared" si="697"/>
        <v>-0.11000000000000001</v>
      </c>
      <c r="AM316" s="21">
        <f t="shared" si="697"/>
        <v>0</v>
      </c>
      <c r="AN316" s="21">
        <f t="shared" si="697"/>
        <v>0</v>
      </c>
      <c r="AO316" s="21">
        <f t="shared" si="697"/>
        <v>0.66</v>
      </c>
      <c r="AP316" s="21">
        <f t="shared" si="697"/>
        <v>0</v>
      </c>
      <c r="AQ316" s="21">
        <f t="shared" si="697"/>
        <v>0</v>
      </c>
      <c r="AR316" s="21">
        <f t="shared" si="697"/>
        <v>0</v>
      </c>
      <c r="AS316" s="21">
        <f t="shared" si="697"/>
        <v>0</v>
      </c>
      <c r="AT316" s="21">
        <f t="shared" si="697"/>
        <v>0.54999999999999993</v>
      </c>
      <c r="AU316" s="21">
        <f t="shared" si="697"/>
        <v>0</v>
      </c>
      <c r="AV316" s="29">
        <f t="shared" si="697"/>
        <v>0.54999999999999993</v>
      </c>
      <c r="AW316" s="258">
        <f t="shared" si="697"/>
        <v>50510741</v>
      </c>
      <c r="AX316" s="28">
        <f t="shared" si="697"/>
        <v>36878328</v>
      </c>
      <c r="AY316" s="28">
        <f t="shared" si="697"/>
        <v>0</v>
      </c>
      <c r="AZ316" s="28">
        <f t="shared" si="697"/>
        <v>273040</v>
      </c>
      <c r="BA316" s="28">
        <f t="shared" si="697"/>
        <v>12557158</v>
      </c>
      <c r="BB316" s="28">
        <f t="shared" si="697"/>
        <v>737565</v>
      </c>
      <c r="BC316" s="28">
        <f t="shared" si="697"/>
        <v>64650</v>
      </c>
      <c r="BD316" s="21">
        <f t="shared" si="697"/>
        <v>82.491700000000009</v>
      </c>
      <c r="BE316" s="21">
        <f t="shared" si="697"/>
        <v>77.981700000000004</v>
      </c>
      <c r="BF316" s="21">
        <f t="shared" si="697"/>
        <v>0</v>
      </c>
      <c r="BG316" s="29">
        <f t="shared" si="697"/>
        <v>4.5099999999999989</v>
      </c>
      <c r="BI316" s="7"/>
    </row>
    <row r="317" spans="1:61" x14ac:dyDescent="0.2">
      <c r="D317" s="16"/>
      <c r="E317" s="12"/>
      <c r="F317" s="16"/>
      <c r="G317" s="41"/>
      <c r="H317" s="2">
        <v>3231</v>
      </c>
      <c r="I317" s="257">
        <f t="shared" ref="I317:BG317" si="698">SUMIF($F$12:$F$433,"=3231",I$12:I$433)</f>
        <v>51981180</v>
      </c>
      <c r="J317" s="28">
        <f t="shared" si="698"/>
        <v>37830587</v>
      </c>
      <c r="K317" s="28">
        <f t="shared" si="698"/>
        <v>324000</v>
      </c>
      <c r="L317" s="28">
        <f t="shared" si="698"/>
        <v>12896251</v>
      </c>
      <c r="M317" s="28">
        <f t="shared" si="698"/>
        <v>756612</v>
      </c>
      <c r="N317" s="28">
        <f t="shared" si="698"/>
        <v>173730</v>
      </c>
      <c r="O317" s="21">
        <f t="shared" si="698"/>
        <v>73.131900000000002</v>
      </c>
      <c r="P317" s="21">
        <f t="shared" si="698"/>
        <v>65.142099999999999</v>
      </c>
      <c r="Q317" s="259">
        <f t="shared" si="698"/>
        <v>7.9898000000000007</v>
      </c>
      <c r="R317" s="257">
        <f t="shared" si="698"/>
        <v>50390</v>
      </c>
      <c r="S317" s="28">
        <f t="shared" si="698"/>
        <v>0</v>
      </c>
      <c r="T317" s="28">
        <f t="shared" si="698"/>
        <v>296797</v>
      </c>
      <c r="U317" s="28">
        <f t="shared" si="698"/>
        <v>65320</v>
      </c>
      <c r="V317" s="28">
        <f t="shared" si="698"/>
        <v>0</v>
      </c>
      <c r="W317" s="28">
        <f t="shared" si="698"/>
        <v>0</v>
      </c>
      <c r="X317" s="28">
        <f t="shared" si="698"/>
        <v>0</v>
      </c>
      <c r="Y317" s="28">
        <f t="shared" si="698"/>
        <v>412507</v>
      </c>
      <c r="Z317" s="28">
        <f t="shared" si="698"/>
        <v>-50390</v>
      </c>
      <c r="AA317" s="28">
        <f t="shared" si="698"/>
        <v>0</v>
      </c>
      <c r="AB317" s="28">
        <f t="shared" si="698"/>
        <v>0</v>
      </c>
      <c r="AC317" s="28">
        <f t="shared" si="698"/>
        <v>-50390</v>
      </c>
      <c r="AD317" s="28">
        <f t="shared" si="698"/>
        <v>362117</v>
      </c>
      <c r="AE317" s="28">
        <f t="shared" si="698"/>
        <v>122395</v>
      </c>
      <c r="AF317" s="28">
        <f t="shared" si="698"/>
        <v>8249</v>
      </c>
      <c r="AG317" s="28">
        <f t="shared" si="698"/>
        <v>0</v>
      </c>
      <c r="AH317" s="28">
        <f t="shared" si="698"/>
        <v>0</v>
      </c>
      <c r="AI317" s="28">
        <f t="shared" si="698"/>
        <v>0</v>
      </c>
      <c r="AJ317" s="28">
        <f t="shared" si="698"/>
        <v>0</v>
      </c>
      <c r="AK317" s="28">
        <f t="shared" si="698"/>
        <v>492761</v>
      </c>
      <c r="AL317" s="21">
        <f t="shared" si="698"/>
        <v>0.06</v>
      </c>
      <c r="AM317" s="21">
        <f t="shared" si="698"/>
        <v>7.0000000000000007E-2</v>
      </c>
      <c r="AN317" s="21">
        <f t="shared" si="698"/>
        <v>0</v>
      </c>
      <c r="AO317" s="21">
        <f t="shared" si="698"/>
        <v>0.55000000000000004</v>
      </c>
      <c r="AP317" s="21">
        <f t="shared" si="698"/>
        <v>0</v>
      </c>
      <c r="AQ317" s="21">
        <f t="shared" si="698"/>
        <v>0</v>
      </c>
      <c r="AR317" s="21">
        <f t="shared" si="698"/>
        <v>0</v>
      </c>
      <c r="AS317" s="21">
        <f t="shared" si="698"/>
        <v>0</v>
      </c>
      <c r="AT317" s="21">
        <f t="shared" si="698"/>
        <v>0.61</v>
      </c>
      <c r="AU317" s="21">
        <f t="shared" si="698"/>
        <v>7.0000000000000007E-2</v>
      </c>
      <c r="AV317" s="29">
        <f t="shared" si="698"/>
        <v>0.68</v>
      </c>
      <c r="AW317" s="258">
        <f t="shared" si="698"/>
        <v>52473941</v>
      </c>
      <c r="AX317" s="28">
        <f t="shared" si="698"/>
        <v>38243094</v>
      </c>
      <c r="AY317" s="28">
        <f t="shared" si="698"/>
        <v>0</v>
      </c>
      <c r="AZ317" s="28">
        <f t="shared" si="698"/>
        <v>273610</v>
      </c>
      <c r="BA317" s="28">
        <f t="shared" si="698"/>
        <v>13018646</v>
      </c>
      <c r="BB317" s="28">
        <f t="shared" si="698"/>
        <v>764861</v>
      </c>
      <c r="BC317" s="28">
        <f t="shared" si="698"/>
        <v>173730</v>
      </c>
      <c r="BD317" s="21">
        <f t="shared" si="698"/>
        <v>73.811899999999994</v>
      </c>
      <c r="BE317" s="21">
        <f t="shared" si="698"/>
        <v>65.752099999999999</v>
      </c>
      <c r="BF317" s="21">
        <f t="shared" si="698"/>
        <v>0</v>
      </c>
      <c r="BG317" s="29">
        <f t="shared" si="698"/>
        <v>8.0597999999999992</v>
      </c>
      <c r="BI317" s="7"/>
    </row>
    <row r="318" spans="1:61" ht="13.5" thickBot="1" x14ac:dyDescent="0.25">
      <c r="D318" s="16"/>
      <c r="E318" s="12"/>
      <c r="F318" s="16"/>
      <c r="G318" s="41"/>
      <c r="H318" s="231">
        <v>3233</v>
      </c>
      <c r="I318" s="260">
        <f t="shared" ref="I318:BG318" si="699">SUMIF($F$12:$F$433,"=3233",I$12:I$433)</f>
        <v>9124149</v>
      </c>
      <c r="J318" s="261">
        <f t="shared" si="699"/>
        <v>5739509</v>
      </c>
      <c r="K318" s="261">
        <f t="shared" si="699"/>
        <v>920000</v>
      </c>
      <c r="L318" s="261">
        <f t="shared" si="699"/>
        <v>2250914</v>
      </c>
      <c r="M318" s="261">
        <f t="shared" si="699"/>
        <v>114790</v>
      </c>
      <c r="N318" s="261">
        <f t="shared" si="699"/>
        <v>98936</v>
      </c>
      <c r="O318" s="262">
        <f t="shared" si="699"/>
        <v>13.64</v>
      </c>
      <c r="P318" s="262">
        <f t="shared" si="699"/>
        <v>8.120000000000001</v>
      </c>
      <c r="Q318" s="265">
        <f t="shared" si="699"/>
        <v>5.52</v>
      </c>
      <c r="R318" s="260">
        <f t="shared" si="699"/>
        <v>300680</v>
      </c>
      <c r="S318" s="261">
        <f t="shared" si="699"/>
        <v>0</v>
      </c>
      <c r="T318" s="261">
        <f t="shared" si="699"/>
        <v>0</v>
      </c>
      <c r="U318" s="261">
        <f t="shared" si="699"/>
        <v>21072</v>
      </c>
      <c r="V318" s="261">
        <f t="shared" si="699"/>
        <v>0</v>
      </c>
      <c r="W318" s="261">
        <f t="shared" si="699"/>
        <v>0</v>
      </c>
      <c r="X318" s="261">
        <f t="shared" si="699"/>
        <v>0</v>
      </c>
      <c r="Y318" s="261">
        <f t="shared" si="699"/>
        <v>321752</v>
      </c>
      <c r="Z318" s="261">
        <f t="shared" si="699"/>
        <v>-300680</v>
      </c>
      <c r="AA318" s="261">
        <f t="shared" si="699"/>
        <v>0</v>
      </c>
      <c r="AB318" s="261">
        <f t="shared" si="699"/>
        <v>0</v>
      </c>
      <c r="AC318" s="261">
        <f t="shared" si="699"/>
        <v>-300680</v>
      </c>
      <c r="AD318" s="261">
        <f t="shared" si="699"/>
        <v>21072</v>
      </c>
      <c r="AE318" s="261">
        <f t="shared" si="699"/>
        <v>7122</v>
      </c>
      <c r="AF318" s="261">
        <f t="shared" si="699"/>
        <v>6435</v>
      </c>
      <c r="AG318" s="261">
        <f t="shared" si="699"/>
        <v>0</v>
      </c>
      <c r="AH318" s="261">
        <f t="shared" si="699"/>
        <v>0</v>
      </c>
      <c r="AI318" s="261">
        <f t="shared" si="699"/>
        <v>0</v>
      </c>
      <c r="AJ318" s="261">
        <f t="shared" si="699"/>
        <v>0</v>
      </c>
      <c r="AK318" s="261">
        <f t="shared" si="699"/>
        <v>34629</v>
      </c>
      <c r="AL318" s="262">
        <f t="shared" si="699"/>
        <v>0.58000000000000007</v>
      </c>
      <c r="AM318" s="262">
        <f t="shared" si="699"/>
        <v>0</v>
      </c>
      <c r="AN318" s="262">
        <f t="shared" si="699"/>
        <v>0</v>
      </c>
      <c r="AO318" s="262">
        <f t="shared" si="699"/>
        <v>0</v>
      </c>
      <c r="AP318" s="262">
        <f t="shared" si="699"/>
        <v>0</v>
      </c>
      <c r="AQ318" s="262">
        <f t="shared" si="699"/>
        <v>0</v>
      </c>
      <c r="AR318" s="262">
        <f t="shared" si="699"/>
        <v>0</v>
      </c>
      <c r="AS318" s="262">
        <f t="shared" si="699"/>
        <v>0</v>
      </c>
      <c r="AT318" s="262">
        <f t="shared" si="699"/>
        <v>0.58000000000000007</v>
      </c>
      <c r="AU318" s="262">
        <f t="shared" si="699"/>
        <v>0</v>
      </c>
      <c r="AV318" s="263">
        <f t="shared" si="699"/>
        <v>0.58000000000000007</v>
      </c>
      <c r="AW318" s="264">
        <f t="shared" si="699"/>
        <v>9158778</v>
      </c>
      <c r="AX318" s="261">
        <f t="shared" si="699"/>
        <v>6061261</v>
      </c>
      <c r="AY318" s="261">
        <f t="shared" si="699"/>
        <v>0</v>
      </c>
      <c r="AZ318" s="261">
        <f t="shared" si="699"/>
        <v>619320</v>
      </c>
      <c r="BA318" s="261">
        <f t="shared" si="699"/>
        <v>2258036</v>
      </c>
      <c r="BB318" s="261">
        <f t="shared" si="699"/>
        <v>121225</v>
      </c>
      <c r="BC318" s="261">
        <f t="shared" si="699"/>
        <v>98936</v>
      </c>
      <c r="BD318" s="262">
        <f t="shared" si="699"/>
        <v>14.22</v>
      </c>
      <c r="BE318" s="262">
        <f t="shared" si="699"/>
        <v>8.7000000000000011</v>
      </c>
      <c r="BF318" s="262">
        <f t="shared" si="699"/>
        <v>0</v>
      </c>
      <c r="BG318" s="263">
        <f t="shared" si="699"/>
        <v>5.52</v>
      </c>
      <c r="BI318" s="7"/>
    </row>
    <row r="319" spans="1:61" x14ac:dyDescent="0.2">
      <c r="D319" s="12"/>
      <c r="E319" s="12"/>
      <c r="F319" s="12"/>
      <c r="G319" s="41"/>
      <c r="H319" s="12"/>
      <c r="I319" s="27"/>
      <c r="J319" s="27"/>
      <c r="K319" s="27"/>
      <c r="L319" s="27"/>
      <c r="M319" s="27"/>
      <c r="N319" s="27"/>
      <c r="O319" s="7"/>
      <c r="P319" s="7"/>
      <c r="Q319" s="7"/>
    </row>
    <row r="330" spans="15:32" x14ac:dyDescent="0.2">
      <c r="T330">
        <f t="shared" ref="T330:AF330" si="700">SUBTOTAL(9,T327:T329)</f>
        <v>0</v>
      </c>
      <c r="X330">
        <f t="shared" si="700"/>
        <v>0</v>
      </c>
      <c r="Y330">
        <f t="shared" si="700"/>
        <v>0</v>
      </c>
      <c r="Z330">
        <f t="shared" si="700"/>
        <v>0</v>
      </c>
      <c r="AA330">
        <f t="shared" si="700"/>
        <v>0</v>
      </c>
      <c r="AB330">
        <f t="shared" si="700"/>
        <v>0</v>
      </c>
      <c r="AC330">
        <f t="shared" si="700"/>
        <v>0</v>
      </c>
      <c r="AD330">
        <f t="shared" si="700"/>
        <v>0</v>
      </c>
      <c r="AE330">
        <f t="shared" si="700"/>
        <v>0</v>
      </c>
      <c r="AF330">
        <f t="shared" si="700"/>
        <v>0</v>
      </c>
    </row>
    <row r="332" spans="15:32" x14ac:dyDescent="0.2">
      <c r="O332" s="15"/>
      <c r="P332" s="15"/>
      <c r="Q332" s="15"/>
      <c r="S332" s="15"/>
    </row>
    <row r="333" spans="15:32" x14ac:dyDescent="0.2">
      <c r="O333" s="15"/>
      <c r="P333" s="15"/>
      <c r="Q333" s="15"/>
      <c r="S333" s="15"/>
    </row>
    <row r="334" spans="15:32" x14ac:dyDescent="0.2">
      <c r="O334" s="15"/>
      <c r="P334" s="15"/>
      <c r="Q334" s="15"/>
      <c r="S334" s="15"/>
    </row>
    <row r="335" spans="15:32" x14ac:dyDescent="0.2">
      <c r="O335" s="15"/>
      <c r="P335" s="15"/>
      <c r="Q335" s="15"/>
      <c r="S335" s="15"/>
    </row>
  </sheetData>
  <mergeCells count="55">
    <mergeCell ref="AQ8:AQ9"/>
    <mergeCell ref="BF9:BF10"/>
    <mergeCell ref="AE7:AE10"/>
    <mergeCell ref="AD7:AD10"/>
    <mergeCell ref="I8:I10"/>
    <mergeCell ref="I6:Q7"/>
    <mergeCell ref="O8:O10"/>
    <mergeCell ref="J8:N8"/>
    <mergeCell ref="P8:Q8"/>
    <mergeCell ref="J9:K9"/>
    <mergeCell ref="L9:L10"/>
    <mergeCell ref="M9:M10"/>
    <mergeCell ref="N9:N10"/>
    <mergeCell ref="P9:P10"/>
    <mergeCell ref="Q9:Q10"/>
    <mergeCell ref="Y9:Y10"/>
    <mergeCell ref="R9:R10"/>
    <mergeCell ref="Z9:Z10"/>
    <mergeCell ref="W9:W10"/>
    <mergeCell ref="T9:T10"/>
    <mergeCell ref="V9:V10"/>
    <mergeCell ref="X9:X10"/>
    <mergeCell ref="U9:U10"/>
    <mergeCell ref="BC9:BC10"/>
    <mergeCell ref="A3:E3"/>
    <mergeCell ref="AI9:AI10"/>
    <mergeCell ref="BB9:BB10"/>
    <mergeCell ref="AH9:AH10"/>
    <mergeCell ref="R7:Y8"/>
    <mergeCell ref="Z7:AC8"/>
    <mergeCell ref="AF7:AF10"/>
    <mergeCell ref="AG7:AJ8"/>
    <mergeCell ref="AK7:AK10"/>
    <mergeCell ref="AL8:AM9"/>
    <mergeCell ref="AN8:AN9"/>
    <mergeCell ref="AO8:AP8"/>
    <mergeCell ref="AA9:AA10"/>
    <mergeCell ref="AB9:AB10"/>
    <mergeCell ref="AG9:AG10"/>
    <mergeCell ref="BG9:BG10"/>
    <mergeCell ref="S9:S10"/>
    <mergeCell ref="R6:AV6"/>
    <mergeCell ref="AW6:BG7"/>
    <mergeCell ref="AL7:AV7"/>
    <mergeCell ref="AR8:AS9"/>
    <mergeCell ref="AT8:AV9"/>
    <mergeCell ref="AW8:AW10"/>
    <mergeCell ref="AX8:BC8"/>
    <mergeCell ref="BD8:BD10"/>
    <mergeCell ref="BE8:BG8"/>
    <mergeCell ref="AX9:AZ9"/>
    <mergeCell ref="BA9:BA10"/>
    <mergeCell ref="BE9:BE10"/>
    <mergeCell ref="AC9:AC10"/>
    <mergeCell ref="AJ9:AJ10"/>
  </mergeCell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I143"/>
  <sheetViews>
    <sheetView workbookViewId="0">
      <pane xSplit="8" ySplit="11" topLeftCell="AU110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BF9" sqref="BF9:BF10"/>
    </sheetView>
  </sheetViews>
  <sheetFormatPr defaultColWidth="9.140625" defaultRowHeight="15" x14ac:dyDescent="0.25"/>
  <cols>
    <col min="1" max="1" width="5" style="583" customWidth="1"/>
    <col min="2" max="2" width="7.140625" style="480" bestFit="1" customWidth="1"/>
    <col min="3" max="3" width="8.7109375" style="584" bestFit="1" customWidth="1"/>
    <col min="4" max="4" width="7.85546875" style="480" bestFit="1" customWidth="1"/>
    <col min="5" max="5" width="31.42578125" style="629" customWidth="1"/>
    <col min="6" max="6" width="5.42578125" style="584" customWidth="1"/>
    <col min="7" max="7" width="9.7109375" style="480" customWidth="1"/>
    <col min="8" max="8" width="8.5703125" style="480" customWidth="1"/>
    <col min="9" max="9" width="11.7109375" style="626" customWidth="1"/>
    <col min="10" max="11" width="10.85546875" style="626" customWidth="1"/>
    <col min="12" max="13" width="10.7109375" style="626" customWidth="1"/>
    <col min="14" max="14" width="11.42578125" style="626" customWidth="1"/>
    <col min="15" max="15" width="12" style="627" customWidth="1"/>
    <col min="16" max="16" width="10.42578125" style="627" customWidth="1"/>
    <col min="17" max="17" width="10.7109375" style="627" customWidth="1"/>
    <col min="18" max="18" width="10.7109375" style="626" customWidth="1"/>
    <col min="19" max="37" width="10.7109375" style="480" customWidth="1"/>
    <col min="38" max="48" width="10.7109375" style="627" customWidth="1"/>
    <col min="49" max="55" width="10.7109375" style="480" customWidth="1"/>
    <col min="56" max="56" width="11.7109375" style="627" customWidth="1"/>
    <col min="57" max="59" width="10.7109375" style="627" customWidth="1"/>
    <col min="60" max="61" width="9.140625" style="480" customWidth="1"/>
    <col min="62" max="16384" width="9.140625" style="480"/>
  </cols>
  <sheetData>
    <row r="1" spans="1:59" ht="15.75" customHeight="1" x14ac:dyDescent="0.25">
      <c r="A1" s="846" t="s">
        <v>2</v>
      </c>
      <c r="B1" s="846"/>
      <c r="C1" s="472"/>
      <c r="D1" s="846"/>
      <c r="E1" s="846"/>
      <c r="F1" s="473"/>
      <c r="G1" s="473"/>
      <c r="H1" s="473"/>
      <c r="I1" s="474"/>
      <c r="J1" s="475"/>
      <c r="K1" s="475"/>
      <c r="L1" s="475"/>
      <c r="M1" s="475"/>
      <c r="N1" s="475"/>
      <c r="O1" s="476"/>
      <c r="P1" s="477"/>
      <c r="Q1" s="477"/>
      <c r="R1" s="477"/>
      <c r="S1" s="474"/>
      <c r="T1" s="474"/>
      <c r="U1" s="474"/>
      <c r="V1" s="474"/>
      <c r="W1" s="474"/>
      <c r="X1" s="478"/>
      <c r="Y1" s="478"/>
      <c r="Z1" s="478"/>
      <c r="AA1" s="478"/>
      <c r="AB1" s="478"/>
      <c r="AC1" s="478"/>
      <c r="AD1" s="478"/>
      <c r="AE1" s="478"/>
      <c r="AF1" s="478"/>
      <c r="AG1" s="478"/>
      <c r="AH1" s="478"/>
      <c r="AI1" s="478"/>
      <c r="AJ1" s="478"/>
      <c r="AK1" s="478"/>
      <c r="AL1" s="479"/>
      <c r="AM1" s="479"/>
      <c r="AN1" s="479"/>
      <c r="AO1" s="479"/>
      <c r="AP1" s="479"/>
      <c r="AQ1" s="479"/>
      <c r="AR1" s="476"/>
      <c r="AS1" s="476"/>
      <c r="AT1" s="476"/>
      <c r="AU1" s="476"/>
      <c r="AV1" s="476"/>
      <c r="AW1" s="474"/>
      <c r="AX1" s="474"/>
      <c r="AY1" s="474"/>
      <c r="AZ1" s="474"/>
      <c r="BA1" s="474"/>
      <c r="BB1" s="474"/>
      <c r="BC1" s="476"/>
      <c r="BD1" s="476"/>
      <c r="BE1" s="476"/>
      <c r="BF1" s="476"/>
      <c r="BG1" s="476"/>
    </row>
    <row r="2" spans="1:59" ht="12.75" customHeight="1" x14ac:dyDescent="0.25">
      <c r="A2" s="846" t="s">
        <v>3</v>
      </c>
      <c r="B2" s="846"/>
      <c r="C2" s="472"/>
      <c r="D2" s="846"/>
      <c r="E2" s="846"/>
      <c r="F2" s="473"/>
      <c r="G2" s="473"/>
      <c r="H2" s="473"/>
      <c r="I2" s="481"/>
      <c r="J2" s="481"/>
      <c r="K2" s="481"/>
      <c r="L2" s="481"/>
      <c r="M2" s="481"/>
      <c r="N2" s="481"/>
      <c r="O2" s="482"/>
      <c r="P2" s="482"/>
      <c r="Q2" s="482"/>
      <c r="R2" s="481"/>
      <c r="S2" s="481"/>
      <c r="T2" s="481"/>
      <c r="U2" s="481"/>
      <c r="V2" s="481"/>
      <c r="W2" s="481"/>
      <c r="X2" s="481"/>
      <c r="Y2" s="481"/>
      <c r="Z2" s="481"/>
      <c r="AA2" s="481"/>
      <c r="AB2" s="481"/>
      <c r="AC2" s="481"/>
      <c r="AD2" s="481"/>
      <c r="AE2" s="481"/>
      <c r="AF2" s="481"/>
      <c r="AG2" s="481"/>
      <c r="AH2" s="481"/>
      <c r="AI2" s="481"/>
      <c r="AJ2" s="481"/>
      <c r="AK2" s="482"/>
      <c r="AL2" s="482"/>
      <c r="AM2" s="482"/>
      <c r="AN2" s="482"/>
      <c r="AO2" s="482"/>
      <c r="AP2" s="482"/>
      <c r="AQ2" s="482"/>
      <c r="AR2" s="482"/>
      <c r="AS2" s="482"/>
      <c r="AT2" s="482"/>
      <c r="AU2" s="482"/>
      <c r="AV2" s="482"/>
      <c r="AW2" s="481"/>
      <c r="AX2" s="481"/>
      <c r="AY2" s="481"/>
      <c r="AZ2" s="481"/>
      <c r="BA2" s="481"/>
      <c r="BB2" s="481"/>
      <c r="BC2" s="482"/>
      <c r="BD2" s="482"/>
      <c r="BE2" s="482"/>
      <c r="BF2" s="482"/>
      <c r="BG2" s="476"/>
    </row>
    <row r="3" spans="1:59" ht="12" customHeight="1" x14ac:dyDescent="0.25">
      <c r="A3" s="1053" t="s">
        <v>4</v>
      </c>
      <c r="B3" s="1053"/>
      <c r="C3" s="1053"/>
      <c r="D3" s="1053"/>
      <c r="E3" s="1053"/>
      <c r="F3" s="473"/>
      <c r="G3" s="473"/>
      <c r="H3" s="473"/>
      <c r="I3" s="481"/>
      <c r="J3" s="481"/>
      <c r="K3" s="481"/>
      <c r="L3" s="481"/>
      <c r="M3" s="481"/>
      <c r="N3" s="481"/>
      <c r="O3" s="482"/>
      <c r="P3" s="482"/>
      <c r="Q3" s="482"/>
      <c r="R3" s="483"/>
      <c r="S3" s="483"/>
      <c r="T3" s="483"/>
      <c r="U3" s="483"/>
      <c r="V3" s="483"/>
      <c r="W3" s="483"/>
      <c r="X3" s="483"/>
      <c r="Y3" s="483"/>
      <c r="Z3" s="483"/>
      <c r="AA3" s="483"/>
      <c r="AB3" s="483"/>
      <c r="AC3" s="484"/>
      <c r="AD3" s="484"/>
      <c r="AE3" s="484"/>
      <c r="AF3" s="485"/>
      <c r="AG3" s="485"/>
      <c r="AH3" s="485"/>
      <c r="AI3" s="485"/>
      <c r="AJ3" s="484"/>
      <c r="AK3" s="486"/>
      <c r="AL3" s="486"/>
      <c r="AM3" s="486"/>
      <c r="AN3" s="486"/>
      <c r="AO3" s="486"/>
      <c r="AP3" s="486"/>
      <c r="AQ3" s="486"/>
      <c r="AR3" s="486"/>
      <c r="AS3" s="486"/>
      <c r="AT3" s="486"/>
      <c r="AU3" s="486"/>
      <c r="AV3" s="482"/>
      <c r="AW3" s="481"/>
      <c r="AX3" s="481"/>
      <c r="AY3" s="481"/>
      <c r="AZ3" s="481"/>
      <c r="BA3" s="481"/>
      <c r="BB3" s="481"/>
      <c r="BC3" s="482"/>
      <c r="BD3" s="482"/>
      <c r="BE3" s="482"/>
      <c r="BF3" s="482"/>
      <c r="BG3" s="476"/>
    </row>
    <row r="4" spans="1:59" ht="12" customHeight="1" x14ac:dyDescent="0.25">
      <c r="A4" s="487"/>
      <c r="B4" s="846"/>
      <c r="C4" s="846"/>
      <c r="D4" s="846"/>
      <c r="E4" s="846"/>
      <c r="F4" s="473"/>
      <c r="G4" s="473"/>
      <c r="H4" s="473"/>
      <c r="I4" s="481"/>
      <c r="J4" s="481"/>
      <c r="K4" s="481"/>
      <c r="L4" s="481"/>
      <c r="M4" s="481"/>
      <c r="N4" s="481"/>
      <c r="O4" s="482"/>
      <c r="P4" s="482"/>
      <c r="Q4" s="482"/>
      <c r="R4" s="483"/>
      <c r="S4" s="483"/>
      <c r="T4" s="483"/>
      <c r="U4" s="483"/>
      <c r="V4" s="483"/>
      <c r="W4" s="483"/>
      <c r="X4" s="483"/>
      <c r="Y4" s="483"/>
      <c r="Z4" s="483"/>
      <c r="AA4" s="483"/>
      <c r="AB4" s="483"/>
      <c r="AC4" s="484"/>
      <c r="AD4" s="484"/>
      <c r="AE4" s="484"/>
      <c r="AF4" s="485"/>
      <c r="AG4" s="485"/>
      <c r="AH4" s="485"/>
      <c r="AI4" s="485"/>
      <c r="AJ4" s="484"/>
      <c r="AK4" s="486"/>
      <c r="AL4" s="486"/>
      <c r="AM4" s="486"/>
      <c r="AN4" s="486"/>
      <c r="AO4" s="486"/>
      <c r="AP4" s="486"/>
      <c r="AQ4" s="486"/>
      <c r="AR4" s="486"/>
      <c r="AS4" s="486"/>
      <c r="AT4" s="486"/>
      <c r="AU4" s="486"/>
      <c r="AV4" s="482"/>
      <c r="AW4" s="481"/>
      <c r="AX4" s="481"/>
      <c r="AY4" s="481"/>
      <c r="AZ4" s="481"/>
      <c r="BA4" s="481"/>
      <c r="BB4" s="481"/>
      <c r="BC4" s="482"/>
      <c r="BD4" s="482"/>
      <c r="BE4" s="482"/>
      <c r="BF4" s="482"/>
      <c r="BG4" s="476"/>
    </row>
    <row r="5" spans="1:59" ht="16.5" thickBot="1" x14ac:dyDescent="0.3">
      <c r="A5" s="291" t="s">
        <v>851</v>
      </c>
      <c r="B5" s="91"/>
      <c r="C5" s="91"/>
      <c r="D5" s="91"/>
      <c r="E5" s="92"/>
      <c r="F5" s="489"/>
      <c r="G5" s="489"/>
      <c r="H5" s="489"/>
      <c r="I5" s="490"/>
      <c r="J5" s="490"/>
      <c r="K5" s="490"/>
      <c r="L5" s="490"/>
      <c r="M5" s="490"/>
      <c r="N5" s="490"/>
      <c r="O5" s="491"/>
      <c r="P5" s="491"/>
      <c r="Q5" s="491"/>
      <c r="R5" s="483"/>
      <c r="S5" s="483"/>
      <c r="T5" s="483"/>
      <c r="U5" s="483"/>
      <c r="V5" s="483"/>
      <c r="W5" s="483"/>
      <c r="X5" s="483"/>
      <c r="Y5" s="474"/>
      <c r="Z5" s="483"/>
      <c r="AA5" s="483"/>
      <c r="AB5" s="483"/>
      <c r="AC5" s="484"/>
      <c r="AD5" s="484"/>
      <c r="AE5" s="484"/>
      <c r="AF5" s="485"/>
      <c r="AG5" s="485"/>
      <c r="AH5" s="485"/>
      <c r="AI5" s="485"/>
      <c r="AJ5" s="484"/>
      <c r="AK5" s="476"/>
      <c r="AL5" s="476"/>
      <c r="AM5" s="492"/>
      <c r="AN5" s="492"/>
      <c r="AO5" s="492"/>
      <c r="AP5" s="492"/>
      <c r="AQ5" s="492"/>
      <c r="AR5" s="492"/>
      <c r="AS5" s="492"/>
      <c r="AT5" s="492"/>
      <c r="AU5" s="492"/>
      <c r="AV5" s="491"/>
      <c r="AW5" s="490"/>
      <c r="AX5" s="490"/>
      <c r="AY5" s="490"/>
      <c r="AZ5" s="490"/>
      <c r="BA5" s="490"/>
      <c r="BB5" s="490"/>
      <c r="BC5" s="491"/>
      <c r="BD5" s="491"/>
      <c r="BE5" s="491"/>
      <c r="BF5" s="491"/>
      <c r="BG5" s="476"/>
    </row>
    <row r="6" spans="1:59" x14ac:dyDescent="0.25">
      <c r="A6" s="473"/>
      <c r="B6" s="487"/>
      <c r="C6" s="487"/>
      <c r="D6" s="487"/>
      <c r="E6" s="473"/>
      <c r="F6" s="473"/>
      <c r="G6" s="473"/>
      <c r="H6" s="473"/>
      <c r="I6" s="1026" t="s">
        <v>848</v>
      </c>
      <c r="J6" s="1027"/>
      <c r="K6" s="1027"/>
      <c r="L6" s="1027"/>
      <c r="M6" s="1027"/>
      <c r="N6" s="1027"/>
      <c r="O6" s="1027"/>
      <c r="P6" s="1027"/>
      <c r="Q6" s="1028"/>
      <c r="R6" s="1033" t="s">
        <v>830</v>
      </c>
      <c r="S6" s="1034"/>
      <c r="T6" s="1034"/>
      <c r="U6" s="1034"/>
      <c r="V6" s="1034"/>
      <c r="W6" s="1034"/>
      <c r="X6" s="1034"/>
      <c r="Y6" s="1034"/>
      <c r="Z6" s="1034"/>
      <c r="AA6" s="1034"/>
      <c r="AB6" s="1034"/>
      <c r="AC6" s="1034"/>
      <c r="AD6" s="1034"/>
      <c r="AE6" s="1034"/>
      <c r="AF6" s="1034"/>
      <c r="AG6" s="1034"/>
      <c r="AH6" s="1034"/>
      <c r="AI6" s="1034"/>
      <c r="AJ6" s="1034"/>
      <c r="AK6" s="1034"/>
      <c r="AL6" s="1034"/>
      <c r="AM6" s="1034"/>
      <c r="AN6" s="1034"/>
      <c r="AO6" s="1034"/>
      <c r="AP6" s="1034"/>
      <c r="AQ6" s="1034"/>
      <c r="AR6" s="1034"/>
      <c r="AS6" s="1034"/>
      <c r="AT6" s="1034"/>
      <c r="AU6" s="1034"/>
      <c r="AV6" s="1035"/>
      <c r="AW6" s="982" t="s">
        <v>852</v>
      </c>
      <c r="AX6" s="983"/>
      <c r="AY6" s="983"/>
      <c r="AZ6" s="983"/>
      <c r="BA6" s="983"/>
      <c r="BB6" s="983"/>
      <c r="BC6" s="983"/>
      <c r="BD6" s="983"/>
      <c r="BE6" s="983"/>
      <c r="BF6" s="983"/>
      <c r="BG6" s="984"/>
    </row>
    <row r="7" spans="1:59" ht="16.5" thickBot="1" x14ac:dyDescent="0.3">
      <c r="A7" s="487"/>
      <c r="B7" s="493"/>
      <c r="C7" s="143"/>
      <c r="D7" s="494"/>
      <c r="E7" s="493"/>
      <c r="F7" s="473"/>
      <c r="G7" s="473"/>
      <c r="H7" s="473"/>
      <c r="I7" s="1029"/>
      <c r="J7" s="1030"/>
      <c r="K7" s="1030"/>
      <c r="L7" s="1030"/>
      <c r="M7" s="1030"/>
      <c r="N7" s="1030"/>
      <c r="O7" s="1030"/>
      <c r="P7" s="1030"/>
      <c r="Q7" s="1031"/>
      <c r="R7" s="1014" t="s">
        <v>287</v>
      </c>
      <c r="S7" s="969"/>
      <c r="T7" s="969"/>
      <c r="U7" s="969"/>
      <c r="V7" s="969"/>
      <c r="W7" s="969"/>
      <c r="X7" s="969"/>
      <c r="Y7" s="970"/>
      <c r="Z7" s="968" t="s">
        <v>288</v>
      </c>
      <c r="AA7" s="969"/>
      <c r="AB7" s="969"/>
      <c r="AC7" s="970"/>
      <c r="AD7" s="960" t="s">
        <v>289</v>
      </c>
      <c r="AE7" s="960" t="s">
        <v>5</v>
      </c>
      <c r="AF7" s="960" t="s">
        <v>290</v>
      </c>
      <c r="AG7" s="976" t="s">
        <v>291</v>
      </c>
      <c r="AH7" s="977"/>
      <c r="AI7" s="977"/>
      <c r="AJ7" s="978"/>
      <c r="AK7" s="960" t="s">
        <v>313</v>
      </c>
      <c r="AL7" s="988" t="s">
        <v>292</v>
      </c>
      <c r="AM7" s="989"/>
      <c r="AN7" s="989"/>
      <c r="AO7" s="989"/>
      <c r="AP7" s="989"/>
      <c r="AQ7" s="989"/>
      <c r="AR7" s="989"/>
      <c r="AS7" s="989"/>
      <c r="AT7" s="989"/>
      <c r="AU7" s="989"/>
      <c r="AV7" s="990"/>
      <c r="AW7" s="985"/>
      <c r="AX7" s="986"/>
      <c r="AY7" s="986"/>
      <c r="AZ7" s="986"/>
      <c r="BA7" s="986"/>
      <c r="BB7" s="986"/>
      <c r="BC7" s="986"/>
      <c r="BD7" s="986"/>
      <c r="BE7" s="986"/>
      <c r="BF7" s="986"/>
      <c r="BG7" s="987"/>
    </row>
    <row r="8" spans="1:59" ht="15" customHeight="1" x14ac:dyDescent="0.25">
      <c r="A8" s="495"/>
      <c r="B8" s="496"/>
      <c r="C8" s="496"/>
      <c r="D8" s="496"/>
      <c r="E8" s="496"/>
      <c r="F8" s="496"/>
      <c r="G8" s="496"/>
      <c r="H8" s="496"/>
      <c r="I8" s="1001" t="s">
        <v>6</v>
      </c>
      <c r="J8" s="965" t="s">
        <v>824</v>
      </c>
      <c r="K8" s="966"/>
      <c r="L8" s="966"/>
      <c r="M8" s="966"/>
      <c r="N8" s="1042"/>
      <c r="O8" s="1004" t="s">
        <v>284</v>
      </c>
      <c r="P8" s="965" t="s">
        <v>825</v>
      </c>
      <c r="Q8" s="967"/>
      <c r="R8" s="1015"/>
      <c r="S8" s="972"/>
      <c r="T8" s="972"/>
      <c r="U8" s="972"/>
      <c r="V8" s="972"/>
      <c r="W8" s="972"/>
      <c r="X8" s="972"/>
      <c r="Y8" s="973"/>
      <c r="Z8" s="971"/>
      <c r="AA8" s="972"/>
      <c r="AB8" s="972"/>
      <c r="AC8" s="973"/>
      <c r="AD8" s="961"/>
      <c r="AE8" s="961"/>
      <c r="AF8" s="961"/>
      <c r="AG8" s="979"/>
      <c r="AH8" s="980"/>
      <c r="AI8" s="980"/>
      <c r="AJ8" s="981"/>
      <c r="AK8" s="961"/>
      <c r="AL8" s="991" t="s">
        <v>293</v>
      </c>
      <c r="AM8" s="992"/>
      <c r="AN8" s="1012" t="s">
        <v>294</v>
      </c>
      <c r="AO8" s="1022" t="s">
        <v>835</v>
      </c>
      <c r="AP8" s="1023"/>
      <c r="AQ8" s="1012" t="s">
        <v>868</v>
      </c>
      <c r="AR8" s="991" t="s">
        <v>295</v>
      </c>
      <c r="AS8" s="992"/>
      <c r="AT8" s="995" t="s">
        <v>296</v>
      </c>
      <c r="AU8" s="996"/>
      <c r="AV8" s="997"/>
      <c r="AW8" s="1001" t="s">
        <v>6</v>
      </c>
      <c r="AX8" s="1009" t="s">
        <v>824</v>
      </c>
      <c r="AY8" s="1010"/>
      <c r="AZ8" s="1010"/>
      <c r="BA8" s="1010"/>
      <c r="BB8" s="1010"/>
      <c r="BC8" s="1011"/>
      <c r="BD8" s="1004" t="s">
        <v>284</v>
      </c>
      <c r="BE8" s="965" t="s">
        <v>826</v>
      </c>
      <c r="BF8" s="966"/>
      <c r="BG8" s="967"/>
    </row>
    <row r="9" spans="1:59" ht="15.75" customHeight="1" thickBot="1" x14ac:dyDescent="0.3">
      <c r="A9" s="497" t="s">
        <v>819</v>
      </c>
      <c r="B9" s="143"/>
      <c r="C9" s="143"/>
      <c r="D9" s="498"/>
      <c r="E9" s="143"/>
      <c r="F9" s="499"/>
      <c r="G9" s="500"/>
      <c r="H9" s="500"/>
      <c r="I9" s="1002"/>
      <c r="J9" s="1036" t="s">
        <v>831</v>
      </c>
      <c r="K9" s="1037"/>
      <c r="L9" s="1038" t="s">
        <v>5</v>
      </c>
      <c r="M9" s="1038" t="s">
        <v>1</v>
      </c>
      <c r="N9" s="1040" t="s">
        <v>7</v>
      </c>
      <c r="O9" s="1005"/>
      <c r="P9" s="958" t="s">
        <v>285</v>
      </c>
      <c r="Q9" s="963" t="s">
        <v>286</v>
      </c>
      <c r="R9" s="1018" t="s">
        <v>297</v>
      </c>
      <c r="S9" s="974" t="s">
        <v>294</v>
      </c>
      <c r="T9" s="974" t="s">
        <v>832</v>
      </c>
      <c r="U9" s="974" t="s">
        <v>849</v>
      </c>
      <c r="V9" s="974" t="s">
        <v>853</v>
      </c>
      <c r="W9" s="974" t="s">
        <v>864</v>
      </c>
      <c r="X9" s="974" t="s">
        <v>295</v>
      </c>
      <c r="Y9" s="974" t="s">
        <v>789</v>
      </c>
      <c r="Z9" s="1016" t="s">
        <v>298</v>
      </c>
      <c r="AA9" s="974" t="s">
        <v>823</v>
      </c>
      <c r="AB9" s="1016" t="s">
        <v>299</v>
      </c>
      <c r="AC9" s="974" t="s">
        <v>790</v>
      </c>
      <c r="AD9" s="961"/>
      <c r="AE9" s="961"/>
      <c r="AF9" s="961"/>
      <c r="AG9" s="974" t="s">
        <v>294</v>
      </c>
      <c r="AH9" s="1024" t="s">
        <v>866</v>
      </c>
      <c r="AI9" s="974" t="s">
        <v>300</v>
      </c>
      <c r="AJ9" s="974" t="s">
        <v>791</v>
      </c>
      <c r="AK9" s="961"/>
      <c r="AL9" s="993"/>
      <c r="AM9" s="994"/>
      <c r="AN9" s="1013"/>
      <c r="AO9" s="847" t="s">
        <v>833</v>
      </c>
      <c r="AP9" s="847" t="s">
        <v>834</v>
      </c>
      <c r="AQ9" s="1013"/>
      <c r="AR9" s="993"/>
      <c r="AS9" s="994"/>
      <c r="AT9" s="998"/>
      <c r="AU9" s="999"/>
      <c r="AV9" s="1000"/>
      <c r="AW9" s="1002"/>
      <c r="AX9" s="1020" t="s">
        <v>831</v>
      </c>
      <c r="AY9" s="1021"/>
      <c r="AZ9" s="1021"/>
      <c r="BA9" s="1007" t="s">
        <v>5</v>
      </c>
      <c r="BB9" s="1007" t="s">
        <v>1</v>
      </c>
      <c r="BC9" s="1007" t="s">
        <v>7</v>
      </c>
      <c r="BD9" s="1005"/>
      <c r="BE9" s="958" t="s">
        <v>285</v>
      </c>
      <c r="BF9" s="958" t="s">
        <v>869</v>
      </c>
      <c r="BG9" s="963" t="s">
        <v>286</v>
      </c>
    </row>
    <row r="10" spans="1:59" ht="30.75" customHeight="1" thickBot="1" x14ac:dyDescent="0.3">
      <c r="A10" s="501" t="s">
        <v>798</v>
      </c>
      <c r="B10" s="502" t="s">
        <v>564</v>
      </c>
      <c r="C10" s="502" t="s">
        <v>565</v>
      </c>
      <c r="D10" s="502" t="s">
        <v>268</v>
      </c>
      <c r="E10" s="245" t="s">
        <v>800</v>
      </c>
      <c r="F10" s="502" t="s">
        <v>0</v>
      </c>
      <c r="G10" s="503" t="s">
        <v>269</v>
      </c>
      <c r="H10" s="71" t="s">
        <v>280</v>
      </c>
      <c r="I10" s="1003"/>
      <c r="J10" s="72" t="s">
        <v>278</v>
      </c>
      <c r="K10" s="72" t="s">
        <v>288</v>
      </c>
      <c r="L10" s="1039"/>
      <c r="M10" s="1039"/>
      <c r="N10" s="1041"/>
      <c r="O10" s="1006"/>
      <c r="P10" s="959"/>
      <c r="Q10" s="964"/>
      <c r="R10" s="1019"/>
      <c r="S10" s="975"/>
      <c r="T10" s="975"/>
      <c r="U10" s="975"/>
      <c r="V10" s="975"/>
      <c r="W10" s="975"/>
      <c r="X10" s="975"/>
      <c r="Y10" s="975"/>
      <c r="Z10" s="1017"/>
      <c r="AA10" s="975"/>
      <c r="AB10" s="1017"/>
      <c r="AC10" s="975"/>
      <c r="AD10" s="962"/>
      <c r="AE10" s="962"/>
      <c r="AF10" s="962"/>
      <c r="AG10" s="975"/>
      <c r="AH10" s="1025"/>
      <c r="AI10" s="975"/>
      <c r="AJ10" s="975"/>
      <c r="AK10" s="962"/>
      <c r="AL10" s="250" t="s">
        <v>285</v>
      </c>
      <c r="AM10" s="267" t="s">
        <v>286</v>
      </c>
      <c r="AN10" s="250" t="s">
        <v>285</v>
      </c>
      <c r="AO10" s="250" t="s">
        <v>285</v>
      </c>
      <c r="AP10" s="267" t="s">
        <v>286</v>
      </c>
      <c r="AQ10" s="250" t="s">
        <v>285</v>
      </c>
      <c r="AR10" s="250" t="s">
        <v>285</v>
      </c>
      <c r="AS10" s="267" t="s">
        <v>286</v>
      </c>
      <c r="AT10" s="250" t="s">
        <v>285</v>
      </c>
      <c r="AU10" s="267" t="s">
        <v>286</v>
      </c>
      <c r="AV10" s="271" t="s">
        <v>309</v>
      </c>
      <c r="AW10" s="1003"/>
      <c r="AX10" s="73" t="s">
        <v>278</v>
      </c>
      <c r="AY10" s="940" t="s">
        <v>865</v>
      </c>
      <c r="AZ10" s="800" t="s">
        <v>288</v>
      </c>
      <c r="BA10" s="1008"/>
      <c r="BB10" s="1008"/>
      <c r="BC10" s="1008"/>
      <c r="BD10" s="1006"/>
      <c r="BE10" s="959"/>
      <c r="BF10" s="959"/>
      <c r="BG10" s="964"/>
    </row>
    <row r="11" spans="1:59" s="516" customFormat="1" ht="11.25" customHeight="1" thickBot="1" x14ac:dyDescent="0.25">
      <c r="A11" s="504" t="s">
        <v>566</v>
      </c>
      <c r="B11" s="505" t="s">
        <v>567</v>
      </c>
      <c r="C11" s="505" t="s">
        <v>270</v>
      </c>
      <c r="D11" s="505" t="s">
        <v>271</v>
      </c>
      <c r="E11" s="505" t="s">
        <v>568</v>
      </c>
      <c r="F11" s="505" t="s">
        <v>0</v>
      </c>
      <c r="G11" s="505" t="s">
        <v>569</v>
      </c>
      <c r="H11" s="506" t="s">
        <v>794</v>
      </c>
      <c r="I11" s="507" t="s">
        <v>272</v>
      </c>
      <c r="J11" s="508" t="s">
        <v>273</v>
      </c>
      <c r="K11" s="207" t="s">
        <v>279</v>
      </c>
      <c r="L11" s="508" t="s">
        <v>274</v>
      </c>
      <c r="M11" s="508" t="s">
        <v>275</v>
      </c>
      <c r="N11" s="508" t="s">
        <v>276</v>
      </c>
      <c r="O11" s="630" t="s">
        <v>277</v>
      </c>
      <c r="P11" s="514" t="s">
        <v>570</v>
      </c>
      <c r="Q11" s="515" t="s">
        <v>571</v>
      </c>
      <c r="R11" s="510" t="s">
        <v>301</v>
      </c>
      <c r="S11" s="510" t="s">
        <v>301</v>
      </c>
      <c r="T11" s="511" t="s">
        <v>301</v>
      </c>
      <c r="U11" s="207" t="s">
        <v>301</v>
      </c>
      <c r="V11" s="207" t="s">
        <v>301</v>
      </c>
      <c r="W11" s="213"/>
      <c r="X11" s="511" t="s">
        <v>301</v>
      </c>
      <c r="Y11" s="511" t="s">
        <v>301</v>
      </c>
      <c r="Z11" s="511" t="s">
        <v>302</v>
      </c>
      <c r="AA11" s="511" t="s">
        <v>302</v>
      </c>
      <c r="AB11" s="511" t="s">
        <v>303</v>
      </c>
      <c r="AC11" s="511" t="s">
        <v>302</v>
      </c>
      <c r="AD11" s="511" t="s">
        <v>304</v>
      </c>
      <c r="AE11" s="824" t="s">
        <v>305</v>
      </c>
      <c r="AF11" s="511" t="s">
        <v>306</v>
      </c>
      <c r="AG11" s="511" t="s">
        <v>308</v>
      </c>
      <c r="AH11" s="207" t="s">
        <v>307</v>
      </c>
      <c r="AI11" s="511" t="s">
        <v>307</v>
      </c>
      <c r="AJ11" s="511" t="s">
        <v>307</v>
      </c>
      <c r="AK11" s="511" t="s">
        <v>314</v>
      </c>
      <c r="AL11" s="512" t="s">
        <v>310</v>
      </c>
      <c r="AM11" s="512" t="s">
        <v>311</v>
      </c>
      <c r="AN11" s="512" t="s">
        <v>310</v>
      </c>
      <c r="AO11" s="512" t="s">
        <v>310</v>
      </c>
      <c r="AP11" s="512" t="s">
        <v>311</v>
      </c>
      <c r="AQ11" s="340" t="s">
        <v>310</v>
      </c>
      <c r="AR11" s="512" t="s">
        <v>310</v>
      </c>
      <c r="AS11" s="512" t="s">
        <v>311</v>
      </c>
      <c r="AT11" s="512" t="s">
        <v>310</v>
      </c>
      <c r="AU11" s="512" t="s">
        <v>311</v>
      </c>
      <c r="AV11" s="513" t="s">
        <v>312</v>
      </c>
      <c r="AW11" s="631" t="s">
        <v>272</v>
      </c>
      <c r="AX11" s="511" t="s">
        <v>273</v>
      </c>
      <c r="AY11" s="801" t="s">
        <v>867</v>
      </c>
      <c r="AZ11" s="511" t="s">
        <v>279</v>
      </c>
      <c r="BA11" s="511" t="s">
        <v>274</v>
      </c>
      <c r="BB11" s="511" t="s">
        <v>275</v>
      </c>
      <c r="BC11" s="511" t="s">
        <v>276</v>
      </c>
      <c r="BD11" s="512" t="s">
        <v>277</v>
      </c>
      <c r="BE11" s="512" t="s">
        <v>570</v>
      </c>
      <c r="BF11" s="214" t="s">
        <v>570</v>
      </c>
      <c r="BG11" s="726" t="s">
        <v>571</v>
      </c>
    </row>
    <row r="12" spans="1:59" ht="12.95" customHeight="1" x14ac:dyDescent="0.25">
      <c r="A12" s="517">
        <v>1</v>
      </c>
      <c r="B12" s="518">
        <v>4486</v>
      </c>
      <c r="C12" s="519">
        <v>600075176</v>
      </c>
      <c r="D12" s="519">
        <v>46750401</v>
      </c>
      <c r="E12" s="520" t="s">
        <v>326</v>
      </c>
      <c r="F12" s="518">
        <v>3233</v>
      </c>
      <c r="G12" s="521" t="s">
        <v>322</v>
      </c>
      <c r="H12" s="521" t="s">
        <v>282</v>
      </c>
      <c r="I12" s="787">
        <v>3619873</v>
      </c>
      <c r="J12" s="788">
        <v>2541303</v>
      </c>
      <c r="K12" s="788">
        <v>100000</v>
      </c>
      <c r="L12" s="789">
        <v>892760</v>
      </c>
      <c r="M12" s="789">
        <v>50826</v>
      </c>
      <c r="N12" s="788">
        <v>34984</v>
      </c>
      <c r="O12" s="790">
        <v>5.919999999999999</v>
      </c>
      <c r="P12" s="793">
        <v>3.75</v>
      </c>
      <c r="Q12" s="822">
        <v>2.17</v>
      </c>
      <c r="R12" s="292">
        <f>Z12*-1</f>
        <v>0</v>
      </c>
      <c r="S12" s="219">
        <v>0</v>
      </c>
      <c r="T12" s="219">
        <v>0</v>
      </c>
      <c r="U12" s="219">
        <v>35824</v>
      </c>
      <c r="V12" s="219">
        <v>0</v>
      </c>
      <c r="W12" s="219">
        <v>0</v>
      </c>
      <c r="X12" s="219">
        <v>0</v>
      </c>
      <c r="Y12" s="219">
        <f>SUM(R12:X12)</f>
        <v>35824</v>
      </c>
      <c r="Z12" s="219">
        <v>0</v>
      </c>
      <c r="AA12" s="219">
        <v>0</v>
      </c>
      <c r="AB12" s="219">
        <v>0</v>
      </c>
      <c r="AC12" s="219">
        <f>SUM(Z12:AB12)</f>
        <v>0</v>
      </c>
      <c r="AD12" s="219">
        <f>Y12+AC12</f>
        <v>35824</v>
      </c>
      <c r="AE12" s="220">
        <f>ROUND((Y12+Z12+AA12)*33.8%,0)</f>
        <v>12109</v>
      </c>
      <c r="AF12" s="220">
        <f>ROUND(Y12*2%,0)</f>
        <v>716</v>
      </c>
      <c r="AG12" s="219">
        <v>0</v>
      </c>
      <c r="AH12" s="219">
        <v>0</v>
      </c>
      <c r="AI12" s="219">
        <v>0</v>
      </c>
      <c r="AJ12" s="219">
        <f>SUM(AG12:AI12)</f>
        <v>0</v>
      </c>
      <c r="AK12" s="219">
        <f>AD12+AE12+AF12+AJ12</f>
        <v>48649</v>
      </c>
      <c r="AL12" s="221">
        <v>0</v>
      </c>
      <c r="AM12" s="221">
        <v>0</v>
      </c>
      <c r="AN12" s="221">
        <v>0</v>
      </c>
      <c r="AO12" s="221">
        <v>0</v>
      </c>
      <c r="AP12" s="221">
        <v>0</v>
      </c>
      <c r="AQ12" s="221">
        <v>0</v>
      </c>
      <c r="AR12" s="221">
        <v>0</v>
      </c>
      <c r="AS12" s="221">
        <v>0</v>
      </c>
      <c r="AT12" s="409">
        <f>AL12+AN12+AO12+AR12+AQ12</f>
        <v>0</v>
      </c>
      <c r="AU12" s="221">
        <f>AM12+AP12+AS12</f>
        <v>0</v>
      </c>
      <c r="AV12" s="222">
        <f>SUM(AT12:AU12)</f>
        <v>0</v>
      </c>
      <c r="AW12" s="854">
        <f>I12+AK12</f>
        <v>3668522</v>
      </c>
      <c r="AX12" s="525">
        <f>J12+Y12</f>
        <v>2577127</v>
      </c>
      <c r="AY12" s="219">
        <f>W12</f>
        <v>0</v>
      </c>
      <c r="AZ12" s="219">
        <f>K12+AC12</f>
        <v>100000</v>
      </c>
      <c r="BA12" s="525">
        <f>L12+AE12</f>
        <v>904869</v>
      </c>
      <c r="BB12" s="525">
        <f>M12+AF12</f>
        <v>51542</v>
      </c>
      <c r="BC12" s="525">
        <f>N12+AJ12</f>
        <v>34984</v>
      </c>
      <c r="BD12" s="526">
        <f>O12+AV12</f>
        <v>5.919999999999999</v>
      </c>
      <c r="BE12" s="526">
        <f>P12+AT12</f>
        <v>3.75</v>
      </c>
      <c r="BF12" s="952">
        <f>AQ12</f>
        <v>0</v>
      </c>
      <c r="BG12" s="527">
        <f>Q12+AU12</f>
        <v>2.17</v>
      </c>
    </row>
    <row r="13" spans="1:59" ht="12.95" customHeight="1" x14ac:dyDescent="0.25">
      <c r="A13" s="529">
        <v>1</v>
      </c>
      <c r="B13" s="530">
        <v>4486</v>
      </c>
      <c r="C13" s="531">
        <v>600075176</v>
      </c>
      <c r="D13" s="531">
        <v>46750401</v>
      </c>
      <c r="E13" s="532" t="s">
        <v>327</v>
      </c>
      <c r="F13" s="533"/>
      <c r="G13" s="534"/>
      <c r="H13" s="534"/>
      <c r="I13" s="535">
        <v>3619873</v>
      </c>
      <c r="J13" s="536">
        <v>2541303</v>
      </c>
      <c r="K13" s="536">
        <v>100000</v>
      </c>
      <c r="L13" s="536">
        <v>892760</v>
      </c>
      <c r="M13" s="536">
        <v>50826</v>
      </c>
      <c r="N13" s="536">
        <v>34984</v>
      </c>
      <c r="O13" s="537">
        <v>5.919999999999999</v>
      </c>
      <c r="P13" s="537">
        <v>3.75</v>
      </c>
      <c r="Q13" s="746">
        <v>2.17</v>
      </c>
      <c r="R13" s="535">
        <f t="shared" ref="R13:BG13" si="0">SUM(R12)</f>
        <v>0</v>
      </c>
      <c r="S13" s="536">
        <f t="shared" si="0"/>
        <v>0</v>
      </c>
      <c r="T13" s="536">
        <f t="shared" si="0"/>
        <v>0</v>
      </c>
      <c r="U13" s="536">
        <f t="shared" si="0"/>
        <v>35824</v>
      </c>
      <c r="V13" s="536">
        <f t="shared" si="0"/>
        <v>0</v>
      </c>
      <c r="W13" s="536">
        <f t="shared" ref="W13" si="1">SUM(W12)</f>
        <v>0</v>
      </c>
      <c r="X13" s="536">
        <f t="shared" si="0"/>
        <v>0</v>
      </c>
      <c r="Y13" s="536">
        <f t="shared" si="0"/>
        <v>35824</v>
      </c>
      <c r="Z13" s="536">
        <f t="shared" si="0"/>
        <v>0</v>
      </c>
      <c r="AA13" s="536">
        <f t="shared" si="0"/>
        <v>0</v>
      </c>
      <c r="AB13" s="536">
        <f t="shared" si="0"/>
        <v>0</v>
      </c>
      <c r="AC13" s="536">
        <f t="shared" si="0"/>
        <v>0</v>
      </c>
      <c r="AD13" s="536">
        <f t="shared" si="0"/>
        <v>35824</v>
      </c>
      <c r="AE13" s="536">
        <f t="shared" si="0"/>
        <v>12109</v>
      </c>
      <c r="AF13" s="536">
        <f t="shared" si="0"/>
        <v>716</v>
      </c>
      <c r="AG13" s="536">
        <f t="shared" si="0"/>
        <v>0</v>
      </c>
      <c r="AH13" s="536">
        <f t="shared" si="0"/>
        <v>0</v>
      </c>
      <c r="AI13" s="536">
        <f t="shared" si="0"/>
        <v>0</v>
      </c>
      <c r="AJ13" s="536">
        <f t="shared" si="0"/>
        <v>0</v>
      </c>
      <c r="AK13" s="536">
        <f t="shared" si="0"/>
        <v>48649</v>
      </c>
      <c r="AL13" s="537">
        <f t="shared" si="0"/>
        <v>0</v>
      </c>
      <c r="AM13" s="537">
        <f t="shared" si="0"/>
        <v>0</v>
      </c>
      <c r="AN13" s="537">
        <f t="shared" si="0"/>
        <v>0</v>
      </c>
      <c r="AO13" s="537">
        <f t="shared" si="0"/>
        <v>0</v>
      </c>
      <c r="AP13" s="537">
        <f t="shared" si="0"/>
        <v>0</v>
      </c>
      <c r="AQ13" s="537">
        <f t="shared" ref="AQ13" si="2">SUM(AQ12)</f>
        <v>0</v>
      </c>
      <c r="AR13" s="537">
        <f t="shared" si="0"/>
        <v>0</v>
      </c>
      <c r="AS13" s="537">
        <f t="shared" si="0"/>
        <v>0</v>
      </c>
      <c r="AT13" s="708">
        <f t="shared" si="0"/>
        <v>0</v>
      </c>
      <c r="AU13" s="537">
        <f t="shared" si="0"/>
        <v>0</v>
      </c>
      <c r="AV13" s="538">
        <f t="shared" si="0"/>
        <v>0</v>
      </c>
      <c r="AW13" s="539">
        <f t="shared" si="0"/>
        <v>3668522</v>
      </c>
      <c r="AX13" s="536">
        <f t="shared" si="0"/>
        <v>2577127</v>
      </c>
      <c r="AY13" s="540">
        <f t="shared" ref="AY13" si="3">SUM(AY12)</f>
        <v>0</v>
      </c>
      <c r="AZ13" s="536">
        <f t="shared" si="0"/>
        <v>100000</v>
      </c>
      <c r="BA13" s="536">
        <f t="shared" si="0"/>
        <v>904869</v>
      </c>
      <c r="BB13" s="536">
        <f t="shared" si="0"/>
        <v>51542</v>
      </c>
      <c r="BC13" s="536">
        <f t="shared" si="0"/>
        <v>34984</v>
      </c>
      <c r="BD13" s="537">
        <f t="shared" si="0"/>
        <v>5.919999999999999</v>
      </c>
      <c r="BE13" s="537">
        <f t="shared" si="0"/>
        <v>3.75</v>
      </c>
      <c r="BF13" s="537">
        <f t="shared" si="0"/>
        <v>0</v>
      </c>
      <c r="BG13" s="538">
        <f t="shared" si="0"/>
        <v>2.17</v>
      </c>
    </row>
    <row r="14" spans="1:59" ht="12.95" customHeight="1" x14ac:dyDescent="0.25">
      <c r="A14" s="541">
        <v>2</v>
      </c>
      <c r="B14" s="542">
        <v>4419</v>
      </c>
      <c r="C14" s="543">
        <v>600074056</v>
      </c>
      <c r="D14" s="542">
        <v>72744049</v>
      </c>
      <c r="E14" s="544" t="s">
        <v>328</v>
      </c>
      <c r="F14" s="542">
        <v>3111</v>
      </c>
      <c r="G14" s="545" t="s">
        <v>329</v>
      </c>
      <c r="H14" s="546" t="s">
        <v>281</v>
      </c>
      <c r="I14" s="522">
        <v>23880998</v>
      </c>
      <c r="J14" s="547">
        <v>17480153</v>
      </c>
      <c r="K14" s="547">
        <v>0</v>
      </c>
      <c r="L14" s="339">
        <v>5908292</v>
      </c>
      <c r="M14" s="339">
        <v>349603</v>
      </c>
      <c r="N14" s="547">
        <v>142950</v>
      </c>
      <c r="O14" s="548">
        <v>41.028800000000004</v>
      </c>
      <c r="P14" s="733">
        <v>29.982600000000001</v>
      </c>
      <c r="Q14" s="823">
        <v>11.046200000000001</v>
      </c>
      <c r="R14" s="112">
        <f t="shared" ref="R14:R77" si="4">Z14*-1</f>
        <v>-142000</v>
      </c>
      <c r="S14" s="113">
        <v>0</v>
      </c>
      <c r="T14" s="113">
        <v>278491</v>
      </c>
      <c r="U14" s="113">
        <v>165892</v>
      </c>
      <c r="V14" s="113">
        <v>0</v>
      </c>
      <c r="W14" s="113">
        <v>0</v>
      </c>
      <c r="X14" s="113">
        <v>0</v>
      </c>
      <c r="Y14" s="113">
        <f t="shared" ref="Y14:Y77" si="5">SUM(R14:X14)</f>
        <v>302383</v>
      </c>
      <c r="Z14" s="113">
        <v>142000</v>
      </c>
      <c r="AA14" s="113">
        <v>0</v>
      </c>
      <c r="AB14" s="113">
        <v>0</v>
      </c>
      <c r="AC14" s="113">
        <f t="shared" ref="AC14:AC77" si="6">SUM(Z14:AB14)</f>
        <v>142000</v>
      </c>
      <c r="AD14" s="113">
        <f t="shared" ref="AD14:AD77" si="7">Y14+AC14</f>
        <v>444383</v>
      </c>
      <c r="AE14" s="114">
        <f t="shared" ref="AE14:AE77" si="8">ROUND((Y14+Z14+AA14)*33.8%,0)</f>
        <v>150201</v>
      </c>
      <c r="AF14" s="114">
        <f t="shared" ref="AF14:AF77" si="9">ROUND(Y14*2%,0)</f>
        <v>6048</v>
      </c>
      <c r="AG14" s="113">
        <v>0</v>
      </c>
      <c r="AH14" s="113">
        <v>0</v>
      </c>
      <c r="AI14" s="113">
        <v>0</v>
      </c>
      <c r="AJ14" s="113">
        <f t="shared" ref="AJ14:AJ77" si="10">SUM(AG14:AI14)</f>
        <v>0</v>
      </c>
      <c r="AK14" s="113">
        <f t="shared" ref="AK14:AK77" si="11">AD14+AE14+AF14+AJ14</f>
        <v>600632</v>
      </c>
      <c r="AL14" s="115">
        <v>-0.02</v>
      </c>
      <c r="AM14" s="115">
        <v>0</v>
      </c>
      <c r="AN14" s="115">
        <v>0</v>
      </c>
      <c r="AO14" s="115">
        <v>0.56000000000000005</v>
      </c>
      <c r="AP14" s="115">
        <v>0</v>
      </c>
      <c r="AQ14" s="115">
        <v>0</v>
      </c>
      <c r="AR14" s="115">
        <v>0</v>
      </c>
      <c r="AS14" s="115">
        <v>0</v>
      </c>
      <c r="AT14" s="409">
        <f t="shared" ref="AT14:AT17" si="12">AL14+AN14+AO14+AR14+AQ14</f>
        <v>0.54</v>
      </c>
      <c r="AU14" s="115">
        <f>AM14+AP14+AS14</f>
        <v>0</v>
      </c>
      <c r="AV14" s="116">
        <f t="shared" ref="AV14:AV77" si="13">SUM(AT14:AU14)</f>
        <v>0.54</v>
      </c>
      <c r="AW14" s="855">
        <f>I14+AK14</f>
        <v>24481630</v>
      </c>
      <c r="AX14" s="528">
        <f>J14+Y14</f>
        <v>17782536</v>
      </c>
      <c r="AY14" s="113">
        <f>W14</f>
        <v>0</v>
      </c>
      <c r="AZ14" s="113">
        <f>K14+AC14</f>
        <v>142000</v>
      </c>
      <c r="BA14" s="528">
        <f t="shared" ref="BA14:BB17" si="14">L14+AE14</f>
        <v>6058493</v>
      </c>
      <c r="BB14" s="528">
        <f t="shared" si="14"/>
        <v>355651</v>
      </c>
      <c r="BC14" s="528">
        <f>N14+AJ14</f>
        <v>142950</v>
      </c>
      <c r="BD14" s="549">
        <f>O14+AV14</f>
        <v>41.568800000000003</v>
      </c>
      <c r="BE14" s="549">
        <f>P14+AT14</f>
        <v>30.522600000000001</v>
      </c>
      <c r="BF14" s="953">
        <f>AQ14</f>
        <v>0</v>
      </c>
      <c r="BG14" s="550">
        <f>Q14+AU14</f>
        <v>11.046200000000001</v>
      </c>
    </row>
    <row r="15" spans="1:59" ht="12.95" customHeight="1" x14ac:dyDescent="0.25">
      <c r="A15" s="541">
        <v>2</v>
      </c>
      <c r="B15" s="542">
        <v>4419</v>
      </c>
      <c r="C15" s="543">
        <v>600074056</v>
      </c>
      <c r="D15" s="542">
        <v>72744049</v>
      </c>
      <c r="E15" s="544" t="s">
        <v>328</v>
      </c>
      <c r="F15" s="542">
        <v>3111</v>
      </c>
      <c r="G15" s="551" t="s">
        <v>317</v>
      </c>
      <c r="H15" s="546" t="s">
        <v>281</v>
      </c>
      <c r="I15" s="522">
        <v>521015</v>
      </c>
      <c r="J15" s="547">
        <v>383664</v>
      </c>
      <c r="K15" s="547">
        <v>0</v>
      </c>
      <c r="L15" s="339">
        <v>129678</v>
      </c>
      <c r="M15" s="339">
        <v>7673</v>
      </c>
      <c r="N15" s="547">
        <v>0</v>
      </c>
      <c r="O15" s="548">
        <v>1</v>
      </c>
      <c r="P15" s="733">
        <v>1</v>
      </c>
      <c r="Q15" s="823">
        <v>0</v>
      </c>
      <c r="R15" s="112">
        <f t="shared" si="4"/>
        <v>0</v>
      </c>
      <c r="S15" s="113">
        <v>0</v>
      </c>
      <c r="T15" s="113">
        <v>0</v>
      </c>
      <c r="U15" s="113">
        <v>0</v>
      </c>
      <c r="V15" s="113">
        <v>0</v>
      </c>
      <c r="W15" s="113">
        <v>0</v>
      </c>
      <c r="X15" s="113">
        <v>0</v>
      </c>
      <c r="Y15" s="113">
        <f t="shared" si="5"/>
        <v>0</v>
      </c>
      <c r="Z15" s="113">
        <v>0</v>
      </c>
      <c r="AA15" s="113">
        <v>0</v>
      </c>
      <c r="AB15" s="113">
        <v>0</v>
      </c>
      <c r="AC15" s="113">
        <f t="shared" si="6"/>
        <v>0</v>
      </c>
      <c r="AD15" s="113">
        <f t="shared" si="7"/>
        <v>0</v>
      </c>
      <c r="AE15" s="114">
        <f t="shared" si="8"/>
        <v>0</v>
      </c>
      <c r="AF15" s="114">
        <f t="shared" si="9"/>
        <v>0</v>
      </c>
      <c r="AG15" s="113">
        <v>0</v>
      </c>
      <c r="AH15" s="113">
        <v>0</v>
      </c>
      <c r="AI15" s="113">
        <v>0</v>
      </c>
      <c r="AJ15" s="113">
        <f t="shared" si="10"/>
        <v>0</v>
      </c>
      <c r="AK15" s="113">
        <f t="shared" si="11"/>
        <v>0</v>
      </c>
      <c r="AL15" s="115">
        <v>0</v>
      </c>
      <c r="AM15" s="115">
        <v>0</v>
      </c>
      <c r="AN15" s="115">
        <v>0</v>
      </c>
      <c r="AO15" s="115">
        <v>0</v>
      </c>
      <c r="AP15" s="115">
        <v>0</v>
      </c>
      <c r="AQ15" s="115">
        <v>0</v>
      </c>
      <c r="AR15" s="115">
        <v>0</v>
      </c>
      <c r="AS15" s="115">
        <v>0</v>
      </c>
      <c r="AT15" s="409">
        <f t="shared" si="12"/>
        <v>0</v>
      </c>
      <c r="AU15" s="115">
        <f>AM15+AP15+AS15</f>
        <v>0</v>
      </c>
      <c r="AV15" s="116">
        <f t="shared" si="13"/>
        <v>0</v>
      </c>
      <c r="AW15" s="855">
        <f>I15+AK15</f>
        <v>521015</v>
      </c>
      <c r="AX15" s="528">
        <f>J15+Y15</f>
        <v>383664</v>
      </c>
      <c r="AY15" s="113">
        <f t="shared" ref="AY15:AY17" si="15">W15</f>
        <v>0</v>
      </c>
      <c r="AZ15" s="113">
        <f>K15+AC15</f>
        <v>0</v>
      </c>
      <c r="BA15" s="528">
        <f t="shared" si="14"/>
        <v>129678</v>
      </c>
      <c r="BB15" s="528">
        <f t="shared" si="14"/>
        <v>7673</v>
      </c>
      <c r="BC15" s="528">
        <f>N15+AJ15</f>
        <v>0</v>
      </c>
      <c r="BD15" s="549">
        <f>O15+AV15</f>
        <v>1</v>
      </c>
      <c r="BE15" s="549">
        <f>P15+AT15</f>
        <v>1</v>
      </c>
      <c r="BF15" s="953">
        <f t="shared" ref="BF15:BF17" si="16">AQ15</f>
        <v>0</v>
      </c>
      <c r="BG15" s="550">
        <f>Q15+AU15</f>
        <v>0</v>
      </c>
    </row>
    <row r="16" spans="1:59" ht="12.95" customHeight="1" x14ac:dyDescent="0.25">
      <c r="A16" s="541">
        <v>2</v>
      </c>
      <c r="B16" s="542">
        <v>4419</v>
      </c>
      <c r="C16" s="543">
        <v>600074056</v>
      </c>
      <c r="D16" s="542">
        <v>72744049</v>
      </c>
      <c r="E16" s="544" t="s">
        <v>328</v>
      </c>
      <c r="F16" s="542">
        <v>3111</v>
      </c>
      <c r="G16" s="545" t="s">
        <v>323</v>
      </c>
      <c r="H16" s="546" t="s">
        <v>282</v>
      </c>
      <c r="I16" s="522">
        <v>501392</v>
      </c>
      <c r="J16" s="547">
        <v>361850</v>
      </c>
      <c r="K16" s="547">
        <v>0</v>
      </c>
      <c r="L16" s="339">
        <v>122305</v>
      </c>
      <c r="M16" s="339">
        <v>7237</v>
      </c>
      <c r="N16" s="547">
        <v>10000</v>
      </c>
      <c r="O16" s="548">
        <v>1.1000000000000001</v>
      </c>
      <c r="P16" s="733">
        <v>1.1000000000000001</v>
      </c>
      <c r="Q16" s="823">
        <v>0</v>
      </c>
      <c r="R16" s="112">
        <f t="shared" si="4"/>
        <v>0</v>
      </c>
      <c r="S16" s="113">
        <v>0</v>
      </c>
      <c r="T16" s="113">
        <v>0</v>
      </c>
      <c r="U16" s="113">
        <v>0</v>
      </c>
      <c r="V16" s="113">
        <v>0</v>
      </c>
      <c r="W16" s="113">
        <v>0</v>
      </c>
      <c r="X16" s="113">
        <v>0</v>
      </c>
      <c r="Y16" s="113">
        <f t="shared" si="5"/>
        <v>0</v>
      </c>
      <c r="Z16" s="113">
        <v>0</v>
      </c>
      <c r="AA16" s="113">
        <v>0</v>
      </c>
      <c r="AB16" s="113">
        <v>0</v>
      </c>
      <c r="AC16" s="113">
        <f t="shared" si="6"/>
        <v>0</v>
      </c>
      <c r="AD16" s="113">
        <f t="shared" si="7"/>
        <v>0</v>
      </c>
      <c r="AE16" s="114">
        <f t="shared" si="8"/>
        <v>0</v>
      </c>
      <c r="AF16" s="114">
        <f t="shared" si="9"/>
        <v>0</v>
      </c>
      <c r="AG16" s="113">
        <v>0</v>
      </c>
      <c r="AH16" s="113">
        <v>0</v>
      </c>
      <c r="AI16" s="113">
        <v>0</v>
      </c>
      <c r="AJ16" s="113">
        <f t="shared" si="10"/>
        <v>0</v>
      </c>
      <c r="AK16" s="113">
        <f t="shared" si="11"/>
        <v>0</v>
      </c>
      <c r="AL16" s="115">
        <v>0</v>
      </c>
      <c r="AM16" s="115">
        <v>0</v>
      </c>
      <c r="AN16" s="115">
        <v>0</v>
      </c>
      <c r="AO16" s="115">
        <v>0</v>
      </c>
      <c r="AP16" s="115">
        <v>0</v>
      </c>
      <c r="AQ16" s="115">
        <v>0</v>
      </c>
      <c r="AR16" s="115">
        <v>0</v>
      </c>
      <c r="AS16" s="115">
        <v>0</v>
      </c>
      <c r="AT16" s="409">
        <f t="shared" si="12"/>
        <v>0</v>
      </c>
      <c r="AU16" s="115">
        <f>AM16+AP16+AS16</f>
        <v>0</v>
      </c>
      <c r="AV16" s="116">
        <f t="shared" si="13"/>
        <v>0</v>
      </c>
      <c r="AW16" s="855">
        <f>I16+AK16</f>
        <v>501392</v>
      </c>
      <c r="AX16" s="528">
        <f>J16+Y16</f>
        <v>361850</v>
      </c>
      <c r="AY16" s="113">
        <f t="shared" si="15"/>
        <v>0</v>
      </c>
      <c r="AZ16" s="113">
        <f>K16+AC16</f>
        <v>0</v>
      </c>
      <c r="BA16" s="528">
        <f t="shared" si="14"/>
        <v>122305</v>
      </c>
      <c r="BB16" s="528">
        <f t="shared" si="14"/>
        <v>7237</v>
      </c>
      <c r="BC16" s="528">
        <f>N16+AJ16</f>
        <v>10000</v>
      </c>
      <c r="BD16" s="549">
        <f>O16+AV16</f>
        <v>1.1000000000000001</v>
      </c>
      <c r="BE16" s="549">
        <f>P16+AT16</f>
        <v>1.1000000000000001</v>
      </c>
      <c r="BF16" s="953">
        <f t="shared" si="16"/>
        <v>0</v>
      </c>
      <c r="BG16" s="550">
        <f>Q16+AU16</f>
        <v>0</v>
      </c>
    </row>
    <row r="17" spans="1:59" ht="12.95" customHeight="1" x14ac:dyDescent="0.25">
      <c r="A17" s="541">
        <v>2</v>
      </c>
      <c r="B17" s="542">
        <v>4419</v>
      </c>
      <c r="C17" s="543">
        <v>600074056</v>
      </c>
      <c r="D17" s="542">
        <v>72744049</v>
      </c>
      <c r="E17" s="544" t="s">
        <v>328</v>
      </c>
      <c r="F17" s="542">
        <v>3141</v>
      </c>
      <c r="G17" s="545" t="s">
        <v>319</v>
      </c>
      <c r="H17" s="545" t="s">
        <v>282</v>
      </c>
      <c r="I17" s="522">
        <v>3595635</v>
      </c>
      <c r="J17" s="547">
        <v>2634403</v>
      </c>
      <c r="K17" s="547">
        <v>0</v>
      </c>
      <c r="L17" s="339">
        <v>890428</v>
      </c>
      <c r="M17" s="339">
        <v>52688</v>
      </c>
      <c r="N17" s="547">
        <v>18116</v>
      </c>
      <c r="O17" s="548">
        <v>8.9600000000000009</v>
      </c>
      <c r="P17" s="733">
        <v>0</v>
      </c>
      <c r="Q17" s="823">
        <v>8.9600000000000009</v>
      </c>
      <c r="R17" s="112">
        <f t="shared" si="4"/>
        <v>-5000</v>
      </c>
      <c r="S17" s="113">
        <v>0</v>
      </c>
      <c r="T17" s="113">
        <v>0</v>
      </c>
      <c r="U17" s="113">
        <v>0</v>
      </c>
      <c r="V17" s="113">
        <v>0</v>
      </c>
      <c r="W17" s="113">
        <v>0</v>
      </c>
      <c r="X17" s="113">
        <v>0</v>
      </c>
      <c r="Y17" s="113">
        <f t="shared" si="5"/>
        <v>-5000</v>
      </c>
      <c r="Z17" s="113">
        <v>5000</v>
      </c>
      <c r="AA17" s="113">
        <v>0</v>
      </c>
      <c r="AB17" s="113">
        <v>0</v>
      </c>
      <c r="AC17" s="113">
        <f t="shared" si="6"/>
        <v>5000</v>
      </c>
      <c r="AD17" s="113">
        <f t="shared" si="7"/>
        <v>0</v>
      </c>
      <c r="AE17" s="114">
        <f t="shared" si="8"/>
        <v>0</v>
      </c>
      <c r="AF17" s="114">
        <f t="shared" si="9"/>
        <v>-100</v>
      </c>
      <c r="AG17" s="113">
        <v>0</v>
      </c>
      <c r="AH17" s="113">
        <v>0</v>
      </c>
      <c r="AI17" s="113">
        <v>0</v>
      </c>
      <c r="AJ17" s="113">
        <f t="shared" si="10"/>
        <v>0</v>
      </c>
      <c r="AK17" s="113">
        <f t="shared" si="11"/>
        <v>-100</v>
      </c>
      <c r="AL17" s="115">
        <v>0</v>
      </c>
      <c r="AM17" s="115">
        <v>0</v>
      </c>
      <c r="AN17" s="115">
        <v>0</v>
      </c>
      <c r="AO17" s="115">
        <v>0</v>
      </c>
      <c r="AP17" s="115">
        <v>0</v>
      </c>
      <c r="AQ17" s="115">
        <v>0</v>
      </c>
      <c r="AR17" s="115">
        <v>0</v>
      </c>
      <c r="AS17" s="115">
        <v>0</v>
      </c>
      <c r="AT17" s="409">
        <f t="shared" si="12"/>
        <v>0</v>
      </c>
      <c r="AU17" s="115">
        <f>AM17+AP17+AS17</f>
        <v>0</v>
      </c>
      <c r="AV17" s="116">
        <f t="shared" si="13"/>
        <v>0</v>
      </c>
      <c r="AW17" s="855">
        <f>I17+AK17</f>
        <v>3595535</v>
      </c>
      <c r="AX17" s="528">
        <f>J17+Y17</f>
        <v>2629403</v>
      </c>
      <c r="AY17" s="113">
        <f t="shared" si="15"/>
        <v>0</v>
      </c>
      <c r="AZ17" s="113">
        <f>K17+AC17</f>
        <v>5000</v>
      </c>
      <c r="BA17" s="528">
        <f t="shared" si="14"/>
        <v>890428</v>
      </c>
      <c r="BB17" s="528">
        <f t="shared" si="14"/>
        <v>52588</v>
      </c>
      <c r="BC17" s="528">
        <f>N17+AJ17</f>
        <v>18116</v>
      </c>
      <c r="BD17" s="549">
        <f>O17+AV17</f>
        <v>8.9600000000000009</v>
      </c>
      <c r="BE17" s="549">
        <f>P17+AT17</f>
        <v>0</v>
      </c>
      <c r="BF17" s="953">
        <f t="shared" si="16"/>
        <v>0</v>
      </c>
      <c r="BG17" s="550">
        <f>Q17+AU17</f>
        <v>8.9600000000000009</v>
      </c>
    </row>
    <row r="18" spans="1:59" ht="12.95" customHeight="1" x14ac:dyDescent="0.25">
      <c r="A18" s="529">
        <v>2</v>
      </c>
      <c r="B18" s="531">
        <v>4419</v>
      </c>
      <c r="C18" s="552">
        <v>600074056</v>
      </c>
      <c r="D18" s="531">
        <v>72744049</v>
      </c>
      <c r="E18" s="553" t="s">
        <v>330</v>
      </c>
      <c r="F18" s="531"/>
      <c r="G18" s="554"/>
      <c r="H18" s="554"/>
      <c r="I18" s="555">
        <v>28499040</v>
      </c>
      <c r="J18" s="556">
        <v>20860070</v>
      </c>
      <c r="K18" s="556">
        <v>0</v>
      </c>
      <c r="L18" s="556">
        <v>7050703</v>
      </c>
      <c r="M18" s="556">
        <v>417201</v>
      </c>
      <c r="N18" s="556">
        <v>171066</v>
      </c>
      <c r="O18" s="557">
        <v>52.088800000000006</v>
      </c>
      <c r="P18" s="557">
        <v>32.082599999999999</v>
      </c>
      <c r="Q18" s="661">
        <v>20.0062</v>
      </c>
      <c r="R18" s="555">
        <f t="shared" ref="R18:BG18" si="17">SUM(R14:R17)</f>
        <v>-147000</v>
      </c>
      <c r="S18" s="556">
        <f t="shared" si="17"/>
        <v>0</v>
      </c>
      <c r="T18" s="556">
        <f t="shared" si="17"/>
        <v>278491</v>
      </c>
      <c r="U18" s="556">
        <f t="shared" ref="U18" si="18">SUM(U14:U17)</f>
        <v>165892</v>
      </c>
      <c r="V18" s="556">
        <f t="shared" si="17"/>
        <v>0</v>
      </c>
      <c r="W18" s="556">
        <f t="shared" ref="W18" si="19">SUM(W14:W17)</f>
        <v>0</v>
      </c>
      <c r="X18" s="556">
        <f t="shared" si="17"/>
        <v>0</v>
      </c>
      <c r="Y18" s="556">
        <f t="shared" si="17"/>
        <v>297383</v>
      </c>
      <c r="Z18" s="556">
        <f t="shared" si="17"/>
        <v>147000</v>
      </c>
      <c r="AA18" s="556">
        <f t="shared" si="17"/>
        <v>0</v>
      </c>
      <c r="AB18" s="556">
        <f t="shared" si="17"/>
        <v>0</v>
      </c>
      <c r="AC18" s="556">
        <f t="shared" si="17"/>
        <v>147000</v>
      </c>
      <c r="AD18" s="556">
        <f t="shared" si="17"/>
        <v>444383</v>
      </c>
      <c r="AE18" s="556">
        <f t="shared" si="17"/>
        <v>150201</v>
      </c>
      <c r="AF18" s="556">
        <f t="shared" si="17"/>
        <v>5948</v>
      </c>
      <c r="AG18" s="556">
        <f t="shared" si="17"/>
        <v>0</v>
      </c>
      <c r="AH18" s="556">
        <f t="shared" ref="AH18" si="20">SUM(AH14:AH17)</f>
        <v>0</v>
      </c>
      <c r="AI18" s="556">
        <f t="shared" si="17"/>
        <v>0</v>
      </c>
      <c r="AJ18" s="556">
        <f t="shared" si="17"/>
        <v>0</v>
      </c>
      <c r="AK18" s="556">
        <f t="shared" si="17"/>
        <v>600532</v>
      </c>
      <c r="AL18" s="557">
        <f t="shared" si="17"/>
        <v>-0.02</v>
      </c>
      <c r="AM18" s="557">
        <f t="shared" si="17"/>
        <v>0</v>
      </c>
      <c r="AN18" s="557">
        <f t="shared" si="17"/>
        <v>0</v>
      </c>
      <c r="AO18" s="557">
        <f t="shared" si="17"/>
        <v>0.56000000000000005</v>
      </c>
      <c r="AP18" s="557">
        <f t="shared" si="17"/>
        <v>0</v>
      </c>
      <c r="AQ18" s="557">
        <f t="shared" ref="AQ18" si="21">SUM(AQ14:AQ17)</f>
        <v>0</v>
      </c>
      <c r="AR18" s="557">
        <f t="shared" si="17"/>
        <v>0</v>
      </c>
      <c r="AS18" s="557">
        <f t="shared" si="17"/>
        <v>0</v>
      </c>
      <c r="AT18" s="557">
        <f t="shared" si="17"/>
        <v>0.54</v>
      </c>
      <c r="AU18" s="557">
        <f t="shared" si="17"/>
        <v>0</v>
      </c>
      <c r="AV18" s="558">
        <f t="shared" si="17"/>
        <v>0.54</v>
      </c>
      <c r="AW18" s="856">
        <f t="shared" si="17"/>
        <v>29099572</v>
      </c>
      <c r="AX18" s="556">
        <f t="shared" si="17"/>
        <v>21157453</v>
      </c>
      <c r="AY18" s="571">
        <f t="shared" ref="AY18" si="22">SUM(AY14:AY17)</f>
        <v>0</v>
      </c>
      <c r="AZ18" s="556">
        <f t="shared" si="17"/>
        <v>147000</v>
      </c>
      <c r="BA18" s="556">
        <f t="shared" si="17"/>
        <v>7200904</v>
      </c>
      <c r="BB18" s="556">
        <f t="shared" si="17"/>
        <v>423149</v>
      </c>
      <c r="BC18" s="556">
        <f t="shared" si="17"/>
        <v>171066</v>
      </c>
      <c r="BD18" s="557">
        <f t="shared" si="17"/>
        <v>52.628800000000005</v>
      </c>
      <c r="BE18" s="557">
        <f t="shared" si="17"/>
        <v>32.622599999999998</v>
      </c>
      <c r="BF18" s="557">
        <f t="shared" si="17"/>
        <v>0</v>
      </c>
      <c r="BG18" s="558">
        <f t="shared" si="17"/>
        <v>20.0062</v>
      </c>
    </row>
    <row r="19" spans="1:59" ht="12.95" customHeight="1" x14ac:dyDescent="0.25">
      <c r="A19" s="541">
        <v>3</v>
      </c>
      <c r="B19" s="542">
        <v>4464</v>
      </c>
      <c r="C19" s="542" t="s">
        <v>331</v>
      </c>
      <c r="D19" s="542">
        <v>46750461</v>
      </c>
      <c r="E19" s="544" t="s">
        <v>332</v>
      </c>
      <c r="F19" s="542">
        <v>3113</v>
      </c>
      <c r="G19" s="545" t="s">
        <v>333</v>
      </c>
      <c r="H19" s="545" t="s">
        <v>281</v>
      </c>
      <c r="I19" s="522">
        <v>38765935</v>
      </c>
      <c r="J19" s="547">
        <v>27690965</v>
      </c>
      <c r="K19" s="547">
        <v>44600</v>
      </c>
      <c r="L19" s="339">
        <v>9374621</v>
      </c>
      <c r="M19" s="339">
        <v>553819</v>
      </c>
      <c r="N19" s="547">
        <v>1101930</v>
      </c>
      <c r="O19" s="548">
        <v>49.970199999999991</v>
      </c>
      <c r="P19" s="733">
        <v>39.731399999999994</v>
      </c>
      <c r="Q19" s="823">
        <v>10.238799999999999</v>
      </c>
      <c r="R19" s="112">
        <f t="shared" si="4"/>
        <v>-1600</v>
      </c>
      <c r="S19" s="113">
        <v>0</v>
      </c>
      <c r="T19" s="113">
        <v>0</v>
      </c>
      <c r="U19" s="113">
        <v>147216</v>
      </c>
      <c r="V19" s="113">
        <v>0</v>
      </c>
      <c r="W19" s="113">
        <v>0</v>
      </c>
      <c r="X19" s="113">
        <v>0</v>
      </c>
      <c r="Y19" s="113">
        <f t="shared" si="5"/>
        <v>145616</v>
      </c>
      <c r="Z19" s="113">
        <v>1600</v>
      </c>
      <c r="AA19" s="113">
        <v>0</v>
      </c>
      <c r="AB19" s="113">
        <v>0</v>
      </c>
      <c r="AC19" s="113">
        <f t="shared" si="6"/>
        <v>1600</v>
      </c>
      <c r="AD19" s="113">
        <f t="shared" si="7"/>
        <v>147216</v>
      </c>
      <c r="AE19" s="114">
        <f t="shared" si="8"/>
        <v>49759</v>
      </c>
      <c r="AF19" s="114">
        <f t="shared" si="9"/>
        <v>2912</v>
      </c>
      <c r="AG19" s="113">
        <v>0</v>
      </c>
      <c r="AH19" s="113">
        <v>0</v>
      </c>
      <c r="AI19" s="113">
        <v>0</v>
      </c>
      <c r="AJ19" s="113">
        <f t="shared" si="10"/>
        <v>0</v>
      </c>
      <c r="AK19" s="113">
        <f t="shared" si="11"/>
        <v>199887</v>
      </c>
      <c r="AL19" s="115">
        <v>-0.01</v>
      </c>
      <c r="AM19" s="115">
        <v>-0.05</v>
      </c>
      <c r="AN19" s="115">
        <v>0</v>
      </c>
      <c r="AO19" s="115">
        <v>0</v>
      </c>
      <c r="AP19" s="115">
        <v>0</v>
      </c>
      <c r="AQ19" s="115">
        <v>0</v>
      </c>
      <c r="AR19" s="115">
        <v>0</v>
      </c>
      <c r="AS19" s="115">
        <v>0</v>
      </c>
      <c r="AT19" s="409">
        <f t="shared" ref="AT19:AT23" si="23">AL19+AN19+AO19+AR19+AQ19</f>
        <v>-0.01</v>
      </c>
      <c r="AU19" s="115">
        <f>AM19+AP19+AS19</f>
        <v>-0.05</v>
      </c>
      <c r="AV19" s="116">
        <f t="shared" si="13"/>
        <v>-6.0000000000000005E-2</v>
      </c>
      <c r="AW19" s="855">
        <f>I19+AK19</f>
        <v>38965822</v>
      </c>
      <c r="AX19" s="528">
        <f>J19+Y19</f>
        <v>27836581</v>
      </c>
      <c r="AY19" s="113">
        <f t="shared" ref="AY19:AY23" si="24">W19</f>
        <v>0</v>
      </c>
      <c r="AZ19" s="113">
        <f>K19+AC19</f>
        <v>46200</v>
      </c>
      <c r="BA19" s="528">
        <f t="shared" ref="BA19:BB23" si="25">L19+AE19</f>
        <v>9424380</v>
      </c>
      <c r="BB19" s="528">
        <f t="shared" si="25"/>
        <v>556731</v>
      </c>
      <c r="BC19" s="528">
        <f>N19+AJ19</f>
        <v>1101930</v>
      </c>
      <c r="BD19" s="549">
        <f>O19+AV19</f>
        <v>49.910199999999989</v>
      </c>
      <c r="BE19" s="549">
        <f>P19+AT19</f>
        <v>39.721399999999996</v>
      </c>
      <c r="BF19" s="953">
        <f t="shared" ref="BF19:BF23" si="26">AQ19</f>
        <v>0</v>
      </c>
      <c r="BG19" s="550">
        <f>Q19+AU19</f>
        <v>10.188799999999999</v>
      </c>
    </row>
    <row r="20" spans="1:59" ht="12.95" customHeight="1" x14ac:dyDescent="0.25">
      <c r="A20" s="541">
        <v>3</v>
      </c>
      <c r="B20" s="542">
        <v>4464</v>
      </c>
      <c r="C20" s="542" t="s">
        <v>331</v>
      </c>
      <c r="D20" s="542">
        <v>46750461</v>
      </c>
      <c r="E20" s="544" t="s">
        <v>334</v>
      </c>
      <c r="F20" s="542">
        <v>3113</v>
      </c>
      <c r="G20" s="545" t="s">
        <v>323</v>
      </c>
      <c r="H20" s="545" t="s">
        <v>282</v>
      </c>
      <c r="I20" s="522">
        <v>636883</v>
      </c>
      <c r="J20" s="547">
        <v>468986</v>
      </c>
      <c r="K20" s="547">
        <v>0</v>
      </c>
      <c r="L20" s="339">
        <v>158517</v>
      </c>
      <c r="M20" s="339">
        <v>9380</v>
      </c>
      <c r="N20" s="547">
        <v>0</v>
      </c>
      <c r="O20" s="548">
        <v>1.4</v>
      </c>
      <c r="P20" s="733">
        <v>1.4</v>
      </c>
      <c r="Q20" s="823">
        <v>0</v>
      </c>
      <c r="R20" s="112">
        <f t="shared" si="4"/>
        <v>0</v>
      </c>
      <c r="S20" s="113">
        <v>0</v>
      </c>
      <c r="T20" s="113">
        <v>0</v>
      </c>
      <c r="U20" s="113">
        <v>0</v>
      </c>
      <c r="V20" s="113">
        <v>0</v>
      </c>
      <c r="W20" s="113">
        <v>0</v>
      </c>
      <c r="X20" s="113">
        <v>0</v>
      </c>
      <c r="Y20" s="113">
        <f t="shared" si="5"/>
        <v>0</v>
      </c>
      <c r="Z20" s="113">
        <v>0</v>
      </c>
      <c r="AA20" s="113">
        <v>0</v>
      </c>
      <c r="AB20" s="113">
        <v>0</v>
      </c>
      <c r="AC20" s="113">
        <f t="shared" si="6"/>
        <v>0</v>
      </c>
      <c r="AD20" s="113">
        <f t="shared" si="7"/>
        <v>0</v>
      </c>
      <c r="AE20" s="114">
        <f t="shared" si="8"/>
        <v>0</v>
      </c>
      <c r="AF20" s="114">
        <f t="shared" si="9"/>
        <v>0</v>
      </c>
      <c r="AG20" s="113">
        <v>0</v>
      </c>
      <c r="AH20" s="113">
        <v>0</v>
      </c>
      <c r="AI20" s="113">
        <v>0</v>
      </c>
      <c r="AJ20" s="113">
        <f t="shared" si="10"/>
        <v>0</v>
      </c>
      <c r="AK20" s="113">
        <f t="shared" si="11"/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v>0</v>
      </c>
      <c r="AR20" s="115">
        <v>0</v>
      </c>
      <c r="AS20" s="115">
        <v>0</v>
      </c>
      <c r="AT20" s="409">
        <f t="shared" si="23"/>
        <v>0</v>
      </c>
      <c r="AU20" s="115">
        <f>AM20+AP20+AS20</f>
        <v>0</v>
      </c>
      <c r="AV20" s="116">
        <f t="shared" si="13"/>
        <v>0</v>
      </c>
      <c r="AW20" s="855">
        <f>I20+AK20</f>
        <v>636883</v>
      </c>
      <c r="AX20" s="528">
        <f>J20+Y20</f>
        <v>468986</v>
      </c>
      <c r="AY20" s="113">
        <f t="shared" si="24"/>
        <v>0</v>
      </c>
      <c r="AZ20" s="113">
        <f>K20+AC20</f>
        <v>0</v>
      </c>
      <c r="BA20" s="528">
        <f t="shared" si="25"/>
        <v>158517</v>
      </c>
      <c r="BB20" s="528">
        <f t="shared" si="25"/>
        <v>9380</v>
      </c>
      <c r="BC20" s="528">
        <f>N20+AJ20</f>
        <v>0</v>
      </c>
      <c r="BD20" s="549">
        <f>O20+AV20</f>
        <v>1.4</v>
      </c>
      <c r="BE20" s="549">
        <f>P20+AT20</f>
        <v>1.4</v>
      </c>
      <c r="BF20" s="953">
        <f t="shared" si="26"/>
        <v>0</v>
      </c>
      <c r="BG20" s="550">
        <f>Q20+AU20</f>
        <v>0</v>
      </c>
    </row>
    <row r="21" spans="1:59" ht="12.95" customHeight="1" x14ac:dyDescent="0.25">
      <c r="A21" s="541">
        <v>3</v>
      </c>
      <c r="B21" s="542">
        <v>4464</v>
      </c>
      <c r="C21" s="542" t="s">
        <v>331</v>
      </c>
      <c r="D21" s="542">
        <v>46750461</v>
      </c>
      <c r="E21" s="544" t="s">
        <v>332</v>
      </c>
      <c r="F21" s="542">
        <v>3141</v>
      </c>
      <c r="G21" s="545" t="s">
        <v>319</v>
      </c>
      <c r="H21" s="545" t="s">
        <v>282</v>
      </c>
      <c r="I21" s="522">
        <v>3116456</v>
      </c>
      <c r="J21" s="547">
        <v>2270868</v>
      </c>
      <c r="K21" s="547">
        <v>1950</v>
      </c>
      <c r="L21" s="339">
        <v>768213</v>
      </c>
      <c r="M21" s="339">
        <v>45417</v>
      </c>
      <c r="N21" s="547">
        <v>30008</v>
      </c>
      <c r="O21" s="548">
        <v>7.73</v>
      </c>
      <c r="P21" s="733">
        <v>0</v>
      </c>
      <c r="Q21" s="823">
        <v>7.73</v>
      </c>
      <c r="R21" s="112">
        <f t="shared" si="4"/>
        <v>450</v>
      </c>
      <c r="S21" s="113">
        <v>0</v>
      </c>
      <c r="T21" s="113">
        <v>0</v>
      </c>
      <c r="U21" s="113">
        <v>0</v>
      </c>
      <c r="V21" s="113">
        <v>0</v>
      </c>
      <c r="W21" s="113">
        <v>0</v>
      </c>
      <c r="X21" s="113">
        <v>0</v>
      </c>
      <c r="Y21" s="113">
        <f t="shared" si="5"/>
        <v>450</v>
      </c>
      <c r="Z21" s="113">
        <v>-450</v>
      </c>
      <c r="AA21" s="113">
        <v>0</v>
      </c>
      <c r="AB21" s="113">
        <v>0</v>
      </c>
      <c r="AC21" s="113">
        <f t="shared" si="6"/>
        <v>-450</v>
      </c>
      <c r="AD21" s="113">
        <f t="shared" si="7"/>
        <v>0</v>
      </c>
      <c r="AE21" s="114">
        <f t="shared" si="8"/>
        <v>0</v>
      </c>
      <c r="AF21" s="114">
        <f t="shared" si="9"/>
        <v>9</v>
      </c>
      <c r="AG21" s="113">
        <v>0</v>
      </c>
      <c r="AH21" s="113">
        <v>0</v>
      </c>
      <c r="AI21" s="113">
        <v>0</v>
      </c>
      <c r="AJ21" s="113">
        <f t="shared" si="10"/>
        <v>0</v>
      </c>
      <c r="AK21" s="113">
        <f t="shared" si="11"/>
        <v>9</v>
      </c>
      <c r="AL21" s="115">
        <v>0</v>
      </c>
      <c r="AM21" s="115">
        <v>0</v>
      </c>
      <c r="AN21" s="115">
        <v>0</v>
      </c>
      <c r="AO21" s="115">
        <v>0</v>
      </c>
      <c r="AP21" s="115">
        <v>0</v>
      </c>
      <c r="AQ21" s="115">
        <v>0</v>
      </c>
      <c r="AR21" s="115">
        <v>0</v>
      </c>
      <c r="AS21" s="115">
        <v>0</v>
      </c>
      <c r="AT21" s="409">
        <f t="shared" si="23"/>
        <v>0</v>
      </c>
      <c r="AU21" s="115">
        <f>AM21+AP21+AS21</f>
        <v>0</v>
      </c>
      <c r="AV21" s="116">
        <f t="shared" si="13"/>
        <v>0</v>
      </c>
      <c r="AW21" s="855">
        <f>I21+AK21</f>
        <v>3116465</v>
      </c>
      <c r="AX21" s="528">
        <f>J21+Y21</f>
        <v>2271318</v>
      </c>
      <c r="AY21" s="113">
        <f t="shared" si="24"/>
        <v>0</v>
      </c>
      <c r="AZ21" s="113">
        <f>K21+AC21</f>
        <v>1500</v>
      </c>
      <c r="BA21" s="528">
        <f t="shared" si="25"/>
        <v>768213</v>
      </c>
      <c r="BB21" s="528">
        <f t="shared" si="25"/>
        <v>45426</v>
      </c>
      <c r="BC21" s="528">
        <f>N21+AJ21</f>
        <v>30008</v>
      </c>
      <c r="BD21" s="549">
        <f>O21+AV21</f>
        <v>7.73</v>
      </c>
      <c r="BE21" s="549">
        <f>P21+AT21</f>
        <v>0</v>
      </c>
      <c r="BF21" s="953">
        <f t="shared" si="26"/>
        <v>0</v>
      </c>
      <c r="BG21" s="550">
        <f>Q21+AU21</f>
        <v>7.73</v>
      </c>
    </row>
    <row r="22" spans="1:59" ht="12.95" customHeight="1" x14ac:dyDescent="0.25">
      <c r="A22" s="541">
        <v>3</v>
      </c>
      <c r="B22" s="542">
        <v>4464</v>
      </c>
      <c r="C22" s="542" t="s">
        <v>331</v>
      </c>
      <c r="D22" s="542">
        <v>46750461</v>
      </c>
      <c r="E22" s="544" t="s">
        <v>334</v>
      </c>
      <c r="F22" s="542">
        <v>3143</v>
      </c>
      <c r="G22" s="545" t="s">
        <v>633</v>
      </c>
      <c r="H22" s="545" t="s">
        <v>281</v>
      </c>
      <c r="I22" s="522">
        <v>3272513</v>
      </c>
      <c r="J22" s="547">
        <v>2400542</v>
      </c>
      <c r="K22" s="547">
        <v>9400</v>
      </c>
      <c r="L22" s="339">
        <v>814560</v>
      </c>
      <c r="M22" s="339">
        <v>48011</v>
      </c>
      <c r="N22" s="547">
        <v>0</v>
      </c>
      <c r="O22" s="548">
        <v>5.0354000000000001</v>
      </c>
      <c r="P22" s="733">
        <v>5.0354000000000001</v>
      </c>
      <c r="Q22" s="823">
        <v>0</v>
      </c>
      <c r="R22" s="112">
        <f t="shared" si="4"/>
        <v>-27300</v>
      </c>
      <c r="S22" s="113">
        <v>0</v>
      </c>
      <c r="T22" s="113">
        <v>0</v>
      </c>
      <c r="U22" s="113">
        <v>0</v>
      </c>
      <c r="V22" s="113">
        <v>0</v>
      </c>
      <c r="W22" s="113">
        <v>0</v>
      </c>
      <c r="X22" s="113">
        <v>0</v>
      </c>
      <c r="Y22" s="113">
        <f t="shared" si="5"/>
        <v>-27300</v>
      </c>
      <c r="Z22" s="113">
        <v>27300</v>
      </c>
      <c r="AA22" s="113">
        <v>0</v>
      </c>
      <c r="AB22" s="113">
        <v>0</v>
      </c>
      <c r="AC22" s="113">
        <f t="shared" si="6"/>
        <v>27300</v>
      </c>
      <c r="AD22" s="113">
        <f t="shared" si="7"/>
        <v>0</v>
      </c>
      <c r="AE22" s="114">
        <f t="shared" si="8"/>
        <v>0</v>
      </c>
      <c r="AF22" s="114">
        <f t="shared" si="9"/>
        <v>-546</v>
      </c>
      <c r="AG22" s="113">
        <v>0</v>
      </c>
      <c r="AH22" s="113">
        <v>0</v>
      </c>
      <c r="AI22" s="113">
        <v>0</v>
      </c>
      <c r="AJ22" s="113">
        <f t="shared" si="10"/>
        <v>0</v>
      </c>
      <c r="AK22" s="113">
        <f t="shared" si="11"/>
        <v>-546</v>
      </c>
      <c r="AL22" s="115">
        <v>-0.03</v>
      </c>
      <c r="AM22" s="115">
        <v>0</v>
      </c>
      <c r="AN22" s="115">
        <v>0</v>
      </c>
      <c r="AO22" s="115">
        <v>0</v>
      </c>
      <c r="AP22" s="115">
        <v>0</v>
      </c>
      <c r="AQ22" s="115">
        <v>0</v>
      </c>
      <c r="AR22" s="115">
        <v>0</v>
      </c>
      <c r="AS22" s="115">
        <v>0</v>
      </c>
      <c r="AT22" s="409">
        <f t="shared" si="23"/>
        <v>-0.03</v>
      </c>
      <c r="AU22" s="115">
        <f>AM22+AP22+AS22</f>
        <v>0</v>
      </c>
      <c r="AV22" s="116">
        <f t="shared" si="13"/>
        <v>-0.03</v>
      </c>
      <c r="AW22" s="855">
        <f>I22+AK22</f>
        <v>3271967</v>
      </c>
      <c r="AX22" s="528">
        <f>J22+Y22</f>
        <v>2373242</v>
      </c>
      <c r="AY22" s="113">
        <f t="shared" si="24"/>
        <v>0</v>
      </c>
      <c r="AZ22" s="113">
        <f>K22+AC22</f>
        <v>36700</v>
      </c>
      <c r="BA22" s="528">
        <f t="shared" si="25"/>
        <v>814560</v>
      </c>
      <c r="BB22" s="528">
        <f t="shared" si="25"/>
        <v>47465</v>
      </c>
      <c r="BC22" s="528">
        <f>N22+AJ22</f>
        <v>0</v>
      </c>
      <c r="BD22" s="549">
        <f>O22+AV22</f>
        <v>5.0053999999999998</v>
      </c>
      <c r="BE22" s="549">
        <f>P22+AT22</f>
        <v>5.0053999999999998</v>
      </c>
      <c r="BF22" s="953">
        <f t="shared" si="26"/>
        <v>0</v>
      </c>
      <c r="BG22" s="550">
        <f>Q22+AU22</f>
        <v>0</v>
      </c>
    </row>
    <row r="23" spans="1:59" ht="12.95" customHeight="1" x14ac:dyDescent="0.25">
      <c r="A23" s="541">
        <v>3</v>
      </c>
      <c r="B23" s="542">
        <v>4464</v>
      </c>
      <c r="C23" s="542" t="s">
        <v>331</v>
      </c>
      <c r="D23" s="542">
        <v>46750461</v>
      </c>
      <c r="E23" s="544" t="s">
        <v>334</v>
      </c>
      <c r="F23" s="542">
        <v>3143</v>
      </c>
      <c r="G23" s="545" t="s">
        <v>634</v>
      </c>
      <c r="H23" s="545" t="s">
        <v>282</v>
      </c>
      <c r="I23" s="522">
        <v>113758</v>
      </c>
      <c r="J23" s="547">
        <v>80190</v>
      </c>
      <c r="K23" s="547">
        <v>0</v>
      </c>
      <c r="L23" s="339">
        <v>27104</v>
      </c>
      <c r="M23" s="339">
        <v>1604</v>
      </c>
      <c r="N23" s="547">
        <v>4860</v>
      </c>
      <c r="O23" s="548">
        <v>0.34</v>
      </c>
      <c r="P23" s="733">
        <v>0</v>
      </c>
      <c r="Q23" s="823">
        <v>0.34</v>
      </c>
      <c r="R23" s="112">
        <f t="shared" si="4"/>
        <v>0</v>
      </c>
      <c r="S23" s="113">
        <v>0</v>
      </c>
      <c r="T23" s="113">
        <v>0</v>
      </c>
      <c r="U23" s="113">
        <v>0</v>
      </c>
      <c r="V23" s="113">
        <v>0</v>
      </c>
      <c r="W23" s="113">
        <v>0</v>
      </c>
      <c r="X23" s="113">
        <v>0</v>
      </c>
      <c r="Y23" s="113">
        <f t="shared" si="5"/>
        <v>0</v>
      </c>
      <c r="Z23" s="113">
        <v>0</v>
      </c>
      <c r="AA23" s="113">
        <v>0</v>
      </c>
      <c r="AB23" s="113">
        <v>0</v>
      </c>
      <c r="AC23" s="113">
        <f t="shared" si="6"/>
        <v>0</v>
      </c>
      <c r="AD23" s="113">
        <f t="shared" si="7"/>
        <v>0</v>
      </c>
      <c r="AE23" s="114">
        <f t="shared" si="8"/>
        <v>0</v>
      </c>
      <c r="AF23" s="114">
        <f t="shared" si="9"/>
        <v>0</v>
      </c>
      <c r="AG23" s="113">
        <v>0</v>
      </c>
      <c r="AH23" s="113">
        <v>0</v>
      </c>
      <c r="AI23" s="113">
        <v>0</v>
      </c>
      <c r="AJ23" s="113">
        <f t="shared" si="10"/>
        <v>0</v>
      </c>
      <c r="AK23" s="113">
        <f t="shared" si="11"/>
        <v>0</v>
      </c>
      <c r="AL23" s="115">
        <v>0</v>
      </c>
      <c r="AM23" s="115">
        <v>0</v>
      </c>
      <c r="AN23" s="115">
        <v>0</v>
      </c>
      <c r="AO23" s="115">
        <v>0</v>
      </c>
      <c r="AP23" s="115">
        <v>0</v>
      </c>
      <c r="AQ23" s="115">
        <v>0</v>
      </c>
      <c r="AR23" s="115">
        <v>0</v>
      </c>
      <c r="AS23" s="115">
        <v>0</v>
      </c>
      <c r="AT23" s="409">
        <f t="shared" si="23"/>
        <v>0</v>
      </c>
      <c r="AU23" s="115">
        <f>AM23+AP23+AS23</f>
        <v>0</v>
      </c>
      <c r="AV23" s="116">
        <f t="shared" si="13"/>
        <v>0</v>
      </c>
      <c r="AW23" s="855">
        <f>I23+AK23</f>
        <v>113758</v>
      </c>
      <c r="AX23" s="528">
        <f>J23+Y23</f>
        <v>80190</v>
      </c>
      <c r="AY23" s="113">
        <f t="shared" si="24"/>
        <v>0</v>
      </c>
      <c r="AZ23" s="113">
        <f>K23+AC23</f>
        <v>0</v>
      </c>
      <c r="BA23" s="528">
        <f t="shared" si="25"/>
        <v>27104</v>
      </c>
      <c r="BB23" s="528">
        <f t="shared" si="25"/>
        <v>1604</v>
      </c>
      <c r="BC23" s="528">
        <f>N23+AJ23</f>
        <v>4860</v>
      </c>
      <c r="BD23" s="549">
        <f>O23+AV23</f>
        <v>0.34</v>
      </c>
      <c r="BE23" s="549">
        <f>P23+AT23</f>
        <v>0</v>
      </c>
      <c r="BF23" s="953">
        <f t="shared" si="26"/>
        <v>0</v>
      </c>
      <c r="BG23" s="550">
        <f>Q23+AU23</f>
        <v>0.34</v>
      </c>
    </row>
    <row r="24" spans="1:59" ht="12.95" customHeight="1" x14ac:dyDescent="0.25">
      <c r="A24" s="529">
        <v>3</v>
      </c>
      <c r="B24" s="531">
        <v>4464</v>
      </c>
      <c r="C24" s="531" t="s">
        <v>331</v>
      </c>
      <c r="D24" s="531">
        <v>46750461</v>
      </c>
      <c r="E24" s="553" t="s">
        <v>335</v>
      </c>
      <c r="F24" s="531"/>
      <c r="G24" s="554"/>
      <c r="H24" s="554"/>
      <c r="I24" s="555">
        <v>45905545</v>
      </c>
      <c r="J24" s="556">
        <v>32911551</v>
      </c>
      <c r="K24" s="556">
        <v>55950</v>
      </c>
      <c r="L24" s="556">
        <v>11143015</v>
      </c>
      <c r="M24" s="556">
        <v>658231</v>
      </c>
      <c r="N24" s="556">
        <v>1136798</v>
      </c>
      <c r="O24" s="557">
        <v>64.475599999999986</v>
      </c>
      <c r="P24" s="557">
        <v>46.166799999999995</v>
      </c>
      <c r="Q24" s="661">
        <v>18.308800000000002</v>
      </c>
      <c r="R24" s="555">
        <f t="shared" ref="R24:BG24" si="27">SUM(R19:R23)</f>
        <v>-28450</v>
      </c>
      <c r="S24" s="556">
        <f t="shared" si="27"/>
        <v>0</v>
      </c>
      <c r="T24" s="556">
        <f t="shared" si="27"/>
        <v>0</v>
      </c>
      <c r="U24" s="556">
        <f t="shared" ref="U24" si="28">SUM(U19:U23)</f>
        <v>147216</v>
      </c>
      <c r="V24" s="556">
        <f t="shared" si="27"/>
        <v>0</v>
      </c>
      <c r="W24" s="556">
        <f t="shared" ref="W24" si="29">SUM(W19:W23)</f>
        <v>0</v>
      </c>
      <c r="X24" s="556">
        <f t="shared" si="27"/>
        <v>0</v>
      </c>
      <c r="Y24" s="556">
        <f t="shared" si="27"/>
        <v>118766</v>
      </c>
      <c r="Z24" s="556">
        <f t="shared" si="27"/>
        <v>28450</v>
      </c>
      <c r="AA24" s="556">
        <f t="shared" si="27"/>
        <v>0</v>
      </c>
      <c r="AB24" s="556">
        <f t="shared" si="27"/>
        <v>0</v>
      </c>
      <c r="AC24" s="556">
        <f t="shared" si="27"/>
        <v>28450</v>
      </c>
      <c r="AD24" s="556">
        <f t="shared" si="27"/>
        <v>147216</v>
      </c>
      <c r="AE24" s="556">
        <f t="shared" si="27"/>
        <v>49759</v>
      </c>
      <c r="AF24" s="556">
        <f t="shared" si="27"/>
        <v>2375</v>
      </c>
      <c r="AG24" s="556">
        <f t="shared" si="27"/>
        <v>0</v>
      </c>
      <c r="AH24" s="556">
        <f t="shared" ref="AH24" si="30">SUM(AH19:AH23)</f>
        <v>0</v>
      </c>
      <c r="AI24" s="556">
        <f t="shared" si="27"/>
        <v>0</v>
      </c>
      <c r="AJ24" s="556">
        <f t="shared" si="27"/>
        <v>0</v>
      </c>
      <c r="AK24" s="556">
        <f t="shared" si="27"/>
        <v>199350</v>
      </c>
      <c r="AL24" s="557">
        <f t="shared" si="27"/>
        <v>-0.04</v>
      </c>
      <c r="AM24" s="557">
        <f t="shared" si="27"/>
        <v>-0.05</v>
      </c>
      <c r="AN24" s="557">
        <f t="shared" si="27"/>
        <v>0</v>
      </c>
      <c r="AO24" s="557">
        <f t="shared" si="27"/>
        <v>0</v>
      </c>
      <c r="AP24" s="557">
        <f t="shared" si="27"/>
        <v>0</v>
      </c>
      <c r="AQ24" s="557">
        <f t="shared" ref="AQ24" si="31">SUM(AQ19:AQ23)</f>
        <v>0</v>
      </c>
      <c r="AR24" s="557">
        <f t="shared" si="27"/>
        <v>0</v>
      </c>
      <c r="AS24" s="557">
        <f t="shared" si="27"/>
        <v>0</v>
      </c>
      <c r="AT24" s="557">
        <f t="shared" si="27"/>
        <v>-0.04</v>
      </c>
      <c r="AU24" s="557">
        <f t="shared" si="27"/>
        <v>-0.05</v>
      </c>
      <c r="AV24" s="558">
        <f t="shared" si="27"/>
        <v>-0.09</v>
      </c>
      <c r="AW24" s="856">
        <f t="shared" si="27"/>
        <v>46104895</v>
      </c>
      <c r="AX24" s="556">
        <f t="shared" si="27"/>
        <v>33030317</v>
      </c>
      <c r="AY24" s="571">
        <f t="shared" ref="AY24" si="32">SUM(AY19:AY23)</f>
        <v>0</v>
      </c>
      <c r="AZ24" s="556">
        <f t="shared" si="27"/>
        <v>84400</v>
      </c>
      <c r="BA24" s="556">
        <f t="shared" si="27"/>
        <v>11192774</v>
      </c>
      <c r="BB24" s="556">
        <f t="shared" si="27"/>
        <v>660606</v>
      </c>
      <c r="BC24" s="556">
        <f t="shared" si="27"/>
        <v>1136798</v>
      </c>
      <c r="BD24" s="557">
        <f t="shared" si="27"/>
        <v>64.385599999999982</v>
      </c>
      <c r="BE24" s="557">
        <f t="shared" si="27"/>
        <v>46.126799999999996</v>
      </c>
      <c r="BF24" s="557">
        <f t="shared" si="27"/>
        <v>0</v>
      </c>
      <c r="BG24" s="558">
        <f t="shared" si="27"/>
        <v>18.258799999999997</v>
      </c>
    </row>
    <row r="25" spans="1:59" ht="12.95" customHeight="1" x14ac:dyDescent="0.25">
      <c r="A25" s="541">
        <v>4</v>
      </c>
      <c r="B25" s="542">
        <v>4457</v>
      </c>
      <c r="C25" s="542">
        <v>600074609</v>
      </c>
      <c r="D25" s="542">
        <v>72743964</v>
      </c>
      <c r="E25" s="544" t="s">
        <v>336</v>
      </c>
      <c r="F25" s="542">
        <v>3117</v>
      </c>
      <c r="G25" s="545" t="s">
        <v>333</v>
      </c>
      <c r="H25" s="545" t="s">
        <v>281</v>
      </c>
      <c r="I25" s="522">
        <v>6747121</v>
      </c>
      <c r="J25" s="547">
        <v>4825538</v>
      </c>
      <c r="K25" s="547">
        <v>30000</v>
      </c>
      <c r="L25" s="339">
        <v>1641172</v>
      </c>
      <c r="M25" s="339">
        <v>96511</v>
      </c>
      <c r="N25" s="547">
        <v>153900</v>
      </c>
      <c r="O25" s="548">
        <v>9.0104000000000006</v>
      </c>
      <c r="P25" s="733">
        <v>6.2727000000000004</v>
      </c>
      <c r="Q25" s="823">
        <v>2.7377000000000002</v>
      </c>
      <c r="R25" s="112">
        <f t="shared" si="4"/>
        <v>0</v>
      </c>
      <c r="S25" s="113">
        <v>0</v>
      </c>
      <c r="T25" s="113">
        <v>0</v>
      </c>
      <c r="U25" s="113">
        <v>22124</v>
      </c>
      <c r="V25" s="113">
        <v>-22828</v>
      </c>
      <c r="W25" s="113">
        <v>0</v>
      </c>
      <c r="X25" s="113">
        <v>0</v>
      </c>
      <c r="Y25" s="113">
        <f t="shared" si="5"/>
        <v>-704</v>
      </c>
      <c r="Z25" s="113">
        <v>0</v>
      </c>
      <c r="AA25" s="113">
        <v>0</v>
      </c>
      <c r="AB25" s="113">
        <v>0</v>
      </c>
      <c r="AC25" s="113">
        <f t="shared" si="6"/>
        <v>0</v>
      </c>
      <c r="AD25" s="113">
        <f t="shared" si="7"/>
        <v>-704</v>
      </c>
      <c r="AE25" s="114">
        <f t="shared" si="8"/>
        <v>-238</v>
      </c>
      <c r="AF25" s="114">
        <f t="shared" si="9"/>
        <v>-14</v>
      </c>
      <c r="AG25" s="113">
        <v>0</v>
      </c>
      <c r="AH25" s="113">
        <v>31001</v>
      </c>
      <c r="AI25" s="113">
        <v>0</v>
      </c>
      <c r="AJ25" s="113">
        <f t="shared" si="10"/>
        <v>31001</v>
      </c>
      <c r="AK25" s="113">
        <f t="shared" si="11"/>
        <v>30045</v>
      </c>
      <c r="AL25" s="115">
        <v>0</v>
      </c>
      <c r="AM25" s="115">
        <v>0.02</v>
      </c>
      <c r="AN25" s="115">
        <v>0</v>
      </c>
      <c r="AO25" s="115">
        <v>0</v>
      </c>
      <c r="AP25" s="115">
        <v>0</v>
      </c>
      <c r="AQ25" s="115">
        <v>0</v>
      </c>
      <c r="AR25" s="115">
        <v>0</v>
      </c>
      <c r="AS25" s="115">
        <v>0</v>
      </c>
      <c r="AT25" s="409">
        <f t="shared" ref="AT25:AT29" si="33">AL25+AN25+AO25+AR25+AQ25</f>
        <v>0</v>
      </c>
      <c r="AU25" s="115">
        <f>AM25+AP25+AS25</f>
        <v>0.02</v>
      </c>
      <c r="AV25" s="116">
        <f t="shared" si="13"/>
        <v>0.02</v>
      </c>
      <c r="AW25" s="855">
        <f>I25+AK25</f>
        <v>6777166</v>
      </c>
      <c r="AX25" s="528">
        <f>J25+Y25</f>
        <v>4824834</v>
      </c>
      <c r="AY25" s="113">
        <f t="shared" ref="AY25:AY29" si="34">W25</f>
        <v>0</v>
      </c>
      <c r="AZ25" s="113">
        <f>K25+AC25</f>
        <v>30000</v>
      </c>
      <c r="BA25" s="528">
        <f t="shared" ref="BA25:BB29" si="35">L25+AE25</f>
        <v>1640934</v>
      </c>
      <c r="BB25" s="528">
        <f t="shared" si="35"/>
        <v>96497</v>
      </c>
      <c r="BC25" s="528">
        <f>N25+AJ25</f>
        <v>184901</v>
      </c>
      <c r="BD25" s="549">
        <f>O25+AV25</f>
        <v>9.0304000000000002</v>
      </c>
      <c r="BE25" s="549">
        <f>P25+AT25</f>
        <v>6.2727000000000004</v>
      </c>
      <c r="BF25" s="953">
        <f t="shared" ref="BF25:BF29" si="36">AQ25</f>
        <v>0</v>
      </c>
      <c r="BG25" s="550">
        <f>Q25+AU25</f>
        <v>2.7577000000000003</v>
      </c>
    </row>
    <row r="26" spans="1:59" ht="12.95" customHeight="1" x14ac:dyDescent="0.25">
      <c r="A26" s="541">
        <v>4</v>
      </c>
      <c r="B26" s="542">
        <v>4457</v>
      </c>
      <c r="C26" s="542">
        <v>600074609</v>
      </c>
      <c r="D26" s="542">
        <v>72743964</v>
      </c>
      <c r="E26" s="544" t="s">
        <v>336</v>
      </c>
      <c r="F26" s="542">
        <v>3117</v>
      </c>
      <c r="G26" s="545" t="s">
        <v>323</v>
      </c>
      <c r="H26" s="545" t="s">
        <v>282</v>
      </c>
      <c r="I26" s="522">
        <v>1339322</v>
      </c>
      <c r="J26" s="547">
        <v>978883</v>
      </c>
      <c r="K26" s="547">
        <v>0</v>
      </c>
      <c r="L26" s="339">
        <v>330862</v>
      </c>
      <c r="M26" s="339">
        <v>19577</v>
      </c>
      <c r="N26" s="547">
        <v>10000</v>
      </c>
      <c r="O26" s="548">
        <v>3.03</v>
      </c>
      <c r="P26" s="733">
        <v>3.03</v>
      </c>
      <c r="Q26" s="823">
        <v>0</v>
      </c>
      <c r="R26" s="112">
        <f t="shared" si="4"/>
        <v>0</v>
      </c>
      <c r="S26" s="113">
        <v>0</v>
      </c>
      <c r="T26" s="113">
        <v>0</v>
      </c>
      <c r="U26" s="113">
        <v>0</v>
      </c>
      <c r="V26" s="113">
        <v>0</v>
      </c>
      <c r="W26" s="113">
        <v>0</v>
      </c>
      <c r="X26" s="113">
        <v>0</v>
      </c>
      <c r="Y26" s="113">
        <f t="shared" si="5"/>
        <v>0</v>
      </c>
      <c r="Z26" s="113">
        <v>0</v>
      </c>
      <c r="AA26" s="113">
        <v>0</v>
      </c>
      <c r="AB26" s="113">
        <v>0</v>
      </c>
      <c r="AC26" s="113">
        <f t="shared" si="6"/>
        <v>0</v>
      </c>
      <c r="AD26" s="113">
        <f t="shared" si="7"/>
        <v>0</v>
      </c>
      <c r="AE26" s="114">
        <f t="shared" si="8"/>
        <v>0</v>
      </c>
      <c r="AF26" s="114">
        <f t="shared" si="9"/>
        <v>0</v>
      </c>
      <c r="AG26" s="113">
        <v>-500</v>
      </c>
      <c r="AH26" s="113">
        <v>0</v>
      </c>
      <c r="AI26" s="113">
        <v>0</v>
      </c>
      <c r="AJ26" s="113">
        <f t="shared" si="10"/>
        <v>-500</v>
      </c>
      <c r="AK26" s="113">
        <f t="shared" si="11"/>
        <v>-500</v>
      </c>
      <c r="AL26" s="115">
        <v>0</v>
      </c>
      <c r="AM26" s="115">
        <v>0</v>
      </c>
      <c r="AN26" s="115">
        <v>0</v>
      </c>
      <c r="AO26" s="115">
        <v>0</v>
      </c>
      <c r="AP26" s="115">
        <v>0</v>
      </c>
      <c r="AQ26" s="115">
        <v>0</v>
      </c>
      <c r="AR26" s="115">
        <v>0</v>
      </c>
      <c r="AS26" s="115">
        <v>0</v>
      </c>
      <c r="AT26" s="409">
        <f t="shared" si="33"/>
        <v>0</v>
      </c>
      <c r="AU26" s="115">
        <f>AM26+AP26+AS26</f>
        <v>0</v>
      </c>
      <c r="AV26" s="116">
        <f t="shared" si="13"/>
        <v>0</v>
      </c>
      <c r="AW26" s="855">
        <f>I26+AK26</f>
        <v>1338822</v>
      </c>
      <c r="AX26" s="528">
        <f>J26+Y26</f>
        <v>978883</v>
      </c>
      <c r="AY26" s="113">
        <f t="shared" si="34"/>
        <v>0</v>
      </c>
      <c r="AZ26" s="113">
        <f>K26+AC26</f>
        <v>0</v>
      </c>
      <c r="BA26" s="528">
        <f t="shared" si="35"/>
        <v>330862</v>
      </c>
      <c r="BB26" s="528">
        <f t="shared" si="35"/>
        <v>19577</v>
      </c>
      <c r="BC26" s="528">
        <f>N26+AJ26</f>
        <v>9500</v>
      </c>
      <c r="BD26" s="549">
        <f>O26+AV26</f>
        <v>3.03</v>
      </c>
      <c r="BE26" s="549">
        <f>P26+AT26</f>
        <v>3.03</v>
      </c>
      <c r="BF26" s="953">
        <f t="shared" si="36"/>
        <v>0</v>
      </c>
      <c r="BG26" s="550">
        <f>Q26+AU26</f>
        <v>0</v>
      </c>
    </row>
    <row r="27" spans="1:59" ht="12.95" customHeight="1" x14ac:dyDescent="0.25">
      <c r="A27" s="541">
        <v>4</v>
      </c>
      <c r="B27" s="542">
        <v>4457</v>
      </c>
      <c r="C27" s="542">
        <v>600074609</v>
      </c>
      <c r="D27" s="542">
        <v>72743964</v>
      </c>
      <c r="E27" s="544" t="s">
        <v>336</v>
      </c>
      <c r="F27" s="542">
        <v>3141</v>
      </c>
      <c r="G27" s="545" t="s">
        <v>319</v>
      </c>
      <c r="H27" s="545" t="s">
        <v>282</v>
      </c>
      <c r="I27" s="522">
        <v>283523</v>
      </c>
      <c r="J27" s="547">
        <v>206373</v>
      </c>
      <c r="K27" s="547">
        <v>0</v>
      </c>
      <c r="L27" s="339">
        <v>69754</v>
      </c>
      <c r="M27" s="339">
        <v>4128</v>
      </c>
      <c r="N27" s="547">
        <v>3268</v>
      </c>
      <c r="O27" s="548">
        <v>0.71</v>
      </c>
      <c r="P27" s="733">
        <v>0</v>
      </c>
      <c r="Q27" s="823">
        <v>0.71</v>
      </c>
      <c r="R27" s="112">
        <f t="shared" si="4"/>
        <v>0</v>
      </c>
      <c r="S27" s="113">
        <v>0</v>
      </c>
      <c r="T27" s="113">
        <v>0</v>
      </c>
      <c r="U27" s="113">
        <v>0</v>
      </c>
      <c r="V27" s="113">
        <v>0</v>
      </c>
      <c r="W27" s="113">
        <v>0</v>
      </c>
      <c r="X27" s="113">
        <v>0</v>
      </c>
      <c r="Y27" s="113">
        <f t="shared" si="5"/>
        <v>0</v>
      </c>
      <c r="Z27" s="113">
        <v>0</v>
      </c>
      <c r="AA27" s="113">
        <v>0</v>
      </c>
      <c r="AB27" s="113">
        <v>0</v>
      </c>
      <c r="AC27" s="113">
        <f t="shared" si="6"/>
        <v>0</v>
      </c>
      <c r="AD27" s="113">
        <f t="shared" si="7"/>
        <v>0</v>
      </c>
      <c r="AE27" s="114">
        <f t="shared" si="8"/>
        <v>0</v>
      </c>
      <c r="AF27" s="114">
        <f t="shared" si="9"/>
        <v>0</v>
      </c>
      <c r="AG27" s="113">
        <v>0</v>
      </c>
      <c r="AH27" s="113">
        <v>0</v>
      </c>
      <c r="AI27" s="113">
        <v>0</v>
      </c>
      <c r="AJ27" s="113">
        <f t="shared" si="10"/>
        <v>0</v>
      </c>
      <c r="AK27" s="113">
        <f t="shared" si="11"/>
        <v>0</v>
      </c>
      <c r="AL27" s="115">
        <v>0</v>
      </c>
      <c r="AM27" s="115">
        <v>0</v>
      </c>
      <c r="AN27" s="115">
        <v>0</v>
      </c>
      <c r="AO27" s="115">
        <v>0</v>
      </c>
      <c r="AP27" s="115">
        <v>0</v>
      </c>
      <c r="AQ27" s="115">
        <v>0</v>
      </c>
      <c r="AR27" s="115">
        <v>0</v>
      </c>
      <c r="AS27" s="115">
        <v>0</v>
      </c>
      <c r="AT27" s="409">
        <f t="shared" si="33"/>
        <v>0</v>
      </c>
      <c r="AU27" s="115">
        <f>AM27+AP27+AS27</f>
        <v>0</v>
      </c>
      <c r="AV27" s="116">
        <f t="shared" si="13"/>
        <v>0</v>
      </c>
      <c r="AW27" s="855">
        <f>I27+AK27</f>
        <v>283523</v>
      </c>
      <c r="AX27" s="528">
        <f>J27+Y27</f>
        <v>206373</v>
      </c>
      <c r="AY27" s="113">
        <f t="shared" si="34"/>
        <v>0</v>
      </c>
      <c r="AZ27" s="113">
        <f>K27+AC27</f>
        <v>0</v>
      </c>
      <c r="BA27" s="528">
        <f t="shared" si="35"/>
        <v>69754</v>
      </c>
      <c r="BB27" s="528">
        <f t="shared" si="35"/>
        <v>4128</v>
      </c>
      <c r="BC27" s="528">
        <f>N27+AJ27</f>
        <v>3268</v>
      </c>
      <c r="BD27" s="549">
        <f>O27+AV27</f>
        <v>0.71</v>
      </c>
      <c r="BE27" s="549">
        <f>P27+AT27</f>
        <v>0</v>
      </c>
      <c r="BF27" s="953">
        <f t="shared" si="36"/>
        <v>0</v>
      </c>
      <c r="BG27" s="550">
        <f>Q27+AU27</f>
        <v>0.71</v>
      </c>
    </row>
    <row r="28" spans="1:59" ht="12.95" customHeight="1" x14ac:dyDescent="0.25">
      <c r="A28" s="541">
        <v>4</v>
      </c>
      <c r="B28" s="542">
        <v>4457</v>
      </c>
      <c r="C28" s="542">
        <v>600074609</v>
      </c>
      <c r="D28" s="542">
        <v>72743964</v>
      </c>
      <c r="E28" s="544" t="s">
        <v>336</v>
      </c>
      <c r="F28" s="542">
        <v>3143</v>
      </c>
      <c r="G28" s="545" t="s">
        <v>633</v>
      </c>
      <c r="H28" s="545" t="s">
        <v>281</v>
      </c>
      <c r="I28" s="522">
        <v>1244636</v>
      </c>
      <c r="J28" s="547">
        <v>916522</v>
      </c>
      <c r="K28" s="547">
        <v>0</v>
      </c>
      <c r="L28" s="339">
        <v>309784</v>
      </c>
      <c r="M28" s="339">
        <v>18330</v>
      </c>
      <c r="N28" s="547">
        <v>0</v>
      </c>
      <c r="O28" s="548">
        <v>2.0356999999999998</v>
      </c>
      <c r="P28" s="733">
        <v>2.0356999999999998</v>
      </c>
      <c r="Q28" s="823">
        <v>0</v>
      </c>
      <c r="R28" s="112">
        <f t="shared" si="4"/>
        <v>0</v>
      </c>
      <c r="S28" s="113">
        <v>0</v>
      </c>
      <c r="T28" s="113">
        <v>0</v>
      </c>
      <c r="U28" s="113">
        <v>0</v>
      </c>
      <c r="V28" s="113">
        <v>0</v>
      </c>
      <c r="W28" s="113">
        <v>0</v>
      </c>
      <c r="X28" s="113">
        <v>0</v>
      </c>
      <c r="Y28" s="113">
        <f t="shared" si="5"/>
        <v>0</v>
      </c>
      <c r="Z28" s="113">
        <v>0</v>
      </c>
      <c r="AA28" s="113">
        <v>0</v>
      </c>
      <c r="AB28" s="113">
        <v>0</v>
      </c>
      <c r="AC28" s="113">
        <f t="shared" si="6"/>
        <v>0</v>
      </c>
      <c r="AD28" s="113">
        <f t="shared" si="7"/>
        <v>0</v>
      </c>
      <c r="AE28" s="114">
        <f t="shared" si="8"/>
        <v>0</v>
      </c>
      <c r="AF28" s="114">
        <f t="shared" si="9"/>
        <v>0</v>
      </c>
      <c r="AG28" s="113">
        <v>0</v>
      </c>
      <c r="AH28" s="113">
        <v>0</v>
      </c>
      <c r="AI28" s="113">
        <v>0</v>
      </c>
      <c r="AJ28" s="113">
        <f t="shared" si="10"/>
        <v>0</v>
      </c>
      <c r="AK28" s="113">
        <f t="shared" si="11"/>
        <v>0</v>
      </c>
      <c r="AL28" s="115">
        <v>0</v>
      </c>
      <c r="AM28" s="115">
        <v>0</v>
      </c>
      <c r="AN28" s="115">
        <v>0</v>
      </c>
      <c r="AO28" s="115">
        <v>0</v>
      </c>
      <c r="AP28" s="115">
        <v>0</v>
      </c>
      <c r="AQ28" s="115">
        <v>0</v>
      </c>
      <c r="AR28" s="115">
        <v>0</v>
      </c>
      <c r="AS28" s="115">
        <v>0</v>
      </c>
      <c r="AT28" s="409">
        <f t="shared" si="33"/>
        <v>0</v>
      </c>
      <c r="AU28" s="115">
        <f>AM28+AP28+AS28</f>
        <v>0</v>
      </c>
      <c r="AV28" s="116">
        <f t="shared" si="13"/>
        <v>0</v>
      </c>
      <c r="AW28" s="855">
        <f>I28+AK28</f>
        <v>1244636</v>
      </c>
      <c r="AX28" s="528">
        <f>J28+Y28</f>
        <v>916522</v>
      </c>
      <c r="AY28" s="113">
        <f t="shared" si="34"/>
        <v>0</v>
      </c>
      <c r="AZ28" s="113">
        <f>K28+AC28</f>
        <v>0</v>
      </c>
      <c r="BA28" s="528">
        <f t="shared" si="35"/>
        <v>309784</v>
      </c>
      <c r="BB28" s="528">
        <f t="shared" si="35"/>
        <v>18330</v>
      </c>
      <c r="BC28" s="528">
        <f>N28+AJ28</f>
        <v>0</v>
      </c>
      <c r="BD28" s="549">
        <f>O28+AV28</f>
        <v>2.0356999999999998</v>
      </c>
      <c r="BE28" s="549">
        <f>P28+AT28</f>
        <v>2.0356999999999998</v>
      </c>
      <c r="BF28" s="953">
        <f t="shared" si="36"/>
        <v>0</v>
      </c>
      <c r="BG28" s="550">
        <f>Q28+AU28</f>
        <v>0</v>
      </c>
    </row>
    <row r="29" spans="1:59" ht="12.95" customHeight="1" x14ac:dyDescent="0.25">
      <c r="A29" s="541">
        <v>4</v>
      </c>
      <c r="B29" s="542">
        <v>4457</v>
      </c>
      <c r="C29" s="542">
        <v>600074609</v>
      </c>
      <c r="D29" s="542">
        <v>72743964</v>
      </c>
      <c r="E29" s="544" t="s">
        <v>336</v>
      </c>
      <c r="F29" s="542">
        <v>3143</v>
      </c>
      <c r="G29" s="545" t="s">
        <v>634</v>
      </c>
      <c r="H29" s="545" t="s">
        <v>282</v>
      </c>
      <c r="I29" s="522">
        <v>37920</v>
      </c>
      <c r="J29" s="547">
        <v>26730</v>
      </c>
      <c r="K29" s="547">
        <v>0</v>
      </c>
      <c r="L29" s="339">
        <v>9035</v>
      </c>
      <c r="M29" s="339">
        <v>535</v>
      </c>
      <c r="N29" s="547">
        <v>1620</v>
      </c>
      <c r="O29" s="548">
        <v>0.11</v>
      </c>
      <c r="P29" s="733">
        <v>0</v>
      </c>
      <c r="Q29" s="823">
        <v>0.11</v>
      </c>
      <c r="R29" s="112">
        <f t="shared" si="4"/>
        <v>0</v>
      </c>
      <c r="S29" s="113">
        <v>0</v>
      </c>
      <c r="T29" s="113">
        <v>0</v>
      </c>
      <c r="U29" s="113">
        <v>0</v>
      </c>
      <c r="V29" s="113">
        <v>0</v>
      </c>
      <c r="W29" s="113">
        <v>0</v>
      </c>
      <c r="X29" s="113">
        <v>0</v>
      </c>
      <c r="Y29" s="113">
        <f t="shared" si="5"/>
        <v>0</v>
      </c>
      <c r="Z29" s="113">
        <v>0</v>
      </c>
      <c r="AA29" s="113">
        <v>0</v>
      </c>
      <c r="AB29" s="113">
        <v>0</v>
      </c>
      <c r="AC29" s="113">
        <f t="shared" si="6"/>
        <v>0</v>
      </c>
      <c r="AD29" s="113">
        <f t="shared" si="7"/>
        <v>0</v>
      </c>
      <c r="AE29" s="114">
        <f t="shared" si="8"/>
        <v>0</v>
      </c>
      <c r="AF29" s="114">
        <f t="shared" si="9"/>
        <v>0</v>
      </c>
      <c r="AG29" s="113">
        <v>0</v>
      </c>
      <c r="AH29" s="113">
        <v>0</v>
      </c>
      <c r="AI29" s="113">
        <v>0</v>
      </c>
      <c r="AJ29" s="113">
        <f t="shared" si="10"/>
        <v>0</v>
      </c>
      <c r="AK29" s="113">
        <f t="shared" si="11"/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v>0</v>
      </c>
      <c r="AQ29" s="115">
        <v>0</v>
      </c>
      <c r="AR29" s="115">
        <v>0</v>
      </c>
      <c r="AS29" s="115">
        <v>0</v>
      </c>
      <c r="AT29" s="409">
        <f t="shared" si="33"/>
        <v>0</v>
      </c>
      <c r="AU29" s="115">
        <f>AM29+AP29+AS29</f>
        <v>0</v>
      </c>
      <c r="AV29" s="116">
        <f t="shared" si="13"/>
        <v>0</v>
      </c>
      <c r="AW29" s="855">
        <f>I29+AK29</f>
        <v>37920</v>
      </c>
      <c r="AX29" s="528">
        <f>J29+Y29</f>
        <v>26730</v>
      </c>
      <c r="AY29" s="113">
        <f t="shared" si="34"/>
        <v>0</v>
      </c>
      <c r="AZ29" s="113">
        <f>K29+AC29</f>
        <v>0</v>
      </c>
      <c r="BA29" s="528">
        <f t="shared" si="35"/>
        <v>9035</v>
      </c>
      <c r="BB29" s="528">
        <f t="shared" si="35"/>
        <v>535</v>
      </c>
      <c r="BC29" s="528">
        <f>N29+AJ29</f>
        <v>1620</v>
      </c>
      <c r="BD29" s="549">
        <f>O29+AV29</f>
        <v>0.11</v>
      </c>
      <c r="BE29" s="549">
        <f>P29+AT29</f>
        <v>0</v>
      </c>
      <c r="BF29" s="953">
        <f t="shared" si="36"/>
        <v>0</v>
      </c>
      <c r="BG29" s="550">
        <f>Q29+AU29</f>
        <v>0.11</v>
      </c>
    </row>
    <row r="30" spans="1:59" ht="12.95" customHeight="1" x14ac:dyDescent="0.25">
      <c r="A30" s="529">
        <v>4</v>
      </c>
      <c r="B30" s="531">
        <v>4457</v>
      </c>
      <c r="C30" s="531">
        <v>600074609</v>
      </c>
      <c r="D30" s="531">
        <v>72743964</v>
      </c>
      <c r="E30" s="553" t="s">
        <v>337</v>
      </c>
      <c r="F30" s="559"/>
      <c r="G30" s="560"/>
      <c r="H30" s="560"/>
      <c r="I30" s="555">
        <v>9652522</v>
      </c>
      <c r="J30" s="556">
        <v>6954046</v>
      </c>
      <c r="K30" s="556">
        <v>30000</v>
      </c>
      <c r="L30" s="556">
        <v>2360607</v>
      </c>
      <c r="M30" s="556">
        <v>139081</v>
      </c>
      <c r="N30" s="556">
        <v>168788</v>
      </c>
      <c r="O30" s="557">
        <v>14.896099999999999</v>
      </c>
      <c r="P30" s="557">
        <v>11.3384</v>
      </c>
      <c r="Q30" s="661">
        <v>3.5577000000000001</v>
      </c>
      <c r="R30" s="555">
        <f t="shared" ref="R30:BG30" si="37">SUM(R25:R29)</f>
        <v>0</v>
      </c>
      <c r="S30" s="556">
        <f t="shared" si="37"/>
        <v>0</v>
      </c>
      <c r="T30" s="556">
        <f t="shared" si="37"/>
        <v>0</v>
      </c>
      <c r="U30" s="556">
        <f t="shared" ref="U30" si="38">SUM(U25:U29)</f>
        <v>22124</v>
      </c>
      <c r="V30" s="556">
        <f t="shared" si="37"/>
        <v>-22828</v>
      </c>
      <c r="W30" s="556">
        <f t="shared" ref="W30" si="39">SUM(W25:W29)</f>
        <v>0</v>
      </c>
      <c r="X30" s="556">
        <f t="shared" si="37"/>
        <v>0</v>
      </c>
      <c r="Y30" s="556">
        <f t="shared" si="37"/>
        <v>-704</v>
      </c>
      <c r="Z30" s="556">
        <f t="shared" si="37"/>
        <v>0</v>
      </c>
      <c r="AA30" s="556">
        <f t="shared" si="37"/>
        <v>0</v>
      </c>
      <c r="AB30" s="556">
        <f t="shared" si="37"/>
        <v>0</v>
      </c>
      <c r="AC30" s="556">
        <f t="shared" si="37"/>
        <v>0</v>
      </c>
      <c r="AD30" s="556">
        <f t="shared" si="37"/>
        <v>-704</v>
      </c>
      <c r="AE30" s="556">
        <f t="shared" si="37"/>
        <v>-238</v>
      </c>
      <c r="AF30" s="556">
        <f t="shared" si="37"/>
        <v>-14</v>
      </c>
      <c r="AG30" s="556">
        <f t="shared" si="37"/>
        <v>-500</v>
      </c>
      <c r="AH30" s="556">
        <f t="shared" ref="AH30" si="40">SUM(AH25:AH29)</f>
        <v>31001</v>
      </c>
      <c r="AI30" s="556">
        <f t="shared" si="37"/>
        <v>0</v>
      </c>
      <c r="AJ30" s="556">
        <f t="shared" si="37"/>
        <v>30501</v>
      </c>
      <c r="AK30" s="556">
        <f t="shared" si="37"/>
        <v>29545</v>
      </c>
      <c r="AL30" s="557">
        <f t="shared" si="37"/>
        <v>0</v>
      </c>
      <c r="AM30" s="557">
        <f t="shared" si="37"/>
        <v>0.02</v>
      </c>
      <c r="AN30" s="557">
        <f t="shared" si="37"/>
        <v>0</v>
      </c>
      <c r="AO30" s="557">
        <f t="shared" si="37"/>
        <v>0</v>
      </c>
      <c r="AP30" s="557">
        <f t="shared" si="37"/>
        <v>0</v>
      </c>
      <c r="AQ30" s="557">
        <f t="shared" ref="AQ30" si="41">SUM(AQ25:AQ29)</f>
        <v>0</v>
      </c>
      <c r="AR30" s="557">
        <f t="shared" si="37"/>
        <v>0</v>
      </c>
      <c r="AS30" s="557">
        <f t="shared" si="37"/>
        <v>0</v>
      </c>
      <c r="AT30" s="557">
        <f t="shared" si="37"/>
        <v>0</v>
      </c>
      <c r="AU30" s="557">
        <f t="shared" si="37"/>
        <v>0.02</v>
      </c>
      <c r="AV30" s="558">
        <f t="shared" si="37"/>
        <v>0.02</v>
      </c>
      <c r="AW30" s="856">
        <f t="shared" si="37"/>
        <v>9682067</v>
      </c>
      <c r="AX30" s="556">
        <f t="shared" si="37"/>
        <v>6953342</v>
      </c>
      <c r="AY30" s="571">
        <f t="shared" ref="AY30" si="42">SUM(AY25:AY29)</f>
        <v>0</v>
      </c>
      <c r="AZ30" s="556">
        <f t="shared" si="37"/>
        <v>30000</v>
      </c>
      <c r="BA30" s="556">
        <f t="shared" si="37"/>
        <v>2360369</v>
      </c>
      <c r="BB30" s="556">
        <f t="shared" si="37"/>
        <v>139067</v>
      </c>
      <c r="BC30" s="556">
        <f t="shared" si="37"/>
        <v>199289</v>
      </c>
      <c r="BD30" s="557">
        <f t="shared" si="37"/>
        <v>14.916099999999998</v>
      </c>
      <c r="BE30" s="557">
        <f t="shared" si="37"/>
        <v>11.3384</v>
      </c>
      <c r="BF30" s="557">
        <f t="shared" si="37"/>
        <v>0</v>
      </c>
      <c r="BG30" s="558">
        <f t="shared" si="37"/>
        <v>3.5777000000000001</v>
      </c>
    </row>
    <row r="31" spans="1:59" ht="12.95" customHeight="1" x14ac:dyDescent="0.25">
      <c r="A31" s="541">
        <v>5</v>
      </c>
      <c r="B31" s="542">
        <v>4456</v>
      </c>
      <c r="C31" s="542">
        <v>600074617</v>
      </c>
      <c r="D31" s="542">
        <v>68430132</v>
      </c>
      <c r="E31" s="544" t="s">
        <v>338</v>
      </c>
      <c r="F31" s="542">
        <v>3113</v>
      </c>
      <c r="G31" s="545" t="s">
        <v>333</v>
      </c>
      <c r="H31" s="545" t="s">
        <v>281</v>
      </c>
      <c r="I31" s="522">
        <v>37917376</v>
      </c>
      <c r="J31" s="547">
        <v>27213370</v>
      </c>
      <c r="K31" s="547">
        <v>85000</v>
      </c>
      <c r="L31" s="339">
        <v>9226849</v>
      </c>
      <c r="M31" s="339">
        <v>544267</v>
      </c>
      <c r="N31" s="547">
        <v>847890</v>
      </c>
      <c r="O31" s="548">
        <v>50.757400000000004</v>
      </c>
      <c r="P31" s="733">
        <v>40.384700000000002</v>
      </c>
      <c r="Q31" s="823">
        <v>10.372700000000002</v>
      </c>
      <c r="R31" s="112">
        <f t="shared" si="4"/>
        <v>-142000</v>
      </c>
      <c r="S31" s="113">
        <v>0</v>
      </c>
      <c r="T31" s="113">
        <v>688148</v>
      </c>
      <c r="U31" s="113">
        <v>142568</v>
      </c>
      <c r="V31" s="113">
        <v>-215218</v>
      </c>
      <c r="W31" s="113">
        <v>0</v>
      </c>
      <c r="X31" s="113">
        <v>0</v>
      </c>
      <c r="Y31" s="113">
        <f t="shared" si="5"/>
        <v>473498</v>
      </c>
      <c r="Z31" s="113">
        <v>142000</v>
      </c>
      <c r="AA31" s="113">
        <v>0</v>
      </c>
      <c r="AB31" s="113">
        <v>0</v>
      </c>
      <c r="AC31" s="113">
        <f t="shared" si="6"/>
        <v>142000</v>
      </c>
      <c r="AD31" s="113">
        <f t="shared" si="7"/>
        <v>615498</v>
      </c>
      <c r="AE31" s="114">
        <f t="shared" si="8"/>
        <v>208038</v>
      </c>
      <c r="AF31" s="114">
        <f t="shared" si="9"/>
        <v>9470</v>
      </c>
      <c r="AG31" s="113">
        <v>0</v>
      </c>
      <c r="AH31" s="113">
        <v>292266</v>
      </c>
      <c r="AI31" s="113">
        <v>0</v>
      </c>
      <c r="AJ31" s="113">
        <f t="shared" si="10"/>
        <v>292266</v>
      </c>
      <c r="AK31" s="113">
        <f t="shared" si="11"/>
        <v>1125272</v>
      </c>
      <c r="AL31" s="115">
        <v>-0.03</v>
      </c>
      <c r="AM31" s="115">
        <v>-0.4</v>
      </c>
      <c r="AN31" s="115">
        <v>0</v>
      </c>
      <c r="AO31" s="115">
        <v>1.1499999999999999</v>
      </c>
      <c r="AP31" s="115">
        <v>0</v>
      </c>
      <c r="AQ31" s="115">
        <v>0</v>
      </c>
      <c r="AR31" s="115">
        <v>0</v>
      </c>
      <c r="AS31" s="115">
        <v>0</v>
      </c>
      <c r="AT31" s="409">
        <f t="shared" ref="AT31:AT35" si="43">AL31+AN31+AO31+AR31+AQ31</f>
        <v>1.1199999999999999</v>
      </c>
      <c r="AU31" s="115">
        <f>AM31+AP31+AS31</f>
        <v>-0.4</v>
      </c>
      <c r="AV31" s="116">
        <f t="shared" si="13"/>
        <v>0.71999999999999986</v>
      </c>
      <c r="AW31" s="855">
        <f>I31+AK31</f>
        <v>39042648</v>
      </c>
      <c r="AX31" s="528">
        <f>J31+Y31</f>
        <v>27686868</v>
      </c>
      <c r="AY31" s="113">
        <f t="shared" ref="AY31:AY35" si="44">W31</f>
        <v>0</v>
      </c>
      <c r="AZ31" s="113">
        <f>K31+AC31</f>
        <v>227000</v>
      </c>
      <c r="BA31" s="528">
        <f t="shared" ref="BA31:BB35" si="45">L31+AE31</f>
        <v>9434887</v>
      </c>
      <c r="BB31" s="528">
        <f t="shared" si="45"/>
        <v>553737</v>
      </c>
      <c r="BC31" s="528">
        <f>N31+AJ31</f>
        <v>1140156</v>
      </c>
      <c r="BD31" s="549">
        <f>O31+AV31</f>
        <v>51.477400000000003</v>
      </c>
      <c r="BE31" s="549">
        <f>P31+AT31</f>
        <v>41.5047</v>
      </c>
      <c r="BF31" s="953">
        <f t="shared" ref="BF31:BF35" si="46">AQ31</f>
        <v>0</v>
      </c>
      <c r="BG31" s="550">
        <f>Q31+AU31</f>
        <v>9.9727000000000015</v>
      </c>
    </row>
    <row r="32" spans="1:59" ht="12.95" customHeight="1" x14ac:dyDescent="0.25">
      <c r="A32" s="541">
        <v>5</v>
      </c>
      <c r="B32" s="542">
        <v>4456</v>
      </c>
      <c r="C32" s="542">
        <v>600074617</v>
      </c>
      <c r="D32" s="542">
        <v>68430132</v>
      </c>
      <c r="E32" s="544" t="s">
        <v>338</v>
      </c>
      <c r="F32" s="542">
        <v>3113</v>
      </c>
      <c r="G32" s="545" t="s">
        <v>323</v>
      </c>
      <c r="H32" s="545" t="s">
        <v>282</v>
      </c>
      <c r="I32" s="522">
        <v>2468886</v>
      </c>
      <c r="J32" s="547">
        <v>1814348</v>
      </c>
      <c r="K32" s="547">
        <v>0</v>
      </c>
      <c r="L32" s="339">
        <v>613250</v>
      </c>
      <c r="M32" s="339">
        <v>36288</v>
      </c>
      <c r="N32" s="547">
        <v>5000</v>
      </c>
      <c r="O32" s="548">
        <v>5.1300000000000017</v>
      </c>
      <c r="P32" s="733">
        <v>5.1300000000000017</v>
      </c>
      <c r="Q32" s="823">
        <v>0</v>
      </c>
      <c r="R32" s="112">
        <v>0</v>
      </c>
      <c r="S32" s="113">
        <v>50041</v>
      </c>
      <c r="T32" s="113">
        <v>0</v>
      </c>
      <c r="U32" s="113">
        <v>0</v>
      </c>
      <c r="V32" s="113">
        <v>0</v>
      </c>
      <c r="W32" s="113">
        <v>0</v>
      </c>
      <c r="X32" s="113">
        <v>0</v>
      </c>
      <c r="Y32" s="113">
        <f t="shared" si="5"/>
        <v>50041</v>
      </c>
      <c r="Z32" s="113">
        <v>0</v>
      </c>
      <c r="AA32" s="113">
        <v>0</v>
      </c>
      <c r="AB32" s="113">
        <v>0</v>
      </c>
      <c r="AC32" s="113">
        <f t="shared" si="6"/>
        <v>0</v>
      </c>
      <c r="AD32" s="113">
        <f t="shared" si="7"/>
        <v>50041</v>
      </c>
      <c r="AE32" s="114">
        <f t="shared" si="8"/>
        <v>16914</v>
      </c>
      <c r="AF32" s="114">
        <f t="shared" si="9"/>
        <v>1001</v>
      </c>
      <c r="AG32" s="113">
        <v>2500</v>
      </c>
      <c r="AH32" s="113">
        <v>0</v>
      </c>
      <c r="AI32" s="113">
        <v>0</v>
      </c>
      <c r="AJ32" s="113">
        <f t="shared" si="10"/>
        <v>2500</v>
      </c>
      <c r="AK32" s="113">
        <f t="shared" si="11"/>
        <v>70456</v>
      </c>
      <c r="AL32" s="115">
        <v>0</v>
      </c>
      <c r="AM32" s="115">
        <v>0</v>
      </c>
      <c r="AN32" s="115">
        <v>0.17</v>
      </c>
      <c r="AO32" s="115">
        <v>0</v>
      </c>
      <c r="AP32" s="115">
        <v>0</v>
      </c>
      <c r="AQ32" s="115">
        <v>0</v>
      </c>
      <c r="AR32" s="115">
        <v>0</v>
      </c>
      <c r="AS32" s="115">
        <v>0</v>
      </c>
      <c r="AT32" s="409">
        <f t="shared" si="43"/>
        <v>0.17</v>
      </c>
      <c r="AU32" s="115">
        <f>AM32+AP32+AS32</f>
        <v>0</v>
      </c>
      <c r="AV32" s="116">
        <f t="shared" si="13"/>
        <v>0.17</v>
      </c>
      <c r="AW32" s="855">
        <f>I32+AK32</f>
        <v>2539342</v>
      </c>
      <c r="AX32" s="528">
        <f>J32+Y32</f>
        <v>1864389</v>
      </c>
      <c r="AY32" s="113">
        <f t="shared" si="44"/>
        <v>0</v>
      </c>
      <c r="AZ32" s="113">
        <f>K32+AC32</f>
        <v>0</v>
      </c>
      <c r="BA32" s="528">
        <f t="shared" si="45"/>
        <v>630164</v>
      </c>
      <c r="BB32" s="528">
        <f t="shared" si="45"/>
        <v>37289</v>
      </c>
      <c r="BC32" s="528">
        <f>N32+AJ32</f>
        <v>7500</v>
      </c>
      <c r="BD32" s="549">
        <f>O32+AV32</f>
        <v>5.3000000000000016</v>
      </c>
      <c r="BE32" s="549">
        <f>P32+AT32</f>
        <v>5.3000000000000016</v>
      </c>
      <c r="BF32" s="953">
        <f t="shared" si="46"/>
        <v>0</v>
      </c>
      <c r="BG32" s="550">
        <f>Q32+AU32</f>
        <v>0</v>
      </c>
    </row>
    <row r="33" spans="1:59" ht="12.95" customHeight="1" x14ac:dyDescent="0.25">
      <c r="A33" s="541">
        <v>5</v>
      </c>
      <c r="B33" s="542">
        <v>4456</v>
      </c>
      <c r="C33" s="542">
        <v>600074617</v>
      </c>
      <c r="D33" s="542">
        <v>68430132</v>
      </c>
      <c r="E33" s="544" t="s">
        <v>338</v>
      </c>
      <c r="F33" s="542">
        <v>3141</v>
      </c>
      <c r="G33" s="545" t="s">
        <v>319</v>
      </c>
      <c r="H33" s="545" t="s">
        <v>282</v>
      </c>
      <c r="I33" s="522">
        <v>3906807</v>
      </c>
      <c r="J33" s="547">
        <v>2850238</v>
      </c>
      <c r="K33" s="547">
        <v>0</v>
      </c>
      <c r="L33" s="339">
        <v>963380</v>
      </c>
      <c r="M33" s="339">
        <v>57005</v>
      </c>
      <c r="N33" s="547">
        <v>36184</v>
      </c>
      <c r="O33" s="548">
        <v>9.6900000000000013</v>
      </c>
      <c r="P33" s="733">
        <v>0</v>
      </c>
      <c r="Q33" s="823">
        <v>9.6900000000000013</v>
      </c>
      <c r="R33" s="112">
        <f t="shared" si="4"/>
        <v>0</v>
      </c>
      <c r="S33" s="113">
        <v>0</v>
      </c>
      <c r="T33" s="113">
        <v>0</v>
      </c>
      <c r="U33" s="113">
        <v>0</v>
      </c>
      <c r="V33" s="113">
        <v>0</v>
      </c>
      <c r="W33" s="113">
        <v>0</v>
      </c>
      <c r="X33" s="113">
        <v>0</v>
      </c>
      <c r="Y33" s="113">
        <f t="shared" si="5"/>
        <v>0</v>
      </c>
      <c r="Z33" s="113">
        <v>0</v>
      </c>
      <c r="AA33" s="113">
        <v>0</v>
      </c>
      <c r="AB33" s="113">
        <v>0</v>
      </c>
      <c r="AC33" s="113">
        <f t="shared" si="6"/>
        <v>0</v>
      </c>
      <c r="AD33" s="113">
        <f t="shared" si="7"/>
        <v>0</v>
      </c>
      <c r="AE33" s="114">
        <f t="shared" si="8"/>
        <v>0</v>
      </c>
      <c r="AF33" s="114">
        <f t="shared" si="9"/>
        <v>0</v>
      </c>
      <c r="AG33" s="113">
        <v>0</v>
      </c>
      <c r="AH33" s="113">
        <v>0</v>
      </c>
      <c r="AI33" s="113">
        <v>0</v>
      </c>
      <c r="AJ33" s="113">
        <f t="shared" si="10"/>
        <v>0</v>
      </c>
      <c r="AK33" s="113">
        <f t="shared" si="11"/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v>0</v>
      </c>
      <c r="AQ33" s="115">
        <v>0</v>
      </c>
      <c r="AR33" s="115">
        <v>0</v>
      </c>
      <c r="AS33" s="115">
        <v>0</v>
      </c>
      <c r="AT33" s="409">
        <f t="shared" si="43"/>
        <v>0</v>
      </c>
      <c r="AU33" s="115">
        <f>AM33+AP33+AS33</f>
        <v>0</v>
      </c>
      <c r="AV33" s="116">
        <f t="shared" si="13"/>
        <v>0</v>
      </c>
      <c r="AW33" s="855">
        <f>I33+AK33</f>
        <v>3906807</v>
      </c>
      <c r="AX33" s="528">
        <f>J33+Y33</f>
        <v>2850238</v>
      </c>
      <c r="AY33" s="113">
        <f t="shared" si="44"/>
        <v>0</v>
      </c>
      <c r="AZ33" s="113">
        <f>K33+AC33</f>
        <v>0</v>
      </c>
      <c r="BA33" s="528">
        <f t="shared" si="45"/>
        <v>963380</v>
      </c>
      <c r="BB33" s="528">
        <f t="shared" si="45"/>
        <v>57005</v>
      </c>
      <c r="BC33" s="528">
        <f>N33+AJ33</f>
        <v>36184</v>
      </c>
      <c r="BD33" s="549">
        <f>O33+AV33</f>
        <v>9.6900000000000013</v>
      </c>
      <c r="BE33" s="549">
        <f>P33+AT33</f>
        <v>0</v>
      </c>
      <c r="BF33" s="953">
        <f t="shared" si="46"/>
        <v>0</v>
      </c>
      <c r="BG33" s="550">
        <f>Q33+AU33</f>
        <v>9.6900000000000013</v>
      </c>
    </row>
    <row r="34" spans="1:59" ht="12.95" customHeight="1" x14ac:dyDescent="0.25">
      <c r="A34" s="541">
        <v>5</v>
      </c>
      <c r="B34" s="542">
        <v>4456</v>
      </c>
      <c r="C34" s="542">
        <v>600074617</v>
      </c>
      <c r="D34" s="542">
        <v>68430132</v>
      </c>
      <c r="E34" s="544" t="s">
        <v>338</v>
      </c>
      <c r="F34" s="542">
        <v>3143</v>
      </c>
      <c r="G34" s="545" t="s">
        <v>633</v>
      </c>
      <c r="H34" s="545" t="s">
        <v>281</v>
      </c>
      <c r="I34" s="522">
        <v>2966593</v>
      </c>
      <c r="J34" s="547">
        <v>2164825</v>
      </c>
      <c r="K34" s="547">
        <v>20000</v>
      </c>
      <c r="L34" s="339">
        <v>738471</v>
      </c>
      <c r="M34" s="339">
        <v>43297</v>
      </c>
      <c r="N34" s="547">
        <v>0</v>
      </c>
      <c r="O34" s="548">
        <v>4.3929999999999998</v>
      </c>
      <c r="P34" s="733">
        <v>4.3929999999999998</v>
      </c>
      <c r="Q34" s="823">
        <v>0</v>
      </c>
      <c r="R34" s="112">
        <f t="shared" si="4"/>
        <v>-25000</v>
      </c>
      <c r="S34" s="113">
        <v>0</v>
      </c>
      <c r="T34" s="113">
        <v>0</v>
      </c>
      <c r="U34" s="113">
        <v>0</v>
      </c>
      <c r="V34" s="113">
        <v>0</v>
      </c>
      <c r="W34" s="113">
        <v>0</v>
      </c>
      <c r="X34" s="113">
        <v>0</v>
      </c>
      <c r="Y34" s="113">
        <f t="shared" si="5"/>
        <v>-25000</v>
      </c>
      <c r="Z34" s="113">
        <v>25000</v>
      </c>
      <c r="AA34" s="113">
        <v>0</v>
      </c>
      <c r="AB34" s="113">
        <v>0</v>
      </c>
      <c r="AC34" s="113">
        <f t="shared" si="6"/>
        <v>25000</v>
      </c>
      <c r="AD34" s="113">
        <f t="shared" si="7"/>
        <v>0</v>
      </c>
      <c r="AE34" s="114">
        <f t="shared" si="8"/>
        <v>0</v>
      </c>
      <c r="AF34" s="114">
        <f t="shared" si="9"/>
        <v>-500</v>
      </c>
      <c r="AG34" s="113">
        <v>0</v>
      </c>
      <c r="AH34" s="113">
        <v>0</v>
      </c>
      <c r="AI34" s="113">
        <v>0</v>
      </c>
      <c r="AJ34" s="113">
        <f t="shared" si="10"/>
        <v>0</v>
      </c>
      <c r="AK34" s="113">
        <f t="shared" si="11"/>
        <v>-500</v>
      </c>
      <c r="AL34" s="115">
        <v>0</v>
      </c>
      <c r="AM34" s="115">
        <v>0</v>
      </c>
      <c r="AN34" s="115">
        <v>0</v>
      </c>
      <c r="AO34" s="115">
        <v>0</v>
      </c>
      <c r="AP34" s="115">
        <v>0</v>
      </c>
      <c r="AQ34" s="115">
        <v>0</v>
      </c>
      <c r="AR34" s="115">
        <v>0</v>
      </c>
      <c r="AS34" s="115">
        <v>0</v>
      </c>
      <c r="AT34" s="409">
        <f t="shared" si="43"/>
        <v>0</v>
      </c>
      <c r="AU34" s="115">
        <f>AM34+AP34+AS34</f>
        <v>0</v>
      </c>
      <c r="AV34" s="116">
        <f t="shared" si="13"/>
        <v>0</v>
      </c>
      <c r="AW34" s="855">
        <f>I34+AK34</f>
        <v>2966093</v>
      </c>
      <c r="AX34" s="528">
        <f>J34+Y34</f>
        <v>2139825</v>
      </c>
      <c r="AY34" s="113">
        <f t="shared" si="44"/>
        <v>0</v>
      </c>
      <c r="AZ34" s="113">
        <f>K34+AC34</f>
        <v>45000</v>
      </c>
      <c r="BA34" s="528">
        <f t="shared" si="45"/>
        <v>738471</v>
      </c>
      <c r="BB34" s="528">
        <f t="shared" si="45"/>
        <v>42797</v>
      </c>
      <c r="BC34" s="528">
        <f>N34+AJ34</f>
        <v>0</v>
      </c>
      <c r="BD34" s="549">
        <f>O34+AV34</f>
        <v>4.3929999999999998</v>
      </c>
      <c r="BE34" s="549">
        <f>P34+AT34</f>
        <v>4.3929999999999998</v>
      </c>
      <c r="BF34" s="953">
        <f t="shared" si="46"/>
        <v>0</v>
      </c>
      <c r="BG34" s="550">
        <f>Q34+AU34</f>
        <v>0</v>
      </c>
    </row>
    <row r="35" spans="1:59" ht="12.95" customHeight="1" x14ac:dyDescent="0.25">
      <c r="A35" s="541">
        <v>5</v>
      </c>
      <c r="B35" s="542">
        <v>4456</v>
      </c>
      <c r="C35" s="542">
        <v>600074617</v>
      </c>
      <c r="D35" s="542">
        <v>68430132</v>
      </c>
      <c r="E35" s="544" t="s">
        <v>338</v>
      </c>
      <c r="F35" s="542">
        <v>3143</v>
      </c>
      <c r="G35" s="545" t="s">
        <v>634</v>
      </c>
      <c r="H35" s="545" t="s">
        <v>282</v>
      </c>
      <c r="I35" s="522">
        <v>98309</v>
      </c>
      <c r="J35" s="547">
        <v>69300</v>
      </c>
      <c r="K35" s="547">
        <v>0</v>
      </c>
      <c r="L35" s="339">
        <v>23423</v>
      </c>
      <c r="M35" s="339">
        <v>1386</v>
      </c>
      <c r="N35" s="547">
        <v>4200</v>
      </c>
      <c r="O35" s="548">
        <v>0.28999999999999998</v>
      </c>
      <c r="P35" s="733">
        <v>0</v>
      </c>
      <c r="Q35" s="823">
        <v>0.28999999999999998</v>
      </c>
      <c r="R35" s="112">
        <f t="shared" si="4"/>
        <v>0</v>
      </c>
      <c r="S35" s="113">
        <v>0</v>
      </c>
      <c r="T35" s="113">
        <v>0</v>
      </c>
      <c r="U35" s="113">
        <v>0</v>
      </c>
      <c r="V35" s="113">
        <v>0</v>
      </c>
      <c r="W35" s="113">
        <v>0</v>
      </c>
      <c r="X35" s="113">
        <v>0</v>
      </c>
      <c r="Y35" s="113">
        <f t="shared" si="5"/>
        <v>0</v>
      </c>
      <c r="Z35" s="113">
        <v>0</v>
      </c>
      <c r="AA35" s="113">
        <v>0</v>
      </c>
      <c r="AB35" s="113">
        <v>0</v>
      </c>
      <c r="AC35" s="113">
        <f t="shared" si="6"/>
        <v>0</v>
      </c>
      <c r="AD35" s="113">
        <f t="shared" si="7"/>
        <v>0</v>
      </c>
      <c r="AE35" s="114">
        <f t="shared" si="8"/>
        <v>0</v>
      </c>
      <c r="AF35" s="114">
        <f t="shared" si="9"/>
        <v>0</v>
      </c>
      <c r="AG35" s="113">
        <v>0</v>
      </c>
      <c r="AH35" s="113">
        <v>0</v>
      </c>
      <c r="AI35" s="113">
        <v>0</v>
      </c>
      <c r="AJ35" s="113">
        <f t="shared" si="10"/>
        <v>0</v>
      </c>
      <c r="AK35" s="113">
        <f t="shared" si="11"/>
        <v>0</v>
      </c>
      <c r="AL35" s="115">
        <v>0</v>
      </c>
      <c r="AM35" s="115">
        <v>0</v>
      </c>
      <c r="AN35" s="115">
        <v>0</v>
      </c>
      <c r="AO35" s="115">
        <v>0</v>
      </c>
      <c r="AP35" s="115">
        <v>0</v>
      </c>
      <c r="AQ35" s="115">
        <v>0</v>
      </c>
      <c r="AR35" s="115">
        <v>0</v>
      </c>
      <c r="AS35" s="115">
        <v>0</v>
      </c>
      <c r="AT35" s="409">
        <f t="shared" si="43"/>
        <v>0</v>
      </c>
      <c r="AU35" s="115">
        <f>AM35+AP35+AS35</f>
        <v>0</v>
      </c>
      <c r="AV35" s="116">
        <f t="shared" si="13"/>
        <v>0</v>
      </c>
      <c r="AW35" s="855">
        <f>I35+AK35</f>
        <v>98309</v>
      </c>
      <c r="AX35" s="528">
        <f>J35+Y35</f>
        <v>69300</v>
      </c>
      <c r="AY35" s="113">
        <f t="shared" si="44"/>
        <v>0</v>
      </c>
      <c r="AZ35" s="113">
        <f>K35+AC35</f>
        <v>0</v>
      </c>
      <c r="BA35" s="528">
        <f t="shared" si="45"/>
        <v>23423</v>
      </c>
      <c r="BB35" s="528">
        <f t="shared" si="45"/>
        <v>1386</v>
      </c>
      <c r="BC35" s="528">
        <f>N35+AJ35</f>
        <v>4200</v>
      </c>
      <c r="BD35" s="549">
        <f>O35+AV35</f>
        <v>0.28999999999999998</v>
      </c>
      <c r="BE35" s="549">
        <f>P35+AT35</f>
        <v>0</v>
      </c>
      <c r="BF35" s="953">
        <f t="shared" si="46"/>
        <v>0</v>
      </c>
      <c r="BG35" s="550">
        <f>Q35+AU35</f>
        <v>0.28999999999999998</v>
      </c>
    </row>
    <row r="36" spans="1:59" ht="12.95" customHeight="1" x14ac:dyDescent="0.25">
      <c r="A36" s="529">
        <v>5</v>
      </c>
      <c r="B36" s="531">
        <v>4456</v>
      </c>
      <c r="C36" s="531">
        <v>600074617</v>
      </c>
      <c r="D36" s="531">
        <v>68430132</v>
      </c>
      <c r="E36" s="553" t="s">
        <v>339</v>
      </c>
      <c r="F36" s="559"/>
      <c r="G36" s="560"/>
      <c r="H36" s="560"/>
      <c r="I36" s="555">
        <v>47357971</v>
      </c>
      <c r="J36" s="556">
        <v>34112081</v>
      </c>
      <c r="K36" s="556">
        <v>105000</v>
      </c>
      <c r="L36" s="556">
        <v>11565373</v>
      </c>
      <c r="M36" s="556">
        <v>682243</v>
      </c>
      <c r="N36" s="556">
        <v>893274</v>
      </c>
      <c r="O36" s="557">
        <v>70.260400000000018</v>
      </c>
      <c r="P36" s="557">
        <v>49.907700000000006</v>
      </c>
      <c r="Q36" s="661">
        <v>20.352700000000002</v>
      </c>
      <c r="R36" s="555">
        <f t="shared" ref="R36:BG36" si="47">SUM(R31:R35)</f>
        <v>-167000</v>
      </c>
      <c r="S36" s="556">
        <f t="shared" si="47"/>
        <v>50041</v>
      </c>
      <c r="T36" s="556">
        <f t="shared" si="47"/>
        <v>688148</v>
      </c>
      <c r="U36" s="556">
        <f t="shared" ref="U36" si="48">SUM(U31:U35)</f>
        <v>142568</v>
      </c>
      <c r="V36" s="556">
        <f t="shared" si="47"/>
        <v>-215218</v>
      </c>
      <c r="W36" s="556">
        <f t="shared" ref="W36" si="49">SUM(W31:W35)</f>
        <v>0</v>
      </c>
      <c r="X36" s="556">
        <f t="shared" si="47"/>
        <v>0</v>
      </c>
      <c r="Y36" s="556">
        <f t="shared" si="47"/>
        <v>498539</v>
      </c>
      <c r="Z36" s="556">
        <f t="shared" si="47"/>
        <v>167000</v>
      </c>
      <c r="AA36" s="556">
        <f t="shared" si="47"/>
        <v>0</v>
      </c>
      <c r="AB36" s="556">
        <f t="shared" si="47"/>
        <v>0</v>
      </c>
      <c r="AC36" s="556">
        <f t="shared" si="47"/>
        <v>167000</v>
      </c>
      <c r="AD36" s="556">
        <f t="shared" si="47"/>
        <v>665539</v>
      </c>
      <c r="AE36" s="556">
        <f t="shared" si="47"/>
        <v>224952</v>
      </c>
      <c r="AF36" s="556">
        <f t="shared" si="47"/>
        <v>9971</v>
      </c>
      <c r="AG36" s="556">
        <f t="shared" si="47"/>
        <v>2500</v>
      </c>
      <c r="AH36" s="556">
        <f t="shared" ref="AH36" si="50">SUM(AH31:AH35)</f>
        <v>292266</v>
      </c>
      <c r="AI36" s="556">
        <f t="shared" si="47"/>
        <v>0</v>
      </c>
      <c r="AJ36" s="556">
        <f t="shared" si="47"/>
        <v>294766</v>
      </c>
      <c r="AK36" s="556">
        <f t="shared" si="47"/>
        <v>1195228</v>
      </c>
      <c r="AL36" s="557">
        <f t="shared" si="47"/>
        <v>-0.03</v>
      </c>
      <c r="AM36" s="557">
        <f t="shared" si="47"/>
        <v>-0.4</v>
      </c>
      <c r="AN36" s="557">
        <f t="shared" si="47"/>
        <v>0.17</v>
      </c>
      <c r="AO36" s="557">
        <f t="shared" si="47"/>
        <v>1.1499999999999999</v>
      </c>
      <c r="AP36" s="557">
        <f t="shared" si="47"/>
        <v>0</v>
      </c>
      <c r="AQ36" s="557">
        <f t="shared" ref="AQ36" si="51">SUM(AQ31:AQ35)</f>
        <v>0</v>
      </c>
      <c r="AR36" s="557">
        <f t="shared" si="47"/>
        <v>0</v>
      </c>
      <c r="AS36" s="557">
        <f t="shared" si="47"/>
        <v>0</v>
      </c>
      <c r="AT36" s="557">
        <f t="shared" si="47"/>
        <v>1.2899999999999998</v>
      </c>
      <c r="AU36" s="557">
        <f t="shared" si="47"/>
        <v>-0.4</v>
      </c>
      <c r="AV36" s="558">
        <f t="shared" si="47"/>
        <v>0.8899999999999999</v>
      </c>
      <c r="AW36" s="856">
        <f t="shared" si="47"/>
        <v>48553199</v>
      </c>
      <c r="AX36" s="556">
        <f t="shared" si="47"/>
        <v>34610620</v>
      </c>
      <c r="AY36" s="571">
        <f t="shared" ref="AY36" si="52">SUM(AY31:AY35)</f>
        <v>0</v>
      </c>
      <c r="AZ36" s="556">
        <f t="shared" si="47"/>
        <v>272000</v>
      </c>
      <c r="BA36" s="556">
        <f t="shared" si="47"/>
        <v>11790325</v>
      </c>
      <c r="BB36" s="556">
        <f t="shared" si="47"/>
        <v>692214</v>
      </c>
      <c r="BC36" s="556">
        <f t="shared" si="47"/>
        <v>1188040</v>
      </c>
      <c r="BD36" s="557">
        <f t="shared" si="47"/>
        <v>71.150400000000019</v>
      </c>
      <c r="BE36" s="557">
        <f t="shared" si="47"/>
        <v>51.197700000000005</v>
      </c>
      <c r="BF36" s="557">
        <f t="shared" si="47"/>
        <v>0</v>
      </c>
      <c r="BG36" s="558">
        <f t="shared" si="47"/>
        <v>19.9527</v>
      </c>
    </row>
    <row r="37" spans="1:59" ht="12.95" customHeight="1" x14ac:dyDescent="0.25">
      <c r="A37" s="541">
        <v>6</v>
      </c>
      <c r="B37" s="542">
        <v>4478</v>
      </c>
      <c r="C37" s="542">
        <v>600075141</v>
      </c>
      <c r="D37" s="542">
        <v>70975191</v>
      </c>
      <c r="E37" s="544" t="s">
        <v>340</v>
      </c>
      <c r="F37" s="542">
        <v>3114</v>
      </c>
      <c r="G37" s="551" t="s">
        <v>563</v>
      </c>
      <c r="H37" s="545" t="s">
        <v>281</v>
      </c>
      <c r="I37" s="522">
        <v>8636256</v>
      </c>
      <c r="J37" s="547">
        <v>6253841</v>
      </c>
      <c r="K37" s="547">
        <v>30000</v>
      </c>
      <c r="L37" s="339">
        <v>2123938</v>
      </c>
      <c r="M37" s="339">
        <v>125077</v>
      </c>
      <c r="N37" s="547">
        <v>103400</v>
      </c>
      <c r="O37" s="548">
        <v>11.635000000000002</v>
      </c>
      <c r="P37" s="733">
        <v>8.2726000000000006</v>
      </c>
      <c r="Q37" s="823">
        <v>3.3624000000000001</v>
      </c>
      <c r="R37" s="112">
        <f t="shared" si="4"/>
        <v>30000</v>
      </c>
      <c r="S37" s="113">
        <v>0</v>
      </c>
      <c r="T37" s="113">
        <v>0</v>
      </c>
      <c r="U37" s="113">
        <v>17700</v>
      </c>
      <c r="V37" s="113">
        <v>-29454</v>
      </c>
      <c r="W37" s="113">
        <v>0</v>
      </c>
      <c r="X37" s="113">
        <v>0</v>
      </c>
      <c r="Y37" s="113">
        <f t="shared" si="5"/>
        <v>18246</v>
      </c>
      <c r="Z37" s="113">
        <v>-30000</v>
      </c>
      <c r="AA37" s="113">
        <v>0</v>
      </c>
      <c r="AB37" s="113">
        <v>0</v>
      </c>
      <c r="AC37" s="113">
        <f t="shared" si="6"/>
        <v>-30000</v>
      </c>
      <c r="AD37" s="113">
        <f t="shared" si="7"/>
        <v>-11754</v>
      </c>
      <c r="AE37" s="114">
        <f t="shared" si="8"/>
        <v>-3973</v>
      </c>
      <c r="AF37" s="114">
        <f t="shared" si="9"/>
        <v>365</v>
      </c>
      <c r="AG37" s="113">
        <v>0</v>
      </c>
      <c r="AH37" s="113">
        <v>40000</v>
      </c>
      <c r="AI37" s="113">
        <v>0</v>
      </c>
      <c r="AJ37" s="113">
        <f t="shared" si="10"/>
        <v>40000</v>
      </c>
      <c r="AK37" s="113">
        <f t="shared" si="11"/>
        <v>24638</v>
      </c>
      <c r="AL37" s="115">
        <v>0</v>
      </c>
      <c r="AM37" s="115">
        <v>0</v>
      </c>
      <c r="AN37" s="115">
        <v>0</v>
      </c>
      <c r="AO37" s="115">
        <v>0</v>
      </c>
      <c r="AP37" s="115">
        <v>0</v>
      </c>
      <c r="AQ37" s="115">
        <v>0</v>
      </c>
      <c r="AR37" s="115">
        <v>0</v>
      </c>
      <c r="AS37" s="115">
        <v>0</v>
      </c>
      <c r="AT37" s="409">
        <f t="shared" ref="AT37:AT41" si="53">AL37+AN37+AO37+AR37+AQ37</f>
        <v>0</v>
      </c>
      <c r="AU37" s="115">
        <f>AM37+AP37+AS37</f>
        <v>0</v>
      </c>
      <c r="AV37" s="116">
        <f t="shared" si="13"/>
        <v>0</v>
      </c>
      <c r="AW37" s="855">
        <f>I37+AK37</f>
        <v>8660894</v>
      </c>
      <c r="AX37" s="528">
        <f>J37+Y37</f>
        <v>6272087</v>
      </c>
      <c r="AY37" s="113">
        <f t="shared" ref="AY37:AY41" si="54">W37</f>
        <v>0</v>
      </c>
      <c r="AZ37" s="113">
        <f>K37+AC37</f>
        <v>0</v>
      </c>
      <c r="BA37" s="528">
        <f t="shared" ref="BA37:BB41" si="55">L37+AE37</f>
        <v>2119965</v>
      </c>
      <c r="BB37" s="528">
        <f t="shared" si="55"/>
        <v>125442</v>
      </c>
      <c r="BC37" s="528">
        <f>N37+AJ37</f>
        <v>143400</v>
      </c>
      <c r="BD37" s="549">
        <f>O37+AV37</f>
        <v>11.635000000000002</v>
      </c>
      <c r="BE37" s="549">
        <f>P37+AT37</f>
        <v>8.2726000000000006</v>
      </c>
      <c r="BF37" s="953">
        <f t="shared" ref="BF37:BF41" si="56">AQ37</f>
        <v>0</v>
      </c>
      <c r="BG37" s="550">
        <f>Q37+AU37</f>
        <v>3.3624000000000001</v>
      </c>
    </row>
    <row r="38" spans="1:59" ht="12.95" customHeight="1" x14ac:dyDescent="0.25">
      <c r="A38" s="541">
        <v>6</v>
      </c>
      <c r="B38" s="542">
        <v>4478</v>
      </c>
      <c r="C38" s="542">
        <v>600075141</v>
      </c>
      <c r="D38" s="542">
        <v>70975191</v>
      </c>
      <c r="E38" s="544" t="s">
        <v>340</v>
      </c>
      <c r="F38" s="542">
        <v>3114</v>
      </c>
      <c r="G38" s="551" t="s">
        <v>323</v>
      </c>
      <c r="H38" s="545" t="s">
        <v>282</v>
      </c>
      <c r="I38" s="522">
        <v>11500</v>
      </c>
      <c r="J38" s="547">
        <v>0</v>
      </c>
      <c r="K38" s="547">
        <v>0</v>
      </c>
      <c r="L38" s="339">
        <v>0</v>
      </c>
      <c r="M38" s="339">
        <v>0</v>
      </c>
      <c r="N38" s="547">
        <v>11500</v>
      </c>
      <c r="O38" s="548">
        <v>0</v>
      </c>
      <c r="P38" s="733">
        <v>0</v>
      </c>
      <c r="Q38" s="823">
        <v>0</v>
      </c>
      <c r="R38" s="112">
        <f t="shared" si="4"/>
        <v>0</v>
      </c>
      <c r="S38" s="113">
        <v>0</v>
      </c>
      <c r="T38" s="113">
        <v>0</v>
      </c>
      <c r="U38" s="113">
        <v>0</v>
      </c>
      <c r="V38" s="113">
        <v>0</v>
      </c>
      <c r="W38" s="113">
        <v>0</v>
      </c>
      <c r="X38" s="113">
        <v>0</v>
      </c>
      <c r="Y38" s="113">
        <f t="shared" si="5"/>
        <v>0</v>
      </c>
      <c r="Z38" s="113">
        <v>0</v>
      </c>
      <c r="AA38" s="113">
        <v>0</v>
      </c>
      <c r="AB38" s="113">
        <v>0</v>
      </c>
      <c r="AC38" s="113">
        <f t="shared" si="6"/>
        <v>0</v>
      </c>
      <c r="AD38" s="113">
        <f t="shared" si="7"/>
        <v>0</v>
      </c>
      <c r="AE38" s="114">
        <f t="shared" si="8"/>
        <v>0</v>
      </c>
      <c r="AF38" s="114">
        <f t="shared" si="9"/>
        <v>0</v>
      </c>
      <c r="AG38" s="113">
        <v>0</v>
      </c>
      <c r="AH38" s="113">
        <v>0</v>
      </c>
      <c r="AI38" s="113">
        <v>0</v>
      </c>
      <c r="AJ38" s="113">
        <f t="shared" si="10"/>
        <v>0</v>
      </c>
      <c r="AK38" s="113">
        <f t="shared" si="11"/>
        <v>0</v>
      </c>
      <c r="AL38" s="115">
        <v>0</v>
      </c>
      <c r="AM38" s="115">
        <v>0</v>
      </c>
      <c r="AN38" s="115">
        <v>0</v>
      </c>
      <c r="AO38" s="115">
        <v>0</v>
      </c>
      <c r="AP38" s="115">
        <v>0</v>
      </c>
      <c r="AQ38" s="115">
        <v>0</v>
      </c>
      <c r="AR38" s="115">
        <v>0</v>
      </c>
      <c r="AS38" s="115">
        <v>0</v>
      </c>
      <c r="AT38" s="409">
        <f t="shared" si="53"/>
        <v>0</v>
      </c>
      <c r="AU38" s="115">
        <f>AM38+AP38+AS38</f>
        <v>0</v>
      </c>
      <c r="AV38" s="116">
        <f t="shared" si="13"/>
        <v>0</v>
      </c>
      <c r="AW38" s="855">
        <f>I38+AK38</f>
        <v>11500</v>
      </c>
      <c r="AX38" s="528">
        <f>J38+Y38</f>
        <v>0</v>
      </c>
      <c r="AY38" s="113">
        <f t="shared" si="54"/>
        <v>0</v>
      </c>
      <c r="AZ38" s="113">
        <f>K38+AC38</f>
        <v>0</v>
      </c>
      <c r="BA38" s="528">
        <f t="shared" si="55"/>
        <v>0</v>
      </c>
      <c r="BB38" s="528">
        <f t="shared" si="55"/>
        <v>0</v>
      </c>
      <c r="BC38" s="528">
        <f>N38+AJ38</f>
        <v>11500</v>
      </c>
      <c r="BD38" s="549">
        <f>O38+AV38</f>
        <v>0</v>
      </c>
      <c r="BE38" s="549">
        <f>P38+AT38</f>
        <v>0</v>
      </c>
      <c r="BF38" s="953">
        <f t="shared" si="56"/>
        <v>0</v>
      </c>
      <c r="BG38" s="550">
        <f>Q38+AU38</f>
        <v>0</v>
      </c>
    </row>
    <row r="39" spans="1:59" ht="12.95" customHeight="1" x14ac:dyDescent="0.25">
      <c r="A39" s="541">
        <v>6</v>
      </c>
      <c r="B39" s="542">
        <v>4478</v>
      </c>
      <c r="C39" s="542">
        <v>600075141</v>
      </c>
      <c r="D39" s="542">
        <v>70975191</v>
      </c>
      <c r="E39" s="544" t="s">
        <v>340</v>
      </c>
      <c r="F39" s="542">
        <v>3114</v>
      </c>
      <c r="G39" s="551" t="s">
        <v>317</v>
      </c>
      <c r="H39" s="545" t="s">
        <v>281</v>
      </c>
      <c r="I39" s="522">
        <v>381254</v>
      </c>
      <c r="J39" s="547">
        <v>280747</v>
      </c>
      <c r="K39" s="547">
        <v>0</v>
      </c>
      <c r="L39" s="339">
        <v>94892</v>
      </c>
      <c r="M39" s="339">
        <v>5615</v>
      </c>
      <c r="N39" s="547">
        <v>0</v>
      </c>
      <c r="O39" s="548">
        <v>0.69440000000000002</v>
      </c>
      <c r="P39" s="733">
        <v>0.69440000000000002</v>
      </c>
      <c r="Q39" s="823">
        <v>0</v>
      </c>
      <c r="R39" s="112">
        <f t="shared" si="4"/>
        <v>0</v>
      </c>
      <c r="S39" s="113">
        <v>0</v>
      </c>
      <c r="T39" s="113">
        <v>0</v>
      </c>
      <c r="U39" s="113">
        <v>0</v>
      </c>
      <c r="V39" s="113">
        <v>0</v>
      </c>
      <c r="W39" s="113">
        <v>0</v>
      </c>
      <c r="X39" s="113">
        <v>0</v>
      </c>
      <c r="Y39" s="113">
        <f t="shared" si="5"/>
        <v>0</v>
      </c>
      <c r="Z39" s="113">
        <v>0</v>
      </c>
      <c r="AA39" s="113">
        <v>0</v>
      </c>
      <c r="AB39" s="113">
        <v>0</v>
      </c>
      <c r="AC39" s="113">
        <f t="shared" si="6"/>
        <v>0</v>
      </c>
      <c r="AD39" s="113">
        <f t="shared" si="7"/>
        <v>0</v>
      </c>
      <c r="AE39" s="114">
        <f t="shared" si="8"/>
        <v>0</v>
      </c>
      <c r="AF39" s="114">
        <f t="shared" si="9"/>
        <v>0</v>
      </c>
      <c r="AG39" s="113">
        <v>0</v>
      </c>
      <c r="AH39" s="113">
        <v>0</v>
      </c>
      <c r="AI39" s="113">
        <v>0</v>
      </c>
      <c r="AJ39" s="113">
        <f t="shared" si="10"/>
        <v>0</v>
      </c>
      <c r="AK39" s="113">
        <f t="shared" si="11"/>
        <v>0</v>
      </c>
      <c r="AL39" s="115">
        <v>0</v>
      </c>
      <c r="AM39" s="115">
        <v>0</v>
      </c>
      <c r="AN39" s="115">
        <v>0</v>
      </c>
      <c r="AO39" s="115">
        <v>0</v>
      </c>
      <c r="AP39" s="115">
        <v>0</v>
      </c>
      <c r="AQ39" s="115">
        <v>0</v>
      </c>
      <c r="AR39" s="115">
        <v>0</v>
      </c>
      <c r="AS39" s="115">
        <v>0</v>
      </c>
      <c r="AT39" s="409">
        <f t="shared" si="53"/>
        <v>0</v>
      </c>
      <c r="AU39" s="115">
        <f>AM39+AP39+AS39</f>
        <v>0</v>
      </c>
      <c r="AV39" s="116">
        <f t="shared" si="13"/>
        <v>0</v>
      </c>
      <c r="AW39" s="855">
        <f>I39+AK39</f>
        <v>381254</v>
      </c>
      <c r="AX39" s="528">
        <f>J39+Y39</f>
        <v>280747</v>
      </c>
      <c r="AY39" s="113">
        <f t="shared" si="54"/>
        <v>0</v>
      </c>
      <c r="AZ39" s="113">
        <f>K39+AC39</f>
        <v>0</v>
      </c>
      <c r="BA39" s="528">
        <f t="shared" si="55"/>
        <v>94892</v>
      </c>
      <c r="BB39" s="528">
        <f t="shared" si="55"/>
        <v>5615</v>
      </c>
      <c r="BC39" s="528">
        <f>N39+AJ39</f>
        <v>0</v>
      </c>
      <c r="BD39" s="549">
        <f>O39+AV39</f>
        <v>0.69440000000000002</v>
      </c>
      <c r="BE39" s="549">
        <f>P39+AT39</f>
        <v>0.69440000000000002</v>
      </c>
      <c r="BF39" s="953">
        <f t="shared" si="56"/>
        <v>0</v>
      </c>
      <c r="BG39" s="550">
        <f>Q39+AU39</f>
        <v>0</v>
      </c>
    </row>
    <row r="40" spans="1:59" ht="12.95" customHeight="1" x14ac:dyDescent="0.25">
      <c r="A40" s="541">
        <v>6</v>
      </c>
      <c r="B40" s="542">
        <v>4478</v>
      </c>
      <c r="C40" s="542">
        <v>600075141</v>
      </c>
      <c r="D40" s="542">
        <v>70975191</v>
      </c>
      <c r="E40" s="544" t="s">
        <v>340</v>
      </c>
      <c r="F40" s="542">
        <v>3143</v>
      </c>
      <c r="G40" s="545" t="s">
        <v>633</v>
      </c>
      <c r="H40" s="545" t="s">
        <v>281</v>
      </c>
      <c r="I40" s="522">
        <v>364197</v>
      </c>
      <c r="J40" s="547">
        <v>268186</v>
      </c>
      <c r="K40" s="547">
        <v>0</v>
      </c>
      <c r="L40" s="339">
        <v>90647</v>
      </c>
      <c r="M40" s="339">
        <v>5364</v>
      </c>
      <c r="N40" s="547">
        <v>0</v>
      </c>
      <c r="O40" s="548">
        <v>0.64280000000000004</v>
      </c>
      <c r="P40" s="733">
        <v>0.64280000000000004</v>
      </c>
      <c r="Q40" s="823">
        <v>0</v>
      </c>
      <c r="R40" s="112">
        <f t="shared" si="4"/>
        <v>0</v>
      </c>
      <c r="S40" s="113">
        <v>0</v>
      </c>
      <c r="T40" s="113">
        <v>0</v>
      </c>
      <c r="U40" s="113">
        <v>0</v>
      </c>
      <c r="V40" s="113">
        <v>0</v>
      </c>
      <c r="W40" s="113">
        <v>0</v>
      </c>
      <c r="X40" s="113">
        <v>0</v>
      </c>
      <c r="Y40" s="113">
        <f t="shared" si="5"/>
        <v>0</v>
      </c>
      <c r="Z40" s="113">
        <v>0</v>
      </c>
      <c r="AA40" s="113">
        <v>0</v>
      </c>
      <c r="AB40" s="113">
        <v>0</v>
      </c>
      <c r="AC40" s="113">
        <f t="shared" si="6"/>
        <v>0</v>
      </c>
      <c r="AD40" s="113">
        <f t="shared" si="7"/>
        <v>0</v>
      </c>
      <c r="AE40" s="114">
        <f t="shared" si="8"/>
        <v>0</v>
      </c>
      <c r="AF40" s="114">
        <f t="shared" si="9"/>
        <v>0</v>
      </c>
      <c r="AG40" s="113">
        <v>0</v>
      </c>
      <c r="AH40" s="113">
        <v>0</v>
      </c>
      <c r="AI40" s="113">
        <v>0</v>
      </c>
      <c r="AJ40" s="113">
        <f t="shared" si="10"/>
        <v>0</v>
      </c>
      <c r="AK40" s="113">
        <f t="shared" si="11"/>
        <v>0</v>
      </c>
      <c r="AL40" s="115">
        <v>0</v>
      </c>
      <c r="AM40" s="115">
        <v>0</v>
      </c>
      <c r="AN40" s="115">
        <v>0</v>
      </c>
      <c r="AO40" s="115">
        <v>0</v>
      </c>
      <c r="AP40" s="115">
        <v>0</v>
      </c>
      <c r="AQ40" s="115">
        <v>0</v>
      </c>
      <c r="AR40" s="115">
        <v>0</v>
      </c>
      <c r="AS40" s="115">
        <v>0</v>
      </c>
      <c r="AT40" s="409">
        <f t="shared" si="53"/>
        <v>0</v>
      </c>
      <c r="AU40" s="115">
        <f>AM40+AP40+AS40</f>
        <v>0</v>
      </c>
      <c r="AV40" s="116">
        <f t="shared" si="13"/>
        <v>0</v>
      </c>
      <c r="AW40" s="855">
        <f>I40+AK40</f>
        <v>364197</v>
      </c>
      <c r="AX40" s="528">
        <f>J40+Y40</f>
        <v>268186</v>
      </c>
      <c r="AY40" s="113">
        <f t="shared" si="54"/>
        <v>0</v>
      </c>
      <c r="AZ40" s="113">
        <f>K40+AC40</f>
        <v>0</v>
      </c>
      <c r="BA40" s="528">
        <f t="shared" si="55"/>
        <v>90647</v>
      </c>
      <c r="BB40" s="528">
        <f t="shared" si="55"/>
        <v>5364</v>
      </c>
      <c r="BC40" s="528">
        <f>N40+AJ40</f>
        <v>0</v>
      </c>
      <c r="BD40" s="549">
        <f>O40+AV40</f>
        <v>0.64280000000000004</v>
      </c>
      <c r="BE40" s="549">
        <f>P40+AT40</f>
        <v>0.64280000000000004</v>
      </c>
      <c r="BF40" s="953">
        <f t="shared" si="56"/>
        <v>0</v>
      </c>
      <c r="BG40" s="550">
        <f>Q40+AU40</f>
        <v>0</v>
      </c>
    </row>
    <row r="41" spans="1:59" ht="12.95" customHeight="1" x14ac:dyDescent="0.25">
      <c r="A41" s="541">
        <v>6</v>
      </c>
      <c r="B41" s="542">
        <v>4478</v>
      </c>
      <c r="C41" s="542">
        <v>600075141</v>
      </c>
      <c r="D41" s="542">
        <v>70975191</v>
      </c>
      <c r="E41" s="544" t="s">
        <v>340</v>
      </c>
      <c r="F41" s="542">
        <v>3143</v>
      </c>
      <c r="G41" s="545" t="s">
        <v>634</v>
      </c>
      <c r="H41" s="545" t="s">
        <v>282</v>
      </c>
      <c r="I41" s="522">
        <v>7724</v>
      </c>
      <c r="J41" s="547">
        <v>5445</v>
      </c>
      <c r="K41" s="547">
        <v>0</v>
      </c>
      <c r="L41" s="339">
        <v>1840</v>
      </c>
      <c r="M41" s="339">
        <v>109</v>
      </c>
      <c r="N41" s="547">
        <v>330</v>
      </c>
      <c r="O41" s="548">
        <v>0.02</v>
      </c>
      <c r="P41" s="733">
        <v>0</v>
      </c>
      <c r="Q41" s="823">
        <v>0.02</v>
      </c>
      <c r="R41" s="112">
        <f t="shared" si="4"/>
        <v>0</v>
      </c>
      <c r="S41" s="113">
        <v>0</v>
      </c>
      <c r="T41" s="113">
        <v>0</v>
      </c>
      <c r="U41" s="113">
        <v>0</v>
      </c>
      <c r="V41" s="113">
        <v>0</v>
      </c>
      <c r="W41" s="113">
        <v>0</v>
      </c>
      <c r="X41" s="113">
        <v>0</v>
      </c>
      <c r="Y41" s="113">
        <f t="shared" si="5"/>
        <v>0</v>
      </c>
      <c r="Z41" s="113">
        <v>0</v>
      </c>
      <c r="AA41" s="113">
        <v>0</v>
      </c>
      <c r="AB41" s="113">
        <v>0</v>
      </c>
      <c r="AC41" s="113">
        <f t="shared" si="6"/>
        <v>0</v>
      </c>
      <c r="AD41" s="113">
        <f t="shared" si="7"/>
        <v>0</v>
      </c>
      <c r="AE41" s="114">
        <f t="shared" si="8"/>
        <v>0</v>
      </c>
      <c r="AF41" s="114">
        <f t="shared" si="9"/>
        <v>0</v>
      </c>
      <c r="AG41" s="113">
        <v>0</v>
      </c>
      <c r="AH41" s="113">
        <v>0</v>
      </c>
      <c r="AI41" s="113">
        <v>0</v>
      </c>
      <c r="AJ41" s="113">
        <f t="shared" si="10"/>
        <v>0</v>
      </c>
      <c r="AK41" s="113">
        <f t="shared" si="11"/>
        <v>0</v>
      </c>
      <c r="AL41" s="115">
        <v>0</v>
      </c>
      <c r="AM41" s="115">
        <v>0</v>
      </c>
      <c r="AN41" s="115">
        <v>0</v>
      </c>
      <c r="AO41" s="115">
        <v>0</v>
      </c>
      <c r="AP41" s="115">
        <v>0</v>
      </c>
      <c r="AQ41" s="115">
        <v>0</v>
      </c>
      <c r="AR41" s="115">
        <v>0</v>
      </c>
      <c r="AS41" s="115">
        <v>0</v>
      </c>
      <c r="AT41" s="409">
        <f t="shared" si="53"/>
        <v>0</v>
      </c>
      <c r="AU41" s="115">
        <f>AM41+AP41+AS41</f>
        <v>0</v>
      </c>
      <c r="AV41" s="116">
        <f t="shared" si="13"/>
        <v>0</v>
      </c>
      <c r="AW41" s="855">
        <f>I41+AK41</f>
        <v>7724</v>
      </c>
      <c r="AX41" s="528">
        <f>J41+Y41</f>
        <v>5445</v>
      </c>
      <c r="AY41" s="113">
        <f t="shared" si="54"/>
        <v>0</v>
      </c>
      <c r="AZ41" s="113">
        <f>K41+AC41</f>
        <v>0</v>
      </c>
      <c r="BA41" s="528">
        <f t="shared" si="55"/>
        <v>1840</v>
      </c>
      <c r="BB41" s="528">
        <f t="shared" si="55"/>
        <v>109</v>
      </c>
      <c r="BC41" s="528">
        <f>N41+AJ41</f>
        <v>330</v>
      </c>
      <c r="BD41" s="549">
        <f>O41+AV41</f>
        <v>0.02</v>
      </c>
      <c r="BE41" s="549">
        <f>P41+AT41</f>
        <v>0</v>
      </c>
      <c r="BF41" s="953">
        <f t="shared" si="56"/>
        <v>0</v>
      </c>
      <c r="BG41" s="550">
        <f>Q41+AU41</f>
        <v>0.02</v>
      </c>
    </row>
    <row r="42" spans="1:59" ht="12.95" customHeight="1" x14ac:dyDescent="0.25">
      <c r="A42" s="529">
        <v>6</v>
      </c>
      <c r="B42" s="531">
        <v>4478</v>
      </c>
      <c r="C42" s="531">
        <v>600075141</v>
      </c>
      <c r="D42" s="531">
        <v>70975191</v>
      </c>
      <c r="E42" s="553" t="s">
        <v>341</v>
      </c>
      <c r="F42" s="559"/>
      <c r="G42" s="560"/>
      <c r="H42" s="560"/>
      <c r="I42" s="555">
        <v>9400931</v>
      </c>
      <c r="J42" s="556">
        <v>6808219</v>
      </c>
      <c r="K42" s="556">
        <v>30000</v>
      </c>
      <c r="L42" s="556">
        <v>2311317</v>
      </c>
      <c r="M42" s="556">
        <v>136165</v>
      </c>
      <c r="N42" s="556">
        <v>115230</v>
      </c>
      <c r="O42" s="557">
        <v>12.9922</v>
      </c>
      <c r="P42" s="557">
        <v>9.6097999999999999</v>
      </c>
      <c r="Q42" s="661">
        <v>3.3824000000000001</v>
      </c>
      <c r="R42" s="555">
        <f t="shared" ref="R42:BG42" si="57">SUM(R37:R41)</f>
        <v>30000</v>
      </c>
      <c r="S42" s="556">
        <f t="shared" si="57"/>
        <v>0</v>
      </c>
      <c r="T42" s="556">
        <f t="shared" si="57"/>
        <v>0</v>
      </c>
      <c r="U42" s="556">
        <f t="shared" ref="U42" si="58">SUM(U37:U41)</f>
        <v>17700</v>
      </c>
      <c r="V42" s="556">
        <f t="shared" si="57"/>
        <v>-29454</v>
      </c>
      <c r="W42" s="556">
        <f t="shared" ref="W42" si="59">SUM(W37:W41)</f>
        <v>0</v>
      </c>
      <c r="X42" s="556">
        <f t="shared" si="57"/>
        <v>0</v>
      </c>
      <c r="Y42" s="556">
        <f t="shared" si="57"/>
        <v>18246</v>
      </c>
      <c r="Z42" s="556">
        <f t="shared" si="57"/>
        <v>-30000</v>
      </c>
      <c r="AA42" s="556">
        <f t="shared" si="57"/>
        <v>0</v>
      </c>
      <c r="AB42" s="556">
        <f t="shared" si="57"/>
        <v>0</v>
      </c>
      <c r="AC42" s="556">
        <f t="shared" si="57"/>
        <v>-30000</v>
      </c>
      <c r="AD42" s="556">
        <f t="shared" si="57"/>
        <v>-11754</v>
      </c>
      <c r="AE42" s="556">
        <f t="shared" si="57"/>
        <v>-3973</v>
      </c>
      <c r="AF42" s="556">
        <f t="shared" si="57"/>
        <v>365</v>
      </c>
      <c r="AG42" s="556">
        <f t="shared" si="57"/>
        <v>0</v>
      </c>
      <c r="AH42" s="556">
        <f t="shared" ref="AH42" si="60">SUM(AH37:AH41)</f>
        <v>40000</v>
      </c>
      <c r="AI42" s="556">
        <f t="shared" si="57"/>
        <v>0</v>
      </c>
      <c r="AJ42" s="556">
        <f t="shared" si="57"/>
        <v>40000</v>
      </c>
      <c r="AK42" s="556">
        <f t="shared" si="57"/>
        <v>24638</v>
      </c>
      <c r="AL42" s="557">
        <f t="shared" si="57"/>
        <v>0</v>
      </c>
      <c r="AM42" s="557">
        <f t="shared" si="57"/>
        <v>0</v>
      </c>
      <c r="AN42" s="557">
        <f t="shared" si="57"/>
        <v>0</v>
      </c>
      <c r="AO42" s="557">
        <f t="shared" si="57"/>
        <v>0</v>
      </c>
      <c r="AP42" s="557">
        <f t="shared" si="57"/>
        <v>0</v>
      </c>
      <c r="AQ42" s="557">
        <f t="shared" ref="AQ42" si="61">SUM(AQ37:AQ41)</f>
        <v>0</v>
      </c>
      <c r="AR42" s="557">
        <f t="shared" si="57"/>
        <v>0</v>
      </c>
      <c r="AS42" s="557">
        <f t="shared" si="57"/>
        <v>0</v>
      </c>
      <c r="AT42" s="557">
        <f t="shared" si="57"/>
        <v>0</v>
      </c>
      <c r="AU42" s="557">
        <f t="shared" si="57"/>
        <v>0</v>
      </c>
      <c r="AV42" s="558">
        <f t="shared" si="57"/>
        <v>0</v>
      </c>
      <c r="AW42" s="856">
        <f t="shared" si="57"/>
        <v>9425569</v>
      </c>
      <c r="AX42" s="556">
        <f t="shared" si="57"/>
        <v>6826465</v>
      </c>
      <c r="AY42" s="571">
        <f t="shared" ref="AY42" si="62">SUM(AY37:AY41)</f>
        <v>0</v>
      </c>
      <c r="AZ42" s="556">
        <f t="shared" si="57"/>
        <v>0</v>
      </c>
      <c r="BA42" s="556">
        <f t="shared" si="57"/>
        <v>2307344</v>
      </c>
      <c r="BB42" s="556">
        <f t="shared" si="57"/>
        <v>136530</v>
      </c>
      <c r="BC42" s="556">
        <f t="shared" si="57"/>
        <v>155230</v>
      </c>
      <c r="BD42" s="557">
        <f t="shared" si="57"/>
        <v>12.9922</v>
      </c>
      <c r="BE42" s="557">
        <f t="shared" si="57"/>
        <v>9.6097999999999999</v>
      </c>
      <c r="BF42" s="557">
        <f t="shared" si="57"/>
        <v>0</v>
      </c>
      <c r="BG42" s="558">
        <f t="shared" si="57"/>
        <v>3.3824000000000001</v>
      </c>
    </row>
    <row r="43" spans="1:59" ht="12.95" customHeight="1" x14ac:dyDescent="0.25">
      <c r="A43" s="541">
        <v>7</v>
      </c>
      <c r="B43" s="542">
        <v>4471</v>
      </c>
      <c r="C43" s="542">
        <v>600075061</v>
      </c>
      <c r="D43" s="542">
        <v>70975205</v>
      </c>
      <c r="E43" s="544" t="s">
        <v>342</v>
      </c>
      <c r="F43" s="542">
        <v>3231</v>
      </c>
      <c r="G43" s="545" t="s">
        <v>320</v>
      </c>
      <c r="H43" s="545" t="s">
        <v>281</v>
      </c>
      <c r="I43" s="522">
        <v>9414973</v>
      </c>
      <c r="J43" s="547">
        <v>6894207</v>
      </c>
      <c r="K43" s="547">
        <v>15000</v>
      </c>
      <c r="L43" s="339">
        <v>2335312</v>
      </c>
      <c r="M43" s="339">
        <v>137884</v>
      </c>
      <c r="N43" s="547">
        <v>32570</v>
      </c>
      <c r="O43" s="548">
        <v>13.399799999999999</v>
      </c>
      <c r="P43" s="733">
        <v>11.862399999999999</v>
      </c>
      <c r="Q43" s="823">
        <v>1.5374000000000001</v>
      </c>
      <c r="R43" s="112">
        <f t="shared" si="4"/>
        <v>15000</v>
      </c>
      <c r="S43" s="113">
        <v>0</v>
      </c>
      <c r="T43" s="113">
        <v>0</v>
      </c>
      <c r="U43" s="113">
        <v>8152</v>
      </c>
      <c r="V43" s="113">
        <v>0</v>
      </c>
      <c r="W43" s="113">
        <v>0</v>
      </c>
      <c r="X43" s="113">
        <v>0</v>
      </c>
      <c r="Y43" s="113">
        <f t="shared" si="5"/>
        <v>23152</v>
      </c>
      <c r="Z43" s="113">
        <v>-15000</v>
      </c>
      <c r="AA43" s="113">
        <v>0</v>
      </c>
      <c r="AB43" s="113">
        <v>0</v>
      </c>
      <c r="AC43" s="113">
        <f t="shared" si="6"/>
        <v>-15000</v>
      </c>
      <c r="AD43" s="113">
        <f t="shared" si="7"/>
        <v>8152</v>
      </c>
      <c r="AE43" s="114">
        <f t="shared" si="8"/>
        <v>2755</v>
      </c>
      <c r="AF43" s="114">
        <f t="shared" si="9"/>
        <v>463</v>
      </c>
      <c r="AG43" s="113">
        <v>0</v>
      </c>
      <c r="AH43" s="113">
        <v>0</v>
      </c>
      <c r="AI43" s="113">
        <v>0</v>
      </c>
      <c r="AJ43" s="113">
        <f t="shared" si="10"/>
        <v>0</v>
      </c>
      <c r="AK43" s="113">
        <f t="shared" si="11"/>
        <v>11370</v>
      </c>
      <c r="AL43" s="115">
        <v>0</v>
      </c>
      <c r="AM43" s="115">
        <v>0</v>
      </c>
      <c r="AN43" s="115">
        <v>0</v>
      </c>
      <c r="AO43" s="115">
        <v>0</v>
      </c>
      <c r="AP43" s="115">
        <v>0</v>
      </c>
      <c r="AQ43" s="115">
        <v>0</v>
      </c>
      <c r="AR43" s="115">
        <v>0</v>
      </c>
      <c r="AS43" s="115">
        <v>0</v>
      </c>
      <c r="AT43" s="409">
        <f>AL43+AN43+AO43+AR43+AQ43</f>
        <v>0</v>
      </c>
      <c r="AU43" s="115">
        <f>AM43+AP43+AS43</f>
        <v>0</v>
      </c>
      <c r="AV43" s="116">
        <f t="shared" si="13"/>
        <v>0</v>
      </c>
      <c r="AW43" s="855">
        <f>I43+AK43</f>
        <v>9426343</v>
      </c>
      <c r="AX43" s="528">
        <f>J43+Y43</f>
        <v>6917359</v>
      </c>
      <c r="AY43" s="113">
        <f>W43</f>
        <v>0</v>
      </c>
      <c r="AZ43" s="113">
        <f>K43+AC43</f>
        <v>0</v>
      </c>
      <c r="BA43" s="528">
        <f>L43+AE43</f>
        <v>2338067</v>
      </c>
      <c r="BB43" s="528">
        <f>M43+AF43</f>
        <v>138347</v>
      </c>
      <c r="BC43" s="528">
        <f>N43+AJ43</f>
        <v>32570</v>
      </c>
      <c r="BD43" s="549">
        <f>O43+AV43</f>
        <v>13.399799999999999</v>
      </c>
      <c r="BE43" s="549">
        <f>P43+AT43</f>
        <v>11.862399999999999</v>
      </c>
      <c r="BF43" s="953">
        <f>AQ43</f>
        <v>0</v>
      </c>
      <c r="BG43" s="550">
        <f>Q43+AU43</f>
        <v>1.5374000000000001</v>
      </c>
    </row>
    <row r="44" spans="1:59" ht="12.95" customHeight="1" x14ac:dyDescent="0.25">
      <c r="A44" s="529">
        <v>7</v>
      </c>
      <c r="B44" s="531">
        <v>4471</v>
      </c>
      <c r="C44" s="531">
        <v>600075061</v>
      </c>
      <c r="D44" s="531">
        <v>70975205</v>
      </c>
      <c r="E44" s="553" t="s">
        <v>343</v>
      </c>
      <c r="F44" s="559"/>
      <c r="G44" s="560"/>
      <c r="H44" s="560"/>
      <c r="I44" s="555">
        <v>9414973</v>
      </c>
      <c r="J44" s="556">
        <v>6894207</v>
      </c>
      <c r="K44" s="556">
        <v>15000</v>
      </c>
      <c r="L44" s="556">
        <v>2335312</v>
      </c>
      <c r="M44" s="556">
        <v>137884</v>
      </c>
      <c r="N44" s="556">
        <v>32570</v>
      </c>
      <c r="O44" s="557">
        <v>13.399799999999999</v>
      </c>
      <c r="P44" s="557">
        <v>11.862399999999999</v>
      </c>
      <c r="Q44" s="661">
        <v>1.5374000000000001</v>
      </c>
      <c r="R44" s="555">
        <f t="shared" ref="R44:BG44" si="63">SUM(R43)</f>
        <v>15000</v>
      </c>
      <c r="S44" s="556">
        <f t="shared" si="63"/>
        <v>0</v>
      </c>
      <c r="T44" s="556">
        <f t="shared" si="63"/>
        <v>0</v>
      </c>
      <c r="U44" s="556">
        <f t="shared" si="63"/>
        <v>8152</v>
      </c>
      <c r="V44" s="556">
        <f t="shared" si="63"/>
        <v>0</v>
      </c>
      <c r="W44" s="556">
        <f t="shared" ref="W44" si="64">SUM(W43)</f>
        <v>0</v>
      </c>
      <c r="X44" s="556">
        <f t="shared" si="63"/>
        <v>0</v>
      </c>
      <c r="Y44" s="556">
        <f t="shared" si="63"/>
        <v>23152</v>
      </c>
      <c r="Z44" s="556">
        <f t="shared" si="63"/>
        <v>-15000</v>
      </c>
      <c r="AA44" s="556">
        <f t="shared" si="63"/>
        <v>0</v>
      </c>
      <c r="AB44" s="556">
        <f t="shared" si="63"/>
        <v>0</v>
      </c>
      <c r="AC44" s="556">
        <f t="shared" si="63"/>
        <v>-15000</v>
      </c>
      <c r="AD44" s="556">
        <f t="shared" si="63"/>
        <v>8152</v>
      </c>
      <c r="AE44" s="556">
        <f t="shared" si="63"/>
        <v>2755</v>
      </c>
      <c r="AF44" s="556">
        <f t="shared" si="63"/>
        <v>463</v>
      </c>
      <c r="AG44" s="556">
        <f t="shared" si="63"/>
        <v>0</v>
      </c>
      <c r="AH44" s="556">
        <f t="shared" si="63"/>
        <v>0</v>
      </c>
      <c r="AI44" s="556">
        <f t="shared" si="63"/>
        <v>0</v>
      </c>
      <c r="AJ44" s="556">
        <f t="shared" si="63"/>
        <v>0</v>
      </c>
      <c r="AK44" s="556">
        <f t="shared" si="63"/>
        <v>11370</v>
      </c>
      <c r="AL44" s="557">
        <f t="shared" si="63"/>
        <v>0</v>
      </c>
      <c r="AM44" s="557">
        <f t="shared" si="63"/>
        <v>0</v>
      </c>
      <c r="AN44" s="557">
        <f t="shared" si="63"/>
        <v>0</v>
      </c>
      <c r="AO44" s="557">
        <f t="shared" si="63"/>
        <v>0</v>
      </c>
      <c r="AP44" s="557">
        <f t="shared" si="63"/>
        <v>0</v>
      </c>
      <c r="AQ44" s="557">
        <f t="shared" ref="AQ44" si="65">SUM(AQ43)</f>
        <v>0</v>
      </c>
      <c r="AR44" s="557">
        <f t="shared" si="63"/>
        <v>0</v>
      </c>
      <c r="AS44" s="557">
        <f t="shared" si="63"/>
        <v>0</v>
      </c>
      <c r="AT44" s="557">
        <f t="shared" si="63"/>
        <v>0</v>
      </c>
      <c r="AU44" s="557">
        <f t="shared" si="63"/>
        <v>0</v>
      </c>
      <c r="AV44" s="558">
        <f t="shared" si="63"/>
        <v>0</v>
      </c>
      <c r="AW44" s="856">
        <f t="shared" si="63"/>
        <v>9426343</v>
      </c>
      <c r="AX44" s="556">
        <f t="shared" si="63"/>
        <v>6917359</v>
      </c>
      <c r="AY44" s="571">
        <f t="shared" ref="AY44" si="66">SUM(AY43)</f>
        <v>0</v>
      </c>
      <c r="AZ44" s="556">
        <f t="shared" si="63"/>
        <v>0</v>
      </c>
      <c r="BA44" s="556">
        <f t="shared" si="63"/>
        <v>2338067</v>
      </c>
      <c r="BB44" s="556">
        <f t="shared" si="63"/>
        <v>138347</v>
      </c>
      <c r="BC44" s="556">
        <f t="shared" si="63"/>
        <v>32570</v>
      </c>
      <c r="BD44" s="557">
        <f t="shared" si="63"/>
        <v>13.399799999999999</v>
      </c>
      <c r="BE44" s="557">
        <f t="shared" si="63"/>
        <v>11.862399999999999</v>
      </c>
      <c r="BF44" s="557">
        <f t="shared" si="63"/>
        <v>0</v>
      </c>
      <c r="BG44" s="558">
        <f t="shared" si="63"/>
        <v>1.5374000000000001</v>
      </c>
    </row>
    <row r="45" spans="1:59" ht="12.95" customHeight="1" x14ac:dyDescent="0.25">
      <c r="A45" s="541">
        <v>8</v>
      </c>
      <c r="B45" s="542">
        <v>4474</v>
      </c>
      <c r="C45" s="542">
        <v>600075192</v>
      </c>
      <c r="D45" s="542">
        <v>49864661</v>
      </c>
      <c r="E45" s="544" t="s">
        <v>344</v>
      </c>
      <c r="F45" s="542">
        <v>3233</v>
      </c>
      <c r="G45" s="561" t="s">
        <v>322</v>
      </c>
      <c r="H45" s="545" t="s">
        <v>282</v>
      </c>
      <c r="I45" s="522">
        <v>2135376</v>
      </c>
      <c r="J45" s="547">
        <v>1519732</v>
      </c>
      <c r="K45" s="547">
        <v>50000</v>
      </c>
      <c r="L45" s="339">
        <v>530569</v>
      </c>
      <c r="M45" s="339">
        <v>30395</v>
      </c>
      <c r="N45" s="547">
        <v>4680</v>
      </c>
      <c r="O45" s="548">
        <v>3.42</v>
      </c>
      <c r="P45" s="733">
        <v>2.42</v>
      </c>
      <c r="Q45" s="823">
        <v>1</v>
      </c>
      <c r="R45" s="112">
        <f t="shared" si="4"/>
        <v>50000</v>
      </c>
      <c r="S45" s="113">
        <v>0</v>
      </c>
      <c r="T45" s="113">
        <v>0</v>
      </c>
      <c r="U45" s="113">
        <v>11484</v>
      </c>
      <c r="V45" s="113">
        <v>-7363</v>
      </c>
      <c r="W45" s="113">
        <v>0</v>
      </c>
      <c r="X45" s="113">
        <v>0</v>
      </c>
      <c r="Y45" s="113">
        <f t="shared" si="5"/>
        <v>54121</v>
      </c>
      <c r="Z45" s="113">
        <v>-50000</v>
      </c>
      <c r="AA45" s="113">
        <v>0</v>
      </c>
      <c r="AB45" s="113">
        <v>0</v>
      </c>
      <c r="AC45" s="113">
        <f t="shared" si="6"/>
        <v>-50000</v>
      </c>
      <c r="AD45" s="113">
        <f t="shared" si="7"/>
        <v>4121</v>
      </c>
      <c r="AE45" s="114">
        <f t="shared" si="8"/>
        <v>1393</v>
      </c>
      <c r="AF45" s="114">
        <f t="shared" si="9"/>
        <v>1082</v>
      </c>
      <c r="AG45" s="113">
        <v>0</v>
      </c>
      <c r="AH45" s="113">
        <v>9999</v>
      </c>
      <c r="AI45" s="113">
        <v>0</v>
      </c>
      <c r="AJ45" s="113">
        <f t="shared" si="10"/>
        <v>9999</v>
      </c>
      <c r="AK45" s="113">
        <f t="shared" si="11"/>
        <v>16595</v>
      </c>
      <c r="AL45" s="115">
        <v>0.1</v>
      </c>
      <c r="AM45" s="115">
        <v>0</v>
      </c>
      <c r="AN45" s="115">
        <v>0</v>
      </c>
      <c r="AO45" s="115">
        <v>0</v>
      </c>
      <c r="AP45" s="115">
        <v>0</v>
      </c>
      <c r="AQ45" s="115">
        <v>0</v>
      </c>
      <c r="AR45" s="115">
        <v>0</v>
      </c>
      <c r="AS45" s="115">
        <v>0</v>
      </c>
      <c r="AT45" s="409">
        <f>AL45+AN45+AO45+AR45+AQ45</f>
        <v>0.1</v>
      </c>
      <c r="AU45" s="115">
        <f>AM45+AP45+AS45</f>
        <v>0</v>
      </c>
      <c r="AV45" s="116">
        <f t="shared" si="13"/>
        <v>0.1</v>
      </c>
      <c r="AW45" s="855">
        <f>I45+AK45</f>
        <v>2151971</v>
      </c>
      <c r="AX45" s="528">
        <f>J45+Y45</f>
        <v>1573853</v>
      </c>
      <c r="AY45" s="113">
        <f>W45</f>
        <v>0</v>
      </c>
      <c r="AZ45" s="113">
        <f>K45+AC45</f>
        <v>0</v>
      </c>
      <c r="BA45" s="528">
        <f>L45+AE45</f>
        <v>531962</v>
      </c>
      <c r="BB45" s="528">
        <f>M45+AF45</f>
        <v>31477</v>
      </c>
      <c r="BC45" s="528">
        <f>N45+AJ45</f>
        <v>14679</v>
      </c>
      <c r="BD45" s="549">
        <f>O45+AV45</f>
        <v>3.52</v>
      </c>
      <c r="BE45" s="549">
        <f>P45+AT45</f>
        <v>2.52</v>
      </c>
      <c r="BF45" s="953">
        <f>AQ45</f>
        <v>0</v>
      </c>
      <c r="BG45" s="550">
        <f>Q45+AU45</f>
        <v>1</v>
      </c>
    </row>
    <row r="46" spans="1:59" ht="12.95" customHeight="1" x14ac:dyDescent="0.25">
      <c r="A46" s="529">
        <v>8</v>
      </c>
      <c r="B46" s="531">
        <v>4474</v>
      </c>
      <c r="C46" s="531">
        <v>600075192</v>
      </c>
      <c r="D46" s="531">
        <v>49864661</v>
      </c>
      <c r="E46" s="553" t="s">
        <v>345</v>
      </c>
      <c r="F46" s="559"/>
      <c r="G46" s="560"/>
      <c r="H46" s="560"/>
      <c r="I46" s="555">
        <v>2135376</v>
      </c>
      <c r="J46" s="556">
        <v>1519732</v>
      </c>
      <c r="K46" s="556">
        <v>50000</v>
      </c>
      <c r="L46" s="556">
        <v>530569</v>
      </c>
      <c r="M46" s="556">
        <v>30395</v>
      </c>
      <c r="N46" s="556">
        <v>4680</v>
      </c>
      <c r="O46" s="557">
        <v>3.42</v>
      </c>
      <c r="P46" s="557">
        <v>2.42</v>
      </c>
      <c r="Q46" s="661">
        <v>1</v>
      </c>
      <c r="R46" s="555">
        <f t="shared" ref="R46:BG46" si="67">SUM(R45)</f>
        <v>50000</v>
      </c>
      <c r="S46" s="556">
        <f t="shared" si="67"/>
        <v>0</v>
      </c>
      <c r="T46" s="556">
        <f t="shared" si="67"/>
        <v>0</v>
      </c>
      <c r="U46" s="556">
        <f t="shared" si="67"/>
        <v>11484</v>
      </c>
      <c r="V46" s="556">
        <f t="shared" si="67"/>
        <v>-7363</v>
      </c>
      <c r="W46" s="556">
        <f t="shared" ref="W46" si="68">SUM(W45)</f>
        <v>0</v>
      </c>
      <c r="X46" s="556">
        <f t="shared" si="67"/>
        <v>0</v>
      </c>
      <c r="Y46" s="556">
        <f t="shared" si="67"/>
        <v>54121</v>
      </c>
      <c r="Z46" s="556">
        <f t="shared" si="67"/>
        <v>-50000</v>
      </c>
      <c r="AA46" s="556">
        <f t="shared" si="67"/>
        <v>0</v>
      </c>
      <c r="AB46" s="556">
        <f t="shared" si="67"/>
        <v>0</v>
      </c>
      <c r="AC46" s="556">
        <f t="shared" si="67"/>
        <v>-50000</v>
      </c>
      <c r="AD46" s="556">
        <f t="shared" si="67"/>
        <v>4121</v>
      </c>
      <c r="AE46" s="556">
        <f t="shared" si="67"/>
        <v>1393</v>
      </c>
      <c r="AF46" s="556">
        <f t="shared" si="67"/>
        <v>1082</v>
      </c>
      <c r="AG46" s="556">
        <f t="shared" si="67"/>
        <v>0</v>
      </c>
      <c r="AH46" s="556">
        <f t="shared" si="67"/>
        <v>9999</v>
      </c>
      <c r="AI46" s="556">
        <f t="shared" si="67"/>
        <v>0</v>
      </c>
      <c r="AJ46" s="556">
        <f t="shared" si="67"/>
        <v>9999</v>
      </c>
      <c r="AK46" s="556">
        <f t="shared" si="67"/>
        <v>16595</v>
      </c>
      <c r="AL46" s="557">
        <f t="shared" si="67"/>
        <v>0.1</v>
      </c>
      <c r="AM46" s="557">
        <f t="shared" si="67"/>
        <v>0</v>
      </c>
      <c r="AN46" s="557">
        <f t="shared" si="67"/>
        <v>0</v>
      </c>
      <c r="AO46" s="557">
        <f t="shared" si="67"/>
        <v>0</v>
      </c>
      <c r="AP46" s="557">
        <f t="shared" si="67"/>
        <v>0</v>
      </c>
      <c r="AQ46" s="557">
        <f t="shared" ref="AQ46" si="69">SUM(AQ45)</f>
        <v>0</v>
      </c>
      <c r="AR46" s="557">
        <f t="shared" si="67"/>
        <v>0</v>
      </c>
      <c r="AS46" s="557">
        <f t="shared" si="67"/>
        <v>0</v>
      </c>
      <c r="AT46" s="557">
        <f t="shared" si="67"/>
        <v>0.1</v>
      </c>
      <c r="AU46" s="557">
        <f t="shared" si="67"/>
        <v>0</v>
      </c>
      <c r="AV46" s="558">
        <f t="shared" si="67"/>
        <v>0.1</v>
      </c>
      <c r="AW46" s="856">
        <f t="shared" si="67"/>
        <v>2151971</v>
      </c>
      <c r="AX46" s="556">
        <f t="shared" si="67"/>
        <v>1573853</v>
      </c>
      <c r="AY46" s="571">
        <f t="shared" ref="AY46" si="70">SUM(AY45)</f>
        <v>0</v>
      </c>
      <c r="AZ46" s="556">
        <f t="shared" si="67"/>
        <v>0</v>
      </c>
      <c r="BA46" s="556">
        <f t="shared" si="67"/>
        <v>531962</v>
      </c>
      <c r="BB46" s="556">
        <f t="shared" si="67"/>
        <v>31477</v>
      </c>
      <c r="BC46" s="556">
        <f t="shared" si="67"/>
        <v>14679</v>
      </c>
      <c r="BD46" s="557">
        <f t="shared" si="67"/>
        <v>3.52</v>
      </c>
      <c r="BE46" s="557">
        <f t="shared" si="67"/>
        <v>2.52</v>
      </c>
      <c r="BF46" s="557">
        <f t="shared" si="67"/>
        <v>0</v>
      </c>
      <c r="BG46" s="558">
        <f t="shared" si="67"/>
        <v>1</v>
      </c>
    </row>
    <row r="47" spans="1:59" ht="12.95" customHeight="1" x14ac:dyDescent="0.25">
      <c r="A47" s="541">
        <v>9</v>
      </c>
      <c r="B47" s="542">
        <v>4402</v>
      </c>
      <c r="C47" s="543">
        <v>600074021</v>
      </c>
      <c r="D47" s="542">
        <v>70695342</v>
      </c>
      <c r="E47" s="544" t="s">
        <v>346</v>
      </c>
      <c r="F47" s="542">
        <v>3111</v>
      </c>
      <c r="G47" s="545" t="s">
        <v>329</v>
      </c>
      <c r="H47" s="545" t="s">
        <v>281</v>
      </c>
      <c r="I47" s="522">
        <v>11364020</v>
      </c>
      <c r="J47" s="547">
        <v>8203734</v>
      </c>
      <c r="K47" s="547">
        <v>0</v>
      </c>
      <c r="L47" s="339">
        <v>2772862</v>
      </c>
      <c r="M47" s="339">
        <v>164075</v>
      </c>
      <c r="N47" s="547">
        <v>223349</v>
      </c>
      <c r="O47" s="548">
        <v>19.6374</v>
      </c>
      <c r="P47" s="733">
        <v>14.0024</v>
      </c>
      <c r="Q47" s="823">
        <v>5.6349999999999998</v>
      </c>
      <c r="R47" s="112">
        <f t="shared" si="4"/>
        <v>0</v>
      </c>
      <c r="S47" s="113">
        <v>0</v>
      </c>
      <c r="T47" s="113">
        <v>0</v>
      </c>
      <c r="U47" s="113">
        <v>74780</v>
      </c>
      <c r="V47" s="113">
        <v>0</v>
      </c>
      <c r="W47" s="113">
        <v>0</v>
      </c>
      <c r="X47" s="113">
        <v>0</v>
      </c>
      <c r="Y47" s="113">
        <f t="shared" si="5"/>
        <v>74780</v>
      </c>
      <c r="Z47" s="113">
        <v>0</v>
      </c>
      <c r="AA47" s="113">
        <v>0</v>
      </c>
      <c r="AB47" s="113">
        <v>0</v>
      </c>
      <c r="AC47" s="113">
        <f t="shared" si="6"/>
        <v>0</v>
      </c>
      <c r="AD47" s="113">
        <f t="shared" si="7"/>
        <v>74780</v>
      </c>
      <c r="AE47" s="114">
        <f t="shared" si="8"/>
        <v>25276</v>
      </c>
      <c r="AF47" s="114">
        <f t="shared" si="9"/>
        <v>1496</v>
      </c>
      <c r="AG47" s="113">
        <v>0</v>
      </c>
      <c r="AH47" s="113">
        <v>0</v>
      </c>
      <c r="AI47" s="113">
        <v>0</v>
      </c>
      <c r="AJ47" s="113">
        <f t="shared" si="10"/>
        <v>0</v>
      </c>
      <c r="AK47" s="113">
        <f t="shared" si="11"/>
        <v>101552</v>
      </c>
      <c r="AL47" s="115">
        <v>0</v>
      </c>
      <c r="AM47" s="115">
        <v>0</v>
      </c>
      <c r="AN47" s="115">
        <v>0</v>
      </c>
      <c r="AO47" s="115">
        <v>0</v>
      </c>
      <c r="AP47" s="115">
        <v>0</v>
      </c>
      <c r="AQ47" s="115">
        <v>0</v>
      </c>
      <c r="AR47" s="115">
        <v>0</v>
      </c>
      <c r="AS47" s="115">
        <v>0</v>
      </c>
      <c r="AT47" s="409">
        <f t="shared" ref="AT47:AT49" si="71">AL47+AN47+AO47+AR47+AQ47</f>
        <v>0</v>
      </c>
      <c r="AU47" s="115">
        <f>AM47+AP47+AS47</f>
        <v>0</v>
      </c>
      <c r="AV47" s="116">
        <f t="shared" si="13"/>
        <v>0</v>
      </c>
      <c r="AW47" s="855">
        <f>I47+AK47</f>
        <v>11465572</v>
      </c>
      <c r="AX47" s="528">
        <f>J47+Y47</f>
        <v>8278514</v>
      </c>
      <c r="AY47" s="113">
        <f t="shared" ref="AY47:AY49" si="72">W47</f>
        <v>0</v>
      </c>
      <c r="AZ47" s="113">
        <f>K47+AC47</f>
        <v>0</v>
      </c>
      <c r="BA47" s="528">
        <f t="shared" ref="BA47:BB49" si="73">L47+AE47</f>
        <v>2798138</v>
      </c>
      <c r="BB47" s="528">
        <f t="shared" si="73"/>
        <v>165571</v>
      </c>
      <c r="BC47" s="528">
        <f>N47+AJ47</f>
        <v>223349</v>
      </c>
      <c r="BD47" s="549">
        <f>O47+AV47</f>
        <v>19.6374</v>
      </c>
      <c r="BE47" s="549">
        <f>P47+AT47</f>
        <v>14.0024</v>
      </c>
      <c r="BF47" s="953">
        <f t="shared" ref="BF47:BF49" si="74">AQ47</f>
        <v>0</v>
      </c>
      <c r="BG47" s="550">
        <f>Q47+AU47</f>
        <v>5.6349999999999998</v>
      </c>
    </row>
    <row r="48" spans="1:59" ht="12.95" customHeight="1" x14ac:dyDescent="0.25">
      <c r="A48" s="541">
        <v>9</v>
      </c>
      <c r="B48" s="542">
        <v>4402</v>
      </c>
      <c r="C48" s="543">
        <v>600074021</v>
      </c>
      <c r="D48" s="542">
        <v>70695342</v>
      </c>
      <c r="E48" s="544" t="s">
        <v>346</v>
      </c>
      <c r="F48" s="542">
        <v>3111</v>
      </c>
      <c r="G48" s="545" t="s">
        <v>323</v>
      </c>
      <c r="H48" s="545" t="s">
        <v>282</v>
      </c>
      <c r="I48" s="522">
        <v>389883</v>
      </c>
      <c r="J48" s="547">
        <v>287101</v>
      </c>
      <c r="K48" s="547">
        <v>0</v>
      </c>
      <c r="L48" s="339">
        <v>97040</v>
      </c>
      <c r="M48" s="339">
        <v>5742</v>
      </c>
      <c r="N48" s="547">
        <v>0</v>
      </c>
      <c r="O48" s="548">
        <v>0.82000000000000006</v>
      </c>
      <c r="P48" s="733">
        <v>0.82000000000000006</v>
      </c>
      <c r="Q48" s="823">
        <v>0</v>
      </c>
      <c r="R48" s="112">
        <f t="shared" si="4"/>
        <v>0</v>
      </c>
      <c r="S48" s="113">
        <v>0</v>
      </c>
      <c r="T48" s="113">
        <v>0</v>
      </c>
      <c r="U48" s="113">
        <v>0</v>
      </c>
      <c r="V48" s="113">
        <v>0</v>
      </c>
      <c r="W48" s="113">
        <v>0</v>
      </c>
      <c r="X48" s="113">
        <v>0</v>
      </c>
      <c r="Y48" s="113">
        <f t="shared" si="5"/>
        <v>0</v>
      </c>
      <c r="Z48" s="113">
        <v>0</v>
      </c>
      <c r="AA48" s="113">
        <v>0</v>
      </c>
      <c r="AB48" s="113">
        <v>0</v>
      </c>
      <c r="AC48" s="113">
        <f t="shared" si="6"/>
        <v>0</v>
      </c>
      <c r="AD48" s="113">
        <f t="shared" si="7"/>
        <v>0</v>
      </c>
      <c r="AE48" s="114">
        <f t="shared" si="8"/>
        <v>0</v>
      </c>
      <c r="AF48" s="114">
        <f t="shared" si="9"/>
        <v>0</v>
      </c>
      <c r="AG48" s="113">
        <v>0</v>
      </c>
      <c r="AH48" s="113">
        <v>0</v>
      </c>
      <c r="AI48" s="113">
        <v>0</v>
      </c>
      <c r="AJ48" s="113">
        <f t="shared" si="10"/>
        <v>0</v>
      </c>
      <c r="AK48" s="113">
        <f t="shared" si="11"/>
        <v>0</v>
      </c>
      <c r="AL48" s="115">
        <v>0</v>
      </c>
      <c r="AM48" s="115">
        <v>0</v>
      </c>
      <c r="AN48" s="115">
        <v>0</v>
      </c>
      <c r="AO48" s="115">
        <v>0</v>
      </c>
      <c r="AP48" s="115">
        <v>0</v>
      </c>
      <c r="AQ48" s="115">
        <v>0</v>
      </c>
      <c r="AR48" s="115">
        <v>0</v>
      </c>
      <c r="AS48" s="115">
        <v>0</v>
      </c>
      <c r="AT48" s="409">
        <f t="shared" si="71"/>
        <v>0</v>
      </c>
      <c r="AU48" s="115">
        <f>AM48+AP48+AS48</f>
        <v>0</v>
      </c>
      <c r="AV48" s="116">
        <f t="shared" si="13"/>
        <v>0</v>
      </c>
      <c r="AW48" s="855">
        <f>I48+AK48</f>
        <v>389883</v>
      </c>
      <c r="AX48" s="528">
        <f>J48+Y48</f>
        <v>287101</v>
      </c>
      <c r="AY48" s="113">
        <f t="shared" si="72"/>
        <v>0</v>
      </c>
      <c r="AZ48" s="113">
        <f>K48+AC48</f>
        <v>0</v>
      </c>
      <c r="BA48" s="528">
        <f t="shared" si="73"/>
        <v>97040</v>
      </c>
      <c r="BB48" s="528">
        <f t="shared" si="73"/>
        <v>5742</v>
      </c>
      <c r="BC48" s="528">
        <f>N48+AJ48</f>
        <v>0</v>
      </c>
      <c r="BD48" s="549">
        <f>O48+AV48</f>
        <v>0.82000000000000006</v>
      </c>
      <c r="BE48" s="549">
        <f>P48+AT48</f>
        <v>0.82000000000000006</v>
      </c>
      <c r="BF48" s="953">
        <f t="shared" si="74"/>
        <v>0</v>
      </c>
      <c r="BG48" s="550">
        <f>Q48+AU48</f>
        <v>0</v>
      </c>
    </row>
    <row r="49" spans="1:59" ht="12.95" customHeight="1" x14ac:dyDescent="0.25">
      <c r="A49" s="541">
        <v>9</v>
      </c>
      <c r="B49" s="542">
        <v>4402</v>
      </c>
      <c r="C49" s="543">
        <v>600074021</v>
      </c>
      <c r="D49" s="542">
        <v>70695342</v>
      </c>
      <c r="E49" s="544" t="s">
        <v>346</v>
      </c>
      <c r="F49" s="542">
        <v>3141</v>
      </c>
      <c r="G49" s="545" t="s">
        <v>319</v>
      </c>
      <c r="H49" s="545" t="s">
        <v>282</v>
      </c>
      <c r="I49" s="522">
        <v>1913047</v>
      </c>
      <c r="J49" s="547">
        <v>1401563</v>
      </c>
      <c r="K49" s="547">
        <v>0</v>
      </c>
      <c r="L49" s="339">
        <v>473729</v>
      </c>
      <c r="M49" s="339">
        <v>28031</v>
      </c>
      <c r="N49" s="547">
        <v>9724</v>
      </c>
      <c r="O49" s="548">
        <v>4.78</v>
      </c>
      <c r="P49" s="733">
        <v>0</v>
      </c>
      <c r="Q49" s="823">
        <v>4.78</v>
      </c>
      <c r="R49" s="112">
        <f t="shared" si="4"/>
        <v>0</v>
      </c>
      <c r="S49" s="113">
        <v>0</v>
      </c>
      <c r="T49" s="113">
        <v>0</v>
      </c>
      <c r="U49" s="113">
        <v>0</v>
      </c>
      <c r="V49" s="113">
        <v>0</v>
      </c>
      <c r="W49" s="113">
        <v>0</v>
      </c>
      <c r="X49" s="113">
        <v>0</v>
      </c>
      <c r="Y49" s="113">
        <f t="shared" si="5"/>
        <v>0</v>
      </c>
      <c r="Z49" s="113">
        <v>0</v>
      </c>
      <c r="AA49" s="113">
        <v>0</v>
      </c>
      <c r="AB49" s="113">
        <v>0</v>
      </c>
      <c r="AC49" s="113">
        <f t="shared" si="6"/>
        <v>0</v>
      </c>
      <c r="AD49" s="113">
        <f t="shared" si="7"/>
        <v>0</v>
      </c>
      <c r="AE49" s="114">
        <f t="shared" si="8"/>
        <v>0</v>
      </c>
      <c r="AF49" s="114">
        <f t="shared" si="9"/>
        <v>0</v>
      </c>
      <c r="AG49" s="113">
        <v>0</v>
      </c>
      <c r="AH49" s="113">
        <v>0</v>
      </c>
      <c r="AI49" s="113">
        <v>0</v>
      </c>
      <c r="AJ49" s="113">
        <f t="shared" si="10"/>
        <v>0</v>
      </c>
      <c r="AK49" s="113">
        <f t="shared" si="11"/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v>0</v>
      </c>
      <c r="AQ49" s="115">
        <v>0</v>
      </c>
      <c r="AR49" s="115">
        <v>0</v>
      </c>
      <c r="AS49" s="115">
        <v>0</v>
      </c>
      <c r="AT49" s="409">
        <f t="shared" si="71"/>
        <v>0</v>
      </c>
      <c r="AU49" s="115">
        <f>AM49+AP49+AS49</f>
        <v>0</v>
      </c>
      <c r="AV49" s="116">
        <f t="shared" si="13"/>
        <v>0</v>
      </c>
      <c r="AW49" s="855">
        <f>I49+AK49</f>
        <v>1913047</v>
      </c>
      <c r="AX49" s="528">
        <f>J49+Y49</f>
        <v>1401563</v>
      </c>
      <c r="AY49" s="113">
        <f t="shared" si="72"/>
        <v>0</v>
      </c>
      <c r="AZ49" s="113">
        <f>K49+AC49</f>
        <v>0</v>
      </c>
      <c r="BA49" s="528">
        <f t="shared" si="73"/>
        <v>473729</v>
      </c>
      <c r="BB49" s="528">
        <f t="shared" si="73"/>
        <v>28031</v>
      </c>
      <c r="BC49" s="528">
        <f>N49+AJ49</f>
        <v>9724</v>
      </c>
      <c r="BD49" s="549">
        <f>O49+AV49</f>
        <v>4.78</v>
      </c>
      <c r="BE49" s="549">
        <f>P49+AT49</f>
        <v>0</v>
      </c>
      <c r="BF49" s="953">
        <f t="shared" si="74"/>
        <v>0</v>
      </c>
      <c r="BG49" s="550">
        <f>Q49+AU49</f>
        <v>4.78</v>
      </c>
    </row>
    <row r="50" spans="1:59" ht="12.95" customHeight="1" x14ac:dyDescent="0.25">
      <c r="A50" s="529">
        <v>9</v>
      </c>
      <c r="B50" s="531">
        <v>4402</v>
      </c>
      <c r="C50" s="552">
        <v>600074021</v>
      </c>
      <c r="D50" s="531">
        <v>70695342</v>
      </c>
      <c r="E50" s="553" t="s">
        <v>347</v>
      </c>
      <c r="F50" s="559"/>
      <c r="G50" s="560"/>
      <c r="H50" s="560"/>
      <c r="I50" s="555">
        <v>13666950</v>
      </c>
      <c r="J50" s="556">
        <v>9892398</v>
      </c>
      <c r="K50" s="556">
        <v>0</v>
      </c>
      <c r="L50" s="556">
        <v>3343631</v>
      </c>
      <c r="M50" s="556">
        <v>197848</v>
      </c>
      <c r="N50" s="556">
        <v>233073</v>
      </c>
      <c r="O50" s="557">
        <v>25.237400000000001</v>
      </c>
      <c r="P50" s="557">
        <v>14.8224</v>
      </c>
      <c r="Q50" s="661">
        <v>10.414999999999999</v>
      </c>
      <c r="R50" s="555">
        <f t="shared" ref="R50:BG50" si="75">SUM(R47:R49)</f>
        <v>0</v>
      </c>
      <c r="S50" s="556">
        <f t="shared" si="75"/>
        <v>0</v>
      </c>
      <c r="T50" s="556">
        <f t="shared" si="75"/>
        <v>0</v>
      </c>
      <c r="U50" s="556">
        <f t="shared" ref="U50" si="76">SUM(U47:U49)</f>
        <v>74780</v>
      </c>
      <c r="V50" s="556">
        <f t="shared" si="75"/>
        <v>0</v>
      </c>
      <c r="W50" s="556">
        <f t="shared" ref="W50" si="77">SUM(W47:W49)</f>
        <v>0</v>
      </c>
      <c r="X50" s="556">
        <f t="shared" si="75"/>
        <v>0</v>
      </c>
      <c r="Y50" s="556">
        <f t="shared" si="75"/>
        <v>74780</v>
      </c>
      <c r="Z50" s="556">
        <f t="shared" si="75"/>
        <v>0</v>
      </c>
      <c r="AA50" s="556">
        <f t="shared" si="75"/>
        <v>0</v>
      </c>
      <c r="AB50" s="556">
        <f t="shared" si="75"/>
        <v>0</v>
      </c>
      <c r="AC50" s="556">
        <f t="shared" si="75"/>
        <v>0</v>
      </c>
      <c r="AD50" s="556">
        <f t="shared" si="75"/>
        <v>74780</v>
      </c>
      <c r="AE50" s="556">
        <f t="shared" si="75"/>
        <v>25276</v>
      </c>
      <c r="AF50" s="556">
        <f t="shared" si="75"/>
        <v>1496</v>
      </c>
      <c r="AG50" s="556">
        <f t="shared" si="75"/>
        <v>0</v>
      </c>
      <c r="AH50" s="556">
        <f t="shared" ref="AH50" si="78">SUM(AH47:AH49)</f>
        <v>0</v>
      </c>
      <c r="AI50" s="556">
        <f t="shared" si="75"/>
        <v>0</v>
      </c>
      <c r="AJ50" s="556">
        <f t="shared" si="75"/>
        <v>0</v>
      </c>
      <c r="AK50" s="556">
        <f t="shared" si="75"/>
        <v>101552</v>
      </c>
      <c r="AL50" s="557">
        <f t="shared" si="75"/>
        <v>0</v>
      </c>
      <c r="AM50" s="557">
        <f t="shared" si="75"/>
        <v>0</v>
      </c>
      <c r="AN50" s="557">
        <f t="shared" si="75"/>
        <v>0</v>
      </c>
      <c r="AO50" s="557">
        <f t="shared" si="75"/>
        <v>0</v>
      </c>
      <c r="AP50" s="557">
        <f t="shared" si="75"/>
        <v>0</v>
      </c>
      <c r="AQ50" s="557">
        <f t="shared" ref="AQ50" si="79">SUM(AQ47:AQ49)</f>
        <v>0</v>
      </c>
      <c r="AR50" s="557">
        <f t="shared" si="75"/>
        <v>0</v>
      </c>
      <c r="AS50" s="557">
        <f t="shared" si="75"/>
        <v>0</v>
      </c>
      <c r="AT50" s="557">
        <f t="shared" si="75"/>
        <v>0</v>
      </c>
      <c r="AU50" s="557">
        <f t="shared" si="75"/>
        <v>0</v>
      </c>
      <c r="AV50" s="558">
        <f t="shared" si="75"/>
        <v>0</v>
      </c>
      <c r="AW50" s="856">
        <f t="shared" si="75"/>
        <v>13768502</v>
      </c>
      <c r="AX50" s="556">
        <f t="shared" si="75"/>
        <v>9967178</v>
      </c>
      <c r="AY50" s="571">
        <f t="shared" ref="AY50" si="80">SUM(AY47:AY49)</f>
        <v>0</v>
      </c>
      <c r="AZ50" s="556">
        <f t="shared" si="75"/>
        <v>0</v>
      </c>
      <c r="BA50" s="556">
        <f t="shared" si="75"/>
        <v>3368907</v>
      </c>
      <c r="BB50" s="556">
        <f t="shared" si="75"/>
        <v>199344</v>
      </c>
      <c r="BC50" s="556">
        <f t="shared" si="75"/>
        <v>233073</v>
      </c>
      <c r="BD50" s="557">
        <f t="shared" si="75"/>
        <v>25.237400000000001</v>
      </c>
      <c r="BE50" s="557">
        <f t="shared" si="75"/>
        <v>14.8224</v>
      </c>
      <c r="BF50" s="557">
        <f t="shared" si="75"/>
        <v>0</v>
      </c>
      <c r="BG50" s="558">
        <f t="shared" si="75"/>
        <v>10.414999999999999</v>
      </c>
    </row>
    <row r="51" spans="1:59" ht="12.95" customHeight="1" x14ac:dyDescent="0.25">
      <c r="A51" s="541">
        <v>10</v>
      </c>
      <c r="B51" s="542">
        <v>4481</v>
      </c>
      <c r="C51" s="542">
        <v>600074722</v>
      </c>
      <c r="D51" s="542">
        <v>70942692</v>
      </c>
      <c r="E51" s="544" t="s">
        <v>348</v>
      </c>
      <c r="F51" s="542">
        <v>3113</v>
      </c>
      <c r="G51" s="545" t="s">
        <v>349</v>
      </c>
      <c r="H51" s="545" t="s">
        <v>281</v>
      </c>
      <c r="I51" s="522">
        <v>24107289</v>
      </c>
      <c r="J51" s="547">
        <v>17330019</v>
      </c>
      <c r="K51" s="547">
        <v>63000</v>
      </c>
      <c r="L51" s="339">
        <v>5878840</v>
      </c>
      <c r="M51" s="339">
        <v>346600</v>
      </c>
      <c r="N51" s="547">
        <v>488830</v>
      </c>
      <c r="O51" s="548">
        <v>32.272300000000001</v>
      </c>
      <c r="P51" s="733">
        <v>24.499700000000001</v>
      </c>
      <c r="Q51" s="823">
        <v>7.7726000000000006</v>
      </c>
      <c r="R51" s="112">
        <f t="shared" si="4"/>
        <v>0</v>
      </c>
      <c r="S51" s="113">
        <v>0</v>
      </c>
      <c r="T51" s="113">
        <v>204139</v>
      </c>
      <c r="U51" s="113">
        <v>91480</v>
      </c>
      <c r="V51" s="113">
        <v>0</v>
      </c>
      <c r="W51" s="113">
        <v>0</v>
      </c>
      <c r="X51" s="113">
        <v>0</v>
      </c>
      <c r="Y51" s="113">
        <f t="shared" si="5"/>
        <v>295619</v>
      </c>
      <c r="Z51" s="113">
        <v>0</v>
      </c>
      <c r="AA51" s="113">
        <v>0</v>
      </c>
      <c r="AB51" s="113">
        <v>0</v>
      </c>
      <c r="AC51" s="113">
        <f t="shared" si="6"/>
        <v>0</v>
      </c>
      <c r="AD51" s="113">
        <f t="shared" si="7"/>
        <v>295619</v>
      </c>
      <c r="AE51" s="114">
        <f t="shared" si="8"/>
        <v>99919</v>
      </c>
      <c r="AF51" s="114">
        <f t="shared" si="9"/>
        <v>5912</v>
      </c>
      <c r="AG51" s="113">
        <v>0</v>
      </c>
      <c r="AH51" s="113">
        <v>0</v>
      </c>
      <c r="AI51" s="113">
        <v>0</v>
      </c>
      <c r="AJ51" s="113">
        <f t="shared" si="10"/>
        <v>0</v>
      </c>
      <c r="AK51" s="113">
        <f t="shared" si="11"/>
        <v>401450</v>
      </c>
      <c r="AL51" s="115">
        <v>-0.01</v>
      </c>
      <c r="AM51" s="115">
        <v>0</v>
      </c>
      <c r="AN51" s="115">
        <v>0</v>
      </c>
      <c r="AO51" s="115">
        <v>0.33</v>
      </c>
      <c r="AP51" s="115">
        <v>0</v>
      </c>
      <c r="AQ51" s="115">
        <v>0</v>
      </c>
      <c r="AR51" s="115">
        <v>0</v>
      </c>
      <c r="AS51" s="115">
        <v>0</v>
      </c>
      <c r="AT51" s="409">
        <f t="shared" ref="AT51:AT55" si="81">AL51+AN51+AO51+AR51+AQ51</f>
        <v>0.32</v>
      </c>
      <c r="AU51" s="115">
        <f>AM51+AP51+AS51</f>
        <v>0</v>
      </c>
      <c r="AV51" s="116">
        <f t="shared" si="13"/>
        <v>0.32</v>
      </c>
      <c r="AW51" s="855">
        <f>I51+AK51</f>
        <v>24508739</v>
      </c>
      <c r="AX51" s="528">
        <f>J51+Y51</f>
        <v>17625638</v>
      </c>
      <c r="AY51" s="113">
        <f t="shared" ref="AY51:AY55" si="82">W51</f>
        <v>0</v>
      </c>
      <c r="AZ51" s="113">
        <f>K51+AC51</f>
        <v>63000</v>
      </c>
      <c r="BA51" s="528">
        <f t="shared" ref="BA51:BB55" si="83">L51+AE51</f>
        <v>5978759</v>
      </c>
      <c r="BB51" s="528">
        <f t="shared" si="83"/>
        <v>352512</v>
      </c>
      <c r="BC51" s="528">
        <f>N51+AJ51</f>
        <v>488830</v>
      </c>
      <c r="BD51" s="549">
        <f>O51+AV51</f>
        <v>32.592300000000002</v>
      </c>
      <c r="BE51" s="549">
        <f>P51+AT51</f>
        <v>24.819700000000001</v>
      </c>
      <c r="BF51" s="953">
        <f t="shared" ref="BF51:BF55" si="84">AQ51</f>
        <v>0</v>
      </c>
      <c r="BG51" s="550">
        <f>Q51+AU51</f>
        <v>7.7726000000000006</v>
      </c>
    </row>
    <row r="52" spans="1:59" ht="12.95" customHeight="1" x14ac:dyDescent="0.25">
      <c r="A52" s="541">
        <v>10</v>
      </c>
      <c r="B52" s="542">
        <v>4481</v>
      </c>
      <c r="C52" s="542">
        <v>600074722</v>
      </c>
      <c r="D52" s="542">
        <v>70942692</v>
      </c>
      <c r="E52" s="544" t="s">
        <v>350</v>
      </c>
      <c r="F52" s="542">
        <v>3113</v>
      </c>
      <c r="G52" s="545" t="s">
        <v>323</v>
      </c>
      <c r="H52" s="545" t="s">
        <v>282</v>
      </c>
      <c r="I52" s="522">
        <v>2136446</v>
      </c>
      <c r="J52" s="547">
        <v>1568627</v>
      </c>
      <c r="K52" s="547">
        <v>0</v>
      </c>
      <c r="L52" s="339">
        <v>530196</v>
      </c>
      <c r="M52" s="339">
        <v>31373</v>
      </c>
      <c r="N52" s="547">
        <v>6250</v>
      </c>
      <c r="O52" s="548">
        <v>4.53</v>
      </c>
      <c r="P52" s="733">
        <v>4.53</v>
      </c>
      <c r="Q52" s="823">
        <v>0</v>
      </c>
      <c r="R52" s="112">
        <f t="shared" si="4"/>
        <v>0</v>
      </c>
      <c r="S52" s="113">
        <v>0</v>
      </c>
      <c r="T52" s="113">
        <v>0</v>
      </c>
      <c r="U52" s="113">
        <v>0</v>
      </c>
      <c r="V52" s="113">
        <v>0</v>
      </c>
      <c r="W52" s="113">
        <v>0</v>
      </c>
      <c r="X52" s="113">
        <v>0</v>
      </c>
      <c r="Y52" s="113">
        <f t="shared" si="5"/>
        <v>0</v>
      </c>
      <c r="Z52" s="113">
        <v>0</v>
      </c>
      <c r="AA52" s="113">
        <v>0</v>
      </c>
      <c r="AB52" s="113">
        <v>0</v>
      </c>
      <c r="AC52" s="113">
        <f t="shared" si="6"/>
        <v>0</v>
      </c>
      <c r="AD52" s="113">
        <f t="shared" si="7"/>
        <v>0</v>
      </c>
      <c r="AE52" s="114">
        <f t="shared" si="8"/>
        <v>0</v>
      </c>
      <c r="AF52" s="114">
        <f t="shared" si="9"/>
        <v>0</v>
      </c>
      <c r="AG52" s="113">
        <v>1250</v>
      </c>
      <c r="AH52" s="113">
        <v>0</v>
      </c>
      <c r="AI52" s="113">
        <v>0</v>
      </c>
      <c r="AJ52" s="113">
        <f t="shared" si="10"/>
        <v>1250</v>
      </c>
      <c r="AK52" s="113">
        <f t="shared" si="11"/>
        <v>1250</v>
      </c>
      <c r="AL52" s="115">
        <v>0</v>
      </c>
      <c r="AM52" s="115">
        <v>0</v>
      </c>
      <c r="AN52" s="115">
        <v>0</v>
      </c>
      <c r="AO52" s="115">
        <v>0</v>
      </c>
      <c r="AP52" s="115">
        <v>0</v>
      </c>
      <c r="AQ52" s="115">
        <v>0</v>
      </c>
      <c r="AR52" s="115">
        <v>0</v>
      </c>
      <c r="AS52" s="115">
        <v>0</v>
      </c>
      <c r="AT52" s="409">
        <f t="shared" si="81"/>
        <v>0</v>
      </c>
      <c r="AU52" s="115">
        <f>AM52+AP52+AS52</f>
        <v>0</v>
      </c>
      <c r="AV52" s="116">
        <f t="shared" si="13"/>
        <v>0</v>
      </c>
      <c r="AW52" s="855">
        <f>I52+AK52</f>
        <v>2137696</v>
      </c>
      <c r="AX52" s="528">
        <f>J52+Y52</f>
        <v>1568627</v>
      </c>
      <c r="AY52" s="113">
        <f t="shared" si="82"/>
        <v>0</v>
      </c>
      <c r="AZ52" s="113">
        <f>K52+AC52</f>
        <v>0</v>
      </c>
      <c r="BA52" s="528">
        <f t="shared" si="83"/>
        <v>530196</v>
      </c>
      <c r="BB52" s="528">
        <f t="shared" si="83"/>
        <v>31373</v>
      </c>
      <c r="BC52" s="528">
        <f>N52+AJ52</f>
        <v>7500</v>
      </c>
      <c r="BD52" s="549">
        <f>O52+AV52</f>
        <v>4.53</v>
      </c>
      <c r="BE52" s="549">
        <f>P52+AT52</f>
        <v>4.53</v>
      </c>
      <c r="BF52" s="953">
        <f t="shared" si="84"/>
        <v>0</v>
      </c>
      <c r="BG52" s="550">
        <f>Q52+AU52</f>
        <v>0</v>
      </c>
    </row>
    <row r="53" spans="1:59" ht="12.95" customHeight="1" x14ac:dyDescent="0.25">
      <c r="A53" s="541">
        <v>10</v>
      </c>
      <c r="B53" s="542">
        <v>4481</v>
      </c>
      <c r="C53" s="542">
        <v>600074722</v>
      </c>
      <c r="D53" s="542">
        <v>70942692</v>
      </c>
      <c r="E53" s="544" t="s">
        <v>350</v>
      </c>
      <c r="F53" s="542">
        <v>3141</v>
      </c>
      <c r="G53" s="545" t="s">
        <v>319</v>
      </c>
      <c r="H53" s="545" t="s">
        <v>282</v>
      </c>
      <c r="I53" s="522">
        <v>1395741</v>
      </c>
      <c r="J53" s="547">
        <v>1019464</v>
      </c>
      <c r="K53" s="547">
        <v>0</v>
      </c>
      <c r="L53" s="339">
        <v>344578</v>
      </c>
      <c r="M53" s="339">
        <v>20389</v>
      </c>
      <c r="N53" s="547">
        <v>11310</v>
      </c>
      <c r="O53" s="548">
        <v>3.4699999999999998</v>
      </c>
      <c r="P53" s="733">
        <v>0</v>
      </c>
      <c r="Q53" s="823">
        <v>3.4699999999999998</v>
      </c>
      <c r="R53" s="112">
        <f t="shared" si="4"/>
        <v>0</v>
      </c>
      <c r="S53" s="113">
        <v>0</v>
      </c>
      <c r="T53" s="113">
        <v>0</v>
      </c>
      <c r="U53" s="113">
        <v>0</v>
      </c>
      <c r="V53" s="113">
        <v>0</v>
      </c>
      <c r="W53" s="113">
        <v>0</v>
      </c>
      <c r="X53" s="113">
        <v>0</v>
      </c>
      <c r="Y53" s="113">
        <f t="shared" si="5"/>
        <v>0</v>
      </c>
      <c r="Z53" s="113">
        <v>0</v>
      </c>
      <c r="AA53" s="113">
        <v>0</v>
      </c>
      <c r="AB53" s="113">
        <v>0</v>
      </c>
      <c r="AC53" s="113">
        <f t="shared" si="6"/>
        <v>0</v>
      </c>
      <c r="AD53" s="113">
        <f t="shared" si="7"/>
        <v>0</v>
      </c>
      <c r="AE53" s="114">
        <f t="shared" si="8"/>
        <v>0</v>
      </c>
      <c r="AF53" s="114">
        <f t="shared" si="9"/>
        <v>0</v>
      </c>
      <c r="AG53" s="113">
        <v>0</v>
      </c>
      <c r="AH53" s="113">
        <v>0</v>
      </c>
      <c r="AI53" s="113">
        <v>0</v>
      </c>
      <c r="AJ53" s="113">
        <f t="shared" si="10"/>
        <v>0</v>
      </c>
      <c r="AK53" s="113">
        <f t="shared" si="11"/>
        <v>0</v>
      </c>
      <c r="AL53" s="115">
        <v>0</v>
      </c>
      <c r="AM53" s="115">
        <v>0</v>
      </c>
      <c r="AN53" s="115">
        <v>0</v>
      </c>
      <c r="AO53" s="115">
        <v>0</v>
      </c>
      <c r="AP53" s="115">
        <v>0</v>
      </c>
      <c r="AQ53" s="115">
        <v>0</v>
      </c>
      <c r="AR53" s="115">
        <v>0</v>
      </c>
      <c r="AS53" s="115">
        <v>0</v>
      </c>
      <c r="AT53" s="409">
        <f t="shared" si="81"/>
        <v>0</v>
      </c>
      <c r="AU53" s="115">
        <f>AM53+AP53+AS53</f>
        <v>0</v>
      </c>
      <c r="AV53" s="116">
        <f t="shared" si="13"/>
        <v>0</v>
      </c>
      <c r="AW53" s="855">
        <f>I53+AK53</f>
        <v>1395741</v>
      </c>
      <c r="AX53" s="528">
        <f>J53+Y53</f>
        <v>1019464</v>
      </c>
      <c r="AY53" s="113">
        <f t="shared" si="82"/>
        <v>0</v>
      </c>
      <c r="AZ53" s="113">
        <f>K53+AC53</f>
        <v>0</v>
      </c>
      <c r="BA53" s="528">
        <f t="shared" si="83"/>
        <v>344578</v>
      </c>
      <c r="BB53" s="528">
        <f t="shared" si="83"/>
        <v>20389</v>
      </c>
      <c r="BC53" s="528">
        <f>N53+AJ53</f>
        <v>11310</v>
      </c>
      <c r="BD53" s="549">
        <f>O53+AV53</f>
        <v>3.4699999999999998</v>
      </c>
      <c r="BE53" s="549">
        <f>P53+AT53</f>
        <v>0</v>
      </c>
      <c r="BF53" s="953">
        <f t="shared" si="84"/>
        <v>0</v>
      </c>
      <c r="BG53" s="550">
        <f>Q53+AU53</f>
        <v>3.4699999999999998</v>
      </c>
    </row>
    <row r="54" spans="1:59" ht="12.95" customHeight="1" x14ac:dyDescent="0.25">
      <c r="A54" s="541">
        <v>10</v>
      </c>
      <c r="B54" s="542">
        <v>4481</v>
      </c>
      <c r="C54" s="542">
        <v>600074722</v>
      </c>
      <c r="D54" s="542">
        <v>70942692</v>
      </c>
      <c r="E54" s="544" t="s">
        <v>350</v>
      </c>
      <c r="F54" s="542">
        <v>3143</v>
      </c>
      <c r="G54" s="545" t="s">
        <v>633</v>
      </c>
      <c r="H54" s="545" t="s">
        <v>281</v>
      </c>
      <c r="I54" s="522">
        <v>1585641</v>
      </c>
      <c r="J54" s="547">
        <v>1167629</v>
      </c>
      <c r="K54" s="547">
        <v>0</v>
      </c>
      <c r="L54" s="339">
        <v>394659</v>
      </c>
      <c r="M54" s="339">
        <v>23353</v>
      </c>
      <c r="N54" s="547">
        <v>0</v>
      </c>
      <c r="O54" s="548">
        <v>2.5356999999999998</v>
      </c>
      <c r="P54" s="733">
        <v>2.5356999999999998</v>
      </c>
      <c r="Q54" s="823">
        <v>0</v>
      </c>
      <c r="R54" s="112">
        <f t="shared" si="4"/>
        <v>0</v>
      </c>
      <c r="S54" s="113">
        <v>0</v>
      </c>
      <c r="T54" s="113">
        <v>0</v>
      </c>
      <c r="U54" s="113">
        <v>0</v>
      </c>
      <c r="V54" s="113">
        <v>0</v>
      </c>
      <c r="W54" s="113">
        <v>0</v>
      </c>
      <c r="X54" s="113">
        <v>0</v>
      </c>
      <c r="Y54" s="113">
        <f t="shared" si="5"/>
        <v>0</v>
      </c>
      <c r="Z54" s="113">
        <v>0</v>
      </c>
      <c r="AA54" s="113">
        <v>0</v>
      </c>
      <c r="AB54" s="113">
        <v>0</v>
      </c>
      <c r="AC54" s="113">
        <f t="shared" si="6"/>
        <v>0</v>
      </c>
      <c r="AD54" s="113">
        <f t="shared" si="7"/>
        <v>0</v>
      </c>
      <c r="AE54" s="114">
        <f t="shared" si="8"/>
        <v>0</v>
      </c>
      <c r="AF54" s="114">
        <f t="shared" si="9"/>
        <v>0</v>
      </c>
      <c r="AG54" s="113">
        <v>0</v>
      </c>
      <c r="AH54" s="113">
        <v>0</v>
      </c>
      <c r="AI54" s="113">
        <v>0</v>
      </c>
      <c r="AJ54" s="113">
        <f t="shared" si="10"/>
        <v>0</v>
      </c>
      <c r="AK54" s="113">
        <f t="shared" si="11"/>
        <v>0</v>
      </c>
      <c r="AL54" s="115">
        <v>0</v>
      </c>
      <c r="AM54" s="115">
        <v>0</v>
      </c>
      <c r="AN54" s="115">
        <v>0</v>
      </c>
      <c r="AO54" s="115">
        <v>0</v>
      </c>
      <c r="AP54" s="115">
        <v>0</v>
      </c>
      <c r="AQ54" s="115">
        <v>0</v>
      </c>
      <c r="AR54" s="115">
        <v>0</v>
      </c>
      <c r="AS54" s="115">
        <v>0</v>
      </c>
      <c r="AT54" s="409">
        <f t="shared" si="81"/>
        <v>0</v>
      </c>
      <c r="AU54" s="115">
        <f>AM54+AP54+AS54</f>
        <v>0</v>
      </c>
      <c r="AV54" s="116">
        <f t="shared" si="13"/>
        <v>0</v>
      </c>
      <c r="AW54" s="855">
        <f>I54+AK54</f>
        <v>1585641</v>
      </c>
      <c r="AX54" s="528">
        <f>J54+Y54</f>
        <v>1167629</v>
      </c>
      <c r="AY54" s="113">
        <f t="shared" si="82"/>
        <v>0</v>
      </c>
      <c r="AZ54" s="113">
        <f>K54+AC54</f>
        <v>0</v>
      </c>
      <c r="BA54" s="528">
        <f t="shared" si="83"/>
        <v>394659</v>
      </c>
      <c r="BB54" s="528">
        <f t="shared" si="83"/>
        <v>23353</v>
      </c>
      <c r="BC54" s="528">
        <f>N54+AJ54</f>
        <v>0</v>
      </c>
      <c r="BD54" s="549">
        <f>O54+AV54</f>
        <v>2.5356999999999998</v>
      </c>
      <c r="BE54" s="549">
        <f>P54+AT54</f>
        <v>2.5356999999999998</v>
      </c>
      <c r="BF54" s="953">
        <f t="shared" si="84"/>
        <v>0</v>
      </c>
      <c r="BG54" s="550">
        <f>Q54+AU54</f>
        <v>0</v>
      </c>
    </row>
    <row r="55" spans="1:59" ht="12.95" customHeight="1" x14ac:dyDescent="0.25">
      <c r="A55" s="541">
        <v>10</v>
      </c>
      <c r="B55" s="542">
        <v>4481</v>
      </c>
      <c r="C55" s="542">
        <v>600074722</v>
      </c>
      <c r="D55" s="542">
        <v>70942692</v>
      </c>
      <c r="E55" s="544" t="s">
        <v>350</v>
      </c>
      <c r="F55" s="542">
        <v>3143</v>
      </c>
      <c r="G55" s="545" t="s">
        <v>634</v>
      </c>
      <c r="H55" s="545" t="s">
        <v>282</v>
      </c>
      <c r="I55" s="522">
        <v>46345</v>
      </c>
      <c r="J55" s="547">
        <v>32670</v>
      </c>
      <c r="K55" s="547">
        <v>0</v>
      </c>
      <c r="L55" s="339">
        <v>11042</v>
      </c>
      <c r="M55" s="339">
        <v>653</v>
      </c>
      <c r="N55" s="547">
        <v>1980</v>
      </c>
      <c r="O55" s="548">
        <v>0.14000000000000001</v>
      </c>
      <c r="P55" s="733">
        <v>0</v>
      </c>
      <c r="Q55" s="823">
        <v>0.14000000000000001</v>
      </c>
      <c r="R55" s="112">
        <f t="shared" si="4"/>
        <v>0</v>
      </c>
      <c r="S55" s="113">
        <v>0</v>
      </c>
      <c r="T55" s="113">
        <v>0</v>
      </c>
      <c r="U55" s="113">
        <v>0</v>
      </c>
      <c r="V55" s="113">
        <v>0</v>
      </c>
      <c r="W55" s="113">
        <v>0</v>
      </c>
      <c r="X55" s="113">
        <v>0</v>
      </c>
      <c r="Y55" s="113">
        <f t="shared" si="5"/>
        <v>0</v>
      </c>
      <c r="Z55" s="113">
        <v>0</v>
      </c>
      <c r="AA55" s="113">
        <v>0</v>
      </c>
      <c r="AB55" s="113">
        <v>0</v>
      </c>
      <c r="AC55" s="113">
        <f t="shared" si="6"/>
        <v>0</v>
      </c>
      <c r="AD55" s="113">
        <f t="shared" si="7"/>
        <v>0</v>
      </c>
      <c r="AE55" s="114">
        <f t="shared" si="8"/>
        <v>0</v>
      </c>
      <c r="AF55" s="114">
        <f t="shared" si="9"/>
        <v>0</v>
      </c>
      <c r="AG55" s="113">
        <v>0</v>
      </c>
      <c r="AH55" s="113">
        <v>0</v>
      </c>
      <c r="AI55" s="113">
        <v>0</v>
      </c>
      <c r="AJ55" s="113">
        <f t="shared" si="10"/>
        <v>0</v>
      </c>
      <c r="AK55" s="113">
        <f t="shared" si="11"/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v>0</v>
      </c>
      <c r="AQ55" s="115">
        <v>0</v>
      </c>
      <c r="AR55" s="115">
        <v>0</v>
      </c>
      <c r="AS55" s="115">
        <v>0</v>
      </c>
      <c r="AT55" s="409">
        <f t="shared" si="81"/>
        <v>0</v>
      </c>
      <c r="AU55" s="115">
        <f>AM55+AP55+AS55</f>
        <v>0</v>
      </c>
      <c r="AV55" s="116">
        <f t="shared" si="13"/>
        <v>0</v>
      </c>
      <c r="AW55" s="855">
        <f>I55+AK55</f>
        <v>46345</v>
      </c>
      <c r="AX55" s="528">
        <f>J55+Y55</f>
        <v>32670</v>
      </c>
      <c r="AY55" s="113">
        <f t="shared" si="82"/>
        <v>0</v>
      </c>
      <c r="AZ55" s="113">
        <f>K55+AC55</f>
        <v>0</v>
      </c>
      <c r="BA55" s="528">
        <f t="shared" si="83"/>
        <v>11042</v>
      </c>
      <c r="BB55" s="528">
        <f t="shared" si="83"/>
        <v>653</v>
      </c>
      <c r="BC55" s="528">
        <f>N55+AJ55</f>
        <v>1980</v>
      </c>
      <c r="BD55" s="549">
        <f>O55+AV55</f>
        <v>0.14000000000000001</v>
      </c>
      <c r="BE55" s="549">
        <f>P55+AT55</f>
        <v>0</v>
      </c>
      <c r="BF55" s="953">
        <f t="shared" si="84"/>
        <v>0</v>
      </c>
      <c r="BG55" s="550">
        <f>Q55+AU55</f>
        <v>0.14000000000000001</v>
      </c>
    </row>
    <row r="56" spans="1:59" ht="12.95" customHeight="1" x14ac:dyDescent="0.25">
      <c r="A56" s="529">
        <v>10</v>
      </c>
      <c r="B56" s="531">
        <v>4481</v>
      </c>
      <c r="C56" s="531">
        <v>600074722</v>
      </c>
      <c r="D56" s="531">
        <v>70942692</v>
      </c>
      <c r="E56" s="553" t="s">
        <v>351</v>
      </c>
      <c r="F56" s="559"/>
      <c r="G56" s="560"/>
      <c r="H56" s="560"/>
      <c r="I56" s="555">
        <v>29271462</v>
      </c>
      <c r="J56" s="556">
        <v>21118409</v>
      </c>
      <c r="K56" s="556">
        <v>63000</v>
      </c>
      <c r="L56" s="556">
        <v>7159315</v>
      </c>
      <c r="M56" s="556">
        <v>422368</v>
      </c>
      <c r="N56" s="556">
        <v>508370</v>
      </c>
      <c r="O56" s="557">
        <v>42.948</v>
      </c>
      <c r="P56" s="557">
        <v>31.5654</v>
      </c>
      <c r="Q56" s="661">
        <v>11.3826</v>
      </c>
      <c r="R56" s="555">
        <f t="shared" ref="R56:BG56" si="85">SUM(R51:R55)</f>
        <v>0</v>
      </c>
      <c r="S56" s="556">
        <f t="shared" si="85"/>
        <v>0</v>
      </c>
      <c r="T56" s="556">
        <f t="shared" si="85"/>
        <v>204139</v>
      </c>
      <c r="U56" s="556">
        <f t="shared" ref="U56" si="86">SUM(U51:U55)</f>
        <v>91480</v>
      </c>
      <c r="V56" s="556">
        <f t="shared" si="85"/>
        <v>0</v>
      </c>
      <c r="W56" s="556">
        <f t="shared" ref="W56" si="87">SUM(W51:W55)</f>
        <v>0</v>
      </c>
      <c r="X56" s="556">
        <f t="shared" si="85"/>
        <v>0</v>
      </c>
      <c r="Y56" s="556">
        <f t="shared" si="85"/>
        <v>295619</v>
      </c>
      <c r="Z56" s="556">
        <f t="shared" si="85"/>
        <v>0</v>
      </c>
      <c r="AA56" s="556">
        <f t="shared" si="85"/>
        <v>0</v>
      </c>
      <c r="AB56" s="556">
        <f t="shared" si="85"/>
        <v>0</v>
      </c>
      <c r="AC56" s="556">
        <f t="shared" si="85"/>
        <v>0</v>
      </c>
      <c r="AD56" s="556">
        <f t="shared" si="85"/>
        <v>295619</v>
      </c>
      <c r="AE56" s="556">
        <f t="shared" si="85"/>
        <v>99919</v>
      </c>
      <c r="AF56" s="556">
        <f t="shared" si="85"/>
        <v>5912</v>
      </c>
      <c r="AG56" s="556">
        <f t="shared" si="85"/>
        <v>1250</v>
      </c>
      <c r="AH56" s="556">
        <f t="shared" ref="AH56" si="88">SUM(AH51:AH55)</f>
        <v>0</v>
      </c>
      <c r="AI56" s="556">
        <f t="shared" si="85"/>
        <v>0</v>
      </c>
      <c r="AJ56" s="556">
        <f t="shared" si="85"/>
        <v>1250</v>
      </c>
      <c r="AK56" s="556">
        <f t="shared" si="85"/>
        <v>402700</v>
      </c>
      <c r="AL56" s="557">
        <f t="shared" si="85"/>
        <v>-0.01</v>
      </c>
      <c r="AM56" s="557">
        <f t="shared" si="85"/>
        <v>0</v>
      </c>
      <c r="AN56" s="557">
        <f t="shared" si="85"/>
        <v>0</v>
      </c>
      <c r="AO56" s="557">
        <f t="shared" si="85"/>
        <v>0.33</v>
      </c>
      <c r="AP56" s="557">
        <f t="shared" si="85"/>
        <v>0</v>
      </c>
      <c r="AQ56" s="557">
        <f t="shared" ref="AQ56" si="89">SUM(AQ51:AQ55)</f>
        <v>0</v>
      </c>
      <c r="AR56" s="557">
        <f t="shared" si="85"/>
        <v>0</v>
      </c>
      <c r="AS56" s="557">
        <f t="shared" si="85"/>
        <v>0</v>
      </c>
      <c r="AT56" s="557">
        <f t="shared" si="85"/>
        <v>0.32</v>
      </c>
      <c r="AU56" s="557">
        <f t="shared" si="85"/>
        <v>0</v>
      </c>
      <c r="AV56" s="558">
        <f t="shared" si="85"/>
        <v>0.32</v>
      </c>
      <c r="AW56" s="856">
        <f t="shared" si="85"/>
        <v>29674162</v>
      </c>
      <c r="AX56" s="556">
        <f t="shared" si="85"/>
        <v>21414028</v>
      </c>
      <c r="AY56" s="571">
        <f t="shared" ref="AY56" si="90">SUM(AY51:AY55)</f>
        <v>0</v>
      </c>
      <c r="AZ56" s="556">
        <f t="shared" si="85"/>
        <v>63000</v>
      </c>
      <c r="BA56" s="556">
        <f t="shared" si="85"/>
        <v>7259234</v>
      </c>
      <c r="BB56" s="556">
        <f t="shared" si="85"/>
        <v>428280</v>
      </c>
      <c r="BC56" s="556">
        <f t="shared" si="85"/>
        <v>509620</v>
      </c>
      <c r="BD56" s="557">
        <f t="shared" si="85"/>
        <v>43.268000000000001</v>
      </c>
      <c r="BE56" s="557">
        <f t="shared" si="85"/>
        <v>31.885400000000001</v>
      </c>
      <c r="BF56" s="557">
        <f t="shared" si="85"/>
        <v>0</v>
      </c>
      <c r="BG56" s="558">
        <f t="shared" si="85"/>
        <v>11.3826</v>
      </c>
    </row>
    <row r="57" spans="1:59" ht="12.95" customHeight="1" x14ac:dyDescent="0.25">
      <c r="A57" s="541">
        <v>11</v>
      </c>
      <c r="B57" s="542">
        <v>4469</v>
      </c>
      <c r="C57" s="542">
        <v>600075079</v>
      </c>
      <c r="D57" s="542">
        <v>70695334</v>
      </c>
      <c r="E57" s="544" t="s">
        <v>352</v>
      </c>
      <c r="F57" s="542">
        <v>3231</v>
      </c>
      <c r="G57" s="545" t="s">
        <v>422</v>
      </c>
      <c r="H57" s="545" t="s">
        <v>281</v>
      </c>
      <c r="I57" s="522">
        <v>2826145</v>
      </c>
      <c r="J57" s="547">
        <v>2074054</v>
      </c>
      <c r="K57" s="547">
        <v>0</v>
      </c>
      <c r="L57" s="339">
        <v>701030</v>
      </c>
      <c r="M57" s="339">
        <v>41481</v>
      </c>
      <c r="N57" s="547">
        <v>9580</v>
      </c>
      <c r="O57" s="548">
        <v>4.0190999999999999</v>
      </c>
      <c r="P57" s="733">
        <v>3.5657999999999999</v>
      </c>
      <c r="Q57" s="823">
        <v>0.45329999999999998</v>
      </c>
      <c r="R57" s="112">
        <f t="shared" si="4"/>
        <v>-3740</v>
      </c>
      <c r="S57" s="113">
        <v>0</v>
      </c>
      <c r="T57" s="113">
        <v>0</v>
      </c>
      <c r="U57" s="113">
        <v>1712</v>
      </c>
      <c r="V57" s="113">
        <v>0</v>
      </c>
      <c r="W57" s="113">
        <v>0</v>
      </c>
      <c r="X57" s="113">
        <v>0</v>
      </c>
      <c r="Y57" s="113">
        <f t="shared" si="5"/>
        <v>-2028</v>
      </c>
      <c r="Z57" s="113">
        <v>3740</v>
      </c>
      <c r="AA57" s="113">
        <v>0</v>
      </c>
      <c r="AB57" s="113">
        <v>0</v>
      </c>
      <c r="AC57" s="113">
        <f t="shared" si="6"/>
        <v>3740</v>
      </c>
      <c r="AD57" s="113">
        <f t="shared" si="7"/>
        <v>1712</v>
      </c>
      <c r="AE57" s="114">
        <f t="shared" si="8"/>
        <v>579</v>
      </c>
      <c r="AF57" s="114">
        <f t="shared" si="9"/>
        <v>-41</v>
      </c>
      <c r="AG57" s="113">
        <v>0</v>
      </c>
      <c r="AH57" s="113">
        <v>0</v>
      </c>
      <c r="AI57" s="113">
        <v>0</v>
      </c>
      <c r="AJ57" s="113">
        <f t="shared" si="10"/>
        <v>0</v>
      </c>
      <c r="AK57" s="113">
        <f t="shared" si="11"/>
        <v>2250</v>
      </c>
      <c r="AL57" s="115">
        <v>0</v>
      </c>
      <c r="AM57" s="115">
        <v>0</v>
      </c>
      <c r="AN57" s="115">
        <v>0</v>
      </c>
      <c r="AO57" s="115">
        <v>0</v>
      </c>
      <c r="AP57" s="115">
        <v>0</v>
      </c>
      <c r="AQ57" s="115">
        <v>0</v>
      </c>
      <c r="AR57" s="115">
        <v>0</v>
      </c>
      <c r="AS57" s="115">
        <v>0</v>
      </c>
      <c r="AT57" s="409">
        <f>AL57+AN57+AO57+AR57+AQ57</f>
        <v>0</v>
      </c>
      <c r="AU57" s="115">
        <f>AM57+AP57+AS57</f>
        <v>0</v>
      </c>
      <c r="AV57" s="116">
        <f t="shared" si="13"/>
        <v>0</v>
      </c>
      <c r="AW57" s="855">
        <f>I57+AK57</f>
        <v>2828395</v>
      </c>
      <c r="AX57" s="528">
        <f>J57+Y57</f>
        <v>2072026</v>
      </c>
      <c r="AY57" s="113">
        <f>W57</f>
        <v>0</v>
      </c>
      <c r="AZ57" s="113">
        <f>K57+AC57</f>
        <v>3740</v>
      </c>
      <c r="BA57" s="528">
        <f>L57+AE57</f>
        <v>701609</v>
      </c>
      <c r="BB57" s="528">
        <f>M57+AF57</f>
        <v>41440</v>
      </c>
      <c r="BC57" s="528">
        <f>N57+AJ57</f>
        <v>9580</v>
      </c>
      <c r="BD57" s="549">
        <f>O57+AV57</f>
        <v>4.0190999999999999</v>
      </c>
      <c r="BE57" s="549">
        <f>P57+AT57</f>
        <v>3.5657999999999999</v>
      </c>
      <c r="BF57" s="953">
        <f>AQ57</f>
        <v>0</v>
      </c>
      <c r="BG57" s="550">
        <f>Q57+AU57</f>
        <v>0.45329999999999998</v>
      </c>
    </row>
    <row r="58" spans="1:59" ht="12.95" customHeight="1" x14ac:dyDescent="0.25">
      <c r="A58" s="529">
        <v>11</v>
      </c>
      <c r="B58" s="531">
        <v>4469</v>
      </c>
      <c r="C58" s="531">
        <v>600075079</v>
      </c>
      <c r="D58" s="531">
        <v>70695334</v>
      </c>
      <c r="E58" s="553" t="s">
        <v>353</v>
      </c>
      <c r="F58" s="559"/>
      <c r="G58" s="560"/>
      <c r="H58" s="560"/>
      <c r="I58" s="555">
        <v>2826145</v>
      </c>
      <c r="J58" s="556">
        <v>2074054</v>
      </c>
      <c r="K58" s="556">
        <v>0</v>
      </c>
      <c r="L58" s="556">
        <v>701030</v>
      </c>
      <c r="M58" s="556">
        <v>41481</v>
      </c>
      <c r="N58" s="556">
        <v>9580</v>
      </c>
      <c r="O58" s="557">
        <v>4.0190999999999999</v>
      </c>
      <c r="P58" s="557">
        <v>3.5657999999999999</v>
      </c>
      <c r="Q58" s="661">
        <v>0.45329999999999998</v>
      </c>
      <c r="R58" s="555">
        <f t="shared" ref="R58:BG58" si="91">SUM(R57)</f>
        <v>-3740</v>
      </c>
      <c r="S58" s="556">
        <f t="shared" si="91"/>
        <v>0</v>
      </c>
      <c r="T58" s="556">
        <f t="shared" si="91"/>
        <v>0</v>
      </c>
      <c r="U58" s="556">
        <f t="shared" si="91"/>
        <v>1712</v>
      </c>
      <c r="V58" s="556">
        <f t="shared" si="91"/>
        <v>0</v>
      </c>
      <c r="W58" s="556">
        <f t="shared" ref="W58" si="92">SUM(W57)</f>
        <v>0</v>
      </c>
      <c r="X58" s="556">
        <f t="shared" si="91"/>
        <v>0</v>
      </c>
      <c r="Y58" s="556">
        <f t="shared" si="91"/>
        <v>-2028</v>
      </c>
      <c r="Z58" s="556">
        <f t="shared" si="91"/>
        <v>3740</v>
      </c>
      <c r="AA58" s="556">
        <f t="shared" si="91"/>
        <v>0</v>
      </c>
      <c r="AB58" s="556">
        <f t="shared" si="91"/>
        <v>0</v>
      </c>
      <c r="AC58" s="556">
        <f t="shared" si="91"/>
        <v>3740</v>
      </c>
      <c r="AD58" s="556">
        <f t="shared" si="91"/>
        <v>1712</v>
      </c>
      <c r="AE58" s="556">
        <f t="shared" si="91"/>
        <v>579</v>
      </c>
      <c r="AF58" s="556">
        <f t="shared" si="91"/>
        <v>-41</v>
      </c>
      <c r="AG58" s="556">
        <f t="shared" si="91"/>
        <v>0</v>
      </c>
      <c r="AH58" s="556">
        <f t="shared" si="91"/>
        <v>0</v>
      </c>
      <c r="AI58" s="556">
        <f t="shared" si="91"/>
        <v>0</v>
      </c>
      <c r="AJ58" s="556">
        <f t="shared" si="91"/>
        <v>0</v>
      </c>
      <c r="AK58" s="556">
        <f t="shared" si="91"/>
        <v>2250</v>
      </c>
      <c r="AL58" s="557">
        <f t="shared" si="91"/>
        <v>0</v>
      </c>
      <c r="AM58" s="557">
        <f t="shared" si="91"/>
        <v>0</v>
      </c>
      <c r="AN58" s="557">
        <f t="shared" si="91"/>
        <v>0</v>
      </c>
      <c r="AO58" s="557">
        <f t="shared" si="91"/>
        <v>0</v>
      </c>
      <c r="AP58" s="557">
        <f t="shared" si="91"/>
        <v>0</v>
      </c>
      <c r="AQ58" s="557">
        <f t="shared" ref="AQ58" si="93">SUM(AQ57)</f>
        <v>0</v>
      </c>
      <c r="AR58" s="557">
        <f t="shared" si="91"/>
        <v>0</v>
      </c>
      <c r="AS58" s="557">
        <f t="shared" si="91"/>
        <v>0</v>
      </c>
      <c r="AT58" s="557">
        <f t="shared" si="91"/>
        <v>0</v>
      </c>
      <c r="AU58" s="557">
        <f t="shared" si="91"/>
        <v>0</v>
      </c>
      <c r="AV58" s="558">
        <f t="shared" si="91"/>
        <v>0</v>
      </c>
      <c r="AW58" s="856">
        <f t="shared" si="91"/>
        <v>2828395</v>
      </c>
      <c r="AX58" s="556">
        <f t="shared" si="91"/>
        <v>2072026</v>
      </c>
      <c r="AY58" s="571">
        <f t="shared" ref="AY58" si="94">SUM(AY57)</f>
        <v>0</v>
      </c>
      <c r="AZ58" s="556">
        <f t="shared" si="91"/>
        <v>3740</v>
      </c>
      <c r="BA58" s="556">
        <f t="shared" si="91"/>
        <v>701609</v>
      </c>
      <c r="BB58" s="556">
        <f t="shared" si="91"/>
        <v>41440</v>
      </c>
      <c r="BC58" s="556">
        <f t="shared" si="91"/>
        <v>9580</v>
      </c>
      <c r="BD58" s="557">
        <f t="shared" si="91"/>
        <v>4.0190999999999999</v>
      </c>
      <c r="BE58" s="557">
        <f t="shared" si="91"/>
        <v>3.5657999999999999</v>
      </c>
      <c r="BF58" s="557">
        <f t="shared" si="91"/>
        <v>0</v>
      </c>
      <c r="BG58" s="558">
        <f t="shared" si="91"/>
        <v>0.45329999999999998</v>
      </c>
    </row>
    <row r="59" spans="1:59" ht="12.95" customHeight="1" x14ac:dyDescent="0.25">
      <c r="A59" s="541">
        <v>12</v>
      </c>
      <c r="B59" s="542">
        <v>4451</v>
      </c>
      <c r="C59" s="542">
        <v>600074927</v>
      </c>
      <c r="D59" s="542">
        <v>49864653</v>
      </c>
      <c r="E59" s="544" t="s">
        <v>354</v>
      </c>
      <c r="F59" s="542">
        <v>3111</v>
      </c>
      <c r="G59" s="545" t="s">
        <v>329</v>
      </c>
      <c r="H59" s="545" t="s">
        <v>281</v>
      </c>
      <c r="I59" s="522">
        <v>7650459</v>
      </c>
      <c r="J59" s="547">
        <v>5577134</v>
      </c>
      <c r="K59" s="547">
        <v>20000</v>
      </c>
      <c r="L59" s="339">
        <v>1891832</v>
      </c>
      <c r="M59" s="339">
        <v>111543</v>
      </c>
      <c r="N59" s="547">
        <v>49950</v>
      </c>
      <c r="O59" s="548">
        <v>12.699800000000002</v>
      </c>
      <c r="P59" s="733">
        <v>10.145200000000001</v>
      </c>
      <c r="Q59" s="823">
        <v>2.5546000000000002</v>
      </c>
      <c r="R59" s="112">
        <f t="shared" si="4"/>
        <v>-35520</v>
      </c>
      <c r="S59" s="113">
        <v>0</v>
      </c>
      <c r="T59" s="113">
        <v>0</v>
      </c>
      <c r="U59" s="113">
        <v>0</v>
      </c>
      <c r="V59" s="113">
        <v>0</v>
      </c>
      <c r="W59" s="113">
        <v>0</v>
      </c>
      <c r="X59" s="113">
        <v>0</v>
      </c>
      <c r="Y59" s="113">
        <f t="shared" si="5"/>
        <v>-35520</v>
      </c>
      <c r="Z59" s="113">
        <v>35520</v>
      </c>
      <c r="AA59" s="113">
        <v>0</v>
      </c>
      <c r="AB59" s="113">
        <v>0</v>
      </c>
      <c r="AC59" s="113">
        <f t="shared" si="6"/>
        <v>35520</v>
      </c>
      <c r="AD59" s="113">
        <f t="shared" si="7"/>
        <v>0</v>
      </c>
      <c r="AE59" s="114">
        <f t="shared" si="8"/>
        <v>0</v>
      </c>
      <c r="AF59" s="114">
        <f t="shared" si="9"/>
        <v>-710</v>
      </c>
      <c r="AG59" s="113">
        <v>0</v>
      </c>
      <c r="AH59" s="113">
        <v>0</v>
      </c>
      <c r="AI59" s="113">
        <v>0</v>
      </c>
      <c r="AJ59" s="113">
        <f t="shared" si="10"/>
        <v>0</v>
      </c>
      <c r="AK59" s="113">
        <f t="shared" si="11"/>
        <v>-710</v>
      </c>
      <c r="AL59" s="115">
        <v>-0.04</v>
      </c>
      <c r="AM59" s="115">
        <v>0</v>
      </c>
      <c r="AN59" s="115">
        <v>0</v>
      </c>
      <c r="AO59" s="115">
        <v>0</v>
      </c>
      <c r="AP59" s="115">
        <v>0</v>
      </c>
      <c r="AQ59" s="115">
        <v>0</v>
      </c>
      <c r="AR59" s="115">
        <v>0</v>
      </c>
      <c r="AS59" s="115">
        <v>0</v>
      </c>
      <c r="AT59" s="409">
        <f t="shared" ref="AT59:AT64" si="95">AL59+AN59+AO59+AR59+AQ59</f>
        <v>-0.04</v>
      </c>
      <c r="AU59" s="115">
        <f t="shared" ref="AU59:AU64" si="96">AM59+AP59+AS59</f>
        <v>0</v>
      </c>
      <c r="AV59" s="116">
        <f t="shared" si="13"/>
        <v>-0.04</v>
      </c>
      <c r="AW59" s="855">
        <f t="shared" ref="AW59:AW64" si="97">I59+AK59</f>
        <v>7649749</v>
      </c>
      <c r="AX59" s="528">
        <f t="shared" ref="AX59:AX64" si="98">J59+Y59</f>
        <v>5541614</v>
      </c>
      <c r="AY59" s="113">
        <f t="shared" ref="AY59:AY64" si="99">W59</f>
        <v>0</v>
      </c>
      <c r="AZ59" s="113">
        <f t="shared" ref="AZ59:AZ64" si="100">K59+AC59</f>
        <v>55520</v>
      </c>
      <c r="BA59" s="528">
        <f t="shared" ref="BA59:BB64" si="101">L59+AE59</f>
        <v>1891832</v>
      </c>
      <c r="BB59" s="528">
        <f t="shared" si="101"/>
        <v>110833</v>
      </c>
      <c r="BC59" s="528">
        <f t="shared" ref="BC59:BC64" si="102">N59+AJ59</f>
        <v>49950</v>
      </c>
      <c r="BD59" s="549">
        <f t="shared" ref="BD59:BD64" si="103">O59+AV59</f>
        <v>12.659800000000002</v>
      </c>
      <c r="BE59" s="549">
        <f t="shared" ref="BE59:BE64" si="104">P59+AT59</f>
        <v>10.105200000000002</v>
      </c>
      <c r="BF59" s="953">
        <f t="shared" ref="BF59:BF64" si="105">AQ59</f>
        <v>0</v>
      </c>
      <c r="BG59" s="550">
        <f t="shared" ref="BG59:BG64" si="106">Q59+AU59</f>
        <v>2.5546000000000002</v>
      </c>
    </row>
    <row r="60" spans="1:59" ht="12.95" customHeight="1" x14ac:dyDescent="0.25">
      <c r="A60" s="541">
        <v>12</v>
      </c>
      <c r="B60" s="542">
        <v>4451</v>
      </c>
      <c r="C60" s="542">
        <v>600074927</v>
      </c>
      <c r="D60" s="542">
        <v>49864653</v>
      </c>
      <c r="E60" s="544" t="s">
        <v>354</v>
      </c>
      <c r="F60" s="542">
        <v>3113</v>
      </c>
      <c r="G60" s="545" t="s">
        <v>333</v>
      </c>
      <c r="H60" s="545" t="s">
        <v>281</v>
      </c>
      <c r="I60" s="522">
        <v>26014332</v>
      </c>
      <c r="J60" s="547">
        <v>18661433</v>
      </c>
      <c r="K60" s="547">
        <v>97000</v>
      </c>
      <c r="L60" s="339">
        <v>6340350</v>
      </c>
      <c r="M60" s="339">
        <v>373229</v>
      </c>
      <c r="N60" s="547">
        <v>542320</v>
      </c>
      <c r="O60" s="548">
        <v>36.693099999999994</v>
      </c>
      <c r="P60" s="733">
        <v>27.591899999999999</v>
      </c>
      <c r="Q60" s="823">
        <v>9.1011999999999986</v>
      </c>
      <c r="R60" s="112">
        <f t="shared" si="4"/>
        <v>-19475</v>
      </c>
      <c r="S60" s="113">
        <v>0</v>
      </c>
      <c r="T60" s="113">
        <v>0</v>
      </c>
      <c r="U60" s="113">
        <v>150240</v>
      </c>
      <c r="V60" s="113">
        <v>0</v>
      </c>
      <c r="W60" s="113">
        <v>0</v>
      </c>
      <c r="X60" s="113">
        <v>0</v>
      </c>
      <c r="Y60" s="113">
        <f t="shared" si="5"/>
        <v>130765</v>
      </c>
      <c r="Z60" s="113">
        <v>19475</v>
      </c>
      <c r="AA60" s="113">
        <v>0</v>
      </c>
      <c r="AB60" s="113">
        <v>0</v>
      </c>
      <c r="AC60" s="113">
        <f t="shared" si="6"/>
        <v>19475</v>
      </c>
      <c r="AD60" s="113">
        <f t="shared" si="7"/>
        <v>150240</v>
      </c>
      <c r="AE60" s="114">
        <f t="shared" si="8"/>
        <v>50781</v>
      </c>
      <c r="AF60" s="114">
        <f t="shared" si="9"/>
        <v>2615</v>
      </c>
      <c r="AG60" s="113">
        <v>0</v>
      </c>
      <c r="AH60" s="113">
        <v>0</v>
      </c>
      <c r="AI60" s="113">
        <v>0</v>
      </c>
      <c r="AJ60" s="113">
        <f t="shared" si="10"/>
        <v>0</v>
      </c>
      <c r="AK60" s="113">
        <f t="shared" si="11"/>
        <v>203636</v>
      </c>
      <c r="AL60" s="115">
        <v>0.05</v>
      </c>
      <c r="AM60" s="115">
        <v>0</v>
      </c>
      <c r="AN60" s="115">
        <v>0</v>
      </c>
      <c r="AO60" s="115">
        <v>0</v>
      </c>
      <c r="AP60" s="115">
        <v>0</v>
      </c>
      <c r="AQ60" s="115">
        <v>0</v>
      </c>
      <c r="AR60" s="115">
        <v>0</v>
      </c>
      <c r="AS60" s="115">
        <v>0</v>
      </c>
      <c r="AT60" s="409">
        <f t="shared" si="95"/>
        <v>0.05</v>
      </c>
      <c r="AU60" s="115">
        <f t="shared" si="96"/>
        <v>0</v>
      </c>
      <c r="AV60" s="116">
        <f t="shared" si="13"/>
        <v>0.05</v>
      </c>
      <c r="AW60" s="855">
        <f t="shared" si="97"/>
        <v>26217968</v>
      </c>
      <c r="AX60" s="528">
        <f t="shared" si="98"/>
        <v>18792198</v>
      </c>
      <c r="AY60" s="113">
        <f t="shared" si="99"/>
        <v>0</v>
      </c>
      <c r="AZ60" s="113">
        <f t="shared" si="100"/>
        <v>116475</v>
      </c>
      <c r="BA60" s="528">
        <f t="shared" si="101"/>
        <v>6391131</v>
      </c>
      <c r="BB60" s="528">
        <f t="shared" si="101"/>
        <v>375844</v>
      </c>
      <c r="BC60" s="528">
        <f t="shared" si="102"/>
        <v>542320</v>
      </c>
      <c r="BD60" s="549">
        <f t="shared" si="103"/>
        <v>36.743099999999991</v>
      </c>
      <c r="BE60" s="549">
        <f t="shared" si="104"/>
        <v>27.6419</v>
      </c>
      <c r="BF60" s="953">
        <f t="shared" si="105"/>
        <v>0</v>
      </c>
      <c r="BG60" s="550">
        <f t="shared" si="106"/>
        <v>9.1011999999999986</v>
      </c>
    </row>
    <row r="61" spans="1:59" ht="12.95" customHeight="1" x14ac:dyDescent="0.25">
      <c r="A61" s="541">
        <v>12</v>
      </c>
      <c r="B61" s="542">
        <v>4451</v>
      </c>
      <c r="C61" s="542">
        <v>600074927</v>
      </c>
      <c r="D61" s="542">
        <v>49864653</v>
      </c>
      <c r="E61" s="544" t="s">
        <v>354</v>
      </c>
      <c r="F61" s="542">
        <v>3113</v>
      </c>
      <c r="G61" s="545" t="s">
        <v>323</v>
      </c>
      <c r="H61" s="545" t="s">
        <v>282</v>
      </c>
      <c r="I61" s="522">
        <v>4496843</v>
      </c>
      <c r="J61" s="547">
        <v>3311371</v>
      </c>
      <c r="K61" s="547">
        <v>0</v>
      </c>
      <c r="L61" s="339">
        <v>1119244</v>
      </c>
      <c r="M61" s="339">
        <v>66228</v>
      </c>
      <c r="N61" s="547">
        <v>0</v>
      </c>
      <c r="O61" s="548">
        <v>10.520000000000001</v>
      </c>
      <c r="P61" s="733">
        <v>10.520000000000001</v>
      </c>
      <c r="Q61" s="823">
        <v>0</v>
      </c>
      <c r="R61" s="112">
        <v>0</v>
      </c>
      <c r="S61" s="113">
        <v>23101</v>
      </c>
      <c r="T61" s="113">
        <v>0</v>
      </c>
      <c r="U61" s="113">
        <v>0</v>
      </c>
      <c r="V61" s="113">
        <v>0</v>
      </c>
      <c r="W61" s="113">
        <v>0</v>
      </c>
      <c r="X61" s="113">
        <v>0</v>
      </c>
      <c r="Y61" s="113">
        <f t="shared" si="5"/>
        <v>23101</v>
      </c>
      <c r="Z61" s="113">
        <v>0</v>
      </c>
      <c r="AA61" s="113">
        <v>0</v>
      </c>
      <c r="AB61" s="113">
        <v>0</v>
      </c>
      <c r="AC61" s="113">
        <f t="shared" si="6"/>
        <v>0</v>
      </c>
      <c r="AD61" s="113">
        <f t="shared" si="7"/>
        <v>23101</v>
      </c>
      <c r="AE61" s="114">
        <f t="shared" si="8"/>
        <v>7808</v>
      </c>
      <c r="AF61" s="114">
        <f t="shared" si="9"/>
        <v>462</v>
      </c>
      <c r="AG61" s="113">
        <v>0</v>
      </c>
      <c r="AH61" s="113">
        <v>0</v>
      </c>
      <c r="AI61" s="113">
        <v>0</v>
      </c>
      <c r="AJ61" s="113">
        <f t="shared" si="10"/>
        <v>0</v>
      </c>
      <c r="AK61" s="113">
        <f t="shared" si="11"/>
        <v>31371</v>
      </c>
      <c r="AL61" s="115">
        <v>0</v>
      </c>
      <c r="AM61" s="115">
        <v>0</v>
      </c>
      <c r="AN61" s="115">
        <v>0.05</v>
      </c>
      <c r="AO61" s="115">
        <v>0</v>
      </c>
      <c r="AP61" s="115">
        <v>0</v>
      </c>
      <c r="AQ61" s="115">
        <v>0</v>
      </c>
      <c r="AR61" s="115">
        <v>0</v>
      </c>
      <c r="AS61" s="115">
        <v>0</v>
      </c>
      <c r="AT61" s="409">
        <f t="shared" si="95"/>
        <v>0.05</v>
      </c>
      <c r="AU61" s="115">
        <f t="shared" si="96"/>
        <v>0</v>
      </c>
      <c r="AV61" s="116">
        <f t="shared" si="13"/>
        <v>0.05</v>
      </c>
      <c r="AW61" s="855">
        <f t="shared" si="97"/>
        <v>4528214</v>
      </c>
      <c r="AX61" s="528">
        <f t="shared" si="98"/>
        <v>3334472</v>
      </c>
      <c r="AY61" s="113">
        <f t="shared" si="99"/>
        <v>0</v>
      </c>
      <c r="AZ61" s="113">
        <f t="shared" si="100"/>
        <v>0</v>
      </c>
      <c r="BA61" s="528">
        <f t="shared" si="101"/>
        <v>1127052</v>
      </c>
      <c r="BB61" s="528">
        <f t="shared" si="101"/>
        <v>66690</v>
      </c>
      <c r="BC61" s="528">
        <f t="shared" si="102"/>
        <v>0</v>
      </c>
      <c r="BD61" s="549">
        <f t="shared" si="103"/>
        <v>10.570000000000002</v>
      </c>
      <c r="BE61" s="549">
        <f t="shared" si="104"/>
        <v>10.570000000000002</v>
      </c>
      <c r="BF61" s="953">
        <f t="shared" si="105"/>
        <v>0</v>
      </c>
      <c r="BG61" s="550">
        <f t="shared" si="106"/>
        <v>0</v>
      </c>
    </row>
    <row r="62" spans="1:59" ht="12.95" customHeight="1" x14ac:dyDescent="0.25">
      <c r="A62" s="541">
        <v>12</v>
      </c>
      <c r="B62" s="542">
        <v>4451</v>
      </c>
      <c r="C62" s="542">
        <v>600074927</v>
      </c>
      <c r="D62" s="542">
        <v>49864653</v>
      </c>
      <c r="E62" s="544" t="s">
        <v>354</v>
      </c>
      <c r="F62" s="542">
        <v>3141</v>
      </c>
      <c r="G62" s="545" t="s">
        <v>319</v>
      </c>
      <c r="H62" s="545" t="s">
        <v>282</v>
      </c>
      <c r="I62" s="522">
        <v>4046933</v>
      </c>
      <c r="J62" s="547">
        <v>2956386</v>
      </c>
      <c r="K62" s="547">
        <v>0</v>
      </c>
      <c r="L62" s="339">
        <v>999259</v>
      </c>
      <c r="M62" s="339">
        <v>59128</v>
      </c>
      <c r="N62" s="547">
        <v>32160</v>
      </c>
      <c r="O62" s="548">
        <v>10.059999999999999</v>
      </c>
      <c r="P62" s="733">
        <v>0</v>
      </c>
      <c r="Q62" s="823">
        <v>10.059999999999999</v>
      </c>
      <c r="R62" s="112">
        <f t="shared" si="4"/>
        <v>-17250</v>
      </c>
      <c r="S62" s="113">
        <v>0</v>
      </c>
      <c r="T62" s="113">
        <v>0</v>
      </c>
      <c r="U62" s="113">
        <v>0</v>
      </c>
      <c r="V62" s="113">
        <v>0</v>
      </c>
      <c r="W62" s="113">
        <v>0</v>
      </c>
      <c r="X62" s="113">
        <v>0</v>
      </c>
      <c r="Y62" s="113">
        <f t="shared" si="5"/>
        <v>-17250</v>
      </c>
      <c r="Z62" s="113">
        <v>17250</v>
      </c>
      <c r="AA62" s="113">
        <v>0</v>
      </c>
      <c r="AB62" s="113">
        <v>0</v>
      </c>
      <c r="AC62" s="113">
        <f t="shared" si="6"/>
        <v>17250</v>
      </c>
      <c r="AD62" s="113">
        <f t="shared" si="7"/>
        <v>0</v>
      </c>
      <c r="AE62" s="114">
        <f t="shared" si="8"/>
        <v>0</v>
      </c>
      <c r="AF62" s="114">
        <f t="shared" si="9"/>
        <v>-345</v>
      </c>
      <c r="AG62" s="113">
        <v>0</v>
      </c>
      <c r="AH62" s="113">
        <v>0</v>
      </c>
      <c r="AI62" s="113">
        <v>0</v>
      </c>
      <c r="AJ62" s="113">
        <f t="shared" si="10"/>
        <v>0</v>
      </c>
      <c r="AK62" s="113">
        <f t="shared" si="11"/>
        <v>-345</v>
      </c>
      <c r="AL62" s="115">
        <v>0</v>
      </c>
      <c r="AM62" s="115">
        <v>0</v>
      </c>
      <c r="AN62" s="115">
        <v>0</v>
      </c>
      <c r="AO62" s="115">
        <v>0</v>
      </c>
      <c r="AP62" s="115">
        <v>0</v>
      </c>
      <c r="AQ62" s="115">
        <v>0</v>
      </c>
      <c r="AR62" s="115">
        <v>0</v>
      </c>
      <c r="AS62" s="115">
        <v>0</v>
      </c>
      <c r="AT62" s="409">
        <f t="shared" si="95"/>
        <v>0</v>
      </c>
      <c r="AU62" s="115">
        <f t="shared" si="96"/>
        <v>0</v>
      </c>
      <c r="AV62" s="116">
        <f t="shared" si="13"/>
        <v>0</v>
      </c>
      <c r="AW62" s="855">
        <f t="shared" si="97"/>
        <v>4046588</v>
      </c>
      <c r="AX62" s="528">
        <f t="shared" si="98"/>
        <v>2939136</v>
      </c>
      <c r="AY62" s="113">
        <f t="shared" si="99"/>
        <v>0</v>
      </c>
      <c r="AZ62" s="113">
        <f t="shared" si="100"/>
        <v>17250</v>
      </c>
      <c r="BA62" s="528">
        <f t="shared" si="101"/>
        <v>999259</v>
      </c>
      <c r="BB62" s="528">
        <f t="shared" si="101"/>
        <v>58783</v>
      </c>
      <c r="BC62" s="528">
        <f t="shared" si="102"/>
        <v>32160</v>
      </c>
      <c r="BD62" s="549">
        <f t="shared" si="103"/>
        <v>10.059999999999999</v>
      </c>
      <c r="BE62" s="549">
        <f t="shared" si="104"/>
        <v>0</v>
      </c>
      <c r="BF62" s="953">
        <f t="shared" si="105"/>
        <v>0</v>
      </c>
      <c r="BG62" s="550">
        <f t="shared" si="106"/>
        <v>10.059999999999999</v>
      </c>
    </row>
    <row r="63" spans="1:59" ht="12.95" customHeight="1" x14ac:dyDescent="0.25">
      <c r="A63" s="541">
        <v>12</v>
      </c>
      <c r="B63" s="542">
        <v>4451</v>
      </c>
      <c r="C63" s="542">
        <v>600074927</v>
      </c>
      <c r="D63" s="542">
        <v>49864653</v>
      </c>
      <c r="E63" s="544" t="s">
        <v>354</v>
      </c>
      <c r="F63" s="542">
        <v>3143</v>
      </c>
      <c r="G63" s="545" t="s">
        <v>633</v>
      </c>
      <c r="H63" s="545" t="s">
        <v>281</v>
      </c>
      <c r="I63" s="522">
        <v>2083055</v>
      </c>
      <c r="J63" s="547">
        <v>1533914</v>
      </c>
      <c r="K63" s="547">
        <v>0</v>
      </c>
      <c r="L63" s="339">
        <v>518463</v>
      </c>
      <c r="M63" s="339">
        <v>30678</v>
      </c>
      <c r="N63" s="547">
        <v>0</v>
      </c>
      <c r="O63" s="548">
        <v>3.25</v>
      </c>
      <c r="P63" s="733">
        <v>3.25</v>
      </c>
      <c r="Q63" s="823">
        <v>0</v>
      </c>
      <c r="R63" s="112">
        <f t="shared" si="4"/>
        <v>0</v>
      </c>
      <c r="S63" s="113">
        <v>0</v>
      </c>
      <c r="T63" s="113">
        <v>0</v>
      </c>
      <c r="U63" s="113">
        <v>0</v>
      </c>
      <c r="V63" s="113">
        <v>0</v>
      </c>
      <c r="W63" s="113">
        <v>0</v>
      </c>
      <c r="X63" s="113">
        <v>0</v>
      </c>
      <c r="Y63" s="113">
        <f t="shared" si="5"/>
        <v>0</v>
      </c>
      <c r="Z63" s="113">
        <v>0</v>
      </c>
      <c r="AA63" s="113">
        <v>0</v>
      </c>
      <c r="AB63" s="113">
        <v>0</v>
      </c>
      <c r="AC63" s="113">
        <f t="shared" si="6"/>
        <v>0</v>
      </c>
      <c r="AD63" s="113">
        <f t="shared" si="7"/>
        <v>0</v>
      </c>
      <c r="AE63" s="114">
        <f t="shared" si="8"/>
        <v>0</v>
      </c>
      <c r="AF63" s="114">
        <f t="shared" si="9"/>
        <v>0</v>
      </c>
      <c r="AG63" s="113">
        <v>0</v>
      </c>
      <c r="AH63" s="113">
        <v>0</v>
      </c>
      <c r="AI63" s="113">
        <v>0</v>
      </c>
      <c r="AJ63" s="113">
        <f t="shared" si="10"/>
        <v>0</v>
      </c>
      <c r="AK63" s="113">
        <f t="shared" si="11"/>
        <v>0</v>
      </c>
      <c r="AL63" s="115">
        <v>0</v>
      </c>
      <c r="AM63" s="115">
        <v>0</v>
      </c>
      <c r="AN63" s="115">
        <v>0</v>
      </c>
      <c r="AO63" s="115">
        <v>0</v>
      </c>
      <c r="AP63" s="115">
        <v>0</v>
      </c>
      <c r="AQ63" s="115">
        <v>0</v>
      </c>
      <c r="AR63" s="115">
        <v>0</v>
      </c>
      <c r="AS63" s="115">
        <v>0</v>
      </c>
      <c r="AT63" s="409">
        <f t="shared" si="95"/>
        <v>0</v>
      </c>
      <c r="AU63" s="115">
        <f t="shared" si="96"/>
        <v>0</v>
      </c>
      <c r="AV63" s="116">
        <f t="shared" si="13"/>
        <v>0</v>
      </c>
      <c r="AW63" s="855">
        <f t="shared" si="97"/>
        <v>2083055</v>
      </c>
      <c r="AX63" s="528">
        <f t="shared" si="98"/>
        <v>1533914</v>
      </c>
      <c r="AY63" s="113">
        <f t="shared" si="99"/>
        <v>0</v>
      </c>
      <c r="AZ63" s="113">
        <f t="shared" si="100"/>
        <v>0</v>
      </c>
      <c r="BA63" s="528">
        <f t="shared" si="101"/>
        <v>518463</v>
      </c>
      <c r="BB63" s="528">
        <f t="shared" si="101"/>
        <v>30678</v>
      </c>
      <c r="BC63" s="528">
        <f t="shared" si="102"/>
        <v>0</v>
      </c>
      <c r="BD63" s="549">
        <f t="shared" si="103"/>
        <v>3.25</v>
      </c>
      <c r="BE63" s="549">
        <f t="shared" si="104"/>
        <v>3.25</v>
      </c>
      <c r="BF63" s="953">
        <f t="shared" si="105"/>
        <v>0</v>
      </c>
      <c r="BG63" s="550">
        <f t="shared" si="106"/>
        <v>0</v>
      </c>
    </row>
    <row r="64" spans="1:59" ht="12.95" customHeight="1" x14ac:dyDescent="0.25">
      <c r="A64" s="541">
        <v>12</v>
      </c>
      <c r="B64" s="542">
        <v>4451</v>
      </c>
      <c r="C64" s="542">
        <v>600074927</v>
      </c>
      <c r="D64" s="542">
        <v>49864653</v>
      </c>
      <c r="E64" s="544" t="s">
        <v>354</v>
      </c>
      <c r="F64" s="542">
        <v>3143</v>
      </c>
      <c r="G64" s="545" t="s">
        <v>634</v>
      </c>
      <c r="H64" s="545" t="s">
        <v>282</v>
      </c>
      <c r="I64" s="522">
        <v>70221</v>
      </c>
      <c r="J64" s="547">
        <v>49500</v>
      </c>
      <c r="K64" s="547">
        <v>0</v>
      </c>
      <c r="L64" s="339">
        <v>16731</v>
      </c>
      <c r="M64" s="339">
        <v>990</v>
      </c>
      <c r="N64" s="547">
        <v>3000</v>
      </c>
      <c r="O64" s="548">
        <v>0.21</v>
      </c>
      <c r="P64" s="733">
        <v>0</v>
      </c>
      <c r="Q64" s="823">
        <v>0.21</v>
      </c>
      <c r="R64" s="112">
        <f t="shared" si="4"/>
        <v>0</v>
      </c>
      <c r="S64" s="113">
        <v>0</v>
      </c>
      <c r="T64" s="113">
        <v>0</v>
      </c>
      <c r="U64" s="113">
        <v>0</v>
      </c>
      <c r="V64" s="113">
        <v>0</v>
      </c>
      <c r="W64" s="113">
        <v>0</v>
      </c>
      <c r="X64" s="113">
        <v>0</v>
      </c>
      <c r="Y64" s="113">
        <f t="shared" si="5"/>
        <v>0</v>
      </c>
      <c r="Z64" s="113">
        <v>0</v>
      </c>
      <c r="AA64" s="113">
        <v>0</v>
      </c>
      <c r="AB64" s="113">
        <v>0</v>
      </c>
      <c r="AC64" s="113">
        <f t="shared" si="6"/>
        <v>0</v>
      </c>
      <c r="AD64" s="113">
        <f t="shared" si="7"/>
        <v>0</v>
      </c>
      <c r="AE64" s="114">
        <f t="shared" si="8"/>
        <v>0</v>
      </c>
      <c r="AF64" s="114">
        <f t="shared" si="9"/>
        <v>0</v>
      </c>
      <c r="AG64" s="113">
        <v>0</v>
      </c>
      <c r="AH64" s="113">
        <v>0</v>
      </c>
      <c r="AI64" s="113">
        <v>0</v>
      </c>
      <c r="AJ64" s="113">
        <f t="shared" si="10"/>
        <v>0</v>
      </c>
      <c r="AK64" s="113">
        <f t="shared" si="11"/>
        <v>0</v>
      </c>
      <c r="AL64" s="115">
        <v>0</v>
      </c>
      <c r="AM64" s="115">
        <v>0</v>
      </c>
      <c r="AN64" s="115">
        <v>0</v>
      </c>
      <c r="AO64" s="115">
        <v>0</v>
      </c>
      <c r="AP64" s="115">
        <v>0</v>
      </c>
      <c r="AQ64" s="115">
        <v>0</v>
      </c>
      <c r="AR64" s="115">
        <v>0</v>
      </c>
      <c r="AS64" s="115">
        <v>0</v>
      </c>
      <c r="AT64" s="409">
        <f t="shared" si="95"/>
        <v>0</v>
      </c>
      <c r="AU64" s="115">
        <f t="shared" si="96"/>
        <v>0</v>
      </c>
      <c r="AV64" s="116">
        <f t="shared" si="13"/>
        <v>0</v>
      </c>
      <c r="AW64" s="855">
        <f t="shared" si="97"/>
        <v>70221</v>
      </c>
      <c r="AX64" s="528">
        <f t="shared" si="98"/>
        <v>49500</v>
      </c>
      <c r="AY64" s="113">
        <f t="shared" si="99"/>
        <v>0</v>
      </c>
      <c r="AZ64" s="113">
        <f t="shared" si="100"/>
        <v>0</v>
      </c>
      <c r="BA64" s="528">
        <f t="shared" si="101"/>
        <v>16731</v>
      </c>
      <c r="BB64" s="528">
        <f t="shared" si="101"/>
        <v>990</v>
      </c>
      <c r="BC64" s="528">
        <f t="shared" si="102"/>
        <v>3000</v>
      </c>
      <c r="BD64" s="549">
        <f t="shared" si="103"/>
        <v>0.21</v>
      </c>
      <c r="BE64" s="549">
        <f t="shared" si="104"/>
        <v>0</v>
      </c>
      <c r="BF64" s="953">
        <f t="shared" si="105"/>
        <v>0</v>
      </c>
      <c r="BG64" s="550">
        <f t="shared" si="106"/>
        <v>0.21</v>
      </c>
    </row>
    <row r="65" spans="1:60" ht="12.95" customHeight="1" x14ac:dyDescent="0.25">
      <c r="A65" s="529">
        <v>12</v>
      </c>
      <c r="B65" s="531">
        <v>4451</v>
      </c>
      <c r="C65" s="531">
        <v>600074927</v>
      </c>
      <c r="D65" s="531">
        <v>49864653</v>
      </c>
      <c r="E65" s="553" t="s">
        <v>355</v>
      </c>
      <c r="F65" s="559"/>
      <c r="G65" s="560"/>
      <c r="H65" s="560"/>
      <c r="I65" s="555">
        <v>44361843</v>
      </c>
      <c r="J65" s="556">
        <v>32089738</v>
      </c>
      <c r="K65" s="556">
        <v>117000</v>
      </c>
      <c r="L65" s="556">
        <v>10885879</v>
      </c>
      <c r="M65" s="556">
        <v>641796</v>
      </c>
      <c r="N65" s="556">
        <v>627430</v>
      </c>
      <c r="O65" s="557">
        <v>73.432899999999989</v>
      </c>
      <c r="P65" s="557">
        <v>51.507100000000001</v>
      </c>
      <c r="Q65" s="661">
        <v>21.925799999999999</v>
      </c>
      <c r="R65" s="555">
        <f t="shared" ref="R65:BG65" si="107">SUM(R59:R64)</f>
        <v>-72245</v>
      </c>
      <c r="S65" s="556">
        <f t="shared" si="107"/>
        <v>23101</v>
      </c>
      <c r="T65" s="556">
        <f t="shared" si="107"/>
        <v>0</v>
      </c>
      <c r="U65" s="556">
        <f t="shared" si="107"/>
        <v>150240</v>
      </c>
      <c r="V65" s="556">
        <f t="shared" si="107"/>
        <v>0</v>
      </c>
      <c r="W65" s="556">
        <f t="shared" ref="W65" si="108">SUM(W59:W64)</f>
        <v>0</v>
      </c>
      <c r="X65" s="556">
        <f t="shared" si="107"/>
        <v>0</v>
      </c>
      <c r="Y65" s="556">
        <f t="shared" si="107"/>
        <v>101096</v>
      </c>
      <c r="Z65" s="556">
        <f t="shared" si="107"/>
        <v>72245</v>
      </c>
      <c r="AA65" s="556">
        <f t="shared" si="107"/>
        <v>0</v>
      </c>
      <c r="AB65" s="556">
        <f t="shared" si="107"/>
        <v>0</v>
      </c>
      <c r="AC65" s="556">
        <f t="shared" si="107"/>
        <v>72245</v>
      </c>
      <c r="AD65" s="556">
        <f t="shared" si="107"/>
        <v>173341</v>
      </c>
      <c r="AE65" s="556">
        <f t="shared" si="107"/>
        <v>58589</v>
      </c>
      <c r="AF65" s="556">
        <f t="shared" si="107"/>
        <v>2022</v>
      </c>
      <c r="AG65" s="556">
        <f t="shared" si="107"/>
        <v>0</v>
      </c>
      <c r="AH65" s="556">
        <f t="shared" si="107"/>
        <v>0</v>
      </c>
      <c r="AI65" s="556">
        <f t="shared" si="107"/>
        <v>0</v>
      </c>
      <c r="AJ65" s="556">
        <f t="shared" si="107"/>
        <v>0</v>
      </c>
      <c r="AK65" s="556">
        <f t="shared" si="107"/>
        <v>233952</v>
      </c>
      <c r="AL65" s="557">
        <f t="shared" si="107"/>
        <v>1.0000000000000002E-2</v>
      </c>
      <c r="AM65" s="557">
        <f t="shared" si="107"/>
        <v>0</v>
      </c>
      <c r="AN65" s="557">
        <f t="shared" si="107"/>
        <v>0.05</v>
      </c>
      <c r="AO65" s="557">
        <f t="shared" si="107"/>
        <v>0</v>
      </c>
      <c r="AP65" s="557">
        <f t="shared" si="107"/>
        <v>0</v>
      </c>
      <c r="AQ65" s="557">
        <f t="shared" ref="AQ65" si="109">SUM(AQ59:AQ64)</f>
        <v>0</v>
      </c>
      <c r="AR65" s="557">
        <f t="shared" si="107"/>
        <v>0</v>
      </c>
      <c r="AS65" s="557">
        <f t="shared" si="107"/>
        <v>0</v>
      </c>
      <c r="AT65" s="557">
        <f t="shared" si="107"/>
        <v>6.0000000000000005E-2</v>
      </c>
      <c r="AU65" s="557">
        <f t="shared" si="107"/>
        <v>0</v>
      </c>
      <c r="AV65" s="558">
        <f t="shared" si="107"/>
        <v>6.0000000000000005E-2</v>
      </c>
      <c r="AW65" s="856">
        <f t="shared" si="107"/>
        <v>44595795</v>
      </c>
      <c r="AX65" s="556">
        <f t="shared" si="107"/>
        <v>32190834</v>
      </c>
      <c r="AY65" s="571">
        <f t="shared" ref="AY65" si="110">SUM(AY59:AY64)</f>
        <v>0</v>
      </c>
      <c r="AZ65" s="556">
        <f t="shared" si="107"/>
        <v>189245</v>
      </c>
      <c r="BA65" s="556">
        <f t="shared" si="107"/>
        <v>10944468</v>
      </c>
      <c r="BB65" s="556">
        <f t="shared" si="107"/>
        <v>643818</v>
      </c>
      <c r="BC65" s="556">
        <f t="shared" si="107"/>
        <v>627430</v>
      </c>
      <c r="BD65" s="557">
        <f t="shared" si="107"/>
        <v>73.492899999999992</v>
      </c>
      <c r="BE65" s="557">
        <f t="shared" si="107"/>
        <v>51.567100000000003</v>
      </c>
      <c r="BF65" s="557">
        <f t="shared" si="107"/>
        <v>0</v>
      </c>
      <c r="BG65" s="558">
        <f t="shared" si="107"/>
        <v>21.925799999999999</v>
      </c>
    </row>
    <row r="66" spans="1:60" ht="12.95" customHeight="1" x14ac:dyDescent="0.25">
      <c r="A66" s="541">
        <v>13</v>
      </c>
      <c r="B66" s="542">
        <v>4450</v>
      </c>
      <c r="C66" s="542">
        <v>650033841</v>
      </c>
      <c r="D66" s="542">
        <v>72744995</v>
      </c>
      <c r="E66" s="544" t="s">
        <v>356</v>
      </c>
      <c r="F66" s="542">
        <v>3111</v>
      </c>
      <c r="G66" s="545" t="s">
        <v>357</v>
      </c>
      <c r="H66" s="545" t="s">
        <v>281</v>
      </c>
      <c r="I66" s="522">
        <v>1517887</v>
      </c>
      <c r="J66" s="547">
        <v>1084821</v>
      </c>
      <c r="K66" s="547">
        <v>25000</v>
      </c>
      <c r="L66" s="339">
        <v>375120</v>
      </c>
      <c r="M66" s="339">
        <v>21696</v>
      </c>
      <c r="N66" s="547">
        <v>11250</v>
      </c>
      <c r="O66" s="548">
        <v>2.4264000000000001</v>
      </c>
      <c r="P66" s="733">
        <v>1.9355</v>
      </c>
      <c r="Q66" s="823">
        <v>0.4909</v>
      </c>
      <c r="R66" s="112">
        <f t="shared" si="4"/>
        <v>-5000</v>
      </c>
      <c r="S66" s="113">
        <v>0</v>
      </c>
      <c r="T66" s="113">
        <v>0</v>
      </c>
      <c r="U66" s="113">
        <v>0</v>
      </c>
      <c r="V66" s="113">
        <v>0</v>
      </c>
      <c r="W66" s="113">
        <v>0</v>
      </c>
      <c r="X66" s="113">
        <v>0</v>
      </c>
      <c r="Y66" s="113">
        <f t="shared" si="5"/>
        <v>-5000</v>
      </c>
      <c r="Z66" s="113">
        <v>5000</v>
      </c>
      <c r="AA66" s="113">
        <v>0</v>
      </c>
      <c r="AB66" s="113">
        <v>0</v>
      </c>
      <c r="AC66" s="113">
        <f t="shared" si="6"/>
        <v>5000</v>
      </c>
      <c r="AD66" s="113">
        <f t="shared" si="7"/>
        <v>0</v>
      </c>
      <c r="AE66" s="114">
        <f t="shared" si="8"/>
        <v>0</v>
      </c>
      <c r="AF66" s="114">
        <f t="shared" si="9"/>
        <v>-100</v>
      </c>
      <c r="AG66" s="113">
        <v>0</v>
      </c>
      <c r="AH66" s="113">
        <v>0</v>
      </c>
      <c r="AI66" s="113">
        <v>0</v>
      </c>
      <c r="AJ66" s="113">
        <f t="shared" si="10"/>
        <v>0</v>
      </c>
      <c r="AK66" s="113">
        <f t="shared" si="11"/>
        <v>-100</v>
      </c>
      <c r="AL66" s="115">
        <v>0</v>
      </c>
      <c r="AM66" s="115">
        <v>0.02</v>
      </c>
      <c r="AN66" s="115">
        <v>0</v>
      </c>
      <c r="AO66" s="115">
        <v>0</v>
      </c>
      <c r="AP66" s="115">
        <v>0</v>
      </c>
      <c r="AQ66" s="115">
        <v>0</v>
      </c>
      <c r="AR66" s="115">
        <v>0</v>
      </c>
      <c r="AS66" s="115">
        <v>0</v>
      </c>
      <c r="AT66" s="409">
        <f t="shared" ref="AT66:AT71" si="111">AL66+AN66+AO66+AR66+AQ66</f>
        <v>0</v>
      </c>
      <c r="AU66" s="115">
        <f t="shared" ref="AU66:AU71" si="112">AM66+AP66+AS66</f>
        <v>0.02</v>
      </c>
      <c r="AV66" s="116">
        <f t="shared" si="13"/>
        <v>0.02</v>
      </c>
      <c r="AW66" s="855">
        <f t="shared" ref="AW66:AW71" si="113">I66+AK66</f>
        <v>1517787</v>
      </c>
      <c r="AX66" s="528">
        <f t="shared" ref="AX66:AX71" si="114">J66+Y66</f>
        <v>1079821</v>
      </c>
      <c r="AY66" s="113">
        <f t="shared" ref="AY66:AY71" si="115">W66</f>
        <v>0</v>
      </c>
      <c r="AZ66" s="113">
        <f t="shared" ref="AZ66:AZ71" si="116">K66+AC66</f>
        <v>30000</v>
      </c>
      <c r="BA66" s="528">
        <f t="shared" ref="BA66:BB71" si="117">L66+AE66</f>
        <v>375120</v>
      </c>
      <c r="BB66" s="528">
        <f t="shared" si="117"/>
        <v>21596</v>
      </c>
      <c r="BC66" s="528">
        <f t="shared" ref="BC66:BC71" si="118">N66+AJ66</f>
        <v>11250</v>
      </c>
      <c r="BD66" s="549">
        <f t="shared" ref="BD66:BD71" si="119">O66+AV66</f>
        <v>2.4464000000000001</v>
      </c>
      <c r="BE66" s="549">
        <f t="shared" ref="BE66:BE71" si="120">P66+AT66</f>
        <v>1.9355</v>
      </c>
      <c r="BF66" s="953">
        <f t="shared" ref="BF66:BF71" si="121">AQ66</f>
        <v>0</v>
      </c>
      <c r="BG66" s="550">
        <f t="shared" ref="BG66:BG71" si="122">Q66+AU66</f>
        <v>0.51090000000000002</v>
      </c>
    </row>
    <row r="67" spans="1:60" ht="12.95" customHeight="1" x14ac:dyDescent="0.25">
      <c r="A67" s="541">
        <v>13</v>
      </c>
      <c r="B67" s="542">
        <v>4450</v>
      </c>
      <c r="C67" s="542">
        <v>650033841</v>
      </c>
      <c r="D67" s="542">
        <v>72744995</v>
      </c>
      <c r="E67" s="544" t="s">
        <v>356</v>
      </c>
      <c r="F67" s="542">
        <v>3117</v>
      </c>
      <c r="G67" s="545" t="s">
        <v>333</v>
      </c>
      <c r="H67" s="545" t="s">
        <v>281</v>
      </c>
      <c r="I67" s="522">
        <v>3091163</v>
      </c>
      <c r="J67" s="547">
        <v>2236077</v>
      </c>
      <c r="K67" s="547">
        <v>5000</v>
      </c>
      <c r="L67" s="339">
        <v>757484</v>
      </c>
      <c r="M67" s="339">
        <v>44722</v>
      </c>
      <c r="N67" s="547">
        <v>47880</v>
      </c>
      <c r="O67" s="548">
        <v>4.1594999999999995</v>
      </c>
      <c r="P67" s="733">
        <v>2.9590999999999998</v>
      </c>
      <c r="Q67" s="823">
        <v>1.2004000000000001</v>
      </c>
      <c r="R67" s="112">
        <f t="shared" si="4"/>
        <v>0</v>
      </c>
      <c r="S67" s="113">
        <v>0</v>
      </c>
      <c r="T67" s="113">
        <v>0</v>
      </c>
      <c r="U67" s="113">
        <v>21388</v>
      </c>
      <c r="V67" s="113">
        <v>0</v>
      </c>
      <c r="W67" s="113">
        <v>0</v>
      </c>
      <c r="X67" s="113">
        <v>0</v>
      </c>
      <c r="Y67" s="113">
        <f t="shared" si="5"/>
        <v>21388</v>
      </c>
      <c r="Z67" s="113">
        <v>0</v>
      </c>
      <c r="AA67" s="113">
        <v>0</v>
      </c>
      <c r="AB67" s="113">
        <v>0</v>
      </c>
      <c r="AC67" s="113">
        <f t="shared" si="6"/>
        <v>0</v>
      </c>
      <c r="AD67" s="113">
        <f t="shared" si="7"/>
        <v>21388</v>
      </c>
      <c r="AE67" s="114">
        <f t="shared" si="8"/>
        <v>7229</v>
      </c>
      <c r="AF67" s="114">
        <f t="shared" si="9"/>
        <v>428</v>
      </c>
      <c r="AG67" s="113">
        <v>0</v>
      </c>
      <c r="AH67" s="113">
        <v>0</v>
      </c>
      <c r="AI67" s="113">
        <v>0</v>
      </c>
      <c r="AJ67" s="113">
        <f t="shared" si="10"/>
        <v>0</v>
      </c>
      <c r="AK67" s="113">
        <f t="shared" si="11"/>
        <v>29045</v>
      </c>
      <c r="AL67" s="115">
        <v>0</v>
      </c>
      <c r="AM67" s="115">
        <v>0</v>
      </c>
      <c r="AN67" s="115">
        <v>0</v>
      </c>
      <c r="AO67" s="115">
        <v>0</v>
      </c>
      <c r="AP67" s="115">
        <v>0</v>
      </c>
      <c r="AQ67" s="115">
        <v>0</v>
      </c>
      <c r="AR67" s="115">
        <v>0</v>
      </c>
      <c r="AS67" s="115">
        <v>0</v>
      </c>
      <c r="AT67" s="409">
        <f t="shared" si="111"/>
        <v>0</v>
      </c>
      <c r="AU67" s="115">
        <f t="shared" si="112"/>
        <v>0</v>
      </c>
      <c r="AV67" s="116">
        <f t="shared" si="13"/>
        <v>0</v>
      </c>
      <c r="AW67" s="855">
        <f t="shared" si="113"/>
        <v>3120208</v>
      </c>
      <c r="AX67" s="528">
        <f t="shared" si="114"/>
        <v>2257465</v>
      </c>
      <c r="AY67" s="113">
        <f t="shared" si="115"/>
        <v>0</v>
      </c>
      <c r="AZ67" s="113">
        <f t="shared" si="116"/>
        <v>5000</v>
      </c>
      <c r="BA67" s="528">
        <f t="shared" si="117"/>
        <v>764713</v>
      </c>
      <c r="BB67" s="528">
        <f t="shared" si="117"/>
        <v>45150</v>
      </c>
      <c r="BC67" s="528">
        <f t="shared" si="118"/>
        <v>47880</v>
      </c>
      <c r="BD67" s="549">
        <f t="shared" si="119"/>
        <v>4.1594999999999995</v>
      </c>
      <c r="BE67" s="549">
        <f t="shared" si="120"/>
        <v>2.9590999999999998</v>
      </c>
      <c r="BF67" s="953">
        <f t="shared" si="121"/>
        <v>0</v>
      </c>
      <c r="BG67" s="550">
        <f t="shared" si="122"/>
        <v>1.2004000000000001</v>
      </c>
    </row>
    <row r="68" spans="1:60" ht="12.95" customHeight="1" x14ac:dyDescent="0.25">
      <c r="A68" s="541">
        <v>13</v>
      </c>
      <c r="B68" s="542">
        <v>4450</v>
      </c>
      <c r="C68" s="542">
        <v>650033841</v>
      </c>
      <c r="D68" s="542">
        <v>72744995</v>
      </c>
      <c r="E68" s="544" t="s">
        <v>356</v>
      </c>
      <c r="F68" s="542">
        <v>3117</v>
      </c>
      <c r="G68" s="545" t="s">
        <v>323</v>
      </c>
      <c r="H68" s="545" t="s">
        <v>282</v>
      </c>
      <c r="I68" s="522">
        <v>1093191</v>
      </c>
      <c r="J68" s="547">
        <v>805001</v>
      </c>
      <c r="K68" s="547">
        <v>0</v>
      </c>
      <c r="L68" s="339">
        <v>272090</v>
      </c>
      <c r="M68" s="339">
        <v>16100</v>
      </c>
      <c r="N68" s="547">
        <v>0</v>
      </c>
      <c r="O68" s="548">
        <v>2.38</v>
      </c>
      <c r="P68" s="733">
        <v>2.38</v>
      </c>
      <c r="Q68" s="823">
        <v>0</v>
      </c>
      <c r="R68" s="112">
        <f t="shared" si="4"/>
        <v>0</v>
      </c>
      <c r="S68" s="113">
        <v>0</v>
      </c>
      <c r="T68" s="113">
        <v>0</v>
      </c>
      <c r="U68" s="113">
        <v>0</v>
      </c>
      <c r="V68" s="113">
        <v>0</v>
      </c>
      <c r="W68" s="113">
        <v>0</v>
      </c>
      <c r="X68" s="113">
        <v>0</v>
      </c>
      <c r="Y68" s="113">
        <f t="shared" si="5"/>
        <v>0</v>
      </c>
      <c r="Z68" s="113">
        <v>0</v>
      </c>
      <c r="AA68" s="113">
        <v>0</v>
      </c>
      <c r="AB68" s="113">
        <v>0</v>
      </c>
      <c r="AC68" s="113">
        <f t="shared" si="6"/>
        <v>0</v>
      </c>
      <c r="AD68" s="113">
        <f t="shared" si="7"/>
        <v>0</v>
      </c>
      <c r="AE68" s="114">
        <f t="shared" si="8"/>
        <v>0</v>
      </c>
      <c r="AF68" s="114">
        <f t="shared" si="9"/>
        <v>0</v>
      </c>
      <c r="AG68" s="113">
        <v>0</v>
      </c>
      <c r="AH68" s="113">
        <v>0</v>
      </c>
      <c r="AI68" s="113">
        <v>0</v>
      </c>
      <c r="AJ68" s="113">
        <f t="shared" si="10"/>
        <v>0</v>
      </c>
      <c r="AK68" s="113">
        <f t="shared" si="11"/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v>0</v>
      </c>
      <c r="AQ68" s="115">
        <v>0</v>
      </c>
      <c r="AR68" s="115">
        <v>0</v>
      </c>
      <c r="AS68" s="115">
        <v>0</v>
      </c>
      <c r="AT68" s="409">
        <f t="shared" si="111"/>
        <v>0</v>
      </c>
      <c r="AU68" s="115">
        <f t="shared" si="112"/>
        <v>0</v>
      </c>
      <c r="AV68" s="116">
        <f t="shared" si="13"/>
        <v>0</v>
      </c>
      <c r="AW68" s="855">
        <f t="shared" si="113"/>
        <v>1093191</v>
      </c>
      <c r="AX68" s="528">
        <f t="shared" si="114"/>
        <v>805001</v>
      </c>
      <c r="AY68" s="113">
        <f t="shared" si="115"/>
        <v>0</v>
      </c>
      <c r="AZ68" s="113">
        <f t="shared" si="116"/>
        <v>0</v>
      </c>
      <c r="BA68" s="528">
        <f t="shared" si="117"/>
        <v>272090</v>
      </c>
      <c r="BB68" s="528">
        <f t="shared" si="117"/>
        <v>16100</v>
      </c>
      <c r="BC68" s="528">
        <f t="shared" si="118"/>
        <v>0</v>
      </c>
      <c r="BD68" s="549">
        <f t="shared" si="119"/>
        <v>2.38</v>
      </c>
      <c r="BE68" s="549">
        <f t="shared" si="120"/>
        <v>2.38</v>
      </c>
      <c r="BF68" s="953">
        <f t="shared" si="121"/>
        <v>0</v>
      </c>
      <c r="BG68" s="550">
        <f t="shared" si="122"/>
        <v>0</v>
      </c>
    </row>
    <row r="69" spans="1:60" ht="12.95" customHeight="1" x14ac:dyDescent="0.25">
      <c r="A69" s="541">
        <v>13</v>
      </c>
      <c r="B69" s="542">
        <v>4450</v>
      </c>
      <c r="C69" s="542">
        <v>650033841</v>
      </c>
      <c r="D69" s="542">
        <v>72744995</v>
      </c>
      <c r="E69" s="544" t="s">
        <v>356</v>
      </c>
      <c r="F69" s="542">
        <v>3141</v>
      </c>
      <c r="G69" s="545" t="s">
        <v>319</v>
      </c>
      <c r="H69" s="545" t="s">
        <v>282</v>
      </c>
      <c r="I69" s="522">
        <v>280932</v>
      </c>
      <c r="J69" s="547">
        <v>190610</v>
      </c>
      <c r="K69" s="547">
        <v>15000</v>
      </c>
      <c r="L69" s="339">
        <v>69496</v>
      </c>
      <c r="M69" s="339">
        <v>3812</v>
      </c>
      <c r="N69" s="547">
        <v>2014</v>
      </c>
      <c r="O69" s="548">
        <v>0.66999999999999993</v>
      </c>
      <c r="P69" s="733">
        <v>0</v>
      </c>
      <c r="Q69" s="823">
        <v>0.66999999999999993</v>
      </c>
      <c r="R69" s="112">
        <f t="shared" si="4"/>
        <v>-17000</v>
      </c>
      <c r="S69" s="113">
        <v>0</v>
      </c>
      <c r="T69" s="113">
        <v>0</v>
      </c>
      <c r="U69" s="113">
        <v>0</v>
      </c>
      <c r="V69" s="113">
        <v>0</v>
      </c>
      <c r="W69" s="113">
        <v>0</v>
      </c>
      <c r="X69" s="113">
        <v>0</v>
      </c>
      <c r="Y69" s="113">
        <f t="shared" si="5"/>
        <v>-17000</v>
      </c>
      <c r="Z69" s="113">
        <v>17000</v>
      </c>
      <c r="AA69" s="113">
        <v>0</v>
      </c>
      <c r="AB69" s="113">
        <v>0</v>
      </c>
      <c r="AC69" s="113">
        <f t="shared" si="6"/>
        <v>17000</v>
      </c>
      <c r="AD69" s="113">
        <f t="shared" si="7"/>
        <v>0</v>
      </c>
      <c r="AE69" s="114">
        <f t="shared" si="8"/>
        <v>0</v>
      </c>
      <c r="AF69" s="114">
        <f t="shared" si="9"/>
        <v>-340</v>
      </c>
      <c r="AG69" s="113">
        <v>0</v>
      </c>
      <c r="AH69" s="113">
        <v>0</v>
      </c>
      <c r="AI69" s="113">
        <v>0</v>
      </c>
      <c r="AJ69" s="113">
        <f t="shared" si="10"/>
        <v>0</v>
      </c>
      <c r="AK69" s="113">
        <f t="shared" si="11"/>
        <v>-340</v>
      </c>
      <c r="AL69" s="115">
        <v>0</v>
      </c>
      <c r="AM69" s="115">
        <v>-0.02</v>
      </c>
      <c r="AN69" s="115">
        <v>0</v>
      </c>
      <c r="AO69" s="115">
        <v>0</v>
      </c>
      <c r="AP69" s="115">
        <v>0</v>
      </c>
      <c r="AQ69" s="115">
        <v>0</v>
      </c>
      <c r="AR69" s="115">
        <v>0</v>
      </c>
      <c r="AS69" s="115">
        <v>0</v>
      </c>
      <c r="AT69" s="409">
        <f t="shared" si="111"/>
        <v>0</v>
      </c>
      <c r="AU69" s="115">
        <f t="shared" si="112"/>
        <v>-0.02</v>
      </c>
      <c r="AV69" s="116">
        <f t="shared" si="13"/>
        <v>-0.02</v>
      </c>
      <c r="AW69" s="855">
        <f t="shared" si="113"/>
        <v>280592</v>
      </c>
      <c r="AX69" s="528">
        <f t="shared" si="114"/>
        <v>173610</v>
      </c>
      <c r="AY69" s="113">
        <f t="shared" si="115"/>
        <v>0</v>
      </c>
      <c r="AZ69" s="113">
        <f t="shared" si="116"/>
        <v>32000</v>
      </c>
      <c r="BA69" s="528">
        <f t="shared" si="117"/>
        <v>69496</v>
      </c>
      <c r="BB69" s="528">
        <f t="shared" si="117"/>
        <v>3472</v>
      </c>
      <c r="BC69" s="528">
        <f t="shared" si="118"/>
        <v>2014</v>
      </c>
      <c r="BD69" s="549">
        <f t="shared" si="119"/>
        <v>0.64999999999999991</v>
      </c>
      <c r="BE69" s="549">
        <f t="shared" si="120"/>
        <v>0</v>
      </c>
      <c r="BF69" s="953">
        <f t="shared" si="121"/>
        <v>0</v>
      </c>
      <c r="BG69" s="550">
        <f t="shared" si="122"/>
        <v>0.64999999999999991</v>
      </c>
    </row>
    <row r="70" spans="1:60" ht="12.95" customHeight="1" x14ac:dyDescent="0.25">
      <c r="A70" s="541">
        <v>13</v>
      </c>
      <c r="B70" s="542">
        <v>4450</v>
      </c>
      <c r="C70" s="542">
        <v>650033841</v>
      </c>
      <c r="D70" s="542">
        <v>72744995</v>
      </c>
      <c r="E70" s="544" t="s">
        <v>356</v>
      </c>
      <c r="F70" s="542">
        <v>3143</v>
      </c>
      <c r="G70" s="545" t="s">
        <v>633</v>
      </c>
      <c r="H70" s="545" t="s">
        <v>281</v>
      </c>
      <c r="I70" s="522">
        <v>408321</v>
      </c>
      <c r="J70" s="547">
        <v>300678</v>
      </c>
      <c r="K70" s="547">
        <v>0</v>
      </c>
      <c r="L70" s="339">
        <v>101629</v>
      </c>
      <c r="M70" s="339">
        <v>6014</v>
      </c>
      <c r="N70" s="547">
        <v>0</v>
      </c>
      <c r="O70" s="548">
        <v>0.66669999999999996</v>
      </c>
      <c r="P70" s="733">
        <v>0.66669999999999996</v>
      </c>
      <c r="Q70" s="823">
        <v>0</v>
      </c>
      <c r="R70" s="112">
        <f t="shared" si="4"/>
        <v>0</v>
      </c>
      <c r="S70" s="113">
        <v>0</v>
      </c>
      <c r="T70" s="113">
        <v>0</v>
      </c>
      <c r="U70" s="113">
        <v>0</v>
      </c>
      <c r="V70" s="113">
        <v>0</v>
      </c>
      <c r="W70" s="113">
        <v>0</v>
      </c>
      <c r="X70" s="113">
        <v>0</v>
      </c>
      <c r="Y70" s="113">
        <f t="shared" si="5"/>
        <v>0</v>
      </c>
      <c r="Z70" s="113">
        <v>0</v>
      </c>
      <c r="AA70" s="113">
        <v>0</v>
      </c>
      <c r="AB70" s="113">
        <v>0</v>
      </c>
      <c r="AC70" s="113">
        <f t="shared" si="6"/>
        <v>0</v>
      </c>
      <c r="AD70" s="113">
        <f t="shared" si="7"/>
        <v>0</v>
      </c>
      <c r="AE70" s="114">
        <f t="shared" si="8"/>
        <v>0</v>
      </c>
      <c r="AF70" s="114">
        <f t="shared" si="9"/>
        <v>0</v>
      </c>
      <c r="AG70" s="113">
        <v>0</v>
      </c>
      <c r="AH70" s="113">
        <v>0</v>
      </c>
      <c r="AI70" s="113">
        <v>0</v>
      </c>
      <c r="AJ70" s="113">
        <f t="shared" si="10"/>
        <v>0</v>
      </c>
      <c r="AK70" s="113">
        <f t="shared" si="11"/>
        <v>0</v>
      </c>
      <c r="AL70" s="115">
        <v>0</v>
      </c>
      <c r="AM70" s="115">
        <v>0</v>
      </c>
      <c r="AN70" s="115">
        <v>0</v>
      </c>
      <c r="AO70" s="115">
        <v>0</v>
      </c>
      <c r="AP70" s="115">
        <v>0</v>
      </c>
      <c r="AQ70" s="115">
        <v>0</v>
      </c>
      <c r="AR70" s="115">
        <v>0</v>
      </c>
      <c r="AS70" s="115">
        <v>0</v>
      </c>
      <c r="AT70" s="409">
        <f t="shared" si="111"/>
        <v>0</v>
      </c>
      <c r="AU70" s="115">
        <f t="shared" si="112"/>
        <v>0</v>
      </c>
      <c r="AV70" s="116">
        <f t="shared" si="13"/>
        <v>0</v>
      </c>
      <c r="AW70" s="855">
        <f t="shared" si="113"/>
        <v>408321</v>
      </c>
      <c r="AX70" s="528">
        <f t="shared" si="114"/>
        <v>300678</v>
      </c>
      <c r="AY70" s="113">
        <f t="shared" si="115"/>
        <v>0</v>
      </c>
      <c r="AZ70" s="113">
        <f t="shared" si="116"/>
        <v>0</v>
      </c>
      <c r="BA70" s="528">
        <f t="shared" si="117"/>
        <v>101629</v>
      </c>
      <c r="BB70" s="528">
        <f t="shared" si="117"/>
        <v>6014</v>
      </c>
      <c r="BC70" s="528">
        <f t="shared" si="118"/>
        <v>0</v>
      </c>
      <c r="BD70" s="549">
        <f t="shared" si="119"/>
        <v>0.66669999999999996</v>
      </c>
      <c r="BE70" s="549">
        <f t="shared" si="120"/>
        <v>0.66669999999999996</v>
      </c>
      <c r="BF70" s="953">
        <f t="shared" si="121"/>
        <v>0</v>
      </c>
      <c r="BG70" s="550">
        <f t="shared" si="122"/>
        <v>0</v>
      </c>
    </row>
    <row r="71" spans="1:60" ht="12.95" customHeight="1" x14ac:dyDescent="0.25">
      <c r="A71" s="541">
        <v>13</v>
      </c>
      <c r="B71" s="542">
        <v>4450</v>
      </c>
      <c r="C71" s="542">
        <v>650033841</v>
      </c>
      <c r="D71" s="542">
        <v>72744995</v>
      </c>
      <c r="E71" s="544" t="s">
        <v>356</v>
      </c>
      <c r="F71" s="542">
        <v>3143</v>
      </c>
      <c r="G71" s="545" t="s">
        <v>634</v>
      </c>
      <c r="H71" s="545" t="s">
        <v>282</v>
      </c>
      <c r="I71" s="522">
        <v>14747</v>
      </c>
      <c r="J71" s="547">
        <v>10395</v>
      </c>
      <c r="K71" s="547">
        <v>0</v>
      </c>
      <c r="L71" s="339">
        <v>3514</v>
      </c>
      <c r="M71" s="339">
        <v>208</v>
      </c>
      <c r="N71" s="547">
        <v>630</v>
      </c>
      <c r="O71" s="548">
        <v>0.04</v>
      </c>
      <c r="P71" s="733">
        <v>0</v>
      </c>
      <c r="Q71" s="823">
        <v>0.04</v>
      </c>
      <c r="R71" s="112">
        <f t="shared" si="4"/>
        <v>0</v>
      </c>
      <c r="S71" s="113">
        <v>0</v>
      </c>
      <c r="T71" s="113">
        <v>0</v>
      </c>
      <c r="U71" s="113">
        <v>0</v>
      </c>
      <c r="V71" s="113">
        <v>0</v>
      </c>
      <c r="W71" s="113">
        <v>0</v>
      </c>
      <c r="X71" s="113">
        <v>0</v>
      </c>
      <c r="Y71" s="113">
        <f t="shared" si="5"/>
        <v>0</v>
      </c>
      <c r="Z71" s="113">
        <v>0</v>
      </c>
      <c r="AA71" s="113">
        <v>0</v>
      </c>
      <c r="AB71" s="113">
        <v>0</v>
      </c>
      <c r="AC71" s="113">
        <f t="shared" si="6"/>
        <v>0</v>
      </c>
      <c r="AD71" s="113">
        <f t="shared" si="7"/>
        <v>0</v>
      </c>
      <c r="AE71" s="114">
        <f t="shared" si="8"/>
        <v>0</v>
      </c>
      <c r="AF71" s="114">
        <f t="shared" si="9"/>
        <v>0</v>
      </c>
      <c r="AG71" s="113">
        <v>0</v>
      </c>
      <c r="AH71" s="113">
        <v>0</v>
      </c>
      <c r="AI71" s="113">
        <v>0</v>
      </c>
      <c r="AJ71" s="113">
        <f t="shared" si="10"/>
        <v>0</v>
      </c>
      <c r="AK71" s="113">
        <f t="shared" si="11"/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v>0</v>
      </c>
      <c r="AQ71" s="115">
        <v>0</v>
      </c>
      <c r="AR71" s="115">
        <v>0</v>
      </c>
      <c r="AS71" s="115">
        <v>0</v>
      </c>
      <c r="AT71" s="409">
        <f t="shared" si="111"/>
        <v>0</v>
      </c>
      <c r="AU71" s="115">
        <f t="shared" si="112"/>
        <v>0</v>
      </c>
      <c r="AV71" s="116">
        <f t="shared" si="13"/>
        <v>0</v>
      </c>
      <c r="AW71" s="855">
        <f t="shared" si="113"/>
        <v>14747</v>
      </c>
      <c r="AX71" s="528">
        <f t="shared" si="114"/>
        <v>10395</v>
      </c>
      <c r="AY71" s="113">
        <f t="shared" si="115"/>
        <v>0</v>
      </c>
      <c r="AZ71" s="113">
        <f t="shared" si="116"/>
        <v>0</v>
      </c>
      <c r="BA71" s="528">
        <f t="shared" si="117"/>
        <v>3514</v>
      </c>
      <c r="BB71" s="528">
        <f t="shared" si="117"/>
        <v>208</v>
      </c>
      <c r="BC71" s="528">
        <f t="shared" si="118"/>
        <v>630</v>
      </c>
      <c r="BD71" s="549">
        <f t="shared" si="119"/>
        <v>0.04</v>
      </c>
      <c r="BE71" s="549">
        <f t="shared" si="120"/>
        <v>0</v>
      </c>
      <c r="BF71" s="953">
        <f t="shared" si="121"/>
        <v>0</v>
      </c>
      <c r="BG71" s="550">
        <f t="shared" si="122"/>
        <v>0.04</v>
      </c>
    </row>
    <row r="72" spans="1:60" ht="12.95" customHeight="1" x14ac:dyDescent="0.25">
      <c r="A72" s="529">
        <v>13</v>
      </c>
      <c r="B72" s="531">
        <v>4450</v>
      </c>
      <c r="C72" s="531">
        <v>650033841</v>
      </c>
      <c r="D72" s="531">
        <v>72744995</v>
      </c>
      <c r="E72" s="553" t="s">
        <v>358</v>
      </c>
      <c r="F72" s="559"/>
      <c r="G72" s="560"/>
      <c r="H72" s="560"/>
      <c r="I72" s="555">
        <v>6406241</v>
      </c>
      <c r="J72" s="556">
        <v>4627582</v>
      </c>
      <c r="K72" s="556">
        <v>45000</v>
      </c>
      <c r="L72" s="556">
        <v>1579333</v>
      </c>
      <c r="M72" s="556">
        <v>92552</v>
      </c>
      <c r="N72" s="556">
        <v>61774</v>
      </c>
      <c r="O72" s="557">
        <v>10.342599999999999</v>
      </c>
      <c r="P72" s="557">
        <v>7.9412999999999991</v>
      </c>
      <c r="Q72" s="661">
        <v>2.4013</v>
      </c>
      <c r="R72" s="555">
        <f t="shared" ref="R72:BG72" si="123">SUM(R66:R71)</f>
        <v>-22000</v>
      </c>
      <c r="S72" s="556">
        <f t="shared" si="123"/>
        <v>0</v>
      </c>
      <c r="T72" s="556">
        <f t="shared" si="123"/>
        <v>0</v>
      </c>
      <c r="U72" s="556">
        <f t="shared" si="123"/>
        <v>21388</v>
      </c>
      <c r="V72" s="556">
        <f t="shared" si="123"/>
        <v>0</v>
      </c>
      <c r="W72" s="556">
        <f t="shared" ref="W72" si="124">SUM(W66:W71)</f>
        <v>0</v>
      </c>
      <c r="X72" s="556">
        <f t="shared" si="123"/>
        <v>0</v>
      </c>
      <c r="Y72" s="556">
        <f t="shared" si="123"/>
        <v>-612</v>
      </c>
      <c r="Z72" s="556">
        <f t="shared" si="123"/>
        <v>22000</v>
      </c>
      <c r="AA72" s="556">
        <f t="shared" si="123"/>
        <v>0</v>
      </c>
      <c r="AB72" s="556">
        <f t="shared" si="123"/>
        <v>0</v>
      </c>
      <c r="AC72" s="556">
        <f t="shared" si="123"/>
        <v>22000</v>
      </c>
      <c r="AD72" s="556">
        <f t="shared" si="123"/>
        <v>21388</v>
      </c>
      <c r="AE72" s="556">
        <f t="shared" si="123"/>
        <v>7229</v>
      </c>
      <c r="AF72" s="556">
        <f t="shared" si="123"/>
        <v>-12</v>
      </c>
      <c r="AG72" s="556">
        <f t="shared" si="123"/>
        <v>0</v>
      </c>
      <c r="AH72" s="556">
        <f t="shared" si="123"/>
        <v>0</v>
      </c>
      <c r="AI72" s="556">
        <f t="shared" si="123"/>
        <v>0</v>
      </c>
      <c r="AJ72" s="556">
        <f t="shared" si="123"/>
        <v>0</v>
      </c>
      <c r="AK72" s="556">
        <f t="shared" si="123"/>
        <v>28605</v>
      </c>
      <c r="AL72" s="557">
        <f t="shared" si="123"/>
        <v>0</v>
      </c>
      <c r="AM72" s="557">
        <f t="shared" si="123"/>
        <v>0</v>
      </c>
      <c r="AN72" s="557">
        <f t="shared" si="123"/>
        <v>0</v>
      </c>
      <c r="AO72" s="557">
        <f t="shared" si="123"/>
        <v>0</v>
      </c>
      <c r="AP72" s="557">
        <f t="shared" si="123"/>
        <v>0</v>
      </c>
      <c r="AQ72" s="557">
        <f t="shared" ref="AQ72" si="125">SUM(AQ66:AQ71)</f>
        <v>0</v>
      </c>
      <c r="AR72" s="557">
        <f t="shared" si="123"/>
        <v>0</v>
      </c>
      <c r="AS72" s="557">
        <f t="shared" si="123"/>
        <v>0</v>
      </c>
      <c r="AT72" s="557">
        <f t="shared" si="123"/>
        <v>0</v>
      </c>
      <c r="AU72" s="557">
        <f t="shared" si="123"/>
        <v>0</v>
      </c>
      <c r="AV72" s="558">
        <f t="shared" si="123"/>
        <v>0</v>
      </c>
      <c r="AW72" s="856">
        <f t="shared" si="123"/>
        <v>6434846</v>
      </c>
      <c r="AX72" s="556">
        <f t="shared" si="123"/>
        <v>4626970</v>
      </c>
      <c r="AY72" s="571">
        <f t="shared" ref="AY72" si="126">SUM(AY66:AY71)</f>
        <v>0</v>
      </c>
      <c r="AZ72" s="556">
        <f t="shared" si="123"/>
        <v>67000</v>
      </c>
      <c r="BA72" s="556">
        <f t="shared" si="123"/>
        <v>1586562</v>
      </c>
      <c r="BB72" s="556">
        <f t="shared" si="123"/>
        <v>92540</v>
      </c>
      <c r="BC72" s="556">
        <f t="shared" si="123"/>
        <v>61774</v>
      </c>
      <c r="BD72" s="557">
        <f t="shared" si="123"/>
        <v>10.342600000000001</v>
      </c>
      <c r="BE72" s="557">
        <f t="shared" si="123"/>
        <v>7.9412999999999991</v>
      </c>
      <c r="BF72" s="557">
        <f t="shared" si="123"/>
        <v>0</v>
      </c>
      <c r="BG72" s="558">
        <f t="shared" si="123"/>
        <v>2.4013</v>
      </c>
    </row>
    <row r="73" spans="1:60" ht="12.95" customHeight="1" x14ac:dyDescent="0.25">
      <c r="A73" s="541">
        <v>14</v>
      </c>
      <c r="B73" s="542">
        <v>4430</v>
      </c>
      <c r="C73" s="542">
        <v>600074862</v>
      </c>
      <c r="D73" s="542">
        <v>70695024</v>
      </c>
      <c r="E73" s="544" t="s">
        <v>359</v>
      </c>
      <c r="F73" s="542">
        <v>3111</v>
      </c>
      <c r="G73" s="545" t="s">
        <v>357</v>
      </c>
      <c r="H73" s="545" t="s">
        <v>281</v>
      </c>
      <c r="I73" s="522">
        <v>1392273</v>
      </c>
      <c r="J73" s="547">
        <v>1018279</v>
      </c>
      <c r="K73" s="547">
        <v>0</v>
      </c>
      <c r="L73" s="339">
        <v>344178</v>
      </c>
      <c r="M73" s="339">
        <v>20366</v>
      </c>
      <c r="N73" s="547">
        <v>9450</v>
      </c>
      <c r="O73" s="548">
        <v>2.4490000000000003</v>
      </c>
      <c r="P73" s="733">
        <v>1.9380999999999999</v>
      </c>
      <c r="Q73" s="823">
        <v>0.51090000000000002</v>
      </c>
      <c r="R73" s="112">
        <f t="shared" si="4"/>
        <v>0</v>
      </c>
      <c r="S73" s="113">
        <v>0</v>
      </c>
      <c r="T73" s="113">
        <v>0</v>
      </c>
      <c r="U73" s="113">
        <v>0</v>
      </c>
      <c r="V73" s="113">
        <v>0</v>
      </c>
      <c r="W73" s="113">
        <v>0</v>
      </c>
      <c r="X73" s="113">
        <v>0</v>
      </c>
      <c r="Y73" s="113">
        <f t="shared" si="5"/>
        <v>0</v>
      </c>
      <c r="Z73" s="113">
        <v>0</v>
      </c>
      <c r="AA73" s="113">
        <v>0</v>
      </c>
      <c r="AB73" s="113">
        <v>0</v>
      </c>
      <c r="AC73" s="113">
        <f t="shared" si="6"/>
        <v>0</v>
      </c>
      <c r="AD73" s="113">
        <f t="shared" si="7"/>
        <v>0</v>
      </c>
      <c r="AE73" s="114">
        <f t="shared" si="8"/>
        <v>0</v>
      </c>
      <c r="AF73" s="114">
        <f t="shared" si="9"/>
        <v>0</v>
      </c>
      <c r="AG73" s="113">
        <v>0</v>
      </c>
      <c r="AH73" s="113">
        <v>0</v>
      </c>
      <c r="AI73" s="113">
        <v>0</v>
      </c>
      <c r="AJ73" s="113">
        <f t="shared" si="10"/>
        <v>0</v>
      </c>
      <c r="AK73" s="113">
        <f t="shared" si="11"/>
        <v>0</v>
      </c>
      <c r="AL73" s="115">
        <v>0</v>
      </c>
      <c r="AM73" s="115">
        <v>0</v>
      </c>
      <c r="AN73" s="115">
        <v>0</v>
      </c>
      <c r="AO73" s="115">
        <v>0</v>
      </c>
      <c r="AP73" s="115">
        <v>0</v>
      </c>
      <c r="AQ73" s="115">
        <v>0</v>
      </c>
      <c r="AR73" s="115">
        <v>0</v>
      </c>
      <c r="AS73" s="115">
        <v>0</v>
      </c>
      <c r="AT73" s="409">
        <f t="shared" ref="AT73:AT78" si="127">AL73+AN73+AO73+AR73+AQ73</f>
        <v>0</v>
      </c>
      <c r="AU73" s="115">
        <f t="shared" ref="AU73:AU78" si="128">AM73+AP73+AS73</f>
        <v>0</v>
      </c>
      <c r="AV73" s="116">
        <f t="shared" si="13"/>
        <v>0</v>
      </c>
      <c r="AW73" s="855">
        <f t="shared" ref="AW73:AW78" si="129">I73+AK73</f>
        <v>1392273</v>
      </c>
      <c r="AX73" s="528">
        <f t="shared" ref="AX73:AX78" si="130">J73+Y73</f>
        <v>1018279</v>
      </c>
      <c r="AY73" s="113">
        <f t="shared" ref="AY73:AY78" si="131">W73</f>
        <v>0</v>
      </c>
      <c r="AZ73" s="113">
        <f t="shared" ref="AZ73:AZ78" si="132">K73+AC73</f>
        <v>0</v>
      </c>
      <c r="BA73" s="528">
        <f t="shared" ref="BA73:BB78" si="133">L73+AE73</f>
        <v>344178</v>
      </c>
      <c r="BB73" s="528">
        <f t="shared" si="133"/>
        <v>20366</v>
      </c>
      <c r="BC73" s="528">
        <f t="shared" ref="BC73:BC78" si="134">N73+AJ73</f>
        <v>9450</v>
      </c>
      <c r="BD73" s="549">
        <f t="shared" ref="BD73:BD78" si="135">O73+AV73</f>
        <v>2.4490000000000003</v>
      </c>
      <c r="BE73" s="549">
        <f t="shared" ref="BE73:BE78" si="136">P73+AT73</f>
        <v>1.9380999999999999</v>
      </c>
      <c r="BF73" s="953">
        <f t="shared" ref="BF73:BF78" si="137">AQ73</f>
        <v>0</v>
      </c>
      <c r="BG73" s="550">
        <f t="shared" ref="BG73:BG78" si="138">Q73+AU73</f>
        <v>0.51090000000000002</v>
      </c>
    </row>
    <row r="74" spans="1:60" ht="12.95" customHeight="1" x14ac:dyDescent="0.25">
      <c r="A74" s="541">
        <v>14</v>
      </c>
      <c r="B74" s="542">
        <v>4430</v>
      </c>
      <c r="C74" s="542">
        <v>600074862</v>
      </c>
      <c r="D74" s="542">
        <v>70695024</v>
      </c>
      <c r="E74" s="544" t="s">
        <v>359</v>
      </c>
      <c r="F74" s="542">
        <v>3117</v>
      </c>
      <c r="G74" s="545" t="s">
        <v>318</v>
      </c>
      <c r="H74" s="545" t="s">
        <v>281</v>
      </c>
      <c r="I74" s="522">
        <v>2526588</v>
      </c>
      <c r="J74" s="547">
        <v>1805787</v>
      </c>
      <c r="K74" s="547">
        <v>0</v>
      </c>
      <c r="L74" s="339">
        <v>610356</v>
      </c>
      <c r="M74" s="339">
        <v>36116</v>
      </c>
      <c r="N74" s="547">
        <v>74329</v>
      </c>
      <c r="O74" s="548">
        <v>3.6044999999999998</v>
      </c>
      <c r="P74" s="733">
        <v>2.5373999999999999</v>
      </c>
      <c r="Q74" s="823">
        <v>1.0670999999999999</v>
      </c>
      <c r="R74" s="112">
        <f t="shared" si="4"/>
        <v>0</v>
      </c>
      <c r="S74" s="113">
        <v>0</v>
      </c>
      <c r="T74" s="113">
        <v>0</v>
      </c>
      <c r="U74" s="113">
        <v>18048</v>
      </c>
      <c r="V74" s="113">
        <v>0</v>
      </c>
      <c r="W74" s="113">
        <v>0</v>
      </c>
      <c r="X74" s="113">
        <v>0</v>
      </c>
      <c r="Y74" s="113">
        <f t="shared" si="5"/>
        <v>18048</v>
      </c>
      <c r="Z74" s="113">
        <v>0</v>
      </c>
      <c r="AA74" s="113">
        <v>0</v>
      </c>
      <c r="AB74" s="113">
        <v>0</v>
      </c>
      <c r="AC74" s="113">
        <f t="shared" si="6"/>
        <v>0</v>
      </c>
      <c r="AD74" s="113">
        <f t="shared" si="7"/>
        <v>18048</v>
      </c>
      <c r="AE74" s="114">
        <f t="shared" si="8"/>
        <v>6100</v>
      </c>
      <c r="AF74" s="114">
        <f t="shared" si="9"/>
        <v>361</v>
      </c>
      <c r="AG74" s="113">
        <v>0</v>
      </c>
      <c r="AH74" s="113">
        <v>0</v>
      </c>
      <c r="AI74" s="113">
        <v>0</v>
      </c>
      <c r="AJ74" s="113">
        <f t="shared" si="10"/>
        <v>0</v>
      </c>
      <c r="AK74" s="113">
        <f t="shared" si="11"/>
        <v>24509</v>
      </c>
      <c r="AL74" s="115">
        <v>0</v>
      </c>
      <c r="AM74" s="115">
        <v>0</v>
      </c>
      <c r="AN74" s="115">
        <v>0</v>
      </c>
      <c r="AO74" s="115">
        <v>0</v>
      </c>
      <c r="AP74" s="115">
        <v>0</v>
      </c>
      <c r="AQ74" s="115">
        <v>0</v>
      </c>
      <c r="AR74" s="115">
        <v>0</v>
      </c>
      <c r="AS74" s="115">
        <v>0</v>
      </c>
      <c r="AT74" s="409">
        <f t="shared" si="127"/>
        <v>0</v>
      </c>
      <c r="AU74" s="115">
        <f t="shared" si="128"/>
        <v>0</v>
      </c>
      <c r="AV74" s="116">
        <f t="shared" si="13"/>
        <v>0</v>
      </c>
      <c r="AW74" s="855">
        <f t="shared" si="129"/>
        <v>2551097</v>
      </c>
      <c r="AX74" s="528">
        <f t="shared" si="130"/>
        <v>1823835</v>
      </c>
      <c r="AY74" s="113">
        <f t="shared" si="131"/>
        <v>0</v>
      </c>
      <c r="AZ74" s="113">
        <f t="shared" si="132"/>
        <v>0</v>
      </c>
      <c r="BA74" s="528">
        <f t="shared" si="133"/>
        <v>616456</v>
      </c>
      <c r="BB74" s="528">
        <f t="shared" si="133"/>
        <v>36477</v>
      </c>
      <c r="BC74" s="528">
        <f t="shared" si="134"/>
        <v>74329</v>
      </c>
      <c r="BD74" s="549">
        <f t="shared" si="135"/>
        <v>3.6044999999999998</v>
      </c>
      <c r="BE74" s="549">
        <f t="shared" si="136"/>
        <v>2.5373999999999999</v>
      </c>
      <c r="BF74" s="953">
        <f t="shared" si="137"/>
        <v>0</v>
      </c>
      <c r="BG74" s="550">
        <f t="shared" si="138"/>
        <v>1.0670999999999999</v>
      </c>
    </row>
    <row r="75" spans="1:60" ht="12.95" customHeight="1" x14ac:dyDescent="0.25">
      <c r="A75" s="541">
        <v>14</v>
      </c>
      <c r="B75" s="542">
        <v>4430</v>
      </c>
      <c r="C75" s="542">
        <v>600074862</v>
      </c>
      <c r="D75" s="542">
        <v>70695024</v>
      </c>
      <c r="E75" s="544" t="s">
        <v>359</v>
      </c>
      <c r="F75" s="542">
        <v>3117</v>
      </c>
      <c r="G75" s="545" t="s">
        <v>323</v>
      </c>
      <c r="H75" s="545" t="s">
        <v>282</v>
      </c>
      <c r="I75" s="522">
        <v>0</v>
      </c>
      <c r="J75" s="547">
        <v>0</v>
      </c>
      <c r="K75" s="547">
        <v>0</v>
      </c>
      <c r="L75" s="339">
        <v>0</v>
      </c>
      <c r="M75" s="339">
        <v>0</v>
      </c>
      <c r="N75" s="547">
        <v>0</v>
      </c>
      <c r="O75" s="548">
        <v>0</v>
      </c>
      <c r="P75" s="733">
        <v>0</v>
      </c>
      <c r="Q75" s="823">
        <v>0</v>
      </c>
      <c r="R75" s="112">
        <f t="shared" si="4"/>
        <v>0</v>
      </c>
      <c r="S75" s="113">
        <v>0</v>
      </c>
      <c r="T75" s="113">
        <v>0</v>
      </c>
      <c r="U75" s="113">
        <v>0</v>
      </c>
      <c r="V75" s="113">
        <v>0</v>
      </c>
      <c r="W75" s="113">
        <v>0</v>
      </c>
      <c r="X75" s="113">
        <v>0</v>
      </c>
      <c r="Y75" s="113">
        <f t="shared" si="5"/>
        <v>0</v>
      </c>
      <c r="Z75" s="113">
        <v>0</v>
      </c>
      <c r="AA75" s="113">
        <v>0</v>
      </c>
      <c r="AB75" s="113">
        <v>0</v>
      </c>
      <c r="AC75" s="113">
        <f t="shared" si="6"/>
        <v>0</v>
      </c>
      <c r="AD75" s="113">
        <f t="shared" si="7"/>
        <v>0</v>
      </c>
      <c r="AE75" s="114">
        <f t="shared" si="8"/>
        <v>0</v>
      </c>
      <c r="AF75" s="114">
        <f t="shared" si="9"/>
        <v>0</v>
      </c>
      <c r="AG75" s="113">
        <v>0</v>
      </c>
      <c r="AH75" s="113">
        <v>0</v>
      </c>
      <c r="AI75" s="113">
        <v>0</v>
      </c>
      <c r="AJ75" s="113">
        <f t="shared" si="10"/>
        <v>0</v>
      </c>
      <c r="AK75" s="113">
        <f t="shared" si="11"/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v>0</v>
      </c>
      <c r="AQ75" s="115">
        <v>0</v>
      </c>
      <c r="AR75" s="115">
        <v>0</v>
      </c>
      <c r="AS75" s="115">
        <v>0</v>
      </c>
      <c r="AT75" s="409">
        <f t="shared" si="127"/>
        <v>0</v>
      </c>
      <c r="AU75" s="115">
        <f t="shared" si="128"/>
        <v>0</v>
      </c>
      <c r="AV75" s="116">
        <f t="shared" si="13"/>
        <v>0</v>
      </c>
      <c r="AW75" s="855">
        <f t="shared" si="129"/>
        <v>0</v>
      </c>
      <c r="AX75" s="528">
        <f t="shared" si="130"/>
        <v>0</v>
      </c>
      <c r="AY75" s="113">
        <f t="shared" si="131"/>
        <v>0</v>
      </c>
      <c r="AZ75" s="113">
        <f t="shared" si="132"/>
        <v>0</v>
      </c>
      <c r="BA75" s="528">
        <f t="shared" si="133"/>
        <v>0</v>
      </c>
      <c r="BB75" s="528">
        <f t="shared" si="133"/>
        <v>0</v>
      </c>
      <c r="BC75" s="528">
        <f t="shared" si="134"/>
        <v>0</v>
      </c>
      <c r="BD75" s="549">
        <f t="shared" si="135"/>
        <v>0</v>
      </c>
      <c r="BE75" s="549">
        <f t="shared" si="136"/>
        <v>0</v>
      </c>
      <c r="BF75" s="953">
        <f t="shared" si="137"/>
        <v>0</v>
      </c>
      <c r="BG75" s="550">
        <f t="shared" si="138"/>
        <v>0</v>
      </c>
    </row>
    <row r="76" spans="1:60" ht="12.95" customHeight="1" x14ac:dyDescent="0.25">
      <c r="A76" s="541">
        <v>14</v>
      </c>
      <c r="B76" s="542">
        <v>4430</v>
      </c>
      <c r="C76" s="542">
        <v>600074862</v>
      </c>
      <c r="D76" s="542">
        <v>70695024</v>
      </c>
      <c r="E76" s="544" t="s">
        <v>359</v>
      </c>
      <c r="F76" s="542">
        <v>3141</v>
      </c>
      <c r="G76" s="545" t="s">
        <v>319</v>
      </c>
      <c r="H76" s="545" t="s">
        <v>282</v>
      </c>
      <c r="I76" s="522">
        <v>595095</v>
      </c>
      <c r="J76" s="547">
        <v>436335</v>
      </c>
      <c r="K76" s="547">
        <v>0</v>
      </c>
      <c r="L76" s="339">
        <v>147481</v>
      </c>
      <c r="M76" s="339">
        <v>8727</v>
      </c>
      <c r="N76" s="547">
        <v>2552</v>
      </c>
      <c r="O76" s="548">
        <v>1.48</v>
      </c>
      <c r="P76" s="733">
        <v>0</v>
      </c>
      <c r="Q76" s="823">
        <v>1.48</v>
      </c>
      <c r="R76" s="112">
        <f t="shared" si="4"/>
        <v>0</v>
      </c>
      <c r="S76" s="113">
        <v>0</v>
      </c>
      <c r="T76" s="113">
        <v>0</v>
      </c>
      <c r="U76" s="113">
        <v>0</v>
      </c>
      <c r="V76" s="113">
        <v>0</v>
      </c>
      <c r="W76" s="113">
        <v>0</v>
      </c>
      <c r="X76" s="113">
        <v>0</v>
      </c>
      <c r="Y76" s="113">
        <f t="shared" si="5"/>
        <v>0</v>
      </c>
      <c r="Z76" s="113">
        <v>0</v>
      </c>
      <c r="AA76" s="113">
        <v>0</v>
      </c>
      <c r="AB76" s="113">
        <v>0</v>
      </c>
      <c r="AC76" s="113">
        <f t="shared" si="6"/>
        <v>0</v>
      </c>
      <c r="AD76" s="113">
        <f t="shared" si="7"/>
        <v>0</v>
      </c>
      <c r="AE76" s="114">
        <f t="shared" si="8"/>
        <v>0</v>
      </c>
      <c r="AF76" s="114">
        <f t="shared" si="9"/>
        <v>0</v>
      </c>
      <c r="AG76" s="113">
        <v>0</v>
      </c>
      <c r="AH76" s="113">
        <v>0</v>
      </c>
      <c r="AI76" s="113">
        <v>0</v>
      </c>
      <c r="AJ76" s="113">
        <f t="shared" si="10"/>
        <v>0</v>
      </c>
      <c r="AK76" s="113">
        <f t="shared" si="11"/>
        <v>0</v>
      </c>
      <c r="AL76" s="115">
        <v>0</v>
      </c>
      <c r="AM76" s="115">
        <v>0</v>
      </c>
      <c r="AN76" s="115">
        <v>0</v>
      </c>
      <c r="AO76" s="115">
        <v>0</v>
      </c>
      <c r="AP76" s="115">
        <v>0</v>
      </c>
      <c r="AQ76" s="115">
        <v>0</v>
      </c>
      <c r="AR76" s="115">
        <v>0</v>
      </c>
      <c r="AS76" s="115">
        <v>0</v>
      </c>
      <c r="AT76" s="409">
        <f t="shared" si="127"/>
        <v>0</v>
      </c>
      <c r="AU76" s="115">
        <f t="shared" si="128"/>
        <v>0</v>
      </c>
      <c r="AV76" s="116">
        <f t="shared" si="13"/>
        <v>0</v>
      </c>
      <c r="AW76" s="855">
        <f t="shared" si="129"/>
        <v>595095</v>
      </c>
      <c r="AX76" s="528">
        <f t="shared" si="130"/>
        <v>436335</v>
      </c>
      <c r="AY76" s="113">
        <f t="shared" si="131"/>
        <v>0</v>
      </c>
      <c r="AZ76" s="113">
        <f t="shared" si="132"/>
        <v>0</v>
      </c>
      <c r="BA76" s="528">
        <f t="shared" si="133"/>
        <v>147481</v>
      </c>
      <c r="BB76" s="528">
        <f t="shared" si="133"/>
        <v>8727</v>
      </c>
      <c r="BC76" s="528">
        <f t="shared" si="134"/>
        <v>2552</v>
      </c>
      <c r="BD76" s="549">
        <f t="shared" si="135"/>
        <v>1.48</v>
      </c>
      <c r="BE76" s="549">
        <f t="shared" si="136"/>
        <v>0</v>
      </c>
      <c r="BF76" s="953">
        <f t="shared" si="137"/>
        <v>0</v>
      </c>
      <c r="BG76" s="550">
        <f t="shared" si="138"/>
        <v>1.48</v>
      </c>
    </row>
    <row r="77" spans="1:60" ht="12.95" customHeight="1" x14ac:dyDescent="0.25">
      <c r="A77" s="541">
        <v>14</v>
      </c>
      <c r="B77" s="542">
        <v>4430</v>
      </c>
      <c r="C77" s="542">
        <v>600074862</v>
      </c>
      <c r="D77" s="542">
        <v>70695024</v>
      </c>
      <c r="E77" s="544" t="s">
        <v>359</v>
      </c>
      <c r="F77" s="542">
        <v>3143</v>
      </c>
      <c r="G77" s="545" t="s">
        <v>633</v>
      </c>
      <c r="H77" s="545" t="s">
        <v>281</v>
      </c>
      <c r="I77" s="522">
        <v>663250</v>
      </c>
      <c r="J77" s="547">
        <v>488401</v>
      </c>
      <c r="K77" s="547">
        <v>0</v>
      </c>
      <c r="L77" s="339">
        <v>165080</v>
      </c>
      <c r="M77" s="339">
        <v>9769</v>
      </c>
      <c r="N77" s="547">
        <v>0</v>
      </c>
      <c r="O77" s="548">
        <v>1.0443</v>
      </c>
      <c r="P77" s="733">
        <v>1.0443</v>
      </c>
      <c r="Q77" s="823">
        <v>0</v>
      </c>
      <c r="R77" s="112">
        <f t="shared" si="4"/>
        <v>0</v>
      </c>
      <c r="S77" s="113">
        <v>0</v>
      </c>
      <c r="T77" s="113">
        <v>0</v>
      </c>
      <c r="U77" s="113">
        <v>0</v>
      </c>
      <c r="V77" s="113">
        <v>0</v>
      </c>
      <c r="W77" s="113">
        <v>0</v>
      </c>
      <c r="X77" s="113">
        <v>0</v>
      </c>
      <c r="Y77" s="113">
        <f t="shared" si="5"/>
        <v>0</v>
      </c>
      <c r="Z77" s="113">
        <v>0</v>
      </c>
      <c r="AA77" s="113">
        <v>0</v>
      </c>
      <c r="AB77" s="113">
        <v>0</v>
      </c>
      <c r="AC77" s="113">
        <f t="shared" si="6"/>
        <v>0</v>
      </c>
      <c r="AD77" s="113">
        <f t="shared" si="7"/>
        <v>0</v>
      </c>
      <c r="AE77" s="114">
        <f t="shared" si="8"/>
        <v>0</v>
      </c>
      <c r="AF77" s="114">
        <f t="shared" si="9"/>
        <v>0</v>
      </c>
      <c r="AG77" s="113">
        <v>0</v>
      </c>
      <c r="AH77" s="113">
        <v>0</v>
      </c>
      <c r="AI77" s="113">
        <v>0</v>
      </c>
      <c r="AJ77" s="113">
        <f t="shared" si="10"/>
        <v>0</v>
      </c>
      <c r="AK77" s="113">
        <f t="shared" si="11"/>
        <v>0</v>
      </c>
      <c r="AL77" s="115">
        <v>0</v>
      </c>
      <c r="AM77" s="115">
        <v>0</v>
      </c>
      <c r="AN77" s="115">
        <v>0</v>
      </c>
      <c r="AO77" s="115">
        <v>0</v>
      </c>
      <c r="AP77" s="115">
        <v>0</v>
      </c>
      <c r="AQ77" s="115">
        <v>0</v>
      </c>
      <c r="AR77" s="115">
        <v>0</v>
      </c>
      <c r="AS77" s="115">
        <v>0</v>
      </c>
      <c r="AT77" s="409">
        <f t="shared" si="127"/>
        <v>0</v>
      </c>
      <c r="AU77" s="115">
        <f t="shared" si="128"/>
        <v>0</v>
      </c>
      <c r="AV77" s="116">
        <f t="shared" si="13"/>
        <v>0</v>
      </c>
      <c r="AW77" s="855">
        <f t="shared" si="129"/>
        <v>663250</v>
      </c>
      <c r="AX77" s="528">
        <f t="shared" si="130"/>
        <v>488401</v>
      </c>
      <c r="AY77" s="113">
        <f t="shared" si="131"/>
        <v>0</v>
      </c>
      <c r="AZ77" s="113">
        <f t="shared" si="132"/>
        <v>0</v>
      </c>
      <c r="BA77" s="528">
        <f t="shared" si="133"/>
        <v>165080</v>
      </c>
      <c r="BB77" s="528">
        <f t="shared" si="133"/>
        <v>9769</v>
      </c>
      <c r="BC77" s="528">
        <f t="shared" si="134"/>
        <v>0</v>
      </c>
      <c r="BD77" s="549">
        <f t="shared" si="135"/>
        <v>1.0443</v>
      </c>
      <c r="BE77" s="549">
        <f t="shared" si="136"/>
        <v>1.0443</v>
      </c>
      <c r="BF77" s="953">
        <f t="shared" si="137"/>
        <v>0</v>
      </c>
      <c r="BG77" s="550">
        <f t="shared" si="138"/>
        <v>0</v>
      </c>
    </row>
    <row r="78" spans="1:60" ht="12.95" customHeight="1" x14ac:dyDescent="0.25">
      <c r="A78" s="541">
        <v>14</v>
      </c>
      <c r="B78" s="542">
        <v>4430</v>
      </c>
      <c r="C78" s="542">
        <v>600074862</v>
      </c>
      <c r="D78" s="542">
        <v>70695024</v>
      </c>
      <c r="E78" s="544" t="s">
        <v>359</v>
      </c>
      <c r="F78" s="542">
        <v>3143</v>
      </c>
      <c r="G78" s="545" t="s">
        <v>634</v>
      </c>
      <c r="H78" s="545" t="s">
        <v>282</v>
      </c>
      <c r="I78" s="522">
        <v>15449</v>
      </c>
      <c r="J78" s="547">
        <v>10890</v>
      </c>
      <c r="K78" s="547">
        <v>0</v>
      </c>
      <c r="L78" s="339">
        <v>3681</v>
      </c>
      <c r="M78" s="339">
        <v>218</v>
      </c>
      <c r="N78" s="547">
        <v>660</v>
      </c>
      <c r="O78" s="548">
        <v>0.05</v>
      </c>
      <c r="P78" s="733">
        <v>0</v>
      </c>
      <c r="Q78" s="823">
        <v>0.05</v>
      </c>
      <c r="R78" s="112">
        <f t="shared" ref="R78:R121" si="139">Z78*-1</f>
        <v>0</v>
      </c>
      <c r="S78" s="113">
        <v>0</v>
      </c>
      <c r="T78" s="113">
        <v>0</v>
      </c>
      <c r="U78" s="113">
        <v>0</v>
      </c>
      <c r="V78" s="113">
        <v>0</v>
      </c>
      <c r="W78" s="113">
        <v>0</v>
      </c>
      <c r="X78" s="113">
        <v>0</v>
      </c>
      <c r="Y78" s="113">
        <f t="shared" ref="Y78:Y121" si="140">SUM(R78:X78)</f>
        <v>0</v>
      </c>
      <c r="Z78" s="113">
        <v>0</v>
      </c>
      <c r="AA78" s="113">
        <v>0</v>
      </c>
      <c r="AB78" s="113">
        <v>0</v>
      </c>
      <c r="AC78" s="113">
        <f t="shared" ref="AC78:AC121" si="141">SUM(Z78:AB78)</f>
        <v>0</v>
      </c>
      <c r="AD78" s="113">
        <f t="shared" ref="AD78:AD121" si="142">Y78+AC78</f>
        <v>0</v>
      </c>
      <c r="AE78" s="114">
        <f t="shared" ref="AE78:AE121" si="143">ROUND((Y78+Z78+AA78)*33.8%,0)</f>
        <v>0</v>
      </c>
      <c r="AF78" s="114">
        <f t="shared" ref="AF78:AF121" si="144">ROUND(Y78*2%,0)</f>
        <v>0</v>
      </c>
      <c r="AG78" s="113">
        <v>0</v>
      </c>
      <c r="AH78" s="113">
        <v>0</v>
      </c>
      <c r="AI78" s="113">
        <v>0</v>
      </c>
      <c r="AJ78" s="113">
        <f t="shared" ref="AJ78:AJ121" si="145">SUM(AG78:AI78)</f>
        <v>0</v>
      </c>
      <c r="AK78" s="113">
        <f t="shared" ref="AK78:AK121" si="146">AD78+AE78+AF78+AJ78</f>
        <v>0</v>
      </c>
      <c r="AL78" s="115">
        <v>0</v>
      </c>
      <c r="AM78" s="115">
        <v>0</v>
      </c>
      <c r="AN78" s="115">
        <v>0</v>
      </c>
      <c r="AO78" s="115">
        <v>0</v>
      </c>
      <c r="AP78" s="115">
        <v>0</v>
      </c>
      <c r="AQ78" s="115">
        <v>0</v>
      </c>
      <c r="AR78" s="115">
        <v>0</v>
      </c>
      <c r="AS78" s="115">
        <v>0</v>
      </c>
      <c r="AT78" s="409">
        <f t="shared" si="127"/>
        <v>0</v>
      </c>
      <c r="AU78" s="115">
        <f t="shared" si="128"/>
        <v>0</v>
      </c>
      <c r="AV78" s="116">
        <f t="shared" ref="AV78:AV121" si="147">SUM(AT78:AU78)</f>
        <v>0</v>
      </c>
      <c r="AW78" s="855">
        <f t="shared" si="129"/>
        <v>15449</v>
      </c>
      <c r="AX78" s="528">
        <f t="shared" si="130"/>
        <v>10890</v>
      </c>
      <c r="AY78" s="113">
        <f t="shared" si="131"/>
        <v>0</v>
      </c>
      <c r="AZ78" s="113">
        <f t="shared" si="132"/>
        <v>0</v>
      </c>
      <c r="BA78" s="528">
        <f t="shared" si="133"/>
        <v>3681</v>
      </c>
      <c r="BB78" s="528">
        <f t="shared" si="133"/>
        <v>218</v>
      </c>
      <c r="BC78" s="528">
        <f t="shared" si="134"/>
        <v>660</v>
      </c>
      <c r="BD78" s="549">
        <f t="shared" si="135"/>
        <v>0.05</v>
      </c>
      <c r="BE78" s="549">
        <f t="shared" si="136"/>
        <v>0</v>
      </c>
      <c r="BF78" s="953">
        <f t="shared" si="137"/>
        <v>0</v>
      </c>
      <c r="BG78" s="550">
        <f t="shared" si="138"/>
        <v>0.05</v>
      </c>
    </row>
    <row r="79" spans="1:60" ht="12.95" customHeight="1" x14ac:dyDescent="0.25">
      <c r="A79" s="529">
        <v>14</v>
      </c>
      <c r="B79" s="531">
        <v>4430</v>
      </c>
      <c r="C79" s="531">
        <v>600074862</v>
      </c>
      <c r="D79" s="531">
        <v>70695024</v>
      </c>
      <c r="E79" s="553" t="s">
        <v>360</v>
      </c>
      <c r="F79" s="559"/>
      <c r="G79" s="560"/>
      <c r="H79" s="560"/>
      <c r="I79" s="555">
        <v>5192655</v>
      </c>
      <c r="J79" s="556">
        <v>3759692</v>
      </c>
      <c r="K79" s="556">
        <v>0</v>
      </c>
      <c r="L79" s="556">
        <v>1270776</v>
      </c>
      <c r="M79" s="556">
        <v>75196</v>
      </c>
      <c r="N79" s="556">
        <v>86991</v>
      </c>
      <c r="O79" s="557">
        <v>8.6278000000000006</v>
      </c>
      <c r="P79" s="557">
        <v>5.5198</v>
      </c>
      <c r="Q79" s="661">
        <v>3.1079999999999997</v>
      </c>
      <c r="R79" s="555">
        <f t="shared" ref="R79:BG79" si="148">SUM(R73:R78)</f>
        <v>0</v>
      </c>
      <c r="S79" s="556">
        <f t="shared" si="148"/>
        <v>0</v>
      </c>
      <c r="T79" s="556">
        <f t="shared" si="148"/>
        <v>0</v>
      </c>
      <c r="U79" s="556">
        <f t="shared" si="148"/>
        <v>18048</v>
      </c>
      <c r="V79" s="556">
        <f t="shared" si="148"/>
        <v>0</v>
      </c>
      <c r="W79" s="556">
        <f t="shared" ref="W79" si="149">SUM(W73:W78)</f>
        <v>0</v>
      </c>
      <c r="X79" s="556">
        <f t="shared" si="148"/>
        <v>0</v>
      </c>
      <c r="Y79" s="556">
        <f t="shared" si="148"/>
        <v>18048</v>
      </c>
      <c r="Z79" s="556">
        <f t="shared" si="148"/>
        <v>0</v>
      </c>
      <c r="AA79" s="556">
        <f t="shared" si="148"/>
        <v>0</v>
      </c>
      <c r="AB79" s="556">
        <f t="shared" si="148"/>
        <v>0</v>
      </c>
      <c r="AC79" s="556">
        <f t="shared" si="148"/>
        <v>0</v>
      </c>
      <c r="AD79" s="556">
        <f t="shared" si="148"/>
        <v>18048</v>
      </c>
      <c r="AE79" s="556">
        <f t="shared" si="148"/>
        <v>6100</v>
      </c>
      <c r="AF79" s="556">
        <f t="shared" si="148"/>
        <v>361</v>
      </c>
      <c r="AG79" s="556">
        <f t="shared" si="148"/>
        <v>0</v>
      </c>
      <c r="AH79" s="556">
        <f t="shared" si="148"/>
        <v>0</v>
      </c>
      <c r="AI79" s="556">
        <f t="shared" si="148"/>
        <v>0</v>
      </c>
      <c r="AJ79" s="556">
        <f t="shared" si="148"/>
        <v>0</v>
      </c>
      <c r="AK79" s="556">
        <f t="shared" si="148"/>
        <v>24509</v>
      </c>
      <c r="AL79" s="557">
        <f t="shared" si="148"/>
        <v>0</v>
      </c>
      <c r="AM79" s="557">
        <f t="shared" si="148"/>
        <v>0</v>
      </c>
      <c r="AN79" s="557">
        <f t="shared" si="148"/>
        <v>0</v>
      </c>
      <c r="AO79" s="557">
        <f t="shared" si="148"/>
        <v>0</v>
      </c>
      <c r="AP79" s="557">
        <f t="shared" si="148"/>
        <v>0</v>
      </c>
      <c r="AQ79" s="557">
        <f t="shared" ref="AQ79" si="150">SUM(AQ73:AQ78)</f>
        <v>0</v>
      </c>
      <c r="AR79" s="557">
        <f t="shared" si="148"/>
        <v>0</v>
      </c>
      <c r="AS79" s="557">
        <f t="shared" si="148"/>
        <v>0</v>
      </c>
      <c r="AT79" s="557">
        <f t="shared" si="148"/>
        <v>0</v>
      </c>
      <c r="AU79" s="557">
        <f t="shared" si="148"/>
        <v>0</v>
      </c>
      <c r="AV79" s="558">
        <f t="shared" si="148"/>
        <v>0</v>
      </c>
      <c r="AW79" s="856">
        <f t="shared" si="148"/>
        <v>5217164</v>
      </c>
      <c r="AX79" s="556">
        <f t="shared" si="148"/>
        <v>3777740</v>
      </c>
      <c r="AY79" s="571">
        <f t="shared" ref="AY79" si="151">SUM(AY73:AY78)</f>
        <v>0</v>
      </c>
      <c r="AZ79" s="556">
        <f t="shared" si="148"/>
        <v>0</v>
      </c>
      <c r="BA79" s="556">
        <f t="shared" si="148"/>
        <v>1276876</v>
      </c>
      <c r="BB79" s="556">
        <f t="shared" si="148"/>
        <v>75557</v>
      </c>
      <c r="BC79" s="556">
        <f t="shared" si="148"/>
        <v>86991</v>
      </c>
      <c r="BD79" s="557">
        <f t="shared" si="148"/>
        <v>8.6278000000000006</v>
      </c>
      <c r="BE79" s="557">
        <f t="shared" si="148"/>
        <v>5.5198</v>
      </c>
      <c r="BF79" s="557">
        <f t="shared" si="148"/>
        <v>0</v>
      </c>
      <c r="BG79" s="558">
        <f t="shared" si="148"/>
        <v>3.1079999999999997</v>
      </c>
      <c r="BH79" s="626"/>
    </row>
    <row r="80" spans="1:60" ht="12.95" customHeight="1" x14ac:dyDescent="0.25">
      <c r="A80" s="541">
        <v>15</v>
      </c>
      <c r="B80" s="542">
        <v>4433</v>
      </c>
      <c r="C80" s="542">
        <v>600075001</v>
      </c>
      <c r="D80" s="542">
        <v>70695440</v>
      </c>
      <c r="E80" s="544" t="s">
        <v>361</v>
      </c>
      <c r="F80" s="542">
        <v>3111</v>
      </c>
      <c r="G80" s="545" t="s">
        <v>329</v>
      </c>
      <c r="H80" s="545" t="s">
        <v>281</v>
      </c>
      <c r="I80" s="522">
        <v>1531576</v>
      </c>
      <c r="J80" s="522">
        <v>1113906</v>
      </c>
      <c r="K80" s="795">
        <v>6720</v>
      </c>
      <c r="L80" s="339">
        <v>378771</v>
      </c>
      <c r="M80" s="339">
        <v>22279</v>
      </c>
      <c r="N80" s="547">
        <v>9900</v>
      </c>
      <c r="O80" s="548">
        <v>2.5009000000000001</v>
      </c>
      <c r="P80" s="733">
        <v>1.99</v>
      </c>
      <c r="Q80" s="823">
        <v>0.51090000000000002</v>
      </c>
      <c r="R80" s="112">
        <f t="shared" si="139"/>
        <v>-10290</v>
      </c>
      <c r="S80" s="113">
        <v>0</v>
      </c>
      <c r="T80" s="113">
        <v>0</v>
      </c>
      <c r="U80" s="113">
        <v>0</v>
      </c>
      <c r="V80" s="113">
        <v>0</v>
      </c>
      <c r="W80" s="113">
        <v>0</v>
      </c>
      <c r="X80" s="113">
        <v>0</v>
      </c>
      <c r="Y80" s="113">
        <f t="shared" si="140"/>
        <v>-10290</v>
      </c>
      <c r="Z80" s="113">
        <v>10290</v>
      </c>
      <c r="AA80" s="113">
        <v>0</v>
      </c>
      <c r="AB80" s="113">
        <v>0</v>
      </c>
      <c r="AC80" s="113">
        <f t="shared" si="141"/>
        <v>10290</v>
      </c>
      <c r="AD80" s="113">
        <f t="shared" si="142"/>
        <v>0</v>
      </c>
      <c r="AE80" s="114">
        <f t="shared" si="143"/>
        <v>0</v>
      </c>
      <c r="AF80" s="114">
        <f t="shared" si="144"/>
        <v>-206</v>
      </c>
      <c r="AG80" s="113">
        <v>0</v>
      </c>
      <c r="AH80" s="113">
        <v>0</v>
      </c>
      <c r="AI80" s="113">
        <v>0</v>
      </c>
      <c r="AJ80" s="113">
        <f t="shared" si="145"/>
        <v>0</v>
      </c>
      <c r="AK80" s="113">
        <f t="shared" si="146"/>
        <v>-206</v>
      </c>
      <c r="AL80" s="115">
        <v>-0.01</v>
      </c>
      <c r="AM80" s="115">
        <v>0</v>
      </c>
      <c r="AN80" s="115">
        <v>0</v>
      </c>
      <c r="AO80" s="115">
        <v>0</v>
      </c>
      <c r="AP80" s="115">
        <v>0</v>
      </c>
      <c r="AQ80" s="115">
        <v>0</v>
      </c>
      <c r="AR80" s="115">
        <v>0</v>
      </c>
      <c r="AS80" s="115">
        <v>0</v>
      </c>
      <c r="AT80" s="409">
        <f t="shared" ref="AT80:AT85" si="152">AL80+AN80+AO80+AR80+AQ80</f>
        <v>-0.01</v>
      </c>
      <c r="AU80" s="115">
        <f t="shared" ref="AU80:AU85" si="153">AM80+AP80+AS80</f>
        <v>0</v>
      </c>
      <c r="AV80" s="116">
        <f t="shared" si="147"/>
        <v>-0.01</v>
      </c>
      <c r="AW80" s="855">
        <f t="shared" ref="AW80:AW85" si="154">I80+AK80</f>
        <v>1531370</v>
      </c>
      <c r="AX80" s="528">
        <f t="shared" ref="AX80:AX85" si="155">J80+Y80</f>
        <v>1103616</v>
      </c>
      <c r="AY80" s="113">
        <f t="shared" ref="AY80:AY85" si="156">W80</f>
        <v>0</v>
      </c>
      <c r="AZ80" s="113">
        <f t="shared" ref="AZ80:AZ85" si="157">K80+AC80</f>
        <v>17010</v>
      </c>
      <c r="BA80" s="528">
        <f t="shared" ref="BA80:BB85" si="158">L80+AE80</f>
        <v>378771</v>
      </c>
      <c r="BB80" s="528">
        <f t="shared" si="158"/>
        <v>22073</v>
      </c>
      <c r="BC80" s="528">
        <f t="shared" ref="BC80:BC85" si="159">N80+AJ80</f>
        <v>9900</v>
      </c>
      <c r="BD80" s="549">
        <f t="shared" ref="BD80:BD85" si="160">O80+AV80</f>
        <v>2.4909000000000003</v>
      </c>
      <c r="BE80" s="549">
        <f t="shared" ref="BE80:BE85" si="161">P80+AT80</f>
        <v>1.98</v>
      </c>
      <c r="BF80" s="953">
        <f t="shared" ref="BF80:BF85" si="162">AQ80</f>
        <v>0</v>
      </c>
      <c r="BG80" s="550">
        <f t="shared" ref="BG80:BG85" si="163">Q80+AU80</f>
        <v>0.51090000000000002</v>
      </c>
    </row>
    <row r="81" spans="1:59" ht="12.95" customHeight="1" x14ac:dyDescent="0.25">
      <c r="A81" s="541">
        <v>15</v>
      </c>
      <c r="B81" s="542">
        <v>4433</v>
      </c>
      <c r="C81" s="542">
        <v>600075001</v>
      </c>
      <c r="D81" s="542">
        <v>70695440</v>
      </c>
      <c r="E81" s="544" t="s">
        <v>361</v>
      </c>
      <c r="F81" s="542">
        <v>3117</v>
      </c>
      <c r="G81" s="545" t="s">
        <v>333</v>
      </c>
      <c r="H81" s="545" t="s">
        <v>281</v>
      </c>
      <c r="I81" s="522">
        <v>1717683</v>
      </c>
      <c r="J81" s="547">
        <v>1216615</v>
      </c>
      <c r="K81" s="547">
        <v>0</v>
      </c>
      <c r="L81" s="339">
        <v>411216</v>
      </c>
      <c r="M81" s="339">
        <v>24332</v>
      </c>
      <c r="N81" s="547">
        <v>65520</v>
      </c>
      <c r="O81" s="548">
        <v>2.3086000000000002</v>
      </c>
      <c r="P81" s="733">
        <v>1.5455000000000001</v>
      </c>
      <c r="Q81" s="823">
        <v>0.76310000000000011</v>
      </c>
      <c r="R81" s="112">
        <f t="shared" si="139"/>
        <v>0</v>
      </c>
      <c r="S81" s="113">
        <v>0</v>
      </c>
      <c r="T81" s="113">
        <v>0</v>
      </c>
      <c r="U81" s="113">
        <v>17360</v>
      </c>
      <c r="V81" s="113">
        <v>0</v>
      </c>
      <c r="W81" s="113">
        <v>0</v>
      </c>
      <c r="X81" s="113">
        <v>0</v>
      </c>
      <c r="Y81" s="113">
        <f t="shared" si="140"/>
        <v>17360</v>
      </c>
      <c r="Z81" s="113">
        <v>0</v>
      </c>
      <c r="AA81" s="113">
        <v>0</v>
      </c>
      <c r="AB81" s="113">
        <v>0</v>
      </c>
      <c r="AC81" s="113">
        <f t="shared" si="141"/>
        <v>0</v>
      </c>
      <c r="AD81" s="113">
        <f t="shared" si="142"/>
        <v>17360</v>
      </c>
      <c r="AE81" s="114">
        <f t="shared" si="143"/>
        <v>5868</v>
      </c>
      <c r="AF81" s="114">
        <f t="shared" si="144"/>
        <v>347</v>
      </c>
      <c r="AG81" s="113">
        <v>0</v>
      </c>
      <c r="AH81" s="113">
        <v>0</v>
      </c>
      <c r="AI81" s="113">
        <v>0</v>
      </c>
      <c r="AJ81" s="113">
        <f t="shared" si="145"/>
        <v>0</v>
      </c>
      <c r="AK81" s="113">
        <f t="shared" si="146"/>
        <v>23575</v>
      </c>
      <c r="AL81" s="115">
        <v>0</v>
      </c>
      <c r="AM81" s="115">
        <v>0</v>
      </c>
      <c r="AN81" s="115">
        <v>0</v>
      </c>
      <c r="AO81" s="115">
        <v>0</v>
      </c>
      <c r="AP81" s="115">
        <v>0</v>
      </c>
      <c r="AQ81" s="115">
        <v>0</v>
      </c>
      <c r="AR81" s="115">
        <v>0</v>
      </c>
      <c r="AS81" s="115">
        <v>0</v>
      </c>
      <c r="AT81" s="409">
        <f t="shared" si="152"/>
        <v>0</v>
      </c>
      <c r="AU81" s="115">
        <f t="shared" si="153"/>
        <v>0</v>
      </c>
      <c r="AV81" s="116">
        <f t="shared" si="147"/>
        <v>0</v>
      </c>
      <c r="AW81" s="855">
        <f t="shared" si="154"/>
        <v>1741258</v>
      </c>
      <c r="AX81" s="528">
        <f t="shared" si="155"/>
        <v>1233975</v>
      </c>
      <c r="AY81" s="113">
        <f t="shared" si="156"/>
        <v>0</v>
      </c>
      <c r="AZ81" s="113">
        <f t="shared" si="157"/>
        <v>0</v>
      </c>
      <c r="BA81" s="528">
        <f t="shared" si="158"/>
        <v>417084</v>
      </c>
      <c r="BB81" s="528">
        <f t="shared" si="158"/>
        <v>24679</v>
      </c>
      <c r="BC81" s="528">
        <f t="shared" si="159"/>
        <v>65520</v>
      </c>
      <c r="BD81" s="549">
        <f t="shared" si="160"/>
        <v>2.3086000000000002</v>
      </c>
      <c r="BE81" s="549">
        <f t="shared" si="161"/>
        <v>1.5455000000000001</v>
      </c>
      <c r="BF81" s="953">
        <f t="shared" si="162"/>
        <v>0</v>
      </c>
      <c r="BG81" s="550">
        <f t="shared" si="163"/>
        <v>0.76310000000000011</v>
      </c>
    </row>
    <row r="82" spans="1:59" ht="12.95" customHeight="1" x14ac:dyDescent="0.25">
      <c r="A82" s="541">
        <v>15</v>
      </c>
      <c r="B82" s="542">
        <v>4433</v>
      </c>
      <c r="C82" s="542">
        <v>600075001</v>
      </c>
      <c r="D82" s="542">
        <v>70695440</v>
      </c>
      <c r="E82" s="544" t="s">
        <v>361</v>
      </c>
      <c r="F82" s="542">
        <v>3117</v>
      </c>
      <c r="G82" s="545" t="s">
        <v>323</v>
      </c>
      <c r="H82" s="545" t="s">
        <v>282</v>
      </c>
      <c r="I82" s="522">
        <v>193409</v>
      </c>
      <c r="J82" s="547">
        <v>142422</v>
      </c>
      <c r="K82" s="547">
        <v>0</v>
      </c>
      <c r="L82" s="339">
        <v>48139</v>
      </c>
      <c r="M82" s="339">
        <v>2848</v>
      </c>
      <c r="N82" s="547">
        <v>0</v>
      </c>
      <c r="O82" s="548">
        <v>0.5</v>
      </c>
      <c r="P82" s="733">
        <v>0.5</v>
      </c>
      <c r="Q82" s="823">
        <v>0</v>
      </c>
      <c r="R82" s="112">
        <f t="shared" si="139"/>
        <v>0</v>
      </c>
      <c r="S82" s="113">
        <v>0</v>
      </c>
      <c r="T82" s="113">
        <v>0</v>
      </c>
      <c r="U82" s="113">
        <v>0</v>
      </c>
      <c r="V82" s="113">
        <v>0</v>
      </c>
      <c r="W82" s="113">
        <v>0</v>
      </c>
      <c r="X82" s="113">
        <v>0</v>
      </c>
      <c r="Y82" s="113">
        <f t="shared" si="140"/>
        <v>0</v>
      </c>
      <c r="Z82" s="113">
        <v>0</v>
      </c>
      <c r="AA82" s="113">
        <v>0</v>
      </c>
      <c r="AB82" s="113">
        <v>0</v>
      </c>
      <c r="AC82" s="113">
        <f t="shared" si="141"/>
        <v>0</v>
      </c>
      <c r="AD82" s="113">
        <f t="shared" si="142"/>
        <v>0</v>
      </c>
      <c r="AE82" s="114">
        <f t="shared" si="143"/>
        <v>0</v>
      </c>
      <c r="AF82" s="114">
        <f t="shared" si="144"/>
        <v>0</v>
      </c>
      <c r="AG82" s="113">
        <v>0</v>
      </c>
      <c r="AH82" s="113">
        <v>0</v>
      </c>
      <c r="AI82" s="113">
        <v>0</v>
      </c>
      <c r="AJ82" s="113">
        <f t="shared" si="145"/>
        <v>0</v>
      </c>
      <c r="AK82" s="113">
        <f t="shared" si="146"/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v>0</v>
      </c>
      <c r="AR82" s="115">
        <v>0</v>
      </c>
      <c r="AS82" s="115">
        <v>0</v>
      </c>
      <c r="AT82" s="409">
        <f t="shared" si="152"/>
        <v>0</v>
      </c>
      <c r="AU82" s="115">
        <f t="shared" si="153"/>
        <v>0</v>
      </c>
      <c r="AV82" s="116">
        <f t="shared" si="147"/>
        <v>0</v>
      </c>
      <c r="AW82" s="855">
        <f t="shared" si="154"/>
        <v>193409</v>
      </c>
      <c r="AX82" s="528">
        <f t="shared" si="155"/>
        <v>142422</v>
      </c>
      <c r="AY82" s="113">
        <f t="shared" si="156"/>
        <v>0</v>
      </c>
      <c r="AZ82" s="113">
        <f t="shared" si="157"/>
        <v>0</v>
      </c>
      <c r="BA82" s="528">
        <f t="shared" si="158"/>
        <v>48139</v>
      </c>
      <c r="BB82" s="528">
        <f t="shared" si="158"/>
        <v>2848</v>
      </c>
      <c r="BC82" s="528">
        <f t="shared" si="159"/>
        <v>0</v>
      </c>
      <c r="BD82" s="549">
        <f t="shared" si="160"/>
        <v>0.5</v>
      </c>
      <c r="BE82" s="549">
        <f t="shared" si="161"/>
        <v>0.5</v>
      </c>
      <c r="BF82" s="953">
        <f t="shared" si="162"/>
        <v>0</v>
      </c>
      <c r="BG82" s="550">
        <f t="shared" si="163"/>
        <v>0</v>
      </c>
    </row>
    <row r="83" spans="1:59" ht="12.95" customHeight="1" x14ac:dyDescent="0.25">
      <c r="A83" s="541">
        <v>15</v>
      </c>
      <c r="B83" s="542">
        <v>4433</v>
      </c>
      <c r="C83" s="542">
        <v>600075001</v>
      </c>
      <c r="D83" s="542">
        <v>70695440</v>
      </c>
      <c r="E83" s="544" t="s">
        <v>361</v>
      </c>
      <c r="F83" s="542">
        <v>3141</v>
      </c>
      <c r="G83" s="545" t="s">
        <v>319</v>
      </c>
      <c r="H83" s="545" t="s">
        <v>282</v>
      </c>
      <c r="I83" s="522">
        <v>446604</v>
      </c>
      <c r="J83" s="547">
        <v>323279</v>
      </c>
      <c r="K83" s="547">
        <v>4200</v>
      </c>
      <c r="L83" s="339">
        <v>110688</v>
      </c>
      <c r="M83" s="339">
        <v>6465</v>
      </c>
      <c r="N83" s="547">
        <v>1972</v>
      </c>
      <c r="O83" s="548">
        <v>1.1099999999999999</v>
      </c>
      <c r="P83" s="733">
        <v>0</v>
      </c>
      <c r="Q83" s="823">
        <v>1.1099999999999999</v>
      </c>
      <c r="R83" s="112">
        <f t="shared" si="139"/>
        <v>0</v>
      </c>
      <c r="S83" s="113">
        <v>0</v>
      </c>
      <c r="T83" s="113">
        <v>0</v>
      </c>
      <c r="U83" s="113">
        <v>0</v>
      </c>
      <c r="V83" s="113">
        <v>0</v>
      </c>
      <c r="W83" s="113">
        <v>0</v>
      </c>
      <c r="X83" s="113">
        <v>0</v>
      </c>
      <c r="Y83" s="113">
        <f t="shared" si="140"/>
        <v>0</v>
      </c>
      <c r="Z83" s="113">
        <v>0</v>
      </c>
      <c r="AA83" s="113">
        <v>0</v>
      </c>
      <c r="AB83" s="113">
        <v>0</v>
      </c>
      <c r="AC83" s="113">
        <f t="shared" si="141"/>
        <v>0</v>
      </c>
      <c r="AD83" s="113">
        <f t="shared" si="142"/>
        <v>0</v>
      </c>
      <c r="AE83" s="114">
        <f t="shared" si="143"/>
        <v>0</v>
      </c>
      <c r="AF83" s="114">
        <f t="shared" si="144"/>
        <v>0</v>
      </c>
      <c r="AG83" s="113">
        <v>0</v>
      </c>
      <c r="AH83" s="113">
        <v>0</v>
      </c>
      <c r="AI83" s="113">
        <v>0</v>
      </c>
      <c r="AJ83" s="113">
        <f t="shared" si="145"/>
        <v>0</v>
      </c>
      <c r="AK83" s="113">
        <f t="shared" si="146"/>
        <v>0</v>
      </c>
      <c r="AL83" s="115">
        <v>0</v>
      </c>
      <c r="AM83" s="115">
        <v>0.01</v>
      </c>
      <c r="AN83" s="115">
        <v>0</v>
      </c>
      <c r="AO83" s="115">
        <v>0</v>
      </c>
      <c r="AP83" s="115">
        <v>0</v>
      </c>
      <c r="AQ83" s="115">
        <v>0</v>
      </c>
      <c r="AR83" s="115">
        <v>0</v>
      </c>
      <c r="AS83" s="115">
        <v>0</v>
      </c>
      <c r="AT83" s="409">
        <f t="shared" si="152"/>
        <v>0</v>
      </c>
      <c r="AU83" s="115">
        <f t="shared" si="153"/>
        <v>0.01</v>
      </c>
      <c r="AV83" s="116">
        <f t="shared" si="147"/>
        <v>0.01</v>
      </c>
      <c r="AW83" s="855">
        <f t="shared" si="154"/>
        <v>446604</v>
      </c>
      <c r="AX83" s="528">
        <f t="shared" si="155"/>
        <v>323279</v>
      </c>
      <c r="AY83" s="113">
        <f t="shared" si="156"/>
        <v>0</v>
      </c>
      <c r="AZ83" s="113">
        <f t="shared" si="157"/>
        <v>4200</v>
      </c>
      <c r="BA83" s="528">
        <f t="shared" si="158"/>
        <v>110688</v>
      </c>
      <c r="BB83" s="528">
        <f t="shared" si="158"/>
        <v>6465</v>
      </c>
      <c r="BC83" s="528">
        <f t="shared" si="159"/>
        <v>1972</v>
      </c>
      <c r="BD83" s="549">
        <f t="shared" si="160"/>
        <v>1.1199999999999999</v>
      </c>
      <c r="BE83" s="549">
        <f t="shared" si="161"/>
        <v>0</v>
      </c>
      <c r="BF83" s="953">
        <f t="shared" si="162"/>
        <v>0</v>
      </c>
      <c r="BG83" s="550">
        <f t="shared" si="163"/>
        <v>1.1199999999999999</v>
      </c>
    </row>
    <row r="84" spans="1:59" ht="12.95" customHeight="1" x14ac:dyDescent="0.25">
      <c r="A84" s="541">
        <v>15</v>
      </c>
      <c r="B84" s="542">
        <v>4433</v>
      </c>
      <c r="C84" s="542">
        <v>600075001</v>
      </c>
      <c r="D84" s="542">
        <v>70695440</v>
      </c>
      <c r="E84" s="544" t="s">
        <v>361</v>
      </c>
      <c r="F84" s="542">
        <v>3143</v>
      </c>
      <c r="G84" s="545" t="s">
        <v>633</v>
      </c>
      <c r="H84" s="545" t="s">
        <v>281</v>
      </c>
      <c r="I84" s="522">
        <v>237364</v>
      </c>
      <c r="J84" s="547">
        <v>168996</v>
      </c>
      <c r="K84" s="547">
        <v>5880</v>
      </c>
      <c r="L84" s="339">
        <v>59108</v>
      </c>
      <c r="M84" s="339">
        <v>3380</v>
      </c>
      <c r="N84" s="547">
        <v>0</v>
      </c>
      <c r="O84" s="548">
        <v>0.49</v>
      </c>
      <c r="P84" s="733">
        <v>0.49</v>
      </c>
      <c r="Q84" s="823">
        <v>0</v>
      </c>
      <c r="R84" s="112">
        <f t="shared" si="139"/>
        <v>0</v>
      </c>
      <c r="S84" s="113">
        <v>0</v>
      </c>
      <c r="T84" s="113">
        <v>0</v>
      </c>
      <c r="U84" s="113">
        <v>0</v>
      </c>
      <c r="V84" s="113">
        <v>0</v>
      </c>
      <c r="W84" s="113">
        <v>0</v>
      </c>
      <c r="X84" s="113">
        <v>0</v>
      </c>
      <c r="Y84" s="113">
        <f t="shared" si="140"/>
        <v>0</v>
      </c>
      <c r="Z84" s="113">
        <v>0</v>
      </c>
      <c r="AA84" s="113">
        <v>0</v>
      </c>
      <c r="AB84" s="113">
        <v>0</v>
      </c>
      <c r="AC84" s="113">
        <f t="shared" si="141"/>
        <v>0</v>
      </c>
      <c r="AD84" s="113">
        <f t="shared" si="142"/>
        <v>0</v>
      </c>
      <c r="AE84" s="114">
        <f t="shared" si="143"/>
        <v>0</v>
      </c>
      <c r="AF84" s="114">
        <f t="shared" si="144"/>
        <v>0</v>
      </c>
      <c r="AG84" s="113">
        <v>0</v>
      </c>
      <c r="AH84" s="113">
        <v>0</v>
      </c>
      <c r="AI84" s="113">
        <v>0</v>
      </c>
      <c r="AJ84" s="113">
        <f t="shared" si="145"/>
        <v>0</v>
      </c>
      <c r="AK84" s="113">
        <f t="shared" si="146"/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v>0</v>
      </c>
      <c r="AR84" s="115">
        <v>0</v>
      </c>
      <c r="AS84" s="115">
        <v>0</v>
      </c>
      <c r="AT84" s="409">
        <f t="shared" si="152"/>
        <v>0</v>
      </c>
      <c r="AU84" s="115">
        <f t="shared" si="153"/>
        <v>0</v>
      </c>
      <c r="AV84" s="116">
        <f t="shared" si="147"/>
        <v>0</v>
      </c>
      <c r="AW84" s="855">
        <f t="shared" si="154"/>
        <v>237364</v>
      </c>
      <c r="AX84" s="528">
        <f t="shared" si="155"/>
        <v>168996</v>
      </c>
      <c r="AY84" s="113">
        <f t="shared" si="156"/>
        <v>0</v>
      </c>
      <c r="AZ84" s="113">
        <f t="shared" si="157"/>
        <v>5880</v>
      </c>
      <c r="BA84" s="528">
        <f t="shared" si="158"/>
        <v>59108</v>
      </c>
      <c r="BB84" s="528">
        <f t="shared" si="158"/>
        <v>3380</v>
      </c>
      <c r="BC84" s="528">
        <f t="shared" si="159"/>
        <v>0</v>
      </c>
      <c r="BD84" s="549">
        <f t="shared" si="160"/>
        <v>0.49</v>
      </c>
      <c r="BE84" s="549">
        <f t="shared" si="161"/>
        <v>0.49</v>
      </c>
      <c r="BF84" s="953">
        <f t="shared" si="162"/>
        <v>0</v>
      </c>
      <c r="BG84" s="550">
        <f t="shared" si="163"/>
        <v>0</v>
      </c>
    </row>
    <row r="85" spans="1:59" ht="12.95" customHeight="1" x14ac:dyDescent="0.25">
      <c r="A85" s="541">
        <v>15</v>
      </c>
      <c r="B85" s="542">
        <v>4433</v>
      </c>
      <c r="C85" s="542">
        <v>600075001</v>
      </c>
      <c r="D85" s="542">
        <v>70695440</v>
      </c>
      <c r="E85" s="544" t="s">
        <v>361</v>
      </c>
      <c r="F85" s="542">
        <v>3143</v>
      </c>
      <c r="G85" s="545" t="s">
        <v>634</v>
      </c>
      <c r="H85" s="545" t="s">
        <v>282</v>
      </c>
      <c r="I85" s="522">
        <v>7724</v>
      </c>
      <c r="J85" s="547">
        <v>5445</v>
      </c>
      <c r="K85" s="547">
        <v>0</v>
      </c>
      <c r="L85" s="339">
        <v>1840</v>
      </c>
      <c r="M85" s="339">
        <v>109</v>
      </c>
      <c r="N85" s="547">
        <v>330</v>
      </c>
      <c r="O85" s="548">
        <v>0.02</v>
      </c>
      <c r="P85" s="733">
        <v>0</v>
      </c>
      <c r="Q85" s="823">
        <v>0.02</v>
      </c>
      <c r="R85" s="112">
        <f t="shared" si="139"/>
        <v>0</v>
      </c>
      <c r="S85" s="113">
        <v>0</v>
      </c>
      <c r="T85" s="113">
        <v>0</v>
      </c>
      <c r="U85" s="113">
        <v>0</v>
      </c>
      <c r="V85" s="113">
        <v>0</v>
      </c>
      <c r="W85" s="113">
        <v>0</v>
      </c>
      <c r="X85" s="113">
        <v>0</v>
      </c>
      <c r="Y85" s="113">
        <f t="shared" si="140"/>
        <v>0</v>
      </c>
      <c r="Z85" s="113">
        <v>0</v>
      </c>
      <c r="AA85" s="113">
        <v>0</v>
      </c>
      <c r="AB85" s="113">
        <v>0</v>
      </c>
      <c r="AC85" s="113">
        <f t="shared" si="141"/>
        <v>0</v>
      </c>
      <c r="AD85" s="113">
        <f t="shared" si="142"/>
        <v>0</v>
      </c>
      <c r="AE85" s="114">
        <f t="shared" si="143"/>
        <v>0</v>
      </c>
      <c r="AF85" s="114">
        <f t="shared" si="144"/>
        <v>0</v>
      </c>
      <c r="AG85" s="113">
        <v>0</v>
      </c>
      <c r="AH85" s="113">
        <v>0</v>
      </c>
      <c r="AI85" s="113">
        <v>0</v>
      </c>
      <c r="AJ85" s="113">
        <f t="shared" si="145"/>
        <v>0</v>
      </c>
      <c r="AK85" s="113">
        <f t="shared" si="146"/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v>0</v>
      </c>
      <c r="AR85" s="115">
        <v>0</v>
      </c>
      <c r="AS85" s="115">
        <v>0</v>
      </c>
      <c r="AT85" s="409">
        <f t="shared" si="152"/>
        <v>0</v>
      </c>
      <c r="AU85" s="115">
        <f t="shared" si="153"/>
        <v>0</v>
      </c>
      <c r="AV85" s="116">
        <f t="shared" si="147"/>
        <v>0</v>
      </c>
      <c r="AW85" s="855">
        <f t="shared" si="154"/>
        <v>7724</v>
      </c>
      <c r="AX85" s="528">
        <f t="shared" si="155"/>
        <v>5445</v>
      </c>
      <c r="AY85" s="113">
        <f t="shared" si="156"/>
        <v>0</v>
      </c>
      <c r="AZ85" s="113">
        <f t="shared" si="157"/>
        <v>0</v>
      </c>
      <c r="BA85" s="528">
        <f t="shared" si="158"/>
        <v>1840</v>
      </c>
      <c r="BB85" s="528">
        <f t="shared" si="158"/>
        <v>109</v>
      </c>
      <c r="BC85" s="528">
        <f t="shared" si="159"/>
        <v>330</v>
      </c>
      <c r="BD85" s="549">
        <f t="shared" si="160"/>
        <v>0.02</v>
      </c>
      <c r="BE85" s="549">
        <f t="shared" si="161"/>
        <v>0</v>
      </c>
      <c r="BF85" s="953">
        <f t="shared" si="162"/>
        <v>0</v>
      </c>
      <c r="BG85" s="550">
        <f t="shared" si="163"/>
        <v>0.02</v>
      </c>
    </row>
    <row r="86" spans="1:59" ht="12.95" customHeight="1" x14ac:dyDescent="0.25">
      <c r="A86" s="529">
        <v>15</v>
      </c>
      <c r="B86" s="531">
        <v>4433</v>
      </c>
      <c r="C86" s="531">
        <v>600075001</v>
      </c>
      <c r="D86" s="531">
        <v>70695440</v>
      </c>
      <c r="E86" s="553" t="s">
        <v>362</v>
      </c>
      <c r="F86" s="559"/>
      <c r="G86" s="560"/>
      <c r="H86" s="560"/>
      <c r="I86" s="555">
        <v>4134360</v>
      </c>
      <c r="J86" s="556">
        <v>2970663</v>
      </c>
      <c r="K86" s="556">
        <v>16800</v>
      </c>
      <c r="L86" s="556">
        <v>1009762</v>
      </c>
      <c r="M86" s="556">
        <v>59413</v>
      </c>
      <c r="N86" s="556">
        <v>77722</v>
      </c>
      <c r="O86" s="557">
        <v>6.9294999999999991</v>
      </c>
      <c r="P86" s="557">
        <v>4.5255000000000001</v>
      </c>
      <c r="Q86" s="661">
        <v>2.4039999999999999</v>
      </c>
      <c r="R86" s="555">
        <f t="shared" ref="R86:BG86" si="164">SUM(R80:R85)</f>
        <v>-10290</v>
      </c>
      <c r="S86" s="556">
        <f t="shared" si="164"/>
        <v>0</v>
      </c>
      <c r="T86" s="556">
        <f t="shared" si="164"/>
        <v>0</v>
      </c>
      <c r="U86" s="556">
        <f t="shared" si="164"/>
        <v>17360</v>
      </c>
      <c r="V86" s="556">
        <f t="shared" si="164"/>
        <v>0</v>
      </c>
      <c r="W86" s="556">
        <f t="shared" ref="W86" si="165">SUM(W80:W85)</f>
        <v>0</v>
      </c>
      <c r="X86" s="556">
        <f t="shared" si="164"/>
        <v>0</v>
      </c>
      <c r="Y86" s="556">
        <f t="shared" si="164"/>
        <v>7070</v>
      </c>
      <c r="Z86" s="556">
        <f t="shared" si="164"/>
        <v>10290</v>
      </c>
      <c r="AA86" s="556">
        <f t="shared" si="164"/>
        <v>0</v>
      </c>
      <c r="AB86" s="556">
        <f t="shared" si="164"/>
        <v>0</v>
      </c>
      <c r="AC86" s="556">
        <f t="shared" si="164"/>
        <v>10290</v>
      </c>
      <c r="AD86" s="556">
        <f t="shared" si="164"/>
        <v>17360</v>
      </c>
      <c r="AE86" s="556">
        <f t="shared" si="164"/>
        <v>5868</v>
      </c>
      <c r="AF86" s="556">
        <f t="shared" si="164"/>
        <v>141</v>
      </c>
      <c r="AG86" s="556">
        <f t="shared" si="164"/>
        <v>0</v>
      </c>
      <c r="AH86" s="556">
        <f t="shared" si="164"/>
        <v>0</v>
      </c>
      <c r="AI86" s="556">
        <f t="shared" si="164"/>
        <v>0</v>
      </c>
      <c r="AJ86" s="556">
        <f t="shared" si="164"/>
        <v>0</v>
      </c>
      <c r="AK86" s="556">
        <f t="shared" si="164"/>
        <v>23369</v>
      </c>
      <c r="AL86" s="557">
        <f t="shared" si="164"/>
        <v>-0.01</v>
      </c>
      <c r="AM86" s="557">
        <f t="shared" si="164"/>
        <v>0.01</v>
      </c>
      <c r="AN86" s="557">
        <f t="shared" si="164"/>
        <v>0</v>
      </c>
      <c r="AO86" s="557">
        <f t="shared" si="164"/>
        <v>0</v>
      </c>
      <c r="AP86" s="557">
        <f t="shared" si="164"/>
        <v>0</v>
      </c>
      <c r="AQ86" s="557">
        <f t="shared" ref="AQ86" si="166">SUM(AQ80:AQ85)</f>
        <v>0</v>
      </c>
      <c r="AR86" s="557">
        <f t="shared" si="164"/>
        <v>0</v>
      </c>
      <c r="AS86" s="557">
        <f t="shared" si="164"/>
        <v>0</v>
      </c>
      <c r="AT86" s="557">
        <f t="shared" si="164"/>
        <v>-0.01</v>
      </c>
      <c r="AU86" s="557">
        <f t="shared" si="164"/>
        <v>0.01</v>
      </c>
      <c r="AV86" s="558">
        <f t="shared" si="164"/>
        <v>0</v>
      </c>
      <c r="AW86" s="856">
        <f t="shared" si="164"/>
        <v>4157729</v>
      </c>
      <c r="AX86" s="556">
        <f t="shared" si="164"/>
        <v>2977733</v>
      </c>
      <c r="AY86" s="571">
        <f t="shared" ref="AY86" si="167">SUM(AY80:AY85)</f>
        <v>0</v>
      </c>
      <c r="AZ86" s="556">
        <f t="shared" si="164"/>
        <v>27090</v>
      </c>
      <c r="BA86" s="556">
        <f t="shared" si="164"/>
        <v>1015630</v>
      </c>
      <c r="BB86" s="556">
        <f t="shared" si="164"/>
        <v>59554</v>
      </c>
      <c r="BC86" s="556">
        <f t="shared" si="164"/>
        <v>77722</v>
      </c>
      <c r="BD86" s="557">
        <f t="shared" si="164"/>
        <v>6.9295</v>
      </c>
      <c r="BE86" s="557">
        <f t="shared" si="164"/>
        <v>4.5155000000000003</v>
      </c>
      <c r="BF86" s="557">
        <f t="shared" si="164"/>
        <v>0</v>
      </c>
      <c r="BG86" s="558">
        <f t="shared" si="164"/>
        <v>2.4140000000000001</v>
      </c>
    </row>
    <row r="87" spans="1:59" ht="12.95" customHeight="1" x14ac:dyDescent="0.25">
      <c r="A87" s="541">
        <v>16</v>
      </c>
      <c r="B87" s="542">
        <v>4487</v>
      </c>
      <c r="C87" s="542">
        <v>600074854</v>
      </c>
      <c r="D87" s="542">
        <v>70698503</v>
      </c>
      <c r="E87" s="544" t="s">
        <v>363</v>
      </c>
      <c r="F87" s="542">
        <v>3111</v>
      </c>
      <c r="G87" s="545" t="s">
        <v>329</v>
      </c>
      <c r="H87" s="545" t="s">
        <v>281</v>
      </c>
      <c r="I87" s="522">
        <v>2358541</v>
      </c>
      <c r="J87" s="547">
        <v>1726835</v>
      </c>
      <c r="K87" s="547">
        <v>0</v>
      </c>
      <c r="L87" s="339">
        <v>583669</v>
      </c>
      <c r="M87" s="339">
        <v>34537</v>
      </c>
      <c r="N87" s="547">
        <v>13500</v>
      </c>
      <c r="O87" s="548">
        <v>4.2218</v>
      </c>
      <c r="P87" s="733">
        <v>3.3</v>
      </c>
      <c r="Q87" s="823">
        <v>0.92179999999999995</v>
      </c>
      <c r="R87" s="112">
        <f t="shared" si="139"/>
        <v>0</v>
      </c>
      <c r="S87" s="113">
        <v>0</v>
      </c>
      <c r="T87" s="113">
        <v>0</v>
      </c>
      <c r="U87" s="113">
        <v>0</v>
      </c>
      <c r="V87" s="113">
        <v>0</v>
      </c>
      <c r="W87" s="113">
        <v>0</v>
      </c>
      <c r="X87" s="113">
        <v>0</v>
      </c>
      <c r="Y87" s="113">
        <f t="shared" si="140"/>
        <v>0</v>
      </c>
      <c r="Z87" s="113">
        <v>0</v>
      </c>
      <c r="AA87" s="113">
        <v>0</v>
      </c>
      <c r="AB87" s="113">
        <v>0</v>
      </c>
      <c r="AC87" s="113">
        <f t="shared" si="141"/>
        <v>0</v>
      </c>
      <c r="AD87" s="113">
        <f t="shared" si="142"/>
        <v>0</v>
      </c>
      <c r="AE87" s="114">
        <f t="shared" si="143"/>
        <v>0</v>
      </c>
      <c r="AF87" s="114">
        <f t="shared" si="144"/>
        <v>0</v>
      </c>
      <c r="AG87" s="113">
        <v>0</v>
      </c>
      <c r="AH87" s="113">
        <v>0</v>
      </c>
      <c r="AI87" s="113">
        <v>0</v>
      </c>
      <c r="AJ87" s="113">
        <f t="shared" si="145"/>
        <v>0</v>
      </c>
      <c r="AK87" s="113">
        <f t="shared" si="146"/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v>0</v>
      </c>
      <c r="AR87" s="115">
        <v>0</v>
      </c>
      <c r="AS87" s="115">
        <v>0</v>
      </c>
      <c r="AT87" s="409">
        <f t="shared" ref="AT87:AT92" si="168">AL87+AN87+AO87+AR87+AQ87</f>
        <v>0</v>
      </c>
      <c r="AU87" s="115">
        <f t="shared" ref="AU87:AU92" si="169">AM87+AP87+AS87</f>
        <v>0</v>
      </c>
      <c r="AV87" s="116">
        <f t="shared" si="147"/>
        <v>0</v>
      </c>
      <c r="AW87" s="855">
        <f t="shared" ref="AW87:AW92" si="170">I87+AK87</f>
        <v>2358541</v>
      </c>
      <c r="AX87" s="528">
        <f t="shared" ref="AX87:AX92" si="171">J87+Y87</f>
        <v>1726835</v>
      </c>
      <c r="AY87" s="113">
        <f t="shared" ref="AY87:AY92" si="172">W87</f>
        <v>0</v>
      </c>
      <c r="AZ87" s="113">
        <f t="shared" ref="AZ87:AZ92" si="173">K87+AC87</f>
        <v>0</v>
      </c>
      <c r="BA87" s="528">
        <f t="shared" ref="BA87:BB92" si="174">L87+AE87</f>
        <v>583669</v>
      </c>
      <c r="BB87" s="528">
        <f t="shared" si="174"/>
        <v>34537</v>
      </c>
      <c r="BC87" s="528">
        <f t="shared" ref="BC87:BC92" si="175">N87+AJ87</f>
        <v>13500</v>
      </c>
      <c r="BD87" s="549">
        <f t="shared" ref="BD87:BD92" si="176">O87+AV87</f>
        <v>4.2218</v>
      </c>
      <c r="BE87" s="549">
        <f t="shared" ref="BE87:BE92" si="177">P87+AT87</f>
        <v>3.3</v>
      </c>
      <c r="BF87" s="953">
        <f t="shared" ref="BF87:BF92" si="178">AQ87</f>
        <v>0</v>
      </c>
      <c r="BG87" s="550">
        <f t="shared" ref="BG87:BG92" si="179">Q87+AU87</f>
        <v>0.92179999999999995</v>
      </c>
    </row>
    <row r="88" spans="1:59" ht="12.95" customHeight="1" x14ac:dyDescent="0.25">
      <c r="A88" s="541">
        <v>16</v>
      </c>
      <c r="B88" s="542">
        <v>4487</v>
      </c>
      <c r="C88" s="542">
        <v>600074854</v>
      </c>
      <c r="D88" s="542">
        <v>70698503</v>
      </c>
      <c r="E88" s="544" t="s">
        <v>363</v>
      </c>
      <c r="F88" s="542">
        <v>3117</v>
      </c>
      <c r="G88" s="545" t="s">
        <v>333</v>
      </c>
      <c r="H88" s="545" t="s">
        <v>281</v>
      </c>
      <c r="I88" s="522">
        <v>4481388</v>
      </c>
      <c r="J88" s="547">
        <v>3098460</v>
      </c>
      <c r="K88" s="547">
        <v>20000</v>
      </c>
      <c r="L88" s="339">
        <v>1054040</v>
      </c>
      <c r="M88" s="339">
        <v>61969</v>
      </c>
      <c r="N88" s="547">
        <v>246919</v>
      </c>
      <c r="O88" s="548">
        <v>6.4389000000000003</v>
      </c>
      <c r="P88" s="733">
        <v>4.5545999999999998</v>
      </c>
      <c r="Q88" s="823">
        <v>1.8842999999999999</v>
      </c>
      <c r="R88" s="112">
        <f t="shared" si="139"/>
        <v>-56000</v>
      </c>
      <c r="S88" s="113">
        <v>0</v>
      </c>
      <c r="T88" s="113">
        <v>0</v>
      </c>
      <c r="U88" s="113">
        <v>28864</v>
      </c>
      <c r="V88" s="113">
        <v>0</v>
      </c>
      <c r="W88" s="113">
        <v>0</v>
      </c>
      <c r="X88" s="113">
        <v>0</v>
      </c>
      <c r="Y88" s="113">
        <f t="shared" si="140"/>
        <v>-27136</v>
      </c>
      <c r="Z88" s="113">
        <v>56000</v>
      </c>
      <c r="AA88" s="113">
        <v>0</v>
      </c>
      <c r="AB88" s="113">
        <v>0</v>
      </c>
      <c r="AC88" s="113">
        <f t="shared" si="141"/>
        <v>56000</v>
      </c>
      <c r="AD88" s="113">
        <f t="shared" si="142"/>
        <v>28864</v>
      </c>
      <c r="AE88" s="114">
        <f t="shared" si="143"/>
        <v>9756</v>
      </c>
      <c r="AF88" s="114">
        <f t="shared" si="144"/>
        <v>-543</v>
      </c>
      <c r="AG88" s="113">
        <v>0</v>
      </c>
      <c r="AH88" s="113">
        <v>0</v>
      </c>
      <c r="AI88" s="113">
        <v>0</v>
      </c>
      <c r="AJ88" s="113">
        <f t="shared" si="145"/>
        <v>0</v>
      </c>
      <c r="AK88" s="113">
        <f t="shared" si="146"/>
        <v>38077</v>
      </c>
      <c r="AL88" s="115">
        <v>-0.1</v>
      </c>
      <c r="AM88" s="115">
        <v>0.02</v>
      </c>
      <c r="AN88" s="115">
        <v>0</v>
      </c>
      <c r="AO88" s="115">
        <v>0</v>
      </c>
      <c r="AP88" s="115">
        <v>0</v>
      </c>
      <c r="AQ88" s="115">
        <v>0</v>
      </c>
      <c r="AR88" s="115">
        <v>0</v>
      </c>
      <c r="AS88" s="115">
        <v>0</v>
      </c>
      <c r="AT88" s="409">
        <f t="shared" si="168"/>
        <v>-0.1</v>
      </c>
      <c r="AU88" s="115">
        <f t="shared" si="169"/>
        <v>0.02</v>
      </c>
      <c r="AV88" s="116">
        <f t="shared" si="147"/>
        <v>-0.08</v>
      </c>
      <c r="AW88" s="855">
        <f t="shared" si="170"/>
        <v>4519465</v>
      </c>
      <c r="AX88" s="528">
        <f t="shared" si="171"/>
        <v>3071324</v>
      </c>
      <c r="AY88" s="113">
        <f t="shared" si="172"/>
        <v>0</v>
      </c>
      <c r="AZ88" s="113">
        <f t="shared" si="173"/>
        <v>76000</v>
      </c>
      <c r="BA88" s="528">
        <f t="shared" si="174"/>
        <v>1063796</v>
      </c>
      <c r="BB88" s="528">
        <f t="shared" si="174"/>
        <v>61426</v>
      </c>
      <c r="BC88" s="528">
        <f t="shared" si="175"/>
        <v>246919</v>
      </c>
      <c r="BD88" s="549">
        <f t="shared" si="176"/>
        <v>6.3589000000000002</v>
      </c>
      <c r="BE88" s="549">
        <f t="shared" si="177"/>
        <v>4.4546000000000001</v>
      </c>
      <c r="BF88" s="953">
        <f t="shared" si="178"/>
        <v>0</v>
      </c>
      <c r="BG88" s="550">
        <f t="shared" si="179"/>
        <v>1.9042999999999999</v>
      </c>
    </row>
    <row r="89" spans="1:59" ht="12.95" customHeight="1" x14ac:dyDescent="0.25">
      <c r="A89" s="541">
        <v>16</v>
      </c>
      <c r="B89" s="542">
        <v>4487</v>
      </c>
      <c r="C89" s="542">
        <v>600074854</v>
      </c>
      <c r="D89" s="542">
        <v>70698503</v>
      </c>
      <c r="E89" s="544" t="s">
        <v>363</v>
      </c>
      <c r="F89" s="542">
        <v>3117</v>
      </c>
      <c r="G89" s="545" t="s">
        <v>323</v>
      </c>
      <c r="H89" s="545" t="s">
        <v>282</v>
      </c>
      <c r="I89" s="522">
        <v>1375681</v>
      </c>
      <c r="J89" s="547">
        <v>1013020</v>
      </c>
      <c r="K89" s="547">
        <v>0</v>
      </c>
      <c r="L89" s="339">
        <v>342401</v>
      </c>
      <c r="M89" s="339">
        <v>20260</v>
      </c>
      <c r="N89" s="547">
        <v>0</v>
      </c>
      <c r="O89" s="548">
        <v>3.0900000000000003</v>
      </c>
      <c r="P89" s="733">
        <v>3.0900000000000003</v>
      </c>
      <c r="Q89" s="823">
        <v>0</v>
      </c>
      <c r="R89" s="112">
        <f t="shared" si="139"/>
        <v>0</v>
      </c>
      <c r="S89" s="113">
        <v>0</v>
      </c>
      <c r="T89" s="113">
        <v>0</v>
      </c>
      <c r="U89" s="113">
        <v>0</v>
      </c>
      <c r="V89" s="113">
        <v>0</v>
      </c>
      <c r="W89" s="113">
        <v>0</v>
      </c>
      <c r="X89" s="113">
        <v>0</v>
      </c>
      <c r="Y89" s="113">
        <f t="shared" si="140"/>
        <v>0</v>
      </c>
      <c r="Z89" s="113">
        <v>0</v>
      </c>
      <c r="AA89" s="113">
        <v>0</v>
      </c>
      <c r="AB89" s="113">
        <v>0</v>
      </c>
      <c r="AC89" s="113">
        <f t="shared" si="141"/>
        <v>0</v>
      </c>
      <c r="AD89" s="113">
        <f t="shared" si="142"/>
        <v>0</v>
      </c>
      <c r="AE89" s="114">
        <f t="shared" si="143"/>
        <v>0</v>
      </c>
      <c r="AF89" s="114">
        <f t="shared" si="144"/>
        <v>0</v>
      </c>
      <c r="AG89" s="113">
        <v>0</v>
      </c>
      <c r="AH89" s="113">
        <v>0</v>
      </c>
      <c r="AI89" s="113">
        <v>0</v>
      </c>
      <c r="AJ89" s="113">
        <f t="shared" si="145"/>
        <v>0</v>
      </c>
      <c r="AK89" s="113">
        <f t="shared" si="146"/>
        <v>0</v>
      </c>
      <c r="AL89" s="115">
        <v>0</v>
      </c>
      <c r="AM89" s="115">
        <v>0</v>
      </c>
      <c r="AN89" s="115">
        <v>0</v>
      </c>
      <c r="AO89" s="115">
        <v>0</v>
      </c>
      <c r="AP89" s="115">
        <v>0</v>
      </c>
      <c r="AQ89" s="115">
        <v>0</v>
      </c>
      <c r="AR89" s="115">
        <v>0</v>
      </c>
      <c r="AS89" s="115">
        <v>0</v>
      </c>
      <c r="AT89" s="409">
        <f t="shared" si="168"/>
        <v>0</v>
      </c>
      <c r="AU89" s="115">
        <f t="shared" si="169"/>
        <v>0</v>
      </c>
      <c r="AV89" s="116">
        <f t="shared" si="147"/>
        <v>0</v>
      </c>
      <c r="AW89" s="855">
        <f t="shared" si="170"/>
        <v>1375681</v>
      </c>
      <c r="AX89" s="528">
        <f t="shared" si="171"/>
        <v>1013020</v>
      </c>
      <c r="AY89" s="113">
        <f t="shared" si="172"/>
        <v>0</v>
      </c>
      <c r="AZ89" s="113">
        <f t="shared" si="173"/>
        <v>0</v>
      </c>
      <c r="BA89" s="528">
        <f t="shared" si="174"/>
        <v>342401</v>
      </c>
      <c r="BB89" s="528">
        <f t="shared" si="174"/>
        <v>20260</v>
      </c>
      <c r="BC89" s="528">
        <f t="shared" si="175"/>
        <v>0</v>
      </c>
      <c r="BD89" s="549">
        <f t="shared" si="176"/>
        <v>3.0900000000000003</v>
      </c>
      <c r="BE89" s="549">
        <f t="shared" si="177"/>
        <v>3.0900000000000003</v>
      </c>
      <c r="BF89" s="953">
        <f t="shared" si="178"/>
        <v>0</v>
      </c>
      <c r="BG89" s="550">
        <f t="shared" si="179"/>
        <v>0</v>
      </c>
    </row>
    <row r="90" spans="1:59" ht="12.95" customHeight="1" x14ac:dyDescent="0.25">
      <c r="A90" s="541">
        <v>16</v>
      </c>
      <c r="B90" s="542">
        <v>4487</v>
      </c>
      <c r="C90" s="542">
        <v>600074854</v>
      </c>
      <c r="D90" s="542">
        <v>70698503</v>
      </c>
      <c r="E90" s="544" t="s">
        <v>363</v>
      </c>
      <c r="F90" s="542">
        <v>3141</v>
      </c>
      <c r="G90" s="545" t="s">
        <v>319</v>
      </c>
      <c r="H90" s="545" t="s">
        <v>282</v>
      </c>
      <c r="I90" s="522">
        <v>905716</v>
      </c>
      <c r="J90" s="547">
        <v>663618</v>
      </c>
      <c r="K90" s="547">
        <v>0</v>
      </c>
      <c r="L90" s="339">
        <v>224302</v>
      </c>
      <c r="M90" s="339">
        <v>13272</v>
      </c>
      <c r="N90" s="547">
        <v>4524</v>
      </c>
      <c r="O90" s="548">
        <v>2.2600000000000002</v>
      </c>
      <c r="P90" s="733">
        <v>0</v>
      </c>
      <c r="Q90" s="823">
        <v>2.2600000000000002</v>
      </c>
      <c r="R90" s="112">
        <f t="shared" si="139"/>
        <v>0</v>
      </c>
      <c r="S90" s="113">
        <v>0</v>
      </c>
      <c r="T90" s="113">
        <v>0</v>
      </c>
      <c r="U90" s="113">
        <v>0</v>
      </c>
      <c r="V90" s="113">
        <v>0</v>
      </c>
      <c r="W90" s="113">
        <v>0</v>
      </c>
      <c r="X90" s="113">
        <v>0</v>
      </c>
      <c r="Y90" s="113">
        <f t="shared" si="140"/>
        <v>0</v>
      </c>
      <c r="Z90" s="113">
        <v>0</v>
      </c>
      <c r="AA90" s="113">
        <v>0</v>
      </c>
      <c r="AB90" s="113">
        <v>0</v>
      </c>
      <c r="AC90" s="113">
        <f t="shared" si="141"/>
        <v>0</v>
      </c>
      <c r="AD90" s="113">
        <f t="shared" si="142"/>
        <v>0</v>
      </c>
      <c r="AE90" s="114">
        <f t="shared" si="143"/>
        <v>0</v>
      </c>
      <c r="AF90" s="114">
        <f t="shared" si="144"/>
        <v>0</v>
      </c>
      <c r="AG90" s="113">
        <v>0</v>
      </c>
      <c r="AH90" s="113">
        <v>0</v>
      </c>
      <c r="AI90" s="113">
        <v>0</v>
      </c>
      <c r="AJ90" s="113">
        <f t="shared" si="145"/>
        <v>0</v>
      </c>
      <c r="AK90" s="113">
        <f t="shared" si="146"/>
        <v>0</v>
      </c>
      <c r="AL90" s="115">
        <v>0</v>
      </c>
      <c r="AM90" s="115">
        <v>0</v>
      </c>
      <c r="AN90" s="115">
        <v>0</v>
      </c>
      <c r="AO90" s="115">
        <v>0</v>
      </c>
      <c r="AP90" s="115">
        <v>0</v>
      </c>
      <c r="AQ90" s="115">
        <v>0</v>
      </c>
      <c r="AR90" s="115">
        <v>0</v>
      </c>
      <c r="AS90" s="115">
        <v>0</v>
      </c>
      <c r="AT90" s="409">
        <f t="shared" si="168"/>
        <v>0</v>
      </c>
      <c r="AU90" s="115">
        <f t="shared" si="169"/>
        <v>0</v>
      </c>
      <c r="AV90" s="116">
        <f t="shared" si="147"/>
        <v>0</v>
      </c>
      <c r="AW90" s="855">
        <f t="shared" si="170"/>
        <v>905716</v>
      </c>
      <c r="AX90" s="528">
        <f t="shared" si="171"/>
        <v>663618</v>
      </c>
      <c r="AY90" s="113">
        <f t="shared" si="172"/>
        <v>0</v>
      </c>
      <c r="AZ90" s="113">
        <f t="shared" si="173"/>
        <v>0</v>
      </c>
      <c r="BA90" s="528">
        <f t="shared" si="174"/>
        <v>224302</v>
      </c>
      <c r="BB90" s="528">
        <f t="shared" si="174"/>
        <v>13272</v>
      </c>
      <c r="BC90" s="528">
        <f t="shared" si="175"/>
        <v>4524</v>
      </c>
      <c r="BD90" s="549">
        <f t="shared" si="176"/>
        <v>2.2600000000000002</v>
      </c>
      <c r="BE90" s="549">
        <f t="shared" si="177"/>
        <v>0</v>
      </c>
      <c r="BF90" s="953">
        <f t="shared" si="178"/>
        <v>0</v>
      </c>
      <c r="BG90" s="550">
        <f t="shared" si="179"/>
        <v>2.2600000000000002</v>
      </c>
    </row>
    <row r="91" spans="1:59" ht="12.95" customHeight="1" x14ac:dyDescent="0.25">
      <c r="A91" s="541">
        <v>16</v>
      </c>
      <c r="B91" s="542">
        <v>4487</v>
      </c>
      <c r="C91" s="542">
        <v>600074854</v>
      </c>
      <c r="D91" s="542">
        <v>70698503</v>
      </c>
      <c r="E91" s="544" t="s">
        <v>363</v>
      </c>
      <c r="F91" s="542">
        <v>3143</v>
      </c>
      <c r="G91" s="545" t="s">
        <v>633</v>
      </c>
      <c r="H91" s="545" t="s">
        <v>281</v>
      </c>
      <c r="I91" s="522">
        <v>648890</v>
      </c>
      <c r="J91" s="547">
        <v>477827</v>
      </c>
      <c r="K91" s="547">
        <v>0</v>
      </c>
      <c r="L91" s="339">
        <v>161506</v>
      </c>
      <c r="M91" s="339">
        <v>9557</v>
      </c>
      <c r="N91" s="547">
        <v>0</v>
      </c>
      <c r="O91" s="548">
        <v>1</v>
      </c>
      <c r="P91" s="733">
        <v>1</v>
      </c>
      <c r="Q91" s="823">
        <v>0</v>
      </c>
      <c r="R91" s="112">
        <f t="shared" si="139"/>
        <v>0</v>
      </c>
      <c r="S91" s="113">
        <v>0</v>
      </c>
      <c r="T91" s="113">
        <v>0</v>
      </c>
      <c r="U91" s="113">
        <v>0</v>
      </c>
      <c r="V91" s="113">
        <v>0</v>
      </c>
      <c r="W91" s="113">
        <v>0</v>
      </c>
      <c r="X91" s="113">
        <v>0</v>
      </c>
      <c r="Y91" s="113">
        <f t="shared" si="140"/>
        <v>0</v>
      </c>
      <c r="Z91" s="113">
        <v>0</v>
      </c>
      <c r="AA91" s="113">
        <v>0</v>
      </c>
      <c r="AB91" s="113">
        <v>0</v>
      </c>
      <c r="AC91" s="113">
        <f t="shared" si="141"/>
        <v>0</v>
      </c>
      <c r="AD91" s="113">
        <f t="shared" si="142"/>
        <v>0</v>
      </c>
      <c r="AE91" s="114">
        <f t="shared" si="143"/>
        <v>0</v>
      </c>
      <c r="AF91" s="114">
        <f t="shared" si="144"/>
        <v>0</v>
      </c>
      <c r="AG91" s="113">
        <v>0</v>
      </c>
      <c r="AH91" s="113">
        <v>0</v>
      </c>
      <c r="AI91" s="113">
        <v>0</v>
      </c>
      <c r="AJ91" s="113">
        <f t="shared" si="145"/>
        <v>0</v>
      </c>
      <c r="AK91" s="113">
        <f t="shared" si="146"/>
        <v>0</v>
      </c>
      <c r="AL91" s="115">
        <v>0</v>
      </c>
      <c r="AM91" s="115">
        <v>0</v>
      </c>
      <c r="AN91" s="115">
        <v>0</v>
      </c>
      <c r="AO91" s="115">
        <v>0</v>
      </c>
      <c r="AP91" s="115">
        <v>0</v>
      </c>
      <c r="AQ91" s="115">
        <v>0</v>
      </c>
      <c r="AR91" s="115">
        <v>0</v>
      </c>
      <c r="AS91" s="115">
        <v>0</v>
      </c>
      <c r="AT91" s="409">
        <f t="shared" si="168"/>
        <v>0</v>
      </c>
      <c r="AU91" s="115">
        <f t="shared" si="169"/>
        <v>0</v>
      </c>
      <c r="AV91" s="116">
        <f t="shared" si="147"/>
        <v>0</v>
      </c>
      <c r="AW91" s="855">
        <f t="shared" si="170"/>
        <v>648890</v>
      </c>
      <c r="AX91" s="528">
        <f t="shared" si="171"/>
        <v>477827</v>
      </c>
      <c r="AY91" s="113">
        <f t="shared" si="172"/>
        <v>0</v>
      </c>
      <c r="AZ91" s="113">
        <f t="shared" si="173"/>
        <v>0</v>
      </c>
      <c r="BA91" s="528">
        <f t="shared" si="174"/>
        <v>161506</v>
      </c>
      <c r="BB91" s="528">
        <f t="shared" si="174"/>
        <v>9557</v>
      </c>
      <c r="BC91" s="528">
        <f t="shared" si="175"/>
        <v>0</v>
      </c>
      <c r="BD91" s="549">
        <f t="shared" si="176"/>
        <v>1</v>
      </c>
      <c r="BE91" s="549">
        <f t="shared" si="177"/>
        <v>1</v>
      </c>
      <c r="BF91" s="953">
        <f t="shared" si="178"/>
        <v>0</v>
      </c>
      <c r="BG91" s="550">
        <f t="shared" si="179"/>
        <v>0</v>
      </c>
    </row>
    <row r="92" spans="1:59" ht="12.95" customHeight="1" x14ac:dyDescent="0.25">
      <c r="A92" s="541">
        <v>16</v>
      </c>
      <c r="B92" s="542">
        <v>4487</v>
      </c>
      <c r="C92" s="542">
        <v>600074854</v>
      </c>
      <c r="D92" s="542">
        <v>70698503</v>
      </c>
      <c r="E92" s="544" t="s">
        <v>363</v>
      </c>
      <c r="F92" s="542">
        <v>3143</v>
      </c>
      <c r="G92" s="545" t="s">
        <v>634</v>
      </c>
      <c r="H92" s="545" t="s">
        <v>282</v>
      </c>
      <c r="I92" s="522">
        <v>21066</v>
      </c>
      <c r="J92" s="547">
        <v>14850</v>
      </c>
      <c r="K92" s="547">
        <v>0</v>
      </c>
      <c r="L92" s="339">
        <v>5019</v>
      </c>
      <c r="M92" s="339">
        <v>297</v>
      </c>
      <c r="N92" s="547">
        <v>900</v>
      </c>
      <c r="O92" s="548">
        <v>0.06</v>
      </c>
      <c r="P92" s="733">
        <v>0</v>
      </c>
      <c r="Q92" s="823">
        <v>0.06</v>
      </c>
      <c r="R92" s="112">
        <f t="shared" si="139"/>
        <v>0</v>
      </c>
      <c r="S92" s="113">
        <v>0</v>
      </c>
      <c r="T92" s="113">
        <v>0</v>
      </c>
      <c r="U92" s="113">
        <v>0</v>
      </c>
      <c r="V92" s="113">
        <v>0</v>
      </c>
      <c r="W92" s="113">
        <v>0</v>
      </c>
      <c r="X92" s="113">
        <v>0</v>
      </c>
      <c r="Y92" s="113">
        <f t="shared" si="140"/>
        <v>0</v>
      </c>
      <c r="Z92" s="113">
        <v>0</v>
      </c>
      <c r="AA92" s="113">
        <v>0</v>
      </c>
      <c r="AB92" s="113">
        <v>0</v>
      </c>
      <c r="AC92" s="113">
        <f t="shared" si="141"/>
        <v>0</v>
      </c>
      <c r="AD92" s="113">
        <f t="shared" si="142"/>
        <v>0</v>
      </c>
      <c r="AE92" s="114">
        <f t="shared" si="143"/>
        <v>0</v>
      </c>
      <c r="AF92" s="114">
        <f t="shared" si="144"/>
        <v>0</v>
      </c>
      <c r="AG92" s="113">
        <v>0</v>
      </c>
      <c r="AH92" s="113">
        <v>0</v>
      </c>
      <c r="AI92" s="113">
        <v>0</v>
      </c>
      <c r="AJ92" s="113">
        <f t="shared" si="145"/>
        <v>0</v>
      </c>
      <c r="AK92" s="113">
        <f t="shared" si="146"/>
        <v>0</v>
      </c>
      <c r="AL92" s="115">
        <v>0</v>
      </c>
      <c r="AM92" s="115">
        <v>0</v>
      </c>
      <c r="AN92" s="115">
        <v>0</v>
      </c>
      <c r="AO92" s="115">
        <v>0</v>
      </c>
      <c r="AP92" s="115">
        <v>0</v>
      </c>
      <c r="AQ92" s="115">
        <v>0</v>
      </c>
      <c r="AR92" s="115">
        <v>0</v>
      </c>
      <c r="AS92" s="115">
        <v>0</v>
      </c>
      <c r="AT92" s="409">
        <f t="shared" si="168"/>
        <v>0</v>
      </c>
      <c r="AU92" s="115">
        <f t="shared" si="169"/>
        <v>0</v>
      </c>
      <c r="AV92" s="116">
        <f t="shared" si="147"/>
        <v>0</v>
      </c>
      <c r="AW92" s="855">
        <f t="shared" si="170"/>
        <v>21066</v>
      </c>
      <c r="AX92" s="528">
        <f t="shared" si="171"/>
        <v>14850</v>
      </c>
      <c r="AY92" s="113">
        <f t="shared" si="172"/>
        <v>0</v>
      </c>
      <c r="AZ92" s="113">
        <f t="shared" si="173"/>
        <v>0</v>
      </c>
      <c r="BA92" s="528">
        <f t="shared" si="174"/>
        <v>5019</v>
      </c>
      <c r="BB92" s="528">
        <f t="shared" si="174"/>
        <v>297</v>
      </c>
      <c r="BC92" s="528">
        <f t="shared" si="175"/>
        <v>900</v>
      </c>
      <c r="BD92" s="549">
        <f t="shared" si="176"/>
        <v>0.06</v>
      </c>
      <c r="BE92" s="549">
        <f t="shared" si="177"/>
        <v>0</v>
      </c>
      <c r="BF92" s="953">
        <f t="shared" si="178"/>
        <v>0</v>
      </c>
      <c r="BG92" s="550">
        <f t="shared" si="179"/>
        <v>0.06</v>
      </c>
    </row>
    <row r="93" spans="1:59" ht="12.95" customHeight="1" x14ac:dyDescent="0.25">
      <c r="A93" s="529">
        <v>16</v>
      </c>
      <c r="B93" s="531">
        <v>4487</v>
      </c>
      <c r="C93" s="531">
        <v>600074854</v>
      </c>
      <c r="D93" s="531">
        <v>70698503</v>
      </c>
      <c r="E93" s="553" t="s">
        <v>364</v>
      </c>
      <c r="F93" s="559"/>
      <c r="G93" s="560"/>
      <c r="H93" s="560"/>
      <c r="I93" s="555">
        <v>9791282</v>
      </c>
      <c r="J93" s="556">
        <v>6994610</v>
      </c>
      <c r="K93" s="556">
        <v>20000</v>
      </c>
      <c r="L93" s="556">
        <v>2370937</v>
      </c>
      <c r="M93" s="556">
        <v>139892</v>
      </c>
      <c r="N93" s="556">
        <v>265843</v>
      </c>
      <c r="O93" s="557">
        <v>17.070699999999999</v>
      </c>
      <c r="P93" s="557">
        <v>11.944599999999999</v>
      </c>
      <c r="Q93" s="661">
        <v>5.1261000000000001</v>
      </c>
      <c r="R93" s="555">
        <f t="shared" ref="R93:BG93" si="180">SUM(R87:R92)</f>
        <v>-56000</v>
      </c>
      <c r="S93" s="556">
        <f t="shared" si="180"/>
        <v>0</v>
      </c>
      <c r="T93" s="556">
        <f t="shared" si="180"/>
        <v>0</v>
      </c>
      <c r="U93" s="556">
        <f t="shared" si="180"/>
        <v>28864</v>
      </c>
      <c r="V93" s="556">
        <f t="shared" si="180"/>
        <v>0</v>
      </c>
      <c r="W93" s="556">
        <f t="shared" ref="W93" si="181">SUM(W87:W92)</f>
        <v>0</v>
      </c>
      <c r="X93" s="556">
        <f t="shared" si="180"/>
        <v>0</v>
      </c>
      <c r="Y93" s="556">
        <f t="shared" si="180"/>
        <v>-27136</v>
      </c>
      <c r="Z93" s="556">
        <f t="shared" si="180"/>
        <v>56000</v>
      </c>
      <c r="AA93" s="556">
        <f t="shared" si="180"/>
        <v>0</v>
      </c>
      <c r="AB93" s="556">
        <f t="shared" si="180"/>
        <v>0</v>
      </c>
      <c r="AC93" s="556">
        <f t="shared" si="180"/>
        <v>56000</v>
      </c>
      <c r="AD93" s="556">
        <f t="shared" si="180"/>
        <v>28864</v>
      </c>
      <c r="AE93" s="556">
        <f t="shared" si="180"/>
        <v>9756</v>
      </c>
      <c r="AF93" s="556">
        <f t="shared" si="180"/>
        <v>-543</v>
      </c>
      <c r="AG93" s="556">
        <f t="shared" si="180"/>
        <v>0</v>
      </c>
      <c r="AH93" s="556">
        <f t="shared" si="180"/>
        <v>0</v>
      </c>
      <c r="AI93" s="556">
        <f t="shared" si="180"/>
        <v>0</v>
      </c>
      <c r="AJ93" s="556">
        <f t="shared" si="180"/>
        <v>0</v>
      </c>
      <c r="AK93" s="556">
        <f t="shared" si="180"/>
        <v>38077</v>
      </c>
      <c r="AL93" s="557">
        <f t="shared" si="180"/>
        <v>-0.1</v>
      </c>
      <c r="AM93" s="557">
        <f t="shared" si="180"/>
        <v>0.02</v>
      </c>
      <c r="AN93" s="557">
        <f t="shared" si="180"/>
        <v>0</v>
      </c>
      <c r="AO93" s="557">
        <f t="shared" si="180"/>
        <v>0</v>
      </c>
      <c r="AP93" s="557">
        <f t="shared" si="180"/>
        <v>0</v>
      </c>
      <c r="AQ93" s="557">
        <f t="shared" ref="AQ93" si="182">SUM(AQ87:AQ92)</f>
        <v>0</v>
      </c>
      <c r="AR93" s="557">
        <f t="shared" si="180"/>
        <v>0</v>
      </c>
      <c r="AS93" s="557">
        <f t="shared" si="180"/>
        <v>0</v>
      </c>
      <c r="AT93" s="557">
        <f t="shared" si="180"/>
        <v>-0.1</v>
      </c>
      <c r="AU93" s="557">
        <f t="shared" si="180"/>
        <v>0.02</v>
      </c>
      <c r="AV93" s="558">
        <f t="shared" si="180"/>
        <v>-0.08</v>
      </c>
      <c r="AW93" s="856">
        <f t="shared" si="180"/>
        <v>9829359</v>
      </c>
      <c r="AX93" s="556">
        <f t="shared" si="180"/>
        <v>6967474</v>
      </c>
      <c r="AY93" s="571">
        <f t="shared" ref="AY93" si="183">SUM(AY87:AY92)</f>
        <v>0</v>
      </c>
      <c r="AZ93" s="556">
        <f t="shared" si="180"/>
        <v>76000</v>
      </c>
      <c r="BA93" s="556">
        <f t="shared" si="180"/>
        <v>2380693</v>
      </c>
      <c r="BB93" s="556">
        <f t="shared" si="180"/>
        <v>139349</v>
      </c>
      <c r="BC93" s="556">
        <f t="shared" si="180"/>
        <v>265843</v>
      </c>
      <c r="BD93" s="557">
        <f t="shared" si="180"/>
        <v>16.9907</v>
      </c>
      <c r="BE93" s="557">
        <f t="shared" si="180"/>
        <v>11.8446</v>
      </c>
      <c r="BF93" s="557">
        <f t="shared" si="180"/>
        <v>0</v>
      </c>
      <c r="BG93" s="558">
        <f t="shared" si="180"/>
        <v>5.1460999999999997</v>
      </c>
    </row>
    <row r="94" spans="1:59" ht="12.95" customHeight="1" x14ac:dyDescent="0.25">
      <c r="A94" s="541">
        <v>17</v>
      </c>
      <c r="B94" s="542">
        <v>4488</v>
      </c>
      <c r="C94" s="542">
        <v>600074803</v>
      </c>
      <c r="D94" s="542">
        <v>72742089</v>
      </c>
      <c r="E94" s="544" t="s">
        <v>365</v>
      </c>
      <c r="F94" s="542">
        <v>3111</v>
      </c>
      <c r="G94" s="545" t="s">
        <v>329</v>
      </c>
      <c r="H94" s="545" t="s">
        <v>281</v>
      </c>
      <c r="I94" s="522">
        <v>1479139</v>
      </c>
      <c r="J94" s="547">
        <v>1082245</v>
      </c>
      <c r="K94" s="547">
        <v>0</v>
      </c>
      <c r="L94" s="339">
        <v>365799</v>
      </c>
      <c r="M94" s="339">
        <v>21645</v>
      </c>
      <c r="N94" s="547">
        <v>9450</v>
      </c>
      <c r="O94" s="548">
        <v>2.5108999999999999</v>
      </c>
      <c r="P94" s="733">
        <v>2</v>
      </c>
      <c r="Q94" s="823">
        <v>0.51090000000000002</v>
      </c>
      <c r="R94" s="112">
        <f t="shared" si="139"/>
        <v>0</v>
      </c>
      <c r="S94" s="113">
        <v>0</v>
      </c>
      <c r="T94" s="113">
        <v>0</v>
      </c>
      <c r="U94" s="113">
        <v>0</v>
      </c>
      <c r="V94" s="113">
        <v>0</v>
      </c>
      <c r="W94" s="113">
        <v>0</v>
      </c>
      <c r="X94" s="113">
        <v>0</v>
      </c>
      <c r="Y94" s="113">
        <f t="shared" si="140"/>
        <v>0</v>
      </c>
      <c r="Z94" s="113">
        <v>0</v>
      </c>
      <c r="AA94" s="113">
        <v>0</v>
      </c>
      <c r="AB94" s="113">
        <v>0</v>
      </c>
      <c r="AC94" s="113">
        <f t="shared" si="141"/>
        <v>0</v>
      </c>
      <c r="AD94" s="113">
        <f t="shared" si="142"/>
        <v>0</v>
      </c>
      <c r="AE94" s="114">
        <f t="shared" si="143"/>
        <v>0</v>
      </c>
      <c r="AF94" s="114">
        <f t="shared" si="144"/>
        <v>0</v>
      </c>
      <c r="AG94" s="113">
        <v>0</v>
      </c>
      <c r="AH94" s="113">
        <v>0</v>
      </c>
      <c r="AI94" s="113">
        <v>0</v>
      </c>
      <c r="AJ94" s="113">
        <f t="shared" si="145"/>
        <v>0</v>
      </c>
      <c r="AK94" s="113">
        <f t="shared" si="146"/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v>0</v>
      </c>
      <c r="AQ94" s="115">
        <v>0</v>
      </c>
      <c r="AR94" s="115">
        <v>0</v>
      </c>
      <c r="AS94" s="115">
        <v>0</v>
      </c>
      <c r="AT94" s="409">
        <f t="shared" ref="AT94:AT99" si="184">AL94+AN94+AO94+AR94+AQ94</f>
        <v>0</v>
      </c>
      <c r="AU94" s="115">
        <f t="shared" ref="AU94:AU99" si="185">AM94+AP94+AS94</f>
        <v>0</v>
      </c>
      <c r="AV94" s="116">
        <f t="shared" si="147"/>
        <v>0</v>
      </c>
      <c r="AW94" s="855">
        <f t="shared" ref="AW94:AW99" si="186">I94+AK94</f>
        <v>1479139</v>
      </c>
      <c r="AX94" s="528">
        <f t="shared" ref="AX94:AX99" si="187">J94+Y94</f>
        <v>1082245</v>
      </c>
      <c r="AY94" s="113">
        <f t="shared" ref="AY94:AY99" si="188">W94</f>
        <v>0</v>
      </c>
      <c r="AZ94" s="113">
        <f t="shared" ref="AZ94:AZ99" si="189">K94+AC94</f>
        <v>0</v>
      </c>
      <c r="BA94" s="528">
        <f t="shared" ref="BA94:BB99" si="190">L94+AE94</f>
        <v>365799</v>
      </c>
      <c r="BB94" s="528">
        <f t="shared" si="190"/>
        <v>21645</v>
      </c>
      <c r="BC94" s="528">
        <f t="shared" ref="BC94:BC99" si="191">N94+AJ94</f>
        <v>9450</v>
      </c>
      <c r="BD94" s="549">
        <f t="shared" ref="BD94:BD99" si="192">O94+AV94</f>
        <v>2.5108999999999999</v>
      </c>
      <c r="BE94" s="549">
        <f t="shared" ref="BE94:BE99" si="193">P94+AT94</f>
        <v>2</v>
      </c>
      <c r="BF94" s="953">
        <f t="shared" ref="BF94:BF99" si="194">AQ94</f>
        <v>0</v>
      </c>
      <c r="BG94" s="550">
        <f t="shared" ref="BG94:BG99" si="195">Q94+AU94</f>
        <v>0.51090000000000002</v>
      </c>
    </row>
    <row r="95" spans="1:59" ht="12.95" customHeight="1" x14ac:dyDescent="0.25">
      <c r="A95" s="541">
        <v>17</v>
      </c>
      <c r="B95" s="542">
        <v>4488</v>
      </c>
      <c r="C95" s="542">
        <v>600074803</v>
      </c>
      <c r="D95" s="542">
        <v>72742089</v>
      </c>
      <c r="E95" s="544" t="s">
        <v>365</v>
      </c>
      <c r="F95" s="542">
        <v>3117</v>
      </c>
      <c r="G95" s="545" t="s">
        <v>333</v>
      </c>
      <c r="H95" s="545" t="s">
        <v>281</v>
      </c>
      <c r="I95" s="522">
        <v>3344340</v>
      </c>
      <c r="J95" s="547">
        <v>2366812</v>
      </c>
      <c r="K95" s="547">
        <v>15000</v>
      </c>
      <c r="L95" s="339">
        <v>805053</v>
      </c>
      <c r="M95" s="339">
        <v>47336</v>
      </c>
      <c r="N95" s="547">
        <v>110139</v>
      </c>
      <c r="O95" s="548">
        <v>4.6970000000000001</v>
      </c>
      <c r="P95" s="733">
        <v>3.3082000000000003</v>
      </c>
      <c r="Q95" s="823">
        <v>1.3888</v>
      </c>
      <c r="R95" s="112">
        <f t="shared" si="139"/>
        <v>5000</v>
      </c>
      <c r="S95" s="113">
        <v>0</v>
      </c>
      <c r="T95" s="113">
        <v>0</v>
      </c>
      <c r="U95" s="113">
        <v>14200</v>
      </c>
      <c r="V95" s="113">
        <v>0</v>
      </c>
      <c r="W95" s="113">
        <v>0</v>
      </c>
      <c r="X95" s="113">
        <v>0</v>
      </c>
      <c r="Y95" s="113">
        <f t="shared" si="140"/>
        <v>19200</v>
      </c>
      <c r="Z95" s="113">
        <v>-5000</v>
      </c>
      <c r="AA95" s="113">
        <v>0</v>
      </c>
      <c r="AB95" s="113">
        <v>0</v>
      </c>
      <c r="AC95" s="113">
        <f t="shared" si="141"/>
        <v>-5000</v>
      </c>
      <c r="AD95" s="113">
        <f t="shared" si="142"/>
        <v>14200</v>
      </c>
      <c r="AE95" s="114">
        <f t="shared" si="143"/>
        <v>4800</v>
      </c>
      <c r="AF95" s="114">
        <f t="shared" si="144"/>
        <v>384</v>
      </c>
      <c r="AG95" s="113">
        <v>0</v>
      </c>
      <c r="AH95" s="113">
        <v>0</v>
      </c>
      <c r="AI95" s="113">
        <v>0</v>
      </c>
      <c r="AJ95" s="113">
        <f t="shared" si="145"/>
        <v>0</v>
      </c>
      <c r="AK95" s="113">
        <f t="shared" si="146"/>
        <v>19384</v>
      </c>
      <c r="AL95" s="115">
        <v>0.01</v>
      </c>
      <c r="AM95" s="115">
        <v>0</v>
      </c>
      <c r="AN95" s="115">
        <v>0</v>
      </c>
      <c r="AO95" s="115">
        <v>0</v>
      </c>
      <c r="AP95" s="115">
        <v>0</v>
      </c>
      <c r="AQ95" s="115">
        <v>0</v>
      </c>
      <c r="AR95" s="115">
        <v>0</v>
      </c>
      <c r="AS95" s="115">
        <v>0</v>
      </c>
      <c r="AT95" s="409">
        <f t="shared" si="184"/>
        <v>0.01</v>
      </c>
      <c r="AU95" s="115">
        <f t="shared" si="185"/>
        <v>0</v>
      </c>
      <c r="AV95" s="116">
        <f t="shared" si="147"/>
        <v>0.01</v>
      </c>
      <c r="AW95" s="855">
        <f t="shared" si="186"/>
        <v>3363724</v>
      </c>
      <c r="AX95" s="528">
        <f t="shared" si="187"/>
        <v>2386012</v>
      </c>
      <c r="AY95" s="113">
        <f t="shared" si="188"/>
        <v>0</v>
      </c>
      <c r="AZ95" s="113">
        <f t="shared" si="189"/>
        <v>10000</v>
      </c>
      <c r="BA95" s="528">
        <f t="shared" si="190"/>
        <v>809853</v>
      </c>
      <c r="BB95" s="528">
        <f t="shared" si="190"/>
        <v>47720</v>
      </c>
      <c r="BC95" s="528">
        <f t="shared" si="191"/>
        <v>110139</v>
      </c>
      <c r="BD95" s="549">
        <f t="shared" si="192"/>
        <v>4.7069999999999999</v>
      </c>
      <c r="BE95" s="549">
        <f t="shared" si="193"/>
        <v>3.3182</v>
      </c>
      <c r="BF95" s="953">
        <f t="shared" si="194"/>
        <v>0</v>
      </c>
      <c r="BG95" s="550">
        <f t="shared" si="195"/>
        <v>1.3888</v>
      </c>
    </row>
    <row r="96" spans="1:59" ht="12.95" customHeight="1" x14ac:dyDescent="0.25">
      <c r="A96" s="541">
        <v>17</v>
      </c>
      <c r="B96" s="542">
        <v>4488</v>
      </c>
      <c r="C96" s="542">
        <v>600074803</v>
      </c>
      <c r="D96" s="542">
        <v>72742089</v>
      </c>
      <c r="E96" s="544" t="s">
        <v>365</v>
      </c>
      <c r="F96" s="542">
        <v>3117</v>
      </c>
      <c r="G96" s="545" t="s">
        <v>323</v>
      </c>
      <c r="H96" s="545" t="s">
        <v>282</v>
      </c>
      <c r="I96" s="522">
        <v>439756</v>
      </c>
      <c r="J96" s="547">
        <v>323826</v>
      </c>
      <c r="K96" s="547">
        <v>0</v>
      </c>
      <c r="L96" s="339">
        <v>109453</v>
      </c>
      <c r="M96" s="339">
        <v>6477</v>
      </c>
      <c r="N96" s="547">
        <v>0</v>
      </c>
      <c r="O96" s="548">
        <v>0.98</v>
      </c>
      <c r="P96" s="733">
        <v>0.98</v>
      </c>
      <c r="Q96" s="823">
        <v>0</v>
      </c>
      <c r="R96" s="112">
        <f t="shared" si="139"/>
        <v>0</v>
      </c>
      <c r="S96" s="113">
        <v>0</v>
      </c>
      <c r="T96" s="113">
        <v>0</v>
      </c>
      <c r="U96" s="113">
        <v>0</v>
      </c>
      <c r="V96" s="113">
        <v>0</v>
      </c>
      <c r="W96" s="113">
        <v>0</v>
      </c>
      <c r="X96" s="113">
        <v>0</v>
      </c>
      <c r="Y96" s="113">
        <f t="shared" si="140"/>
        <v>0</v>
      </c>
      <c r="Z96" s="113">
        <v>0</v>
      </c>
      <c r="AA96" s="113">
        <v>0</v>
      </c>
      <c r="AB96" s="113">
        <v>0</v>
      </c>
      <c r="AC96" s="113">
        <f t="shared" si="141"/>
        <v>0</v>
      </c>
      <c r="AD96" s="113">
        <f t="shared" si="142"/>
        <v>0</v>
      </c>
      <c r="AE96" s="114">
        <f t="shared" si="143"/>
        <v>0</v>
      </c>
      <c r="AF96" s="114">
        <f t="shared" si="144"/>
        <v>0</v>
      </c>
      <c r="AG96" s="113">
        <v>0</v>
      </c>
      <c r="AH96" s="113">
        <v>0</v>
      </c>
      <c r="AI96" s="113">
        <v>0</v>
      </c>
      <c r="AJ96" s="113">
        <f t="shared" si="145"/>
        <v>0</v>
      </c>
      <c r="AK96" s="113">
        <f t="shared" si="146"/>
        <v>0</v>
      </c>
      <c r="AL96" s="115">
        <v>0</v>
      </c>
      <c r="AM96" s="115">
        <v>0</v>
      </c>
      <c r="AN96" s="115">
        <v>0</v>
      </c>
      <c r="AO96" s="115">
        <v>0</v>
      </c>
      <c r="AP96" s="115">
        <v>0</v>
      </c>
      <c r="AQ96" s="115">
        <v>0</v>
      </c>
      <c r="AR96" s="115">
        <v>0</v>
      </c>
      <c r="AS96" s="115">
        <v>0</v>
      </c>
      <c r="AT96" s="409">
        <f t="shared" si="184"/>
        <v>0</v>
      </c>
      <c r="AU96" s="115">
        <f t="shared" si="185"/>
        <v>0</v>
      </c>
      <c r="AV96" s="116">
        <f t="shared" si="147"/>
        <v>0</v>
      </c>
      <c r="AW96" s="855">
        <f t="shared" si="186"/>
        <v>439756</v>
      </c>
      <c r="AX96" s="528">
        <f t="shared" si="187"/>
        <v>323826</v>
      </c>
      <c r="AY96" s="113">
        <f t="shared" si="188"/>
        <v>0</v>
      </c>
      <c r="AZ96" s="113">
        <f t="shared" si="189"/>
        <v>0</v>
      </c>
      <c r="BA96" s="528">
        <f t="shared" si="190"/>
        <v>109453</v>
      </c>
      <c r="BB96" s="528">
        <f t="shared" si="190"/>
        <v>6477</v>
      </c>
      <c r="BC96" s="528">
        <f t="shared" si="191"/>
        <v>0</v>
      </c>
      <c r="BD96" s="549">
        <f t="shared" si="192"/>
        <v>0.98</v>
      </c>
      <c r="BE96" s="549">
        <f t="shared" si="193"/>
        <v>0.98</v>
      </c>
      <c r="BF96" s="953">
        <f t="shared" si="194"/>
        <v>0</v>
      </c>
      <c r="BG96" s="550">
        <f t="shared" si="195"/>
        <v>0</v>
      </c>
    </row>
    <row r="97" spans="1:59" ht="12.95" customHeight="1" x14ac:dyDescent="0.25">
      <c r="A97" s="541">
        <v>17</v>
      </c>
      <c r="B97" s="542">
        <v>4488</v>
      </c>
      <c r="C97" s="542">
        <v>600074803</v>
      </c>
      <c r="D97" s="542">
        <v>72742089</v>
      </c>
      <c r="E97" s="544" t="s">
        <v>365</v>
      </c>
      <c r="F97" s="542">
        <v>3141</v>
      </c>
      <c r="G97" s="545" t="s">
        <v>319</v>
      </c>
      <c r="H97" s="545" t="s">
        <v>282</v>
      </c>
      <c r="I97" s="522">
        <v>259521</v>
      </c>
      <c r="J97" s="547">
        <v>189650</v>
      </c>
      <c r="K97" s="547">
        <v>0</v>
      </c>
      <c r="L97" s="339">
        <v>64102</v>
      </c>
      <c r="M97" s="339">
        <v>3793</v>
      </c>
      <c r="N97" s="547">
        <v>1976</v>
      </c>
      <c r="O97" s="548">
        <v>0.64</v>
      </c>
      <c r="P97" s="733">
        <v>0</v>
      </c>
      <c r="Q97" s="823">
        <v>0.64</v>
      </c>
      <c r="R97" s="112">
        <f t="shared" si="139"/>
        <v>0</v>
      </c>
      <c r="S97" s="113">
        <v>0</v>
      </c>
      <c r="T97" s="113">
        <v>0</v>
      </c>
      <c r="U97" s="113">
        <v>0</v>
      </c>
      <c r="V97" s="113">
        <v>0</v>
      </c>
      <c r="W97" s="113">
        <v>0</v>
      </c>
      <c r="X97" s="113">
        <v>0</v>
      </c>
      <c r="Y97" s="113">
        <f t="shared" si="140"/>
        <v>0</v>
      </c>
      <c r="Z97" s="113">
        <v>0</v>
      </c>
      <c r="AA97" s="113">
        <v>0</v>
      </c>
      <c r="AB97" s="113">
        <v>0</v>
      </c>
      <c r="AC97" s="113">
        <f t="shared" si="141"/>
        <v>0</v>
      </c>
      <c r="AD97" s="113">
        <f t="shared" si="142"/>
        <v>0</v>
      </c>
      <c r="AE97" s="114">
        <f t="shared" si="143"/>
        <v>0</v>
      </c>
      <c r="AF97" s="114">
        <f t="shared" si="144"/>
        <v>0</v>
      </c>
      <c r="AG97" s="113">
        <v>0</v>
      </c>
      <c r="AH97" s="113">
        <v>0</v>
      </c>
      <c r="AI97" s="113">
        <v>0</v>
      </c>
      <c r="AJ97" s="113">
        <f t="shared" si="145"/>
        <v>0</v>
      </c>
      <c r="AK97" s="113">
        <f t="shared" si="146"/>
        <v>0</v>
      </c>
      <c r="AL97" s="115">
        <v>0</v>
      </c>
      <c r="AM97" s="115">
        <v>0</v>
      </c>
      <c r="AN97" s="115">
        <v>0</v>
      </c>
      <c r="AO97" s="115">
        <v>0</v>
      </c>
      <c r="AP97" s="115">
        <v>0</v>
      </c>
      <c r="AQ97" s="115">
        <v>0</v>
      </c>
      <c r="AR97" s="115">
        <v>0</v>
      </c>
      <c r="AS97" s="115">
        <v>0</v>
      </c>
      <c r="AT97" s="409">
        <f t="shared" si="184"/>
        <v>0</v>
      </c>
      <c r="AU97" s="115">
        <f t="shared" si="185"/>
        <v>0</v>
      </c>
      <c r="AV97" s="116">
        <f t="shared" si="147"/>
        <v>0</v>
      </c>
      <c r="AW97" s="855">
        <f t="shared" si="186"/>
        <v>259521</v>
      </c>
      <c r="AX97" s="528">
        <f t="shared" si="187"/>
        <v>189650</v>
      </c>
      <c r="AY97" s="113">
        <f t="shared" si="188"/>
        <v>0</v>
      </c>
      <c r="AZ97" s="113">
        <f t="shared" si="189"/>
        <v>0</v>
      </c>
      <c r="BA97" s="528">
        <f t="shared" si="190"/>
        <v>64102</v>
      </c>
      <c r="BB97" s="528">
        <f t="shared" si="190"/>
        <v>3793</v>
      </c>
      <c r="BC97" s="528">
        <f t="shared" si="191"/>
        <v>1976</v>
      </c>
      <c r="BD97" s="549">
        <f t="shared" si="192"/>
        <v>0.64</v>
      </c>
      <c r="BE97" s="549">
        <f t="shared" si="193"/>
        <v>0</v>
      </c>
      <c r="BF97" s="953">
        <f t="shared" si="194"/>
        <v>0</v>
      </c>
      <c r="BG97" s="550">
        <f t="shared" si="195"/>
        <v>0.64</v>
      </c>
    </row>
    <row r="98" spans="1:59" ht="12.95" customHeight="1" x14ac:dyDescent="0.25">
      <c r="A98" s="541">
        <v>17</v>
      </c>
      <c r="B98" s="542">
        <v>4488</v>
      </c>
      <c r="C98" s="542">
        <v>600074803</v>
      </c>
      <c r="D98" s="542">
        <v>72742089</v>
      </c>
      <c r="E98" s="544" t="s">
        <v>365</v>
      </c>
      <c r="F98" s="542">
        <v>3143</v>
      </c>
      <c r="G98" s="545" t="s">
        <v>633</v>
      </c>
      <c r="H98" s="545" t="s">
        <v>281</v>
      </c>
      <c r="I98" s="522">
        <v>584881</v>
      </c>
      <c r="J98" s="547">
        <v>430693</v>
      </c>
      <c r="K98" s="547">
        <v>0</v>
      </c>
      <c r="L98" s="339">
        <v>145574</v>
      </c>
      <c r="M98" s="339">
        <v>8614</v>
      </c>
      <c r="N98" s="547">
        <v>0</v>
      </c>
      <c r="O98" s="548">
        <v>0.86209999999999998</v>
      </c>
      <c r="P98" s="733">
        <v>0.86209999999999998</v>
      </c>
      <c r="Q98" s="823">
        <v>0</v>
      </c>
      <c r="R98" s="112">
        <f t="shared" si="139"/>
        <v>0</v>
      </c>
      <c r="S98" s="113">
        <v>0</v>
      </c>
      <c r="T98" s="113">
        <v>0</v>
      </c>
      <c r="U98" s="113">
        <v>0</v>
      </c>
      <c r="V98" s="113">
        <v>0</v>
      </c>
      <c r="W98" s="113">
        <v>0</v>
      </c>
      <c r="X98" s="113">
        <v>0</v>
      </c>
      <c r="Y98" s="113">
        <f t="shared" si="140"/>
        <v>0</v>
      </c>
      <c r="Z98" s="113">
        <v>0</v>
      </c>
      <c r="AA98" s="113">
        <v>0</v>
      </c>
      <c r="AB98" s="113">
        <v>0</v>
      </c>
      <c r="AC98" s="113">
        <f t="shared" si="141"/>
        <v>0</v>
      </c>
      <c r="AD98" s="113">
        <f t="shared" si="142"/>
        <v>0</v>
      </c>
      <c r="AE98" s="114">
        <f t="shared" si="143"/>
        <v>0</v>
      </c>
      <c r="AF98" s="114">
        <f t="shared" si="144"/>
        <v>0</v>
      </c>
      <c r="AG98" s="113">
        <v>0</v>
      </c>
      <c r="AH98" s="113">
        <v>0</v>
      </c>
      <c r="AI98" s="113">
        <v>0</v>
      </c>
      <c r="AJ98" s="113">
        <f t="shared" si="145"/>
        <v>0</v>
      </c>
      <c r="AK98" s="113">
        <f t="shared" si="146"/>
        <v>0</v>
      </c>
      <c r="AL98" s="115">
        <v>0</v>
      </c>
      <c r="AM98" s="115">
        <v>0</v>
      </c>
      <c r="AN98" s="115">
        <v>0</v>
      </c>
      <c r="AO98" s="115">
        <v>0</v>
      </c>
      <c r="AP98" s="115">
        <v>0</v>
      </c>
      <c r="AQ98" s="115">
        <v>0</v>
      </c>
      <c r="AR98" s="115">
        <v>0</v>
      </c>
      <c r="AS98" s="115">
        <v>0</v>
      </c>
      <c r="AT98" s="409">
        <f t="shared" si="184"/>
        <v>0</v>
      </c>
      <c r="AU98" s="115">
        <f t="shared" si="185"/>
        <v>0</v>
      </c>
      <c r="AV98" s="116">
        <f t="shared" si="147"/>
        <v>0</v>
      </c>
      <c r="AW98" s="855">
        <f t="shared" si="186"/>
        <v>584881</v>
      </c>
      <c r="AX98" s="528">
        <f t="shared" si="187"/>
        <v>430693</v>
      </c>
      <c r="AY98" s="113">
        <f t="shared" si="188"/>
        <v>0</v>
      </c>
      <c r="AZ98" s="113">
        <f t="shared" si="189"/>
        <v>0</v>
      </c>
      <c r="BA98" s="528">
        <f t="shared" si="190"/>
        <v>145574</v>
      </c>
      <c r="BB98" s="528">
        <f t="shared" si="190"/>
        <v>8614</v>
      </c>
      <c r="BC98" s="528">
        <f t="shared" si="191"/>
        <v>0</v>
      </c>
      <c r="BD98" s="549">
        <f t="shared" si="192"/>
        <v>0.86209999999999998</v>
      </c>
      <c r="BE98" s="549">
        <f t="shared" si="193"/>
        <v>0.86209999999999998</v>
      </c>
      <c r="BF98" s="953">
        <f t="shared" si="194"/>
        <v>0</v>
      </c>
      <c r="BG98" s="550">
        <f t="shared" si="195"/>
        <v>0</v>
      </c>
    </row>
    <row r="99" spans="1:59" ht="12.95" customHeight="1" x14ac:dyDescent="0.25">
      <c r="A99" s="541">
        <v>17</v>
      </c>
      <c r="B99" s="542">
        <v>4488</v>
      </c>
      <c r="C99" s="542">
        <v>600074803</v>
      </c>
      <c r="D99" s="542">
        <v>72742089</v>
      </c>
      <c r="E99" s="544" t="s">
        <v>365</v>
      </c>
      <c r="F99" s="542">
        <v>3143</v>
      </c>
      <c r="G99" s="545" t="s">
        <v>634</v>
      </c>
      <c r="H99" s="545" t="s">
        <v>282</v>
      </c>
      <c r="I99" s="522">
        <v>17556</v>
      </c>
      <c r="J99" s="547">
        <v>12375</v>
      </c>
      <c r="K99" s="547">
        <v>0</v>
      </c>
      <c r="L99" s="339">
        <v>4183</v>
      </c>
      <c r="M99" s="339">
        <v>248</v>
      </c>
      <c r="N99" s="547">
        <v>750</v>
      </c>
      <c r="O99" s="548">
        <v>0.05</v>
      </c>
      <c r="P99" s="733">
        <v>0</v>
      </c>
      <c r="Q99" s="823">
        <v>0.05</v>
      </c>
      <c r="R99" s="112">
        <f t="shared" si="139"/>
        <v>0</v>
      </c>
      <c r="S99" s="113">
        <v>0</v>
      </c>
      <c r="T99" s="113">
        <v>0</v>
      </c>
      <c r="U99" s="113">
        <v>0</v>
      </c>
      <c r="V99" s="113">
        <v>0</v>
      </c>
      <c r="W99" s="113">
        <v>0</v>
      </c>
      <c r="X99" s="113">
        <v>0</v>
      </c>
      <c r="Y99" s="113">
        <f t="shared" si="140"/>
        <v>0</v>
      </c>
      <c r="Z99" s="113">
        <v>0</v>
      </c>
      <c r="AA99" s="113">
        <v>0</v>
      </c>
      <c r="AB99" s="113">
        <v>0</v>
      </c>
      <c r="AC99" s="113">
        <f t="shared" si="141"/>
        <v>0</v>
      </c>
      <c r="AD99" s="113">
        <f t="shared" si="142"/>
        <v>0</v>
      </c>
      <c r="AE99" s="114">
        <f t="shared" si="143"/>
        <v>0</v>
      </c>
      <c r="AF99" s="114">
        <f t="shared" si="144"/>
        <v>0</v>
      </c>
      <c r="AG99" s="113">
        <v>0</v>
      </c>
      <c r="AH99" s="113">
        <v>0</v>
      </c>
      <c r="AI99" s="113">
        <v>0</v>
      </c>
      <c r="AJ99" s="113">
        <f t="shared" si="145"/>
        <v>0</v>
      </c>
      <c r="AK99" s="113">
        <f t="shared" si="146"/>
        <v>0</v>
      </c>
      <c r="AL99" s="115">
        <v>0</v>
      </c>
      <c r="AM99" s="115">
        <v>0</v>
      </c>
      <c r="AN99" s="115">
        <v>0</v>
      </c>
      <c r="AO99" s="115">
        <v>0</v>
      </c>
      <c r="AP99" s="115">
        <v>0</v>
      </c>
      <c r="AQ99" s="115">
        <v>0</v>
      </c>
      <c r="AR99" s="115">
        <v>0</v>
      </c>
      <c r="AS99" s="115">
        <v>0</v>
      </c>
      <c r="AT99" s="409">
        <f t="shared" si="184"/>
        <v>0</v>
      </c>
      <c r="AU99" s="115">
        <f t="shared" si="185"/>
        <v>0</v>
      </c>
      <c r="AV99" s="116">
        <f t="shared" si="147"/>
        <v>0</v>
      </c>
      <c r="AW99" s="855">
        <f t="shared" si="186"/>
        <v>17556</v>
      </c>
      <c r="AX99" s="528">
        <f t="shared" si="187"/>
        <v>12375</v>
      </c>
      <c r="AY99" s="113">
        <f t="shared" si="188"/>
        <v>0</v>
      </c>
      <c r="AZ99" s="113">
        <f t="shared" si="189"/>
        <v>0</v>
      </c>
      <c r="BA99" s="528">
        <f t="shared" si="190"/>
        <v>4183</v>
      </c>
      <c r="BB99" s="528">
        <f t="shared" si="190"/>
        <v>248</v>
      </c>
      <c r="BC99" s="528">
        <f t="shared" si="191"/>
        <v>750</v>
      </c>
      <c r="BD99" s="549">
        <f t="shared" si="192"/>
        <v>0.05</v>
      </c>
      <c r="BE99" s="549">
        <f t="shared" si="193"/>
        <v>0</v>
      </c>
      <c r="BF99" s="953">
        <f t="shared" si="194"/>
        <v>0</v>
      </c>
      <c r="BG99" s="550">
        <f t="shared" si="195"/>
        <v>0.05</v>
      </c>
    </row>
    <row r="100" spans="1:59" ht="12.95" customHeight="1" x14ac:dyDescent="0.25">
      <c r="A100" s="529">
        <v>17</v>
      </c>
      <c r="B100" s="531">
        <v>4488</v>
      </c>
      <c r="C100" s="531">
        <v>600074803</v>
      </c>
      <c r="D100" s="531">
        <v>72742089</v>
      </c>
      <c r="E100" s="553" t="s">
        <v>366</v>
      </c>
      <c r="F100" s="559"/>
      <c r="G100" s="560"/>
      <c r="H100" s="560"/>
      <c r="I100" s="555">
        <v>6125193</v>
      </c>
      <c r="J100" s="556">
        <v>4405601</v>
      </c>
      <c r="K100" s="556">
        <v>15000</v>
      </c>
      <c r="L100" s="556">
        <v>1494164</v>
      </c>
      <c r="M100" s="556">
        <v>88113</v>
      </c>
      <c r="N100" s="556">
        <v>122315</v>
      </c>
      <c r="O100" s="557">
        <v>9.740000000000002</v>
      </c>
      <c r="P100" s="557">
        <v>7.1502999999999997</v>
      </c>
      <c r="Q100" s="661">
        <v>2.5897000000000001</v>
      </c>
      <c r="R100" s="555">
        <f t="shared" ref="R100:BG100" si="196">SUM(R94:R99)</f>
        <v>5000</v>
      </c>
      <c r="S100" s="556">
        <f t="shared" si="196"/>
        <v>0</v>
      </c>
      <c r="T100" s="556">
        <f t="shared" si="196"/>
        <v>0</v>
      </c>
      <c r="U100" s="556">
        <f t="shared" si="196"/>
        <v>14200</v>
      </c>
      <c r="V100" s="556">
        <f t="shared" si="196"/>
        <v>0</v>
      </c>
      <c r="W100" s="556">
        <f t="shared" ref="W100" si="197">SUM(W94:W99)</f>
        <v>0</v>
      </c>
      <c r="X100" s="556">
        <f t="shared" si="196"/>
        <v>0</v>
      </c>
      <c r="Y100" s="556">
        <f t="shared" si="196"/>
        <v>19200</v>
      </c>
      <c r="Z100" s="556">
        <f t="shared" si="196"/>
        <v>-5000</v>
      </c>
      <c r="AA100" s="556">
        <f t="shared" si="196"/>
        <v>0</v>
      </c>
      <c r="AB100" s="556">
        <f t="shared" si="196"/>
        <v>0</v>
      </c>
      <c r="AC100" s="556">
        <f t="shared" si="196"/>
        <v>-5000</v>
      </c>
      <c r="AD100" s="556">
        <f t="shared" si="196"/>
        <v>14200</v>
      </c>
      <c r="AE100" s="556">
        <f t="shared" si="196"/>
        <v>4800</v>
      </c>
      <c r="AF100" s="556">
        <f t="shared" si="196"/>
        <v>384</v>
      </c>
      <c r="AG100" s="556">
        <f t="shared" si="196"/>
        <v>0</v>
      </c>
      <c r="AH100" s="556">
        <f t="shared" si="196"/>
        <v>0</v>
      </c>
      <c r="AI100" s="556">
        <f t="shared" si="196"/>
        <v>0</v>
      </c>
      <c r="AJ100" s="556">
        <f t="shared" si="196"/>
        <v>0</v>
      </c>
      <c r="AK100" s="556">
        <f t="shared" si="196"/>
        <v>19384</v>
      </c>
      <c r="AL100" s="557">
        <f t="shared" si="196"/>
        <v>0.01</v>
      </c>
      <c r="AM100" s="557">
        <f t="shared" si="196"/>
        <v>0</v>
      </c>
      <c r="AN100" s="557">
        <f t="shared" si="196"/>
        <v>0</v>
      </c>
      <c r="AO100" s="557">
        <f t="shared" si="196"/>
        <v>0</v>
      </c>
      <c r="AP100" s="557">
        <f t="shared" si="196"/>
        <v>0</v>
      </c>
      <c r="AQ100" s="557">
        <f t="shared" ref="AQ100" si="198">SUM(AQ94:AQ99)</f>
        <v>0</v>
      </c>
      <c r="AR100" s="557">
        <f t="shared" si="196"/>
        <v>0</v>
      </c>
      <c r="AS100" s="557">
        <f t="shared" si="196"/>
        <v>0</v>
      </c>
      <c r="AT100" s="557">
        <f t="shared" si="196"/>
        <v>0.01</v>
      </c>
      <c r="AU100" s="557">
        <f t="shared" si="196"/>
        <v>0</v>
      </c>
      <c r="AV100" s="558">
        <f t="shared" si="196"/>
        <v>0.01</v>
      </c>
      <c r="AW100" s="856">
        <f t="shared" si="196"/>
        <v>6144577</v>
      </c>
      <c r="AX100" s="556">
        <f t="shared" si="196"/>
        <v>4424801</v>
      </c>
      <c r="AY100" s="571">
        <f t="shared" ref="AY100" si="199">SUM(AY94:AY99)</f>
        <v>0</v>
      </c>
      <c r="AZ100" s="556">
        <f t="shared" si="196"/>
        <v>10000</v>
      </c>
      <c r="BA100" s="556">
        <f t="shared" si="196"/>
        <v>1498964</v>
      </c>
      <c r="BB100" s="556">
        <f t="shared" si="196"/>
        <v>88497</v>
      </c>
      <c r="BC100" s="556">
        <f t="shared" si="196"/>
        <v>122315</v>
      </c>
      <c r="BD100" s="557">
        <f t="shared" si="196"/>
        <v>9.7500000000000018</v>
      </c>
      <c r="BE100" s="557">
        <f t="shared" si="196"/>
        <v>7.1602999999999994</v>
      </c>
      <c r="BF100" s="557">
        <f t="shared" si="196"/>
        <v>0</v>
      </c>
      <c r="BG100" s="558">
        <f t="shared" si="196"/>
        <v>2.5897000000000001</v>
      </c>
    </row>
    <row r="101" spans="1:59" ht="12.95" customHeight="1" x14ac:dyDescent="0.25">
      <c r="A101" s="541">
        <v>18</v>
      </c>
      <c r="B101" s="542">
        <v>4434</v>
      </c>
      <c r="C101" s="542">
        <v>650025768</v>
      </c>
      <c r="D101" s="542">
        <v>72744481</v>
      </c>
      <c r="E101" s="544" t="s">
        <v>367</v>
      </c>
      <c r="F101" s="542">
        <v>3111</v>
      </c>
      <c r="G101" s="545" t="s">
        <v>329</v>
      </c>
      <c r="H101" s="545" t="s">
        <v>281</v>
      </c>
      <c r="I101" s="522">
        <v>3070879</v>
      </c>
      <c r="J101" s="547">
        <v>2235566</v>
      </c>
      <c r="K101" s="547">
        <v>10000</v>
      </c>
      <c r="L101" s="339">
        <v>759002</v>
      </c>
      <c r="M101" s="339">
        <v>44711</v>
      </c>
      <c r="N101" s="547">
        <v>21600</v>
      </c>
      <c r="O101" s="548">
        <v>4.9953000000000003</v>
      </c>
      <c r="P101" s="733">
        <v>3.9735</v>
      </c>
      <c r="Q101" s="823">
        <v>1.0218</v>
      </c>
      <c r="R101" s="112">
        <f t="shared" si="139"/>
        <v>-27600</v>
      </c>
      <c r="S101" s="113">
        <v>0</v>
      </c>
      <c r="T101" s="113">
        <v>0</v>
      </c>
      <c r="U101" s="113">
        <v>0</v>
      </c>
      <c r="V101" s="113">
        <v>0</v>
      </c>
      <c r="W101" s="113">
        <v>0</v>
      </c>
      <c r="X101" s="113">
        <v>0</v>
      </c>
      <c r="Y101" s="113">
        <f t="shared" si="140"/>
        <v>-27600</v>
      </c>
      <c r="Z101" s="113">
        <v>27600</v>
      </c>
      <c r="AA101" s="113">
        <v>0</v>
      </c>
      <c r="AB101" s="113">
        <v>0</v>
      </c>
      <c r="AC101" s="113">
        <f t="shared" si="141"/>
        <v>27600</v>
      </c>
      <c r="AD101" s="113">
        <f t="shared" si="142"/>
        <v>0</v>
      </c>
      <c r="AE101" s="114">
        <f t="shared" si="143"/>
        <v>0</v>
      </c>
      <c r="AF101" s="114">
        <f t="shared" si="144"/>
        <v>-552</v>
      </c>
      <c r="AG101" s="113">
        <v>0</v>
      </c>
      <c r="AH101" s="113">
        <v>0</v>
      </c>
      <c r="AI101" s="113">
        <v>0</v>
      </c>
      <c r="AJ101" s="113">
        <f t="shared" si="145"/>
        <v>0</v>
      </c>
      <c r="AK101" s="113">
        <f t="shared" si="146"/>
        <v>-552</v>
      </c>
      <c r="AL101" s="115">
        <v>0</v>
      </c>
      <c r="AM101" s="115">
        <v>0</v>
      </c>
      <c r="AN101" s="115">
        <v>0</v>
      </c>
      <c r="AO101" s="115">
        <v>0</v>
      </c>
      <c r="AP101" s="115">
        <v>0</v>
      </c>
      <c r="AQ101" s="115">
        <v>0</v>
      </c>
      <c r="AR101" s="115">
        <v>0</v>
      </c>
      <c r="AS101" s="115">
        <v>0</v>
      </c>
      <c r="AT101" s="409">
        <f t="shared" ref="AT101:AT106" si="200">AL101+AN101+AO101+AR101+AQ101</f>
        <v>0</v>
      </c>
      <c r="AU101" s="115">
        <f t="shared" ref="AU101:AU106" si="201">AM101+AP101+AS101</f>
        <v>0</v>
      </c>
      <c r="AV101" s="116">
        <f t="shared" si="147"/>
        <v>0</v>
      </c>
      <c r="AW101" s="855">
        <f t="shared" ref="AW101:AW106" si="202">I101+AK101</f>
        <v>3070327</v>
      </c>
      <c r="AX101" s="528">
        <f t="shared" ref="AX101:AX106" si="203">J101+Y101</f>
        <v>2207966</v>
      </c>
      <c r="AY101" s="113">
        <f t="shared" ref="AY101:AY106" si="204">W101</f>
        <v>0</v>
      </c>
      <c r="AZ101" s="113">
        <f t="shared" ref="AZ101:AZ106" si="205">K101+AC101</f>
        <v>37600</v>
      </c>
      <c r="BA101" s="528">
        <f t="shared" ref="BA101:BB106" si="206">L101+AE101</f>
        <v>759002</v>
      </c>
      <c r="BB101" s="528">
        <f t="shared" si="206"/>
        <v>44159</v>
      </c>
      <c r="BC101" s="528">
        <f t="shared" ref="BC101:BC106" si="207">N101+AJ101</f>
        <v>21600</v>
      </c>
      <c r="BD101" s="549">
        <f t="shared" ref="BD101:BD106" si="208">O101+AV101</f>
        <v>4.9953000000000003</v>
      </c>
      <c r="BE101" s="549">
        <f t="shared" ref="BE101:BE106" si="209">P101+AT101</f>
        <v>3.9735</v>
      </c>
      <c r="BF101" s="953">
        <f t="shared" ref="BF101:BF106" si="210">AQ101</f>
        <v>0</v>
      </c>
      <c r="BG101" s="550">
        <f t="shared" ref="BG101:BG106" si="211">Q101+AU101</f>
        <v>1.0218</v>
      </c>
    </row>
    <row r="102" spans="1:59" ht="12.95" customHeight="1" x14ac:dyDescent="0.25">
      <c r="A102" s="541">
        <v>18</v>
      </c>
      <c r="B102" s="542">
        <v>4434</v>
      </c>
      <c r="C102" s="542">
        <v>650025768</v>
      </c>
      <c r="D102" s="542">
        <v>72744481</v>
      </c>
      <c r="E102" s="544" t="s">
        <v>367</v>
      </c>
      <c r="F102" s="542">
        <v>3113</v>
      </c>
      <c r="G102" s="545" t="s">
        <v>333</v>
      </c>
      <c r="H102" s="545" t="s">
        <v>281</v>
      </c>
      <c r="I102" s="522">
        <v>12255194</v>
      </c>
      <c r="J102" s="547">
        <v>8574849</v>
      </c>
      <c r="K102" s="547">
        <v>130000</v>
      </c>
      <c r="L102" s="339">
        <v>2942239</v>
      </c>
      <c r="M102" s="339">
        <v>171496</v>
      </c>
      <c r="N102" s="547">
        <v>436610</v>
      </c>
      <c r="O102" s="548">
        <v>17.246600000000001</v>
      </c>
      <c r="P102" s="733">
        <v>12.6364</v>
      </c>
      <c r="Q102" s="823">
        <v>4.6101999999999999</v>
      </c>
      <c r="R102" s="112">
        <f t="shared" si="139"/>
        <v>-81975</v>
      </c>
      <c r="S102" s="113">
        <v>0</v>
      </c>
      <c r="T102" s="113">
        <v>0</v>
      </c>
      <c r="U102" s="113">
        <v>93920</v>
      </c>
      <c r="V102" s="113">
        <v>0</v>
      </c>
      <c r="W102" s="113">
        <v>0</v>
      </c>
      <c r="X102" s="113">
        <v>0</v>
      </c>
      <c r="Y102" s="113">
        <f t="shared" si="140"/>
        <v>11945</v>
      </c>
      <c r="Z102" s="113">
        <v>81975</v>
      </c>
      <c r="AA102" s="113">
        <v>0</v>
      </c>
      <c r="AB102" s="113">
        <v>0</v>
      </c>
      <c r="AC102" s="113">
        <f t="shared" si="141"/>
        <v>81975</v>
      </c>
      <c r="AD102" s="113">
        <f t="shared" si="142"/>
        <v>93920</v>
      </c>
      <c r="AE102" s="114">
        <f t="shared" si="143"/>
        <v>31745</v>
      </c>
      <c r="AF102" s="114">
        <f t="shared" si="144"/>
        <v>239</v>
      </c>
      <c r="AG102" s="113">
        <v>0</v>
      </c>
      <c r="AH102" s="113">
        <v>0</v>
      </c>
      <c r="AI102" s="113">
        <v>0</v>
      </c>
      <c r="AJ102" s="113">
        <f t="shared" si="145"/>
        <v>0</v>
      </c>
      <c r="AK102" s="113">
        <f t="shared" si="146"/>
        <v>125904</v>
      </c>
      <c r="AL102" s="115">
        <v>0</v>
      </c>
      <c r="AM102" s="115">
        <v>-0.25</v>
      </c>
      <c r="AN102" s="115">
        <v>0</v>
      </c>
      <c r="AO102" s="115">
        <v>0</v>
      </c>
      <c r="AP102" s="115">
        <v>0</v>
      </c>
      <c r="AQ102" s="115">
        <v>0</v>
      </c>
      <c r="AR102" s="115">
        <v>0</v>
      </c>
      <c r="AS102" s="115">
        <v>0</v>
      </c>
      <c r="AT102" s="409">
        <f t="shared" si="200"/>
        <v>0</v>
      </c>
      <c r="AU102" s="115">
        <f t="shared" si="201"/>
        <v>-0.25</v>
      </c>
      <c r="AV102" s="116">
        <f t="shared" si="147"/>
        <v>-0.25</v>
      </c>
      <c r="AW102" s="855">
        <f t="shared" si="202"/>
        <v>12381098</v>
      </c>
      <c r="AX102" s="528">
        <f t="shared" si="203"/>
        <v>8586794</v>
      </c>
      <c r="AY102" s="113">
        <f t="shared" si="204"/>
        <v>0</v>
      </c>
      <c r="AZ102" s="113">
        <f t="shared" si="205"/>
        <v>211975</v>
      </c>
      <c r="BA102" s="528">
        <f t="shared" si="206"/>
        <v>2973984</v>
      </c>
      <c r="BB102" s="528">
        <f t="shared" si="206"/>
        <v>171735</v>
      </c>
      <c r="BC102" s="528">
        <f t="shared" si="207"/>
        <v>436610</v>
      </c>
      <c r="BD102" s="549">
        <f t="shared" si="208"/>
        <v>16.996600000000001</v>
      </c>
      <c r="BE102" s="549">
        <f t="shared" si="209"/>
        <v>12.6364</v>
      </c>
      <c r="BF102" s="953">
        <f t="shared" si="210"/>
        <v>0</v>
      </c>
      <c r="BG102" s="550">
        <f t="shared" si="211"/>
        <v>4.3601999999999999</v>
      </c>
    </row>
    <row r="103" spans="1:59" ht="12.95" customHeight="1" x14ac:dyDescent="0.25">
      <c r="A103" s="541">
        <v>18</v>
      </c>
      <c r="B103" s="542">
        <v>4434</v>
      </c>
      <c r="C103" s="542">
        <v>650025768</v>
      </c>
      <c r="D103" s="542">
        <v>72744481</v>
      </c>
      <c r="E103" s="544" t="s">
        <v>367</v>
      </c>
      <c r="F103" s="542">
        <v>3113</v>
      </c>
      <c r="G103" s="545" t="s">
        <v>323</v>
      </c>
      <c r="H103" s="545" t="s">
        <v>282</v>
      </c>
      <c r="I103" s="522">
        <v>2394168</v>
      </c>
      <c r="J103" s="547">
        <v>1763009</v>
      </c>
      <c r="K103" s="547">
        <v>0</v>
      </c>
      <c r="L103" s="339">
        <v>595898</v>
      </c>
      <c r="M103" s="339">
        <v>35261</v>
      </c>
      <c r="N103" s="547">
        <v>0</v>
      </c>
      <c r="O103" s="548">
        <v>5.22</v>
      </c>
      <c r="P103" s="733">
        <v>5.22</v>
      </c>
      <c r="Q103" s="823">
        <v>0</v>
      </c>
      <c r="R103" s="112">
        <f t="shared" si="139"/>
        <v>0</v>
      </c>
      <c r="S103" s="113">
        <v>0</v>
      </c>
      <c r="T103" s="113">
        <v>0</v>
      </c>
      <c r="U103" s="113">
        <v>0</v>
      </c>
      <c r="V103" s="113">
        <v>0</v>
      </c>
      <c r="W103" s="113">
        <v>0</v>
      </c>
      <c r="X103" s="113">
        <v>0</v>
      </c>
      <c r="Y103" s="113">
        <f t="shared" si="140"/>
        <v>0</v>
      </c>
      <c r="Z103" s="113">
        <v>0</v>
      </c>
      <c r="AA103" s="113">
        <v>0</v>
      </c>
      <c r="AB103" s="113">
        <v>0</v>
      </c>
      <c r="AC103" s="113">
        <f t="shared" si="141"/>
        <v>0</v>
      </c>
      <c r="AD103" s="113">
        <f t="shared" si="142"/>
        <v>0</v>
      </c>
      <c r="AE103" s="114">
        <f t="shared" si="143"/>
        <v>0</v>
      </c>
      <c r="AF103" s="114">
        <f t="shared" si="144"/>
        <v>0</v>
      </c>
      <c r="AG103" s="113">
        <v>0</v>
      </c>
      <c r="AH103" s="113">
        <v>0</v>
      </c>
      <c r="AI103" s="113">
        <v>0</v>
      </c>
      <c r="AJ103" s="113">
        <f t="shared" si="145"/>
        <v>0</v>
      </c>
      <c r="AK103" s="113">
        <f t="shared" si="146"/>
        <v>0</v>
      </c>
      <c r="AL103" s="115">
        <v>0</v>
      </c>
      <c r="AM103" s="115">
        <v>0</v>
      </c>
      <c r="AN103" s="115">
        <v>0</v>
      </c>
      <c r="AO103" s="115">
        <v>0</v>
      </c>
      <c r="AP103" s="115">
        <v>0</v>
      </c>
      <c r="AQ103" s="115">
        <v>0</v>
      </c>
      <c r="AR103" s="115">
        <v>0</v>
      </c>
      <c r="AS103" s="115">
        <v>0</v>
      </c>
      <c r="AT103" s="409">
        <f t="shared" si="200"/>
        <v>0</v>
      </c>
      <c r="AU103" s="115">
        <f t="shared" si="201"/>
        <v>0</v>
      </c>
      <c r="AV103" s="116">
        <f t="shared" si="147"/>
        <v>0</v>
      </c>
      <c r="AW103" s="855">
        <f t="shared" si="202"/>
        <v>2394168</v>
      </c>
      <c r="AX103" s="528">
        <f t="shared" si="203"/>
        <v>1763009</v>
      </c>
      <c r="AY103" s="113">
        <f t="shared" si="204"/>
        <v>0</v>
      </c>
      <c r="AZ103" s="113">
        <f t="shared" si="205"/>
        <v>0</v>
      </c>
      <c r="BA103" s="528">
        <f t="shared" si="206"/>
        <v>595898</v>
      </c>
      <c r="BB103" s="528">
        <f t="shared" si="206"/>
        <v>35261</v>
      </c>
      <c r="BC103" s="528">
        <f t="shared" si="207"/>
        <v>0</v>
      </c>
      <c r="BD103" s="549">
        <f t="shared" si="208"/>
        <v>5.22</v>
      </c>
      <c r="BE103" s="549">
        <f t="shared" si="209"/>
        <v>5.22</v>
      </c>
      <c r="BF103" s="953">
        <f t="shared" si="210"/>
        <v>0</v>
      </c>
      <c r="BG103" s="550">
        <f t="shared" si="211"/>
        <v>0</v>
      </c>
    </row>
    <row r="104" spans="1:59" ht="12.95" customHeight="1" x14ac:dyDescent="0.25">
      <c r="A104" s="541">
        <v>18</v>
      </c>
      <c r="B104" s="542">
        <v>4434</v>
      </c>
      <c r="C104" s="542">
        <v>650025768</v>
      </c>
      <c r="D104" s="542">
        <v>72744481</v>
      </c>
      <c r="E104" s="544" t="s">
        <v>367</v>
      </c>
      <c r="F104" s="542">
        <v>3141</v>
      </c>
      <c r="G104" s="545" t="s">
        <v>319</v>
      </c>
      <c r="H104" s="545" t="s">
        <v>282</v>
      </c>
      <c r="I104" s="522">
        <v>1661536</v>
      </c>
      <c r="J104" s="547">
        <v>1176247</v>
      </c>
      <c r="K104" s="547">
        <v>40000</v>
      </c>
      <c r="L104" s="339">
        <v>411092</v>
      </c>
      <c r="M104" s="339">
        <v>23525</v>
      </c>
      <c r="N104" s="547">
        <v>10672</v>
      </c>
      <c r="O104" s="548">
        <v>4.05</v>
      </c>
      <c r="P104" s="733">
        <v>0</v>
      </c>
      <c r="Q104" s="823">
        <v>4.05</v>
      </c>
      <c r="R104" s="112">
        <f t="shared" si="139"/>
        <v>-6200</v>
      </c>
      <c r="S104" s="113">
        <v>0</v>
      </c>
      <c r="T104" s="113">
        <v>0</v>
      </c>
      <c r="U104" s="113">
        <v>0</v>
      </c>
      <c r="V104" s="113">
        <v>0</v>
      </c>
      <c r="W104" s="113">
        <v>0</v>
      </c>
      <c r="X104" s="113">
        <v>0</v>
      </c>
      <c r="Y104" s="113">
        <f t="shared" si="140"/>
        <v>-6200</v>
      </c>
      <c r="Z104" s="113">
        <v>6200</v>
      </c>
      <c r="AA104" s="113">
        <v>0</v>
      </c>
      <c r="AB104" s="113">
        <v>0</v>
      </c>
      <c r="AC104" s="113">
        <f t="shared" si="141"/>
        <v>6200</v>
      </c>
      <c r="AD104" s="113">
        <f t="shared" si="142"/>
        <v>0</v>
      </c>
      <c r="AE104" s="114">
        <f t="shared" si="143"/>
        <v>0</v>
      </c>
      <c r="AF104" s="114">
        <f t="shared" si="144"/>
        <v>-124</v>
      </c>
      <c r="AG104" s="113">
        <v>0</v>
      </c>
      <c r="AH104" s="113">
        <v>0</v>
      </c>
      <c r="AI104" s="113">
        <v>0</v>
      </c>
      <c r="AJ104" s="113">
        <f t="shared" si="145"/>
        <v>0</v>
      </c>
      <c r="AK104" s="113">
        <f t="shared" si="146"/>
        <v>-124</v>
      </c>
      <c r="AL104" s="115">
        <v>0</v>
      </c>
      <c r="AM104" s="115">
        <v>0</v>
      </c>
      <c r="AN104" s="115">
        <v>0</v>
      </c>
      <c r="AO104" s="115">
        <v>0</v>
      </c>
      <c r="AP104" s="115">
        <v>0</v>
      </c>
      <c r="AQ104" s="115">
        <v>0</v>
      </c>
      <c r="AR104" s="115">
        <v>0</v>
      </c>
      <c r="AS104" s="115">
        <v>0</v>
      </c>
      <c r="AT104" s="409">
        <f t="shared" si="200"/>
        <v>0</v>
      </c>
      <c r="AU104" s="115">
        <f t="shared" si="201"/>
        <v>0</v>
      </c>
      <c r="AV104" s="116">
        <f t="shared" si="147"/>
        <v>0</v>
      </c>
      <c r="AW104" s="855">
        <f t="shared" si="202"/>
        <v>1661412</v>
      </c>
      <c r="AX104" s="528">
        <f t="shared" si="203"/>
        <v>1170047</v>
      </c>
      <c r="AY104" s="113">
        <f t="shared" si="204"/>
        <v>0</v>
      </c>
      <c r="AZ104" s="113">
        <f t="shared" si="205"/>
        <v>46200</v>
      </c>
      <c r="BA104" s="528">
        <f t="shared" si="206"/>
        <v>411092</v>
      </c>
      <c r="BB104" s="528">
        <f t="shared" si="206"/>
        <v>23401</v>
      </c>
      <c r="BC104" s="528">
        <f t="shared" si="207"/>
        <v>10672</v>
      </c>
      <c r="BD104" s="549">
        <f t="shared" si="208"/>
        <v>4.05</v>
      </c>
      <c r="BE104" s="549">
        <f t="shared" si="209"/>
        <v>0</v>
      </c>
      <c r="BF104" s="953">
        <f t="shared" si="210"/>
        <v>0</v>
      </c>
      <c r="BG104" s="550">
        <f t="shared" si="211"/>
        <v>4.05</v>
      </c>
    </row>
    <row r="105" spans="1:59" ht="12.95" customHeight="1" x14ac:dyDescent="0.25">
      <c r="A105" s="541">
        <v>18</v>
      </c>
      <c r="B105" s="542">
        <v>4434</v>
      </c>
      <c r="C105" s="542">
        <v>650025768</v>
      </c>
      <c r="D105" s="542">
        <v>72744481</v>
      </c>
      <c r="E105" s="544" t="s">
        <v>367</v>
      </c>
      <c r="F105" s="542">
        <v>3143</v>
      </c>
      <c r="G105" s="545" t="s">
        <v>633</v>
      </c>
      <c r="H105" s="545" t="s">
        <v>281</v>
      </c>
      <c r="I105" s="522">
        <v>1249438</v>
      </c>
      <c r="J105" s="547">
        <v>886558</v>
      </c>
      <c r="K105" s="547">
        <v>34000</v>
      </c>
      <c r="L105" s="339">
        <v>311149</v>
      </c>
      <c r="M105" s="339">
        <v>17731</v>
      </c>
      <c r="N105" s="547">
        <v>0</v>
      </c>
      <c r="O105" s="548">
        <v>2</v>
      </c>
      <c r="P105" s="733">
        <v>2</v>
      </c>
      <c r="Q105" s="823">
        <v>0</v>
      </c>
      <c r="R105" s="112">
        <f t="shared" si="139"/>
        <v>14900</v>
      </c>
      <c r="S105" s="113">
        <v>0</v>
      </c>
      <c r="T105" s="113">
        <v>0</v>
      </c>
      <c r="U105" s="113">
        <v>0</v>
      </c>
      <c r="V105" s="113">
        <v>0</v>
      </c>
      <c r="W105" s="113">
        <v>0</v>
      </c>
      <c r="X105" s="113">
        <v>0</v>
      </c>
      <c r="Y105" s="113">
        <f t="shared" si="140"/>
        <v>14900</v>
      </c>
      <c r="Z105" s="113">
        <v>-14900</v>
      </c>
      <c r="AA105" s="113">
        <v>0</v>
      </c>
      <c r="AB105" s="113">
        <v>0</v>
      </c>
      <c r="AC105" s="113">
        <f t="shared" si="141"/>
        <v>-14900</v>
      </c>
      <c r="AD105" s="113">
        <f t="shared" si="142"/>
        <v>0</v>
      </c>
      <c r="AE105" s="114">
        <f t="shared" si="143"/>
        <v>0</v>
      </c>
      <c r="AF105" s="114">
        <f t="shared" si="144"/>
        <v>298</v>
      </c>
      <c r="AG105" s="113">
        <v>0</v>
      </c>
      <c r="AH105" s="113">
        <v>0</v>
      </c>
      <c r="AI105" s="113">
        <v>0</v>
      </c>
      <c r="AJ105" s="113">
        <f t="shared" si="145"/>
        <v>0</v>
      </c>
      <c r="AK105" s="113">
        <f t="shared" si="146"/>
        <v>298</v>
      </c>
      <c r="AL105" s="115">
        <v>0</v>
      </c>
      <c r="AM105" s="115">
        <v>0.1</v>
      </c>
      <c r="AN105" s="115">
        <v>0</v>
      </c>
      <c r="AO105" s="115">
        <v>0</v>
      </c>
      <c r="AP105" s="115">
        <v>0</v>
      </c>
      <c r="AQ105" s="115">
        <v>0</v>
      </c>
      <c r="AR105" s="115">
        <v>0</v>
      </c>
      <c r="AS105" s="115">
        <v>0</v>
      </c>
      <c r="AT105" s="409">
        <f t="shared" si="200"/>
        <v>0</v>
      </c>
      <c r="AU105" s="115">
        <f t="shared" si="201"/>
        <v>0.1</v>
      </c>
      <c r="AV105" s="116">
        <f t="shared" si="147"/>
        <v>0.1</v>
      </c>
      <c r="AW105" s="855">
        <f t="shared" si="202"/>
        <v>1249736</v>
      </c>
      <c r="AX105" s="528">
        <f t="shared" si="203"/>
        <v>901458</v>
      </c>
      <c r="AY105" s="113">
        <f t="shared" si="204"/>
        <v>0</v>
      </c>
      <c r="AZ105" s="113">
        <f t="shared" si="205"/>
        <v>19100</v>
      </c>
      <c r="BA105" s="528">
        <f t="shared" si="206"/>
        <v>311149</v>
      </c>
      <c r="BB105" s="528">
        <f t="shared" si="206"/>
        <v>18029</v>
      </c>
      <c r="BC105" s="528">
        <f t="shared" si="207"/>
        <v>0</v>
      </c>
      <c r="BD105" s="549">
        <f t="shared" si="208"/>
        <v>2.1</v>
      </c>
      <c r="BE105" s="549">
        <f t="shared" si="209"/>
        <v>2</v>
      </c>
      <c r="BF105" s="953">
        <f t="shared" si="210"/>
        <v>0</v>
      </c>
      <c r="BG105" s="550">
        <f t="shared" si="211"/>
        <v>0.1</v>
      </c>
    </row>
    <row r="106" spans="1:59" ht="12.95" customHeight="1" x14ac:dyDescent="0.25">
      <c r="A106" s="541">
        <v>18</v>
      </c>
      <c r="B106" s="542">
        <v>4434</v>
      </c>
      <c r="C106" s="542">
        <v>650025768</v>
      </c>
      <c r="D106" s="542">
        <v>72744481</v>
      </c>
      <c r="E106" s="544" t="s">
        <v>367</v>
      </c>
      <c r="F106" s="542">
        <v>3143</v>
      </c>
      <c r="G106" s="545" t="s">
        <v>634</v>
      </c>
      <c r="H106" s="545" t="s">
        <v>282</v>
      </c>
      <c r="I106" s="522">
        <v>30195</v>
      </c>
      <c r="J106" s="547">
        <v>21285</v>
      </c>
      <c r="K106" s="547">
        <v>0</v>
      </c>
      <c r="L106" s="339">
        <v>7194</v>
      </c>
      <c r="M106" s="339">
        <v>426</v>
      </c>
      <c r="N106" s="547">
        <v>1290</v>
      </c>
      <c r="O106" s="548">
        <v>0.09</v>
      </c>
      <c r="P106" s="733">
        <v>0</v>
      </c>
      <c r="Q106" s="823">
        <v>0.09</v>
      </c>
      <c r="R106" s="112">
        <f t="shared" si="139"/>
        <v>0</v>
      </c>
      <c r="S106" s="113">
        <v>0</v>
      </c>
      <c r="T106" s="113">
        <v>0</v>
      </c>
      <c r="U106" s="113">
        <v>0</v>
      </c>
      <c r="V106" s="113">
        <v>0</v>
      </c>
      <c r="W106" s="113">
        <v>0</v>
      </c>
      <c r="X106" s="113">
        <v>0</v>
      </c>
      <c r="Y106" s="113">
        <f t="shared" si="140"/>
        <v>0</v>
      </c>
      <c r="Z106" s="113">
        <v>0</v>
      </c>
      <c r="AA106" s="113">
        <v>0</v>
      </c>
      <c r="AB106" s="113">
        <v>0</v>
      </c>
      <c r="AC106" s="113">
        <f t="shared" si="141"/>
        <v>0</v>
      </c>
      <c r="AD106" s="113">
        <f t="shared" si="142"/>
        <v>0</v>
      </c>
      <c r="AE106" s="114">
        <f t="shared" si="143"/>
        <v>0</v>
      </c>
      <c r="AF106" s="114">
        <f t="shared" si="144"/>
        <v>0</v>
      </c>
      <c r="AG106" s="113">
        <v>0</v>
      </c>
      <c r="AH106" s="113">
        <v>0</v>
      </c>
      <c r="AI106" s="113">
        <v>0</v>
      </c>
      <c r="AJ106" s="113">
        <f t="shared" si="145"/>
        <v>0</v>
      </c>
      <c r="AK106" s="113">
        <f t="shared" si="146"/>
        <v>0</v>
      </c>
      <c r="AL106" s="115">
        <v>0</v>
      </c>
      <c r="AM106" s="115">
        <v>0</v>
      </c>
      <c r="AN106" s="115">
        <v>0</v>
      </c>
      <c r="AO106" s="115">
        <v>0</v>
      </c>
      <c r="AP106" s="115">
        <v>0</v>
      </c>
      <c r="AQ106" s="115">
        <v>0</v>
      </c>
      <c r="AR106" s="115">
        <v>0</v>
      </c>
      <c r="AS106" s="115">
        <v>0</v>
      </c>
      <c r="AT106" s="409">
        <f t="shared" si="200"/>
        <v>0</v>
      </c>
      <c r="AU106" s="115">
        <f t="shared" si="201"/>
        <v>0</v>
      </c>
      <c r="AV106" s="116">
        <f t="shared" si="147"/>
        <v>0</v>
      </c>
      <c r="AW106" s="855">
        <f t="shared" si="202"/>
        <v>30195</v>
      </c>
      <c r="AX106" s="528">
        <f t="shared" si="203"/>
        <v>21285</v>
      </c>
      <c r="AY106" s="113">
        <f t="shared" si="204"/>
        <v>0</v>
      </c>
      <c r="AZ106" s="113">
        <f t="shared" si="205"/>
        <v>0</v>
      </c>
      <c r="BA106" s="528">
        <f t="shared" si="206"/>
        <v>7194</v>
      </c>
      <c r="BB106" s="528">
        <f t="shared" si="206"/>
        <v>426</v>
      </c>
      <c r="BC106" s="528">
        <f t="shared" si="207"/>
        <v>1290</v>
      </c>
      <c r="BD106" s="549">
        <f t="shared" si="208"/>
        <v>0.09</v>
      </c>
      <c r="BE106" s="549">
        <f t="shared" si="209"/>
        <v>0</v>
      </c>
      <c r="BF106" s="953">
        <f t="shared" si="210"/>
        <v>0</v>
      </c>
      <c r="BG106" s="550">
        <f t="shared" si="211"/>
        <v>0.09</v>
      </c>
    </row>
    <row r="107" spans="1:59" ht="12.95" customHeight="1" x14ac:dyDescent="0.25">
      <c r="A107" s="529">
        <v>18</v>
      </c>
      <c r="B107" s="531">
        <v>4434</v>
      </c>
      <c r="C107" s="531">
        <v>650025768</v>
      </c>
      <c r="D107" s="531">
        <v>72744481</v>
      </c>
      <c r="E107" s="562" t="s">
        <v>368</v>
      </c>
      <c r="F107" s="563"/>
      <c r="G107" s="564"/>
      <c r="H107" s="564"/>
      <c r="I107" s="555">
        <v>20661410</v>
      </c>
      <c r="J107" s="556">
        <v>14657514</v>
      </c>
      <c r="K107" s="556">
        <v>214000</v>
      </c>
      <c r="L107" s="556">
        <v>5026574</v>
      </c>
      <c r="M107" s="556">
        <v>293150</v>
      </c>
      <c r="N107" s="556">
        <v>470172</v>
      </c>
      <c r="O107" s="557">
        <v>33.601900000000001</v>
      </c>
      <c r="P107" s="557">
        <v>23.829899999999999</v>
      </c>
      <c r="Q107" s="661">
        <v>9.7719999999999985</v>
      </c>
      <c r="R107" s="555">
        <f t="shared" ref="R107:BG107" si="212">SUM(R101:R106)</f>
        <v>-100875</v>
      </c>
      <c r="S107" s="556">
        <f t="shared" si="212"/>
        <v>0</v>
      </c>
      <c r="T107" s="556">
        <f t="shared" si="212"/>
        <v>0</v>
      </c>
      <c r="U107" s="556">
        <f t="shared" si="212"/>
        <v>93920</v>
      </c>
      <c r="V107" s="556">
        <f t="shared" si="212"/>
        <v>0</v>
      </c>
      <c r="W107" s="556">
        <f t="shared" ref="W107" si="213">SUM(W101:W106)</f>
        <v>0</v>
      </c>
      <c r="X107" s="556">
        <f t="shared" si="212"/>
        <v>0</v>
      </c>
      <c r="Y107" s="556">
        <f t="shared" si="212"/>
        <v>-6955</v>
      </c>
      <c r="Z107" s="556">
        <f t="shared" si="212"/>
        <v>100875</v>
      </c>
      <c r="AA107" s="556">
        <f t="shared" si="212"/>
        <v>0</v>
      </c>
      <c r="AB107" s="556">
        <f t="shared" si="212"/>
        <v>0</v>
      </c>
      <c r="AC107" s="556">
        <f t="shared" si="212"/>
        <v>100875</v>
      </c>
      <c r="AD107" s="556">
        <f t="shared" si="212"/>
        <v>93920</v>
      </c>
      <c r="AE107" s="556">
        <f t="shared" si="212"/>
        <v>31745</v>
      </c>
      <c r="AF107" s="556">
        <f t="shared" si="212"/>
        <v>-139</v>
      </c>
      <c r="AG107" s="556">
        <f t="shared" si="212"/>
        <v>0</v>
      </c>
      <c r="AH107" s="556">
        <f t="shared" si="212"/>
        <v>0</v>
      </c>
      <c r="AI107" s="556">
        <f t="shared" si="212"/>
        <v>0</v>
      </c>
      <c r="AJ107" s="556">
        <f t="shared" si="212"/>
        <v>0</v>
      </c>
      <c r="AK107" s="556">
        <f t="shared" si="212"/>
        <v>125526</v>
      </c>
      <c r="AL107" s="557">
        <f t="shared" si="212"/>
        <v>0</v>
      </c>
      <c r="AM107" s="557">
        <f t="shared" si="212"/>
        <v>-0.15</v>
      </c>
      <c r="AN107" s="557">
        <f t="shared" si="212"/>
        <v>0</v>
      </c>
      <c r="AO107" s="557">
        <f t="shared" si="212"/>
        <v>0</v>
      </c>
      <c r="AP107" s="557">
        <f t="shared" si="212"/>
        <v>0</v>
      </c>
      <c r="AQ107" s="557">
        <f t="shared" ref="AQ107" si="214">SUM(AQ101:AQ106)</f>
        <v>0</v>
      </c>
      <c r="AR107" s="557">
        <f t="shared" si="212"/>
        <v>0</v>
      </c>
      <c r="AS107" s="557">
        <f t="shared" si="212"/>
        <v>0</v>
      </c>
      <c r="AT107" s="557">
        <f t="shared" si="212"/>
        <v>0</v>
      </c>
      <c r="AU107" s="557">
        <f t="shared" si="212"/>
        <v>-0.15</v>
      </c>
      <c r="AV107" s="558">
        <f t="shared" si="212"/>
        <v>-0.15</v>
      </c>
      <c r="AW107" s="856">
        <f t="shared" si="212"/>
        <v>20786936</v>
      </c>
      <c r="AX107" s="556">
        <f t="shared" si="212"/>
        <v>14650559</v>
      </c>
      <c r="AY107" s="571">
        <f t="shared" ref="AY107" si="215">SUM(AY101:AY106)</f>
        <v>0</v>
      </c>
      <c r="AZ107" s="556">
        <f t="shared" si="212"/>
        <v>314875</v>
      </c>
      <c r="BA107" s="556">
        <f t="shared" si="212"/>
        <v>5058319</v>
      </c>
      <c r="BB107" s="556">
        <f t="shared" si="212"/>
        <v>293011</v>
      </c>
      <c r="BC107" s="556">
        <f t="shared" si="212"/>
        <v>470172</v>
      </c>
      <c r="BD107" s="557">
        <f t="shared" si="212"/>
        <v>33.451900000000002</v>
      </c>
      <c r="BE107" s="557">
        <f t="shared" si="212"/>
        <v>23.829899999999999</v>
      </c>
      <c r="BF107" s="557">
        <f t="shared" si="212"/>
        <v>0</v>
      </c>
      <c r="BG107" s="558">
        <f t="shared" si="212"/>
        <v>9.6219999999999981</v>
      </c>
    </row>
    <row r="108" spans="1:59" ht="12.95" customHeight="1" x14ac:dyDescent="0.25">
      <c r="A108" s="541">
        <v>19</v>
      </c>
      <c r="B108" s="542">
        <v>4441</v>
      </c>
      <c r="C108" s="542">
        <v>600074668</v>
      </c>
      <c r="D108" s="542">
        <v>46750495</v>
      </c>
      <c r="E108" s="565" t="s">
        <v>369</v>
      </c>
      <c r="F108" s="566">
        <v>3111</v>
      </c>
      <c r="G108" s="545" t="s">
        <v>329</v>
      </c>
      <c r="H108" s="545" t="s">
        <v>281</v>
      </c>
      <c r="I108" s="522">
        <v>3741908</v>
      </c>
      <c r="J108" s="547">
        <v>2738224</v>
      </c>
      <c r="K108" s="547">
        <v>0</v>
      </c>
      <c r="L108" s="339">
        <v>925520</v>
      </c>
      <c r="M108" s="339">
        <v>54764</v>
      </c>
      <c r="N108" s="547">
        <v>23400</v>
      </c>
      <c r="O108" s="548">
        <v>6.8666999999999998</v>
      </c>
      <c r="P108" s="733">
        <v>5.4839000000000002</v>
      </c>
      <c r="Q108" s="823">
        <v>1.3828</v>
      </c>
      <c r="R108" s="112">
        <f t="shared" si="139"/>
        <v>0</v>
      </c>
      <c r="S108" s="113">
        <v>0</v>
      </c>
      <c r="T108" s="113">
        <v>0</v>
      </c>
      <c r="U108" s="113">
        <v>0</v>
      </c>
      <c r="V108" s="113">
        <v>0</v>
      </c>
      <c r="W108" s="113">
        <v>0</v>
      </c>
      <c r="X108" s="113">
        <v>0</v>
      </c>
      <c r="Y108" s="113">
        <f t="shared" si="140"/>
        <v>0</v>
      </c>
      <c r="Z108" s="113">
        <v>0</v>
      </c>
      <c r="AA108" s="113">
        <v>0</v>
      </c>
      <c r="AB108" s="113">
        <v>0</v>
      </c>
      <c r="AC108" s="113">
        <f t="shared" si="141"/>
        <v>0</v>
      </c>
      <c r="AD108" s="113">
        <f t="shared" si="142"/>
        <v>0</v>
      </c>
      <c r="AE108" s="114">
        <f t="shared" si="143"/>
        <v>0</v>
      </c>
      <c r="AF108" s="114">
        <f t="shared" si="144"/>
        <v>0</v>
      </c>
      <c r="AG108" s="113">
        <v>0</v>
      </c>
      <c r="AH108" s="113">
        <v>0</v>
      </c>
      <c r="AI108" s="113">
        <v>0</v>
      </c>
      <c r="AJ108" s="113">
        <f t="shared" si="145"/>
        <v>0</v>
      </c>
      <c r="AK108" s="113">
        <f t="shared" si="146"/>
        <v>0</v>
      </c>
      <c r="AL108" s="115">
        <v>0</v>
      </c>
      <c r="AM108" s="115">
        <v>0</v>
      </c>
      <c r="AN108" s="115">
        <v>0</v>
      </c>
      <c r="AO108" s="115">
        <v>0</v>
      </c>
      <c r="AP108" s="115">
        <v>0</v>
      </c>
      <c r="AQ108" s="115">
        <v>0</v>
      </c>
      <c r="AR108" s="115">
        <v>0</v>
      </c>
      <c r="AS108" s="115">
        <v>0</v>
      </c>
      <c r="AT108" s="409">
        <f t="shared" ref="AT108:AT113" si="216">AL108+AN108+AO108+AR108+AQ108</f>
        <v>0</v>
      </c>
      <c r="AU108" s="115">
        <f t="shared" ref="AU108:AU113" si="217">AM108+AP108+AS108</f>
        <v>0</v>
      </c>
      <c r="AV108" s="116">
        <f t="shared" si="147"/>
        <v>0</v>
      </c>
      <c r="AW108" s="855">
        <f t="shared" ref="AW108:AW113" si="218">I108+AK108</f>
        <v>3741908</v>
      </c>
      <c r="AX108" s="528">
        <f t="shared" ref="AX108:AX113" si="219">J108+Y108</f>
        <v>2738224</v>
      </c>
      <c r="AY108" s="113">
        <f t="shared" ref="AY108:AY113" si="220">W108</f>
        <v>0</v>
      </c>
      <c r="AZ108" s="113">
        <f t="shared" ref="AZ108:AZ113" si="221">K108+AC108</f>
        <v>0</v>
      </c>
      <c r="BA108" s="528">
        <f t="shared" ref="BA108:BB113" si="222">L108+AE108</f>
        <v>925520</v>
      </c>
      <c r="BB108" s="528">
        <f t="shared" si="222"/>
        <v>54764</v>
      </c>
      <c r="BC108" s="528">
        <f t="shared" ref="BC108:BC113" si="223">N108+AJ108</f>
        <v>23400</v>
      </c>
      <c r="BD108" s="549">
        <f t="shared" ref="BD108:BD113" si="224">O108+AV108</f>
        <v>6.8666999999999998</v>
      </c>
      <c r="BE108" s="549">
        <f t="shared" ref="BE108:BE113" si="225">P108+AT108</f>
        <v>5.4839000000000002</v>
      </c>
      <c r="BF108" s="953">
        <f t="shared" ref="BF108:BF113" si="226">AQ108</f>
        <v>0</v>
      </c>
      <c r="BG108" s="550">
        <f t="shared" ref="BG108:BG113" si="227">Q108+AU108</f>
        <v>1.3828</v>
      </c>
    </row>
    <row r="109" spans="1:59" ht="12.95" customHeight="1" x14ac:dyDescent="0.25">
      <c r="A109" s="541">
        <v>19</v>
      </c>
      <c r="B109" s="542">
        <v>4441</v>
      </c>
      <c r="C109" s="542">
        <v>600074668</v>
      </c>
      <c r="D109" s="542">
        <v>46750495</v>
      </c>
      <c r="E109" s="565" t="s">
        <v>369</v>
      </c>
      <c r="F109" s="566">
        <v>3117</v>
      </c>
      <c r="G109" s="545" t="s">
        <v>333</v>
      </c>
      <c r="H109" s="545" t="s">
        <v>281</v>
      </c>
      <c r="I109" s="522">
        <v>4173666</v>
      </c>
      <c r="J109" s="547">
        <v>2962427</v>
      </c>
      <c r="K109" s="547">
        <v>50000</v>
      </c>
      <c r="L109" s="339">
        <v>1018200</v>
      </c>
      <c r="M109" s="339">
        <v>59249</v>
      </c>
      <c r="N109" s="547">
        <v>83790</v>
      </c>
      <c r="O109" s="548">
        <v>6.1271999999999993</v>
      </c>
      <c r="P109" s="733">
        <v>4.1318000000000001</v>
      </c>
      <c r="Q109" s="823">
        <v>1.9954000000000001</v>
      </c>
      <c r="R109" s="112">
        <f t="shared" si="139"/>
        <v>-9600</v>
      </c>
      <c r="S109" s="113">
        <v>0</v>
      </c>
      <c r="T109" s="113">
        <v>0</v>
      </c>
      <c r="U109" s="113">
        <v>44992</v>
      </c>
      <c r="V109" s="113">
        <v>0</v>
      </c>
      <c r="W109" s="113">
        <v>0</v>
      </c>
      <c r="X109" s="113">
        <v>0</v>
      </c>
      <c r="Y109" s="113">
        <f t="shared" si="140"/>
        <v>35392</v>
      </c>
      <c r="Z109" s="113">
        <v>9600</v>
      </c>
      <c r="AA109" s="113">
        <v>0</v>
      </c>
      <c r="AB109" s="113">
        <v>0</v>
      </c>
      <c r="AC109" s="113">
        <f t="shared" si="141"/>
        <v>9600</v>
      </c>
      <c r="AD109" s="113">
        <f t="shared" si="142"/>
        <v>44992</v>
      </c>
      <c r="AE109" s="114">
        <f t="shared" si="143"/>
        <v>15207</v>
      </c>
      <c r="AF109" s="114">
        <f t="shared" si="144"/>
        <v>708</v>
      </c>
      <c r="AG109" s="113">
        <v>0</v>
      </c>
      <c r="AH109" s="113">
        <v>0</v>
      </c>
      <c r="AI109" s="113">
        <v>0</v>
      </c>
      <c r="AJ109" s="113">
        <f t="shared" si="145"/>
        <v>0</v>
      </c>
      <c r="AK109" s="113">
        <f t="shared" si="146"/>
        <v>60907</v>
      </c>
      <c r="AL109" s="115">
        <v>-0.02</v>
      </c>
      <c r="AM109" s="115">
        <v>0</v>
      </c>
      <c r="AN109" s="115">
        <v>0</v>
      </c>
      <c r="AO109" s="115">
        <v>0</v>
      </c>
      <c r="AP109" s="115">
        <v>0</v>
      </c>
      <c r="AQ109" s="115">
        <v>0</v>
      </c>
      <c r="AR109" s="115">
        <v>0</v>
      </c>
      <c r="AS109" s="115">
        <v>0</v>
      </c>
      <c r="AT109" s="409">
        <f t="shared" si="216"/>
        <v>-0.02</v>
      </c>
      <c r="AU109" s="115">
        <f t="shared" si="217"/>
        <v>0</v>
      </c>
      <c r="AV109" s="116">
        <f t="shared" si="147"/>
        <v>-0.02</v>
      </c>
      <c r="AW109" s="855">
        <f t="shared" si="218"/>
        <v>4234573</v>
      </c>
      <c r="AX109" s="528">
        <f t="shared" si="219"/>
        <v>2997819</v>
      </c>
      <c r="AY109" s="113">
        <f t="shared" si="220"/>
        <v>0</v>
      </c>
      <c r="AZ109" s="113">
        <f t="shared" si="221"/>
        <v>59600</v>
      </c>
      <c r="BA109" s="528">
        <f t="shared" si="222"/>
        <v>1033407</v>
      </c>
      <c r="BB109" s="528">
        <f t="shared" si="222"/>
        <v>59957</v>
      </c>
      <c r="BC109" s="528">
        <f t="shared" si="223"/>
        <v>83790</v>
      </c>
      <c r="BD109" s="549">
        <f t="shared" si="224"/>
        <v>6.1071999999999997</v>
      </c>
      <c r="BE109" s="549">
        <f t="shared" si="225"/>
        <v>4.1118000000000006</v>
      </c>
      <c r="BF109" s="953">
        <f t="shared" si="226"/>
        <v>0</v>
      </c>
      <c r="BG109" s="550">
        <f t="shared" si="227"/>
        <v>1.9954000000000001</v>
      </c>
    </row>
    <row r="110" spans="1:59" ht="12.95" customHeight="1" x14ac:dyDescent="0.25">
      <c r="A110" s="541">
        <v>19</v>
      </c>
      <c r="B110" s="542">
        <v>4441</v>
      </c>
      <c r="C110" s="542">
        <v>600074668</v>
      </c>
      <c r="D110" s="542">
        <v>46750495</v>
      </c>
      <c r="E110" s="565" t="s">
        <v>369</v>
      </c>
      <c r="F110" s="566">
        <v>3117</v>
      </c>
      <c r="G110" s="545" t="s">
        <v>323</v>
      </c>
      <c r="H110" s="545" t="s">
        <v>282</v>
      </c>
      <c r="I110" s="522">
        <v>420214</v>
      </c>
      <c r="J110" s="547">
        <v>309436</v>
      </c>
      <c r="K110" s="547">
        <v>0</v>
      </c>
      <c r="L110" s="339">
        <v>104589</v>
      </c>
      <c r="M110" s="339">
        <v>6189</v>
      </c>
      <c r="N110" s="547">
        <v>0</v>
      </c>
      <c r="O110" s="548">
        <v>0.87999999999999989</v>
      </c>
      <c r="P110" s="733">
        <v>0.87999999999999989</v>
      </c>
      <c r="Q110" s="823">
        <v>0</v>
      </c>
      <c r="R110" s="112">
        <f t="shared" si="139"/>
        <v>0</v>
      </c>
      <c r="S110" s="113">
        <v>0</v>
      </c>
      <c r="T110" s="113">
        <v>0</v>
      </c>
      <c r="U110" s="113">
        <v>0</v>
      </c>
      <c r="V110" s="113">
        <v>0</v>
      </c>
      <c r="W110" s="113">
        <v>0</v>
      </c>
      <c r="X110" s="113">
        <v>0</v>
      </c>
      <c r="Y110" s="113">
        <f t="shared" si="140"/>
        <v>0</v>
      </c>
      <c r="Z110" s="113">
        <v>0</v>
      </c>
      <c r="AA110" s="113">
        <v>0</v>
      </c>
      <c r="AB110" s="113">
        <v>0</v>
      </c>
      <c r="AC110" s="113">
        <f t="shared" si="141"/>
        <v>0</v>
      </c>
      <c r="AD110" s="113">
        <f t="shared" si="142"/>
        <v>0</v>
      </c>
      <c r="AE110" s="114">
        <f t="shared" si="143"/>
        <v>0</v>
      </c>
      <c r="AF110" s="114">
        <f t="shared" si="144"/>
        <v>0</v>
      </c>
      <c r="AG110" s="113">
        <v>0</v>
      </c>
      <c r="AH110" s="113">
        <v>0</v>
      </c>
      <c r="AI110" s="113">
        <v>0</v>
      </c>
      <c r="AJ110" s="113">
        <f t="shared" si="145"/>
        <v>0</v>
      </c>
      <c r="AK110" s="113">
        <f t="shared" si="146"/>
        <v>0</v>
      </c>
      <c r="AL110" s="115">
        <v>0</v>
      </c>
      <c r="AM110" s="115">
        <v>0</v>
      </c>
      <c r="AN110" s="115">
        <v>0</v>
      </c>
      <c r="AO110" s="115">
        <v>0</v>
      </c>
      <c r="AP110" s="115">
        <v>0</v>
      </c>
      <c r="AQ110" s="115">
        <v>0</v>
      </c>
      <c r="AR110" s="115">
        <v>0</v>
      </c>
      <c r="AS110" s="115">
        <v>0</v>
      </c>
      <c r="AT110" s="409">
        <f t="shared" si="216"/>
        <v>0</v>
      </c>
      <c r="AU110" s="115">
        <f t="shared" si="217"/>
        <v>0</v>
      </c>
      <c r="AV110" s="116">
        <f t="shared" si="147"/>
        <v>0</v>
      </c>
      <c r="AW110" s="855">
        <f t="shared" si="218"/>
        <v>420214</v>
      </c>
      <c r="AX110" s="528">
        <f t="shared" si="219"/>
        <v>309436</v>
      </c>
      <c r="AY110" s="113">
        <f t="shared" si="220"/>
        <v>0</v>
      </c>
      <c r="AZ110" s="113">
        <f t="shared" si="221"/>
        <v>0</v>
      </c>
      <c r="BA110" s="528">
        <f t="shared" si="222"/>
        <v>104589</v>
      </c>
      <c r="BB110" s="528">
        <f t="shared" si="222"/>
        <v>6189</v>
      </c>
      <c r="BC110" s="528">
        <f t="shared" si="223"/>
        <v>0</v>
      </c>
      <c r="BD110" s="549">
        <f t="shared" si="224"/>
        <v>0.87999999999999989</v>
      </c>
      <c r="BE110" s="549">
        <f t="shared" si="225"/>
        <v>0.87999999999999989</v>
      </c>
      <c r="BF110" s="953">
        <f t="shared" si="226"/>
        <v>0</v>
      </c>
      <c r="BG110" s="550">
        <f t="shared" si="227"/>
        <v>0</v>
      </c>
    </row>
    <row r="111" spans="1:59" ht="12.95" customHeight="1" x14ac:dyDescent="0.25">
      <c r="A111" s="541">
        <v>19</v>
      </c>
      <c r="B111" s="542">
        <v>4441</v>
      </c>
      <c r="C111" s="542">
        <v>600074668</v>
      </c>
      <c r="D111" s="542">
        <v>46750495</v>
      </c>
      <c r="E111" s="565" t="s">
        <v>369</v>
      </c>
      <c r="F111" s="566">
        <v>3141</v>
      </c>
      <c r="G111" s="545" t="s">
        <v>319</v>
      </c>
      <c r="H111" s="545" t="s">
        <v>282</v>
      </c>
      <c r="I111" s="522">
        <v>1170644</v>
      </c>
      <c r="J111" s="547">
        <v>857721</v>
      </c>
      <c r="K111" s="547">
        <v>0</v>
      </c>
      <c r="L111" s="339">
        <v>289910</v>
      </c>
      <c r="M111" s="339">
        <v>17155</v>
      </c>
      <c r="N111" s="547">
        <v>5858</v>
      </c>
      <c r="O111" s="548">
        <v>2.92</v>
      </c>
      <c r="P111" s="733">
        <v>0</v>
      </c>
      <c r="Q111" s="823">
        <v>2.92</v>
      </c>
      <c r="R111" s="112">
        <f t="shared" si="139"/>
        <v>0</v>
      </c>
      <c r="S111" s="113">
        <v>0</v>
      </c>
      <c r="T111" s="113">
        <v>0</v>
      </c>
      <c r="U111" s="113">
        <v>0</v>
      </c>
      <c r="V111" s="113">
        <v>0</v>
      </c>
      <c r="W111" s="113">
        <v>0</v>
      </c>
      <c r="X111" s="113">
        <v>0</v>
      </c>
      <c r="Y111" s="113">
        <f t="shared" si="140"/>
        <v>0</v>
      </c>
      <c r="Z111" s="113">
        <v>0</v>
      </c>
      <c r="AA111" s="113">
        <v>0</v>
      </c>
      <c r="AB111" s="113">
        <v>0</v>
      </c>
      <c r="AC111" s="113">
        <f t="shared" si="141"/>
        <v>0</v>
      </c>
      <c r="AD111" s="113">
        <f t="shared" si="142"/>
        <v>0</v>
      </c>
      <c r="AE111" s="114">
        <f t="shared" si="143"/>
        <v>0</v>
      </c>
      <c r="AF111" s="114">
        <f t="shared" si="144"/>
        <v>0</v>
      </c>
      <c r="AG111" s="113">
        <v>0</v>
      </c>
      <c r="AH111" s="113">
        <v>0</v>
      </c>
      <c r="AI111" s="113">
        <v>0</v>
      </c>
      <c r="AJ111" s="113">
        <f t="shared" si="145"/>
        <v>0</v>
      </c>
      <c r="AK111" s="113">
        <f t="shared" si="146"/>
        <v>0</v>
      </c>
      <c r="AL111" s="115">
        <v>0</v>
      </c>
      <c r="AM111" s="115">
        <v>0</v>
      </c>
      <c r="AN111" s="115">
        <v>0</v>
      </c>
      <c r="AO111" s="115">
        <v>0</v>
      </c>
      <c r="AP111" s="115">
        <v>0</v>
      </c>
      <c r="AQ111" s="115">
        <v>0</v>
      </c>
      <c r="AR111" s="115">
        <v>0</v>
      </c>
      <c r="AS111" s="115">
        <v>0</v>
      </c>
      <c r="AT111" s="409">
        <f t="shared" si="216"/>
        <v>0</v>
      </c>
      <c r="AU111" s="115">
        <f t="shared" si="217"/>
        <v>0</v>
      </c>
      <c r="AV111" s="116">
        <f t="shared" si="147"/>
        <v>0</v>
      </c>
      <c r="AW111" s="855">
        <f t="shared" si="218"/>
        <v>1170644</v>
      </c>
      <c r="AX111" s="528">
        <f t="shared" si="219"/>
        <v>857721</v>
      </c>
      <c r="AY111" s="113">
        <f t="shared" si="220"/>
        <v>0</v>
      </c>
      <c r="AZ111" s="113">
        <f t="shared" si="221"/>
        <v>0</v>
      </c>
      <c r="BA111" s="528">
        <f t="shared" si="222"/>
        <v>289910</v>
      </c>
      <c r="BB111" s="528">
        <f t="shared" si="222"/>
        <v>17155</v>
      </c>
      <c r="BC111" s="528">
        <f t="shared" si="223"/>
        <v>5858</v>
      </c>
      <c r="BD111" s="549">
        <f t="shared" si="224"/>
        <v>2.92</v>
      </c>
      <c r="BE111" s="549">
        <f t="shared" si="225"/>
        <v>0</v>
      </c>
      <c r="BF111" s="953">
        <f t="shared" si="226"/>
        <v>0</v>
      </c>
      <c r="BG111" s="550">
        <f t="shared" si="227"/>
        <v>2.92</v>
      </c>
    </row>
    <row r="112" spans="1:59" ht="12.95" customHeight="1" x14ac:dyDescent="0.25">
      <c r="A112" s="541">
        <v>19</v>
      </c>
      <c r="B112" s="542">
        <v>4441</v>
      </c>
      <c r="C112" s="542">
        <v>600074668</v>
      </c>
      <c r="D112" s="542">
        <v>46750495</v>
      </c>
      <c r="E112" s="565" t="s">
        <v>369</v>
      </c>
      <c r="F112" s="566">
        <v>3143</v>
      </c>
      <c r="G112" s="545" t="s">
        <v>633</v>
      </c>
      <c r="H112" s="545" t="s">
        <v>281</v>
      </c>
      <c r="I112" s="522">
        <v>722617</v>
      </c>
      <c r="J112" s="547">
        <v>532119</v>
      </c>
      <c r="K112" s="547">
        <v>0</v>
      </c>
      <c r="L112" s="339">
        <v>179856</v>
      </c>
      <c r="M112" s="339">
        <v>10642</v>
      </c>
      <c r="N112" s="547">
        <v>0</v>
      </c>
      <c r="O112" s="548">
        <v>1.0536000000000001</v>
      </c>
      <c r="P112" s="733">
        <v>1.0536000000000001</v>
      </c>
      <c r="Q112" s="823">
        <v>0</v>
      </c>
      <c r="R112" s="112">
        <f t="shared" si="139"/>
        <v>-16000</v>
      </c>
      <c r="S112" s="113">
        <v>0</v>
      </c>
      <c r="T112" s="113">
        <v>0</v>
      </c>
      <c r="U112" s="113">
        <v>0</v>
      </c>
      <c r="V112" s="113">
        <v>0</v>
      </c>
      <c r="W112" s="113">
        <v>0</v>
      </c>
      <c r="X112" s="113">
        <v>0</v>
      </c>
      <c r="Y112" s="113">
        <f t="shared" si="140"/>
        <v>-16000</v>
      </c>
      <c r="Z112" s="113">
        <v>16000</v>
      </c>
      <c r="AA112" s="113">
        <v>0</v>
      </c>
      <c r="AB112" s="113">
        <v>0</v>
      </c>
      <c r="AC112" s="113">
        <f t="shared" si="141"/>
        <v>16000</v>
      </c>
      <c r="AD112" s="113">
        <f t="shared" si="142"/>
        <v>0</v>
      </c>
      <c r="AE112" s="114">
        <f t="shared" si="143"/>
        <v>0</v>
      </c>
      <c r="AF112" s="114">
        <f t="shared" si="144"/>
        <v>-320</v>
      </c>
      <c r="AG112" s="113">
        <v>0</v>
      </c>
      <c r="AH112" s="113">
        <v>0</v>
      </c>
      <c r="AI112" s="113">
        <v>0</v>
      </c>
      <c r="AJ112" s="113">
        <f t="shared" si="145"/>
        <v>0</v>
      </c>
      <c r="AK112" s="113">
        <f t="shared" si="146"/>
        <v>-320</v>
      </c>
      <c r="AL112" s="115">
        <v>-0.03</v>
      </c>
      <c r="AM112" s="115">
        <v>0</v>
      </c>
      <c r="AN112" s="115">
        <v>0</v>
      </c>
      <c r="AO112" s="115">
        <v>0</v>
      </c>
      <c r="AP112" s="115">
        <v>0</v>
      </c>
      <c r="AQ112" s="115">
        <v>0</v>
      </c>
      <c r="AR112" s="115">
        <v>0</v>
      </c>
      <c r="AS112" s="115">
        <v>0</v>
      </c>
      <c r="AT112" s="409">
        <f t="shared" si="216"/>
        <v>-0.03</v>
      </c>
      <c r="AU112" s="115">
        <f t="shared" si="217"/>
        <v>0</v>
      </c>
      <c r="AV112" s="116">
        <f t="shared" si="147"/>
        <v>-0.03</v>
      </c>
      <c r="AW112" s="855">
        <f t="shared" si="218"/>
        <v>722297</v>
      </c>
      <c r="AX112" s="528">
        <f t="shared" si="219"/>
        <v>516119</v>
      </c>
      <c r="AY112" s="113">
        <f t="shared" si="220"/>
        <v>0</v>
      </c>
      <c r="AZ112" s="113">
        <f t="shared" si="221"/>
        <v>16000</v>
      </c>
      <c r="BA112" s="528">
        <f t="shared" si="222"/>
        <v>179856</v>
      </c>
      <c r="BB112" s="528">
        <f t="shared" si="222"/>
        <v>10322</v>
      </c>
      <c r="BC112" s="528">
        <f t="shared" si="223"/>
        <v>0</v>
      </c>
      <c r="BD112" s="549">
        <f t="shared" si="224"/>
        <v>1.0236000000000001</v>
      </c>
      <c r="BE112" s="549">
        <f t="shared" si="225"/>
        <v>1.0236000000000001</v>
      </c>
      <c r="BF112" s="953">
        <f t="shared" si="226"/>
        <v>0</v>
      </c>
      <c r="BG112" s="550">
        <f t="shared" si="227"/>
        <v>0</v>
      </c>
    </row>
    <row r="113" spans="1:61" ht="12.95" customHeight="1" x14ac:dyDescent="0.25">
      <c r="A113" s="541">
        <v>19</v>
      </c>
      <c r="B113" s="542">
        <v>4441</v>
      </c>
      <c r="C113" s="542">
        <v>600074668</v>
      </c>
      <c r="D113" s="542">
        <v>46750495</v>
      </c>
      <c r="E113" s="565" t="s">
        <v>369</v>
      </c>
      <c r="F113" s="566">
        <v>3143</v>
      </c>
      <c r="G113" s="545" t="s">
        <v>634</v>
      </c>
      <c r="H113" s="545" t="s">
        <v>282</v>
      </c>
      <c r="I113" s="522">
        <v>21066</v>
      </c>
      <c r="J113" s="547">
        <v>14850</v>
      </c>
      <c r="K113" s="547">
        <v>0</v>
      </c>
      <c r="L113" s="339">
        <v>5019</v>
      </c>
      <c r="M113" s="339">
        <v>297</v>
      </c>
      <c r="N113" s="547">
        <v>900</v>
      </c>
      <c r="O113" s="548">
        <v>0.06</v>
      </c>
      <c r="P113" s="733">
        <v>0</v>
      </c>
      <c r="Q113" s="823">
        <v>0.06</v>
      </c>
      <c r="R113" s="112">
        <f t="shared" si="139"/>
        <v>0</v>
      </c>
      <c r="S113" s="113">
        <v>0</v>
      </c>
      <c r="T113" s="113">
        <v>0</v>
      </c>
      <c r="U113" s="113">
        <v>0</v>
      </c>
      <c r="V113" s="113">
        <v>0</v>
      </c>
      <c r="W113" s="113">
        <v>0</v>
      </c>
      <c r="X113" s="113">
        <v>0</v>
      </c>
      <c r="Y113" s="113">
        <f t="shared" si="140"/>
        <v>0</v>
      </c>
      <c r="Z113" s="113">
        <v>0</v>
      </c>
      <c r="AA113" s="113">
        <v>0</v>
      </c>
      <c r="AB113" s="113">
        <v>0</v>
      </c>
      <c r="AC113" s="113">
        <f t="shared" si="141"/>
        <v>0</v>
      </c>
      <c r="AD113" s="113">
        <f t="shared" si="142"/>
        <v>0</v>
      </c>
      <c r="AE113" s="114">
        <f t="shared" si="143"/>
        <v>0</v>
      </c>
      <c r="AF113" s="114">
        <f t="shared" si="144"/>
        <v>0</v>
      </c>
      <c r="AG113" s="113">
        <v>0</v>
      </c>
      <c r="AH113" s="113">
        <v>0</v>
      </c>
      <c r="AI113" s="113">
        <v>0</v>
      </c>
      <c r="AJ113" s="113">
        <f t="shared" si="145"/>
        <v>0</v>
      </c>
      <c r="AK113" s="113">
        <f t="shared" si="146"/>
        <v>0</v>
      </c>
      <c r="AL113" s="115">
        <v>0</v>
      </c>
      <c r="AM113" s="115">
        <v>0</v>
      </c>
      <c r="AN113" s="115">
        <v>0</v>
      </c>
      <c r="AO113" s="115">
        <v>0</v>
      </c>
      <c r="AP113" s="115">
        <v>0</v>
      </c>
      <c r="AQ113" s="115">
        <v>0</v>
      </c>
      <c r="AR113" s="115">
        <v>0</v>
      </c>
      <c r="AS113" s="115">
        <v>0</v>
      </c>
      <c r="AT113" s="409">
        <f t="shared" si="216"/>
        <v>0</v>
      </c>
      <c r="AU113" s="115">
        <f t="shared" si="217"/>
        <v>0</v>
      </c>
      <c r="AV113" s="116">
        <f t="shared" si="147"/>
        <v>0</v>
      </c>
      <c r="AW113" s="855">
        <f t="shared" si="218"/>
        <v>21066</v>
      </c>
      <c r="AX113" s="528">
        <f t="shared" si="219"/>
        <v>14850</v>
      </c>
      <c r="AY113" s="113">
        <f t="shared" si="220"/>
        <v>0</v>
      </c>
      <c r="AZ113" s="113">
        <f t="shared" si="221"/>
        <v>0</v>
      </c>
      <c r="BA113" s="528">
        <f t="shared" si="222"/>
        <v>5019</v>
      </c>
      <c r="BB113" s="528">
        <f t="shared" si="222"/>
        <v>297</v>
      </c>
      <c r="BC113" s="528">
        <f t="shared" si="223"/>
        <v>900</v>
      </c>
      <c r="BD113" s="549">
        <f t="shared" si="224"/>
        <v>0.06</v>
      </c>
      <c r="BE113" s="549">
        <f t="shared" si="225"/>
        <v>0</v>
      </c>
      <c r="BF113" s="953">
        <f t="shared" si="226"/>
        <v>0</v>
      </c>
      <c r="BG113" s="550">
        <f t="shared" si="227"/>
        <v>0.06</v>
      </c>
    </row>
    <row r="114" spans="1:61" ht="12.95" customHeight="1" x14ac:dyDescent="0.25">
      <c r="A114" s="529">
        <v>19</v>
      </c>
      <c r="B114" s="531">
        <v>4441</v>
      </c>
      <c r="C114" s="531">
        <v>600074668</v>
      </c>
      <c r="D114" s="531">
        <v>46750495</v>
      </c>
      <c r="E114" s="562" t="s">
        <v>370</v>
      </c>
      <c r="F114" s="563"/>
      <c r="G114" s="564"/>
      <c r="H114" s="564"/>
      <c r="I114" s="555">
        <v>10250115</v>
      </c>
      <c r="J114" s="556">
        <v>7414777</v>
      </c>
      <c r="K114" s="556">
        <v>50000</v>
      </c>
      <c r="L114" s="556">
        <v>2523094</v>
      </c>
      <c r="M114" s="556">
        <v>148296</v>
      </c>
      <c r="N114" s="556">
        <v>113948</v>
      </c>
      <c r="O114" s="557">
        <v>17.907499999999999</v>
      </c>
      <c r="P114" s="557">
        <v>11.549299999999999</v>
      </c>
      <c r="Q114" s="661">
        <v>6.3581999999999992</v>
      </c>
      <c r="R114" s="555">
        <f t="shared" ref="R114:BG114" si="228">SUM(R108:R113)</f>
        <v>-25600</v>
      </c>
      <c r="S114" s="556">
        <f t="shared" si="228"/>
        <v>0</v>
      </c>
      <c r="T114" s="556">
        <f t="shared" si="228"/>
        <v>0</v>
      </c>
      <c r="U114" s="556">
        <f t="shared" si="228"/>
        <v>44992</v>
      </c>
      <c r="V114" s="556">
        <f t="shared" si="228"/>
        <v>0</v>
      </c>
      <c r="W114" s="556">
        <f t="shared" ref="W114" si="229">SUM(W108:W113)</f>
        <v>0</v>
      </c>
      <c r="X114" s="556">
        <f t="shared" si="228"/>
        <v>0</v>
      </c>
      <c r="Y114" s="556">
        <f t="shared" si="228"/>
        <v>19392</v>
      </c>
      <c r="Z114" s="556">
        <f t="shared" si="228"/>
        <v>25600</v>
      </c>
      <c r="AA114" s="556">
        <f t="shared" si="228"/>
        <v>0</v>
      </c>
      <c r="AB114" s="556">
        <f t="shared" si="228"/>
        <v>0</v>
      </c>
      <c r="AC114" s="556">
        <f t="shared" si="228"/>
        <v>25600</v>
      </c>
      <c r="AD114" s="556">
        <f t="shared" si="228"/>
        <v>44992</v>
      </c>
      <c r="AE114" s="556">
        <f t="shared" si="228"/>
        <v>15207</v>
      </c>
      <c r="AF114" s="556">
        <f t="shared" si="228"/>
        <v>388</v>
      </c>
      <c r="AG114" s="556">
        <f t="shared" si="228"/>
        <v>0</v>
      </c>
      <c r="AH114" s="556">
        <f t="shared" si="228"/>
        <v>0</v>
      </c>
      <c r="AI114" s="556">
        <f t="shared" si="228"/>
        <v>0</v>
      </c>
      <c r="AJ114" s="556">
        <f t="shared" si="228"/>
        <v>0</v>
      </c>
      <c r="AK114" s="556">
        <f t="shared" si="228"/>
        <v>60587</v>
      </c>
      <c r="AL114" s="557">
        <f t="shared" si="228"/>
        <v>-0.05</v>
      </c>
      <c r="AM114" s="557">
        <f t="shared" si="228"/>
        <v>0</v>
      </c>
      <c r="AN114" s="557">
        <f t="shared" si="228"/>
        <v>0</v>
      </c>
      <c r="AO114" s="557">
        <f t="shared" si="228"/>
        <v>0</v>
      </c>
      <c r="AP114" s="557">
        <f t="shared" si="228"/>
        <v>0</v>
      </c>
      <c r="AQ114" s="557">
        <f t="shared" ref="AQ114" si="230">SUM(AQ108:AQ113)</f>
        <v>0</v>
      </c>
      <c r="AR114" s="557">
        <f t="shared" si="228"/>
        <v>0</v>
      </c>
      <c r="AS114" s="557">
        <f t="shared" si="228"/>
        <v>0</v>
      </c>
      <c r="AT114" s="557">
        <f t="shared" si="228"/>
        <v>-0.05</v>
      </c>
      <c r="AU114" s="557">
        <f t="shared" si="228"/>
        <v>0</v>
      </c>
      <c r="AV114" s="558">
        <f t="shared" si="228"/>
        <v>-0.05</v>
      </c>
      <c r="AW114" s="856">
        <f t="shared" si="228"/>
        <v>10310702</v>
      </c>
      <c r="AX114" s="556">
        <f t="shared" si="228"/>
        <v>7434169</v>
      </c>
      <c r="AY114" s="571">
        <f t="shared" ref="AY114" si="231">SUM(AY108:AY113)</f>
        <v>0</v>
      </c>
      <c r="AZ114" s="556">
        <f t="shared" si="228"/>
        <v>75600</v>
      </c>
      <c r="BA114" s="556">
        <f t="shared" si="228"/>
        <v>2538301</v>
      </c>
      <c r="BB114" s="556">
        <f t="shared" si="228"/>
        <v>148684</v>
      </c>
      <c r="BC114" s="556">
        <f t="shared" si="228"/>
        <v>113948</v>
      </c>
      <c r="BD114" s="557">
        <f t="shared" si="228"/>
        <v>17.857499999999998</v>
      </c>
      <c r="BE114" s="557">
        <f t="shared" si="228"/>
        <v>11.4993</v>
      </c>
      <c r="BF114" s="557">
        <f t="shared" si="228"/>
        <v>0</v>
      </c>
      <c r="BG114" s="558">
        <f t="shared" si="228"/>
        <v>6.3581999999999992</v>
      </c>
    </row>
    <row r="115" spans="1:61" ht="12.95" customHeight="1" x14ac:dyDescent="0.25">
      <c r="A115" s="541">
        <v>20</v>
      </c>
      <c r="B115" s="542">
        <v>4428</v>
      </c>
      <c r="C115" s="542">
        <v>600074242</v>
      </c>
      <c r="D115" s="542">
        <v>71010513</v>
      </c>
      <c r="E115" s="565" t="s">
        <v>371</v>
      </c>
      <c r="F115" s="566">
        <v>3111</v>
      </c>
      <c r="G115" s="545" t="s">
        <v>329</v>
      </c>
      <c r="H115" s="545" t="s">
        <v>281</v>
      </c>
      <c r="I115" s="522">
        <v>1652981</v>
      </c>
      <c r="J115" s="547">
        <v>1204699</v>
      </c>
      <c r="K115" s="547">
        <v>0</v>
      </c>
      <c r="L115" s="339">
        <v>407188</v>
      </c>
      <c r="M115" s="339">
        <v>24094</v>
      </c>
      <c r="N115" s="547">
        <v>17000</v>
      </c>
      <c r="O115" s="548">
        <v>2.7848999999999999</v>
      </c>
      <c r="P115" s="733">
        <v>2</v>
      </c>
      <c r="Q115" s="823">
        <v>0.78489999999999993</v>
      </c>
      <c r="R115" s="112">
        <f t="shared" si="139"/>
        <v>0</v>
      </c>
      <c r="S115" s="113">
        <v>0</v>
      </c>
      <c r="T115" s="113">
        <v>0</v>
      </c>
      <c r="U115" s="113">
        <v>19216</v>
      </c>
      <c r="V115" s="113">
        <v>0</v>
      </c>
      <c r="W115" s="113">
        <v>0</v>
      </c>
      <c r="X115" s="113">
        <v>0</v>
      </c>
      <c r="Y115" s="113">
        <f t="shared" si="140"/>
        <v>19216</v>
      </c>
      <c r="Z115" s="113">
        <v>0</v>
      </c>
      <c r="AA115" s="113">
        <v>0</v>
      </c>
      <c r="AB115" s="113">
        <v>0</v>
      </c>
      <c r="AC115" s="113">
        <f t="shared" si="141"/>
        <v>0</v>
      </c>
      <c r="AD115" s="113">
        <f t="shared" si="142"/>
        <v>19216</v>
      </c>
      <c r="AE115" s="114">
        <f t="shared" si="143"/>
        <v>6495</v>
      </c>
      <c r="AF115" s="114">
        <f t="shared" si="144"/>
        <v>384</v>
      </c>
      <c r="AG115" s="113">
        <v>0</v>
      </c>
      <c r="AH115" s="113">
        <v>0</v>
      </c>
      <c r="AI115" s="113">
        <v>0</v>
      </c>
      <c r="AJ115" s="113">
        <f t="shared" si="145"/>
        <v>0</v>
      </c>
      <c r="AK115" s="113">
        <f t="shared" si="146"/>
        <v>26095</v>
      </c>
      <c r="AL115" s="115">
        <v>0</v>
      </c>
      <c r="AM115" s="115">
        <v>0</v>
      </c>
      <c r="AN115" s="115">
        <v>0</v>
      </c>
      <c r="AO115" s="115">
        <v>0</v>
      </c>
      <c r="AP115" s="115">
        <v>0</v>
      </c>
      <c r="AQ115" s="115">
        <v>0</v>
      </c>
      <c r="AR115" s="115">
        <v>0</v>
      </c>
      <c r="AS115" s="115">
        <v>0</v>
      </c>
      <c r="AT115" s="409">
        <f t="shared" ref="AT115:AT116" si="232">AL115+AN115+AO115+AR115+AQ115</f>
        <v>0</v>
      </c>
      <c r="AU115" s="115">
        <f>AM115+AP115+AS115</f>
        <v>0</v>
      </c>
      <c r="AV115" s="116">
        <f t="shared" si="147"/>
        <v>0</v>
      </c>
      <c r="AW115" s="855">
        <f>I115+AK115</f>
        <v>1679076</v>
      </c>
      <c r="AX115" s="528">
        <f>J115+Y115</f>
        <v>1223915</v>
      </c>
      <c r="AY115" s="113">
        <f t="shared" ref="AY115:AY116" si="233">W115</f>
        <v>0</v>
      </c>
      <c r="AZ115" s="113">
        <f>K115+AC115</f>
        <v>0</v>
      </c>
      <c r="BA115" s="528">
        <f>L115+AE115</f>
        <v>413683</v>
      </c>
      <c r="BB115" s="528">
        <f>M115+AF115</f>
        <v>24478</v>
      </c>
      <c r="BC115" s="528">
        <f>N115+AJ115</f>
        <v>17000</v>
      </c>
      <c r="BD115" s="549">
        <f>O115+AV115</f>
        <v>2.7848999999999999</v>
      </c>
      <c r="BE115" s="549">
        <f>P115+AT115</f>
        <v>2</v>
      </c>
      <c r="BF115" s="953">
        <f t="shared" ref="BF115:BF116" si="234">AQ115</f>
        <v>0</v>
      </c>
      <c r="BG115" s="550">
        <f>Q115+AU115</f>
        <v>0.78489999999999993</v>
      </c>
    </row>
    <row r="116" spans="1:61" ht="12.95" customHeight="1" x14ac:dyDescent="0.25">
      <c r="A116" s="541">
        <v>20</v>
      </c>
      <c r="B116" s="542">
        <v>4428</v>
      </c>
      <c r="C116" s="542">
        <v>600074242</v>
      </c>
      <c r="D116" s="542">
        <v>71010513</v>
      </c>
      <c r="E116" s="565" t="s">
        <v>371</v>
      </c>
      <c r="F116" s="566">
        <v>3141</v>
      </c>
      <c r="G116" s="567" t="s">
        <v>319</v>
      </c>
      <c r="H116" s="545" t="s">
        <v>282</v>
      </c>
      <c r="I116" s="522">
        <v>636325</v>
      </c>
      <c r="J116" s="547">
        <v>466567</v>
      </c>
      <c r="K116" s="547">
        <v>0</v>
      </c>
      <c r="L116" s="339">
        <v>157700</v>
      </c>
      <c r="M116" s="339">
        <v>9332</v>
      </c>
      <c r="N116" s="547">
        <v>2726</v>
      </c>
      <c r="O116" s="548">
        <v>1.59</v>
      </c>
      <c r="P116" s="733">
        <v>0</v>
      </c>
      <c r="Q116" s="823">
        <v>1.59</v>
      </c>
      <c r="R116" s="112">
        <f t="shared" si="139"/>
        <v>0</v>
      </c>
      <c r="S116" s="113">
        <v>0</v>
      </c>
      <c r="T116" s="113">
        <v>0</v>
      </c>
      <c r="U116" s="113">
        <v>0</v>
      </c>
      <c r="V116" s="113">
        <v>0</v>
      </c>
      <c r="W116" s="113">
        <v>0</v>
      </c>
      <c r="X116" s="113">
        <v>0</v>
      </c>
      <c r="Y116" s="113">
        <f t="shared" si="140"/>
        <v>0</v>
      </c>
      <c r="Z116" s="113">
        <v>0</v>
      </c>
      <c r="AA116" s="113">
        <v>0</v>
      </c>
      <c r="AB116" s="113">
        <v>0</v>
      </c>
      <c r="AC116" s="113">
        <f t="shared" si="141"/>
        <v>0</v>
      </c>
      <c r="AD116" s="113">
        <f t="shared" si="142"/>
        <v>0</v>
      </c>
      <c r="AE116" s="114">
        <f t="shared" si="143"/>
        <v>0</v>
      </c>
      <c r="AF116" s="114">
        <f t="shared" si="144"/>
        <v>0</v>
      </c>
      <c r="AG116" s="113">
        <v>0</v>
      </c>
      <c r="AH116" s="113">
        <v>0</v>
      </c>
      <c r="AI116" s="113">
        <v>0</v>
      </c>
      <c r="AJ116" s="113">
        <f t="shared" si="145"/>
        <v>0</v>
      </c>
      <c r="AK116" s="113">
        <f t="shared" si="146"/>
        <v>0</v>
      </c>
      <c r="AL116" s="115">
        <v>0</v>
      </c>
      <c r="AM116" s="115">
        <v>0</v>
      </c>
      <c r="AN116" s="115">
        <v>0</v>
      </c>
      <c r="AO116" s="115">
        <v>0</v>
      </c>
      <c r="AP116" s="115">
        <v>0</v>
      </c>
      <c r="AQ116" s="115">
        <v>0</v>
      </c>
      <c r="AR116" s="115">
        <v>0</v>
      </c>
      <c r="AS116" s="115">
        <v>0</v>
      </c>
      <c r="AT116" s="409">
        <f t="shared" si="232"/>
        <v>0</v>
      </c>
      <c r="AU116" s="115">
        <f>AM116+AP116+AS116</f>
        <v>0</v>
      </c>
      <c r="AV116" s="116">
        <f t="shared" si="147"/>
        <v>0</v>
      </c>
      <c r="AW116" s="855">
        <f>I116+AK116</f>
        <v>636325</v>
      </c>
      <c r="AX116" s="528">
        <f>J116+Y116</f>
        <v>466567</v>
      </c>
      <c r="AY116" s="113">
        <f t="shared" si="233"/>
        <v>0</v>
      </c>
      <c r="AZ116" s="113">
        <f>K116+AC116</f>
        <v>0</v>
      </c>
      <c r="BA116" s="528">
        <f>L116+AE116</f>
        <v>157700</v>
      </c>
      <c r="BB116" s="528">
        <f>M116+AF116</f>
        <v>9332</v>
      </c>
      <c r="BC116" s="528">
        <f>N116+AJ116</f>
        <v>2726</v>
      </c>
      <c r="BD116" s="549">
        <f>O116+AV116</f>
        <v>1.59</v>
      </c>
      <c r="BE116" s="549">
        <f>P116+AT116</f>
        <v>0</v>
      </c>
      <c r="BF116" s="953">
        <f t="shared" si="234"/>
        <v>0</v>
      </c>
      <c r="BG116" s="550">
        <f>Q116+AU116</f>
        <v>1.59</v>
      </c>
    </row>
    <row r="117" spans="1:61" ht="12.95" customHeight="1" x14ac:dyDescent="0.25">
      <c r="A117" s="529">
        <v>20</v>
      </c>
      <c r="B117" s="531">
        <v>4428</v>
      </c>
      <c r="C117" s="531">
        <v>600074242</v>
      </c>
      <c r="D117" s="531">
        <v>71010513</v>
      </c>
      <c r="E117" s="562" t="s">
        <v>372</v>
      </c>
      <c r="F117" s="563"/>
      <c r="G117" s="564"/>
      <c r="H117" s="564"/>
      <c r="I117" s="555">
        <v>2289306</v>
      </c>
      <c r="J117" s="556">
        <v>1671266</v>
      </c>
      <c r="K117" s="556">
        <v>0</v>
      </c>
      <c r="L117" s="556">
        <v>564888</v>
      </c>
      <c r="M117" s="556">
        <v>33426</v>
      </c>
      <c r="N117" s="556">
        <v>19726</v>
      </c>
      <c r="O117" s="557">
        <v>4.3749000000000002</v>
      </c>
      <c r="P117" s="557">
        <v>2</v>
      </c>
      <c r="Q117" s="661">
        <v>2.3749000000000002</v>
      </c>
      <c r="R117" s="555">
        <f t="shared" ref="R117:BG117" si="235">SUM(R115:R116)</f>
        <v>0</v>
      </c>
      <c r="S117" s="556">
        <f t="shared" si="235"/>
        <v>0</v>
      </c>
      <c r="T117" s="556">
        <f t="shared" si="235"/>
        <v>0</v>
      </c>
      <c r="U117" s="556">
        <f t="shared" ref="U117" si="236">SUM(U115:U116)</f>
        <v>19216</v>
      </c>
      <c r="V117" s="556">
        <f t="shared" si="235"/>
        <v>0</v>
      </c>
      <c r="W117" s="556">
        <f t="shared" ref="W117" si="237">SUM(W115:W116)</f>
        <v>0</v>
      </c>
      <c r="X117" s="556">
        <f t="shared" si="235"/>
        <v>0</v>
      </c>
      <c r="Y117" s="556">
        <f t="shared" si="235"/>
        <v>19216</v>
      </c>
      <c r="Z117" s="556">
        <f t="shared" si="235"/>
        <v>0</v>
      </c>
      <c r="AA117" s="556">
        <f t="shared" si="235"/>
        <v>0</v>
      </c>
      <c r="AB117" s="556">
        <f t="shared" si="235"/>
        <v>0</v>
      </c>
      <c r="AC117" s="556">
        <f t="shared" si="235"/>
        <v>0</v>
      </c>
      <c r="AD117" s="556">
        <f t="shared" si="235"/>
        <v>19216</v>
      </c>
      <c r="AE117" s="556">
        <f t="shared" si="235"/>
        <v>6495</v>
      </c>
      <c r="AF117" s="556">
        <f t="shared" si="235"/>
        <v>384</v>
      </c>
      <c r="AG117" s="556">
        <f t="shared" si="235"/>
        <v>0</v>
      </c>
      <c r="AH117" s="556">
        <f t="shared" ref="AH117" si="238">SUM(AH115:AH116)</f>
        <v>0</v>
      </c>
      <c r="AI117" s="556">
        <f t="shared" si="235"/>
        <v>0</v>
      </c>
      <c r="AJ117" s="556">
        <f t="shared" si="235"/>
        <v>0</v>
      </c>
      <c r="AK117" s="556">
        <f t="shared" si="235"/>
        <v>26095</v>
      </c>
      <c r="AL117" s="557">
        <f t="shared" si="235"/>
        <v>0</v>
      </c>
      <c r="AM117" s="557">
        <f t="shared" si="235"/>
        <v>0</v>
      </c>
      <c r="AN117" s="557">
        <f t="shared" si="235"/>
        <v>0</v>
      </c>
      <c r="AO117" s="557">
        <f t="shared" si="235"/>
        <v>0</v>
      </c>
      <c r="AP117" s="557">
        <f t="shared" si="235"/>
        <v>0</v>
      </c>
      <c r="AQ117" s="557">
        <f t="shared" ref="AQ117" si="239">SUM(AQ115:AQ116)</f>
        <v>0</v>
      </c>
      <c r="AR117" s="557">
        <f t="shared" si="235"/>
        <v>0</v>
      </c>
      <c r="AS117" s="557">
        <f t="shared" si="235"/>
        <v>0</v>
      </c>
      <c r="AT117" s="557">
        <f t="shared" si="235"/>
        <v>0</v>
      </c>
      <c r="AU117" s="557">
        <f t="shared" si="235"/>
        <v>0</v>
      </c>
      <c r="AV117" s="558">
        <f t="shared" si="235"/>
        <v>0</v>
      </c>
      <c r="AW117" s="856">
        <f t="shared" si="235"/>
        <v>2315401</v>
      </c>
      <c r="AX117" s="556">
        <f t="shared" si="235"/>
        <v>1690482</v>
      </c>
      <c r="AY117" s="571">
        <f t="shared" ref="AY117" si="240">SUM(AY115:AY116)</f>
        <v>0</v>
      </c>
      <c r="AZ117" s="556">
        <f t="shared" si="235"/>
        <v>0</v>
      </c>
      <c r="BA117" s="556">
        <f t="shared" si="235"/>
        <v>571383</v>
      </c>
      <c r="BB117" s="556">
        <f t="shared" si="235"/>
        <v>33810</v>
      </c>
      <c r="BC117" s="556">
        <f t="shared" si="235"/>
        <v>19726</v>
      </c>
      <c r="BD117" s="557">
        <f t="shared" si="235"/>
        <v>4.3749000000000002</v>
      </c>
      <c r="BE117" s="557">
        <f t="shared" si="235"/>
        <v>2</v>
      </c>
      <c r="BF117" s="557">
        <f t="shared" si="235"/>
        <v>0</v>
      </c>
      <c r="BG117" s="558">
        <f t="shared" si="235"/>
        <v>2.3749000000000002</v>
      </c>
    </row>
    <row r="118" spans="1:61" ht="12.95" customHeight="1" x14ac:dyDescent="0.25">
      <c r="A118" s="541">
        <v>21</v>
      </c>
      <c r="B118" s="542">
        <v>4463</v>
      </c>
      <c r="C118" s="542">
        <v>600074684</v>
      </c>
      <c r="D118" s="542">
        <v>71010467</v>
      </c>
      <c r="E118" s="565" t="s">
        <v>373</v>
      </c>
      <c r="F118" s="566">
        <v>3117</v>
      </c>
      <c r="G118" s="567" t="s">
        <v>333</v>
      </c>
      <c r="H118" s="545" t="s">
        <v>281</v>
      </c>
      <c r="I118" s="522">
        <v>2865678</v>
      </c>
      <c r="J118" s="547">
        <v>2077480</v>
      </c>
      <c r="K118" s="547">
        <v>0</v>
      </c>
      <c r="L118" s="339">
        <v>702188</v>
      </c>
      <c r="M118" s="339">
        <v>41550</v>
      </c>
      <c r="N118" s="547">
        <v>44460</v>
      </c>
      <c r="O118" s="548">
        <v>3.6208</v>
      </c>
      <c r="P118" s="733">
        <v>2.6818</v>
      </c>
      <c r="Q118" s="823">
        <v>0.93900000000000006</v>
      </c>
      <c r="R118" s="112">
        <f t="shared" si="139"/>
        <v>0</v>
      </c>
      <c r="S118" s="113">
        <v>0</v>
      </c>
      <c r="T118" s="113">
        <v>0</v>
      </c>
      <c r="U118" s="113">
        <v>6972</v>
      </c>
      <c r="V118" s="113">
        <v>0</v>
      </c>
      <c r="W118" s="113">
        <v>0</v>
      </c>
      <c r="X118" s="113">
        <v>0</v>
      </c>
      <c r="Y118" s="113">
        <f t="shared" si="140"/>
        <v>6972</v>
      </c>
      <c r="Z118" s="113">
        <v>0</v>
      </c>
      <c r="AA118" s="113">
        <v>0</v>
      </c>
      <c r="AB118" s="113">
        <v>0</v>
      </c>
      <c r="AC118" s="113">
        <f t="shared" si="141"/>
        <v>0</v>
      </c>
      <c r="AD118" s="113">
        <f t="shared" si="142"/>
        <v>6972</v>
      </c>
      <c r="AE118" s="114">
        <f t="shared" si="143"/>
        <v>2357</v>
      </c>
      <c r="AF118" s="114">
        <f t="shared" si="144"/>
        <v>139</v>
      </c>
      <c r="AG118" s="113">
        <v>0</v>
      </c>
      <c r="AH118" s="113">
        <v>0</v>
      </c>
      <c r="AI118" s="113">
        <v>0</v>
      </c>
      <c r="AJ118" s="113">
        <f t="shared" si="145"/>
        <v>0</v>
      </c>
      <c r="AK118" s="113">
        <f t="shared" si="146"/>
        <v>9468</v>
      </c>
      <c r="AL118" s="115">
        <v>0</v>
      </c>
      <c r="AM118" s="115">
        <v>0</v>
      </c>
      <c r="AN118" s="115">
        <v>0</v>
      </c>
      <c r="AO118" s="115">
        <v>0</v>
      </c>
      <c r="AP118" s="115">
        <v>0</v>
      </c>
      <c r="AQ118" s="115">
        <v>0</v>
      </c>
      <c r="AR118" s="115">
        <v>0</v>
      </c>
      <c r="AS118" s="115">
        <v>0</v>
      </c>
      <c r="AT118" s="409">
        <f t="shared" ref="AT118:AT121" si="241">AL118+AN118+AO118+AR118+AQ118</f>
        <v>0</v>
      </c>
      <c r="AU118" s="115">
        <f>AM118+AP118+AS118</f>
        <v>0</v>
      </c>
      <c r="AV118" s="116">
        <f t="shared" si="147"/>
        <v>0</v>
      </c>
      <c r="AW118" s="855">
        <f>I118+AK118</f>
        <v>2875146</v>
      </c>
      <c r="AX118" s="528">
        <f>J118+Y118</f>
        <v>2084452</v>
      </c>
      <c r="AY118" s="113">
        <f t="shared" ref="AY118:AY121" si="242">W118</f>
        <v>0</v>
      </c>
      <c r="AZ118" s="113">
        <f>K118+AC118</f>
        <v>0</v>
      </c>
      <c r="BA118" s="528">
        <f t="shared" ref="BA118:BB121" si="243">L118+AE118</f>
        <v>704545</v>
      </c>
      <c r="BB118" s="528">
        <f t="shared" si="243"/>
        <v>41689</v>
      </c>
      <c r="BC118" s="528">
        <f>N118+AJ118</f>
        <v>44460</v>
      </c>
      <c r="BD118" s="549">
        <f>O118+AV118</f>
        <v>3.6208</v>
      </c>
      <c r="BE118" s="549">
        <f>P118+AT118</f>
        <v>2.6818</v>
      </c>
      <c r="BF118" s="953">
        <f t="shared" ref="BF118:BF121" si="244">AQ118</f>
        <v>0</v>
      </c>
      <c r="BG118" s="550">
        <f>Q118+AU118</f>
        <v>0.93900000000000006</v>
      </c>
    </row>
    <row r="119" spans="1:61" ht="12.95" customHeight="1" x14ac:dyDescent="0.25">
      <c r="A119" s="541">
        <v>21</v>
      </c>
      <c r="B119" s="542">
        <v>4463</v>
      </c>
      <c r="C119" s="542">
        <v>600074684</v>
      </c>
      <c r="D119" s="542">
        <v>71010467</v>
      </c>
      <c r="E119" s="565" t="s">
        <v>373</v>
      </c>
      <c r="F119" s="566">
        <v>3117</v>
      </c>
      <c r="G119" s="545" t="s">
        <v>323</v>
      </c>
      <c r="H119" s="545" t="s">
        <v>282</v>
      </c>
      <c r="I119" s="522">
        <v>0</v>
      </c>
      <c r="J119" s="547">
        <v>0</v>
      </c>
      <c r="K119" s="547">
        <v>0</v>
      </c>
      <c r="L119" s="339">
        <v>0</v>
      </c>
      <c r="M119" s="339">
        <v>0</v>
      </c>
      <c r="N119" s="547">
        <v>0</v>
      </c>
      <c r="O119" s="548">
        <v>0</v>
      </c>
      <c r="P119" s="733">
        <v>0</v>
      </c>
      <c r="Q119" s="823">
        <v>0</v>
      </c>
      <c r="R119" s="112">
        <f t="shared" si="139"/>
        <v>0</v>
      </c>
      <c r="S119" s="113">
        <v>0</v>
      </c>
      <c r="T119" s="113">
        <v>0</v>
      </c>
      <c r="U119" s="113">
        <v>0</v>
      </c>
      <c r="V119" s="113">
        <v>0</v>
      </c>
      <c r="W119" s="113">
        <v>0</v>
      </c>
      <c r="X119" s="113">
        <v>0</v>
      </c>
      <c r="Y119" s="113">
        <f t="shared" si="140"/>
        <v>0</v>
      </c>
      <c r="Z119" s="113">
        <v>0</v>
      </c>
      <c r="AA119" s="113">
        <v>0</v>
      </c>
      <c r="AB119" s="113">
        <v>0</v>
      </c>
      <c r="AC119" s="113">
        <f t="shared" si="141"/>
        <v>0</v>
      </c>
      <c r="AD119" s="113">
        <f t="shared" si="142"/>
        <v>0</v>
      </c>
      <c r="AE119" s="114">
        <f t="shared" si="143"/>
        <v>0</v>
      </c>
      <c r="AF119" s="114">
        <f t="shared" si="144"/>
        <v>0</v>
      </c>
      <c r="AG119" s="113">
        <v>0</v>
      </c>
      <c r="AH119" s="113">
        <v>0</v>
      </c>
      <c r="AI119" s="113">
        <v>0</v>
      </c>
      <c r="AJ119" s="113">
        <f t="shared" si="145"/>
        <v>0</v>
      </c>
      <c r="AK119" s="113">
        <f t="shared" si="146"/>
        <v>0</v>
      </c>
      <c r="AL119" s="115">
        <v>0</v>
      </c>
      <c r="AM119" s="115">
        <v>0</v>
      </c>
      <c r="AN119" s="115">
        <v>0</v>
      </c>
      <c r="AO119" s="115">
        <v>0</v>
      </c>
      <c r="AP119" s="115">
        <v>0</v>
      </c>
      <c r="AQ119" s="115">
        <v>0</v>
      </c>
      <c r="AR119" s="115">
        <v>0</v>
      </c>
      <c r="AS119" s="115">
        <v>0</v>
      </c>
      <c r="AT119" s="409">
        <f t="shared" si="241"/>
        <v>0</v>
      </c>
      <c r="AU119" s="115">
        <f>AM119+AP119+AS119</f>
        <v>0</v>
      </c>
      <c r="AV119" s="116">
        <f t="shared" si="147"/>
        <v>0</v>
      </c>
      <c r="AW119" s="855">
        <f>I119+AK119</f>
        <v>0</v>
      </c>
      <c r="AX119" s="528">
        <f>J119+Y119</f>
        <v>0</v>
      </c>
      <c r="AY119" s="113">
        <f t="shared" si="242"/>
        <v>0</v>
      </c>
      <c r="AZ119" s="113">
        <f>K119+AC119</f>
        <v>0</v>
      </c>
      <c r="BA119" s="528">
        <f t="shared" si="243"/>
        <v>0</v>
      </c>
      <c r="BB119" s="528">
        <f t="shared" si="243"/>
        <v>0</v>
      </c>
      <c r="BC119" s="528">
        <f>N119+AJ119</f>
        <v>0</v>
      </c>
      <c r="BD119" s="549">
        <f>O119+AV119</f>
        <v>0</v>
      </c>
      <c r="BE119" s="549">
        <f>P119+AT119</f>
        <v>0</v>
      </c>
      <c r="BF119" s="953">
        <f t="shared" si="244"/>
        <v>0</v>
      </c>
      <c r="BG119" s="550">
        <f>Q119+AU119</f>
        <v>0</v>
      </c>
    </row>
    <row r="120" spans="1:61" ht="12.95" customHeight="1" x14ac:dyDescent="0.25">
      <c r="A120" s="541">
        <v>21</v>
      </c>
      <c r="B120" s="542">
        <v>4463</v>
      </c>
      <c r="C120" s="542">
        <v>600074684</v>
      </c>
      <c r="D120" s="542">
        <v>71010467</v>
      </c>
      <c r="E120" s="565" t="s">
        <v>373</v>
      </c>
      <c r="F120" s="566">
        <v>3143</v>
      </c>
      <c r="G120" s="545" t="s">
        <v>633</v>
      </c>
      <c r="H120" s="545" t="s">
        <v>281</v>
      </c>
      <c r="I120" s="522">
        <v>592662</v>
      </c>
      <c r="J120" s="547">
        <v>436423</v>
      </c>
      <c r="K120" s="547">
        <v>0</v>
      </c>
      <c r="L120" s="339">
        <v>147511</v>
      </c>
      <c r="M120" s="339">
        <v>8728</v>
      </c>
      <c r="N120" s="547">
        <v>0</v>
      </c>
      <c r="O120" s="548">
        <v>0.85709999999999997</v>
      </c>
      <c r="P120" s="733">
        <v>0.85709999999999997</v>
      </c>
      <c r="Q120" s="823">
        <v>0</v>
      </c>
      <c r="R120" s="112">
        <f t="shared" si="139"/>
        <v>0</v>
      </c>
      <c r="S120" s="113">
        <v>0</v>
      </c>
      <c r="T120" s="113">
        <v>0</v>
      </c>
      <c r="U120" s="113">
        <v>0</v>
      </c>
      <c r="V120" s="113">
        <v>0</v>
      </c>
      <c r="W120" s="113">
        <v>0</v>
      </c>
      <c r="X120" s="113">
        <v>0</v>
      </c>
      <c r="Y120" s="113">
        <f t="shared" si="140"/>
        <v>0</v>
      </c>
      <c r="Z120" s="113">
        <v>0</v>
      </c>
      <c r="AA120" s="113">
        <v>0</v>
      </c>
      <c r="AB120" s="113">
        <v>0</v>
      </c>
      <c r="AC120" s="113">
        <f t="shared" si="141"/>
        <v>0</v>
      </c>
      <c r="AD120" s="113">
        <f t="shared" si="142"/>
        <v>0</v>
      </c>
      <c r="AE120" s="114">
        <f t="shared" si="143"/>
        <v>0</v>
      </c>
      <c r="AF120" s="114">
        <f t="shared" si="144"/>
        <v>0</v>
      </c>
      <c r="AG120" s="113">
        <v>0</v>
      </c>
      <c r="AH120" s="113">
        <v>0</v>
      </c>
      <c r="AI120" s="113">
        <v>0</v>
      </c>
      <c r="AJ120" s="113">
        <f t="shared" si="145"/>
        <v>0</v>
      </c>
      <c r="AK120" s="113">
        <f t="shared" si="146"/>
        <v>0</v>
      </c>
      <c r="AL120" s="115">
        <v>0</v>
      </c>
      <c r="AM120" s="115">
        <v>0</v>
      </c>
      <c r="AN120" s="115">
        <v>0</v>
      </c>
      <c r="AO120" s="115">
        <v>0</v>
      </c>
      <c r="AP120" s="115">
        <v>0</v>
      </c>
      <c r="AQ120" s="115">
        <v>0</v>
      </c>
      <c r="AR120" s="115">
        <v>0</v>
      </c>
      <c r="AS120" s="115">
        <v>0</v>
      </c>
      <c r="AT120" s="409">
        <f t="shared" si="241"/>
        <v>0</v>
      </c>
      <c r="AU120" s="115">
        <f>AM120+AP120+AS120</f>
        <v>0</v>
      </c>
      <c r="AV120" s="116">
        <f t="shared" si="147"/>
        <v>0</v>
      </c>
      <c r="AW120" s="855">
        <f>I120+AK120</f>
        <v>592662</v>
      </c>
      <c r="AX120" s="528">
        <f>J120+Y120</f>
        <v>436423</v>
      </c>
      <c r="AY120" s="113">
        <f t="shared" si="242"/>
        <v>0</v>
      </c>
      <c r="AZ120" s="113">
        <f>K120+AC120</f>
        <v>0</v>
      </c>
      <c r="BA120" s="528">
        <f t="shared" si="243"/>
        <v>147511</v>
      </c>
      <c r="BB120" s="528">
        <f t="shared" si="243"/>
        <v>8728</v>
      </c>
      <c r="BC120" s="528">
        <f>N120+AJ120</f>
        <v>0</v>
      </c>
      <c r="BD120" s="549">
        <f>O120+AV120</f>
        <v>0.85709999999999997</v>
      </c>
      <c r="BE120" s="549">
        <f>P120+AT120</f>
        <v>0.85709999999999997</v>
      </c>
      <c r="BF120" s="953">
        <f t="shared" si="244"/>
        <v>0</v>
      </c>
      <c r="BG120" s="550">
        <f>Q120+AU120</f>
        <v>0</v>
      </c>
    </row>
    <row r="121" spans="1:61" ht="12.95" customHeight="1" x14ac:dyDescent="0.25">
      <c r="A121" s="541">
        <v>21</v>
      </c>
      <c r="B121" s="542">
        <v>4463</v>
      </c>
      <c r="C121" s="542">
        <v>600074684</v>
      </c>
      <c r="D121" s="542">
        <v>71010467</v>
      </c>
      <c r="E121" s="565" t="s">
        <v>373</v>
      </c>
      <c r="F121" s="566">
        <v>3143</v>
      </c>
      <c r="G121" s="545" t="s">
        <v>634</v>
      </c>
      <c r="H121" s="545" t="s">
        <v>282</v>
      </c>
      <c r="I121" s="522">
        <v>17556</v>
      </c>
      <c r="J121" s="547">
        <v>12375</v>
      </c>
      <c r="K121" s="547">
        <v>0</v>
      </c>
      <c r="L121" s="339">
        <v>4183</v>
      </c>
      <c r="M121" s="339">
        <v>248</v>
      </c>
      <c r="N121" s="547">
        <v>750</v>
      </c>
      <c r="O121" s="548">
        <v>0.05</v>
      </c>
      <c r="P121" s="733">
        <v>0</v>
      </c>
      <c r="Q121" s="823">
        <v>0.05</v>
      </c>
      <c r="R121" s="112">
        <f t="shared" si="139"/>
        <v>0</v>
      </c>
      <c r="S121" s="113">
        <v>0</v>
      </c>
      <c r="T121" s="113">
        <v>0</v>
      </c>
      <c r="U121" s="113">
        <v>0</v>
      </c>
      <c r="V121" s="113">
        <v>0</v>
      </c>
      <c r="W121" s="113">
        <v>0</v>
      </c>
      <c r="X121" s="113">
        <v>0</v>
      </c>
      <c r="Y121" s="113">
        <f t="shared" si="140"/>
        <v>0</v>
      </c>
      <c r="Z121" s="113">
        <v>0</v>
      </c>
      <c r="AA121" s="113">
        <v>0</v>
      </c>
      <c r="AB121" s="113">
        <v>0</v>
      </c>
      <c r="AC121" s="113">
        <f t="shared" si="141"/>
        <v>0</v>
      </c>
      <c r="AD121" s="113">
        <f t="shared" si="142"/>
        <v>0</v>
      </c>
      <c r="AE121" s="114">
        <f t="shared" si="143"/>
        <v>0</v>
      </c>
      <c r="AF121" s="114">
        <f t="shared" si="144"/>
        <v>0</v>
      </c>
      <c r="AG121" s="113">
        <v>0</v>
      </c>
      <c r="AH121" s="113">
        <v>0</v>
      </c>
      <c r="AI121" s="113">
        <v>0</v>
      </c>
      <c r="AJ121" s="113">
        <f t="shared" si="145"/>
        <v>0</v>
      </c>
      <c r="AK121" s="113">
        <f t="shared" si="146"/>
        <v>0</v>
      </c>
      <c r="AL121" s="115">
        <v>0</v>
      </c>
      <c r="AM121" s="115">
        <v>0</v>
      </c>
      <c r="AN121" s="115">
        <v>0</v>
      </c>
      <c r="AO121" s="115">
        <v>0</v>
      </c>
      <c r="AP121" s="115">
        <v>0</v>
      </c>
      <c r="AQ121" s="115">
        <v>0</v>
      </c>
      <c r="AR121" s="115">
        <v>0</v>
      </c>
      <c r="AS121" s="115">
        <v>0</v>
      </c>
      <c r="AT121" s="409">
        <f t="shared" si="241"/>
        <v>0</v>
      </c>
      <c r="AU121" s="115">
        <f>AM121+AP121+AS121</f>
        <v>0</v>
      </c>
      <c r="AV121" s="116">
        <f t="shared" si="147"/>
        <v>0</v>
      </c>
      <c r="AW121" s="855">
        <f>I121+AK121</f>
        <v>17556</v>
      </c>
      <c r="AX121" s="528">
        <f>J121+Y121</f>
        <v>12375</v>
      </c>
      <c r="AY121" s="113">
        <f t="shared" si="242"/>
        <v>0</v>
      </c>
      <c r="AZ121" s="113">
        <f>K121+AC121</f>
        <v>0</v>
      </c>
      <c r="BA121" s="528">
        <f t="shared" si="243"/>
        <v>4183</v>
      </c>
      <c r="BB121" s="528">
        <f t="shared" si="243"/>
        <v>248</v>
      </c>
      <c r="BC121" s="528">
        <f>N121+AJ121</f>
        <v>750</v>
      </c>
      <c r="BD121" s="549">
        <f>O121+AV121</f>
        <v>0.05</v>
      </c>
      <c r="BE121" s="549">
        <f>P121+AT121</f>
        <v>0</v>
      </c>
      <c r="BF121" s="953">
        <f t="shared" si="244"/>
        <v>0</v>
      </c>
      <c r="BG121" s="550">
        <f>Q121+AU121</f>
        <v>0.05</v>
      </c>
    </row>
    <row r="122" spans="1:61" ht="12.95" customHeight="1" thickBot="1" x14ac:dyDescent="0.3">
      <c r="A122" s="568">
        <v>21</v>
      </c>
      <c r="B122" s="569">
        <v>4463</v>
      </c>
      <c r="C122" s="569">
        <v>600074684</v>
      </c>
      <c r="D122" s="569">
        <v>71010467</v>
      </c>
      <c r="E122" s="562" t="s">
        <v>374</v>
      </c>
      <c r="F122" s="563"/>
      <c r="G122" s="564"/>
      <c r="H122" s="564"/>
      <c r="I122" s="570">
        <v>3475896</v>
      </c>
      <c r="J122" s="571">
        <v>2526278</v>
      </c>
      <c r="K122" s="571">
        <v>0</v>
      </c>
      <c r="L122" s="571">
        <v>853882</v>
      </c>
      <c r="M122" s="571">
        <v>50526</v>
      </c>
      <c r="N122" s="571">
        <v>45210</v>
      </c>
      <c r="O122" s="572">
        <v>4.5278999999999998</v>
      </c>
      <c r="P122" s="572">
        <v>3.5388999999999999</v>
      </c>
      <c r="Q122" s="670">
        <v>0.9890000000000001</v>
      </c>
      <c r="R122" s="667">
        <f t="shared" ref="R122:BG122" si="245">SUM(R118:R121)</f>
        <v>0</v>
      </c>
      <c r="S122" s="668">
        <f t="shared" si="245"/>
        <v>0</v>
      </c>
      <c r="T122" s="668">
        <f t="shared" si="245"/>
        <v>0</v>
      </c>
      <c r="U122" s="668">
        <f t="shared" ref="U122" si="246">SUM(U118:U121)</f>
        <v>6972</v>
      </c>
      <c r="V122" s="668">
        <f t="shared" si="245"/>
        <v>0</v>
      </c>
      <c r="W122" s="668">
        <f t="shared" ref="W122" si="247">SUM(W118:W121)</f>
        <v>0</v>
      </c>
      <c r="X122" s="668">
        <f t="shared" si="245"/>
        <v>0</v>
      </c>
      <c r="Y122" s="668">
        <f t="shared" si="245"/>
        <v>6972</v>
      </c>
      <c r="Z122" s="668">
        <f t="shared" si="245"/>
        <v>0</v>
      </c>
      <c r="AA122" s="668">
        <f t="shared" si="245"/>
        <v>0</v>
      </c>
      <c r="AB122" s="668">
        <f t="shared" si="245"/>
        <v>0</v>
      </c>
      <c r="AC122" s="668">
        <f t="shared" si="245"/>
        <v>0</v>
      </c>
      <c r="AD122" s="668">
        <f t="shared" si="245"/>
        <v>6972</v>
      </c>
      <c r="AE122" s="668">
        <f t="shared" si="245"/>
        <v>2357</v>
      </c>
      <c r="AF122" s="668">
        <f t="shared" si="245"/>
        <v>139</v>
      </c>
      <c r="AG122" s="668">
        <f t="shared" si="245"/>
        <v>0</v>
      </c>
      <c r="AH122" s="668">
        <f t="shared" ref="AH122" si="248">SUM(AH118:AH121)</f>
        <v>0</v>
      </c>
      <c r="AI122" s="668">
        <f t="shared" si="245"/>
        <v>0</v>
      </c>
      <c r="AJ122" s="668">
        <f t="shared" si="245"/>
        <v>0</v>
      </c>
      <c r="AK122" s="668">
        <f t="shared" si="245"/>
        <v>9468</v>
      </c>
      <c r="AL122" s="669">
        <f t="shared" si="245"/>
        <v>0</v>
      </c>
      <c r="AM122" s="669">
        <f t="shared" si="245"/>
        <v>0</v>
      </c>
      <c r="AN122" s="669">
        <f t="shared" si="245"/>
        <v>0</v>
      </c>
      <c r="AO122" s="669">
        <f t="shared" si="245"/>
        <v>0</v>
      </c>
      <c r="AP122" s="669">
        <f t="shared" si="245"/>
        <v>0</v>
      </c>
      <c r="AQ122" s="669">
        <f t="shared" ref="AQ122" si="249">SUM(AQ118:AQ121)</f>
        <v>0</v>
      </c>
      <c r="AR122" s="669">
        <f t="shared" si="245"/>
        <v>0</v>
      </c>
      <c r="AS122" s="669">
        <f t="shared" si="245"/>
        <v>0</v>
      </c>
      <c r="AT122" s="669">
        <f t="shared" si="245"/>
        <v>0</v>
      </c>
      <c r="AU122" s="669">
        <f t="shared" si="245"/>
        <v>0</v>
      </c>
      <c r="AV122" s="791">
        <f t="shared" si="245"/>
        <v>0</v>
      </c>
      <c r="AW122" s="857">
        <f t="shared" si="245"/>
        <v>3485364</v>
      </c>
      <c r="AX122" s="668">
        <f t="shared" si="245"/>
        <v>2533250</v>
      </c>
      <c r="AY122" s="668">
        <f t="shared" ref="AY122" si="250">SUM(AY118:AY121)</f>
        <v>0</v>
      </c>
      <c r="AZ122" s="668">
        <f t="shared" si="245"/>
        <v>0</v>
      </c>
      <c r="BA122" s="668">
        <f t="shared" si="245"/>
        <v>856239</v>
      </c>
      <c r="BB122" s="668">
        <f t="shared" si="245"/>
        <v>50665</v>
      </c>
      <c r="BC122" s="668">
        <f t="shared" si="245"/>
        <v>45210</v>
      </c>
      <c r="BD122" s="669">
        <f t="shared" si="245"/>
        <v>4.5278999999999998</v>
      </c>
      <c r="BE122" s="669">
        <f t="shared" si="245"/>
        <v>3.5388999999999999</v>
      </c>
      <c r="BF122" s="669">
        <f t="shared" si="245"/>
        <v>0</v>
      </c>
      <c r="BG122" s="791">
        <f t="shared" si="245"/>
        <v>0.9890000000000001</v>
      </c>
    </row>
    <row r="123" spans="1:61" ht="14.25" customHeight="1" thickBot="1" x14ac:dyDescent="0.3">
      <c r="A123" s="573"/>
      <c r="B123" s="574"/>
      <c r="C123" s="575"/>
      <c r="D123" s="574"/>
      <c r="E123" s="576" t="s">
        <v>801</v>
      </c>
      <c r="F123" s="575"/>
      <c r="G123" s="577"/>
      <c r="H123" s="578"/>
      <c r="I123" s="579">
        <f t="shared" ref="I123:BG123" si="251">I122+I117+I114+I107+I100+I93+I86+I79+I72+I65+I58+I56+I50+I46+I44+I42+I36+I30+I24+I18+I13</f>
        <v>314439089</v>
      </c>
      <c r="J123" s="580">
        <f t="shared" si="251"/>
        <v>226803791</v>
      </c>
      <c r="K123" s="580">
        <f t="shared" si="251"/>
        <v>926750</v>
      </c>
      <c r="L123" s="580">
        <f t="shared" si="251"/>
        <v>76972921</v>
      </c>
      <c r="M123" s="580">
        <f t="shared" si="251"/>
        <v>4536083</v>
      </c>
      <c r="N123" s="580">
        <f t="shared" si="251"/>
        <v>5199544</v>
      </c>
      <c r="O123" s="581">
        <f t="shared" si="251"/>
        <v>496.21310000000005</v>
      </c>
      <c r="P123" s="581">
        <f t="shared" si="251"/>
        <v>346.59800000000001</v>
      </c>
      <c r="Q123" s="582">
        <f t="shared" si="251"/>
        <v>149.61509999999998</v>
      </c>
      <c r="R123" s="825">
        <f t="shared" si="251"/>
        <v>-533200</v>
      </c>
      <c r="S123" s="674">
        <f t="shared" si="251"/>
        <v>73142</v>
      </c>
      <c r="T123" s="674">
        <f t="shared" si="251"/>
        <v>1170778</v>
      </c>
      <c r="U123" s="674">
        <f t="shared" si="251"/>
        <v>1134132</v>
      </c>
      <c r="V123" s="674">
        <f t="shared" si="251"/>
        <v>-274863</v>
      </c>
      <c r="W123" s="674">
        <f t="shared" ref="W123" si="252">W122+W117+W114+W107+W100+W93+W86+W79+W72+W65+W58+W56+W50+W46+W44+W42+W36+W30+W24+W18+W13</f>
        <v>0</v>
      </c>
      <c r="X123" s="674">
        <f t="shared" si="251"/>
        <v>0</v>
      </c>
      <c r="Y123" s="674">
        <f t="shared" si="251"/>
        <v>1569989</v>
      </c>
      <c r="Z123" s="674">
        <f t="shared" si="251"/>
        <v>533200</v>
      </c>
      <c r="AA123" s="674">
        <f t="shared" si="251"/>
        <v>0</v>
      </c>
      <c r="AB123" s="674">
        <f t="shared" si="251"/>
        <v>0</v>
      </c>
      <c r="AC123" s="674">
        <f t="shared" si="251"/>
        <v>533200</v>
      </c>
      <c r="AD123" s="674">
        <f t="shared" si="251"/>
        <v>2103189</v>
      </c>
      <c r="AE123" s="674">
        <f t="shared" si="251"/>
        <v>710878</v>
      </c>
      <c r="AF123" s="674">
        <f t="shared" si="251"/>
        <v>31398</v>
      </c>
      <c r="AG123" s="674">
        <f t="shared" si="251"/>
        <v>3250</v>
      </c>
      <c r="AH123" s="674">
        <f t="shared" si="251"/>
        <v>373266</v>
      </c>
      <c r="AI123" s="674">
        <f t="shared" si="251"/>
        <v>0</v>
      </c>
      <c r="AJ123" s="674">
        <f t="shared" si="251"/>
        <v>376516</v>
      </c>
      <c r="AK123" s="674">
        <f t="shared" si="251"/>
        <v>3221981</v>
      </c>
      <c r="AL123" s="675">
        <f t="shared" si="251"/>
        <v>-0.14000000000000001</v>
      </c>
      <c r="AM123" s="675">
        <f t="shared" si="251"/>
        <v>-0.55000000000000004</v>
      </c>
      <c r="AN123" s="675">
        <f t="shared" si="251"/>
        <v>0.22000000000000003</v>
      </c>
      <c r="AO123" s="675">
        <f t="shared" si="251"/>
        <v>2.04</v>
      </c>
      <c r="AP123" s="675">
        <f t="shared" si="251"/>
        <v>0</v>
      </c>
      <c r="AQ123" s="675">
        <f t="shared" ref="AQ123" si="253">AQ122+AQ117+AQ114+AQ107+AQ100+AQ93+AQ86+AQ79+AQ72+AQ65+AQ58+AQ56+AQ50+AQ46+AQ44+AQ42+AQ36+AQ30+AQ24+AQ18+AQ13</f>
        <v>0</v>
      </c>
      <c r="AR123" s="675">
        <f t="shared" si="251"/>
        <v>0</v>
      </c>
      <c r="AS123" s="675">
        <f t="shared" si="251"/>
        <v>0</v>
      </c>
      <c r="AT123" s="675">
        <f t="shared" si="251"/>
        <v>2.1199999999999997</v>
      </c>
      <c r="AU123" s="675">
        <f t="shared" si="251"/>
        <v>-0.55000000000000004</v>
      </c>
      <c r="AV123" s="792">
        <f t="shared" si="251"/>
        <v>1.5699999999999998</v>
      </c>
      <c r="AW123" s="825">
        <f t="shared" si="251"/>
        <v>317661070</v>
      </c>
      <c r="AX123" s="674">
        <f t="shared" si="251"/>
        <v>228373780</v>
      </c>
      <c r="AY123" s="674">
        <f t="shared" ref="AY123" si="254">AY122+AY117+AY114+AY107+AY100+AY93+AY86+AY79+AY72+AY65+AY58+AY56+AY50+AY46+AY44+AY42+AY36+AY30+AY24+AY18+AY13</f>
        <v>0</v>
      </c>
      <c r="AZ123" s="674">
        <f t="shared" si="251"/>
        <v>1459950</v>
      </c>
      <c r="BA123" s="674">
        <f t="shared" si="251"/>
        <v>77683799</v>
      </c>
      <c r="BB123" s="674">
        <f t="shared" si="251"/>
        <v>4567481</v>
      </c>
      <c r="BC123" s="674">
        <f t="shared" si="251"/>
        <v>5576060</v>
      </c>
      <c r="BD123" s="675">
        <f t="shared" si="251"/>
        <v>497.78309999999999</v>
      </c>
      <c r="BE123" s="675">
        <f t="shared" si="251"/>
        <v>348.71799999999996</v>
      </c>
      <c r="BF123" s="675">
        <f t="shared" si="251"/>
        <v>0</v>
      </c>
      <c r="BG123" s="792">
        <f t="shared" si="251"/>
        <v>149.06509999999997</v>
      </c>
    </row>
    <row r="124" spans="1:61" ht="12.75" customHeight="1" x14ac:dyDescent="0.25">
      <c r="B124" s="584"/>
      <c r="D124" s="584"/>
      <c r="E124" s="585"/>
      <c r="I124" s="586">
        <f>SUM(J123:N123)</f>
        <v>314439089</v>
      </c>
      <c r="J124" s="586"/>
      <c r="K124" s="586"/>
      <c r="L124" s="586"/>
      <c r="M124" s="586"/>
      <c r="N124" s="586"/>
      <c r="O124" s="587">
        <f>SUM(P123:Q123)</f>
        <v>496.2131</v>
      </c>
      <c r="P124" s="587"/>
      <c r="Q124" s="587"/>
      <c r="R124" s="587"/>
      <c r="S124" s="587"/>
      <c r="T124" s="587"/>
      <c r="U124" s="587"/>
      <c r="V124" s="587"/>
      <c r="W124" s="587"/>
      <c r="X124" s="587"/>
      <c r="Y124" s="588">
        <f>SUM(R123:X123)</f>
        <v>1569989</v>
      </c>
      <c r="Z124" s="589"/>
      <c r="AA124" s="589"/>
      <c r="AB124" s="589"/>
      <c r="AC124" s="588">
        <f>SUM(Z123:AB123)</f>
        <v>533200</v>
      </c>
      <c r="AD124" s="588">
        <f>Y123+AC123</f>
        <v>2103189</v>
      </c>
      <c r="AE124" s="590"/>
      <c r="AF124" s="590"/>
      <c r="AG124" s="589"/>
      <c r="AH124" s="589"/>
      <c r="AI124" s="589"/>
      <c r="AJ124" s="588">
        <f>SUM(AG123:AI123)</f>
        <v>376516</v>
      </c>
      <c r="AK124" s="588">
        <f>AD123+AE123+AF123+AJ123</f>
        <v>3221981</v>
      </c>
      <c r="AL124" s="591"/>
      <c r="AM124" s="591"/>
      <c r="AN124" s="591"/>
      <c r="AO124" s="591"/>
      <c r="AP124" s="591"/>
      <c r="AQ124" s="591"/>
      <c r="AR124" s="591"/>
      <c r="AS124" s="591"/>
      <c r="AT124" s="138">
        <f>AL123+AN123+AO123+AR123</f>
        <v>2.12</v>
      </c>
      <c r="AU124" s="138">
        <f>AM123+AP123+AS123</f>
        <v>-0.55000000000000004</v>
      </c>
      <c r="AV124" s="138">
        <f>SUM(AT123:AU123)</f>
        <v>1.5699999999999996</v>
      </c>
      <c r="AW124" s="94">
        <f>AX123+AZ123+BA123+BB123+BC123</f>
        <v>317661070</v>
      </c>
      <c r="AX124" s="93"/>
      <c r="AY124" s="93"/>
      <c r="AZ124" s="93"/>
      <c r="BA124" s="93"/>
      <c r="BB124" s="93"/>
      <c r="BC124" s="93"/>
      <c r="BD124" s="95">
        <f>BE123+BG123</f>
        <v>497.78309999999993</v>
      </c>
      <c r="BE124" s="141"/>
      <c r="BF124" s="141"/>
      <c r="BG124" s="141"/>
    </row>
    <row r="125" spans="1:61" ht="12.75" customHeight="1" thickBot="1" x14ac:dyDescent="0.3">
      <c r="B125" s="584"/>
      <c r="D125" s="584"/>
      <c r="E125" s="480"/>
      <c r="I125" s="592">
        <f ca="1">SUM(J126:N126)</f>
        <v>314439089</v>
      </c>
      <c r="J125" s="488"/>
      <c r="K125" s="488"/>
      <c r="L125" s="488"/>
      <c r="M125" s="488"/>
      <c r="N125" s="488"/>
      <c r="O125" s="593">
        <f ca="1">SUM(P126:Q126)</f>
        <v>496.21310000000005</v>
      </c>
      <c r="P125" s="781"/>
      <c r="Q125" s="781"/>
      <c r="R125" s="594"/>
      <c r="S125" s="594"/>
      <c r="T125" s="594"/>
      <c r="U125" s="594"/>
      <c r="V125" s="594"/>
      <c r="W125" s="594"/>
      <c r="X125" s="594"/>
      <c r="Y125" s="595">
        <f ca="1">SUM(R126:X126)</f>
        <v>1569989</v>
      </c>
      <c r="Z125" s="596"/>
      <c r="AA125" s="596"/>
      <c r="AB125" s="596"/>
      <c r="AC125" s="595">
        <f ca="1">SUM(Z126:AB126)</f>
        <v>533200</v>
      </c>
      <c r="AD125" s="595">
        <f ca="1">Y126+AC126</f>
        <v>2103189</v>
      </c>
      <c r="AE125" s="597"/>
      <c r="AF125" s="597"/>
      <c r="AG125" s="596"/>
      <c r="AH125" s="596"/>
      <c r="AI125" s="596"/>
      <c r="AJ125" s="595">
        <f ca="1">SUM(AG126:AI126)</f>
        <v>376516</v>
      </c>
      <c r="AK125" s="595">
        <f ca="1">AD126+AE126+AF126+AJ126</f>
        <v>3221981</v>
      </c>
      <c r="AL125" s="598"/>
      <c r="AM125" s="598"/>
      <c r="AN125" s="598"/>
      <c r="AO125" s="598"/>
      <c r="AP125" s="598"/>
      <c r="AQ125" s="598"/>
      <c r="AR125" s="598"/>
      <c r="AS125" s="598"/>
      <c r="AT125" s="305">
        <f ca="1">AL126+AN126+AO126+AR126</f>
        <v>2.12</v>
      </c>
      <c r="AU125" s="305">
        <f ca="1">AM126+AP126+AS126</f>
        <v>-0.54999999999999993</v>
      </c>
      <c r="AV125" s="305">
        <f ca="1">SUM(AT126:AU126)</f>
        <v>1.5700000000000003</v>
      </c>
      <c r="AW125" s="94">
        <f ca="1">AX126+AZ126+BA126+BB126+BC126</f>
        <v>317661070</v>
      </c>
      <c r="AX125" s="93"/>
      <c r="AY125" s="93"/>
      <c r="AZ125" s="93"/>
      <c r="BA125" s="93"/>
      <c r="BB125" s="93"/>
      <c r="BC125" s="93"/>
      <c r="BD125" s="95">
        <f ca="1">BE126+BG126</f>
        <v>497.78309999999999</v>
      </c>
      <c r="BE125" s="141"/>
      <c r="BF125" s="141"/>
      <c r="BG125" s="141"/>
    </row>
    <row r="126" spans="1:61" s="143" customFormat="1" ht="12.95" customHeight="1" thickBot="1" x14ac:dyDescent="0.3">
      <c r="D126" s="599"/>
      <c r="E126" s="600"/>
      <c r="F126" s="599"/>
      <c r="G126" s="601"/>
      <c r="H126" s="602" t="s">
        <v>0</v>
      </c>
      <c r="I126" s="603">
        <f t="shared" ref="I126:BG126" ca="1" si="255">SUM(I127:I136)</f>
        <v>314439089</v>
      </c>
      <c r="J126" s="604">
        <f t="shared" ca="1" si="255"/>
        <v>226803791</v>
      </c>
      <c r="K126" s="604">
        <f ca="1">SUM(K127:K136)</f>
        <v>926750</v>
      </c>
      <c r="L126" s="604">
        <f t="shared" ca="1" si="255"/>
        <v>76972921</v>
      </c>
      <c r="M126" s="604">
        <f t="shared" ca="1" si="255"/>
        <v>4536083</v>
      </c>
      <c r="N126" s="604">
        <f t="shared" ca="1" si="255"/>
        <v>5199544</v>
      </c>
      <c r="O126" s="605">
        <f t="shared" ca="1" si="255"/>
        <v>496.2131</v>
      </c>
      <c r="P126" s="605">
        <f t="shared" ca="1" si="255"/>
        <v>346.59800000000007</v>
      </c>
      <c r="Q126" s="679">
        <f t="shared" ca="1" si="255"/>
        <v>149.61509999999998</v>
      </c>
      <c r="R126" s="606">
        <f t="shared" ca="1" si="255"/>
        <v>-533200</v>
      </c>
      <c r="S126" s="606">
        <f t="shared" ca="1" si="255"/>
        <v>73142</v>
      </c>
      <c r="T126" s="606">
        <f t="shared" ca="1" si="255"/>
        <v>1170778</v>
      </c>
      <c r="U126" s="606">
        <f t="shared" ca="1" si="255"/>
        <v>1134132</v>
      </c>
      <c r="V126" s="606">
        <f t="shared" ca="1" si="255"/>
        <v>-274863</v>
      </c>
      <c r="W126" s="606">
        <f t="shared" ref="W126" ca="1" si="256">SUM(W127:W136)</f>
        <v>0</v>
      </c>
      <c r="X126" s="606">
        <f t="shared" ca="1" si="255"/>
        <v>0</v>
      </c>
      <c r="Y126" s="606">
        <f t="shared" ca="1" si="255"/>
        <v>1569989</v>
      </c>
      <c r="Z126" s="606">
        <f t="shared" ca="1" si="255"/>
        <v>533200</v>
      </c>
      <c r="AA126" s="606">
        <f t="shared" ca="1" si="255"/>
        <v>0</v>
      </c>
      <c r="AB126" s="606">
        <f t="shared" ca="1" si="255"/>
        <v>0</v>
      </c>
      <c r="AC126" s="606">
        <f t="shared" ca="1" si="255"/>
        <v>533200</v>
      </c>
      <c r="AD126" s="606">
        <f t="shared" ca="1" si="255"/>
        <v>2103189</v>
      </c>
      <c r="AE126" s="606">
        <f t="shared" ca="1" si="255"/>
        <v>710878</v>
      </c>
      <c r="AF126" s="606">
        <f t="shared" ca="1" si="255"/>
        <v>31398</v>
      </c>
      <c r="AG126" s="606">
        <f t="shared" ca="1" si="255"/>
        <v>3250</v>
      </c>
      <c r="AH126" s="606">
        <f t="shared" ca="1" si="255"/>
        <v>373266</v>
      </c>
      <c r="AI126" s="606">
        <f t="shared" ca="1" si="255"/>
        <v>0</v>
      </c>
      <c r="AJ126" s="606">
        <f t="shared" ca="1" si="255"/>
        <v>376516</v>
      </c>
      <c r="AK126" s="606">
        <f t="shared" ca="1" si="255"/>
        <v>3221981</v>
      </c>
      <c r="AL126" s="607">
        <f t="shared" ca="1" si="255"/>
        <v>-0.13999999999999999</v>
      </c>
      <c r="AM126" s="607">
        <f t="shared" ca="1" si="255"/>
        <v>-0.54999999999999993</v>
      </c>
      <c r="AN126" s="607">
        <f t="shared" ca="1" si="255"/>
        <v>0.22000000000000003</v>
      </c>
      <c r="AO126" s="607">
        <f t="shared" ca="1" si="255"/>
        <v>2.04</v>
      </c>
      <c r="AP126" s="607">
        <f t="shared" ca="1" si="255"/>
        <v>0</v>
      </c>
      <c r="AQ126" s="607">
        <f t="shared" ref="AQ126" ca="1" si="257">SUM(AQ127:AQ136)</f>
        <v>0</v>
      </c>
      <c r="AR126" s="607">
        <f t="shared" ca="1" si="255"/>
        <v>0</v>
      </c>
      <c r="AS126" s="607">
        <f t="shared" ca="1" si="255"/>
        <v>0</v>
      </c>
      <c r="AT126" s="607">
        <f t="shared" ca="1" si="255"/>
        <v>2.12</v>
      </c>
      <c r="AU126" s="607">
        <f t="shared" ca="1" si="255"/>
        <v>-0.54999999999999993</v>
      </c>
      <c r="AV126" s="608">
        <f t="shared" ca="1" si="255"/>
        <v>1.57</v>
      </c>
      <c r="AW126" s="603">
        <f t="shared" ca="1" si="255"/>
        <v>317661070</v>
      </c>
      <c r="AX126" s="606">
        <f t="shared" ca="1" si="255"/>
        <v>228373780</v>
      </c>
      <c r="AY126" s="606">
        <f t="shared" ref="AY126" ca="1" si="258">SUM(AY127:AY136)</f>
        <v>0</v>
      </c>
      <c r="AZ126" s="606">
        <f t="shared" ca="1" si="255"/>
        <v>1459950</v>
      </c>
      <c r="BA126" s="606">
        <f t="shared" ca="1" si="255"/>
        <v>77683799</v>
      </c>
      <c r="BB126" s="606">
        <f t="shared" ca="1" si="255"/>
        <v>4567481</v>
      </c>
      <c r="BC126" s="606">
        <f t="shared" ca="1" si="255"/>
        <v>5576060</v>
      </c>
      <c r="BD126" s="607">
        <f t="shared" ca="1" si="255"/>
        <v>497.78309999999999</v>
      </c>
      <c r="BE126" s="607">
        <f t="shared" ca="1" si="255"/>
        <v>348.71800000000002</v>
      </c>
      <c r="BF126" s="607">
        <f t="shared" ref="BF126" ca="1" si="259">SUM(BF127:BF136)</f>
        <v>0</v>
      </c>
      <c r="BG126" s="609">
        <f t="shared" ca="1" si="255"/>
        <v>149.06509999999997</v>
      </c>
    </row>
    <row r="127" spans="1:61" s="143" customFormat="1" ht="12.95" customHeight="1" x14ac:dyDescent="0.25">
      <c r="D127" s="599"/>
      <c r="E127" s="600"/>
      <c r="F127" s="599"/>
      <c r="G127" s="601"/>
      <c r="H127" s="610">
        <v>3111</v>
      </c>
      <c r="I127" s="408">
        <f t="shared" ref="I127:BG127" ca="1" si="260">SUMIF($F$12:$F$427,"=3111",I$12:I$383)</f>
        <v>61052951</v>
      </c>
      <c r="J127" s="407">
        <f t="shared" ca="1" si="260"/>
        <v>44498211</v>
      </c>
      <c r="K127" s="407">
        <f t="shared" ca="1" si="260"/>
        <v>61720</v>
      </c>
      <c r="L127" s="407">
        <f t="shared" ca="1" si="260"/>
        <v>15061256</v>
      </c>
      <c r="M127" s="407">
        <f t="shared" ca="1" si="260"/>
        <v>889965</v>
      </c>
      <c r="N127" s="407">
        <f t="shared" ca="1" si="260"/>
        <v>541799</v>
      </c>
      <c r="O127" s="409">
        <f t="shared" ca="1" si="260"/>
        <v>105.0419</v>
      </c>
      <c r="P127" s="409">
        <f t="shared" ca="1" si="260"/>
        <v>79.671200000000013</v>
      </c>
      <c r="Q127" s="410">
        <f t="shared" ca="1" si="260"/>
        <v>25.370699999999999</v>
      </c>
      <c r="R127" s="418">
        <f t="shared" ca="1" si="260"/>
        <v>-220410</v>
      </c>
      <c r="S127" s="418">
        <f t="shared" ca="1" si="260"/>
        <v>0</v>
      </c>
      <c r="T127" s="418">
        <f t="shared" ca="1" si="260"/>
        <v>278491</v>
      </c>
      <c r="U127" s="418">
        <f t="shared" ca="1" si="260"/>
        <v>259888</v>
      </c>
      <c r="V127" s="418">
        <f t="shared" ca="1" si="260"/>
        <v>0</v>
      </c>
      <c r="W127" s="418">
        <f t="shared" ca="1" si="260"/>
        <v>0</v>
      </c>
      <c r="X127" s="418">
        <f t="shared" ca="1" si="260"/>
        <v>0</v>
      </c>
      <c r="Y127" s="418">
        <f t="shared" ca="1" si="260"/>
        <v>317969</v>
      </c>
      <c r="Z127" s="418">
        <f t="shared" ca="1" si="260"/>
        <v>220410</v>
      </c>
      <c r="AA127" s="418">
        <f t="shared" ca="1" si="260"/>
        <v>0</v>
      </c>
      <c r="AB127" s="418">
        <f t="shared" ca="1" si="260"/>
        <v>0</v>
      </c>
      <c r="AC127" s="418">
        <f t="shared" ca="1" si="260"/>
        <v>220410</v>
      </c>
      <c r="AD127" s="418">
        <f t="shared" ca="1" si="260"/>
        <v>538379</v>
      </c>
      <c r="AE127" s="418">
        <f t="shared" ca="1" si="260"/>
        <v>181972</v>
      </c>
      <c r="AF127" s="418">
        <f t="shared" ca="1" si="260"/>
        <v>6360</v>
      </c>
      <c r="AG127" s="418">
        <f t="shared" ca="1" si="260"/>
        <v>0</v>
      </c>
      <c r="AH127" s="418">
        <f t="shared" ca="1" si="260"/>
        <v>0</v>
      </c>
      <c r="AI127" s="418">
        <f t="shared" ca="1" si="260"/>
        <v>0</v>
      </c>
      <c r="AJ127" s="418">
        <f t="shared" ca="1" si="260"/>
        <v>0</v>
      </c>
      <c r="AK127" s="418">
        <f t="shared" ca="1" si="260"/>
        <v>726711</v>
      </c>
      <c r="AL127" s="611">
        <f t="shared" ca="1" si="260"/>
        <v>-6.9999999999999993E-2</v>
      </c>
      <c r="AM127" s="611">
        <f t="shared" ca="1" si="260"/>
        <v>0.02</v>
      </c>
      <c r="AN127" s="611">
        <f t="shared" ca="1" si="260"/>
        <v>0</v>
      </c>
      <c r="AO127" s="611">
        <f t="shared" ca="1" si="260"/>
        <v>0.56000000000000005</v>
      </c>
      <c r="AP127" s="611">
        <f t="shared" ca="1" si="260"/>
        <v>0</v>
      </c>
      <c r="AQ127" s="611">
        <f t="shared" ca="1" si="260"/>
        <v>0</v>
      </c>
      <c r="AR127" s="611">
        <f t="shared" ca="1" si="260"/>
        <v>0</v>
      </c>
      <c r="AS127" s="611">
        <f t="shared" ca="1" si="260"/>
        <v>0</v>
      </c>
      <c r="AT127" s="611">
        <f t="shared" ca="1" si="260"/>
        <v>0.49</v>
      </c>
      <c r="AU127" s="611">
        <f t="shared" ca="1" si="260"/>
        <v>0.02</v>
      </c>
      <c r="AV127" s="612">
        <f t="shared" ca="1" si="260"/>
        <v>0.51</v>
      </c>
      <c r="AW127" s="408">
        <f t="shared" ca="1" si="260"/>
        <v>61779662</v>
      </c>
      <c r="AX127" s="418">
        <f t="shared" ca="1" si="260"/>
        <v>44816180</v>
      </c>
      <c r="AY127" s="418">
        <f t="shared" ca="1" si="260"/>
        <v>0</v>
      </c>
      <c r="AZ127" s="418">
        <f t="shared" ca="1" si="260"/>
        <v>282130</v>
      </c>
      <c r="BA127" s="418">
        <f t="shared" ca="1" si="260"/>
        <v>15243228</v>
      </c>
      <c r="BB127" s="418">
        <f t="shared" ca="1" si="260"/>
        <v>896325</v>
      </c>
      <c r="BC127" s="418">
        <f t="shared" ca="1" si="260"/>
        <v>541799</v>
      </c>
      <c r="BD127" s="611">
        <f t="shared" ca="1" si="260"/>
        <v>105.55189999999999</v>
      </c>
      <c r="BE127" s="611">
        <f t="shared" ca="1" si="260"/>
        <v>80.161200000000008</v>
      </c>
      <c r="BF127" s="611">
        <f t="shared" ca="1" si="260"/>
        <v>0</v>
      </c>
      <c r="BG127" s="613">
        <f t="shared" ca="1" si="260"/>
        <v>25.390699999999999</v>
      </c>
      <c r="BI127" s="137"/>
    </row>
    <row r="128" spans="1:61" s="143" customFormat="1" ht="12.95" customHeight="1" x14ac:dyDescent="0.25">
      <c r="D128" s="599"/>
      <c r="E128" s="600"/>
      <c r="F128" s="599"/>
      <c r="G128" s="601"/>
      <c r="H128" s="614">
        <v>3113</v>
      </c>
      <c r="I128" s="112">
        <f t="shared" ref="I128:BG128" si="261">SUMIF($F$12:$F$427,"=3113",I$12:I$427)</f>
        <v>151193352</v>
      </c>
      <c r="J128" s="113">
        <f t="shared" si="261"/>
        <v>108396977</v>
      </c>
      <c r="K128" s="113">
        <f t="shared" si="261"/>
        <v>419600</v>
      </c>
      <c r="L128" s="113">
        <f t="shared" si="261"/>
        <v>36780004</v>
      </c>
      <c r="M128" s="113">
        <f t="shared" si="261"/>
        <v>2167941</v>
      </c>
      <c r="N128" s="113">
        <f t="shared" si="261"/>
        <v>3428830</v>
      </c>
      <c r="O128" s="115">
        <f t="shared" si="261"/>
        <v>213.7396</v>
      </c>
      <c r="P128" s="115">
        <f t="shared" si="261"/>
        <v>171.64410000000001</v>
      </c>
      <c r="Q128" s="116">
        <f t="shared" si="261"/>
        <v>42.095499999999994</v>
      </c>
      <c r="R128" s="346">
        <f t="shared" si="261"/>
        <v>-245050</v>
      </c>
      <c r="S128" s="346">
        <f t="shared" si="261"/>
        <v>73142</v>
      </c>
      <c r="T128" s="346">
        <f t="shared" si="261"/>
        <v>892287</v>
      </c>
      <c r="U128" s="346">
        <f t="shared" si="261"/>
        <v>625424</v>
      </c>
      <c r="V128" s="346">
        <f t="shared" si="261"/>
        <v>-215218</v>
      </c>
      <c r="W128" s="346">
        <f t="shared" si="261"/>
        <v>0</v>
      </c>
      <c r="X128" s="346">
        <f t="shared" si="261"/>
        <v>0</v>
      </c>
      <c r="Y128" s="346">
        <f t="shared" si="261"/>
        <v>1130585</v>
      </c>
      <c r="Z128" s="346">
        <f t="shared" si="261"/>
        <v>245050</v>
      </c>
      <c r="AA128" s="346">
        <f t="shared" si="261"/>
        <v>0</v>
      </c>
      <c r="AB128" s="346">
        <f t="shared" si="261"/>
        <v>0</v>
      </c>
      <c r="AC128" s="346">
        <f t="shared" si="261"/>
        <v>245050</v>
      </c>
      <c r="AD128" s="346">
        <f t="shared" si="261"/>
        <v>1375635</v>
      </c>
      <c r="AE128" s="346">
        <f t="shared" si="261"/>
        <v>464964</v>
      </c>
      <c r="AF128" s="346">
        <f t="shared" si="261"/>
        <v>22611</v>
      </c>
      <c r="AG128" s="346">
        <f t="shared" si="261"/>
        <v>3750</v>
      </c>
      <c r="AH128" s="346">
        <f t="shared" si="261"/>
        <v>292266</v>
      </c>
      <c r="AI128" s="346">
        <f t="shared" si="261"/>
        <v>0</v>
      </c>
      <c r="AJ128" s="346">
        <f t="shared" si="261"/>
        <v>296016</v>
      </c>
      <c r="AK128" s="346">
        <f t="shared" si="261"/>
        <v>2159226</v>
      </c>
      <c r="AL128" s="615">
        <f t="shared" si="261"/>
        <v>0</v>
      </c>
      <c r="AM128" s="615">
        <f t="shared" si="261"/>
        <v>-0.7</v>
      </c>
      <c r="AN128" s="615">
        <f t="shared" si="261"/>
        <v>0.22000000000000003</v>
      </c>
      <c r="AO128" s="615">
        <f t="shared" si="261"/>
        <v>1.48</v>
      </c>
      <c r="AP128" s="615">
        <f t="shared" si="261"/>
        <v>0</v>
      </c>
      <c r="AQ128" s="615">
        <f t="shared" si="261"/>
        <v>0</v>
      </c>
      <c r="AR128" s="615">
        <f t="shared" si="261"/>
        <v>0</v>
      </c>
      <c r="AS128" s="615">
        <f t="shared" si="261"/>
        <v>0</v>
      </c>
      <c r="AT128" s="615">
        <f t="shared" si="261"/>
        <v>1.7</v>
      </c>
      <c r="AU128" s="615">
        <f t="shared" si="261"/>
        <v>-0.7</v>
      </c>
      <c r="AV128" s="616">
        <f t="shared" si="261"/>
        <v>1</v>
      </c>
      <c r="AW128" s="112">
        <f t="shared" si="261"/>
        <v>153352578</v>
      </c>
      <c r="AX128" s="346">
        <f t="shared" si="261"/>
        <v>109527562</v>
      </c>
      <c r="AY128" s="346">
        <f t="shared" si="261"/>
        <v>0</v>
      </c>
      <c r="AZ128" s="346">
        <f t="shared" si="261"/>
        <v>664650</v>
      </c>
      <c r="BA128" s="346">
        <f t="shared" si="261"/>
        <v>37244968</v>
      </c>
      <c r="BB128" s="346">
        <f t="shared" si="261"/>
        <v>2190552</v>
      </c>
      <c r="BC128" s="346">
        <f t="shared" si="261"/>
        <v>3724846</v>
      </c>
      <c r="BD128" s="615">
        <f t="shared" si="261"/>
        <v>214.7396</v>
      </c>
      <c r="BE128" s="615">
        <f t="shared" si="261"/>
        <v>173.3441</v>
      </c>
      <c r="BF128" s="615">
        <f t="shared" si="261"/>
        <v>0</v>
      </c>
      <c r="BG128" s="617">
        <f t="shared" si="261"/>
        <v>41.395499999999998</v>
      </c>
      <c r="BI128" s="137"/>
    </row>
    <row r="129" spans="4:61" s="143" customFormat="1" ht="12.95" customHeight="1" x14ac:dyDescent="0.25">
      <c r="D129" s="599"/>
      <c r="E129" s="600"/>
      <c r="F129" s="599"/>
      <c r="G129" s="601"/>
      <c r="H129" s="614">
        <v>3114</v>
      </c>
      <c r="I129" s="112">
        <f t="shared" ref="I129:BG129" si="262">SUMIF($F$12:$F$427,"=3114",I$12:I$427)</f>
        <v>9029010</v>
      </c>
      <c r="J129" s="113">
        <f t="shared" si="262"/>
        <v>6534588</v>
      </c>
      <c r="K129" s="113">
        <f t="shared" si="262"/>
        <v>30000</v>
      </c>
      <c r="L129" s="113">
        <f t="shared" si="262"/>
        <v>2218830</v>
      </c>
      <c r="M129" s="113">
        <f t="shared" si="262"/>
        <v>130692</v>
      </c>
      <c r="N129" s="113">
        <f t="shared" si="262"/>
        <v>114900</v>
      </c>
      <c r="O129" s="115">
        <f t="shared" si="262"/>
        <v>12.329400000000001</v>
      </c>
      <c r="P129" s="115">
        <f t="shared" si="262"/>
        <v>8.9670000000000005</v>
      </c>
      <c r="Q129" s="116">
        <f t="shared" si="262"/>
        <v>3.3624000000000001</v>
      </c>
      <c r="R129" s="346">
        <f t="shared" si="262"/>
        <v>30000</v>
      </c>
      <c r="S129" s="346">
        <f t="shared" si="262"/>
        <v>0</v>
      </c>
      <c r="T129" s="346">
        <f t="shared" si="262"/>
        <v>0</v>
      </c>
      <c r="U129" s="346">
        <f t="shared" si="262"/>
        <v>17700</v>
      </c>
      <c r="V129" s="346">
        <f t="shared" si="262"/>
        <v>-29454</v>
      </c>
      <c r="W129" s="346">
        <f t="shared" si="262"/>
        <v>0</v>
      </c>
      <c r="X129" s="346">
        <f t="shared" si="262"/>
        <v>0</v>
      </c>
      <c r="Y129" s="346">
        <f t="shared" si="262"/>
        <v>18246</v>
      </c>
      <c r="Z129" s="346">
        <f t="shared" si="262"/>
        <v>-30000</v>
      </c>
      <c r="AA129" s="346">
        <f t="shared" si="262"/>
        <v>0</v>
      </c>
      <c r="AB129" s="346">
        <f t="shared" si="262"/>
        <v>0</v>
      </c>
      <c r="AC129" s="346">
        <f t="shared" si="262"/>
        <v>-30000</v>
      </c>
      <c r="AD129" s="346">
        <f t="shared" si="262"/>
        <v>-11754</v>
      </c>
      <c r="AE129" s="346">
        <f t="shared" si="262"/>
        <v>-3973</v>
      </c>
      <c r="AF129" s="346">
        <f t="shared" si="262"/>
        <v>365</v>
      </c>
      <c r="AG129" s="346">
        <f t="shared" si="262"/>
        <v>0</v>
      </c>
      <c r="AH129" s="346">
        <f t="shared" si="262"/>
        <v>40000</v>
      </c>
      <c r="AI129" s="346">
        <f t="shared" si="262"/>
        <v>0</v>
      </c>
      <c r="AJ129" s="346">
        <f t="shared" si="262"/>
        <v>40000</v>
      </c>
      <c r="AK129" s="346">
        <f t="shared" si="262"/>
        <v>24638</v>
      </c>
      <c r="AL129" s="615">
        <f t="shared" si="262"/>
        <v>0</v>
      </c>
      <c r="AM129" s="615">
        <f t="shared" si="262"/>
        <v>0</v>
      </c>
      <c r="AN129" s="615">
        <f t="shared" si="262"/>
        <v>0</v>
      </c>
      <c r="AO129" s="615">
        <f t="shared" si="262"/>
        <v>0</v>
      </c>
      <c r="AP129" s="615">
        <f t="shared" si="262"/>
        <v>0</v>
      </c>
      <c r="AQ129" s="615">
        <f t="shared" si="262"/>
        <v>0</v>
      </c>
      <c r="AR129" s="615">
        <f t="shared" si="262"/>
        <v>0</v>
      </c>
      <c r="AS129" s="615">
        <f t="shared" si="262"/>
        <v>0</v>
      </c>
      <c r="AT129" s="615">
        <f t="shared" si="262"/>
        <v>0</v>
      </c>
      <c r="AU129" s="615">
        <f t="shared" si="262"/>
        <v>0</v>
      </c>
      <c r="AV129" s="616">
        <f t="shared" si="262"/>
        <v>0</v>
      </c>
      <c r="AW129" s="112">
        <f t="shared" si="262"/>
        <v>9053648</v>
      </c>
      <c r="AX129" s="346">
        <f t="shared" si="262"/>
        <v>6552834</v>
      </c>
      <c r="AY129" s="346">
        <f t="shared" si="262"/>
        <v>0</v>
      </c>
      <c r="AZ129" s="346">
        <f t="shared" si="262"/>
        <v>0</v>
      </c>
      <c r="BA129" s="346">
        <f t="shared" si="262"/>
        <v>2214857</v>
      </c>
      <c r="BB129" s="346">
        <f t="shared" si="262"/>
        <v>131057</v>
      </c>
      <c r="BC129" s="346">
        <f t="shared" si="262"/>
        <v>154900</v>
      </c>
      <c r="BD129" s="615">
        <f t="shared" si="262"/>
        <v>12.329400000000001</v>
      </c>
      <c r="BE129" s="615">
        <f t="shared" si="262"/>
        <v>8.9670000000000005</v>
      </c>
      <c r="BF129" s="615">
        <f t="shared" si="262"/>
        <v>0</v>
      </c>
      <c r="BG129" s="617">
        <f t="shared" si="262"/>
        <v>3.3624000000000001</v>
      </c>
      <c r="BI129" s="137"/>
    </row>
    <row r="130" spans="4:61" s="143" customFormat="1" ht="12.95" customHeight="1" x14ac:dyDescent="0.25">
      <c r="D130" s="599"/>
      <c r="E130" s="600"/>
      <c r="F130" s="599"/>
      <c r="G130" s="601"/>
      <c r="H130" s="614">
        <v>3117</v>
      </c>
      <c r="I130" s="112">
        <f t="shared" ref="I130:BG130" si="263">SUMIF($F$12:$F$427,"=3117",I$12:I$427)</f>
        <v>33809200</v>
      </c>
      <c r="J130" s="113">
        <f t="shared" si="263"/>
        <v>24161784</v>
      </c>
      <c r="K130" s="113">
        <f t="shared" si="263"/>
        <v>120000</v>
      </c>
      <c r="L130" s="113">
        <f t="shared" si="263"/>
        <v>8207243</v>
      </c>
      <c r="M130" s="113">
        <f t="shared" si="263"/>
        <v>483236</v>
      </c>
      <c r="N130" s="113">
        <f t="shared" si="263"/>
        <v>836937</v>
      </c>
      <c r="O130" s="115">
        <f t="shared" si="263"/>
        <v>50.826900000000002</v>
      </c>
      <c r="P130" s="115">
        <f t="shared" si="263"/>
        <v>38.85110000000001</v>
      </c>
      <c r="Q130" s="116">
        <f t="shared" si="263"/>
        <v>11.9758</v>
      </c>
      <c r="R130" s="346">
        <f t="shared" si="263"/>
        <v>-60600</v>
      </c>
      <c r="S130" s="346">
        <f t="shared" si="263"/>
        <v>0</v>
      </c>
      <c r="T130" s="346">
        <f t="shared" si="263"/>
        <v>0</v>
      </c>
      <c r="U130" s="346">
        <f t="shared" si="263"/>
        <v>173948</v>
      </c>
      <c r="V130" s="346">
        <f t="shared" si="263"/>
        <v>-22828</v>
      </c>
      <c r="W130" s="346">
        <f t="shared" si="263"/>
        <v>0</v>
      </c>
      <c r="X130" s="346">
        <f t="shared" si="263"/>
        <v>0</v>
      </c>
      <c r="Y130" s="346">
        <f t="shared" si="263"/>
        <v>90520</v>
      </c>
      <c r="Z130" s="346">
        <f t="shared" si="263"/>
        <v>60600</v>
      </c>
      <c r="AA130" s="346">
        <f t="shared" si="263"/>
        <v>0</v>
      </c>
      <c r="AB130" s="346">
        <f t="shared" si="263"/>
        <v>0</v>
      </c>
      <c r="AC130" s="346">
        <f t="shared" si="263"/>
        <v>60600</v>
      </c>
      <c r="AD130" s="346">
        <f t="shared" si="263"/>
        <v>151120</v>
      </c>
      <c r="AE130" s="346">
        <f t="shared" si="263"/>
        <v>51079</v>
      </c>
      <c r="AF130" s="346">
        <f t="shared" si="263"/>
        <v>1810</v>
      </c>
      <c r="AG130" s="346">
        <f t="shared" si="263"/>
        <v>-500</v>
      </c>
      <c r="AH130" s="346">
        <f t="shared" si="263"/>
        <v>31001</v>
      </c>
      <c r="AI130" s="346">
        <f t="shared" si="263"/>
        <v>0</v>
      </c>
      <c r="AJ130" s="346">
        <f t="shared" si="263"/>
        <v>30501</v>
      </c>
      <c r="AK130" s="346">
        <f t="shared" si="263"/>
        <v>234510</v>
      </c>
      <c r="AL130" s="615">
        <f t="shared" si="263"/>
        <v>-0.11000000000000001</v>
      </c>
      <c r="AM130" s="615">
        <f t="shared" si="263"/>
        <v>0.04</v>
      </c>
      <c r="AN130" s="615">
        <f t="shared" si="263"/>
        <v>0</v>
      </c>
      <c r="AO130" s="615">
        <f t="shared" si="263"/>
        <v>0</v>
      </c>
      <c r="AP130" s="615">
        <f t="shared" si="263"/>
        <v>0</v>
      </c>
      <c r="AQ130" s="615">
        <f t="shared" si="263"/>
        <v>0</v>
      </c>
      <c r="AR130" s="615">
        <f t="shared" si="263"/>
        <v>0</v>
      </c>
      <c r="AS130" s="615">
        <f t="shared" si="263"/>
        <v>0</v>
      </c>
      <c r="AT130" s="615">
        <f t="shared" si="263"/>
        <v>-0.11000000000000001</v>
      </c>
      <c r="AU130" s="615">
        <f t="shared" si="263"/>
        <v>0.04</v>
      </c>
      <c r="AV130" s="616">
        <f t="shared" si="263"/>
        <v>-6.9999999999999993E-2</v>
      </c>
      <c r="AW130" s="112">
        <f t="shared" si="263"/>
        <v>34043710</v>
      </c>
      <c r="AX130" s="346">
        <f t="shared" si="263"/>
        <v>24252304</v>
      </c>
      <c r="AY130" s="346">
        <f t="shared" si="263"/>
        <v>0</v>
      </c>
      <c r="AZ130" s="346">
        <f t="shared" si="263"/>
        <v>180600</v>
      </c>
      <c r="BA130" s="346">
        <f t="shared" si="263"/>
        <v>8258322</v>
      </c>
      <c r="BB130" s="346">
        <f t="shared" si="263"/>
        <v>485046</v>
      </c>
      <c r="BC130" s="346">
        <f t="shared" si="263"/>
        <v>867438</v>
      </c>
      <c r="BD130" s="615">
        <f t="shared" si="263"/>
        <v>50.756900000000002</v>
      </c>
      <c r="BE130" s="615">
        <f t="shared" si="263"/>
        <v>38.74110000000001</v>
      </c>
      <c r="BF130" s="615">
        <f t="shared" si="263"/>
        <v>0</v>
      </c>
      <c r="BG130" s="617">
        <f t="shared" si="263"/>
        <v>12.0158</v>
      </c>
      <c r="BI130" s="137"/>
    </row>
    <row r="131" spans="4:61" s="143" customFormat="1" ht="12.95" customHeight="1" x14ac:dyDescent="0.25">
      <c r="D131" s="599"/>
      <c r="E131" s="600"/>
      <c r="F131" s="599"/>
      <c r="G131" s="601"/>
      <c r="H131" s="614">
        <v>3122</v>
      </c>
      <c r="I131" s="112">
        <f t="shared" ref="I131:BG131" si="264">SUMIF($F$12:$F$383,"=3122",I$12:I$383)</f>
        <v>0</v>
      </c>
      <c r="J131" s="113">
        <f t="shared" si="264"/>
        <v>0</v>
      </c>
      <c r="K131" s="113">
        <f t="shared" si="264"/>
        <v>0</v>
      </c>
      <c r="L131" s="113">
        <f t="shared" si="264"/>
        <v>0</v>
      </c>
      <c r="M131" s="113">
        <f t="shared" si="264"/>
        <v>0</v>
      </c>
      <c r="N131" s="113">
        <f t="shared" si="264"/>
        <v>0</v>
      </c>
      <c r="O131" s="115">
        <f t="shared" si="264"/>
        <v>0</v>
      </c>
      <c r="P131" s="115">
        <f t="shared" si="264"/>
        <v>0</v>
      </c>
      <c r="Q131" s="116">
        <f t="shared" si="264"/>
        <v>0</v>
      </c>
      <c r="R131" s="346">
        <f t="shared" si="264"/>
        <v>0</v>
      </c>
      <c r="S131" s="346">
        <f t="shared" si="264"/>
        <v>0</v>
      </c>
      <c r="T131" s="346">
        <f t="shared" si="264"/>
        <v>0</v>
      </c>
      <c r="U131" s="346">
        <f t="shared" si="264"/>
        <v>0</v>
      </c>
      <c r="V131" s="346">
        <f t="shared" si="264"/>
        <v>0</v>
      </c>
      <c r="W131" s="346">
        <f t="shared" si="264"/>
        <v>0</v>
      </c>
      <c r="X131" s="346">
        <f t="shared" si="264"/>
        <v>0</v>
      </c>
      <c r="Y131" s="346">
        <f t="shared" si="264"/>
        <v>0</v>
      </c>
      <c r="Z131" s="346">
        <f t="shared" si="264"/>
        <v>0</v>
      </c>
      <c r="AA131" s="346">
        <f t="shared" si="264"/>
        <v>0</v>
      </c>
      <c r="AB131" s="346">
        <f t="shared" si="264"/>
        <v>0</v>
      </c>
      <c r="AC131" s="346">
        <f t="shared" si="264"/>
        <v>0</v>
      </c>
      <c r="AD131" s="346">
        <f t="shared" si="264"/>
        <v>0</v>
      </c>
      <c r="AE131" s="346">
        <f t="shared" si="264"/>
        <v>0</v>
      </c>
      <c r="AF131" s="346">
        <f t="shared" si="264"/>
        <v>0</v>
      </c>
      <c r="AG131" s="346">
        <f t="shared" si="264"/>
        <v>0</v>
      </c>
      <c r="AH131" s="346">
        <f t="shared" si="264"/>
        <v>0</v>
      </c>
      <c r="AI131" s="346">
        <f t="shared" si="264"/>
        <v>0</v>
      </c>
      <c r="AJ131" s="346">
        <f t="shared" si="264"/>
        <v>0</v>
      </c>
      <c r="AK131" s="346">
        <f t="shared" si="264"/>
        <v>0</v>
      </c>
      <c r="AL131" s="615">
        <f t="shared" si="264"/>
        <v>0</v>
      </c>
      <c r="AM131" s="615">
        <f t="shared" si="264"/>
        <v>0</v>
      </c>
      <c r="AN131" s="615">
        <f t="shared" si="264"/>
        <v>0</v>
      </c>
      <c r="AO131" s="615">
        <f t="shared" si="264"/>
        <v>0</v>
      </c>
      <c r="AP131" s="615">
        <f t="shared" si="264"/>
        <v>0</v>
      </c>
      <c r="AQ131" s="615">
        <f t="shared" si="264"/>
        <v>0</v>
      </c>
      <c r="AR131" s="615">
        <f t="shared" si="264"/>
        <v>0</v>
      </c>
      <c r="AS131" s="615">
        <f t="shared" si="264"/>
        <v>0</v>
      </c>
      <c r="AT131" s="615">
        <f t="shared" si="264"/>
        <v>0</v>
      </c>
      <c r="AU131" s="615">
        <f t="shared" si="264"/>
        <v>0</v>
      </c>
      <c r="AV131" s="616">
        <f t="shared" si="264"/>
        <v>0</v>
      </c>
      <c r="AW131" s="112">
        <f t="shared" si="264"/>
        <v>0</v>
      </c>
      <c r="AX131" s="346">
        <f t="shared" si="264"/>
        <v>0</v>
      </c>
      <c r="AY131" s="346">
        <f t="shared" si="264"/>
        <v>0</v>
      </c>
      <c r="AZ131" s="346">
        <f t="shared" si="264"/>
        <v>0</v>
      </c>
      <c r="BA131" s="346">
        <f t="shared" si="264"/>
        <v>0</v>
      </c>
      <c r="BB131" s="346">
        <f t="shared" si="264"/>
        <v>0</v>
      </c>
      <c r="BC131" s="346">
        <f t="shared" si="264"/>
        <v>0</v>
      </c>
      <c r="BD131" s="615">
        <f t="shared" si="264"/>
        <v>0</v>
      </c>
      <c r="BE131" s="615">
        <f t="shared" si="264"/>
        <v>0</v>
      </c>
      <c r="BF131" s="615">
        <f t="shared" si="264"/>
        <v>0</v>
      </c>
      <c r="BG131" s="617">
        <f t="shared" si="264"/>
        <v>0</v>
      </c>
      <c r="BI131" s="137"/>
    </row>
    <row r="132" spans="4:61" s="143" customFormat="1" ht="12.95" customHeight="1" x14ac:dyDescent="0.25">
      <c r="D132" s="599"/>
      <c r="E132" s="600"/>
      <c r="F132" s="599"/>
      <c r="G132" s="601"/>
      <c r="H132" s="614">
        <v>3124</v>
      </c>
      <c r="I132" s="112">
        <f t="shared" ref="I132:BG132" si="265">SUMIF($F$12:$F$383,"=3124",I$12:I$383)</f>
        <v>0</v>
      </c>
      <c r="J132" s="113">
        <f t="shared" si="265"/>
        <v>0</v>
      </c>
      <c r="K132" s="113">
        <f t="shared" si="265"/>
        <v>0</v>
      </c>
      <c r="L132" s="113">
        <f t="shared" si="265"/>
        <v>0</v>
      </c>
      <c r="M132" s="113">
        <f t="shared" si="265"/>
        <v>0</v>
      </c>
      <c r="N132" s="113">
        <f t="shared" si="265"/>
        <v>0</v>
      </c>
      <c r="O132" s="115">
        <f t="shared" si="265"/>
        <v>0</v>
      </c>
      <c r="P132" s="115">
        <f t="shared" si="265"/>
        <v>0</v>
      </c>
      <c r="Q132" s="116">
        <f t="shared" si="265"/>
        <v>0</v>
      </c>
      <c r="R132" s="346">
        <f t="shared" si="265"/>
        <v>0</v>
      </c>
      <c r="S132" s="346">
        <f t="shared" si="265"/>
        <v>0</v>
      </c>
      <c r="T132" s="346">
        <f t="shared" si="265"/>
        <v>0</v>
      </c>
      <c r="U132" s="346">
        <f t="shared" si="265"/>
        <v>0</v>
      </c>
      <c r="V132" s="346">
        <f t="shared" si="265"/>
        <v>0</v>
      </c>
      <c r="W132" s="346">
        <f t="shared" si="265"/>
        <v>0</v>
      </c>
      <c r="X132" s="346">
        <f t="shared" si="265"/>
        <v>0</v>
      </c>
      <c r="Y132" s="346">
        <f t="shared" si="265"/>
        <v>0</v>
      </c>
      <c r="Z132" s="346">
        <f t="shared" si="265"/>
        <v>0</v>
      </c>
      <c r="AA132" s="346">
        <f t="shared" si="265"/>
        <v>0</v>
      </c>
      <c r="AB132" s="346">
        <f t="shared" si="265"/>
        <v>0</v>
      </c>
      <c r="AC132" s="346">
        <f t="shared" si="265"/>
        <v>0</v>
      </c>
      <c r="AD132" s="346">
        <f t="shared" si="265"/>
        <v>0</v>
      </c>
      <c r="AE132" s="346">
        <f t="shared" si="265"/>
        <v>0</v>
      </c>
      <c r="AF132" s="346">
        <f t="shared" si="265"/>
        <v>0</v>
      </c>
      <c r="AG132" s="346">
        <f t="shared" si="265"/>
        <v>0</v>
      </c>
      <c r="AH132" s="346">
        <f t="shared" si="265"/>
        <v>0</v>
      </c>
      <c r="AI132" s="346">
        <f t="shared" si="265"/>
        <v>0</v>
      </c>
      <c r="AJ132" s="346">
        <f t="shared" si="265"/>
        <v>0</v>
      </c>
      <c r="AK132" s="346">
        <f t="shared" si="265"/>
        <v>0</v>
      </c>
      <c r="AL132" s="615">
        <f t="shared" si="265"/>
        <v>0</v>
      </c>
      <c r="AM132" s="615">
        <f t="shared" si="265"/>
        <v>0</v>
      </c>
      <c r="AN132" s="615">
        <f t="shared" si="265"/>
        <v>0</v>
      </c>
      <c r="AO132" s="615">
        <f t="shared" si="265"/>
        <v>0</v>
      </c>
      <c r="AP132" s="615">
        <f t="shared" si="265"/>
        <v>0</v>
      </c>
      <c r="AQ132" s="615">
        <f t="shared" si="265"/>
        <v>0</v>
      </c>
      <c r="AR132" s="615">
        <f t="shared" si="265"/>
        <v>0</v>
      </c>
      <c r="AS132" s="615">
        <f t="shared" si="265"/>
        <v>0</v>
      </c>
      <c r="AT132" s="615">
        <f t="shared" si="265"/>
        <v>0</v>
      </c>
      <c r="AU132" s="615">
        <f t="shared" si="265"/>
        <v>0</v>
      </c>
      <c r="AV132" s="616">
        <f t="shared" si="265"/>
        <v>0</v>
      </c>
      <c r="AW132" s="112">
        <f t="shared" si="265"/>
        <v>0</v>
      </c>
      <c r="AX132" s="346">
        <f t="shared" si="265"/>
        <v>0</v>
      </c>
      <c r="AY132" s="346">
        <f t="shared" si="265"/>
        <v>0</v>
      </c>
      <c r="AZ132" s="346">
        <f t="shared" si="265"/>
        <v>0</v>
      </c>
      <c r="BA132" s="346">
        <f t="shared" si="265"/>
        <v>0</v>
      </c>
      <c r="BB132" s="346">
        <f t="shared" si="265"/>
        <v>0</v>
      </c>
      <c r="BC132" s="346">
        <f t="shared" si="265"/>
        <v>0</v>
      </c>
      <c r="BD132" s="615">
        <f t="shared" si="265"/>
        <v>0</v>
      </c>
      <c r="BE132" s="615">
        <f t="shared" si="265"/>
        <v>0</v>
      </c>
      <c r="BF132" s="615">
        <f t="shared" si="265"/>
        <v>0</v>
      </c>
      <c r="BG132" s="617">
        <f t="shared" si="265"/>
        <v>0</v>
      </c>
      <c r="BI132" s="137"/>
    </row>
    <row r="133" spans="4:61" s="143" customFormat="1" ht="12.95" customHeight="1" x14ac:dyDescent="0.25">
      <c r="D133" s="599"/>
      <c r="E133" s="600"/>
      <c r="F133" s="599"/>
      <c r="G133" s="601"/>
      <c r="H133" s="614">
        <v>3141</v>
      </c>
      <c r="I133" s="112">
        <f t="shared" ref="I133:BG133" si="266">SUMIF($F$12:$F$427,"=3141",I$12:I$427)</f>
        <v>24214515</v>
      </c>
      <c r="J133" s="113">
        <f t="shared" si="266"/>
        <v>17643322</v>
      </c>
      <c r="K133" s="113">
        <f t="shared" si="266"/>
        <v>61150</v>
      </c>
      <c r="L133" s="113">
        <f t="shared" si="266"/>
        <v>5984112</v>
      </c>
      <c r="M133" s="113">
        <f t="shared" si="266"/>
        <v>352867</v>
      </c>
      <c r="N133" s="113">
        <f t="shared" si="266"/>
        <v>173064</v>
      </c>
      <c r="O133" s="115">
        <f t="shared" si="266"/>
        <v>60.120000000000005</v>
      </c>
      <c r="P133" s="115">
        <f t="shared" si="266"/>
        <v>0</v>
      </c>
      <c r="Q133" s="116">
        <f t="shared" si="266"/>
        <v>60.120000000000005</v>
      </c>
      <c r="R133" s="346">
        <f t="shared" si="266"/>
        <v>-45000</v>
      </c>
      <c r="S133" s="346">
        <f t="shared" si="266"/>
        <v>0</v>
      </c>
      <c r="T133" s="346">
        <f t="shared" si="266"/>
        <v>0</v>
      </c>
      <c r="U133" s="346">
        <f t="shared" si="266"/>
        <v>0</v>
      </c>
      <c r="V133" s="346">
        <f t="shared" si="266"/>
        <v>0</v>
      </c>
      <c r="W133" s="346">
        <f t="shared" si="266"/>
        <v>0</v>
      </c>
      <c r="X133" s="346">
        <f t="shared" si="266"/>
        <v>0</v>
      </c>
      <c r="Y133" s="346">
        <f t="shared" si="266"/>
        <v>-45000</v>
      </c>
      <c r="Z133" s="346">
        <f t="shared" si="266"/>
        <v>45000</v>
      </c>
      <c r="AA133" s="346">
        <f t="shared" si="266"/>
        <v>0</v>
      </c>
      <c r="AB133" s="346">
        <f t="shared" si="266"/>
        <v>0</v>
      </c>
      <c r="AC133" s="346">
        <f t="shared" si="266"/>
        <v>45000</v>
      </c>
      <c r="AD133" s="346">
        <f t="shared" si="266"/>
        <v>0</v>
      </c>
      <c r="AE133" s="346">
        <f t="shared" si="266"/>
        <v>0</v>
      </c>
      <c r="AF133" s="346">
        <f t="shared" si="266"/>
        <v>-900</v>
      </c>
      <c r="AG133" s="346">
        <f t="shared" si="266"/>
        <v>0</v>
      </c>
      <c r="AH133" s="346">
        <f t="shared" si="266"/>
        <v>0</v>
      </c>
      <c r="AI133" s="346">
        <f t="shared" si="266"/>
        <v>0</v>
      </c>
      <c r="AJ133" s="346">
        <f t="shared" si="266"/>
        <v>0</v>
      </c>
      <c r="AK133" s="346">
        <f t="shared" si="266"/>
        <v>-900</v>
      </c>
      <c r="AL133" s="615">
        <f t="shared" si="266"/>
        <v>0</v>
      </c>
      <c r="AM133" s="615">
        <f t="shared" si="266"/>
        <v>-0.01</v>
      </c>
      <c r="AN133" s="615">
        <f t="shared" si="266"/>
        <v>0</v>
      </c>
      <c r="AO133" s="615">
        <f t="shared" si="266"/>
        <v>0</v>
      </c>
      <c r="AP133" s="615">
        <f t="shared" si="266"/>
        <v>0</v>
      </c>
      <c r="AQ133" s="615">
        <f t="shared" si="266"/>
        <v>0</v>
      </c>
      <c r="AR133" s="615">
        <f t="shared" si="266"/>
        <v>0</v>
      </c>
      <c r="AS133" s="615">
        <f t="shared" si="266"/>
        <v>0</v>
      </c>
      <c r="AT133" s="615">
        <f t="shared" si="266"/>
        <v>0</v>
      </c>
      <c r="AU133" s="615">
        <f t="shared" si="266"/>
        <v>-0.01</v>
      </c>
      <c r="AV133" s="616">
        <f t="shared" si="266"/>
        <v>-0.01</v>
      </c>
      <c r="AW133" s="112">
        <f t="shared" si="266"/>
        <v>24213615</v>
      </c>
      <c r="AX133" s="346">
        <f t="shared" si="266"/>
        <v>17598322</v>
      </c>
      <c r="AY133" s="346">
        <f t="shared" si="266"/>
        <v>0</v>
      </c>
      <c r="AZ133" s="346">
        <f t="shared" si="266"/>
        <v>106150</v>
      </c>
      <c r="BA133" s="346">
        <f t="shared" si="266"/>
        <v>5984112</v>
      </c>
      <c r="BB133" s="346">
        <f t="shared" si="266"/>
        <v>351967</v>
      </c>
      <c r="BC133" s="346">
        <f t="shared" si="266"/>
        <v>173064</v>
      </c>
      <c r="BD133" s="615">
        <f t="shared" si="266"/>
        <v>60.11</v>
      </c>
      <c r="BE133" s="615">
        <f t="shared" si="266"/>
        <v>0</v>
      </c>
      <c r="BF133" s="615">
        <f t="shared" si="266"/>
        <v>0</v>
      </c>
      <c r="BG133" s="617">
        <f t="shared" si="266"/>
        <v>60.11</v>
      </c>
      <c r="BI133" s="137"/>
    </row>
    <row r="134" spans="4:61" s="143" customFormat="1" ht="12.95" customHeight="1" x14ac:dyDescent="0.25">
      <c r="D134" s="599"/>
      <c r="E134" s="600"/>
      <c r="F134" s="599"/>
      <c r="G134" s="601"/>
      <c r="H134" s="614">
        <v>3143</v>
      </c>
      <c r="I134" s="112">
        <f t="shared" ref="I134:BG134" si="267">SUMIF($F$12:$F$427,"=3143",I$12:I$427)</f>
        <v>17143694</v>
      </c>
      <c r="J134" s="113">
        <f t="shared" si="267"/>
        <v>12539613</v>
      </c>
      <c r="K134" s="113">
        <f t="shared" si="267"/>
        <v>69280</v>
      </c>
      <c r="L134" s="113">
        <f t="shared" si="267"/>
        <v>4261805</v>
      </c>
      <c r="M134" s="113">
        <f t="shared" si="267"/>
        <v>250796</v>
      </c>
      <c r="N134" s="113">
        <f t="shared" si="267"/>
        <v>22200</v>
      </c>
      <c r="O134" s="115">
        <f t="shared" si="267"/>
        <v>27.396399999999996</v>
      </c>
      <c r="P134" s="115">
        <f t="shared" si="267"/>
        <v>25.866399999999995</v>
      </c>
      <c r="Q134" s="116">
        <f t="shared" si="267"/>
        <v>1.5300000000000005</v>
      </c>
      <c r="R134" s="346">
        <f t="shared" si="267"/>
        <v>-53400</v>
      </c>
      <c r="S134" s="346">
        <f t="shared" si="267"/>
        <v>0</v>
      </c>
      <c r="T134" s="346">
        <f t="shared" si="267"/>
        <v>0</v>
      </c>
      <c r="U134" s="346">
        <f t="shared" si="267"/>
        <v>0</v>
      </c>
      <c r="V134" s="346">
        <f t="shared" si="267"/>
        <v>0</v>
      </c>
      <c r="W134" s="346">
        <f t="shared" si="267"/>
        <v>0</v>
      </c>
      <c r="X134" s="346">
        <f t="shared" si="267"/>
        <v>0</v>
      </c>
      <c r="Y134" s="346">
        <f t="shared" si="267"/>
        <v>-53400</v>
      </c>
      <c r="Z134" s="346">
        <f t="shared" si="267"/>
        <v>53400</v>
      </c>
      <c r="AA134" s="346">
        <f t="shared" si="267"/>
        <v>0</v>
      </c>
      <c r="AB134" s="346">
        <f t="shared" si="267"/>
        <v>0</v>
      </c>
      <c r="AC134" s="346">
        <f t="shared" si="267"/>
        <v>53400</v>
      </c>
      <c r="AD134" s="346">
        <f t="shared" si="267"/>
        <v>0</v>
      </c>
      <c r="AE134" s="346">
        <f t="shared" si="267"/>
        <v>0</v>
      </c>
      <c r="AF134" s="346">
        <f t="shared" si="267"/>
        <v>-1068</v>
      </c>
      <c r="AG134" s="346">
        <f t="shared" si="267"/>
        <v>0</v>
      </c>
      <c r="AH134" s="346">
        <f t="shared" si="267"/>
        <v>0</v>
      </c>
      <c r="AI134" s="346">
        <f t="shared" si="267"/>
        <v>0</v>
      </c>
      <c r="AJ134" s="346">
        <f t="shared" si="267"/>
        <v>0</v>
      </c>
      <c r="AK134" s="346">
        <f t="shared" si="267"/>
        <v>-1068</v>
      </c>
      <c r="AL134" s="615">
        <f t="shared" si="267"/>
        <v>-0.06</v>
      </c>
      <c r="AM134" s="615">
        <f t="shared" si="267"/>
        <v>0.1</v>
      </c>
      <c r="AN134" s="615">
        <f t="shared" si="267"/>
        <v>0</v>
      </c>
      <c r="AO134" s="615">
        <f t="shared" si="267"/>
        <v>0</v>
      </c>
      <c r="AP134" s="615">
        <f t="shared" si="267"/>
        <v>0</v>
      </c>
      <c r="AQ134" s="615">
        <f t="shared" si="267"/>
        <v>0</v>
      </c>
      <c r="AR134" s="615">
        <f t="shared" si="267"/>
        <v>0</v>
      </c>
      <c r="AS134" s="615">
        <f t="shared" si="267"/>
        <v>0</v>
      </c>
      <c r="AT134" s="615">
        <f t="shared" si="267"/>
        <v>-0.06</v>
      </c>
      <c r="AU134" s="615">
        <f t="shared" si="267"/>
        <v>0.1</v>
      </c>
      <c r="AV134" s="616">
        <f t="shared" si="267"/>
        <v>4.0000000000000008E-2</v>
      </c>
      <c r="AW134" s="112">
        <f t="shared" si="267"/>
        <v>17142626</v>
      </c>
      <c r="AX134" s="346">
        <f t="shared" si="267"/>
        <v>12486213</v>
      </c>
      <c r="AY134" s="346">
        <f t="shared" si="267"/>
        <v>0</v>
      </c>
      <c r="AZ134" s="346">
        <f t="shared" si="267"/>
        <v>122680</v>
      </c>
      <c r="BA134" s="346">
        <f t="shared" si="267"/>
        <v>4261805</v>
      </c>
      <c r="BB134" s="346">
        <f t="shared" si="267"/>
        <v>249728</v>
      </c>
      <c r="BC134" s="346">
        <f t="shared" si="267"/>
        <v>22200</v>
      </c>
      <c r="BD134" s="615">
        <f t="shared" si="267"/>
        <v>27.436399999999995</v>
      </c>
      <c r="BE134" s="615">
        <f t="shared" si="267"/>
        <v>25.8064</v>
      </c>
      <c r="BF134" s="615">
        <f t="shared" si="267"/>
        <v>0</v>
      </c>
      <c r="BG134" s="617">
        <f t="shared" si="267"/>
        <v>1.6300000000000006</v>
      </c>
      <c r="BI134" s="137"/>
    </row>
    <row r="135" spans="4:61" s="143" customFormat="1" ht="12.95" customHeight="1" x14ac:dyDescent="0.25">
      <c r="D135" s="599"/>
      <c r="E135" s="600"/>
      <c r="F135" s="599"/>
      <c r="G135" s="601"/>
      <c r="H135" s="614">
        <v>3231</v>
      </c>
      <c r="I135" s="112">
        <f t="shared" ref="I135:BG135" si="268">SUMIF($F$12:$F$427,"=3231",I$12:I$427)</f>
        <v>12241118</v>
      </c>
      <c r="J135" s="113">
        <f t="shared" si="268"/>
        <v>8968261</v>
      </c>
      <c r="K135" s="113">
        <f t="shared" si="268"/>
        <v>15000</v>
      </c>
      <c r="L135" s="113">
        <f t="shared" si="268"/>
        <v>3036342</v>
      </c>
      <c r="M135" s="113">
        <f t="shared" si="268"/>
        <v>179365</v>
      </c>
      <c r="N135" s="113">
        <f t="shared" si="268"/>
        <v>42150</v>
      </c>
      <c r="O135" s="115">
        <f t="shared" si="268"/>
        <v>17.418900000000001</v>
      </c>
      <c r="P135" s="115">
        <f t="shared" si="268"/>
        <v>15.428199999999999</v>
      </c>
      <c r="Q135" s="116">
        <f t="shared" si="268"/>
        <v>1.9907000000000001</v>
      </c>
      <c r="R135" s="346">
        <f t="shared" si="268"/>
        <v>11260</v>
      </c>
      <c r="S135" s="346">
        <f t="shared" si="268"/>
        <v>0</v>
      </c>
      <c r="T135" s="346">
        <f t="shared" si="268"/>
        <v>0</v>
      </c>
      <c r="U135" s="346">
        <f t="shared" si="268"/>
        <v>9864</v>
      </c>
      <c r="V135" s="346">
        <f t="shared" si="268"/>
        <v>0</v>
      </c>
      <c r="W135" s="346">
        <f t="shared" si="268"/>
        <v>0</v>
      </c>
      <c r="X135" s="346">
        <f t="shared" si="268"/>
        <v>0</v>
      </c>
      <c r="Y135" s="346">
        <f t="shared" si="268"/>
        <v>21124</v>
      </c>
      <c r="Z135" s="346">
        <f t="shared" si="268"/>
        <v>-11260</v>
      </c>
      <c r="AA135" s="346">
        <f t="shared" si="268"/>
        <v>0</v>
      </c>
      <c r="AB135" s="346">
        <f t="shared" si="268"/>
        <v>0</v>
      </c>
      <c r="AC135" s="346">
        <f t="shared" si="268"/>
        <v>-11260</v>
      </c>
      <c r="AD135" s="346">
        <f t="shared" si="268"/>
        <v>9864</v>
      </c>
      <c r="AE135" s="346">
        <f t="shared" si="268"/>
        <v>3334</v>
      </c>
      <c r="AF135" s="346">
        <f t="shared" si="268"/>
        <v>422</v>
      </c>
      <c r="AG135" s="346">
        <f t="shared" si="268"/>
        <v>0</v>
      </c>
      <c r="AH135" s="346">
        <f t="shared" si="268"/>
        <v>0</v>
      </c>
      <c r="AI135" s="346">
        <f t="shared" si="268"/>
        <v>0</v>
      </c>
      <c r="AJ135" s="346">
        <f t="shared" si="268"/>
        <v>0</v>
      </c>
      <c r="AK135" s="346">
        <f t="shared" si="268"/>
        <v>13620</v>
      </c>
      <c r="AL135" s="615">
        <f t="shared" si="268"/>
        <v>0</v>
      </c>
      <c r="AM135" s="615">
        <f t="shared" si="268"/>
        <v>0</v>
      </c>
      <c r="AN135" s="615">
        <f t="shared" si="268"/>
        <v>0</v>
      </c>
      <c r="AO135" s="615">
        <f t="shared" si="268"/>
        <v>0</v>
      </c>
      <c r="AP135" s="615">
        <f t="shared" si="268"/>
        <v>0</v>
      </c>
      <c r="AQ135" s="615">
        <f t="shared" si="268"/>
        <v>0</v>
      </c>
      <c r="AR135" s="615">
        <f t="shared" si="268"/>
        <v>0</v>
      </c>
      <c r="AS135" s="615">
        <f t="shared" si="268"/>
        <v>0</v>
      </c>
      <c r="AT135" s="615">
        <f t="shared" si="268"/>
        <v>0</v>
      </c>
      <c r="AU135" s="615">
        <f t="shared" si="268"/>
        <v>0</v>
      </c>
      <c r="AV135" s="616">
        <f t="shared" si="268"/>
        <v>0</v>
      </c>
      <c r="AW135" s="112">
        <f t="shared" si="268"/>
        <v>12254738</v>
      </c>
      <c r="AX135" s="346">
        <f t="shared" si="268"/>
        <v>8989385</v>
      </c>
      <c r="AY135" s="346">
        <f t="shared" si="268"/>
        <v>0</v>
      </c>
      <c r="AZ135" s="346">
        <f t="shared" si="268"/>
        <v>3740</v>
      </c>
      <c r="BA135" s="346">
        <f t="shared" si="268"/>
        <v>3039676</v>
      </c>
      <c r="BB135" s="346">
        <f t="shared" si="268"/>
        <v>179787</v>
      </c>
      <c r="BC135" s="346">
        <f t="shared" si="268"/>
        <v>42150</v>
      </c>
      <c r="BD135" s="615">
        <f t="shared" si="268"/>
        <v>17.418900000000001</v>
      </c>
      <c r="BE135" s="615">
        <f t="shared" si="268"/>
        <v>15.428199999999999</v>
      </c>
      <c r="BF135" s="615">
        <f t="shared" si="268"/>
        <v>0</v>
      </c>
      <c r="BG135" s="617">
        <f t="shared" si="268"/>
        <v>1.9907000000000001</v>
      </c>
      <c r="BI135" s="137"/>
    </row>
    <row r="136" spans="4:61" s="143" customFormat="1" ht="12.95" customHeight="1" thickBot="1" x14ac:dyDescent="0.3">
      <c r="D136" s="599"/>
      <c r="E136" s="600"/>
      <c r="F136" s="599"/>
      <c r="G136" s="601"/>
      <c r="H136" s="618">
        <v>3233</v>
      </c>
      <c r="I136" s="619">
        <f t="shared" ref="I136:BG136" si="269">SUMIF($F$12:$F$427,"=3233",I$12:I$427)</f>
        <v>5755249</v>
      </c>
      <c r="J136" s="620">
        <f t="shared" si="269"/>
        <v>4061035</v>
      </c>
      <c r="K136" s="620">
        <f t="shared" si="269"/>
        <v>150000</v>
      </c>
      <c r="L136" s="620">
        <f t="shared" si="269"/>
        <v>1423329</v>
      </c>
      <c r="M136" s="620">
        <f t="shared" si="269"/>
        <v>81221</v>
      </c>
      <c r="N136" s="620">
        <f t="shared" si="269"/>
        <v>39664</v>
      </c>
      <c r="O136" s="621">
        <f t="shared" si="269"/>
        <v>9.34</v>
      </c>
      <c r="P136" s="621">
        <f t="shared" si="269"/>
        <v>6.17</v>
      </c>
      <c r="Q136" s="682">
        <f t="shared" si="269"/>
        <v>3.17</v>
      </c>
      <c r="R136" s="622">
        <f t="shared" si="269"/>
        <v>50000</v>
      </c>
      <c r="S136" s="622">
        <f t="shared" si="269"/>
        <v>0</v>
      </c>
      <c r="T136" s="622">
        <f t="shared" si="269"/>
        <v>0</v>
      </c>
      <c r="U136" s="622">
        <f t="shared" si="269"/>
        <v>47308</v>
      </c>
      <c r="V136" s="622">
        <f t="shared" si="269"/>
        <v>-7363</v>
      </c>
      <c r="W136" s="622">
        <f t="shared" si="269"/>
        <v>0</v>
      </c>
      <c r="X136" s="622">
        <f t="shared" si="269"/>
        <v>0</v>
      </c>
      <c r="Y136" s="622">
        <f t="shared" si="269"/>
        <v>89945</v>
      </c>
      <c r="Z136" s="622">
        <f t="shared" si="269"/>
        <v>-50000</v>
      </c>
      <c r="AA136" s="622">
        <f t="shared" si="269"/>
        <v>0</v>
      </c>
      <c r="AB136" s="622">
        <f t="shared" si="269"/>
        <v>0</v>
      </c>
      <c r="AC136" s="622">
        <f t="shared" si="269"/>
        <v>-50000</v>
      </c>
      <c r="AD136" s="622">
        <f t="shared" si="269"/>
        <v>39945</v>
      </c>
      <c r="AE136" s="622">
        <f t="shared" si="269"/>
        <v>13502</v>
      </c>
      <c r="AF136" s="622">
        <f t="shared" si="269"/>
        <v>1798</v>
      </c>
      <c r="AG136" s="622">
        <f t="shared" si="269"/>
        <v>0</v>
      </c>
      <c r="AH136" s="622">
        <f t="shared" si="269"/>
        <v>9999</v>
      </c>
      <c r="AI136" s="622">
        <f t="shared" si="269"/>
        <v>0</v>
      </c>
      <c r="AJ136" s="622">
        <f t="shared" si="269"/>
        <v>9999</v>
      </c>
      <c r="AK136" s="622">
        <f t="shared" si="269"/>
        <v>65244</v>
      </c>
      <c r="AL136" s="623">
        <f t="shared" si="269"/>
        <v>0.1</v>
      </c>
      <c r="AM136" s="623">
        <f t="shared" si="269"/>
        <v>0</v>
      </c>
      <c r="AN136" s="623">
        <f t="shared" si="269"/>
        <v>0</v>
      </c>
      <c r="AO136" s="623">
        <f t="shared" si="269"/>
        <v>0</v>
      </c>
      <c r="AP136" s="623">
        <f t="shared" si="269"/>
        <v>0</v>
      </c>
      <c r="AQ136" s="623">
        <f t="shared" si="269"/>
        <v>0</v>
      </c>
      <c r="AR136" s="623">
        <f t="shared" si="269"/>
        <v>0</v>
      </c>
      <c r="AS136" s="623">
        <f t="shared" si="269"/>
        <v>0</v>
      </c>
      <c r="AT136" s="623">
        <f t="shared" si="269"/>
        <v>0.1</v>
      </c>
      <c r="AU136" s="623">
        <f t="shared" si="269"/>
        <v>0</v>
      </c>
      <c r="AV136" s="624">
        <f t="shared" si="269"/>
        <v>0.1</v>
      </c>
      <c r="AW136" s="619">
        <f t="shared" si="269"/>
        <v>5820493</v>
      </c>
      <c r="AX136" s="622">
        <f t="shared" si="269"/>
        <v>4150980</v>
      </c>
      <c r="AY136" s="622">
        <f t="shared" si="269"/>
        <v>0</v>
      </c>
      <c r="AZ136" s="622">
        <f t="shared" si="269"/>
        <v>100000</v>
      </c>
      <c r="BA136" s="622">
        <f t="shared" si="269"/>
        <v>1436831</v>
      </c>
      <c r="BB136" s="622">
        <f t="shared" si="269"/>
        <v>83019</v>
      </c>
      <c r="BC136" s="622">
        <f t="shared" si="269"/>
        <v>49663</v>
      </c>
      <c r="BD136" s="623">
        <f t="shared" si="269"/>
        <v>9.44</v>
      </c>
      <c r="BE136" s="623">
        <f t="shared" si="269"/>
        <v>6.27</v>
      </c>
      <c r="BF136" s="623">
        <f t="shared" si="269"/>
        <v>0</v>
      </c>
      <c r="BG136" s="625">
        <f t="shared" si="269"/>
        <v>3.17</v>
      </c>
      <c r="BI136" s="137"/>
    </row>
    <row r="137" spans="4:61" ht="12.95" customHeight="1" x14ac:dyDescent="0.25">
      <c r="E137" s="480"/>
    </row>
    <row r="138" spans="4:61" ht="12.95" customHeight="1" x14ac:dyDescent="0.25">
      <c r="E138" s="480"/>
    </row>
    <row r="139" spans="4:61" ht="12.95" customHeight="1" x14ac:dyDescent="0.25">
      <c r="E139" s="480"/>
    </row>
    <row r="141" spans="4:61" x14ac:dyDescent="0.25">
      <c r="O141" s="626"/>
      <c r="P141" s="626"/>
      <c r="Q141" s="626"/>
    </row>
    <row r="142" spans="4:61" x14ac:dyDescent="0.25">
      <c r="O142" s="626"/>
      <c r="P142" s="626"/>
      <c r="Q142" s="626"/>
    </row>
    <row r="143" spans="4:61" x14ac:dyDescent="0.25">
      <c r="O143" s="626"/>
      <c r="P143" s="626"/>
      <c r="Q143" s="626"/>
    </row>
  </sheetData>
  <mergeCells count="55">
    <mergeCell ref="BG9:BG10"/>
    <mergeCell ref="AI9:AI10"/>
    <mergeCell ref="BB9:BB10"/>
    <mergeCell ref="AH9:AH10"/>
    <mergeCell ref="W9:W10"/>
    <mergeCell ref="AQ8:AQ9"/>
    <mergeCell ref="BF9:BF10"/>
    <mergeCell ref="AO8:AP8"/>
    <mergeCell ref="AG9:AG10"/>
    <mergeCell ref="AC9:AC10"/>
    <mergeCell ref="AJ9:AJ10"/>
    <mergeCell ref="BC9:BC10"/>
    <mergeCell ref="AF7:AF10"/>
    <mergeCell ref="AG7:AJ8"/>
    <mergeCell ref="AK7:AK10"/>
    <mergeCell ref="AL8:AM9"/>
    <mergeCell ref="AN8:AN9"/>
    <mergeCell ref="AE7:AE10"/>
    <mergeCell ref="I8:I10"/>
    <mergeCell ref="AD7:AD10"/>
    <mergeCell ref="I6:Q7"/>
    <mergeCell ref="O8:O10"/>
    <mergeCell ref="J8:N8"/>
    <mergeCell ref="P8:Q8"/>
    <mergeCell ref="J9:K9"/>
    <mergeCell ref="L9:L10"/>
    <mergeCell ref="M9:M10"/>
    <mergeCell ref="N9:N10"/>
    <mergeCell ref="P9:P10"/>
    <mergeCell ref="Q9:Q10"/>
    <mergeCell ref="R9:R10"/>
    <mergeCell ref="S9:S10"/>
    <mergeCell ref="R7:Y8"/>
    <mergeCell ref="X9:X10"/>
    <mergeCell ref="Y9:Y10"/>
    <mergeCell ref="Z9:Z10"/>
    <mergeCell ref="U9:U10"/>
    <mergeCell ref="T9:T10"/>
    <mergeCell ref="V9:V10"/>
    <mergeCell ref="A3:E3"/>
    <mergeCell ref="Z7:AC8"/>
    <mergeCell ref="R6:AV6"/>
    <mergeCell ref="AW6:BG7"/>
    <mergeCell ref="AL7:AV7"/>
    <mergeCell ref="AR8:AS9"/>
    <mergeCell ref="AT8:AV9"/>
    <mergeCell ref="AW8:AW10"/>
    <mergeCell ref="AX8:BC8"/>
    <mergeCell ref="BD8:BD10"/>
    <mergeCell ref="BE8:BG8"/>
    <mergeCell ref="AX9:AZ9"/>
    <mergeCell ref="BA9:BA10"/>
    <mergeCell ref="BE9:BE10"/>
    <mergeCell ref="AA9:AA10"/>
    <mergeCell ref="AB9:AB10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I185"/>
  <sheetViews>
    <sheetView zoomScaleNormal="100" workbookViewId="0">
      <pane xSplit="8" ySplit="11" topLeftCell="AV153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BF9" sqref="BF9:BF10"/>
    </sheetView>
  </sheetViews>
  <sheetFormatPr defaultColWidth="9.140625" defaultRowHeight="15" x14ac:dyDescent="0.25"/>
  <cols>
    <col min="1" max="1" width="5" style="583" customWidth="1"/>
    <col min="2" max="2" width="7.140625" style="480" bestFit="1" customWidth="1"/>
    <col min="3" max="3" width="9.28515625" style="676" customWidth="1"/>
    <col min="4" max="4" width="7.85546875" style="480" bestFit="1" customWidth="1"/>
    <col min="5" max="5" width="38.140625" style="480" customWidth="1"/>
    <col min="6" max="6" width="4.42578125" style="480" bestFit="1" customWidth="1"/>
    <col min="7" max="7" width="10.28515625" style="480" bestFit="1" customWidth="1"/>
    <col min="8" max="8" width="8" style="480" customWidth="1"/>
    <col min="9" max="14" width="10.7109375" style="480" customWidth="1"/>
    <col min="15" max="15" width="11.7109375" style="627" customWidth="1"/>
    <col min="16" max="17" width="10.7109375" style="627" customWidth="1"/>
    <col min="18" max="37" width="10.7109375" style="626" customWidth="1"/>
    <col min="38" max="48" width="10.7109375" style="627" customWidth="1"/>
    <col min="49" max="55" width="10.7109375" style="626" customWidth="1"/>
    <col min="56" max="56" width="11.7109375" style="627" customWidth="1"/>
    <col min="57" max="59" width="10.7109375" style="627" customWidth="1"/>
    <col min="60" max="60" width="9.140625" style="628" customWidth="1"/>
    <col min="61" max="61" width="9.140625" style="628"/>
    <col min="62" max="16384" width="9.140625" style="480"/>
  </cols>
  <sheetData>
    <row r="1" spans="1:61" ht="12" customHeight="1" x14ac:dyDescent="0.25">
      <c r="A1" s="846" t="s">
        <v>2</v>
      </c>
      <c r="B1" s="846"/>
      <c r="C1" s="472"/>
      <c r="D1" s="846"/>
      <c r="E1" s="846"/>
      <c r="F1" s="473"/>
      <c r="G1" s="473"/>
      <c r="H1" s="473"/>
      <c r="I1" s="474"/>
      <c r="J1" s="475"/>
      <c r="K1" s="475"/>
      <c r="L1" s="475"/>
      <c r="M1" s="475"/>
      <c r="N1" s="475"/>
      <c r="O1" s="476"/>
      <c r="P1" s="477"/>
      <c r="Q1" s="477"/>
      <c r="R1" s="475"/>
      <c r="S1" s="474"/>
      <c r="T1" s="474"/>
      <c r="U1" s="474"/>
      <c r="V1" s="474"/>
      <c r="W1" s="474"/>
      <c r="X1" s="478"/>
      <c r="Y1" s="478"/>
      <c r="Z1" s="478"/>
      <c r="AA1" s="478"/>
      <c r="AB1" s="478"/>
      <c r="AC1" s="478"/>
      <c r="AD1" s="478"/>
      <c r="AE1" s="478"/>
      <c r="AF1" s="478"/>
      <c r="AG1" s="478"/>
      <c r="AH1" s="478"/>
      <c r="AI1" s="478"/>
      <c r="AJ1" s="478"/>
      <c r="AK1" s="478"/>
      <c r="AL1" s="479"/>
      <c r="AM1" s="479"/>
      <c r="AN1" s="479"/>
      <c r="AO1" s="479"/>
      <c r="AP1" s="479"/>
      <c r="AQ1" s="479"/>
      <c r="AR1" s="476"/>
      <c r="AS1" s="476"/>
      <c r="AT1" s="476"/>
      <c r="AU1" s="476"/>
      <c r="AV1" s="476"/>
      <c r="AW1" s="474"/>
      <c r="AX1" s="474"/>
      <c r="AY1" s="474"/>
      <c r="AZ1" s="474"/>
      <c r="BA1" s="474"/>
      <c r="BB1" s="474"/>
      <c r="BC1" s="474"/>
      <c r="BD1" s="476"/>
      <c r="BE1" s="476"/>
      <c r="BF1" s="476"/>
      <c r="BG1" s="476"/>
    </row>
    <row r="2" spans="1:61" ht="12" customHeight="1" x14ac:dyDescent="0.25">
      <c r="A2" s="846" t="s">
        <v>3</v>
      </c>
      <c r="B2" s="846"/>
      <c r="C2" s="472"/>
      <c r="D2" s="846"/>
      <c r="E2" s="846"/>
      <c r="F2" s="473"/>
      <c r="G2" s="473"/>
      <c r="H2" s="473"/>
      <c r="I2" s="481"/>
      <c r="J2" s="481"/>
      <c r="K2" s="481"/>
      <c r="L2" s="481"/>
      <c r="M2" s="481"/>
      <c r="N2" s="481"/>
      <c r="O2" s="482"/>
      <c r="P2" s="482"/>
      <c r="Q2" s="482"/>
      <c r="R2" s="481"/>
      <c r="S2" s="481"/>
      <c r="T2" s="481"/>
      <c r="U2" s="481"/>
      <c r="V2" s="481"/>
      <c r="W2" s="481"/>
      <c r="X2" s="481"/>
      <c r="Y2" s="481"/>
      <c r="Z2" s="481"/>
      <c r="AA2" s="481"/>
      <c r="AB2" s="481"/>
      <c r="AC2" s="481"/>
      <c r="AD2" s="481"/>
      <c r="AE2" s="481"/>
      <c r="AF2" s="481"/>
      <c r="AG2" s="481"/>
      <c r="AH2" s="481"/>
      <c r="AI2" s="481"/>
      <c r="AJ2" s="481"/>
      <c r="AK2" s="481"/>
      <c r="AL2" s="482"/>
      <c r="AM2" s="482"/>
      <c r="AN2" s="482"/>
      <c r="AO2" s="482"/>
      <c r="AP2" s="482"/>
      <c r="AQ2" s="482"/>
      <c r="AR2" s="482"/>
      <c r="AS2" s="482"/>
      <c r="AT2" s="482"/>
      <c r="AU2" s="482"/>
      <c r="AV2" s="482"/>
      <c r="AW2" s="481"/>
      <c r="AX2" s="481"/>
      <c r="AY2" s="481"/>
      <c r="AZ2" s="481"/>
      <c r="BA2" s="481"/>
      <c r="BB2" s="481"/>
      <c r="BC2" s="481"/>
      <c r="BD2" s="482"/>
      <c r="BE2" s="482"/>
      <c r="BF2" s="482"/>
      <c r="BG2" s="476"/>
    </row>
    <row r="3" spans="1:61" ht="12" customHeight="1" x14ac:dyDescent="0.25">
      <c r="A3" s="1053" t="s">
        <v>4</v>
      </c>
      <c r="B3" s="1053"/>
      <c r="C3" s="1053"/>
      <c r="D3" s="1053"/>
      <c r="E3" s="1053"/>
      <c r="F3" s="473"/>
      <c r="G3" s="473"/>
      <c r="H3" s="473"/>
      <c r="I3" s="481"/>
      <c r="J3" s="481"/>
      <c r="K3" s="481"/>
      <c r="L3" s="481"/>
      <c r="M3" s="481"/>
      <c r="N3" s="481"/>
      <c r="O3" s="482"/>
      <c r="P3" s="482"/>
      <c r="Q3" s="482"/>
      <c r="R3" s="483"/>
      <c r="S3" s="483"/>
      <c r="T3" s="483"/>
      <c r="U3" s="483"/>
      <c r="V3" s="483"/>
      <c r="W3" s="483"/>
      <c r="X3" s="483"/>
      <c r="Y3" s="483"/>
      <c r="Z3" s="483"/>
      <c r="AA3" s="483"/>
      <c r="AB3" s="483"/>
      <c r="AC3" s="484"/>
      <c r="AD3" s="484"/>
      <c r="AE3" s="484"/>
      <c r="AF3" s="485"/>
      <c r="AG3" s="485"/>
      <c r="AH3" s="485"/>
      <c r="AI3" s="485"/>
      <c r="AJ3" s="484"/>
      <c r="AK3" s="485"/>
      <c r="AL3" s="486"/>
      <c r="AM3" s="486"/>
      <c r="AN3" s="486"/>
      <c r="AO3" s="486"/>
      <c r="AP3" s="486"/>
      <c r="AQ3" s="486"/>
      <c r="AR3" s="486"/>
      <c r="AS3" s="486"/>
      <c r="AT3" s="486"/>
      <c r="AU3" s="486"/>
      <c r="AV3" s="482"/>
      <c r="AW3" s="481"/>
      <c r="AX3" s="481"/>
      <c r="AY3" s="481"/>
      <c r="AZ3" s="481"/>
      <c r="BA3" s="481"/>
      <c r="BB3" s="481"/>
      <c r="BC3" s="481"/>
      <c r="BD3" s="482"/>
      <c r="BE3" s="482"/>
      <c r="BF3" s="482"/>
      <c r="BG3" s="476"/>
    </row>
    <row r="4" spans="1:61" ht="12" customHeight="1" x14ac:dyDescent="0.25">
      <c r="A4" s="487"/>
      <c r="B4" s="846"/>
      <c r="C4" s="846"/>
      <c r="D4" s="846"/>
      <c r="E4" s="846"/>
      <c r="F4" s="473"/>
      <c r="G4" s="473"/>
      <c r="H4" s="473"/>
      <c r="I4" s="481"/>
      <c r="J4" s="481"/>
      <c r="K4" s="481"/>
      <c r="L4" s="481"/>
      <c r="M4" s="481"/>
      <c r="N4" s="481"/>
      <c r="O4" s="482"/>
      <c r="P4" s="482"/>
      <c r="Q4" s="482"/>
      <c r="R4" s="483"/>
      <c r="S4" s="483"/>
      <c r="T4" s="483"/>
      <c r="U4" s="483"/>
      <c r="V4" s="483"/>
      <c r="W4" s="483"/>
      <c r="X4" s="483"/>
      <c r="Y4" s="483"/>
      <c r="Z4" s="483"/>
      <c r="AA4" s="483"/>
      <c r="AB4" s="483"/>
      <c r="AC4" s="484"/>
      <c r="AD4" s="484"/>
      <c r="AE4" s="484"/>
      <c r="AF4" s="485"/>
      <c r="AG4" s="485"/>
      <c r="AH4" s="485"/>
      <c r="AI4" s="485"/>
      <c r="AJ4" s="484"/>
      <c r="AK4" s="485"/>
      <c r="AL4" s="486"/>
      <c r="AM4" s="486"/>
      <c r="AN4" s="486"/>
      <c r="AO4" s="486"/>
      <c r="AP4" s="486"/>
      <c r="AQ4" s="486"/>
      <c r="AR4" s="486"/>
      <c r="AS4" s="486"/>
      <c r="AT4" s="486"/>
      <c r="AU4" s="486"/>
      <c r="AV4" s="482"/>
      <c r="AW4" s="481"/>
      <c r="AX4" s="481"/>
      <c r="AY4" s="481"/>
      <c r="AZ4" s="481"/>
      <c r="BA4" s="481"/>
      <c r="BB4" s="481"/>
      <c r="BC4" s="481"/>
      <c r="BD4" s="482"/>
      <c r="BE4" s="482"/>
      <c r="BF4" s="482"/>
      <c r="BG4" s="476"/>
    </row>
    <row r="5" spans="1:61" ht="16.5" thickBot="1" x14ac:dyDescent="0.3">
      <c r="A5" s="291" t="s">
        <v>851</v>
      </c>
      <c r="B5" s="91"/>
      <c r="C5" s="91"/>
      <c r="D5" s="91"/>
      <c r="E5" s="92"/>
      <c r="F5" s="489"/>
      <c r="G5" s="489"/>
      <c r="H5" s="489"/>
      <c r="I5" s="490"/>
      <c r="J5" s="490"/>
      <c r="K5" s="490"/>
      <c r="L5" s="490"/>
      <c r="M5" s="490"/>
      <c r="N5" s="490"/>
      <c r="O5" s="491"/>
      <c r="P5" s="491"/>
      <c r="Q5" s="491"/>
      <c r="R5" s="483"/>
      <c r="S5" s="483"/>
      <c r="T5" s="483"/>
      <c r="U5" s="483"/>
      <c r="V5" s="483"/>
      <c r="W5" s="483"/>
      <c r="X5" s="483"/>
      <c r="Y5" s="474"/>
      <c r="Z5" s="483"/>
      <c r="AA5" s="483"/>
      <c r="AB5" s="483"/>
      <c r="AC5" s="484"/>
      <c r="AD5" s="484"/>
      <c r="AE5" s="484"/>
      <c r="AF5" s="485"/>
      <c r="AG5" s="485"/>
      <c r="AH5" s="485"/>
      <c r="AI5" s="485"/>
      <c r="AJ5" s="484"/>
      <c r="AK5" s="474"/>
      <c r="AL5" s="476"/>
      <c r="AM5" s="492"/>
      <c r="AN5" s="492"/>
      <c r="AO5" s="492"/>
      <c r="AP5" s="492"/>
      <c r="AQ5" s="492"/>
      <c r="AR5" s="492"/>
      <c r="AS5" s="492"/>
      <c r="AT5" s="492"/>
      <c r="AU5" s="492"/>
      <c r="AV5" s="491"/>
      <c r="AW5" s="490"/>
      <c r="AX5" s="490"/>
      <c r="AY5" s="490"/>
      <c r="AZ5" s="490"/>
      <c r="BA5" s="490"/>
      <c r="BB5" s="490"/>
      <c r="BC5" s="490"/>
      <c r="BD5" s="491"/>
      <c r="BE5" s="491"/>
      <c r="BF5" s="491"/>
      <c r="BG5" s="476"/>
    </row>
    <row r="6" spans="1:61" x14ac:dyDescent="0.25">
      <c r="A6" s="473"/>
      <c r="B6" s="487"/>
      <c r="C6" s="487"/>
      <c r="D6" s="487"/>
      <c r="E6" s="473"/>
      <c r="F6" s="473"/>
      <c r="G6" s="473"/>
      <c r="H6" s="473"/>
      <c r="I6" s="1026" t="s">
        <v>848</v>
      </c>
      <c r="J6" s="1027"/>
      <c r="K6" s="1027"/>
      <c r="L6" s="1027"/>
      <c r="M6" s="1027"/>
      <c r="N6" s="1027"/>
      <c r="O6" s="1027"/>
      <c r="P6" s="1027"/>
      <c r="Q6" s="1028"/>
      <c r="R6" s="1033" t="s">
        <v>830</v>
      </c>
      <c r="S6" s="1034"/>
      <c r="T6" s="1034"/>
      <c r="U6" s="1034"/>
      <c r="V6" s="1034"/>
      <c r="W6" s="1034"/>
      <c r="X6" s="1034"/>
      <c r="Y6" s="1034"/>
      <c r="Z6" s="1034"/>
      <c r="AA6" s="1034"/>
      <c r="AB6" s="1034"/>
      <c r="AC6" s="1034"/>
      <c r="AD6" s="1034"/>
      <c r="AE6" s="1034"/>
      <c r="AF6" s="1034"/>
      <c r="AG6" s="1034"/>
      <c r="AH6" s="1034"/>
      <c r="AI6" s="1034"/>
      <c r="AJ6" s="1034"/>
      <c r="AK6" s="1034"/>
      <c r="AL6" s="1034"/>
      <c r="AM6" s="1034"/>
      <c r="AN6" s="1034"/>
      <c r="AO6" s="1034"/>
      <c r="AP6" s="1034"/>
      <c r="AQ6" s="1034"/>
      <c r="AR6" s="1034"/>
      <c r="AS6" s="1034"/>
      <c r="AT6" s="1034"/>
      <c r="AU6" s="1034"/>
      <c r="AV6" s="1035"/>
      <c r="AW6" s="982" t="s">
        <v>852</v>
      </c>
      <c r="AX6" s="983"/>
      <c r="AY6" s="983"/>
      <c r="AZ6" s="983"/>
      <c r="BA6" s="983"/>
      <c r="BB6" s="983"/>
      <c r="BC6" s="983"/>
      <c r="BD6" s="983"/>
      <c r="BE6" s="983"/>
      <c r="BF6" s="983"/>
      <c r="BG6" s="984"/>
    </row>
    <row r="7" spans="1:61" ht="16.5" thickBot="1" x14ac:dyDescent="0.3">
      <c r="A7" s="487"/>
      <c r="B7" s="493"/>
      <c r="C7" s="143"/>
      <c r="D7" s="494"/>
      <c r="E7" s="493"/>
      <c r="F7" s="473"/>
      <c r="G7" s="473"/>
      <c r="H7" s="473"/>
      <c r="I7" s="1029"/>
      <c r="J7" s="1030"/>
      <c r="K7" s="1030"/>
      <c r="L7" s="1030"/>
      <c r="M7" s="1030"/>
      <c r="N7" s="1030"/>
      <c r="O7" s="1030"/>
      <c r="P7" s="1030"/>
      <c r="Q7" s="1031"/>
      <c r="R7" s="1014" t="s">
        <v>287</v>
      </c>
      <c r="S7" s="969"/>
      <c r="T7" s="969"/>
      <c r="U7" s="969"/>
      <c r="V7" s="969"/>
      <c r="W7" s="969"/>
      <c r="X7" s="969"/>
      <c r="Y7" s="970"/>
      <c r="Z7" s="968" t="s">
        <v>288</v>
      </c>
      <c r="AA7" s="969"/>
      <c r="AB7" s="969"/>
      <c r="AC7" s="970"/>
      <c r="AD7" s="960" t="s">
        <v>289</v>
      </c>
      <c r="AE7" s="960" t="s">
        <v>5</v>
      </c>
      <c r="AF7" s="960" t="s">
        <v>290</v>
      </c>
      <c r="AG7" s="976" t="s">
        <v>291</v>
      </c>
      <c r="AH7" s="977"/>
      <c r="AI7" s="977"/>
      <c r="AJ7" s="978"/>
      <c r="AK7" s="960" t="s">
        <v>313</v>
      </c>
      <c r="AL7" s="988" t="s">
        <v>292</v>
      </c>
      <c r="AM7" s="989"/>
      <c r="AN7" s="989"/>
      <c r="AO7" s="989"/>
      <c r="AP7" s="989"/>
      <c r="AQ7" s="989"/>
      <c r="AR7" s="989"/>
      <c r="AS7" s="989"/>
      <c r="AT7" s="989"/>
      <c r="AU7" s="989"/>
      <c r="AV7" s="990"/>
      <c r="AW7" s="985"/>
      <c r="AX7" s="986"/>
      <c r="AY7" s="986"/>
      <c r="AZ7" s="986"/>
      <c r="BA7" s="986"/>
      <c r="BB7" s="986"/>
      <c r="BC7" s="986"/>
      <c r="BD7" s="986"/>
      <c r="BE7" s="986"/>
      <c r="BF7" s="986"/>
      <c r="BG7" s="987"/>
    </row>
    <row r="8" spans="1:61" ht="15" customHeight="1" x14ac:dyDescent="0.25">
      <c r="A8" s="495"/>
      <c r="B8" s="496"/>
      <c r="C8" s="496"/>
      <c r="D8" s="496"/>
      <c r="E8" s="496"/>
      <c r="F8" s="496"/>
      <c r="G8" s="496"/>
      <c r="H8" s="496"/>
      <c r="I8" s="1001" t="s">
        <v>6</v>
      </c>
      <c r="J8" s="965" t="s">
        <v>824</v>
      </c>
      <c r="K8" s="966"/>
      <c r="L8" s="966"/>
      <c r="M8" s="966"/>
      <c r="N8" s="1042"/>
      <c r="O8" s="1004" t="s">
        <v>284</v>
      </c>
      <c r="P8" s="965" t="s">
        <v>825</v>
      </c>
      <c r="Q8" s="967"/>
      <c r="R8" s="1015"/>
      <c r="S8" s="972"/>
      <c r="T8" s="972"/>
      <c r="U8" s="972"/>
      <c r="V8" s="972"/>
      <c r="W8" s="972"/>
      <c r="X8" s="972"/>
      <c r="Y8" s="973"/>
      <c r="Z8" s="971"/>
      <c r="AA8" s="972"/>
      <c r="AB8" s="972"/>
      <c r="AC8" s="973"/>
      <c r="AD8" s="961"/>
      <c r="AE8" s="961"/>
      <c r="AF8" s="961"/>
      <c r="AG8" s="979"/>
      <c r="AH8" s="980"/>
      <c r="AI8" s="980"/>
      <c r="AJ8" s="981"/>
      <c r="AK8" s="961"/>
      <c r="AL8" s="991" t="s">
        <v>293</v>
      </c>
      <c r="AM8" s="992"/>
      <c r="AN8" s="1012" t="s">
        <v>294</v>
      </c>
      <c r="AO8" s="1022" t="s">
        <v>835</v>
      </c>
      <c r="AP8" s="1023"/>
      <c r="AQ8" s="1012" t="s">
        <v>868</v>
      </c>
      <c r="AR8" s="991" t="s">
        <v>295</v>
      </c>
      <c r="AS8" s="992"/>
      <c r="AT8" s="995" t="s">
        <v>296</v>
      </c>
      <c r="AU8" s="996"/>
      <c r="AV8" s="997"/>
      <c r="AW8" s="1001" t="s">
        <v>6</v>
      </c>
      <c r="AX8" s="1009" t="s">
        <v>824</v>
      </c>
      <c r="AY8" s="1010"/>
      <c r="AZ8" s="1010"/>
      <c r="BA8" s="1010"/>
      <c r="BB8" s="1010"/>
      <c r="BC8" s="1011"/>
      <c r="BD8" s="1004" t="s">
        <v>284</v>
      </c>
      <c r="BE8" s="965" t="s">
        <v>826</v>
      </c>
      <c r="BF8" s="966"/>
      <c r="BG8" s="967"/>
    </row>
    <row r="9" spans="1:61" ht="15.75" customHeight="1" thickBot="1" x14ac:dyDescent="0.3">
      <c r="A9" s="497" t="s">
        <v>820</v>
      </c>
      <c r="B9" s="143"/>
      <c r="C9" s="143"/>
      <c r="D9" s="498"/>
      <c r="E9" s="143"/>
      <c r="F9" s="499"/>
      <c r="G9" s="500"/>
      <c r="H9" s="500"/>
      <c r="I9" s="1002"/>
      <c r="J9" s="1036" t="s">
        <v>831</v>
      </c>
      <c r="K9" s="1037"/>
      <c r="L9" s="1038" t="s">
        <v>5</v>
      </c>
      <c r="M9" s="1038" t="s">
        <v>1</v>
      </c>
      <c r="N9" s="1040" t="s">
        <v>7</v>
      </c>
      <c r="O9" s="1005"/>
      <c r="P9" s="958" t="s">
        <v>285</v>
      </c>
      <c r="Q9" s="963" t="s">
        <v>286</v>
      </c>
      <c r="R9" s="1018" t="s">
        <v>297</v>
      </c>
      <c r="S9" s="974" t="s">
        <v>294</v>
      </c>
      <c r="T9" s="974" t="s">
        <v>832</v>
      </c>
      <c r="U9" s="974" t="s">
        <v>849</v>
      </c>
      <c r="V9" s="974" t="s">
        <v>853</v>
      </c>
      <c r="W9" s="974" t="s">
        <v>864</v>
      </c>
      <c r="X9" s="974" t="s">
        <v>295</v>
      </c>
      <c r="Y9" s="974" t="s">
        <v>789</v>
      </c>
      <c r="Z9" s="1016" t="s">
        <v>298</v>
      </c>
      <c r="AA9" s="974" t="s">
        <v>823</v>
      </c>
      <c r="AB9" s="1016" t="s">
        <v>299</v>
      </c>
      <c r="AC9" s="974" t="s">
        <v>790</v>
      </c>
      <c r="AD9" s="961"/>
      <c r="AE9" s="961"/>
      <c r="AF9" s="961"/>
      <c r="AG9" s="974" t="s">
        <v>294</v>
      </c>
      <c r="AH9" s="1024" t="s">
        <v>866</v>
      </c>
      <c r="AI9" s="974" t="s">
        <v>300</v>
      </c>
      <c r="AJ9" s="974" t="s">
        <v>791</v>
      </c>
      <c r="AK9" s="961"/>
      <c r="AL9" s="993"/>
      <c r="AM9" s="994"/>
      <c r="AN9" s="1013"/>
      <c r="AO9" s="847" t="s">
        <v>833</v>
      </c>
      <c r="AP9" s="847" t="s">
        <v>834</v>
      </c>
      <c r="AQ9" s="1013"/>
      <c r="AR9" s="993"/>
      <c r="AS9" s="994"/>
      <c r="AT9" s="998"/>
      <c r="AU9" s="999"/>
      <c r="AV9" s="1000"/>
      <c r="AW9" s="1002"/>
      <c r="AX9" s="1020" t="s">
        <v>831</v>
      </c>
      <c r="AY9" s="1021"/>
      <c r="AZ9" s="1021"/>
      <c r="BA9" s="1007" t="s">
        <v>5</v>
      </c>
      <c r="BB9" s="1007" t="s">
        <v>1</v>
      </c>
      <c r="BC9" s="1007" t="s">
        <v>7</v>
      </c>
      <c r="BD9" s="1005"/>
      <c r="BE9" s="958" t="s">
        <v>285</v>
      </c>
      <c r="BF9" s="958" t="s">
        <v>869</v>
      </c>
      <c r="BG9" s="963" t="s">
        <v>286</v>
      </c>
    </row>
    <row r="10" spans="1:61" ht="33.75" customHeight="1" thickBot="1" x14ac:dyDescent="0.3">
      <c r="A10" s="501" t="s">
        <v>798</v>
      </c>
      <c r="B10" s="502" t="s">
        <v>564</v>
      </c>
      <c r="C10" s="502" t="s">
        <v>565</v>
      </c>
      <c r="D10" s="502" t="s">
        <v>268</v>
      </c>
      <c r="E10" s="245" t="s">
        <v>800</v>
      </c>
      <c r="F10" s="502" t="s">
        <v>0</v>
      </c>
      <c r="G10" s="503" t="s">
        <v>269</v>
      </c>
      <c r="H10" s="71" t="s">
        <v>280</v>
      </c>
      <c r="I10" s="1003"/>
      <c r="J10" s="72" t="s">
        <v>278</v>
      </c>
      <c r="K10" s="72" t="s">
        <v>288</v>
      </c>
      <c r="L10" s="1039"/>
      <c r="M10" s="1039"/>
      <c r="N10" s="1041"/>
      <c r="O10" s="1006"/>
      <c r="P10" s="959"/>
      <c r="Q10" s="964"/>
      <c r="R10" s="1019"/>
      <c r="S10" s="975"/>
      <c r="T10" s="975"/>
      <c r="U10" s="975"/>
      <c r="V10" s="975"/>
      <c r="W10" s="975"/>
      <c r="X10" s="975"/>
      <c r="Y10" s="975"/>
      <c r="Z10" s="1017"/>
      <c r="AA10" s="975"/>
      <c r="AB10" s="1017"/>
      <c r="AC10" s="975"/>
      <c r="AD10" s="962"/>
      <c r="AE10" s="962"/>
      <c r="AF10" s="962"/>
      <c r="AG10" s="975"/>
      <c r="AH10" s="1025"/>
      <c r="AI10" s="975"/>
      <c r="AJ10" s="975"/>
      <c r="AK10" s="962"/>
      <c r="AL10" s="250" t="s">
        <v>285</v>
      </c>
      <c r="AM10" s="267" t="s">
        <v>286</v>
      </c>
      <c r="AN10" s="250" t="s">
        <v>285</v>
      </c>
      <c r="AO10" s="250" t="s">
        <v>285</v>
      </c>
      <c r="AP10" s="267" t="s">
        <v>286</v>
      </c>
      <c r="AQ10" s="250" t="s">
        <v>285</v>
      </c>
      <c r="AR10" s="250" t="s">
        <v>285</v>
      </c>
      <c r="AS10" s="267" t="s">
        <v>286</v>
      </c>
      <c r="AT10" s="250" t="s">
        <v>285</v>
      </c>
      <c r="AU10" s="267" t="s">
        <v>286</v>
      </c>
      <c r="AV10" s="271" t="s">
        <v>309</v>
      </c>
      <c r="AW10" s="1003"/>
      <c r="AX10" s="73" t="s">
        <v>278</v>
      </c>
      <c r="AY10" s="940" t="s">
        <v>865</v>
      </c>
      <c r="AZ10" s="800" t="s">
        <v>288</v>
      </c>
      <c r="BA10" s="1008"/>
      <c r="BB10" s="1008"/>
      <c r="BC10" s="1008"/>
      <c r="BD10" s="1006"/>
      <c r="BE10" s="959"/>
      <c r="BF10" s="959"/>
      <c r="BG10" s="964"/>
    </row>
    <row r="11" spans="1:61" s="516" customFormat="1" ht="11.25" customHeight="1" thickBot="1" x14ac:dyDescent="0.25">
      <c r="A11" s="504" t="s">
        <v>566</v>
      </c>
      <c r="B11" s="505" t="s">
        <v>567</v>
      </c>
      <c r="C11" s="505" t="s">
        <v>270</v>
      </c>
      <c r="D11" s="505" t="s">
        <v>271</v>
      </c>
      <c r="E11" s="505" t="s">
        <v>568</v>
      </c>
      <c r="F11" s="505" t="s">
        <v>0</v>
      </c>
      <c r="G11" s="505" t="s">
        <v>569</v>
      </c>
      <c r="H11" s="506" t="s">
        <v>794</v>
      </c>
      <c r="I11" s="507" t="s">
        <v>272</v>
      </c>
      <c r="J11" s="508" t="s">
        <v>273</v>
      </c>
      <c r="K11" s="207" t="s">
        <v>279</v>
      </c>
      <c r="L11" s="508" t="s">
        <v>274</v>
      </c>
      <c r="M11" s="508" t="s">
        <v>275</v>
      </c>
      <c r="N11" s="508" t="s">
        <v>276</v>
      </c>
      <c r="O11" s="630" t="s">
        <v>277</v>
      </c>
      <c r="P11" s="514" t="s">
        <v>570</v>
      </c>
      <c r="Q11" s="515" t="s">
        <v>571</v>
      </c>
      <c r="R11" s="507" t="s">
        <v>301</v>
      </c>
      <c r="S11" s="889" t="s">
        <v>301</v>
      </c>
      <c r="T11" s="508" t="s">
        <v>301</v>
      </c>
      <c r="U11" s="207" t="s">
        <v>301</v>
      </c>
      <c r="V11" s="207" t="s">
        <v>301</v>
      </c>
      <c r="W11" s="207"/>
      <c r="X11" s="508" t="s">
        <v>301</v>
      </c>
      <c r="Y11" s="508" t="s">
        <v>301</v>
      </c>
      <c r="Z11" s="508" t="s">
        <v>302</v>
      </c>
      <c r="AA11" s="508" t="s">
        <v>302</v>
      </c>
      <c r="AB11" s="508" t="s">
        <v>303</v>
      </c>
      <c r="AC11" s="508" t="s">
        <v>302</v>
      </c>
      <c r="AD11" s="508" t="s">
        <v>304</v>
      </c>
      <c r="AE11" s="508" t="s">
        <v>305</v>
      </c>
      <c r="AF11" s="508" t="s">
        <v>306</v>
      </c>
      <c r="AG11" s="508" t="s">
        <v>308</v>
      </c>
      <c r="AH11" s="207" t="s">
        <v>307</v>
      </c>
      <c r="AI11" s="508" t="s">
        <v>307</v>
      </c>
      <c r="AJ11" s="508" t="s">
        <v>307</v>
      </c>
      <c r="AK11" s="508" t="s">
        <v>314</v>
      </c>
      <c r="AL11" s="514" t="s">
        <v>310</v>
      </c>
      <c r="AM11" s="514" t="s">
        <v>311</v>
      </c>
      <c r="AN11" s="514" t="s">
        <v>310</v>
      </c>
      <c r="AO11" s="514" t="s">
        <v>310</v>
      </c>
      <c r="AP11" s="514" t="s">
        <v>311</v>
      </c>
      <c r="AQ11" s="340" t="s">
        <v>310</v>
      </c>
      <c r="AR11" s="514" t="s">
        <v>310</v>
      </c>
      <c r="AS11" s="514" t="s">
        <v>311</v>
      </c>
      <c r="AT11" s="512" t="s">
        <v>310</v>
      </c>
      <c r="AU11" s="514" t="s">
        <v>311</v>
      </c>
      <c r="AV11" s="515" t="s">
        <v>312</v>
      </c>
      <c r="AW11" s="631" t="s">
        <v>272</v>
      </c>
      <c r="AX11" s="511" t="s">
        <v>273</v>
      </c>
      <c r="AY11" s="801" t="s">
        <v>867</v>
      </c>
      <c r="AZ11" s="511" t="s">
        <v>279</v>
      </c>
      <c r="BA11" s="511" t="s">
        <v>274</v>
      </c>
      <c r="BB11" s="511" t="s">
        <v>275</v>
      </c>
      <c r="BC11" s="511" t="s">
        <v>276</v>
      </c>
      <c r="BD11" s="512" t="s">
        <v>277</v>
      </c>
      <c r="BE11" s="512" t="s">
        <v>570</v>
      </c>
      <c r="BF11" s="214" t="s">
        <v>570</v>
      </c>
      <c r="BG11" s="726" t="s">
        <v>571</v>
      </c>
      <c r="BH11" s="632"/>
      <c r="BI11" s="632"/>
    </row>
    <row r="12" spans="1:61" ht="13.5" customHeight="1" x14ac:dyDescent="0.25">
      <c r="A12" s="517">
        <v>1</v>
      </c>
      <c r="B12" s="633">
        <v>5489</v>
      </c>
      <c r="C12" s="634">
        <v>600099482</v>
      </c>
      <c r="D12" s="519">
        <v>71166289</v>
      </c>
      <c r="E12" s="635" t="s">
        <v>375</v>
      </c>
      <c r="F12" s="519">
        <v>3111</v>
      </c>
      <c r="G12" s="635" t="s">
        <v>329</v>
      </c>
      <c r="H12" s="636" t="s">
        <v>281</v>
      </c>
      <c r="I12" s="637">
        <v>3276083</v>
      </c>
      <c r="J12" s="523">
        <v>2386691</v>
      </c>
      <c r="K12" s="523">
        <v>12000</v>
      </c>
      <c r="L12" s="638">
        <v>810758</v>
      </c>
      <c r="M12" s="638">
        <v>47734</v>
      </c>
      <c r="N12" s="523">
        <v>18900</v>
      </c>
      <c r="O12" s="524">
        <v>5.4398</v>
      </c>
      <c r="P12" s="730">
        <v>4</v>
      </c>
      <c r="Q12" s="826">
        <v>1.4398</v>
      </c>
      <c r="R12" s="292">
        <f>Z12*-1</f>
        <v>0</v>
      </c>
      <c r="S12" s="219">
        <v>0</v>
      </c>
      <c r="T12" s="219">
        <v>0</v>
      </c>
      <c r="U12" s="219">
        <v>16432</v>
      </c>
      <c r="V12" s="219">
        <v>-33136</v>
      </c>
      <c r="W12" s="219">
        <v>0</v>
      </c>
      <c r="X12" s="219">
        <v>0</v>
      </c>
      <c r="Y12" s="219">
        <f>SUM(R12:X12)</f>
        <v>-16704</v>
      </c>
      <c r="Z12" s="219">
        <v>0</v>
      </c>
      <c r="AA12" s="219">
        <v>0</v>
      </c>
      <c r="AB12" s="219">
        <v>0</v>
      </c>
      <c r="AC12" s="219">
        <f>SUM(Z12:AB12)</f>
        <v>0</v>
      </c>
      <c r="AD12" s="219">
        <f>Y12+AC12</f>
        <v>-16704</v>
      </c>
      <c r="AE12" s="220">
        <f>ROUND((Y12+Z12+AA12)*33.8%,0)</f>
        <v>-5646</v>
      </c>
      <c r="AF12" s="220">
        <f>ROUND(Y12*2%,0)</f>
        <v>-334</v>
      </c>
      <c r="AG12" s="219">
        <v>0</v>
      </c>
      <c r="AH12" s="219">
        <v>44999</v>
      </c>
      <c r="AI12" s="219">
        <v>0</v>
      </c>
      <c r="AJ12" s="219">
        <f>SUM(AG12:AI12)</f>
        <v>44999</v>
      </c>
      <c r="AK12" s="219">
        <f>AD12+AE12+AF12+AJ12</f>
        <v>22315</v>
      </c>
      <c r="AL12" s="221">
        <v>0</v>
      </c>
      <c r="AM12" s="221">
        <v>0</v>
      </c>
      <c r="AN12" s="221">
        <v>0</v>
      </c>
      <c r="AO12" s="221">
        <v>0</v>
      </c>
      <c r="AP12" s="221">
        <v>0</v>
      </c>
      <c r="AQ12" s="221">
        <v>0</v>
      </c>
      <c r="AR12" s="221">
        <v>0</v>
      </c>
      <c r="AS12" s="221">
        <v>0</v>
      </c>
      <c r="AT12" s="409">
        <f>AL12+AN12+AO12+AR12+AQ12</f>
        <v>0</v>
      </c>
      <c r="AU12" s="221">
        <f>AM12+AP12+AS12</f>
        <v>0</v>
      </c>
      <c r="AV12" s="222">
        <f>SUM(AT12:AU12)</f>
        <v>0</v>
      </c>
      <c r="AW12" s="854">
        <f>I12+AK12</f>
        <v>3298398</v>
      </c>
      <c r="AX12" s="525">
        <f>J12+Y12</f>
        <v>2369987</v>
      </c>
      <c r="AY12" s="943">
        <f>W12</f>
        <v>0</v>
      </c>
      <c r="AZ12" s="219">
        <f>K12+AC12</f>
        <v>12000</v>
      </c>
      <c r="BA12" s="525">
        <f t="shared" ref="BA12:BB14" si="0">L12+AE12</f>
        <v>805112</v>
      </c>
      <c r="BB12" s="525">
        <f t="shared" si="0"/>
        <v>47400</v>
      </c>
      <c r="BC12" s="525">
        <f>N12+AJ12</f>
        <v>63899</v>
      </c>
      <c r="BD12" s="526">
        <f>O12+AV12</f>
        <v>5.4398</v>
      </c>
      <c r="BE12" s="526">
        <f>P12+AT12</f>
        <v>4</v>
      </c>
      <c r="BF12" s="952">
        <f>AQ12</f>
        <v>0</v>
      </c>
      <c r="BG12" s="527">
        <f>Q12+AU12</f>
        <v>1.4398</v>
      </c>
    </row>
    <row r="13" spans="1:61" ht="12.95" customHeight="1" x14ac:dyDescent="0.25">
      <c r="A13" s="541">
        <v>1</v>
      </c>
      <c r="B13" s="639">
        <v>5489</v>
      </c>
      <c r="C13" s="640">
        <v>600099482</v>
      </c>
      <c r="D13" s="542">
        <v>71166289</v>
      </c>
      <c r="E13" s="641" t="s">
        <v>375</v>
      </c>
      <c r="F13" s="542">
        <v>3111</v>
      </c>
      <c r="G13" s="641" t="s">
        <v>323</v>
      </c>
      <c r="H13" s="545" t="s">
        <v>282</v>
      </c>
      <c r="I13" s="522">
        <v>0</v>
      </c>
      <c r="J13" s="547">
        <v>0</v>
      </c>
      <c r="K13" s="547">
        <v>0</v>
      </c>
      <c r="L13" s="339">
        <v>0</v>
      </c>
      <c r="M13" s="339">
        <v>0</v>
      </c>
      <c r="N13" s="547">
        <v>0</v>
      </c>
      <c r="O13" s="548">
        <v>0</v>
      </c>
      <c r="P13" s="733">
        <v>0</v>
      </c>
      <c r="Q13" s="823">
        <v>0</v>
      </c>
      <c r="R13" s="112">
        <f t="shared" ref="R13:R77" si="1">Z13*-1</f>
        <v>0</v>
      </c>
      <c r="S13" s="113">
        <v>0</v>
      </c>
      <c r="T13" s="113">
        <v>0</v>
      </c>
      <c r="U13" s="113">
        <v>0</v>
      </c>
      <c r="V13" s="113">
        <v>0</v>
      </c>
      <c r="W13" s="113">
        <v>0</v>
      </c>
      <c r="X13" s="113">
        <v>0</v>
      </c>
      <c r="Y13" s="113">
        <f t="shared" ref="Y13:Y77" si="2">SUM(R13:X13)</f>
        <v>0</v>
      </c>
      <c r="Z13" s="113">
        <v>0</v>
      </c>
      <c r="AA13" s="113">
        <v>0</v>
      </c>
      <c r="AB13" s="113">
        <v>0</v>
      </c>
      <c r="AC13" s="113">
        <f t="shared" ref="AC13:AC77" si="3">SUM(Z13:AB13)</f>
        <v>0</v>
      </c>
      <c r="AD13" s="113">
        <f t="shared" ref="AD13:AD77" si="4">Y13+AC13</f>
        <v>0</v>
      </c>
      <c r="AE13" s="114">
        <f t="shared" ref="AE13:AE77" si="5">ROUND((Y13+Z13+AA13)*33.8%,0)</f>
        <v>0</v>
      </c>
      <c r="AF13" s="114">
        <f t="shared" ref="AF13:AF77" si="6">ROUND(Y13*2%,0)</f>
        <v>0</v>
      </c>
      <c r="AG13" s="113">
        <v>0</v>
      </c>
      <c r="AH13" s="113">
        <v>0</v>
      </c>
      <c r="AI13" s="113">
        <v>0</v>
      </c>
      <c r="AJ13" s="113">
        <f t="shared" ref="AJ13:AJ77" si="7">SUM(AG13:AI13)</f>
        <v>0</v>
      </c>
      <c r="AK13" s="113">
        <f t="shared" ref="AK13:AK77" si="8">AD13+AE13+AF13+AJ13</f>
        <v>0</v>
      </c>
      <c r="AL13" s="115">
        <v>0</v>
      </c>
      <c r="AM13" s="115">
        <v>0</v>
      </c>
      <c r="AN13" s="115">
        <v>0</v>
      </c>
      <c r="AO13" s="115">
        <v>0</v>
      </c>
      <c r="AP13" s="115">
        <v>0</v>
      </c>
      <c r="AQ13" s="115">
        <v>0</v>
      </c>
      <c r="AR13" s="115">
        <v>0</v>
      </c>
      <c r="AS13" s="115">
        <v>0</v>
      </c>
      <c r="AT13" s="409">
        <f t="shared" ref="AT13:AT14" si="9">AL13+AN13+AO13+AR13+AQ13</f>
        <v>0</v>
      </c>
      <c r="AU13" s="115">
        <f>AM13+AP13+AS13</f>
        <v>0</v>
      </c>
      <c r="AV13" s="116">
        <f t="shared" ref="AV13:AV77" si="10">SUM(AT13:AU13)</f>
        <v>0</v>
      </c>
      <c r="AW13" s="855">
        <f>I13+AK13</f>
        <v>0</v>
      </c>
      <c r="AX13" s="528">
        <f>J13+Y13</f>
        <v>0</v>
      </c>
      <c r="AY13" s="113">
        <f>W13</f>
        <v>0</v>
      </c>
      <c r="AZ13" s="113">
        <f>K13+AC13</f>
        <v>0</v>
      </c>
      <c r="BA13" s="528">
        <f t="shared" si="0"/>
        <v>0</v>
      </c>
      <c r="BB13" s="528">
        <f t="shared" si="0"/>
        <v>0</v>
      </c>
      <c r="BC13" s="528">
        <f>N13+AJ13</f>
        <v>0</v>
      </c>
      <c r="BD13" s="549">
        <f>O13+AV13</f>
        <v>0</v>
      </c>
      <c r="BE13" s="549">
        <f>P13+AT13</f>
        <v>0</v>
      </c>
      <c r="BF13" s="953">
        <f>AQ13</f>
        <v>0</v>
      </c>
      <c r="BG13" s="550">
        <f>Q13+AU13</f>
        <v>0</v>
      </c>
    </row>
    <row r="14" spans="1:61" ht="12.95" customHeight="1" x14ac:dyDescent="0.25">
      <c r="A14" s="541">
        <v>1</v>
      </c>
      <c r="B14" s="639">
        <v>5489</v>
      </c>
      <c r="C14" s="640">
        <v>600099482</v>
      </c>
      <c r="D14" s="542">
        <v>71166289</v>
      </c>
      <c r="E14" s="641" t="s">
        <v>375</v>
      </c>
      <c r="F14" s="542">
        <v>3141</v>
      </c>
      <c r="G14" s="641" t="s">
        <v>319</v>
      </c>
      <c r="H14" s="545" t="s">
        <v>282</v>
      </c>
      <c r="I14" s="522">
        <v>570888</v>
      </c>
      <c r="J14" s="547">
        <v>418595</v>
      </c>
      <c r="K14" s="547">
        <v>0</v>
      </c>
      <c r="L14" s="339">
        <v>141485</v>
      </c>
      <c r="M14" s="339">
        <v>8372</v>
      </c>
      <c r="N14" s="547">
        <v>2436</v>
      </c>
      <c r="O14" s="548">
        <v>1.42</v>
      </c>
      <c r="P14" s="733">
        <v>0</v>
      </c>
      <c r="Q14" s="823">
        <v>1.42</v>
      </c>
      <c r="R14" s="112">
        <f t="shared" si="1"/>
        <v>0</v>
      </c>
      <c r="S14" s="113">
        <v>0</v>
      </c>
      <c r="T14" s="113">
        <v>0</v>
      </c>
      <c r="U14" s="113">
        <v>0</v>
      </c>
      <c r="V14" s="113">
        <v>0</v>
      </c>
      <c r="W14" s="113">
        <v>0</v>
      </c>
      <c r="X14" s="113">
        <v>0</v>
      </c>
      <c r="Y14" s="113">
        <f t="shared" si="2"/>
        <v>0</v>
      </c>
      <c r="Z14" s="113">
        <v>0</v>
      </c>
      <c r="AA14" s="113">
        <v>0</v>
      </c>
      <c r="AB14" s="113">
        <v>0</v>
      </c>
      <c r="AC14" s="113">
        <f t="shared" si="3"/>
        <v>0</v>
      </c>
      <c r="AD14" s="113">
        <f t="shared" si="4"/>
        <v>0</v>
      </c>
      <c r="AE14" s="114">
        <f t="shared" si="5"/>
        <v>0</v>
      </c>
      <c r="AF14" s="114">
        <f t="shared" si="6"/>
        <v>0</v>
      </c>
      <c r="AG14" s="113">
        <v>0</v>
      </c>
      <c r="AH14" s="113">
        <v>0</v>
      </c>
      <c r="AI14" s="113">
        <v>0</v>
      </c>
      <c r="AJ14" s="113">
        <f t="shared" si="7"/>
        <v>0</v>
      </c>
      <c r="AK14" s="113">
        <f t="shared" si="8"/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v>0</v>
      </c>
      <c r="AQ14" s="115">
        <v>0</v>
      </c>
      <c r="AR14" s="115">
        <v>0</v>
      </c>
      <c r="AS14" s="115">
        <v>0</v>
      </c>
      <c r="AT14" s="409">
        <f t="shared" si="9"/>
        <v>0</v>
      </c>
      <c r="AU14" s="115">
        <f>AM14+AP14+AS14</f>
        <v>0</v>
      </c>
      <c r="AV14" s="116">
        <f t="shared" si="10"/>
        <v>0</v>
      </c>
      <c r="AW14" s="855">
        <f>I14+AK14</f>
        <v>570888</v>
      </c>
      <c r="AX14" s="528">
        <f>J14+Y14</f>
        <v>418595</v>
      </c>
      <c r="AY14" s="113">
        <f>W14</f>
        <v>0</v>
      </c>
      <c r="AZ14" s="113">
        <f>K14+AC14</f>
        <v>0</v>
      </c>
      <c r="BA14" s="528">
        <f t="shared" si="0"/>
        <v>141485</v>
      </c>
      <c r="BB14" s="528">
        <f t="shared" si="0"/>
        <v>8372</v>
      </c>
      <c r="BC14" s="528">
        <f>N14+AJ14</f>
        <v>2436</v>
      </c>
      <c r="BD14" s="549">
        <f>O14+AV14</f>
        <v>1.42</v>
      </c>
      <c r="BE14" s="549">
        <f>P14+AT14</f>
        <v>0</v>
      </c>
      <c r="BF14" s="953">
        <f>AQ14</f>
        <v>0</v>
      </c>
      <c r="BG14" s="550">
        <f>Q14+AU14</f>
        <v>1.42</v>
      </c>
    </row>
    <row r="15" spans="1:61" ht="12.95" customHeight="1" x14ac:dyDescent="0.25">
      <c r="A15" s="642">
        <v>1</v>
      </c>
      <c r="B15" s="643">
        <v>5489</v>
      </c>
      <c r="C15" s="644">
        <v>600099482</v>
      </c>
      <c r="D15" s="643">
        <v>71166289</v>
      </c>
      <c r="E15" s="645" t="s">
        <v>376</v>
      </c>
      <c r="F15" s="531"/>
      <c r="G15" s="645"/>
      <c r="H15" s="554"/>
      <c r="I15" s="646">
        <v>3846971</v>
      </c>
      <c r="J15" s="647">
        <v>2805286</v>
      </c>
      <c r="K15" s="647">
        <v>12000</v>
      </c>
      <c r="L15" s="647">
        <v>952243</v>
      </c>
      <c r="M15" s="647">
        <v>56106</v>
      </c>
      <c r="N15" s="647">
        <v>21336</v>
      </c>
      <c r="O15" s="648">
        <v>6.8597999999999999</v>
      </c>
      <c r="P15" s="648">
        <v>4</v>
      </c>
      <c r="Q15" s="649">
        <v>2.8597999999999999</v>
      </c>
      <c r="R15" s="646">
        <f t="shared" ref="R15:BG15" si="11">SUM(R12:R14)</f>
        <v>0</v>
      </c>
      <c r="S15" s="647">
        <f t="shared" si="11"/>
        <v>0</v>
      </c>
      <c r="T15" s="647">
        <f t="shared" si="11"/>
        <v>0</v>
      </c>
      <c r="U15" s="647">
        <f t="shared" ref="U15" si="12">SUM(U12:U14)</f>
        <v>16432</v>
      </c>
      <c r="V15" s="647">
        <f t="shared" si="11"/>
        <v>-33136</v>
      </c>
      <c r="W15" s="647">
        <f t="shared" ref="W15" si="13">SUM(W12:W14)</f>
        <v>0</v>
      </c>
      <c r="X15" s="647">
        <f t="shared" si="11"/>
        <v>0</v>
      </c>
      <c r="Y15" s="647">
        <f t="shared" si="11"/>
        <v>-16704</v>
      </c>
      <c r="Z15" s="647">
        <f t="shared" si="11"/>
        <v>0</v>
      </c>
      <c r="AA15" s="647">
        <f t="shared" si="11"/>
        <v>0</v>
      </c>
      <c r="AB15" s="647">
        <f t="shared" si="11"/>
        <v>0</v>
      </c>
      <c r="AC15" s="647">
        <f t="shared" si="11"/>
        <v>0</v>
      </c>
      <c r="AD15" s="647">
        <f t="shared" si="11"/>
        <v>-16704</v>
      </c>
      <c r="AE15" s="647">
        <f t="shared" si="11"/>
        <v>-5646</v>
      </c>
      <c r="AF15" s="647">
        <f t="shared" si="11"/>
        <v>-334</v>
      </c>
      <c r="AG15" s="647">
        <f t="shared" si="11"/>
        <v>0</v>
      </c>
      <c r="AH15" s="647">
        <f t="shared" ref="AH15" si="14">SUM(AH12:AH14)</f>
        <v>44999</v>
      </c>
      <c r="AI15" s="647">
        <f t="shared" si="11"/>
        <v>0</v>
      </c>
      <c r="AJ15" s="647">
        <f t="shared" si="11"/>
        <v>44999</v>
      </c>
      <c r="AK15" s="647">
        <f t="shared" si="11"/>
        <v>22315</v>
      </c>
      <c r="AL15" s="648">
        <f t="shared" si="11"/>
        <v>0</v>
      </c>
      <c r="AM15" s="648">
        <f t="shared" si="11"/>
        <v>0</v>
      </c>
      <c r="AN15" s="648">
        <f t="shared" si="11"/>
        <v>0</v>
      </c>
      <c r="AO15" s="648">
        <f t="shared" si="11"/>
        <v>0</v>
      </c>
      <c r="AP15" s="648">
        <f t="shared" si="11"/>
        <v>0</v>
      </c>
      <c r="AQ15" s="648">
        <f t="shared" ref="AQ15" si="15">SUM(AQ12:AQ14)</f>
        <v>0</v>
      </c>
      <c r="AR15" s="648">
        <f t="shared" si="11"/>
        <v>0</v>
      </c>
      <c r="AS15" s="648">
        <f t="shared" si="11"/>
        <v>0</v>
      </c>
      <c r="AT15" s="921">
        <f t="shared" si="11"/>
        <v>0</v>
      </c>
      <c r="AU15" s="648">
        <f t="shared" si="11"/>
        <v>0</v>
      </c>
      <c r="AV15" s="650">
        <f t="shared" si="11"/>
        <v>0</v>
      </c>
      <c r="AW15" s="858">
        <f t="shared" si="11"/>
        <v>3869286</v>
      </c>
      <c r="AX15" s="647">
        <f t="shared" si="11"/>
        <v>2788582</v>
      </c>
      <c r="AY15" s="944">
        <f t="shared" ref="AY15" si="16">SUM(AY12:AY14)</f>
        <v>0</v>
      </c>
      <c r="AZ15" s="647">
        <f t="shared" si="11"/>
        <v>12000</v>
      </c>
      <c r="BA15" s="647">
        <f t="shared" si="11"/>
        <v>946597</v>
      </c>
      <c r="BB15" s="647">
        <f t="shared" si="11"/>
        <v>55772</v>
      </c>
      <c r="BC15" s="647">
        <f t="shared" si="11"/>
        <v>66335</v>
      </c>
      <c r="BD15" s="648">
        <f t="shared" si="11"/>
        <v>6.8597999999999999</v>
      </c>
      <c r="BE15" s="648">
        <f t="shared" si="11"/>
        <v>4</v>
      </c>
      <c r="BF15" s="648">
        <f t="shared" si="11"/>
        <v>0</v>
      </c>
      <c r="BG15" s="650">
        <f t="shared" si="11"/>
        <v>2.8597999999999999</v>
      </c>
    </row>
    <row r="16" spans="1:61" ht="12.95" customHeight="1" x14ac:dyDescent="0.25">
      <c r="A16" s="541">
        <v>2</v>
      </c>
      <c r="B16" s="639">
        <v>5451</v>
      </c>
      <c r="C16" s="640">
        <v>600098893</v>
      </c>
      <c r="D16" s="542">
        <v>70939331</v>
      </c>
      <c r="E16" s="641" t="s">
        <v>377</v>
      </c>
      <c r="F16" s="542">
        <v>3111</v>
      </c>
      <c r="G16" s="641" t="s">
        <v>329</v>
      </c>
      <c r="H16" s="545" t="s">
        <v>281</v>
      </c>
      <c r="I16" s="522">
        <v>9931087</v>
      </c>
      <c r="J16" s="547">
        <v>7162658</v>
      </c>
      <c r="K16" s="547">
        <v>17000</v>
      </c>
      <c r="L16" s="339">
        <v>2426725</v>
      </c>
      <c r="M16" s="339">
        <v>143254</v>
      </c>
      <c r="N16" s="547">
        <v>181450</v>
      </c>
      <c r="O16" s="548">
        <v>16.621500000000001</v>
      </c>
      <c r="P16" s="733">
        <v>12</v>
      </c>
      <c r="Q16" s="823">
        <v>4.6215000000000011</v>
      </c>
      <c r="R16" s="112">
        <f t="shared" si="1"/>
        <v>0</v>
      </c>
      <c r="S16" s="113">
        <v>0</v>
      </c>
      <c r="T16" s="113">
        <v>0</v>
      </c>
      <c r="U16" s="113">
        <v>70920</v>
      </c>
      <c r="V16" s="113">
        <v>0</v>
      </c>
      <c r="W16" s="113">
        <v>0</v>
      </c>
      <c r="X16" s="113">
        <v>0</v>
      </c>
      <c r="Y16" s="113">
        <f t="shared" si="2"/>
        <v>70920</v>
      </c>
      <c r="Z16" s="113">
        <v>0</v>
      </c>
      <c r="AA16" s="113">
        <v>0</v>
      </c>
      <c r="AB16" s="113">
        <v>0</v>
      </c>
      <c r="AC16" s="113">
        <f t="shared" si="3"/>
        <v>0</v>
      </c>
      <c r="AD16" s="113">
        <f t="shared" si="4"/>
        <v>70920</v>
      </c>
      <c r="AE16" s="114">
        <f t="shared" si="5"/>
        <v>23971</v>
      </c>
      <c r="AF16" s="114">
        <f t="shared" si="6"/>
        <v>1418</v>
      </c>
      <c r="AG16" s="113">
        <v>0</v>
      </c>
      <c r="AH16" s="113">
        <v>0</v>
      </c>
      <c r="AI16" s="113">
        <v>0</v>
      </c>
      <c r="AJ16" s="113">
        <f t="shared" si="7"/>
        <v>0</v>
      </c>
      <c r="AK16" s="113">
        <f t="shared" si="8"/>
        <v>96309</v>
      </c>
      <c r="AL16" s="115">
        <v>0</v>
      </c>
      <c r="AM16" s="115">
        <v>0</v>
      </c>
      <c r="AN16" s="115">
        <v>0</v>
      </c>
      <c r="AO16" s="115">
        <v>0</v>
      </c>
      <c r="AP16" s="115">
        <v>0</v>
      </c>
      <c r="AQ16" s="115">
        <v>0</v>
      </c>
      <c r="AR16" s="115">
        <v>0</v>
      </c>
      <c r="AS16" s="115">
        <v>0</v>
      </c>
      <c r="AT16" s="409">
        <f t="shared" ref="AT16:AT18" si="17">AL16+AN16+AO16+AR16+AQ16</f>
        <v>0</v>
      </c>
      <c r="AU16" s="115">
        <f>AM16+AP16+AS16</f>
        <v>0</v>
      </c>
      <c r="AV16" s="116">
        <f t="shared" si="10"/>
        <v>0</v>
      </c>
      <c r="AW16" s="855">
        <f>I16+AK16</f>
        <v>10027396</v>
      </c>
      <c r="AX16" s="528">
        <f>J16+Y16</f>
        <v>7233578</v>
      </c>
      <c r="AY16" s="113">
        <f t="shared" ref="AY16:AY18" si="18">W16</f>
        <v>0</v>
      </c>
      <c r="AZ16" s="113">
        <f>K16+AC16</f>
        <v>17000</v>
      </c>
      <c r="BA16" s="528">
        <f t="shared" ref="BA16:BB18" si="19">L16+AE16</f>
        <v>2450696</v>
      </c>
      <c r="BB16" s="528">
        <f t="shared" si="19"/>
        <v>144672</v>
      </c>
      <c r="BC16" s="528">
        <f>N16+AJ16</f>
        <v>181450</v>
      </c>
      <c r="BD16" s="549">
        <f>O16+AV16</f>
        <v>16.621500000000001</v>
      </c>
      <c r="BE16" s="549">
        <f>P16+AT16</f>
        <v>12</v>
      </c>
      <c r="BF16" s="953">
        <f t="shared" ref="BF16:BF18" si="20">AQ16</f>
        <v>0</v>
      </c>
      <c r="BG16" s="550">
        <f>Q16+AU16</f>
        <v>4.6215000000000011</v>
      </c>
    </row>
    <row r="17" spans="1:59" ht="12.95" customHeight="1" x14ac:dyDescent="0.25">
      <c r="A17" s="541">
        <v>2</v>
      </c>
      <c r="B17" s="639">
        <v>5451</v>
      </c>
      <c r="C17" s="640">
        <v>600098893</v>
      </c>
      <c r="D17" s="542">
        <v>70939331</v>
      </c>
      <c r="E17" s="641" t="s">
        <v>377</v>
      </c>
      <c r="F17" s="542">
        <v>3111</v>
      </c>
      <c r="G17" s="641" t="s">
        <v>317</v>
      </c>
      <c r="H17" s="545" t="s">
        <v>281</v>
      </c>
      <c r="I17" s="522">
        <v>496164</v>
      </c>
      <c r="J17" s="547">
        <v>365364</v>
      </c>
      <c r="K17" s="547">
        <v>0</v>
      </c>
      <c r="L17" s="339">
        <v>123493</v>
      </c>
      <c r="M17" s="339">
        <v>7307</v>
      </c>
      <c r="N17" s="547">
        <v>0</v>
      </c>
      <c r="O17" s="548">
        <v>1</v>
      </c>
      <c r="P17" s="733">
        <v>1</v>
      </c>
      <c r="Q17" s="823">
        <v>0</v>
      </c>
      <c r="R17" s="112">
        <f t="shared" si="1"/>
        <v>0</v>
      </c>
      <c r="S17" s="113">
        <v>0</v>
      </c>
      <c r="T17" s="113">
        <v>0</v>
      </c>
      <c r="U17" s="113">
        <v>0</v>
      </c>
      <c r="V17" s="113">
        <v>0</v>
      </c>
      <c r="W17" s="113">
        <v>0</v>
      </c>
      <c r="X17" s="113">
        <v>0</v>
      </c>
      <c r="Y17" s="113">
        <f t="shared" si="2"/>
        <v>0</v>
      </c>
      <c r="Z17" s="113">
        <v>0</v>
      </c>
      <c r="AA17" s="113">
        <v>0</v>
      </c>
      <c r="AB17" s="113">
        <v>0</v>
      </c>
      <c r="AC17" s="113">
        <f t="shared" si="3"/>
        <v>0</v>
      </c>
      <c r="AD17" s="113">
        <f t="shared" si="4"/>
        <v>0</v>
      </c>
      <c r="AE17" s="114">
        <f t="shared" si="5"/>
        <v>0</v>
      </c>
      <c r="AF17" s="114">
        <f t="shared" si="6"/>
        <v>0</v>
      </c>
      <c r="AG17" s="113">
        <v>0</v>
      </c>
      <c r="AH17" s="113">
        <v>0</v>
      </c>
      <c r="AI17" s="113">
        <v>0</v>
      </c>
      <c r="AJ17" s="113">
        <f t="shared" si="7"/>
        <v>0</v>
      </c>
      <c r="AK17" s="113">
        <f t="shared" si="8"/>
        <v>0</v>
      </c>
      <c r="AL17" s="115">
        <v>0</v>
      </c>
      <c r="AM17" s="115">
        <v>0</v>
      </c>
      <c r="AN17" s="115">
        <v>0</v>
      </c>
      <c r="AO17" s="115">
        <v>0</v>
      </c>
      <c r="AP17" s="115">
        <v>0</v>
      </c>
      <c r="AQ17" s="115">
        <v>0</v>
      </c>
      <c r="AR17" s="115">
        <v>0</v>
      </c>
      <c r="AS17" s="115">
        <v>0</v>
      </c>
      <c r="AT17" s="409">
        <f t="shared" si="17"/>
        <v>0</v>
      </c>
      <c r="AU17" s="115">
        <f>AM17+AP17+AS17</f>
        <v>0</v>
      </c>
      <c r="AV17" s="116">
        <f t="shared" si="10"/>
        <v>0</v>
      </c>
      <c r="AW17" s="855">
        <f>I17+AK17</f>
        <v>496164</v>
      </c>
      <c r="AX17" s="528">
        <f>J17+Y17</f>
        <v>365364</v>
      </c>
      <c r="AY17" s="113">
        <f t="shared" si="18"/>
        <v>0</v>
      </c>
      <c r="AZ17" s="113">
        <f>K17+AC17</f>
        <v>0</v>
      </c>
      <c r="BA17" s="528">
        <f t="shared" si="19"/>
        <v>123493</v>
      </c>
      <c r="BB17" s="528">
        <f t="shared" si="19"/>
        <v>7307</v>
      </c>
      <c r="BC17" s="528">
        <f>N17+AJ17</f>
        <v>0</v>
      </c>
      <c r="BD17" s="549">
        <f>O17+AV17</f>
        <v>1</v>
      </c>
      <c r="BE17" s="549">
        <f>P17+AT17</f>
        <v>1</v>
      </c>
      <c r="BF17" s="953">
        <f t="shared" si="20"/>
        <v>0</v>
      </c>
      <c r="BG17" s="550">
        <f>Q17+AU17</f>
        <v>0</v>
      </c>
    </row>
    <row r="18" spans="1:59" ht="12.95" customHeight="1" x14ac:dyDescent="0.25">
      <c r="A18" s="541">
        <v>2</v>
      </c>
      <c r="B18" s="639">
        <v>5451</v>
      </c>
      <c r="C18" s="640">
        <v>600098893</v>
      </c>
      <c r="D18" s="542">
        <v>70939331</v>
      </c>
      <c r="E18" s="641" t="s">
        <v>377</v>
      </c>
      <c r="F18" s="542">
        <v>3141</v>
      </c>
      <c r="G18" s="641" t="s">
        <v>319</v>
      </c>
      <c r="H18" s="545" t="s">
        <v>282</v>
      </c>
      <c r="I18" s="522">
        <v>1451809</v>
      </c>
      <c r="J18" s="547">
        <v>1063208</v>
      </c>
      <c r="K18" s="547">
        <v>0</v>
      </c>
      <c r="L18" s="339">
        <v>359365</v>
      </c>
      <c r="M18" s="339">
        <v>21264</v>
      </c>
      <c r="N18" s="547">
        <v>7972</v>
      </c>
      <c r="O18" s="548">
        <v>3.61</v>
      </c>
      <c r="P18" s="733">
        <v>0</v>
      </c>
      <c r="Q18" s="823">
        <v>3.61</v>
      </c>
      <c r="R18" s="112">
        <f t="shared" si="1"/>
        <v>0</v>
      </c>
      <c r="S18" s="113">
        <v>0</v>
      </c>
      <c r="T18" s="113">
        <v>0</v>
      </c>
      <c r="U18" s="113">
        <v>0</v>
      </c>
      <c r="V18" s="113">
        <v>0</v>
      </c>
      <c r="W18" s="113">
        <v>0</v>
      </c>
      <c r="X18" s="113">
        <v>0</v>
      </c>
      <c r="Y18" s="113">
        <f t="shared" si="2"/>
        <v>0</v>
      </c>
      <c r="Z18" s="113">
        <v>0</v>
      </c>
      <c r="AA18" s="113">
        <v>0</v>
      </c>
      <c r="AB18" s="113">
        <v>0</v>
      </c>
      <c r="AC18" s="113">
        <f t="shared" si="3"/>
        <v>0</v>
      </c>
      <c r="AD18" s="113">
        <f t="shared" si="4"/>
        <v>0</v>
      </c>
      <c r="AE18" s="114">
        <f t="shared" si="5"/>
        <v>0</v>
      </c>
      <c r="AF18" s="114">
        <f t="shared" si="6"/>
        <v>0</v>
      </c>
      <c r="AG18" s="113">
        <v>0</v>
      </c>
      <c r="AH18" s="113">
        <v>0</v>
      </c>
      <c r="AI18" s="113">
        <v>0</v>
      </c>
      <c r="AJ18" s="113">
        <f t="shared" si="7"/>
        <v>0</v>
      </c>
      <c r="AK18" s="113">
        <f t="shared" si="8"/>
        <v>0</v>
      </c>
      <c r="AL18" s="115">
        <v>0</v>
      </c>
      <c r="AM18" s="115">
        <v>0</v>
      </c>
      <c r="AN18" s="115">
        <v>0</v>
      </c>
      <c r="AO18" s="115">
        <v>0</v>
      </c>
      <c r="AP18" s="115">
        <v>0</v>
      </c>
      <c r="AQ18" s="115">
        <v>0</v>
      </c>
      <c r="AR18" s="115">
        <v>0</v>
      </c>
      <c r="AS18" s="115">
        <v>0</v>
      </c>
      <c r="AT18" s="409">
        <f t="shared" si="17"/>
        <v>0</v>
      </c>
      <c r="AU18" s="115">
        <f>AM18+AP18+AS18</f>
        <v>0</v>
      </c>
      <c r="AV18" s="116">
        <f t="shared" si="10"/>
        <v>0</v>
      </c>
      <c r="AW18" s="855">
        <f>I18+AK18</f>
        <v>1451809</v>
      </c>
      <c r="AX18" s="528">
        <f>J18+Y18</f>
        <v>1063208</v>
      </c>
      <c r="AY18" s="113">
        <f t="shared" si="18"/>
        <v>0</v>
      </c>
      <c r="AZ18" s="113">
        <f>K18+AC18</f>
        <v>0</v>
      </c>
      <c r="BA18" s="528">
        <f t="shared" si="19"/>
        <v>359365</v>
      </c>
      <c r="BB18" s="528">
        <f t="shared" si="19"/>
        <v>21264</v>
      </c>
      <c r="BC18" s="528">
        <f>N18+AJ18</f>
        <v>7972</v>
      </c>
      <c r="BD18" s="549">
        <f>O18+AV18</f>
        <v>3.61</v>
      </c>
      <c r="BE18" s="549">
        <f>P18+AT18</f>
        <v>0</v>
      </c>
      <c r="BF18" s="953">
        <f t="shared" si="20"/>
        <v>0</v>
      </c>
      <c r="BG18" s="550">
        <f>Q18+AU18</f>
        <v>3.61</v>
      </c>
    </row>
    <row r="19" spans="1:59" ht="12.95" customHeight="1" x14ac:dyDescent="0.25">
      <c r="A19" s="642">
        <v>2</v>
      </c>
      <c r="B19" s="643">
        <v>5451</v>
      </c>
      <c r="C19" s="644">
        <v>600098893</v>
      </c>
      <c r="D19" s="643">
        <v>70939331</v>
      </c>
      <c r="E19" s="645" t="s">
        <v>378</v>
      </c>
      <c r="F19" s="531"/>
      <c r="G19" s="645"/>
      <c r="H19" s="554"/>
      <c r="I19" s="646">
        <v>11879060</v>
      </c>
      <c r="J19" s="647">
        <v>8591230</v>
      </c>
      <c r="K19" s="647">
        <v>17000</v>
      </c>
      <c r="L19" s="647">
        <v>2909583</v>
      </c>
      <c r="M19" s="647">
        <v>171825</v>
      </c>
      <c r="N19" s="647">
        <v>189422</v>
      </c>
      <c r="O19" s="648">
        <v>21.2315</v>
      </c>
      <c r="P19" s="648">
        <v>13</v>
      </c>
      <c r="Q19" s="649">
        <v>8.2315000000000005</v>
      </c>
      <c r="R19" s="646">
        <f t="shared" ref="R19:BG19" si="21">SUM(R16:R18)</f>
        <v>0</v>
      </c>
      <c r="S19" s="647">
        <f t="shared" si="21"/>
        <v>0</v>
      </c>
      <c r="T19" s="647">
        <f t="shared" si="21"/>
        <v>0</v>
      </c>
      <c r="U19" s="647">
        <f t="shared" ref="U19" si="22">SUM(U16:U18)</f>
        <v>70920</v>
      </c>
      <c r="V19" s="647">
        <f t="shared" si="21"/>
        <v>0</v>
      </c>
      <c r="W19" s="647">
        <f t="shared" ref="W19" si="23">SUM(W16:W18)</f>
        <v>0</v>
      </c>
      <c r="X19" s="647">
        <f t="shared" si="21"/>
        <v>0</v>
      </c>
      <c r="Y19" s="647">
        <f t="shared" si="21"/>
        <v>70920</v>
      </c>
      <c r="Z19" s="647">
        <f t="shared" si="21"/>
        <v>0</v>
      </c>
      <c r="AA19" s="647">
        <f t="shared" si="21"/>
        <v>0</v>
      </c>
      <c r="AB19" s="647">
        <f t="shared" si="21"/>
        <v>0</v>
      </c>
      <c r="AC19" s="647">
        <f t="shared" si="21"/>
        <v>0</v>
      </c>
      <c r="AD19" s="647">
        <f t="shared" si="21"/>
        <v>70920</v>
      </c>
      <c r="AE19" s="647">
        <f t="shared" si="21"/>
        <v>23971</v>
      </c>
      <c r="AF19" s="647">
        <f t="shared" si="21"/>
        <v>1418</v>
      </c>
      <c r="AG19" s="647">
        <f t="shared" si="21"/>
        <v>0</v>
      </c>
      <c r="AH19" s="647">
        <f t="shared" ref="AH19" si="24">SUM(AH16:AH18)</f>
        <v>0</v>
      </c>
      <c r="AI19" s="647">
        <f t="shared" si="21"/>
        <v>0</v>
      </c>
      <c r="AJ19" s="647">
        <f t="shared" si="21"/>
        <v>0</v>
      </c>
      <c r="AK19" s="647">
        <f t="shared" si="21"/>
        <v>96309</v>
      </c>
      <c r="AL19" s="648">
        <f t="shared" si="21"/>
        <v>0</v>
      </c>
      <c r="AM19" s="648">
        <f t="shared" si="21"/>
        <v>0</v>
      </c>
      <c r="AN19" s="648">
        <f t="shared" si="21"/>
        <v>0</v>
      </c>
      <c r="AO19" s="648">
        <f t="shared" si="21"/>
        <v>0</v>
      </c>
      <c r="AP19" s="648">
        <f t="shared" si="21"/>
        <v>0</v>
      </c>
      <c r="AQ19" s="648">
        <f t="shared" ref="AQ19" si="25">SUM(AQ16:AQ18)</f>
        <v>0</v>
      </c>
      <c r="AR19" s="648">
        <f t="shared" si="21"/>
        <v>0</v>
      </c>
      <c r="AS19" s="648">
        <f t="shared" si="21"/>
        <v>0</v>
      </c>
      <c r="AT19" s="921">
        <f t="shared" si="21"/>
        <v>0</v>
      </c>
      <c r="AU19" s="648">
        <f t="shared" si="21"/>
        <v>0</v>
      </c>
      <c r="AV19" s="650">
        <f t="shared" si="21"/>
        <v>0</v>
      </c>
      <c r="AW19" s="858">
        <f t="shared" si="21"/>
        <v>11975369</v>
      </c>
      <c r="AX19" s="647">
        <f t="shared" si="21"/>
        <v>8662150</v>
      </c>
      <c r="AY19" s="944">
        <f t="shared" ref="AY19" si="26">SUM(AY16:AY18)</f>
        <v>0</v>
      </c>
      <c r="AZ19" s="647">
        <f t="shared" si="21"/>
        <v>17000</v>
      </c>
      <c r="BA19" s="647">
        <f t="shared" si="21"/>
        <v>2933554</v>
      </c>
      <c r="BB19" s="647">
        <f t="shared" si="21"/>
        <v>173243</v>
      </c>
      <c r="BC19" s="647">
        <f t="shared" si="21"/>
        <v>189422</v>
      </c>
      <c r="BD19" s="648">
        <f t="shared" si="21"/>
        <v>21.2315</v>
      </c>
      <c r="BE19" s="648">
        <f t="shared" si="21"/>
        <v>13</v>
      </c>
      <c r="BF19" s="648">
        <f t="shared" si="21"/>
        <v>0</v>
      </c>
      <c r="BG19" s="650">
        <f t="shared" si="21"/>
        <v>8.2315000000000005</v>
      </c>
    </row>
    <row r="20" spans="1:59" ht="12.95" customHeight="1" x14ac:dyDescent="0.25">
      <c r="A20" s="541">
        <v>3</v>
      </c>
      <c r="B20" s="639">
        <v>5450</v>
      </c>
      <c r="C20" s="640">
        <v>600098834</v>
      </c>
      <c r="D20" s="542">
        <v>70939322</v>
      </c>
      <c r="E20" s="641" t="s">
        <v>846</v>
      </c>
      <c r="F20" s="542">
        <v>3111</v>
      </c>
      <c r="G20" s="641" t="s">
        <v>329</v>
      </c>
      <c r="H20" s="545" t="s">
        <v>281</v>
      </c>
      <c r="I20" s="522">
        <v>5902863</v>
      </c>
      <c r="J20" s="547">
        <v>4274826</v>
      </c>
      <c r="K20" s="547">
        <v>25000</v>
      </c>
      <c r="L20" s="339">
        <v>1453341</v>
      </c>
      <c r="M20" s="339">
        <v>85496</v>
      </c>
      <c r="N20" s="547">
        <v>64200</v>
      </c>
      <c r="O20" s="548">
        <v>10.4282</v>
      </c>
      <c r="P20" s="733">
        <v>7.36</v>
      </c>
      <c r="Q20" s="823">
        <v>3.0682</v>
      </c>
      <c r="R20" s="112">
        <f t="shared" si="1"/>
        <v>20000</v>
      </c>
      <c r="S20" s="113">
        <v>0</v>
      </c>
      <c r="T20" s="113">
        <v>141296</v>
      </c>
      <c r="U20" s="113">
        <v>25212</v>
      </c>
      <c r="V20" s="113">
        <v>0</v>
      </c>
      <c r="W20" s="113">
        <v>0</v>
      </c>
      <c r="X20" s="113">
        <v>0</v>
      </c>
      <c r="Y20" s="113">
        <f t="shared" si="2"/>
        <v>186508</v>
      </c>
      <c r="Z20" s="113">
        <v>-20000</v>
      </c>
      <c r="AA20" s="113">
        <v>0</v>
      </c>
      <c r="AB20" s="113">
        <v>0</v>
      </c>
      <c r="AC20" s="113">
        <f t="shared" si="3"/>
        <v>-20000</v>
      </c>
      <c r="AD20" s="113">
        <f t="shared" si="4"/>
        <v>166508</v>
      </c>
      <c r="AE20" s="114">
        <f t="shared" si="5"/>
        <v>56280</v>
      </c>
      <c r="AF20" s="114">
        <f t="shared" si="6"/>
        <v>3730</v>
      </c>
      <c r="AG20" s="113">
        <v>0</v>
      </c>
      <c r="AH20" s="113">
        <v>0</v>
      </c>
      <c r="AI20" s="113">
        <v>0</v>
      </c>
      <c r="AJ20" s="113">
        <f t="shared" si="7"/>
        <v>0</v>
      </c>
      <c r="AK20" s="113">
        <f t="shared" si="8"/>
        <v>226518</v>
      </c>
      <c r="AL20" s="115">
        <v>0.03</v>
      </c>
      <c r="AM20" s="115">
        <v>0</v>
      </c>
      <c r="AN20" s="115">
        <v>0</v>
      </c>
      <c r="AO20" s="115">
        <v>0.3</v>
      </c>
      <c r="AP20" s="115">
        <v>0</v>
      </c>
      <c r="AQ20" s="115">
        <v>0</v>
      </c>
      <c r="AR20" s="115">
        <v>0</v>
      </c>
      <c r="AS20" s="115">
        <v>0</v>
      </c>
      <c r="AT20" s="409">
        <f t="shared" ref="AT20:AT22" si="27">AL20+AN20+AO20+AR20+AQ20</f>
        <v>0.32999999999999996</v>
      </c>
      <c r="AU20" s="115">
        <f>AM20+AP20+AS20</f>
        <v>0</v>
      </c>
      <c r="AV20" s="116">
        <f t="shared" si="10"/>
        <v>0.32999999999999996</v>
      </c>
      <c r="AW20" s="855">
        <f>I20+AK20</f>
        <v>6129381</v>
      </c>
      <c r="AX20" s="528">
        <f>J20+Y20</f>
        <v>4461334</v>
      </c>
      <c r="AY20" s="113">
        <f t="shared" ref="AY20:AY22" si="28">W20</f>
        <v>0</v>
      </c>
      <c r="AZ20" s="113">
        <f>K20+AC20</f>
        <v>5000</v>
      </c>
      <c r="BA20" s="528">
        <f t="shared" ref="BA20:BB22" si="29">L20+AE20</f>
        <v>1509621</v>
      </c>
      <c r="BB20" s="528">
        <f t="shared" si="29"/>
        <v>89226</v>
      </c>
      <c r="BC20" s="528">
        <f>N20+AJ20</f>
        <v>64200</v>
      </c>
      <c r="BD20" s="549">
        <f>O20+AV20</f>
        <v>10.7582</v>
      </c>
      <c r="BE20" s="549">
        <f>P20+AT20</f>
        <v>7.69</v>
      </c>
      <c r="BF20" s="953">
        <f t="shared" ref="BF20:BF22" si="30">AQ20</f>
        <v>0</v>
      </c>
      <c r="BG20" s="550">
        <f>Q20+AU20</f>
        <v>3.0682</v>
      </c>
    </row>
    <row r="21" spans="1:59" ht="12.95" customHeight="1" x14ac:dyDescent="0.25">
      <c r="A21" s="541">
        <v>3</v>
      </c>
      <c r="B21" s="639">
        <v>5450</v>
      </c>
      <c r="C21" s="640">
        <v>600098834</v>
      </c>
      <c r="D21" s="542">
        <v>70939322</v>
      </c>
      <c r="E21" s="641" t="s">
        <v>846</v>
      </c>
      <c r="F21" s="542">
        <v>3111</v>
      </c>
      <c r="G21" s="641" t="s">
        <v>323</v>
      </c>
      <c r="H21" s="545" t="s">
        <v>282</v>
      </c>
      <c r="I21" s="522">
        <v>667412</v>
      </c>
      <c r="J21" s="547">
        <v>471585</v>
      </c>
      <c r="K21" s="547">
        <v>0</v>
      </c>
      <c r="L21" s="339">
        <v>159395</v>
      </c>
      <c r="M21" s="339">
        <v>9432</v>
      </c>
      <c r="N21" s="547">
        <v>27000</v>
      </c>
      <c r="O21" s="548">
        <v>1.3399999999999999</v>
      </c>
      <c r="P21" s="733">
        <v>1.3399999999999999</v>
      </c>
      <c r="Q21" s="823">
        <v>0</v>
      </c>
      <c r="R21" s="112">
        <f t="shared" si="1"/>
        <v>0</v>
      </c>
      <c r="S21" s="113">
        <v>0</v>
      </c>
      <c r="T21" s="113">
        <v>0</v>
      </c>
      <c r="U21" s="113">
        <v>0</v>
      </c>
      <c r="V21" s="113">
        <v>0</v>
      </c>
      <c r="W21" s="113">
        <v>0</v>
      </c>
      <c r="X21" s="113">
        <v>0</v>
      </c>
      <c r="Y21" s="113">
        <f t="shared" si="2"/>
        <v>0</v>
      </c>
      <c r="Z21" s="113">
        <v>0</v>
      </c>
      <c r="AA21" s="113">
        <v>0</v>
      </c>
      <c r="AB21" s="113">
        <v>0</v>
      </c>
      <c r="AC21" s="113">
        <f t="shared" si="3"/>
        <v>0</v>
      </c>
      <c r="AD21" s="113">
        <f t="shared" si="4"/>
        <v>0</v>
      </c>
      <c r="AE21" s="114">
        <f t="shared" si="5"/>
        <v>0</v>
      </c>
      <c r="AF21" s="114">
        <f t="shared" si="6"/>
        <v>0</v>
      </c>
      <c r="AG21" s="113">
        <v>0</v>
      </c>
      <c r="AH21" s="113">
        <v>0</v>
      </c>
      <c r="AI21" s="113">
        <v>0</v>
      </c>
      <c r="AJ21" s="113">
        <f t="shared" si="7"/>
        <v>0</v>
      </c>
      <c r="AK21" s="113">
        <f t="shared" si="8"/>
        <v>0</v>
      </c>
      <c r="AL21" s="115">
        <v>0</v>
      </c>
      <c r="AM21" s="115">
        <v>0</v>
      </c>
      <c r="AN21" s="115">
        <v>0</v>
      </c>
      <c r="AO21" s="115">
        <v>0</v>
      </c>
      <c r="AP21" s="115">
        <v>0</v>
      </c>
      <c r="AQ21" s="115">
        <v>0</v>
      </c>
      <c r="AR21" s="115">
        <v>0</v>
      </c>
      <c r="AS21" s="115">
        <v>0</v>
      </c>
      <c r="AT21" s="409">
        <f t="shared" si="27"/>
        <v>0</v>
      </c>
      <c r="AU21" s="115">
        <f>AM21+AP21+AS21</f>
        <v>0</v>
      </c>
      <c r="AV21" s="116">
        <f t="shared" si="10"/>
        <v>0</v>
      </c>
      <c r="AW21" s="855">
        <f>I21+AK21</f>
        <v>667412</v>
      </c>
      <c r="AX21" s="528">
        <f>J21+Y21</f>
        <v>471585</v>
      </c>
      <c r="AY21" s="113">
        <f t="shared" si="28"/>
        <v>0</v>
      </c>
      <c r="AZ21" s="113">
        <f>K21+AC21</f>
        <v>0</v>
      </c>
      <c r="BA21" s="528">
        <f t="shared" si="29"/>
        <v>159395</v>
      </c>
      <c r="BB21" s="528">
        <f t="shared" si="29"/>
        <v>9432</v>
      </c>
      <c r="BC21" s="528">
        <f>N21+AJ21</f>
        <v>27000</v>
      </c>
      <c r="BD21" s="549">
        <f>O21+AV21</f>
        <v>1.3399999999999999</v>
      </c>
      <c r="BE21" s="549">
        <f>P21+AT21</f>
        <v>1.3399999999999999</v>
      </c>
      <c r="BF21" s="953">
        <f t="shared" si="30"/>
        <v>0</v>
      </c>
      <c r="BG21" s="550">
        <f>Q21+AU21</f>
        <v>0</v>
      </c>
    </row>
    <row r="22" spans="1:59" ht="12.95" customHeight="1" x14ac:dyDescent="0.25">
      <c r="A22" s="541">
        <v>3</v>
      </c>
      <c r="B22" s="639">
        <v>5450</v>
      </c>
      <c r="C22" s="640">
        <v>600098834</v>
      </c>
      <c r="D22" s="542">
        <v>70939322</v>
      </c>
      <c r="E22" s="641" t="s">
        <v>846</v>
      </c>
      <c r="F22" s="542">
        <v>3141</v>
      </c>
      <c r="G22" s="641" t="s">
        <v>319</v>
      </c>
      <c r="H22" s="545" t="s">
        <v>282</v>
      </c>
      <c r="I22" s="522">
        <v>907233</v>
      </c>
      <c r="J22" s="547">
        <v>665204</v>
      </c>
      <c r="K22" s="547">
        <v>0</v>
      </c>
      <c r="L22" s="339">
        <v>224839</v>
      </c>
      <c r="M22" s="339">
        <v>13304</v>
      </c>
      <c r="N22" s="547">
        <v>3886</v>
      </c>
      <c r="O22" s="548">
        <v>2.2599999999999998</v>
      </c>
      <c r="P22" s="733">
        <v>0</v>
      </c>
      <c r="Q22" s="823">
        <v>2.2599999999999998</v>
      </c>
      <c r="R22" s="112">
        <f t="shared" si="1"/>
        <v>0</v>
      </c>
      <c r="S22" s="113">
        <v>0</v>
      </c>
      <c r="T22" s="113">
        <v>0</v>
      </c>
      <c r="U22" s="113">
        <v>0</v>
      </c>
      <c r="V22" s="113">
        <v>0</v>
      </c>
      <c r="W22" s="113">
        <v>0</v>
      </c>
      <c r="X22" s="113">
        <v>0</v>
      </c>
      <c r="Y22" s="113">
        <f t="shared" si="2"/>
        <v>0</v>
      </c>
      <c r="Z22" s="113">
        <v>0</v>
      </c>
      <c r="AA22" s="113">
        <v>0</v>
      </c>
      <c r="AB22" s="113">
        <v>0</v>
      </c>
      <c r="AC22" s="113">
        <f t="shared" si="3"/>
        <v>0</v>
      </c>
      <c r="AD22" s="113">
        <f t="shared" si="4"/>
        <v>0</v>
      </c>
      <c r="AE22" s="114">
        <f t="shared" si="5"/>
        <v>0</v>
      </c>
      <c r="AF22" s="114">
        <f t="shared" si="6"/>
        <v>0</v>
      </c>
      <c r="AG22" s="113">
        <v>0</v>
      </c>
      <c r="AH22" s="113">
        <v>0</v>
      </c>
      <c r="AI22" s="113">
        <v>0</v>
      </c>
      <c r="AJ22" s="113">
        <f t="shared" si="7"/>
        <v>0</v>
      </c>
      <c r="AK22" s="113">
        <f t="shared" si="8"/>
        <v>0</v>
      </c>
      <c r="AL22" s="115">
        <v>0</v>
      </c>
      <c r="AM22" s="115">
        <v>0</v>
      </c>
      <c r="AN22" s="115">
        <v>0</v>
      </c>
      <c r="AO22" s="115">
        <v>0</v>
      </c>
      <c r="AP22" s="115">
        <v>0</v>
      </c>
      <c r="AQ22" s="115">
        <v>0</v>
      </c>
      <c r="AR22" s="115">
        <v>0</v>
      </c>
      <c r="AS22" s="115">
        <v>0</v>
      </c>
      <c r="AT22" s="409">
        <f t="shared" si="27"/>
        <v>0</v>
      </c>
      <c r="AU22" s="115">
        <f>AM22+AP22+AS22</f>
        <v>0</v>
      </c>
      <c r="AV22" s="116">
        <f t="shared" si="10"/>
        <v>0</v>
      </c>
      <c r="AW22" s="855">
        <f>I22+AK22</f>
        <v>907233</v>
      </c>
      <c r="AX22" s="528">
        <f>J22+Y22</f>
        <v>665204</v>
      </c>
      <c r="AY22" s="113">
        <f t="shared" si="28"/>
        <v>0</v>
      </c>
      <c r="AZ22" s="113">
        <f>K22+AC22</f>
        <v>0</v>
      </c>
      <c r="BA22" s="528">
        <f t="shared" si="29"/>
        <v>224839</v>
      </c>
      <c r="BB22" s="528">
        <f t="shared" si="29"/>
        <v>13304</v>
      </c>
      <c r="BC22" s="528">
        <f>N22+AJ22</f>
        <v>3886</v>
      </c>
      <c r="BD22" s="549">
        <f>O22+AV22</f>
        <v>2.2599999999999998</v>
      </c>
      <c r="BE22" s="549">
        <f>P22+AT22</f>
        <v>0</v>
      </c>
      <c r="BF22" s="953">
        <f t="shared" si="30"/>
        <v>0</v>
      </c>
      <c r="BG22" s="550">
        <f>Q22+AU22</f>
        <v>2.2599999999999998</v>
      </c>
    </row>
    <row r="23" spans="1:59" ht="12.95" customHeight="1" x14ac:dyDescent="0.25">
      <c r="A23" s="642">
        <v>3</v>
      </c>
      <c r="B23" s="643">
        <v>5450</v>
      </c>
      <c r="C23" s="644">
        <v>600098834</v>
      </c>
      <c r="D23" s="643">
        <v>70939322</v>
      </c>
      <c r="E23" s="645" t="s">
        <v>379</v>
      </c>
      <c r="F23" s="559"/>
      <c r="G23" s="651"/>
      <c r="H23" s="560"/>
      <c r="I23" s="646">
        <v>7477508</v>
      </c>
      <c r="J23" s="647">
        <v>5411615</v>
      </c>
      <c r="K23" s="647">
        <v>25000</v>
      </c>
      <c r="L23" s="647">
        <v>1837575</v>
      </c>
      <c r="M23" s="647">
        <v>108232</v>
      </c>
      <c r="N23" s="647">
        <v>95086</v>
      </c>
      <c r="O23" s="648">
        <v>14.0282</v>
      </c>
      <c r="P23" s="648">
        <v>8.6999999999999993</v>
      </c>
      <c r="Q23" s="649">
        <v>5.3281999999999998</v>
      </c>
      <c r="R23" s="646">
        <f t="shared" ref="R23:BG23" si="31">SUM(R20:R22)</f>
        <v>20000</v>
      </c>
      <c r="S23" s="647">
        <f t="shared" si="31"/>
        <v>0</v>
      </c>
      <c r="T23" s="647">
        <f t="shared" si="31"/>
        <v>141296</v>
      </c>
      <c r="U23" s="647">
        <f t="shared" ref="U23" si="32">SUM(U20:U22)</f>
        <v>25212</v>
      </c>
      <c r="V23" s="647">
        <f t="shared" si="31"/>
        <v>0</v>
      </c>
      <c r="W23" s="647">
        <f t="shared" ref="W23" si="33">SUM(W20:W22)</f>
        <v>0</v>
      </c>
      <c r="X23" s="647">
        <f t="shared" si="31"/>
        <v>0</v>
      </c>
      <c r="Y23" s="647">
        <f t="shared" si="31"/>
        <v>186508</v>
      </c>
      <c r="Z23" s="647">
        <f t="shared" si="31"/>
        <v>-20000</v>
      </c>
      <c r="AA23" s="647">
        <f t="shared" si="31"/>
        <v>0</v>
      </c>
      <c r="AB23" s="647">
        <f t="shared" si="31"/>
        <v>0</v>
      </c>
      <c r="AC23" s="647">
        <f t="shared" si="31"/>
        <v>-20000</v>
      </c>
      <c r="AD23" s="647">
        <f t="shared" si="31"/>
        <v>166508</v>
      </c>
      <c r="AE23" s="647">
        <f t="shared" si="31"/>
        <v>56280</v>
      </c>
      <c r="AF23" s="647">
        <f t="shared" si="31"/>
        <v>3730</v>
      </c>
      <c r="AG23" s="647">
        <f t="shared" si="31"/>
        <v>0</v>
      </c>
      <c r="AH23" s="647">
        <f t="shared" ref="AH23" si="34">SUM(AH20:AH22)</f>
        <v>0</v>
      </c>
      <c r="AI23" s="647">
        <f t="shared" si="31"/>
        <v>0</v>
      </c>
      <c r="AJ23" s="647">
        <f t="shared" si="31"/>
        <v>0</v>
      </c>
      <c r="AK23" s="647">
        <f t="shared" si="31"/>
        <v>226518</v>
      </c>
      <c r="AL23" s="648">
        <f t="shared" si="31"/>
        <v>0.03</v>
      </c>
      <c r="AM23" s="648">
        <f t="shared" si="31"/>
        <v>0</v>
      </c>
      <c r="AN23" s="648">
        <f t="shared" si="31"/>
        <v>0</v>
      </c>
      <c r="AO23" s="648">
        <f t="shared" si="31"/>
        <v>0.3</v>
      </c>
      <c r="AP23" s="648">
        <f t="shared" si="31"/>
        <v>0</v>
      </c>
      <c r="AQ23" s="648">
        <f t="shared" ref="AQ23" si="35">SUM(AQ20:AQ22)</f>
        <v>0</v>
      </c>
      <c r="AR23" s="648">
        <f t="shared" si="31"/>
        <v>0</v>
      </c>
      <c r="AS23" s="648">
        <f t="shared" si="31"/>
        <v>0</v>
      </c>
      <c r="AT23" s="648">
        <f t="shared" si="31"/>
        <v>0.32999999999999996</v>
      </c>
      <c r="AU23" s="648">
        <f t="shared" si="31"/>
        <v>0</v>
      </c>
      <c r="AV23" s="650">
        <f t="shared" si="31"/>
        <v>0.32999999999999996</v>
      </c>
      <c r="AW23" s="858">
        <f t="shared" si="31"/>
        <v>7704026</v>
      </c>
      <c r="AX23" s="647">
        <f t="shared" si="31"/>
        <v>5598123</v>
      </c>
      <c r="AY23" s="944">
        <f t="shared" ref="AY23" si="36">SUM(AY20:AY22)</f>
        <v>0</v>
      </c>
      <c r="AZ23" s="647">
        <f t="shared" si="31"/>
        <v>5000</v>
      </c>
      <c r="BA23" s="647">
        <f t="shared" si="31"/>
        <v>1893855</v>
      </c>
      <c r="BB23" s="647">
        <f t="shared" si="31"/>
        <v>111962</v>
      </c>
      <c r="BC23" s="647">
        <f t="shared" si="31"/>
        <v>95086</v>
      </c>
      <c r="BD23" s="648">
        <f t="shared" si="31"/>
        <v>14.3582</v>
      </c>
      <c r="BE23" s="648">
        <f t="shared" si="31"/>
        <v>9.0300000000000011</v>
      </c>
      <c r="BF23" s="648">
        <f t="shared" si="31"/>
        <v>0</v>
      </c>
      <c r="BG23" s="650">
        <f t="shared" si="31"/>
        <v>5.3281999999999998</v>
      </c>
    </row>
    <row r="24" spans="1:59" ht="12.95" customHeight="1" x14ac:dyDescent="0.25">
      <c r="A24" s="541">
        <v>5</v>
      </c>
      <c r="B24" s="639">
        <v>5447</v>
      </c>
      <c r="C24" s="652">
        <v>600099512</v>
      </c>
      <c r="D24" s="542">
        <v>854816</v>
      </c>
      <c r="E24" s="641" t="s">
        <v>380</v>
      </c>
      <c r="F24" s="542">
        <v>3233</v>
      </c>
      <c r="G24" s="641" t="s">
        <v>322</v>
      </c>
      <c r="H24" s="545" t="s">
        <v>282</v>
      </c>
      <c r="I24" s="522">
        <v>3292836</v>
      </c>
      <c r="J24" s="547">
        <v>2382666</v>
      </c>
      <c r="K24" s="547">
        <v>20000</v>
      </c>
      <c r="L24" s="339">
        <v>812101</v>
      </c>
      <c r="M24" s="339">
        <v>47653</v>
      </c>
      <c r="N24" s="547">
        <v>30416</v>
      </c>
      <c r="O24" s="548">
        <v>5.4899999999999993</v>
      </c>
      <c r="P24" s="733">
        <v>3.61</v>
      </c>
      <c r="Q24" s="823">
        <v>1.88</v>
      </c>
      <c r="R24" s="112">
        <f t="shared" si="1"/>
        <v>-10000</v>
      </c>
      <c r="S24" s="113">
        <v>0</v>
      </c>
      <c r="T24" s="113">
        <v>0</v>
      </c>
      <c r="U24" s="113">
        <v>12168</v>
      </c>
      <c r="V24" s="113">
        <v>0</v>
      </c>
      <c r="W24" s="113">
        <v>0</v>
      </c>
      <c r="X24" s="113">
        <v>0</v>
      </c>
      <c r="Y24" s="113">
        <f t="shared" si="2"/>
        <v>2168</v>
      </c>
      <c r="Z24" s="113">
        <v>10000</v>
      </c>
      <c r="AA24" s="113">
        <v>0</v>
      </c>
      <c r="AB24" s="113">
        <v>0</v>
      </c>
      <c r="AC24" s="113">
        <f t="shared" si="3"/>
        <v>10000</v>
      </c>
      <c r="AD24" s="113">
        <f t="shared" si="4"/>
        <v>12168</v>
      </c>
      <c r="AE24" s="114">
        <f t="shared" si="5"/>
        <v>4113</v>
      </c>
      <c r="AF24" s="114">
        <f t="shared" si="6"/>
        <v>43</v>
      </c>
      <c r="AG24" s="113">
        <v>0</v>
      </c>
      <c r="AH24" s="113">
        <v>0</v>
      </c>
      <c r="AI24" s="113">
        <v>0</v>
      </c>
      <c r="AJ24" s="113">
        <f t="shared" si="7"/>
        <v>0</v>
      </c>
      <c r="AK24" s="113">
        <f t="shared" si="8"/>
        <v>16324</v>
      </c>
      <c r="AL24" s="115">
        <v>-0.01</v>
      </c>
      <c r="AM24" s="115">
        <v>-0.02</v>
      </c>
      <c r="AN24" s="115">
        <v>0</v>
      </c>
      <c r="AO24" s="115">
        <v>0</v>
      </c>
      <c r="AP24" s="115">
        <v>0</v>
      </c>
      <c r="AQ24" s="115">
        <v>0</v>
      </c>
      <c r="AR24" s="115">
        <v>0</v>
      </c>
      <c r="AS24" s="115">
        <v>0</v>
      </c>
      <c r="AT24" s="409">
        <f>AL24+AN24+AO24+AR24+AQ24</f>
        <v>-0.01</v>
      </c>
      <c r="AU24" s="115">
        <f>AM24+AP24+AS24</f>
        <v>-0.02</v>
      </c>
      <c r="AV24" s="116">
        <f t="shared" si="10"/>
        <v>-0.03</v>
      </c>
      <c r="AW24" s="855">
        <f>I24+AK24</f>
        <v>3309160</v>
      </c>
      <c r="AX24" s="528">
        <f>J24+Y24</f>
        <v>2384834</v>
      </c>
      <c r="AY24" s="113">
        <f>W24</f>
        <v>0</v>
      </c>
      <c r="AZ24" s="113">
        <f>K24+AC24</f>
        <v>30000</v>
      </c>
      <c r="BA24" s="528">
        <f>L24+AE24</f>
        <v>816214</v>
      </c>
      <c r="BB24" s="528">
        <f>M24+AF24</f>
        <v>47696</v>
      </c>
      <c r="BC24" s="528">
        <f>N24+AJ24</f>
        <v>30416</v>
      </c>
      <c r="BD24" s="549">
        <f>O24+AV24</f>
        <v>5.4599999999999991</v>
      </c>
      <c r="BE24" s="549">
        <f>P24+AT24</f>
        <v>3.6</v>
      </c>
      <c r="BF24" s="953">
        <f>AQ24</f>
        <v>0</v>
      </c>
      <c r="BG24" s="550">
        <f>Q24+AU24</f>
        <v>1.8599999999999999</v>
      </c>
    </row>
    <row r="25" spans="1:59" ht="12.95" customHeight="1" x14ac:dyDescent="0.25">
      <c r="A25" s="642">
        <v>5</v>
      </c>
      <c r="B25" s="643">
        <v>5447</v>
      </c>
      <c r="C25" s="644">
        <v>600099512</v>
      </c>
      <c r="D25" s="643">
        <v>854816</v>
      </c>
      <c r="E25" s="645" t="s">
        <v>381</v>
      </c>
      <c r="F25" s="559"/>
      <c r="G25" s="651"/>
      <c r="H25" s="560"/>
      <c r="I25" s="646">
        <v>3292836</v>
      </c>
      <c r="J25" s="647">
        <v>2382666</v>
      </c>
      <c r="K25" s="647">
        <v>20000</v>
      </c>
      <c r="L25" s="647">
        <v>812101</v>
      </c>
      <c r="M25" s="647">
        <v>47653</v>
      </c>
      <c r="N25" s="647">
        <v>30416</v>
      </c>
      <c r="O25" s="648">
        <v>5.4899999999999993</v>
      </c>
      <c r="P25" s="648">
        <v>3.61</v>
      </c>
      <c r="Q25" s="649">
        <v>1.88</v>
      </c>
      <c r="R25" s="646">
        <f t="shared" ref="R25:BG25" si="37">SUM(R24)</f>
        <v>-10000</v>
      </c>
      <c r="S25" s="647">
        <f t="shared" si="37"/>
        <v>0</v>
      </c>
      <c r="T25" s="647">
        <f t="shared" si="37"/>
        <v>0</v>
      </c>
      <c r="U25" s="647">
        <f t="shared" si="37"/>
        <v>12168</v>
      </c>
      <c r="V25" s="647">
        <f t="shared" si="37"/>
        <v>0</v>
      </c>
      <c r="W25" s="647">
        <f t="shared" ref="W25" si="38">SUM(W24)</f>
        <v>0</v>
      </c>
      <c r="X25" s="647">
        <f t="shared" si="37"/>
        <v>0</v>
      </c>
      <c r="Y25" s="647">
        <f t="shared" si="37"/>
        <v>2168</v>
      </c>
      <c r="Z25" s="647">
        <f t="shared" si="37"/>
        <v>10000</v>
      </c>
      <c r="AA25" s="647">
        <f t="shared" si="37"/>
        <v>0</v>
      </c>
      <c r="AB25" s="647">
        <f t="shared" si="37"/>
        <v>0</v>
      </c>
      <c r="AC25" s="647">
        <f t="shared" si="37"/>
        <v>10000</v>
      </c>
      <c r="AD25" s="647">
        <f t="shared" si="37"/>
        <v>12168</v>
      </c>
      <c r="AE25" s="647">
        <f t="shared" si="37"/>
        <v>4113</v>
      </c>
      <c r="AF25" s="647">
        <f t="shared" si="37"/>
        <v>43</v>
      </c>
      <c r="AG25" s="647">
        <f t="shared" si="37"/>
        <v>0</v>
      </c>
      <c r="AH25" s="647">
        <f t="shared" si="37"/>
        <v>0</v>
      </c>
      <c r="AI25" s="647">
        <f t="shared" si="37"/>
        <v>0</v>
      </c>
      <c r="AJ25" s="647">
        <f t="shared" si="37"/>
        <v>0</v>
      </c>
      <c r="AK25" s="647">
        <f t="shared" si="37"/>
        <v>16324</v>
      </c>
      <c r="AL25" s="648">
        <f t="shared" si="37"/>
        <v>-0.01</v>
      </c>
      <c r="AM25" s="648">
        <f t="shared" si="37"/>
        <v>-0.02</v>
      </c>
      <c r="AN25" s="648">
        <f t="shared" si="37"/>
        <v>0</v>
      </c>
      <c r="AO25" s="648">
        <f t="shared" si="37"/>
        <v>0</v>
      </c>
      <c r="AP25" s="648">
        <f t="shared" si="37"/>
        <v>0</v>
      </c>
      <c r="AQ25" s="648">
        <f t="shared" ref="AQ25" si="39">SUM(AQ24)</f>
        <v>0</v>
      </c>
      <c r="AR25" s="648">
        <f t="shared" si="37"/>
        <v>0</v>
      </c>
      <c r="AS25" s="648">
        <f t="shared" si="37"/>
        <v>0</v>
      </c>
      <c r="AT25" s="648">
        <f t="shared" si="37"/>
        <v>-0.01</v>
      </c>
      <c r="AU25" s="648">
        <f t="shared" si="37"/>
        <v>-0.02</v>
      </c>
      <c r="AV25" s="650">
        <f t="shared" si="37"/>
        <v>-0.03</v>
      </c>
      <c r="AW25" s="858">
        <f t="shared" si="37"/>
        <v>3309160</v>
      </c>
      <c r="AX25" s="647">
        <f t="shared" si="37"/>
        <v>2384834</v>
      </c>
      <c r="AY25" s="944">
        <f t="shared" ref="AY25" si="40">SUM(AY24)</f>
        <v>0</v>
      </c>
      <c r="AZ25" s="647">
        <f t="shared" si="37"/>
        <v>30000</v>
      </c>
      <c r="BA25" s="647">
        <f t="shared" si="37"/>
        <v>816214</v>
      </c>
      <c r="BB25" s="647">
        <f t="shared" si="37"/>
        <v>47696</v>
      </c>
      <c r="BC25" s="647">
        <f t="shared" si="37"/>
        <v>30416</v>
      </c>
      <c r="BD25" s="648">
        <f t="shared" si="37"/>
        <v>5.4599999999999991</v>
      </c>
      <c r="BE25" s="648">
        <f t="shared" si="37"/>
        <v>3.6</v>
      </c>
      <c r="BF25" s="648">
        <f t="shared" si="37"/>
        <v>0</v>
      </c>
      <c r="BG25" s="650">
        <f t="shared" si="37"/>
        <v>1.8599999999999999</v>
      </c>
    </row>
    <row r="26" spans="1:59" ht="12.95" customHeight="1" x14ac:dyDescent="0.25">
      <c r="A26" s="541">
        <v>6</v>
      </c>
      <c r="B26" s="639">
        <v>5444</v>
      </c>
      <c r="C26" s="640">
        <v>600099296</v>
      </c>
      <c r="D26" s="542">
        <v>854824</v>
      </c>
      <c r="E26" s="641" t="s">
        <v>382</v>
      </c>
      <c r="F26" s="542">
        <v>3113</v>
      </c>
      <c r="G26" s="641" t="s">
        <v>333</v>
      </c>
      <c r="H26" s="545" t="s">
        <v>281</v>
      </c>
      <c r="I26" s="522">
        <v>14982896</v>
      </c>
      <c r="J26" s="547">
        <v>10567663</v>
      </c>
      <c r="K26" s="547">
        <v>230000</v>
      </c>
      <c r="L26" s="339">
        <v>3649610</v>
      </c>
      <c r="M26" s="339">
        <v>211353</v>
      </c>
      <c r="N26" s="547">
        <v>324270</v>
      </c>
      <c r="O26" s="548">
        <v>20.625299999999999</v>
      </c>
      <c r="P26" s="733">
        <v>15.077299999999999</v>
      </c>
      <c r="Q26" s="823">
        <v>5.548</v>
      </c>
      <c r="R26" s="112">
        <f t="shared" si="1"/>
        <v>30000</v>
      </c>
      <c r="S26" s="113">
        <v>0</v>
      </c>
      <c r="T26" s="113">
        <v>0</v>
      </c>
      <c r="U26" s="113">
        <v>61756</v>
      </c>
      <c r="V26" s="113">
        <v>0</v>
      </c>
      <c r="W26" s="113">
        <v>0</v>
      </c>
      <c r="X26" s="113">
        <v>0</v>
      </c>
      <c r="Y26" s="113">
        <f t="shared" si="2"/>
        <v>91756</v>
      </c>
      <c r="Z26" s="113">
        <v>-30000</v>
      </c>
      <c r="AA26" s="113">
        <v>0</v>
      </c>
      <c r="AB26" s="113">
        <v>0</v>
      </c>
      <c r="AC26" s="113">
        <f t="shared" si="3"/>
        <v>-30000</v>
      </c>
      <c r="AD26" s="113">
        <f t="shared" si="4"/>
        <v>61756</v>
      </c>
      <c r="AE26" s="114">
        <f t="shared" si="5"/>
        <v>20874</v>
      </c>
      <c r="AF26" s="114">
        <f t="shared" si="6"/>
        <v>1835</v>
      </c>
      <c r="AG26" s="113">
        <v>0</v>
      </c>
      <c r="AH26" s="113">
        <v>0</v>
      </c>
      <c r="AI26" s="113">
        <v>0</v>
      </c>
      <c r="AJ26" s="113">
        <f t="shared" si="7"/>
        <v>0</v>
      </c>
      <c r="AK26" s="113">
        <f t="shared" si="8"/>
        <v>84465</v>
      </c>
      <c r="AL26" s="115">
        <v>0</v>
      </c>
      <c r="AM26" s="115">
        <v>0.06</v>
      </c>
      <c r="AN26" s="115">
        <v>0</v>
      </c>
      <c r="AO26" s="115">
        <v>0</v>
      </c>
      <c r="AP26" s="115">
        <v>0</v>
      </c>
      <c r="AQ26" s="115">
        <v>0</v>
      </c>
      <c r="AR26" s="115">
        <v>0</v>
      </c>
      <c r="AS26" s="115">
        <v>0</v>
      </c>
      <c r="AT26" s="409">
        <f t="shared" ref="AT26:AT31" si="41">AL26+AN26+AO26+AR26+AQ26</f>
        <v>0</v>
      </c>
      <c r="AU26" s="115">
        <f t="shared" ref="AU26:AU31" si="42">AM26+AP26+AS26</f>
        <v>0.06</v>
      </c>
      <c r="AV26" s="116">
        <f t="shared" si="10"/>
        <v>0.06</v>
      </c>
      <c r="AW26" s="855">
        <f t="shared" ref="AW26:AW31" si="43">I26+AK26</f>
        <v>15067361</v>
      </c>
      <c r="AX26" s="528">
        <f t="shared" ref="AX26:AX31" si="44">J26+Y26</f>
        <v>10659419</v>
      </c>
      <c r="AY26" s="113">
        <f t="shared" ref="AY26:AY31" si="45">W26</f>
        <v>0</v>
      </c>
      <c r="AZ26" s="113">
        <f t="shared" ref="AZ26:AZ31" si="46">K26+AC26</f>
        <v>200000</v>
      </c>
      <c r="BA26" s="528">
        <f t="shared" ref="BA26:BB31" si="47">L26+AE26</f>
        <v>3670484</v>
      </c>
      <c r="BB26" s="528">
        <f t="shared" si="47"/>
        <v>213188</v>
      </c>
      <c r="BC26" s="528">
        <f t="shared" ref="BC26:BC31" si="48">N26+AJ26</f>
        <v>324270</v>
      </c>
      <c r="BD26" s="549">
        <f t="shared" ref="BD26:BD31" si="49">O26+AV26</f>
        <v>20.685299999999998</v>
      </c>
      <c r="BE26" s="549">
        <f t="shared" ref="BE26:BE31" si="50">P26+AT26</f>
        <v>15.077299999999999</v>
      </c>
      <c r="BF26" s="953">
        <f t="shared" ref="BF26:BF31" si="51">AQ26</f>
        <v>0</v>
      </c>
      <c r="BG26" s="550">
        <f t="shared" ref="BG26:BG31" si="52">Q26+AU26</f>
        <v>5.6079999999999997</v>
      </c>
    </row>
    <row r="27" spans="1:59" ht="12.95" customHeight="1" x14ac:dyDescent="0.25">
      <c r="A27" s="541">
        <v>6</v>
      </c>
      <c r="B27" s="639">
        <v>5444</v>
      </c>
      <c r="C27" s="640">
        <v>600099296</v>
      </c>
      <c r="D27" s="542">
        <v>854824</v>
      </c>
      <c r="E27" s="641" t="s">
        <v>382</v>
      </c>
      <c r="F27" s="542">
        <v>3113</v>
      </c>
      <c r="G27" s="641" t="s">
        <v>323</v>
      </c>
      <c r="H27" s="545" t="s">
        <v>282</v>
      </c>
      <c r="I27" s="522">
        <v>721634</v>
      </c>
      <c r="J27" s="547">
        <v>531396</v>
      </c>
      <c r="K27" s="547">
        <v>0</v>
      </c>
      <c r="L27" s="339">
        <v>179611</v>
      </c>
      <c r="M27" s="339">
        <v>10627</v>
      </c>
      <c r="N27" s="547">
        <v>0</v>
      </c>
      <c r="O27" s="548">
        <v>1.3199999999999998</v>
      </c>
      <c r="P27" s="733">
        <v>1.3199999999999998</v>
      </c>
      <c r="Q27" s="823">
        <v>0</v>
      </c>
      <c r="R27" s="112">
        <f t="shared" si="1"/>
        <v>0</v>
      </c>
      <c r="S27" s="113">
        <v>-5444</v>
      </c>
      <c r="T27" s="113">
        <v>0</v>
      </c>
      <c r="U27" s="113">
        <v>0</v>
      </c>
      <c r="V27" s="113">
        <v>0</v>
      </c>
      <c r="W27" s="113">
        <v>0</v>
      </c>
      <c r="X27" s="113">
        <v>0</v>
      </c>
      <c r="Y27" s="113">
        <f t="shared" si="2"/>
        <v>-5444</v>
      </c>
      <c r="Z27" s="113">
        <v>0</v>
      </c>
      <c r="AA27" s="113">
        <v>0</v>
      </c>
      <c r="AB27" s="113">
        <v>0</v>
      </c>
      <c r="AC27" s="113">
        <f t="shared" si="3"/>
        <v>0</v>
      </c>
      <c r="AD27" s="113">
        <f t="shared" si="4"/>
        <v>-5444</v>
      </c>
      <c r="AE27" s="114">
        <f t="shared" si="5"/>
        <v>-1840</v>
      </c>
      <c r="AF27" s="114">
        <f t="shared" si="6"/>
        <v>-109</v>
      </c>
      <c r="AG27" s="113">
        <v>0</v>
      </c>
      <c r="AH27" s="113">
        <v>0</v>
      </c>
      <c r="AI27" s="113">
        <v>0</v>
      </c>
      <c r="AJ27" s="113">
        <f t="shared" si="7"/>
        <v>0</v>
      </c>
      <c r="AK27" s="113">
        <f t="shared" si="8"/>
        <v>-7393</v>
      </c>
      <c r="AL27" s="115">
        <v>0</v>
      </c>
      <c r="AM27" s="115">
        <v>0</v>
      </c>
      <c r="AN27" s="115">
        <v>-0.03</v>
      </c>
      <c r="AO27" s="115">
        <v>0</v>
      </c>
      <c r="AP27" s="115">
        <v>0</v>
      </c>
      <c r="AQ27" s="115">
        <v>0</v>
      </c>
      <c r="AR27" s="115">
        <v>0</v>
      </c>
      <c r="AS27" s="115">
        <v>0</v>
      </c>
      <c r="AT27" s="409">
        <f t="shared" si="41"/>
        <v>-0.03</v>
      </c>
      <c r="AU27" s="115">
        <f t="shared" si="42"/>
        <v>0</v>
      </c>
      <c r="AV27" s="116">
        <f t="shared" si="10"/>
        <v>-0.03</v>
      </c>
      <c r="AW27" s="855">
        <f t="shared" si="43"/>
        <v>714241</v>
      </c>
      <c r="AX27" s="528">
        <f t="shared" si="44"/>
        <v>525952</v>
      </c>
      <c r="AY27" s="113">
        <f t="shared" si="45"/>
        <v>0</v>
      </c>
      <c r="AZ27" s="113">
        <f t="shared" si="46"/>
        <v>0</v>
      </c>
      <c r="BA27" s="528">
        <f t="shared" si="47"/>
        <v>177771</v>
      </c>
      <c r="BB27" s="528">
        <f t="shared" si="47"/>
        <v>10518</v>
      </c>
      <c r="BC27" s="528">
        <f t="shared" si="48"/>
        <v>0</v>
      </c>
      <c r="BD27" s="549">
        <f t="shared" si="49"/>
        <v>1.2899999999999998</v>
      </c>
      <c r="BE27" s="549">
        <f t="shared" si="50"/>
        <v>1.2899999999999998</v>
      </c>
      <c r="BF27" s="953">
        <f t="shared" si="51"/>
        <v>0</v>
      </c>
      <c r="BG27" s="550">
        <f t="shared" si="52"/>
        <v>0</v>
      </c>
    </row>
    <row r="28" spans="1:59" ht="12.95" customHeight="1" x14ac:dyDescent="0.25">
      <c r="A28" s="541">
        <v>6</v>
      </c>
      <c r="B28" s="639">
        <v>5444</v>
      </c>
      <c r="C28" s="640">
        <v>600099296</v>
      </c>
      <c r="D28" s="542">
        <v>854824</v>
      </c>
      <c r="E28" s="641" t="s">
        <v>382</v>
      </c>
      <c r="F28" s="542">
        <v>3122</v>
      </c>
      <c r="G28" s="641" t="s">
        <v>324</v>
      </c>
      <c r="H28" s="545" t="s">
        <v>281</v>
      </c>
      <c r="I28" s="522">
        <v>8226421</v>
      </c>
      <c r="J28" s="547">
        <v>5760826</v>
      </c>
      <c r="K28" s="547">
        <v>232600</v>
      </c>
      <c r="L28" s="339">
        <v>2025778</v>
      </c>
      <c r="M28" s="339">
        <v>115217</v>
      </c>
      <c r="N28" s="547">
        <v>92000</v>
      </c>
      <c r="O28" s="548">
        <v>10.0229</v>
      </c>
      <c r="P28" s="733">
        <v>8.7001000000000008</v>
      </c>
      <c r="Q28" s="823">
        <v>1.3228</v>
      </c>
      <c r="R28" s="112">
        <f t="shared" si="1"/>
        <v>40000</v>
      </c>
      <c r="S28" s="113">
        <v>0</v>
      </c>
      <c r="T28" s="113">
        <v>0</v>
      </c>
      <c r="U28" s="113">
        <v>0</v>
      </c>
      <c r="V28" s="113">
        <v>0</v>
      </c>
      <c r="W28" s="113">
        <v>0</v>
      </c>
      <c r="X28" s="113">
        <v>0</v>
      </c>
      <c r="Y28" s="113">
        <f t="shared" si="2"/>
        <v>40000</v>
      </c>
      <c r="Z28" s="113">
        <v>-40000</v>
      </c>
      <c r="AA28" s="113">
        <v>0</v>
      </c>
      <c r="AB28" s="113">
        <v>0</v>
      </c>
      <c r="AC28" s="113">
        <f t="shared" si="3"/>
        <v>-40000</v>
      </c>
      <c r="AD28" s="113">
        <f t="shared" si="4"/>
        <v>0</v>
      </c>
      <c r="AE28" s="114">
        <f t="shared" si="5"/>
        <v>0</v>
      </c>
      <c r="AF28" s="114">
        <f t="shared" si="6"/>
        <v>800</v>
      </c>
      <c r="AG28" s="113">
        <v>0</v>
      </c>
      <c r="AH28" s="113">
        <v>0</v>
      </c>
      <c r="AI28" s="113">
        <v>0</v>
      </c>
      <c r="AJ28" s="113">
        <f t="shared" si="7"/>
        <v>0</v>
      </c>
      <c r="AK28" s="113">
        <f t="shared" si="8"/>
        <v>800</v>
      </c>
      <c r="AL28" s="115">
        <v>0.03</v>
      </c>
      <c r="AM28" s="115">
        <v>0</v>
      </c>
      <c r="AN28" s="115">
        <v>0</v>
      </c>
      <c r="AO28" s="115">
        <v>0</v>
      </c>
      <c r="AP28" s="115">
        <v>0</v>
      </c>
      <c r="AQ28" s="115">
        <v>0</v>
      </c>
      <c r="AR28" s="115">
        <v>0</v>
      </c>
      <c r="AS28" s="115">
        <v>0</v>
      </c>
      <c r="AT28" s="409">
        <f t="shared" si="41"/>
        <v>0.03</v>
      </c>
      <c r="AU28" s="115">
        <f t="shared" si="42"/>
        <v>0</v>
      </c>
      <c r="AV28" s="116">
        <f t="shared" si="10"/>
        <v>0.03</v>
      </c>
      <c r="AW28" s="855">
        <f t="shared" si="43"/>
        <v>8227221</v>
      </c>
      <c r="AX28" s="528">
        <f t="shared" si="44"/>
        <v>5800826</v>
      </c>
      <c r="AY28" s="113">
        <f t="shared" si="45"/>
        <v>0</v>
      </c>
      <c r="AZ28" s="113">
        <f t="shared" si="46"/>
        <v>192600</v>
      </c>
      <c r="BA28" s="528">
        <f t="shared" si="47"/>
        <v>2025778</v>
      </c>
      <c r="BB28" s="528">
        <f t="shared" si="47"/>
        <v>116017</v>
      </c>
      <c r="BC28" s="528">
        <f t="shared" si="48"/>
        <v>92000</v>
      </c>
      <c r="BD28" s="549">
        <f t="shared" si="49"/>
        <v>10.052899999999999</v>
      </c>
      <c r="BE28" s="549">
        <f t="shared" si="50"/>
        <v>8.7301000000000002</v>
      </c>
      <c r="BF28" s="953">
        <f t="shared" si="51"/>
        <v>0</v>
      </c>
      <c r="BG28" s="550">
        <f t="shared" si="52"/>
        <v>1.3228</v>
      </c>
    </row>
    <row r="29" spans="1:59" ht="12.95" customHeight="1" x14ac:dyDescent="0.25">
      <c r="A29" s="541">
        <v>6</v>
      </c>
      <c r="B29" s="639">
        <v>5444</v>
      </c>
      <c r="C29" s="640">
        <v>600099296</v>
      </c>
      <c r="D29" s="542">
        <v>854824</v>
      </c>
      <c r="E29" s="641" t="s">
        <v>382</v>
      </c>
      <c r="F29" s="542">
        <v>3141</v>
      </c>
      <c r="G29" s="641" t="s">
        <v>319</v>
      </c>
      <c r="H29" s="545" t="s">
        <v>282</v>
      </c>
      <c r="I29" s="522">
        <v>483902</v>
      </c>
      <c r="J29" s="547">
        <v>351857</v>
      </c>
      <c r="K29" s="547">
        <v>0</v>
      </c>
      <c r="L29" s="339">
        <v>118928</v>
      </c>
      <c r="M29" s="339">
        <v>7037</v>
      </c>
      <c r="N29" s="547">
        <v>6080</v>
      </c>
      <c r="O29" s="548">
        <v>1.2</v>
      </c>
      <c r="P29" s="733">
        <v>0</v>
      </c>
      <c r="Q29" s="823">
        <v>1.2</v>
      </c>
      <c r="R29" s="112">
        <f t="shared" si="1"/>
        <v>0</v>
      </c>
      <c r="S29" s="113">
        <v>0</v>
      </c>
      <c r="T29" s="113">
        <v>0</v>
      </c>
      <c r="U29" s="113">
        <v>0</v>
      </c>
      <c r="V29" s="113">
        <v>0</v>
      </c>
      <c r="W29" s="113">
        <v>0</v>
      </c>
      <c r="X29" s="113">
        <v>0</v>
      </c>
      <c r="Y29" s="113">
        <f t="shared" si="2"/>
        <v>0</v>
      </c>
      <c r="Z29" s="113">
        <v>0</v>
      </c>
      <c r="AA29" s="113">
        <v>0</v>
      </c>
      <c r="AB29" s="113">
        <v>0</v>
      </c>
      <c r="AC29" s="113">
        <f t="shared" si="3"/>
        <v>0</v>
      </c>
      <c r="AD29" s="113">
        <f t="shared" si="4"/>
        <v>0</v>
      </c>
      <c r="AE29" s="114">
        <f t="shared" si="5"/>
        <v>0</v>
      </c>
      <c r="AF29" s="114">
        <f t="shared" si="6"/>
        <v>0</v>
      </c>
      <c r="AG29" s="113">
        <v>0</v>
      </c>
      <c r="AH29" s="113">
        <v>0</v>
      </c>
      <c r="AI29" s="113">
        <v>0</v>
      </c>
      <c r="AJ29" s="113">
        <f t="shared" si="7"/>
        <v>0</v>
      </c>
      <c r="AK29" s="113">
        <f t="shared" si="8"/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v>0</v>
      </c>
      <c r="AQ29" s="115">
        <v>0</v>
      </c>
      <c r="AR29" s="115">
        <v>0</v>
      </c>
      <c r="AS29" s="115">
        <v>0</v>
      </c>
      <c r="AT29" s="409">
        <f t="shared" si="41"/>
        <v>0</v>
      </c>
      <c r="AU29" s="115">
        <f t="shared" si="42"/>
        <v>0</v>
      </c>
      <c r="AV29" s="116">
        <f t="shared" si="10"/>
        <v>0</v>
      </c>
      <c r="AW29" s="855">
        <f t="shared" si="43"/>
        <v>483902</v>
      </c>
      <c r="AX29" s="528">
        <f t="shared" si="44"/>
        <v>351857</v>
      </c>
      <c r="AY29" s="113">
        <f t="shared" si="45"/>
        <v>0</v>
      </c>
      <c r="AZ29" s="113">
        <f t="shared" si="46"/>
        <v>0</v>
      </c>
      <c r="BA29" s="528">
        <f t="shared" si="47"/>
        <v>118928</v>
      </c>
      <c r="BB29" s="528">
        <f t="shared" si="47"/>
        <v>7037</v>
      </c>
      <c r="BC29" s="528">
        <f t="shared" si="48"/>
        <v>6080</v>
      </c>
      <c r="BD29" s="549">
        <f t="shared" si="49"/>
        <v>1.2</v>
      </c>
      <c r="BE29" s="549">
        <f t="shared" si="50"/>
        <v>0</v>
      </c>
      <c r="BF29" s="953">
        <f t="shared" si="51"/>
        <v>0</v>
      </c>
      <c r="BG29" s="550">
        <f t="shared" si="52"/>
        <v>1.2</v>
      </c>
    </row>
    <row r="30" spans="1:59" ht="12.95" customHeight="1" x14ac:dyDescent="0.25">
      <c r="A30" s="541">
        <v>6</v>
      </c>
      <c r="B30" s="639">
        <v>5444</v>
      </c>
      <c r="C30" s="640">
        <v>600099296</v>
      </c>
      <c r="D30" s="542">
        <v>854824</v>
      </c>
      <c r="E30" s="641" t="s">
        <v>382</v>
      </c>
      <c r="F30" s="542">
        <v>3143</v>
      </c>
      <c r="G30" s="641" t="s">
        <v>633</v>
      </c>
      <c r="H30" s="545" t="s">
        <v>281</v>
      </c>
      <c r="I30" s="522">
        <v>1483305</v>
      </c>
      <c r="J30" s="547">
        <v>1043008</v>
      </c>
      <c r="K30" s="547">
        <v>50000</v>
      </c>
      <c r="L30" s="339">
        <v>369437</v>
      </c>
      <c r="M30" s="339">
        <v>20860</v>
      </c>
      <c r="N30" s="547">
        <v>0</v>
      </c>
      <c r="O30" s="548">
        <v>2.4857999999999998</v>
      </c>
      <c r="P30" s="733">
        <v>2.4857999999999998</v>
      </c>
      <c r="Q30" s="823">
        <v>0</v>
      </c>
      <c r="R30" s="112">
        <f t="shared" si="1"/>
        <v>-70000</v>
      </c>
      <c r="S30" s="113">
        <v>0</v>
      </c>
      <c r="T30" s="113">
        <v>0</v>
      </c>
      <c r="U30" s="113">
        <v>0</v>
      </c>
      <c r="V30" s="113">
        <v>0</v>
      </c>
      <c r="W30" s="113">
        <v>0</v>
      </c>
      <c r="X30" s="113">
        <v>0</v>
      </c>
      <c r="Y30" s="113">
        <f t="shared" si="2"/>
        <v>-70000</v>
      </c>
      <c r="Z30" s="113">
        <v>70000</v>
      </c>
      <c r="AA30" s="113">
        <v>0</v>
      </c>
      <c r="AB30" s="113">
        <v>0</v>
      </c>
      <c r="AC30" s="113">
        <f t="shared" si="3"/>
        <v>70000</v>
      </c>
      <c r="AD30" s="113">
        <f t="shared" si="4"/>
        <v>0</v>
      </c>
      <c r="AE30" s="114">
        <f t="shared" si="5"/>
        <v>0</v>
      </c>
      <c r="AF30" s="114">
        <f t="shared" si="6"/>
        <v>-1400</v>
      </c>
      <c r="AG30" s="113">
        <v>0</v>
      </c>
      <c r="AH30" s="113">
        <v>0</v>
      </c>
      <c r="AI30" s="113">
        <v>0</v>
      </c>
      <c r="AJ30" s="113">
        <f t="shared" si="7"/>
        <v>0</v>
      </c>
      <c r="AK30" s="113">
        <f t="shared" si="8"/>
        <v>-1400</v>
      </c>
      <c r="AL30" s="115">
        <v>-0.11</v>
      </c>
      <c r="AM30" s="115">
        <v>0</v>
      </c>
      <c r="AN30" s="115">
        <v>0</v>
      </c>
      <c r="AO30" s="115">
        <v>0</v>
      </c>
      <c r="AP30" s="115">
        <v>0</v>
      </c>
      <c r="AQ30" s="115">
        <v>0</v>
      </c>
      <c r="AR30" s="115">
        <v>0</v>
      </c>
      <c r="AS30" s="115">
        <v>0</v>
      </c>
      <c r="AT30" s="409">
        <f t="shared" si="41"/>
        <v>-0.11</v>
      </c>
      <c r="AU30" s="115">
        <f t="shared" si="42"/>
        <v>0</v>
      </c>
      <c r="AV30" s="116">
        <f t="shared" si="10"/>
        <v>-0.11</v>
      </c>
      <c r="AW30" s="855">
        <f t="shared" si="43"/>
        <v>1481905</v>
      </c>
      <c r="AX30" s="528">
        <f t="shared" si="44"/>
        <v>973008</v>
      </c>
      <c r="AY30" s="113">
        <f t="shared" si="45"/>
        <v>0</v>
      </c>
      <c r="AZ30" s="113">
        <f t="shared" si="46"/>
        <v>120000</v>
      </c>
      <c r="BA30" s="528">
        <f t="shared" si="47"/>
        <v>369437</v>
      </c>
      <c r="BB30" s="528">
        <f t="shared" si="47"/>
        <v>19460</v>
      </c>
      <c r="BC30" s="528">
        <f t="shared" si="48"/>
        <v>0</v>
      </c>
      <c r="BD30" s="549">
        <f t="shared" si="49"/>
        <v>2.3757999999999999</v>
      </c>
      <c r="BE30" s="549">
        <f t="shared" si="50"/>
        <v>2.3757999999999999</v>
      </c>
      <c r="BF30" s="953">
        <f t="shared" si="51"/>
        <v>0</v>
      </c>
      <c r="BG30" s="550">
        <f t="shared" si="52"/>
        <v>0</v>
      </c>
    </row>
    <row r="31" spans="1:59" ht="12.95" customHeight="1" x14ac:dyDescent="0.25">
      <c r="A31" s="541">
        <v>6</v>
      </c>
      <c r="B31" s="639">
        <v>5444</v>
      </c>
      <c r="C31" s="640">
        <v>600099296</v>
      </c>
      <c r="D31" s="542">
        <v>854824</v>
      </c>
      <c r="E31" s="641" t="s">
        <v>382</v>
      </c>
      <c r="F31" s="542">
        <v>3143</v>
      </c>
      <c r="G31" s="641" t="s">
        <v>634</v>
      </c>
      <c r="H31" s="545" t="s">
        <v>282</v>
      </c>
      <c r="I31" s="522">
        <v>50559</v>
      </c>
      <c r="J31" s="547">
        <v>35640</v>
      </c>
      <c r="K31" s="547">
        <v>0</v>
      </c>
      <c r="L31" s="339">
        <v>12046</v>
      </c>
      <c r="M31" s="339">
        <v>713</v>
      </c>
      <c r="N31" s="547">
        <v>2160</v>
      </c>
      <c r="O31" s="548">
        <v>0.15</v>
      </c>
      <c r="P31" s="733">
        <v>0</v>
      </c>
      <c r="Q31" s="823">
        <v>0.15</v>
      </c>
      <c r="R31" s="112">
        <f t="shared" si="1"/>
        <v>0</v>
      </c>
      <c r="S31" s="113">
        <v>0</v>
      </c>
      <c r="T31" s="113">
        <v>0</v>
      </c>
      <c r="U31" s="113">
        <v>0</v>
      </c>
      <c r="V31" s="113">
        <v>0</v>
      </c>
      <c r="W31" s="113">
        <v>0</v>
      </c>
      <c r="X31" s="113">
        <v>0</v>
      </c>
      <c r="Y31" s="113">
        <f t="shared" si="2"/>
        <v>0</v>
      </c>
      <c r="Z31" s="113">
        <v>0</v>
      </c>
      <c r="AA31" s="113">
        <v>0</v>
      </c>
      <c r="AB31" s="113">
        <v>0</v>
      </c>
      <c r="AC31" s="113">
        <f t="shared" si="3"/>
        <v>0</v>
      </c>
      <c r="AD31" s="113">
        <f t="shared" si="4"/>
        <v>0</v>
      </c>
      <c r="AE31" s="114">
        <f t="shared" si="5"/>
        <v>0</v>
      </c>
      <c r="AF31" s="114">
        <f t="shared" si="6"/>
        <v>0</v>
      </c>
      <c r="AG31" s="113">
        <v>0</v>
      </c>
      <c r="AH31" s="113">
        <v>0</v>
      </c>
      <c r="AI31" s="113">
        <v>0</v>
      </c>
      <c r="AJ31" s="113">
        <f t="shared" si="7"/>
        <v>0</v>
      </c>
      <c r="AK31" s="113">
        <f t="shared" si="8"/>
        <v>0</v>
      </c>
      <c r="AL31" s="115">
        <v>0</v>
      </c>
      <c r="AM31" s="115">
        <v>0</v>
      </c>
      <c r="AN31" s="115">
        <v>0</v>
      </c>
      <c r="AO31" s="115">
        <v>0</v>
      </c>
      <c r="AP31" s="115">
        <v>0</v>
      </c>
      <c r="AQ31" s="115">
        <v>0</v>
      </c>
      <c r="AR31" s="115">
        <v>0</v>
      </c>
      <c r="AS31" s="115">
        <v>0</v>
      </c>
      <c r="AT31" s="409">
        <f t="shared" si="41"/>
        <v>0</v>
      </c>
      <c r="AU31" s="115">
        <f t="shared" si="42"/>
        <v>0</v>
      </c>
      <c r="AV31" s="116">
        <f t="shared" si="10"/>
        <v>0</v>
      </c>
      <c r="AW31" s="855">
        <f t="shared" si="43"/>
        <v>50559</v>
      </c>
      <c r="AX31" s="528">
        <f t="shared" si="44"/>
        <v>35640</v>
      </c>
      <c r="AY31" s="113">
        <f t="shared" si="45"/>
        <v>0</v>
      </c>
      <c r="AZ31" s="113">
        <f t="shared" si="46"/>
        <v>0</v>
      </c>
      <c r="BA31" s="528">
        <f t="shared" si="47"/>
        <v>12046</v>
      </c>
      <c r="BB31" s="528">
        <f t="shared" si="47"/>
        <v>713</v>
      </c>
      <c r="BC31" s="528">
        <f t="shared" si="48"/>
        <v>2160</v>
      </c>
      <c r="BD31" s="549">
        <f t="shared" si="49"/>
        <v>0.15</v>
      </c>
      <c r="BE31" s="549">
        <f t="shared" si="50"/>
        <v>0</v>
      </c>
      <c r="BF31" s="953">
        <f t="shared" si="51"/>
        <v>0</v>
      </c>
      <c r="BG31" s="550">
        <f t="shared" si="52"/>
        <v>0.15</v>
      </c>
    </row>
    <row r="32" spans="1:59" ht="12.95" customHeight="1" x14ac:dyDescent="0.25">
      <c r="A32" s="642">
        <v>6</v>
      </c>
      <c r="B32" s="643">
        <v>5444</v>
      </c>
      <c r="C32" s="644">
        <v>600099296</v>
      </c>
      <c r="D32" s="643">
        <v>854824</v>
      </c>
      <c r="E32" s="645" t="s">
        <v>383</v>
      </c>
      <c r="F32" s="559"/>
      <c r="G32" s="651"/>
      <c r="H32" s="560"/>
      <c r="I32" s="646">
        <v>25948717</v>
      </c>
      <c r="J32" s="647">
        <v>18290390</v>
      </c>
      <c r="K32" s="647">
        <v>512600</v>
      </c>
      <c r="L32" s="647">
        <v>6355410</v>
      </c>
      <c r="M32" s="647">
        <v>365807</v>
      </c>
      <c r="N32" s="647">
        <v>424510</v>
      </c>
      <c r="O32" s="648">
        <v>35.803999999999995</v>
      </c>
      <c r="P32" s="648">
        <v>27.583200000000001</v>
      </c>
      <c r="Q32" s="649">
        <v>8.2208000000000006</v>
      </c>
      <c r="R32" s="646">
        <f t="shared" ref="R32:BG32" si="53">SUM(R26:R31)</f>
        <v>0</v>
      </c>
      <c r="S32" s="647">
        <f t="shared" si="53"/>
        <v>-5444</v>
      </c>
      <c r="T32" s="647">
        <f t="shared" si="53"/>
        <v>0</v>
      </c>
      <c r="U32" s="647">
        <f t="shared" si="53"/>
        <v>61756</v>
      </c>
      <c r="V32" s="647">
        <f t="shared" si="53"/>
        <v>0</v>
      </c>
      <c r="W32" s="647">
        <f t="shared" ref="W32" si="54">SUM(W26:W31)</f>
        <v>0</v>
      </c>
      <c r="X32" s="647">
        <f t="shared" si="53"/>
        <v>0</v>
      </c>
      <c r="Y32" s="647">
        <f t="shared" si="53"/>
        <v>56312</v>
      </c>
      <c r="Z32" s="647">
        <f t="shared" si="53"/>
        <v>0</v>
      </c>
      <c r="AA32" s="647">
        <f t="shared" si="53"/>
        <v>0</v>
      </c>
      <c r="AB32" s="647">
        <f t="shared" si="53"/>
        <v>0</v>
      </c>
      <c r="AC32" s="647">
        <f t="shared" si="53"/>
        <v>0</v>
      </c>
      <c r="AD32" s="647">
        <f t="shared" si="53"/>
        <v>56312</v>
      </c>
      <c r="AE32" s="647">
        <f t="shared" si="53"/>
        <v>19034</v>
      </c>
      <c r="AF32" s="647">
        <f t="shared" si="53"/>
        <v>1126</v>
      </c>
      <c r="AG32" s="647">
        <f t="shared" si="53"/>
        <v>0</v>
      </c>
      <c r="AH32" s="647">
        <f t="shared" si="53"/>
        <v>0</v>
      </c>
      <c r="AI32" s="647">
        <f t="shared" si="53"/>
        <v>0</v>
      </c>
      <c r="AJ32" s="647">
        <f t="shared" si="53"/>
        <v>0</v>
      </c>
      <c r="AK32" s="647">
        <f t="shared" si="53"/>
        <v>76472</v>
      </c>
      <c r="AL32" s="648">
        <f t="shared" si="53"/>
        <v>-0.08</v>
      </c>
      <c r="AM32" s="648">
        <f t="shared" si="53"/>
        <v>0.06</v>
      </c>
      <c r="AN32" s="648">
        <f t="shared" si="53"/>
        <v>-0.03</v>
      </c>
      <c r="AO32" s="648">
        <f t="shared" si="53"/>
        <v>0</v>
      </c>
      <c r="AP32" s="648">
        <f t="shared" si="53"/>
        <v>0</v>
      </c>
      <c r="AQ32" s="648">
        <f t="shared" ref="AQ32" si="55">SUM(AQ26:AQ31)</f>
        <v>0</v>
      </c>
      <c r="AR32" s="648">
        <f t="shared" si="53"/>
        <v>0</v>
      </c>
      <c r="AS32" s="648">
        <f t="shared" si="53"/>
        <v>0</v>
      </c>
      <c r="AT32" s="648">
        <f t="shared" si="53"/>
        <v>-0.11</v>
      </c>
      <c r="AU32" s="648">
        <f t="shared" si="53"/>
        <v>0.06</v>
      </c>
      <c r="AV32" s="650">
        <f t="shared" si="53"/>
        <v>-0.05</v>
      </c>
      <c r="AW32" s="858">
        <f t="shared" si="53"/>
        <v>26025189</v>
      </c>
      <c r="AX32" s="647">
        <f t="shared" si="53"/>
        <v>18346702</v>
      </c>
      <c r="AY32" s="944">
        <f t="shared" ref="AY32" si="56">SUM(AY26:AY31)</f>
        <v>0</v>
      </c>
      <c r="AZ32" s="647">
        <f t="shared" si="53"/>
        <v>512600</v>
      </c>
      <c r="BA32" s="647">
        <f t="shared" si="53"/>
        <v>6374444</v>
      </c>
      <c r="BB32" s="647">
        <f t="shared" si="53"/>
        <v>366933</v>
      </c>
      <c r="BC32" s="647">
        <f t="shared" si="53"/>
        <v>424510</v>
      </c>
      <c r="BD32" s="648">
        <f t="shared" si="53"/>
        <v>35.753999999999998</v>
      </c>
      <c r="BE32" s="648">
        <f t="shared" si="53"/>
        <v>27.473199999999999</v>
      </c>
      <c r="BF32" s="648">
        <f t="shared" si="53"/>
        <v>0</v>
      </c>
      <c r="BG32" s="650">
        <f t="shared" si="53"/>
        <v>8.2807999999999993</v>
      </c>
    </row>
    <row r="33" spans="1:59" ht="12.95" customHeight="1" x14ac:dyDescent="0.25">
      <c r="A33" s="541">
        <v>7</v>
      </c>
      <c r="B33" s="639">
        <v>5449</v>
      </c>
      <c r="C33" s="640">
        <v>600099458</v>
      </c>
      <c r="D33" s="542">
        <v>70188408</v>
      </c>
      <c r="E33" s="641" t="s">
        <v>384</v>
      </c>
      <c r="F33" s="542">
        <v>3114</v>
      </c>
      <c r="G33" s="653" t="s">
        <v>563</v>
      </c>
      <c r="H33" s="545" t="s">
        <v>281</v>
      </c>
      <c r="I33" s="522">
        <v>10337962</v>
      </c>
      <c r="J33" s="547">
        <v>7467387</v>
      </c>
      <c r="K33" s="547">
        <v>75000</v>
      </c>
      <c r="L33" s="339">
        <v>2549327</v>
      </c>
      <c r="M33" s="339">
        <v>149348</v>
      </c>
      <c r="N33" s="547">
        <v>96900</v>
      </c>
      <c r="O33" s="548">
        <v>12.502699999999999</v>
      </c>
      <c r="P33" s="733">
        <v>9</v>
      </c>
      <c r="Q33" s="823">
        <v>3.5026999999999995</v>
      </c>
      <c r="R33" s="112">
        <f t="shared" si="1"/>
        <v>0</v>
      </c>
      <c r="S33" s="113">
        <v>0</v>
      </c>
      <c r="T33" s="113">
        <v>0</v>
      </c>
      <c r="U33" s="113">
        <v>4448</v>
      </c>
      <c r="V33" s="113">
        <v>0</v>
      </c>
      <c r="W33" s="113">
        <v>0</v>
      </c>
      <c r="X33" s="113">
        <v>0</v>
      </c>
      <c r="Y33" s="113">
        <f t="shared" si="2"/>
        <v>4448</v>
      </c>
      <c r="Z33" s="113">
        <v>0</v>
      </c>
      <c r="AA33" s="113">
        <v>0</v>
      </c>
      <c r="AB33" s="113">
        <v>0</v>
      </c>
      <c r="AC33" s="113">
        <f t="shared" si="3"/>
        <v>0</v>
      </c>
      <c r="AD33" s="113">
        <f t="shared" si="4"/>
        <v>4448</v>
      </c>
      <c r="AE33" s="114">
        <f t="shared" si="5"/>
        <v>1503</v>
      </c>
      <c r="AF33" s="114">
        <f t="shared" si="6"/>
        <v>89</v>
      </c>
      <c r="AG33" s="113">
        <v>0</v>
      </c>
      <c r="AH33" s="113">
        <v>0</v>
      </c>
      <c r="AI33" s="113">
        <v>0</v>
      </c>
      <c r="AJ33" s="113">
        <f t="shared" si="7"/>
        <v>0</v>
      </c>
      <c r="AK33" s="113">
        <f t="shared" si="8"/>
        <v>6040</v>
      </c>
      <c r="AL33" s="115">
        <v>0</v>
      </c>
      <c r="AM33" s="115">
        <v>0</v>
      </c>
      <c r="AN33" s="115">
        <v>0</v>
      </c>
      <c r="AO33" s="115">
        <v>0</v>
      </c>
      <c r="AP33" s="115">
        <v>0</v>
      </c>
      <c r="AQ33" s="115">
        <v>0</v>
      </c>
      <c r="AR33" s="115">
        <v>0</v>
      </c>
      <c r="AS33" s="115">
        <v>0</v>
      </c>
      <c r="AT33" s="409">
        <f t="shared" ref="AT33:AT37" si="57">AL33+AN33+AO33+AR33+AQ33</f>
        <v>0</v>
      </c>
      <c r="AU33" s="115">
        <f>AM33+AP33+AS33</f>
        <v>0</v>
      </c>
      <c r="AV33" s="116">
        <f t="shared" si="10"/>
        <v>0</v>
      </c>
      <c r="AW33" s="855">
        <f>I33+AK33</f>
        <v>10344002</v>
      </c>
      <c r="AX33" s="528">
        <f>J33+Y33</f>
        <v>7471835</v>
      </c>
      <c r="AY33" s="113">
        <f t="shared" ref="AY33:AY37" si="58">W33</f>
        <v>0</v>
      </c>
      <c r="AZ33" s="113">
        <f>K33+AC33</f>
        <v>75000</v>
      </c>
      <c r="BA33" s="528">
        <f t="shared" ref="BA33:BB37" si="59">L33+AE33</f>
        <v>2550830</v>
      </c>
      <c r="BB33" s="528">
        <f t="shared" si="59"/>
        <v>149437</v>
      </c>
      <c r="BC33" s="528">
        <f>N33+AJ33</f>
        <v>96900</v>
      </c>
      <c r="BD33" s="549">
        <f>O33+AV33</f>
        <v>12.502699999999999</v>
      </c>
      <c r="BE33" s="549">
        <f>P33+AT33</f>
        <v>9</v>
      </c>
      <c r="BF33" s="953">
        <f t="shared" ref="BF33:BF37" si="60">AQ33</f>
        <v>0</v>
      </c>
      <c r="BG33" s="550">
        <f>Q33+AU33</f>
        <v>3.5026999999999995</v>
      </c>
    </row>
    <row r="34" spans="1:59" ht="12.95" customHeight="1" x14ac:dyDescent="0.25">
      <c r="A34" s="541">
        <v>7</v>
      </c>
      <c r="B34" s="639">
        <v>5449</v>
      </c>
      <c r="C34" s="640">
        <v>600099458</v>
      </c>
      <c r="D34" s="542">
        <v>70188408</v>
      </c>
      <c r="E34" s="641" t="s">
        <v>384</v>
      </c>
      <c r="F34" s="542">
        <v>3114</v>
      </c>
      <c r="G34" s="653" t="s">
        <v>317</v>
      </c>
      <c r="H34" s="545" t="s">
        <v>281</v>
      </c>
      <c r="I34" s="522">
        <v>1736089</v>
      </c>
      <c r="J34" s="547">
        <v>1278416</v>
      </c>
      <c r="K34" s="547">
        <v>0</v>
      </c>
      <c r="L34" s="339">
        <v>432105</v>
      </c>
      <c r="M34" s="339">
        <v>25568</v>
      </c>
      <c r="N34" s="547">
        <v>0</v>
      </c>
      <c r="O34" s="548">
        <v>3.3193999999999999</v>
      </c>
      <c r="P34" s="733">
        <v>3.3193999999999999</v>
      </c>
      <c r="Q34" s="823">
        <v>0</v>
      </c>
      <c r="R34" s="112">
        <f t="shared" si="1"/>
        <v>0</v>
      </c>
      <c r="S34" s="113">
        <v>0</v>
      </c>
      <c r="T34" s="113">
        <v>0</v>
      </c>
      <c r="U34" s="113">
        <v>0</v>
      </c>
      <c r="V34" s="113">
        <v>0</v>
      </c>
      <c r="W34" s="113">
        <v>0</v>
      </c>
      <c r="X34" s="113">
        <v>0</v>
      </c>
      <c r="Y34" s="113">
        <f t="shared" si="2"/>
        <v>0</v>
      </c>
      <c r="Z34" s="113">
        <v>0</v>
      </c>
      <c r="AA34" s="113">
        <v>0</v>
      </c>
      <c r="AB34" s="113">
        <v>0</v>
      </c>
      <c r="AC34" s="113">
        <f t="shared" si="3"/>
        <v>0</v>
      </c>
      <c r="AD34" s="113">
        <f t="shared" si="4"/>
        <v>0</v>
      </c>
      <c r="AE34" s="114">
        <f t="shared" si="5"/>
        <v>0</v>
      </c>
      <c r="AF34" s="114">
        <f t="shared" si="6"/>
        <v>0</v>
      </c>
      <c r="AG34" s="113">
        <v>0</v>
      </c>
      <c r="AH34" s="113">
        <v>0</v>
      </c>
      <c r="AI34" s="113">
        <v>0</v>
      </c>
      <c r="AJ34" s="113">
        <f t="shared" si="7"/>
        <v>0</v>
      </c>
      <c r="AK34" s="113">
        <f t="shared" si="8"/>
        <v>0</v>
      </c>
      <c r="AL34" s="115">
        <v>0</v>
      </c>
      <c r="AM34" s="115">
        <v>0</v>
      </c>
      <c r="AN34" s="115">
        <v>0</v>
      </c>
      <c r="AO34" s="115">
        <v>0</v>
      </c>
      <c r="AP34" s="115">
        <v>0</v>
      </c>
      <c r="AQ34" s="115">
        <v>0</v>
      </c>
      <c r="AR34" s="115">
        <v>0</v>
      </c>
      <c r="AS34" s="115">
        <v>0</v>
      </c>
      <c r="AT34" s="409">
        <f t="shared" si="57"/>
        <v>0</v>
      </c>
      <c r="AU34" s="115">
        <f>AM34+AP34+AS34</f>
        <v>0</v>
      </c>
      <c r="AV34" s="116">
        <f t="shared" si="10"/>
        <v>0</v>
      </c>
      <c r="AW34" s="855">
        <f>I34+AK34</f>
        <v>1736089</v>
      </c>
      <c r="AX34" s="528">
        <f>J34+Y34</f>
        <v>1278416</v>
      </c>
      <c r="AY34" s="113">
        <f t="shared" si="58"/>
        <v>0</v>
      </c>
      <c r="AZ34" s="113">
        <f>K34+AC34</f>
        <v>0</v>
      </c>
      <c r="BA34" s="528">
        <f t="shared" si="59"/>
        <v>432105</v>
      </c>
      <c r="BB34" s="528">
        <f t="shared" si="59"/>
        <v>25568</v>
      </c>
      <c r="BC34" s="528">
        <f>N34+AJ34</f>
        <v>0</v>
      </c>
      <c r="BD34" s="549">
        <f>O34+AV34</f>
        <v>3.3193999999999999</v>
      </c>
      <c r="BE34" s="549">
        <f>P34+AT34</f>
        <v>3.3193999999999999</v>
      </c>
      <c r="BF34" s="953">
        <f t="shared" si="60"/>
        <v>0</v>
      </c>
      <c r="BG34" s="550">
        <f>Q34+AU34</f>
        <v>0</v>
      </c>
    </row>
    <row r="35" spans="1:59" ht="12.95" customHeight="1" x14ac:dyDescent="0.25">
      <c r="A35" s="541">
        <v>7</v>
      </c>
      <c r="B35" s="639">
        <v>5449</v>
      </c>
      <c r="C35" s="640">
        <v>600099458</v>
      </c>
      <c r="D35" s="542">
        <v>70188408</v>
      </c>
      <c r="E35" s="641" t="s">
        <v>384</v>
      </c>
      <c r="F35" s="542">
        <v>3143</v>
      </c>
      <c r="G35" s="641" t="s">
        <v>633</v>
      </c>
      <c r="H35" s="545" t="s">
        <v>281</v>
      </c>
      <c r="I35" s="522">
        <v>421543</v>
      </c>
      <c r="J35" s="547">
        <v>310415</v>
      </c>
      <c r="K35" s="547">
        <v>0</v>
      </c>
      <c r="L35" s="339">
        <v>104920</v>
      </c>
      <c r="M35" s="339">
        <v>6208</v>
      </c>
      <c r="N35" s="547">
        <v>0</v>
      </c>
      <c r="O35" s="548">
        <v>0.66669999999999996</v>
      </c>
      <c r="P35" s="733">
        <v>0.66669999999999996</v>
      </c>
      <c r="Q35" s="823">
        <v>0</v>
      </c>
      <c r="R35" s="112">
        <f t="shared" si="1"/>
        <v>0</v>
      </c>
      <c r="S35" s="113">
        <v>0</v>
      </c>
      <c r="T35" s="113">
        <v>0</v>
      </c>
      <c r="U35" s="113">
        <v>0</v>
      </c>
      <c r="V35" s="113">
        <v>0</v>
      </c>
      <c r="W35" s="113">
        <v>0</v>
      </c>
      <c r="X35" s="113">
        <v>0</v>
      </c>
      <c r="Y35" s="113">
        <f t="shared" si="2"/>
        <v>0</v>
      </c>
      <c r="Z35" s="113">
        <v>0</v>
      </c>
      <c r="AA35" s="113">
        <v>0</v>
      </c>
      <c r="AB35" s="113">
        <v>0</v>
      </c>
      <c r="AC35" s="113">
        <f t="shared" si="3"/>
        <v>0</v>
      </c>
      <c r="AD35" s="113">
        <f t="shared" si="4"/>
        <v>0</v>
      </c>
      <c r="AE35" s="114">
        <f t="shared" si="5"/>
        <v>0</v>
      </c>
      <c r="AF35" s="114">
        <f t="shared" si="6"/>
        <v>0</v>
      </c>
      <c r="AG35" s="113">
        <v>0</v>
      </c>
      <c r="AH35" s="113">
        <v>0</v>
      </c>
      <c r="AI35" s="113">
        <v>0</v>
      </c>
      <c r="AJ35" s="113">
        <f t="shared" si="7"/>
        <v>0</v>
      </c>
      <c r="AK35" s="113">
        <f t="shared" si="8"/>
        <v>0</v>
      </c>
      <c r="AL35" s="115">
        <v>0</v>
      </c>
      <c r="AM35" s="115">
        <v>0</v>
      </c>
      <c r="AN35" s="115">
        <v>0</v>
      </c>
      <c r="AO35" s="115">
        <v>0</v>
      </c>
      <c r="AP35" s="115">
        <v>0</v>
      </c>
      <c r="AQ35" s="115">
        <v>0</v>
      </c>
      <c r="AR35" s="115">
        <v>0</v>
      </c>
      <c r="AS35" s="115">
        <v>0</v>
      </c>
      <c r="AT35" s="409">
        <f t="shared" si="57"/>
        <v>0</v>
      </c>
      <c r="AU35" s="115">
        <f>AM35+AP35+AS35</f>
        <v>0</v>
      </c>
      <c r="AV35" s="116">
        <f t="shared" si="10"/>
        <v>0</v>
      </c>
      <c r="AW35" s="855">
        <f>I35+AK35</f>
        <v>421543</v>
      </c>
      <c r="AX35" s="528">
        <f>J35+Y35</f>
        <v>310415</v>
      </c>
      <c r="AY35" s="113">
        <f t="shared" si="58"/>
        <v>0</v>
      </c>
      <c r="AZ35" s="113">
        <f>K35+AC35</f>
        <v>0</v>
      </c>
      <c r="BA35" s="528">
        <f t="shared" si="59"/>
        <v>104920</v>
      </c>
      <c r="BB35" s="528">
        <f t="shared" si="59"/>
        <v>6208</v>
      </c>
      <c r="BC35" s="528">
        <f>N35+AJ35</f>
        <v>0</v>
      </c>
      <c r="BD35" s="549">
        <f>O35+AV35</f>
        <v>0.66669999999999996</v>
      </c>
      <c r="BE35" s="549">
        <f>P35+AT35</f>
        <v>0.66669999999999996</v>
      </c>
      <c r="BF35" s="953">
        <f t="shared" si="60"/>
        <v>0</v>
      </c>
      <c r="BG35" s="550">
        <f>Q35+AU35</f>
        <v>0</v>
      </c>
    </row>
    <row r="36" spans="1:59" ht="12.95" customHeight="1" x14ac:dyDescent="0.25">
      <c r="A36" s="541">
        <v>7</v>
      </c>
      <c r="B36" s="639">
        <v>5449</v>
      </c>
      <c r="C36" s="640">
        <v>600099458</v>
      </c>
      <c r="D36" s="542">
        <v>70188408</v>
      </c>
      <c r="E36" s="641" t="s">
        <v>384</v>
      </c>
      <c r="F36" s="542">
        <v>3143</v>
      </c>
      <c r="G36" s="641" t="s">
        <v>811</v>
      </c>
      <c r="H36" s="545" t="s">
        <v>281</v>
      </c>
      <c r="I36" s="522">
        <v>186421</v>
      </c>
      <c r="J36" s="547">
        <v>137276</v>
      </c>
      <c r="K36" s="547">
        <v>0</v>
      </c>
      <c r="L36" s="339">
        <v>46399</v>
      </c>
      <c r="M36" s="339">
        <v>2746</v>
      </c>
      <c r="N36" s="547">
        <v>0</v>
      </c>
      <c r="O36" s="548">
        <v>0.41670000000000001</v>
      </c>
      <c r="P36" s="733">
        <v>0.41670000000000001</v>
      </c>
      <c r="Q36" s="823">
        <v>0</v>
      </c>
      <c r="R36" s="112">
        <f t="shared" si="1"/>
        <v>0</v>
      </c>
      <c r="S36" s="113">
        <v>0</v>
      </c>
      <c r="T36" s="113">
        <v>0</v>
      </c>
      <c r="U36" s="113">
        <v>0</v>
      </c>
      <c r="V36" s="113">
        <v>0</v>
      </c>
      <c r="W36" s="113">
        <v>0</v>
      </c>
      <c r="X36" s="113">
        <v>0</v>
      </c>
      <c r="Y36" s="113">
        <f t="shared" si="2"/>
        <v>0</v>
      </c>
      <c r="Z36" s="113">
        <v>0</v>
      </c>
      <c r="AA36" s="113">
        <v>0</v>
      </c>
      <c r="AB36" s="113">
        <v>0</v>
      </c>
      <c r="AC36" s="113">
        <f t="shared" si="3"/>
        <v>0</v>
      </c>
      <c r="AD36" s="113">
        <f t="shared" si="4"/>
        <v>0</v>
      </c>
      <c r="AE36" s="114">
        <f t="shared" si="5"/>
        <v>0</v>
      </c>
      <c r="AF36" s="114">
        <f t="shared" si="6"/>
        <v>0</v>
      </c>
      <c r="AG36" s="113">
        <v>0</v>
      </c>
      <c r="AH36" s="113">
        <v>0</v>
      </c>
      <c r="AI36" s="113">
        <v>0</v>
      </c>
      <c r="AJ36" s="113">
        <f t="shared" si="7"/>
        <v>0</v>
      </c>
      <c r="AK36" s="113">
        <f t="shared" si="8"/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v>0</v>
      </c>
      <c r="AQ36" s="115">
        <v>0</v>
      </c>
      <c r="AR36" s="115">
        <v>0</v>
      </c>
      <c r="AS36" s="115">
        <v>0</v>
      </c>
      <c r="AT36" s="409">
        <f t="shared" si="57"/>
        <v>0</v>
      </c>
      <c r="AU36" s="115">
        <f>AM36+AP36+AS36</f>
        <v>0</v>
      </c>
      <c r="AV36" s="116">
        <f t="shared" si="10"/>
        <v>0</v>
      </c>
      <c r="AW36" s="855">
        <f>I36+AK36</f>
        <v>186421</v>
      </c>
      <c r="AX36" s="528">
        <f>J36+Y36</f>
        <v>137276</v>
      </c>
      <c r="AY36" s="113">
        <f t="shared" si="58"/>
        <v>0</v>
      </c>
      <c r="AZ36" s="113">
        <f>K36+AC36</f>
        <v>0</v>
      </c>
      <c r="BA36" s="528">
        <f t="shared" si="59"/>
        <v>46399</v>
      </c>
      <c r="BB36" s="528">
        <f t="shared" si="59"/>
        <v>2746</v>
      </c>
      <c r="BC36" s="528">
        <f>N36+AJ36</f>
        <v>0</v>
      </c>
      <c r="BD36" s="549">
        <f>O36+AV36</f>
        <v>0.41670000000000001</v>
      </c>
      <c r="BE36" s="549">
        <f>P36+AT36</f>
        <v>0.41670000000000001</v>
      </c>
      <c r="BF36" s="953">
        <f t="shared" si="60"/>
        <v>0</v>
      </c>
      <c r="BG36" s="550">
        <f>Q36+AU36</f>
        <v>0</v>
      </c>
    </row>
    <row r="37" spans="1:59" ht="12.95" customHeight="1" x14ac:dyDescent="0.25">
      <c r="A37" s="541">
        <v>7</v>
      </c>
      <c r="B37" s="639">
        <v>5449</v>
      </c>
      <c r="C37" s="640">
        <v>600099458</v>
      </c>
      <c r="D37" s="542">
        <v>70188408</v>
      </c>
      <c r="E37" s="641" t="s">
        <v>384</v>
      </c>
      <c r="F37" s="542">
        <v>3143</v>
      </c>
      <c r="G37" s="641" t="s">
        <v>634</v>
      </c>
      <c r="H37" s="545" t="s">
        <v>282</v>
      </c>
      <c r="I37" s="522">
        <v>2809</v>
      </c>
      <c r="J37" s="547">
        <v>1980</v>
      </c>
      <c r="K37" s="547">
        <v>0</v>
      </c>
      <c r="L37" s="339">
        <v>669</v>
      </c>
      <c r="M37" s="339">
        <v>40</v>
      </c>
      <c r="N37" s="547">
        <v>120</v>
      </c>
      <c r="O37" s="548">
        <v>0.01</v>
      </c>
      <c r="P37" s="733">
        <v>0</v>
      </c>
      <c r="Q37" s="823">
        <v>0.01</v>
      </c>
      <c r="R37" s="112">
        <f t="shared" si="1"/>
        <v>0</v>
      </c>
      <c r="S37" s="113">
        <v>0</v>
      </c>
      <c r="T37" s="113">
        <v>0</v>
      </c>
      <c r="U37" s="113">
        <v>0</v>
      </c>
      <c r="V37" s="113">
        <v>0</v>
      </c>
      <c r="W37" s="113">
        <v>0</v>
      </c>
      <c r="X37" s="113">
        <v>0</v>
      </c>
      <c r="Y37" s="113">
        <f t="shared" si="2"/>
        <v>0</v>
      </c>
      <c r="Z37" s="113">
        <v>0</v>
      </c>
      <c r="AA37" s="113">
        <v>0</v>
      </c>
      <c r="AB37" s="113">
        <v>0</v>
      </c>
      <c r="AC37" s="113">
        <f t="shared" si="3"/>
        <v>0</v>
      </c>
      <c r="AD37" s="113">
        <f t="shared" si="4"/>
        <v>0</v>
      </c>
      <c r="AE37" s="114">
        <f t="shared" si="5"/>
        <v>0</v>
      </c>
      <c r="AF37" s="114">
        <f t="shared" si="6"/>
        <v>0</v>
      </c>
      <c r="AG37" s="113">
        <v>0</v>
      </c>
      <c r="AH37" s="113">
        <v>0</v>
      </c>
      <c r="AI37" s="113">
        <v>0</v>
      </c>
      <c r="AJ37" s="113">
        <f t="shared" si="7"/>
        <v>0</v>
      </c>
      <c r="AK37" s="113">
        <f t="shared" si="8"/>
        <v>0</v>
      </c>
      <c r="AL37" s="115">
        <v>0</v>
      </c>
      <c r="AM37" s="115">
        <v>0</v>
      </c>
      <c r="AN37" s="115">
        <v>0</v>
      </c>
      <c r="AO37" s="115">
        <v>0</v>
      </c>
      <c r="AP37" s="115">
        <v>0</v>
      </c>
      <c r="AQ37" s="115">
        <v>0</v>
      </c>
      <c r="AR37" s="115">
        <v>0</v>
      </c>
      <c r="AS37" s="115">
        <v>0</v>
      </c>
      <c r="AT37" s="409">
        <f t="shared" si="57"/>
        <v>0</v>
      </c>
      <c r="AU37" s="115">
        <f>AM37+AP37+AS37</f>
        <v>0</v>
      </c>
      <c r="AV37" s="116">
        <f t="shared" si="10"/>
        <v>0</v>
      </c>
      <c r="AW37" s="855">
        <f>I37+AK37</f>
        <v>2809</v>
      </c>
      <c r="AX37" s="528">
        <f>J37+Y37</f>
        <v>1980</v>
      </c>
      <c r="AY37" s="113">
        <f t="shared" si="58"/>
        <v>0</v>
      </c>
      <c r="AZ37" s="113">
        <f>K37+AC37</f>
        <v>0</v>
      </c>
      <c r="BA37" s="528">
        <f t="shared" si="59"/>
        <v>669</v>
      </c>
      <c r="BB37" s="528">
        <f t="shared" si="59"/>
        <v>40</v>
      </c>
      <c r="BC37" s="528">
        <f>N37+AJ37</f>
        <v>120</v>
      </c>
      <c r="BD37" s="549">
        <f>O37+AV37</f>
        <v>0.01</v>
      </c>
      <c r="BE37" s="549">
        <f>P37+AT37</f>
        <v>0</v>
      </c>
      <c r="BF37" s="953">
        <f t="shared" si="60"/>
        <v>0</v>
      </c>
      <c r="BG37" s="550">
        <f>Q37+AU37</f>
        <v>0.01</v>
      </c>
    </row>
    <row r="38" spans="1:59" ht="12.95" customHeight="1" x14ac:dyDescent="0.25">
      <c r="A38" s="642">
        <v>7</v>
      </c>
      <c r="B38" s="643">
        <v>5449</v>
      </c>
      <c r="C38" s="644">
        <v>600099458</v>
      </c>
      <c r="D38" s="643">
        <v>70188408</v>
      </c>
      <c r="E38" s="645" t="s">
        <v>385</v>
      </c>
      <c r="F38" s="559"/>
      <c r="G38" s="651"/>
      <c r="H38" s="560"/>
      <c r="I38" s="646">
        <v>12684824</v>
      </c>
      <c r="J38" s="647">
        <v>9195474</v>
      </c>
      <c r="K38" s="647">
        <v>75000</v>
      </c>
      <c r="L38" s="647">
        <v>3133420</v>
      </c>
      <c r="M38" s="647">
        <v>183910</v>
      </c>
      <c r="N38" s="647">
        <v>97020</v>
      </c>
      <c r="O38" s="648">
        <v>16.915499999999998</v>
      </c>
      <c r="P38" s="648">
        <v>13.402800000000001</v>
      </c>
      <c r="Q38" s="649">
        <v>3.5126999999999993</v>
      </c>
      <c r="R38" s="646">
        <f t="shared" ref="R38:BG38" si="61">SUM(R33:R37)</f>
        <v>0</v>
      </c>
      <c r="S38" s="647">
        <f t="shared" si="61"/>
        <v>0</v>
      </c>
      <c r="T38" s="647">
        <f t="shared" si="61"/>
        <v>0</v>
      </c>
      <c r="U38" s="647">
        <f t="shared" ref="U38" si="62">SUM(U33:U37)</f>
        <v>4448</v>
      </c>
      <c r="V38" s="647">
        <f t="shared" si="61"/>
        <v>0</v>
      </c>
      <c r="W38" s="647">
        <f t="shared" ref="W38" si="63">SUM(W33:W37)</f>
        <v>0</v>
      </c>
      <c r="X38" s="647">
        <f t="shared" si="61"/>
        <v>0</v>
      </c>
      <c r="Y38" s="647">
        <f t="shared" si="61"/>
        <v>4448</v>
      </c>
      <c r="Z38" s="647">
        <f t="shared" si="61"/>
        <v>0</v>
      </c>
      <c r="AA38" s="647">
        <f t="shared" si="61"/>
        <v>0</v>
      </c>
      <c r="AB38" s="647">
        <f t="shared" si="61"/>
        <v>0</v>
      </c>
      <c r="AC38" s="647">
        <f t="shared" si="61"/>
        <v>0</v>
      </c>
      <c r="AD38" s="647">
        <f t="shared" si="61"/>
        <v>4448</v>
      </c>
      <c r="AE38" s="647">
        <f t="shared" si="61"/>
        <v>1503</v>
      </c>
      <c r="AF38" s="647">
        <f t="shared" si="61"/>
        <v>89</v>
      </c>
      <c r="AG38" s="647">
        <f t="shared" si="61"/>
        <v>0</v>
      </c>
      <c r="AH38" s="647">
        <f t="shared" ref="AH38" si="64">SUM(AH33:AH37)</f>
        <v>0</v>
      </c>
      <c r="AI38" s="647">
        <f t="shared" si="61"/>
        <v>0</v>
      </c>
      <c r="AJ38" s="647">
        <f t="shared" si="61"/>
        <v>0</v>
      </c>
      <c r="AK38" s="647">
        <f t="shared" si="61"/>
        <v>6040</v>
      </c>
      <c r="AL38" s="648">
        <f t="shared" si="61"/>
        <v>0</v>
      </c>
      <c r="AM38" s="648">
        <f t="shared" si="61"/>
        <v>0</v>
      </c>
      <c r="AN38" s="648">
        <f t="shared" si="61"/>
        <v>0</v>
      </c>
      <c r="AO38" s="648">
        <f t="shared" si="61"/>
        <v>0</v>
      </c>
      <c r="AP38" s="648">
        <f t="shared" si="61"/>
        <v>0</v>
      </c>
      <c r="AQ38" s="648">
        <f t="shared" ref="AQ38" si="65">SUM(AQ33:AQ37)</f>
        <v>0</v>
      </c>
      <c r="AR38" s="648">
        <f t="shared" si="61"/>
        <v>0</v>
      </c>
      <c r="AS38" s="648">
        <f t="shared" si="61"/>
        <v>0</v>
      </c>
      <c r="AT38" s="648">
        <f t="shared" si="61"/>
        <v>0</v>
      </c>
      <c r="AU38" s="648">
        <f t="shared" si="61"/>
        <v>0</v>
      </c>
      <c r="AV38" s="650">
        <f t="shared" si="61"/>
        <v>0</v>
      </c>
      <c r="AW38" s="858">
        <f t="shared" si="61"/>
        <v>12690864</v>
      </c>
      <c r="AX38" s="647">
        <f t="shared" si="61"/>
        <v>9199922</v>
      </c>
      <c r="AY38" s="944">
        <f t="shared" ref="AY38" si="66">SUM(AY33:AY37)</f>
        <v>0</v>
      </c>
      <c r="AZ38" s="647">
        <f t="shared" si="61"/>
        <v>75000</v>
      </c>
      <c r="BA38" s="647">
        <f t="shared" si="61"/>
        <v>3134923</v>
      </c>
      <c r="BB38" s="647">
        <f t="shared" si="61"/>
        <v>183999</v>
      </c>
      <c r="BC38" s="647">
        <f t="shared" si="61"/>
        <v>97020</v>
      </c>
      <c r="BD38" s="648">
        <f t="shared" si="61"/>
        <v>16.915499999999998</v>
      </c>
      <c r="BE38" s="648">
        <f t="shared" si="61"/>
        <v>13.402800000000001</v>
      </c>
      <c r="BF38" s="648">
        <f t="shared" si="61"/>
        <v>0</v>
      </c>
      <c r="BG38" s="650">
        <f t="shared" si="61"/>
        <v>3.5126999999999993</v>
      </c>
    </row>
    <row r="39" spans="1:59" ht="12.95" customHeight="1" x14ac:dyDescent="0.25">
      <c r="A39" s="541">
        <v>8</v>
      </c>
      <c r="B39" s="639">
        <v>5443</v>
      </c>
      <c r="C39" s="640">
        <v>600099237</v>
      </c>
      <c r="D39" s="542">
        <v>854841</v>
      </c>
      <c r="E39" s="641" t="s">
        <v>386</v>
      </c>
      <c r="F39" s="542">
        <v>3113</v>
      </c>
      <c r="G39" s="641" t="s">
        <v>333</v>
      </c>
      <c r="H39" s="545" t="s">
        <v>281</v>
      </c>
      <c r="I39" s="522">
        <v>23338786</v>
      </c>
      <c r="J39" s="547">
        <v>16704437</v>
      </c>
      <c r="K39" s="547">
        <v>115000</v>
      </c>
      <c r="L39" s="339">
        <v>5684970</v>
      </c>
      <c r="M39" s="339">
        <v>334089</v>
      </c>
      <c r="N39" s="547">
        <v>500290</v>
      </c>
      <c r="O39" s="548">
        <v>32.275399999999998</v>
      </c>
      <c r="P39" s="733">
        <v>24.732799999999997</v>
      </c>
      <c r="Q39" s="823">
        <v>7.5426000000000002</v>
      </c>
      <c r="R39" s="112">
        <f t="shared" si="1"/>
        <v>0</v>
      </c>
      <c r="S39" s="113">
        <v>0</v>
      </c>
      <c r="T39" s="113">
        <v>363662</v>
      </c>
      <c r="U39" s="113">
        <v>136336</v>
      </c>
      <c r="V39" s="113">
        <v>0</v>
      </c>
      <c r="W39" s="113">
        <v>0</v>
      </c>
      <c r="X39" s="113">
        <v>0</v>
      </c>
      <c r="Y39" s="113">
        <f t="shared" si="2"/>
        <v>499998</v>
      </c>
      <c r="Z39" s="113">
        <v>0</v>
      </c>
      <c r="AA39" s="113">
        <v>0</v>
      </c>
      <c r="AB39" s="113">
        <v>0</v>
      </c>
      <c r="AC39" s="113">
        <f t="shared" si="3"/>
        <v>0</v>
      </c>
      <c r="AD39" s="113">
        <f t="shared" si="4"/>
        <v>499998</v>
      </c>
      <c r="AE39" s="114">
        <f t="shared" si="5"/>
        <v>168999</v>
      </c>
      <c r="AF39" s="114">
        <f t="shared" si="6"/>
        <v>10000</v>
      </c>
      <c r="AG39" s="113">
        <v>0</v>
      </c>
      <c r="AH39" s="113">
        <v>0</v>
      </c>
      <c r="AI39" s="113">
        <v>0</v>
      </c>
      <c r="AJ39" s="113">
        <f t="shared" si="7"/>
        <v>0</v>
      </c>
      <c r="AK39" s="113">
        <f t="shared" si="8"/>
        <v>678997</v>
      </c>
      <c r="AL39" s="115">
        <v>0</v>
      </c>
      <c r="AM39" s="115">
        <v>0</v>
      </c>
      <c r="AN39" s="115">
        <v>0</v>
      </c>
      <c r="AO39" s="115">
        <v>0.62</v>
      </c>
      <c r="AP39" s="115">
        <v>0</v>
      </c>
      <c r="AQ39" s="115">
        <v>0</v>
      </c>
      <c r="AR39" s="115">
        <v>0</v>
      </c>
      <c r="AS39" s="115">
        <v>0</v>
      </c>
      <c r="AT39" s="409">
        <f t="shared" ref="AT39:AT43" si="67">AL39+AN39+AO39+AR39+AQ39</f>
        <v>0.62</v>
      </c>
      <c r="AU39" s="115">
        <f>AM39+AP39+AS39</f>
        <v>0</v>
      </c>
      <c r="AV39" s="116">
        <f t="shared" si="10"/>
        <v>0.62</v>
      </c>
      <c r="AW39" s="855">
        <f>I39+AK39</f>
        <v>24017783</v>
      </c>
      <c r="AX39" s="528">
        <f>J39+Y39</f>
        <v>17204435</v>
      </c>
      <c r="AY39" s="113">
        <f t="shared" ref="AY39:AY43" si="68">W39</f>
        <v>0</v>
      </c>
      <c r="AZ39" s="113">
        <f>K39+AC39</f>
        <v>115000</v>
      </c>
      <c r="BA39" s="528">
        <f t="shared" ref="BA39:BB43" si="69">L39+AE39</f>
        <v>5853969</v>
      </c>
      <c r="BB39" s="528">
        <f t="shared" si="69"/>
        <v>344089</v>
      </c>
      <c r="BC39" s="528">
        <f>N39+AJ39</f>
        <v>500290</v>
      </c>
      <c r="BD39" s="549">
        <f>O39+AV39</f>
        <v>32.895399999999995</v>
      </c>
      <c r="BE39" s="549">
        <f>P39+AT39</f>
        <v>25.352799999999998</v>
      </c>
      <c r="BF39" s="953">
        <f t="shared" ref="BF39:BF43" si="70">AQ39</f>
        <v>0</v>
      </c>
      <c r="BG39" s="550">
        <f>Q39+AU39</f>
        <v>7.5426000000000002</v>
      </c>
    </row>
    <row r="40" spans="1:59" ht="12.95" customHeight="1" x14ac:dyDescent="0.25">
      <c r="A40" s="541">
        <v>8</v>
      </c>
      <c r="B40" s="639">
        <v>5443</v>
      </c>
      <c r="C40" s="640">
        <v>600099237</v>
      </c>
      <c r="D40" s="542">
        <v>854841</v>
      </c>
      <c r="E40" s="641" t="s">
        <v>386</v>
      </c>
      <c r="F40" s="542">
        <v>3113</v>
      </c>
      <c r="G40" s="641" t="s">
        <v>323</v>
      </c>
      <c r="H40" s="545" t="s">
        <v>282</v>
      </c>
      <c r="I40" s="522">
        <v>2175102</v>
      </c>
      <c r="J40" s="547">
        <v>1598971</v>
      </c>
      <c r="K40" s="547">
        <v>0</v>
      </c>
      <c r="L40" s="339">
        <v>540452</v>
      </c>
      <c r="M40" s="339">
        <v>31979</v>
      </c>
      <c r="N40" s="547">
        <v>3700</v>
      </c>
      <c r="O40" s="548">
        <v>4.33</v>
      </c>
      <c r="P40" s="733">
        <v>4.33</v>
      </c>
      <c r="Q40" s="823">
        <v>0</v>
      </c>
      <c r="R40" s="112">
        <f t="shared" si="1"/>
        <v>0</v>
      </c>
      <c r="S40" s="113">
        <v>-77121</v>
      </c>
      <c r="T40" s="113">
        <v>0</v>
      </c>
      <c r="U40" s="113">
        <v>0</v>
      </c>
      <c r="V40" s="113">
        <v>0</v>
      </c>
      <c r="W40" s="113">
        <v>0</v>
      </c>
      <c r="X40" s="113">
        <v>0</v>
      </c>
      <c r="Y40" s="113">
        <f t="shared" si="2"/>
        <v>-77121</v>
      </c>
      <c r="Z40" s="113">
        <v>0</v>
      </c>
      <c r="AA40" s="113">
        <v>0</v>
      </c>
      <c r="AB40" s="113">
        <v>0</v>
      </c>
      <c r="AC40" s="113">
        <f t="shared" si="3"/>
        <v>0</v>
      </c>
      <c r="AD40" s="113">
        <f t="shared" si="4"/>
        <v>-77121</v>
      </c>
      <c r="AE40" s="114">
        <f t="shared" si="5"/>
        <v>-26067</v>
      </c>
      <c r="AF40" s="114">
        <f t="shared" si="6"/>
        <v>-1542</v>
      </c>
      <c r="AG40" s="113">
        <v>0</v>
      </c>
      <c r="AH40" s="113">
        <v>0</v>
      </c>
      <c r="AI40" s="113">
        <v>0</v>
      </c>
      <c r="AJ40" s="113">
        <f t="shared" si="7"/>
        <v>0</v>
      </c>
      <c r="AK40" s="113">
        <f t="shared" si="8"/>
        <v>-104730</v>
      </c>
      <c r="AL40" s="115">
        <v>0</v>
      </c>
      <c r="AM40" s="115">
        <v>0</v>
      </c>
      <c r="AN40" s="115">
        <v>-0.17</v>
      </c>
      <c r="AO40" s="115">
        <v>0</v>
      </c>
      <c r="AP40" s="115">
        <v>0</v>
      </c>
      <c r="AQ40" s="115">
        <v>0</v>
      </c>
      <c r="AR40" s="115">
        <v>0</v>
      </c>
      <c r="AS40" s="115">
        <v>0</v>
      </c>
      <c r="AT40" s="409">
        <f t="shared" si="67"/>
        <v>-0.17</v>
      </c>
      <c r="AU40" s="115">
        <f>AM40+AP40+AS40</f>
        <v>0</v>
      </c>
      <c r="AV40" s="116">
        <f t="shared" si="10"/>
        <v>-0.17</v>
      </c>
      <c r="AW40" s="855">
        <f>I40+AK40</f>
        <v>2070372</v>
      </c>
      <c r="AX40" s="528">
        <f>J40+Y40</f>
        <v>1521850</v>
      </c>
      <c r="AY40" s="113">
        <f t="shared" si="68"/>
        <v>0</v>
      </c>
      <c r="AZ40" s="113">
        <f>K40+AC40</f>
        <v>0</v>
      </c>
      <c r="BA40" s="528">
        <f t="shared" si="69"/>
        <v>514385</v>
      </c>
      <c r="BB40" s="528">
        <f t="shared" si="69"/>
        <v>30437</v>
      </c>
      <c r="BC40" s="528">
        <f>N40+AJ40</f>
        <v>3700</v>
      </c>
      <c r="BD40" s="549">
        <f>O40+AV40</f>
        <v>4.16</v>
      </c>
      <c r="BE40" s="549">
        <f>P40+AT40</f>
        <v>4.16</v>
      </c>
      <c r="BF40" s="953">
        <f t="shared" si="70"/>
        <v>0</v>
      </c>
      <c r="BG40" s="550">
        <f>Q40+AU40</f>
        <v>0</v>
      </c>
    </row>
    <row r="41" spans="1:59" ht="12.95" customHeight="1" x14ac:dyDescent="0.25">
      <c r="A41" s="541">
        <v>8</v>
      </c>
      <c r="B41" s="639">
        <v>5443</v>
      </c>
      <c r="C41" s="640">
        <v>600099237</v>
      </c>
      <c r="D41" s="542">
        <v>854841</v>
      </c>
      <c r="E41" s="641" t="s">
        <v>386</v>
      </c>
      <c r="F41" s="542">
        <v>3141</v>
      </c>
      <c r="G41" s="641" t="s">
        <v>319</v>
      </c>
      <c r="H41" s="545" t="s">
        <v>282</v>
      </c>
      <c r="I41" s="522">
        <v>3560605</v>
      </c>
      <c r="J41" s="547">
        <v>2578356</v>
      </c>
      <c r="K41" s="547">
        <v>20000</v>
      </c>
      <c r="L41" s="339">
        <v>878244</v>
      </c>
      <c r="M41" s="339">
        <v>51567</v>
      </c>
      <c r="N41" s="547">
        <v>32438</v>
      </c>
      <c r="O41" s="548">
        <v>8.8300000000000018</v>
      </c>
      <c r="P41" s="733">
        <v>0</v>
      </c>
      <c r="Q41" s="823">
        <v>8.8300000000000018</v>
      </c>
      <c r="R41" s="112">
        <f t="shared" si="1"/>
        <v>0</v>
      </c>
      <c r="S41" s="113">
        <v>0</v>
      </c>
      <c r="T41" s="113">
        <v>0</v>
      </c>
      <c r="U41" s="113">
        <v>0</v>
      </c>
      <c r="V41" s="113">
        <v>0</v>
      </c>
      <c r="W41" s="113">
        <v>0</v>
      </c>
      <c r="X41" s="113">
        <v>0</v>
      </c>
      <c r="Y41" s="113">
        <f t="shared" si="2"/>
        <v>0</v>
      </c>
      <c r="Z41" s="113">
        <v>0</v>
      </c>
      <c r="AA41" s="113">
        <v>0</v>
      </c>
      <c r="AB41" s="113">
        <v>0</v>
      </c>
      <c r="AC41" s="113">
        <f t="shared" si="3"/>
        <v>0</v>
      </c>
      <c r="AD41" s="113">
        <f t="shared" si="4"/>
        <v>0</v>
      </c>
      <c r="AE41" s="114">
        <f t="shared" si="5"/>
        <v>0</v>
      </c>
      <c r="AF41" s="114">
        <f t="shared" si="6"/>
        <v>0</v>
      </c>
      <c r="AG41" s="113">
        <v>0</v>
      </c>
      <c r="AH41" s="113">
        <v>0</v>
      </c>
      <c r="AI41" s="113">
        <v>0</v>
      </c>
      <c r="AJ41" s="113">
        <f t="shared" si="7"/>
        <v>0</v>
      </c>
      <c r="AK41" s="113">
        <f t="shared" si="8"/>
        <v>0</v>
      </c>
      <c r="AL41" s="115">
        <v>0</v>
      </c>
      <c r="AM41" s="115">
        <v>0.02</v>
      </c>
      <c r="AN41" s="115">
        <v>0</v>
      </c>
      <c r="AO41" s="115">
        <v>0</v>
      </c>
      <c r="AP41" s="115">
        <v>0</v>
      </c>
      <c r="AQ41" s="115">
        <v>0</v>
      </c>
      <c r="AR41" s="115">
        <v>0</v>
      </c>
      <c r="AS41" s="115">
        <v>0</v>
      </c>
      <c r="AT41" s="409">
        <f t="shared" si="67"/>
        <v>0</v>
      </c>
      <c r="AU41" s="115">
        <f>AM41+AP41+AS41</f>
        <v>0.02</v>
      </c>
      <c r="AV41" s="116">
        <f t="shared" si="10"/>
        <v>0.02</v>
      </c>
      <c r="AW41" s="855">
        <f>I41+AK41</f>
        <v>3560605</v>
      </c>
      <c r="AX41" s="528">
        <f>J41+Y41</f>
        <v>2578356</v>
      </c>
      <c r="AY41" s="113">
        <f t="shared" si="68"/>
        <v>0</v>
      </c>
      <c r="AZ41" s="113">
        <f>K41+AC41</f>
        <v>20000</v>
      </c>
      <c r="BA41" s="528">
        <f t="shared" si="69"/>
        <v>878244</v>
      </c>
      <c r="BB41" s="528">
        <f t="shared" si="69"/>
        <v>51567</v>
      </c>
      <c r="BC41" s="528">
        <f>N41+AJ41</f>
        <v>32438</v>
      </c>
      <c r="BD41" s="549">
        <f>O41+AV41</f>
        <v>8.8500000000000014</v>
      </c>
      <c r="BE41" s="549">
        <f>P41+AT41</f>
        <v>0</v>
      </c>
      <c r="BF41" s="953">
        <f t="shared" si="70"/>
        <v>0</v>
      </c>
      <c r="BG41" s="550">
        <f>Q41+AU41</f>
        <v>8.8500000000000014</v>
      </c>
    </row>
    <row r="42" spans="1:59" ht="12.95" customHeight="1" x14ac:dyDescent="0.25">
      <c r="A42" s="541">
        <v>8</v>
      </c>
      <c r="B42" s="639">
        <v>5443</v>
      </c>
      <c r="C42" s="640">
        <v>600099237</v>
      </c>
      <c r="D42" s="542">
        <v>854841</v>
      </c>
      <c r="E42" s="641" t="s">
        <v>386</v>
      </c>
      <c r="F42" s="542">
        <v>3143</v>
      </c>
      <c r="G42" s="641" t="s">
        <v>633</v>
      </c>
      <c r="H42" s="545" t="s">
        <v>281</v>
      </c>
      <c r="I42" s="522">
        <v>1371879</v>
      </c>
      <c r="J42" s="547">
        <v>990515</v>
      </c>
      <c r="K42" s="547">
        <v>20000</v>
      </c>
      <c r="L42" s="339">
        <v>341554</v>
      </c>
      <c r="M42" s="339">
        <v>19810</v>
      </c>
      <c r="N42" s="547">
        <v>0</v>
      </c>
      <c r="O42" s="548">
        <v>2.137</v>
      </c>
      <c r="P42" s="733">
        <v>2.137</v>
      </c>
      <c r="Q42" s="823">
        <v>0</v>
      </c>
      <c r="R42" s="112">
        <f t="shared" si="1"/>
        <v>0</v>
      </c>
      <c r="S42" s="113">
        <v>0</v>
      </c>
      <c r="T42" s="113">
        <v>0</v>
      </c>
      <c r="U42" s="113">
        <v>0</v>
      </c>
      <c r="V42" s="113">
        <v>0</v>
      </c>
      <c r="W42" s="113">
        <v>0</v>
      </c>
      <c r="X42" s="113">
        <v>0</v>
      </c>
      <c r="Y42" s="113">
        <f t="shared" si="2"/>
        <v>0</v>
      </c>
      <c r="Z42" s="113">
        <v>0</v>
      </c>
      <c r="AA42" s="113">
        <v>0</v>
      </c>
      <c r="AB42" s="113">
        <v>0</v>
      </c>
      <c r="AC42" s="113">
        <f t="shared" si="3"/>
        <v>0</v>
      </c>
      <c r="AD42" s="113">
        <f t="shared" si="4"/>
        <v>0</v>
      </c>
      <c r="AE42" s="114">
        <f t="shared" si="5"/>
        <v>0</v>
      </c>
      <c r="AF42" s="114">
        <f t="shared" si="6"/>
        <v>0</v>
      </c>
      <c r="AG42" s="113">
        <v>0</v>
      </c>
      <c r="AH42" s="113">
        <v>0</v>
      </c>
      <c r="AI42" s="113">
        <v>0</v>
      </c>
      <c r="AJ42" s="113">
        <f t="shared" si="7"/>
        <v>0</v>
      </c>
      <c r="AK42" s="113">
        <f t="shared" si="8"/>
        <v>0</v>
      </c>
      <c r="AL42" s="115">
        <v>0.04</v>
      </c>
      <c r="AM42" s="115">
        <v>0</v>
      </c>
      <c r="AN42" s="115">
        <v>0</v>
      </c>
      <c r="AO42" s="115">
        <v>0</v>
      </c>
      <c r="AP42" s="115">
        <v>0</v>
      </c>
      <c r="AQ42" s="115">
        <v>0</v>
      </c>
      <c r="AR42" s="115">
        <v>0</v>
      </c>
      <c r="AS42" s="115">
        <v>0</v>
      </c>
      <c r="AT42" s="409">
        <f t="shared" si="67"/>
        <v>0.04</v>
      </c>
      <c r="AU42" s="115">
        <f>AM42+AP42+AS42</f>
        <v>0</v>
      </c>
      <c r="AV42" s="116">
        <f t="shared" si="10"/>
        <v>0.04</v>
      </c>
      <c r="AW42" s="855">
        <f>I42+AK42</f>
        <v>1371879</v>
      </c>
      <c r="AX42" s="528">
        <f>J42+Y42</f>
        <v>990515</v>
      </c>
      <c r="AY42" s="113">
        <f t="shared" si="68"/>
        <v>0</v>
      </c>
      <c r="AZ42" s="113">
        <f>K42+AC42</f>
        <v>20000</v>
      </c>
      <c r="BA42" s="528">
        <f t="shared" si="69"/>
        <v>341554</v>
      </c>
      <c r="BB42" s="528">
        <f t="shared" si="69"/>
        <v>19810</v>
      </c>
      <c r="BC42" s="528">
        <f>N42+AJ42</f>
        <v>0</v>
      </c>
      <c r="BD42" s="549">
        <f>O42+AV42</f>
        <v>2.177</v>
      </c>
      <c r="BE42" s="549">
        <f>P42+AT42</f>
        <v>2.177</v>
      </c>
      <c r="BF42" s="953">
        <f t="shared" si="70"/>
        <v>0</v>
      </c>
      <c r="BG42" s="550">
        <f>Q42+AU42</f>
        <v>0</v>
      </c>
    </row>
    <row r="43" spans="1:59" ht="12.95" customHeight="1" x14ac:dyDescent="0.25">
      <c r="A43" s="541">
        <v>8</v>
      </c>
      <c r="B43" s="639">
        <v>5443</v>
      </c>
      <c r="C43" s="640">
        <v>600099237</v>
      </c>
      <c r="D43" s="542">
        <v>854841</v>
      </c>
      <c r="E43" s="641" t="s">
        <v>386</v>
      </c>
      <c r="F43" s="542">
        <v>3143</v>
      </c>
      <c r="G43" s="641" t="s">
        <v>634</v>
      </c>
      <c r="H43" s="545" t="s">
        <v>282</v>
      </c>
      <c r="I43" s="522">
        <v>49857</v>
      </c>
      <c r="J43" s="547">
        <v>35145</v>
      </c>
      <c r="K43" s="547">
        <v>0</v>
      </c>
      <c r="L43" s="339">
        <v>11879</v>
      </c>
      <c r="M43" s="339">
        <v>703</v>
      </c>
      <c r="N43" s="547">
        <v>2130</v>
      </c>
      <c r="O43" s="548">
        <v>0.15</v>
      </c>
      <c r="P43" s="733">
        <v>0</v>
      </c>
      <c r="Q43" s="823">
        <v>0.15</v>
      </c>
      <c r="R43" s="112">
        <f t="shared" si="1"/>
        <v>0</v>
      </c>
      <c r="S43" s="113">
        <v>0</v>
      </c>
      <c r="T43" s="113">
        <v>0</v>
      </c>
      <c r="U43" s="113">
        <v>0</v>
      </c>
      <c r="V43" s="113">
        <v>0</v>
      </c>
      <c r="W43" s="113">
        <v>0</v>
      </c>
      <c r="X43" s="113">
        <v>0</v>
      </c>
      <c r="Y43" s="113">
        <f t="shared" si="2"/>
        <v>0</v>
      </c>
      <c r="Z43" s="113">
        <v>0</v>
      </c>
      <c r="AA43" s="113">
        <v>0</v>
      </c>
      <c r="AB43" s="113">
        <v>0</v>
      </c>
      <c r="AC43" s="113">
        <f t="shared" si="3"/>
        <v>0</v>
      </c>
      <c r="AD43" s="113">
        <f t="shared" si="4"/>
        <v>0</v>
      </c>
      <c r="AE43" s="114">
        <f t="shared" si="5"/>
        <v>0</v>
      </c>
      <c r="AF43" s="114">
        <f t="shared" si="6"/>
        <v>0</v>
      </c>
      <c r="AG43" s="113">
        <v>0</v>
      </c>
      <c r="AH43" s="113">
        <v>0</v>
      </c>
      <c r="AI43" s="113">
        <v>0</v>
      </c>
      <c r="AJ43" s="113">
        <f t="shared" si="7"/>
        <v>0</v>
      </c>
      <c r="AK43" s="113">
        <f t="shared" si="8"/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v>0</v>
      </c>
      <c r="AQ43" s="115">
        <v>0</v>
      </c>
      <c r="AR43" s="115">
        <v>0</v>
      </c>
      <c r="AS43" s="115">
        <v>0</v>
      </c>
      <c r="AT43" s="409">
        <f t="shared" si="67"/>
        <v>0</v>
      </c>
      <c r="AU43" s="115">
        <f>AM43+AP43+AS43</f>
        <v>0</v>
      </c>
      <c r="AV43" s="116">
        <f t="shared" si="10"/>
        <v>0</v>
      </c>
      <c r="AW43" s="855">
        <f>I43+AK43</f>
        <v>49857</v>
      </c>
      <c r="AX43" s="528">
        <f>J43+Y43</f>
        <v>35145</v>
      </c>
      <c r="AY43" s="113">
        <f t="shared" si="68"/>
        <v>0</v>
      </c>
      <c r="AZ43" s="113">
        <f>K43+AC43</f>
        <v>0</v>
      </c>
      <c r="BA43" s="528">
        <f t="shared" si="69"/>
        <v>11879</v>
      </c>
      <c r="BB43" s="528">
        <f t="shared" si="69"/>
        <v>703</v>
      </c>
      <c r="BC43" s="528">
        <f>N43+AJ43</f>
        <v>2130</v>
      </c>
      <c r="BD43" s="549">
        <f>O43+AV43</f>
        <v>0.15</v>
      </c>
      <c r="BE43" s="549">
        <f>P43+AT43</f>
        <v>0</v>
      </c>
      <c r="BF43" s="953">
        <f t="shared" si="70"/>
        <v>0</v>
      </c>
      <c r="BG43" s="550">
        <f>Q43+AU43</f>
        <v>0.15</v>
      </c>
    </row>
    <row r="44" spans="1:59" ht="12.95" customHeight="1" x14ac:dyDescent="0.25">
      <c r="A44" s="642">
        <v>8</v>
      </c>
      <c r="B44" s="643">
        <v>5443</v>
      </c>
      <c r="C44" s="654">
        <v>600099237</v>
      </c>
      <c r="D44" s="643">
        <v>854841</v>
      </c>
      <c r="E44" s="645" t="s">
        <v>387</v>
      </c>
      <c r="F44" s="559"/>
      <c r="G44" s="651"/>
      <c r="H44" s="560"/>
      <c r="I44" s="655">
        <v>30496229</v>
      </c>
      <c r="J44" s="656">
        <v>21907424</v>
      </c>
      <c r="K44" s="656">
        <v>155000</v>
      </c>
      <c r="L44" s="656">
        <v>7457099</v>
      </c>
      <c r="M44" s="656">
        <v>438148</v>
      </c>
      <c r="N44" s="656">
        <v>538558</v>
      </c>
      <c r="O44" s="657">
        <v>47.7224</v>
      </c>
      <c r="P44" s="657">
        <v>31.199799999999996</v>
      </c>
      <c r="Q44" s="658">
        <v>16.522600000000001</v>
      </c>
      <c r="R44" s="655">
        <f t="shared" ref="R44:BG44" si="71">SUM(R39:R43)</f>
        <v>0</v>
      </c>
      <c r="S44" s="656">
        <f t="shared" si="71"/>
        <v>-77121</v>
      </c>
      <c r="T44" s="656">
        <f t="shared" si="71"/>
        <v>363662</v>
      </c>
      <c r="U44" s="656">
        <f t="shared" ref="U44" si="72">SUM(U39:U43)</f>
        <v>136336</v>
      </c>
      <c r="V44" s="656">
        <f t="shared" si="71"/>
        <v>0</v>
      </c>
      <c r="W44" s="656">
        <f t="shared" ref="W44" si="73">SUM(W39:W43)</f>
        <v>0</v>
      </c>
      <c r="X44" s="656">
        <f t="shared" si="71"/>
        <v>0</v>
      </c>
      <c r="Y44" s="656">
        <f t="shared" si="71"/>
        <v>422877</v>
      </c>
      <c r="Z44" s="656">
        <f t="shared" si="71"/>
        <v>0</v>
      </c>
      <c r="AA44" s="656">
        <f t="shared" si="71"/>
        <v>0</v>
      </c>
      <c r="AB44" s="656">
        <f t="shared" si="71"/>
        <v>0</v>
      </c>
      <c r="AC44" s="656">
        <f t="shared" si="71"/>
        <v>0</v>
      </c>
      <c r="AD44" s="656">
        <f t="shared" si="71"/>
        <v>422877</v>
      </c>
      <c r="AE44" s="656">
        <f t="shared" si="71"/>
        <v>142932</v>
      </c>
      <c r="AF44" s="656">
        <f t="shared" si="71"/>
        <v>8458</v>
      </c>
      <c r="AG44" s="656">
        <f t="shared" si="71"/>
        <v>0</v>
      </c>
      <c r="AH44" s="656">
        <f t="shared" ref="AH44" si="74">SUM(AH39:AH43)</f>
        <v>0</v>
      </c>
      <c r="AI44" s="656">
        <f t="shared" si="71"/>
        <v>0</v>
      </c>
      <c r="AJ44" s="656">
        <f t="shared" si="71"/>
        <v>0</v>
      </c>
      <c r="AK44" s="656">
        <f t="shared" si="71"/>
        <v>574267</v>
      </c>
      <c r="AL44" s="657">
        <f t="shared" si="71"/>
        <v>0.04</v>
      </c>
      <c r="AM44" s="657">
        <f t="shared" si="71"/>
        <v>0.02</v>
      </c>
      <c r="AN44" s="657">
        <f t="shared" si="71"/>
        <v>-0.17</v>
      </c>
      <c r="AO44" s="657">
        <f t="shared" si="71"/>
        <v>0.62</v>
      </c>
      <c r="AP44" s="657">
        <f t="shared" si="71"/>
        <v>0</v>
      </c>
      <c r="AQ44" s="657">
        <f t="shared" ref="AQ44" si="75">SUM(AQ39:AQ43)</f>
        <v>0</v>
      </c>
      <c r="AR44" s="657">
        <f t="shared" si="71"/>
        <v>0</v>
      </c>
      <c r="AS44" s="657">
        <f t="shared" si="71"/>
        <v>0</v>
      </c>
      <c r="AT44" s="657">
        <f t="shared" si="71"/>
        <v>0.48999999999999994</v>
      </c>
      <c r="AU44" s="657">
        <f t="shared" si="71"/>
        <v>0.02</v>
      </c>
      <c r="AV44" s="659">
        <f t="shared" si="71"/>
        <v>0.51</v>
      </c>
      <c r="AW44" s="859">
        <f t="shared" si="71"/>
        <v>31070496</v>
      </c>
      <c r="AX44" s="656">
        <f t="shared" si="71"/>
        <v>22330301</v>
      </c>
      <c r="AY44" s="945">
        <f t="shared" ref="AY44" si="76">SUM(AY39:AY43)</f>
        <v>0</v>
      </c>
      <c r="AZ44" s="656">
        <f t="shared" si="71"/>
        <v>155000</v>
      </c>
      <c r="BA44" s="656">
        <f t="shared" si="71"/>
        <v>7600031</v>
      </c>
      <c r="BB44" s="656">
        <f t="shared" si="71"/>
        <v>446606</v>
      </c>
      <c r="BC44" s="656">
        <f t="shared" si="71"/>
        <v>538558</v>
      </c>
      <c r="BD44" s="657">
        <f t="shared" si="71"/>
        <v>48.232399999999991</v>
      </c>
      <c r="BE44" s="657">
        <f t="shared" si="71"/>
        <v>31.689799999999998</v>
      </c>
      <c r="BF44" s="657">
        <f t="shared" si="71"/>
        <v>0</v>
      </c>
      <c r="BG44" s="659">
        <f t="shared" si="71"/>
        <v>16.5426</v>
      </c>
    </row>
    <row r="45" spans="1:59" ht="12.95" customHeight="1" x14ac:dyDescent="0.25">
      <c r="A45" s="541">
        <v>9</v>
      </c>
      <c r="B45" s="639">
        <v>5445</v>
      </c>
      <c r="C45" s="640">
        <v>600099351</v>
      </c>
      <c r="D45" s="542">
        <v>70155771</v>
      </c>
      <c r="E45" s="641" t="s">
        <v>388</v>
      </c>
      <c r="F45" s="542">
        <v>3113</v>
      </c>
      <c r="G45" s="641" t="s">
        <v>333</v>
      </c>
      <c r="H45" s="545" t="s">
        <v>281</v>
      </c>
      <c r="I45" s="522">
        <v>23055965</v>
      </c>
      <c r="J45" s="547">
        <v>16369758</v>
      </c>
      <c r="K45" s="547">
        <v>55840</v>
      </c>
      <c r="L45" s="339">
        <v>5551852</v>
      </c>
      <c r="M45" s="339">
        <v>327395</v>
      </c>
      <c r="N45" s="547">
        <v>751120</v>
      </c>
      <c r="O45" s="548">
        <v>30.465199999999996</v>
      </c>
      <c r="P45" s="733">
        <v>22.813399999999998</v>
      </c>
      <c r="Q45" s="823">
        <v>7.6517999999999997</v>
      </c>
      <c r="R45" s="112">
        <f t="shared" si="1"/>
        <v>0</v>
      </c>
      <c r="S45" s="113">
        <v>0</v>
      </c>
      <c r="T45" s="113">
        <v>255361</v>
      </c>
      <c r="U45" s="113">
        <v>70796</v>
      </c>
      <c r="V45" s="113">
        <v>0</v>
      </c>
      <c r="W45" s="113">
        <v>115480</v>
      </c>
      <c r="X45" s="113">
        <v>0</v>
      </c>
      <c r="Y45" s="113">
        <f t="shared" si="2"/>
        <v>441637</v>
      </c>
      <c r="Z45" s="113">
        <v>0</v>
      </c>
      <c r="AA45" s="113">
        <v>0</v>
      </c>
      <c r="AB45" s="113">
        <v>0</v>
      </c>
      <c r="AC45" s="113">
        <f t="shared" si="3"/>
        <v>0</v>
      </c>
      <c r="AD45" s="113">
        <f t="shared" si="4"/>
        <v>441637</v>
      </c>
      <c r="AE45" s="114">
        <f t="shared" si="5"/>
        <v>149273</v>
      </c>
      <c r="AF45" s="114">
        <f t="shared" si="6"/>
        <v>8833</v>
      </c>
      <c r="AG45" s="113">
        <v>0</v>
      </c>
      <c r="AH45" s="113">
        <v>0</v>
      </c>
      <c r="AI45" s="113">
        <v>0</v>
      </c>
      <c r="AJ45" s="113">
        <f t="shared" si="7"/>
        <v>0</v>
      </c>
      <c r="AK45" s="113">
        <f t="shared" si="8"/>
        <v>599743</v>
      </c>
      <c r="AL45" s="115">
        <v>0</v>
      </c>
      <c r="AM45" s="115">
        <v>0</v>
      </c>
      <c r="AN45" s="115">
        <v>0</v>
      </c>
      <c r="AO45" s="115">
        <v>0.41</v>
      </c>
      <c r="AP45" s="115">
        <v>0</v>
      </c>
      <c r="AQ45" s="115">
        <v>0.33329999999999999</v>
      </c>
      <c r="AR45" s="115">
        <v>0</v>
      </c>
      <c r="AS45" s="115">
        <v>0</v>
      </c>
      <c r="AT45" s="409">
        <f t="shared" ref="AT45:AT50" si="77">AL45+AN45+AO45+AR45+AQ45</f>
        <v>0.74329999999999996</v>
      </c>
      <c r="AU45" s="115">
        <f t="shared" ref="AU45:AU50" si="78">AM45+AP45+AS45</f>
        <v>0</v>
      </c>
      <c r="AV45" s="116">
        <f t="shared" si="10"/>
        <v>0.74329999999999996</v>
      </c>
      <c r="AW45" s="855">
        <f t="shared" ref="AW45:AW50" si="79">I45+AK45</f>
        <v>23655708</v>
      </c>
      <c r="AX45" s="528">
        <f t="shared" ref="AX45:AX50" si="80">J45+Y45</f>
        <v>16811395</v>
      </c>
      <c r="AY45" s="113">
        <f t="shared" ref="AY45:AY50" si="81">W45</f>
        <v>115480</v>
      </c>
      <c r="AZ45" s="113">
        <f t="shared" ref="AZ45:AZ50" si="82">K45+AC45</f>
        <v>55840</v>
      </c>
      <c r="BA45" s="528">
        <f t="shared" ref="BA45:BB50" si="83">L45+AE45</f>
        <v>5701125</v>
      </c>
      <c r="BB45" s="528">
        <f t="shared" si="83"/>
        <v>336228</v>
      </c>
      <c r="BC45" s="528">
        <f t="shared" ref="BC45:BC50" si="84">N45+AJ45</f>
        <v>751120</v>
      </c>
      <c r="BD45" s="549">
        <f t="shared" ref="BD45:BD50" si="85">O45+AV45</f>
        <v>31.208499999999997</v>
      </c>
      <c r="BE45" s="549">
        <f t="shared" ref="BE45:BE50" si="86">P45+AT45</f>
        <v>23.556699999999999</v>
      </c>
      <c r="BF45" s="953">
        <f t="shared" ref="BF45:BF50" si="87">AQ45</f>
        <v>0.33329999999999999</v>
      </c>
      <c r="BG45" s="550">
        <f t="shared" ref="BG45:BG50" si="88">Q45+AU45</f>
        <v>7.6517999999999997</v>
      </c>
    </row>
    <row r="46" spans="1:59" ht="12.95" customHeight="1" x14ac:dyDescent="0.25">
      <c r="A46" s="541">
        <v>9</v>
      </c>
      <c r="B46" s="639">
        <v>5445</v>
      </c>
      <c r="C46" s="640">
        <v>600099351</v>
      </c>
      <c r="D46" s="542">
        <v>70155771</v>
      </c>
      <c r="E46" s="641" t="s">
        <v>388</v>
      </c>
      <c r="F46" s="542">
        <v>3113</v>
      </c>
      <c r="G46" s="641" t="s">
        <v>323</v>
      </c>
      <c r="H46" s="545" t="s">
        <v>282</v>
      </c>
      <c r="I46" s="522">
        <v>293291</v>
      </c>
      <c r="J46" s="547">
        <v>213469</v>
      </c>
      <c r="K46" s="547">
        <v>0</v>
      </c>
      <c r="L46" s="339">
        <v>72153</v>
      </c>
      <c r="M46" s="339">
        <v>4269</v>
      </c>
      <c r="N46" s="547">
        <v>3400</v>
      </c>
      <c r="O46" s="548">
        <v>0.53</v>
      </c>
      <c r="P46" s="733">
        <v>0.53</v>
      </c>
      <c r="Q46" s="823">
        <v>0</v>
      </c>
      <c r="R46" s="112">
        <f t="shared" si="1"/>
        <v>0</v>
      </c>
      <c r="S46" s="113">
        <v>57741</v>
      </c>
      <c r="T46" s="113">
        <v>0</v>
      </c>
      <c r="U46" s="113">
        <v>0</v>
      </c>
      <c r="V46" s="113">
        <v>0</v>
      </c>
      <c r="W46" s="113">
        <v>0</v>
      </c>
      <c r="X46" s="113">
        <v>0</v>
      </c>
      <c r="Y46" s="113">
        <f t="shared" si="2"/>
        <v>57741</v>
      </c>
      <c r="Z46" s="113">
        <v>0</v>
      </c>
      <c r="AA46" s="113">
        <v>0</v>
      </c>
      <c r="AB46" s="113">
        <v>0</v>
      </c>
      <c r="AC46" s="113">
        <f t="shared" si="3"/>
        <v>0</v>
      </c>
      <c r="AD46" s="113">
        <f t="shared" si="4"/>
        <v>57741</v>
      </c>
      <c r="AE46" s="114">
        <f t="shared" si="5"/>
        <v>19516</v>
      </c>
      <c r="AF46" s="114">
        <f t="shared" si="6"/>
        <v>1155</v>
      </c>
      <c r="AG46" s="113">
        <v>0</v>
      </c>
      <c r="AH46" s="113">
        <v>0</v>
      </c>
      <c r="AI46" s="113">
        <v>0</v>
      </c>
      <c r="AJ46" s="113">
        <f t="shared" si="7"/>
        <v>0</v>
      </c>
      <c r="AK46" s="113">
        <f t="shared" si="8"/>
        <v>78412</v>
      </c>
      <c r="AL46" s="115">
        <v>0</v>
      </c>
      <c r="AM46" s="115">
        <v>0</v>
      </c>
      <c r="AN46" s="115">
        <v>0.17</v>
      </c>
      <c r="AO46" s="115">
        <v>0</v>
      </c>
      <c r="AP46" s="115">
        <v>0</v>
      </c>
      <c r="AQ46" s="115">
        <v>0</v>
      </c>
      <c r="AR46" s="115">
        <v>0</v>
      </c>
      <c r="AS46" s="115">
        <v>0</v>
      </c>
      <c r="AT46" s="409">
        <f t="shared" si="77"/>
        <v>0.17</v>
      </c>
      <c r="AU46" s="115">
        <f t="shared" si="78"/>
        <v>0</v>
      </c>
      <c r="AV46" s="116">
        <f t="shared" si="10"/>
        <v>0.17</v>
      </c>
      <c r="AW46" s="855">
        <f t="shared" si="79"/>
        <v>371703</v>
      </c>
      <c r="AX46" s="528">
        <f t="shared" si="80"/>
        <v>271210</v>
      </c>
      <c r="AY46" s="113">
        <f t="shared" si="81"/>
        <v>0</v>
      </c>
      <c r="AZ46" s="113">
        <f t="shared" si="82"/>
        <v>0</v>
      </c>
      <c r="BA46" s="528">
        <f t="shared" si="83"/>
        <v>91669</v>
      </c>
      <c r="BB46" s="528">
        <f t="shared" si="83"/>
        <v>5424</v>
      </c>
      <c r="BC46" s="528">
        <f t="shared" si="84"/>
        <v>3400</v>
      </c>
      <c r="BD46" s="549">
        <f t="shared" si="85"/>
        <v>0.70000000000000007</v>
      </c>
      <c r="BE46" s="549">
        <f t="shared" si="86"/>
        <v>0.70000000000000007</v>
      </c>
      <c r="BF46" s="953">
        <f t="shared" si="87"/>
        <v>0</v>
      </c>
      <c r="BG46" s="550">
        <f t="shared" si="88"/>
        <v>0</v>
      </c>
    </row>
    <row r="47" spans="1:59" ht="12.95" customHeight="1" x14ac:dyDescent="0.25">
      <c r="A47" s="541">
        <v>9</v>
      </c>
      <c r="B47" s="639">
        <v>5445</v>
      </c>
      <c r="C47" s="640">
        <v>600099351</v>
      </c>
      <c r="D47" s="542">
        <v>70155771</v>
      </c>
      <c r="E47" s="641" t="s">
        <v>388</v>
      </c>
      <c r="F47" s="542">
        <v>3141</v>
      </c>
      <c r="G47" s="641" t="s">
        <v>319</v>
      </c>
      <c r="H47" s="545" t="s">
        <v>282</v>
      </c>
      <c r="I47" s="522">
        <v>1172936</v>
      </c>
      <c r="J47" s="547">
        <v>857188</v>
      </c>
      <c r="K47" s="547">
        <v>0</v>
      </c>
      <c r="L47" s="339">
        <v>289730</v>
      </c>
      <c r="M47" s="339">
        <v>17144</v>
      </c>
      <c r="N47" s="547">
        <v>8874</v>
      </c>
      <c r="O47" s="548">
        <v>2.92</v>
      </c>
      <c r="P47" s="733">
        <v>0</v>
      </c>
      <c r="Q47" s="823">
        <v>2.92</v>
      </c>
      <c r="R47" s="112">
        <f t="shared" si="1"/>
        <v>0</v>
      </c>
      <c r="S47" s="113">
        <v>0</v>
      </c>
      <c r="T47" s="113">
        <v>0</v>
      </c>
      <c r="U47" s="113">
        <v>0</v>
      </c>
      <c r="V47" s="113">
        <v>0</v>
      </c>
      <c r="W47" s="113">
        <v>0</v>
      </c>
      <c r="X47" s="113">
        <v>0</v>
      </c>
      <c r="Y47" s="113">
        <f t="shared" si="2"/>
        <v>0</v>
      </c>
      <c r="Z47" s="113">
        <v>0</v>
      </c>
      <c r="AA47" s="113">
        <v>0</v>
      </c>
      <c r="AB47" s="113">
        <v>0</v>
      </c>
      <c r="AC47" s="113">
        <f t="shared" si="3"/>
        <v>0</v>
      </c>
      <c r="AD47" s="113">
        <f t="shared" si="4"/>
        <v>0</v>
      </c>
      <c r="AE47" s="114">
        <f t="shared" si="5"/>
        <v>0</v>
      </c>
      <c r="AF47" s="114">
        <f t="shared" si="6"/>
        <v>0</v>
      </c>
      <c r="AG47" s="113">
        <v>0</v>
      </c>
      <c r="AH47" s="113">
        <v>0</v>
      </c>
      <c r="AI47" s="113">
        <v>0</v>
      </c>
      <c r="AJ47" s="113">
        <f t="shared" si="7"/>
        <v>0</v>
      </c>
      <c r="AK47" s="113">
        <f t="shared" si="8"/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v>0</v>
      </c>
      <c r="AQ47" s="115">
        <v>0</v>
      </c>
      <c r="AR47" s="115">
        <v>0</v>
      </c>
      <c r="AS47" s="115">
        <v>0</v>
      </c>
      <c r="AT47" s="409">
        <f t="shared" si="77"/>
        <v>0</v>
      </c>
      <c r="AU47" s="115">
        <f t="shared" si="78"/>
        <v>0</v>
      </c>
      <c r="AV47" s="116">
        <f t="shared" si="10"/>
        <v>0</v>
      </c>
      <c r="AW47" s="855">
        <f t="shared" si="79"/>
        <v>1172936</v>
      </c>
      <c r="AX47" s="528">
        <f t="shared" si="80"/>
        <v>857188</v>
      </c>
      <c r="AY47" s="113">
        <f t="shared" si="81"/>
        <v>0</v>
      </c>
      <c r="AZ47" s="113">
        <f t="shared" si="82"/>
        <v>0</v>
      </c>
      <c r="BA47" s="528">
        <f t="shared" si="83"/>
        <v>289730</v>
      </c>
      <c r="BB47" s="528">
        <f t="shared" si="83"/>
        <v>17144</v>
      </c>
      <c r="BC47" s="528">
        <f t="shared" si="84"/>
        <v>8874</v>
      </c>
      <c r="BD47" s="549">
        <f t="shared" si="85"/>
        <v>2.92</v>
      </c>
      <c r="BE47" s="549">
        <f t="shared" si="86"/>
        <v>0</v>
      </c>
      <c r="BF47" s="953">
        <f t="shared" si="87"/>
        <v>0</v>
      </c>
      <c r="BG47" s="550">
        <f t="shared" si="88"/>
        <v>2.92</v>
      </c>
    </row>
    <row r="48" spans="1:59" ht="12.95" customHeight="1" x14ac:dyDescent="0.25">
      <c r="A48" s="541">
        <v>9</v>
      </c>
      <c r="B48" s="639">
        <v>5445</v>
      </c>
      <c r="C48" s="640">
        <v>600099351</v>
      </c>
      <c r="D48" s="542">
        <v>70155771</v>
      </c>
      <c r="E48" s="641" t="s">
        <v>388</v>
      </c>
      <c r="F48" s="542">
        <v>3143</v>
      </c>
      <c r="G48" s="641" t="s">
        <v>633</v>
      </c>
      <c r="H48" s="545" t="s">
        <v>281</v>
      </c>
      <c r="I48" s="522">
        <v>1676232</v>
      </c>
      <c r="J48" s="547">
        <v>1234338</v>
      </c>
      <c r="K48" s="547">
        <v>0</v>
      </c>
      <c r="L48" s="339">
        <v>417207</v>
      </c>
      <c r="M48" s="339">
        <v>24687</v>
      </c>
      <c r="N48" s="547">
        <v>0</v>
      </c>
      <c r="O48" s="548">
        <v>2.6896</v>
      </c>
      <c r="P48" s="733">
        <v>2.6896</v>
      </c>
      <c r="Q48" s="823">
        <v>0</v>
      </c>
      <c r="R48" s="112">
        <f t="shared" si="1"/>
        <v>0</v>
      </c>
      <c r="S48" s="113">
        <v>0</v>
      </c>
      <c r="T48" s="113">
        <v>0</v>
      </c>
      <c r="U48" s="113">
        <v>0</v>
      </c>
      <c r="V48" s="113">
        <v>0</v>
      </c>
      <c r="W48" s="113">
        <v>0</v>
      </c>
      <c r="X48" s="113">
        <v>0</v>
      </c>
      <c r="Y48" s="113">
        <f t="shared" si="2"/>
        <v>0</v>
      </c>
      <c r="Z48" s="113">
        <v>0</v>
      </c>
      <c r="AA48" s="113">
        <v>0</v>
      </c>
      <c r="AB48" s="113">
        <v>0</v>
      </c>
      <c r="AC48" s="113">
        <f t="shared" si="3"/>
        <v>0</v>
      </c>
      <c r="AD48" s="113">
        <f t="shared" si="4"/>
        <v>0</v>
      </c>
      <c r="AE48" s="114">
        <f t="shared" si="5"/>
        <v>0</v>
      </c>
      <c r="AF48" s="114">
        <f t="shared" si="6"/>
        <v>0</v>
      </c>
      <c r="AG48" s="113">
        <v>0</v>
      </c>
      <c r="AH48" s="113">
        <v>0</v>
      </c>
      <c r="AI48" s="113">
        <v>0</v>
      </c>
      <c r="AJ48" s="113">
        <f t="shared" si="7"/>
        <v>0</v>
      </c>
      <c r="AK48" s="113">
        <f t="shared" si="8"/>
        <v>0</v>
      </c>
      <c r="AL48" s="115">
        <v>0</v>
      </c>
      <c r="AM48" s="115">
        <v>0</v>
      </c>
      <c r="AN48" s="115">
        <v>0</v>
      </c>
      <c r="AO48" s="115">
        <v>0</v>
      </c>
      <c r="AP48" s="115">
        <v>0</v>
      </c>
      <c r="AQ48" s="115">
        <v>0</v>
      </c>
      <c r="AR48" s="115">
        <v>0</v>
      </c>
      <c r="AS48" s="115">
        <v>0</v>
      </c>
      <c r="AT48" s="409">
        <f t="shared" si="77"/>
        <v>0</v>
      </c>
      <c r="AU48" s="115">
        <f t="shared" si="78"/>
        <v>0</v>
      </c>
      <c r="AV48" s="116">
        <f t="shared" si="10"/>
        <v>0</v>
      </c>
      <c r="AW48" s="855">
        <f t="shared" si="79"/>
        <v>1676232</v>
      </c>
      <c r="AX48" s="528">
        <f t="shared" si="80"/>
        <v>1234338</v>
      </c>
      <c r="AY48" s="113">
        <f t="shared" si="81"/>
        <v>0</v>
      </c>
      <c r="AZ48" s="113">
        <f t="shared" si="82"/>
        <v>0</v>
      </c>
      <c r="BA48" s="528">
        <f t="shared" si="83"/>
        <v>417207</v>
      </c>
      <c r="BB48" s="528">
        <f t="shared" si="83"/>
        <v>24687</v>
      </c>
      <c r="BC48" s="528">
        <f t="shared" si="84"/>
        <v>0</v>
      </c>
      <c r="BD48" s="549">
        <f t="shared" si="85"/>
        <v>2.6896</v>
      </c>
      <c r="BE48" s="549">
        <f t="shared" si="86"/>
        <v>2.6896</v>
      </c>
      <c r="BF48" s="953">
        <f t="shared" si="87"/>
        <v>0</v>
      </c>
      <c r="BG48" s="550">
        <f t="shared" si="88"/>
        <v>0</v>
      </c>
    </row>
    <row r="49" spans="1:59" ht="12.95" customHeight="1" x14ac:dyDescent="0.25">
      <c r="A49" s="541">
        <v>9</v>
      </c>
      <c r="B49" s="639">
        <v>5445</v>
      </c>
      <c r="C49" s="640">
        <v>600099351</v>
      </c>
      <c r="D49" s="542">
        <v>70155771</v>
      </c>
      <c r="E49" s="641" t="s">
        <v>388</v>
      </c>
      <c r="F49" s="542">
        <v>3143</v>
      </c>
      <c r="G49" s="641" t="s">
        <v>634</v>
      </c>
      <c r="H49" s="545" t="s">
        <v>282</v>
      </c>
      <c r="I49" s="522">
        <v>50559</v>
      </c>
      <c r="J49" s="547">
        <v>35640</v>
      </c>
      <c r="K49" s="547">
        <v>0</v>
      </c>
      <c r="L49" s="339">
        <v>12046</v>
      </c>
      <c r="M49" s="339">
        <v>713</v>
      </c>
      <c r="N49" s="547">
        <v>2160</v>
      </c>
      <c r="O49" s="548">
        <v>0.15</v>
      </c>
      <c r="P49" s="733">
        <v>0</v>
      </c>
      <c r="Q49" s="823">
        <v>0.15</v>
      </c>
      <c r="R49" s="112">
        <f t="shared" si="1"/>
        <v>0</v>
      </c>
      <c r="S49" s="113">
        <v>0</v>
      </c>
      <c r="T49" s="113">
        <v>0</v>
      </c>
      <c r="U49" s="113">
        <v>0</v>
      </c>
      <c r="V49" s="113">
        <v>0</v>
      </c>
      <c r="W49" s="113">
        <v>0</v>
      </c>
      <c r="X49" s="113">
        <v>0</v>
      </c>
      <c r="Y49" s="113">
        <f t="shared" si="2"/>
        <v>0</v>
      </c>
      <c r="Z49" s="113">
        <v>0</v>
      </c>
      <c r="AA49" s="113">
        <v>0</v>
      </c>
      <c r="AB49" s="113">
        <v>0</v>
      </c>
      <c r="AC49" s="113">
        <f t="shared" si="3"/>
        <v>0</v>
      </c>
      <c r="AD49" s="113">
        <f t="shared" si="4"/>
        <v>0</v>
      </c>
      <c r="AE49" s="114">
        <f t="shared" si="5"/>
        <v>0</v>
      </c>
      <c r="AF49" s="114">
        <f t="shared" si="6"/>
        <v>0</v>
      </c>
      <c r="AG49" s="113">
        <v>0</v>
      </c>
      <c r="AH49" s="113">
        <v>0</v>
      </c>
      <c r="AI49" s="113">
        <v>0</v>
      </c>
      <c r="AJ49" s="113">
        <f t="shared" si="7"/>
        <v>0</v>
      </c>
      <c r="AK49" s="113">
        <f t="shared" si="8"/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v>0</v>
      </c>
      <c r="AQ49" s="115">
        <v>0</v>
      </c>
      <c r="AR49" s="115">
        <v>0</v>
      </c>
      <c r="AS49" s="115">
        <v>0</v>
      </c>
      <c r="AT49" s="409">
        <f t="shared" si="77"/>
        <v>0</v>
      </c>
      <c r="AU49" s="115">
        <f t="shared" si="78"/>
        <v>0</v>
      </c>
      <c r="AV49" s="116">
        <f t="shared" si="10"/>
        <v>0</v>
      </c>
      <c r="AW49" s="855">
        <f t="shared" si="79"/>
        <v>50559</v>
      </c>
      <c r="AX49" s="528">
        <f t="shared" si="80"/>
        <v>35640</v>
      </c>
      <c r="AY49" s="113">
        <f t="shared" si="81"/>
        <v>0</v>
      </c>
      <c r="AZ49" s="113">
        <f t="shared" si="82"/>
        <v>0</v>
      </c>
      <c r="BA49" s="528">
        <f t="shared" si="83"/>
        <v>12046</v>
      </c>
      <c r="BB49" s="528">
        <f t="shared" si="83"/>
        <v>713</v>
      </c>
      <c r="BC49" s="528">
        <f t="shared" si="84"/>
        <v>2160</v>
      </c>
      <c r="BD49" s="549">
        <f t="shared" si="85"/>
        <v>0.15</v>
      </c>
      <c r="BE49" s="549">
        <f t="shared" si="86"/>
        <v>0</v>
      </c>
      <c r="BF49" s="953">
        <f t="shared" si="87"/>
        <v>0</v>
      </c>
      <c r="BG49" s="550">
        <f t="shared" si="88"/>
        <v>0.15</v>
      </c>
    </row>
    <row r="50" spans="1:59" ht="12.95" customHeight="1" x14ac:dyDescent="0.25">
      <c r="A50" s="541">
        <v>9</v>
      </c>
      <c r="B50" s="639">
        <v>5445</v>
      </c>
      <c r="C50" s="640">
        <v>600099351</v>
      </c>
      <c r="D50" s="542">
        <v>70155771</v>
      </c>
      <c r="E50" s="641" t="s">
        <v>388</v>
      </c>
      <c r="F50" s="542">
        <v>3143</v>
      </c>
      <c r="G50" s="641" t="s">
        <v>321</v>
      </c>
      <c r="H50" s="545" t="s">
        <v>282</v>
      </c>
      <c r="I50" s="522">
        <v>367390</v>
      </c>
      <c r="J50" s="547">
        <v>215243</v>
      </c>
      <c r="K50" s="547">
        <v>55000</v>
      </c>
      <c r="L50" s="339">
        <v>91342</v>
      </c>
      <c r="M50" s="339">
        <v>4305</v>
      </c>
      <c r="N50" s="547">
        <v>1500</v>
      </c>
      <c r="O50" s="548">
        <v>0.51</v>
      </c>
      <c r="P50" s="733">
        <v>0.41000000000000003</v>
      </c>
      <c r="Q50" s="823">
        <v>0.1</v>
      </c>
      <c r="R50" s="112">
        <f t="shared" si="1"/>
        <v>0</v>
      </c>
      <c r="S50" s="113">
        <v>0</v>
      </c>
      <c r="T50" s="113">
        <v>0</v>
      </c>
      <c r="U50" s="113">
        <v>0</v>
      </c>
      <c r="V50" s="113">
        <v>0</v>
      </c>
      <c r="W50" s="113">
        <v>0</v>
      </c>
      <c r="X50" s="113">
        <v>0</v>
      </c>
      <c r="Y50" s="113">
        <f t="shared" si="2"/>
        <v>0</v>
      </c>
      <c r="Z50" s="113">
        <v>0</v>
      </c>
      <c r="AA50" s="113">
        <v>0</v>
      </c>
      <c r="AB50" s="113">
        <v>0</v>
      </c>
      <c r="AC50" s="113">
        <f t="shared" si="3"/>
        <v>0</v>
      </c>
      <c r="AD50" s="113">
        <f t="shared" si="4"/>
        <v>0</v>
      </c>
      <c r="AE50" s="114">
        <f t="shared" si="5"/>
        <v>0</v>
      </c>
      <c r="AF50" s="114">
        <f t="shared" si="6"/>
        <v>0</v>
      </c>
      <c r="AG50" s="113">
        <v>0</v>
      </c>
      <c r="AH50" s="113">
        <v>0</v>
      </c>
      <c r="AI50" s="113">
        <v>0</v>
      </c>
      <c r="AJ50" s="113">
        <f t="shared" si="7"/>
        <v>0</v>
      </c>
      <c r="AK50" s="113">
        <f t="shared" si="8"/>
        <v>0</v>
      </c>
      <c r="AL50" s="115">
        <v>0</v>
      </c>
      <c r="AM50" s="115">
        <v>0</v>
      </c>
      <c r="AN50" s="115">
        <v>0</v>
      </c>
      <c r="AO50" s="115">
        <v>0</v>
      </c>
      <c r="AP50" s="115">
        <v>0</v>
      </c>
      <c r="AQ50" s="115">
        <v>0</v>
      </c>
      <c r="AR50" s="115">
        <v>0</v>
      </c>
      <c r="AS50" s="115">
        <v>0</v>
      </c>
      <c r="AT50" s="409">
        <f t="shared" si="77"/>
        <v>0</v>
      </c>
      <c r="AU50" s="115">
        <f t="shared" si="78"/>
        <v>0</v>
      </c>
      <c r="AV50" s="116">
        <f t="shared" si="10"/>
        <v>0</v>
      </c>
      <c r="AW50" s="855">
        <f t="shared" si="79"/>
        <v>367390</v>
      </c>
      <c r="AX50" s="528">
        <f t="shared" si="80"/>
        <v>215243</v>
      </c>
      <c r="AY50" s="113">
        <f t="shared" si="81"/>
        <v>0</v>
      </c>
      <c r="AZ50" s="113">
        <f t="shared" si="82"/>
        <v>55000</v>
      </c>
      <c r="BA50" s="528">
        <f t="shared" si="83"/>
        <v>91342</v>
      </c>
      <c r="BB50" s="528">
        <f t="shared" si="83"/>
        <v>4305</v>
      </c>
      <c r="BC50" s="528">
        <f t="shared" si="84"/>
        <v>1500</v>
      </c>
      <c r="BD50" s="549">
        <f t="shared" si="85"/>
        <v>0.51</v>
      </c>
      <c r="BE50" s="549">
        <f t="shared" si="86"/>
        <v>0.41000000000000003</v>
      </c>
      <c r="BF50" s="953">
        <f t="shared" si="87"/>
        <v>0</v>
      </c>
      <c r="BG50" s="550">
        <f t="shared" si="88"/>
        <v>0.1</v>
      </c>
    </row>
    <row r="51" spans="1:59" ht="12.95" customHeight="1" x14ac:dyDescent="0.25">
      <c r="A51" s="642">
        <v>9</v>
      </c>
      <c r="B51" s="643">
        <v>5445</v>
      </c>
      <c r="C51" s="644">
        <v>600099351</v>
      </c>
      <c r="D51" s="643">
        <v>70155771</v>
      </c>
      <c r="E51" s="645" t="s">
        <v>389</v>
      </c>
      <c r="F51" s="559"/>
      <c r="G51" s="651"/>
      <c r="H51" s="560"/>
      <c r="I51" s="646">
        <v>26616373</v>
      </c>
      <c r="J51" s="647">
        <v>18925636</v>
      </c>
      <c r="K51" s="647">
        <v>110840</v>
      </c>
      <c r="L51" s="647">
        <v>6434330</v>
      </c>
      <c r="M51" s="647">
        <v>378513</v>
      </c>
      <c r="N51" s="647">
        <v>767054</v>
      </c>
      <c r="O51" s="648">
        <v>37.264799999999994</v>
      </c>
      <c r="P51" s="648">
        <v>26.442999999999998</v>
      </c>
      <c r="Q51" s="649">
        <v>10.8218</v>
      </c>
      <c r="R51" s="646">
        <f t="shared" ref="R51:BG51" si="89">SUM(R45:R50)</f>
        <v>0</v>
      </c>
      <c r="S51" s="647">
        <f t="shared" si="89"/>
        <v>57741</v>
      </c>
      <c r="T51" s="647">
        <f t="shared" si="89"/>
        <v>255361</v>
      </c>
      <c r="U51" s="647">
        <f t="shared" si="89"/>
        <v>70796</v>
      </c>
      <c r="V51" s="647">
        <f t="shared" si="89"/>
        <v>0</v>
      </c>
      <c r="W51" s="647">
        <f t="shared" ref="W51" si="90">SUM(W45:W50)</f>
        <v>115480</v>
      </c>
      <c r="X51" s="647">
        <f t="shared" si="89"/>
        <v>0</v>
      </c>
      <c r="Y51" s="647">
        <f t="shared" si="89"/>
        <v>499378</v>
      </c>
      <c r="Z51" s="647">
        <f t="shared" si="89"/>
        <v>0</v>
      </c>
      <c r="AA51" s="647">
        <f t="shared" si="89"/>
        <v>0</v>
      </c>
      <c r="AB51" s="647">
        <f t="shared" si="89"/>
        <v>0</v>
      </c>
      <c r="AC51" s="647">
        <f t="shared" si="89"/>
        <v>0</v>
      </c>
      <c r="AD51" s="647">
        <f t="shared" si="89"/>
        <v>499378</v>
      </c>
      <c r="AE51" s="647">
        <f t="shared" si="89"/>
        <v>168789</v>
      </c>
      <c r="AF51" s="647">
        <f t="shared" si="89"/>
        <v>9988</v>
      </c>
      <c r="AG51" s="647">
        <f t="shared" si="89"/>
        <v>0</v>
      </c>
      <c r="AH51" s="647">
        <f t="shared" si="89"/>
        <v>0</v>
      </c>
      <c r="AI51" s="647">
        <f t="shared" si="89"/>
        <v>0</v>
      </c>
      <c r="AJ51" s="647">
        <f t="shared" si="89"/>
        <v>0</v>
      </c>
      <c r="AK51" s="647">
        <f t="shared" si="89"/>
        <v>678155</v>
      </c>
      <c r="AL51" s="648">
        <f t="shared" si="89"/>
        <v>0</v>
      </c>
      <c r="AM51" s="648">
        <f t="shared" si="89"/>
        <v>0</v>
      </c>
      <c r="AN51" s="648">
        <f t="shared" si="89"/>
        <v>0.17</v>
      </c>
      <c r="AO51" s="648">
        <f t="shared" si="89"/>
        <v>0.41</v>
      </c>
      <c r="AP51" s="648">
        <f t="shared" si="89"/>
        <v>0</v>
      </c>
      <c r="AQ51" s="648">
        <f t="shared" ref="AQ51" si="91">SUM(AQ45:AQ50)</f>
        <v>0.33329999999999999</v>
      </c>
      <c r="AR51" s="648">
        <f t="shared" si="89"/>
        <v>0</v>
      </c>
      <c r="AS51" s="648">
        <f t="shared" si="89"/>
        <v>0</v>
      </c>
      <c r="AT51" s="648">
        <f t="shared" si="89"/>
        <v>0.9133</v>
      </c>
      <c r="AU51" s="648">
        <f t="shared" si="89"/>
        <v>0</v>
      </c>
      <c r="AV51" s="650">
        <f t="shared" si="89"/>
        <v>0.9133</v>
      </c>
      <c r="AW51" s="858">
        <f t="shared" si="89"/>
        <v>27294528</v>
      </c>
      <c r="AX51" s="647">
        <f t="shared" si="89"/>
        <v>19425014</v>
      </c>
      <c r="AY51" s="944">
        <f t="shared" ref="AY51" si="92">SUM(AY45:AY50)</f>
        <v>115480</v>
      </c>
      <c r="AZ51" s="647">
        <f t="shared" si="89"/>
        <v>110840</v>
      </c>
      <c r="BA51" s="647">
        <f t="shared" si="89"/>
        <v>6603119</v>
      </c>
      <c r="BB51" s="647">
        <f t="shared" si="89"/>
        <v>388501</v>
      </c>
      <c r="BC51" s="647">
        <f t="shared" si="89"/>
        <v>767054</v>
      </c>
      <c r="BD51" s="648">
        <f t="shared" si="89"/>
        <v>38.178099999999993</v>
      </c>
      <c r="BE51" s="648">
        <f t="shared" si="89"/>
        <v>27.356299999999997</v>
      </c>
      <c r="BF51" s="648">
        <f t="shared" si="89"/>
        <v>0.33329999999999999</v>
      </c>
      <c r="BG51" s="650">
        <f t="shared" si="89"/>
        <v>10.8218</v>
      </c>
    </row>
    <row r="52" spans="1:59" ht="12.95" customHeight="1" x14ac:dyDescent="0.25">
      <c r="A52" s="541">
        <v>10</v>
      </c>
      <c r="B52" s="639">
        <v>5446</v>
      </c>
      <c r="C52" s="660">
        <v>600099393</v>
      </c>
      <c r="D52" s="542">
        <v>856096</v>
      </c>
      <c r="E52" s="641" t="s">
        <v>390</v>
      </c>
      <c r="F52" s="542">
        <v>3231</v>
      </c>
      <c r="G52" s="641" t="s">
        <v>320</v>
      </c>
      <c r="H52" s="545" t="s">
        <v>281</v>
      </c>
      <c r="I52" s="522">
        <v>20566684</v>
      </c>
      <c r="J52" s="547">
        <v>15032717</v>
      </c>
      <c r="K52" s="547">
        <v>60000</v>
      </c>
      <c r="L52" s="339">
        <v>5101338</v>
      </c>
      <c r="M52" s="339">
        <v>300654</v>
      </c>
      <c r="N52" s="547">
        <v>71975</v>
      </c>
      <c r="O52" s="548">
        <v>29.1401</v>
      </c>
      <c r="P52" s="733">
        <v>25.844200000000001</v>
      </c>
      <c r="Q52" s="823">
        <v>3.2959000000000005</v>
      </c>
      <c r="R52" s="112">
        <f t="shared" si="1"/>
        <v>-20000</v>
      </c>
      <c r="S52" s="113">
        <v>0</v>
      </c>
      <c r="T52" s="113">
        <v>0</v>
      </c>
      <c r="U52" s="113">
        <v>31780</v>
      </c>
      <c r="V52" s="113">
        <v>0</v>
      </c>
      <c r="W52" s="113">
        <v>0</v>
      </c>
      <c r="X52" s="113">
        <v>0</v>
      </c>
      <c r="Y52" s="113">
        <f t="shared" si="2"/>
        <v>11780</v>
      </c>
      <c r="Z52" s="113">
        <v>20000</v>
      </c>
      <c r="AA52" s="113">
        <v>0</v>
      </c>
      <c r="AB52" s="113">
        <v>0</v>
      </c>
      <c r="AC52" s="113">
        <f t="shared" si="3"/>
        <v>20000</v>
      </c>
      <c r="AD52" s="113">
        <f t="shared" si="4"/>
        <v>31780</v>
      </c>
      <c r="AE52" s="114">
        <f t="shared" si="5"/>
        <v>10742</v>
      </c>
      <c r="AF52" s="114">
        <f t="shared" si="6"/>
        <v>236</v>
      </c>
      <c r="AG52" s="113">
        <v>0</v>
      </c>
      <c r="AH52" s="113">
        <v>0</v>
      </c>
      <c r="AI52" s="113">
        <v>0</v>
      </c>
      <c r="AJ52" s="113">
        <f t="shared" si="7"/>
        <v>0</v>
      </c>
      <c r="AK52" s="113">
        <f t="shared" si="8"/>
        <v>42758</v>
      </c>
      <c r="AL52" s="115">
        <v>-0.04</v>
      </c>
      <c r="AM52" s="115">
        <v>0</v>
      </c>
      <c r="AN52" s="115">
        <v>0</v>
      </c>
      <c r="AO52" s="115">
        <v>0</v>
      </c>
      <c r="AP52" s="115">
        <v>0</v>
      </c>
      <c r="AQ52" s="115">
        <v>0</v>
      </c>
      <c r="AR52" s="115">
        <v>0</v>
      </c>
      <c r="AS52" s="115">
        <v>0</v>
      </c>
      <c r="AT52" s="409">
        <f>AL52+AN52+AO52+AR52+AQ52</f>
        <v>-0.04</v>
      </c>
      <c r="AU52" s="115">
        <f>AM52+AP52+AS52</f>
        <v>0</v>
      </c>
      <c r="AV52" s="116">
        <f t="shared" si="10"/>
        <v>-0.04</v>
      </c>
      <c r="AW52" s="855">
        <f>I52+AK52</f>
        <v>20609442</v>
      </c>
      <c r="AX52" s="528">
        <f>J52+Y52</f>
        <v>15044497</v>
      </c>
      <c r="AY52" s="113">
        <f>W52</f>
        <v>0</v>
      </c>
      <c r="AZ52" s="113">
        <f>K52+AC52</f>
        <v>80000</v>
      </c>
      <c r="BA52" s="528">
        <f>L52+AE52</f>
        <v>5112080</v>
      </c>
      <c r="BB52" s="528">
        <f>M52+AF52</f>
        <v>300890</v>
      </c>
      <c r="BC52" s="528">
        <f>N52+AJ52</f>
        <v>71975</v>
      </c>
      <c r="BD52" s="549">
        <f>O52+AV52</f>
        <v>29.100100000000001</v>
      </c>
      <c r="BE52" s="549">
        <f>P52+AT52</f>
        <v>25.804200000000002</v>
      </c>
      <c r="BF52" s="953">
        <f>AQ52</f>
        <v>0</v>
      </c>
      <c r="BG52" s="550">
        <f>Q52+AU52</f>
        <v>3.2959000000000005</v>
      </c>
    </row>
    <row r="53" spans="1:59" ht="12.95" customHeight="1" x14ac:dyDescent="0.25">
      <c r="A53" s="642">
        <v>10</v>
      </c>
      <c r="B53" s="643">
        <v>5446</v>
      </c>
      <c r="C53" s="644">
        <v>600099393</v>
      </c>
      <c r="D53" s="643">
        <v>856096</v>
      </c>
      <c r="E53" s="645" t="s">
        <v>391</v>
      </c>
      <c r="F53" s="559"/>
      <c r="G53" s="651"/>
      <c r="H53" s="560"/>
      <c r="I53" s="646">
        <v>20566684</v>
      </c>
      <c r="J53" s="647">
        <v>15032717</v>
      </c>
      <c r="K53" s="647">
        <v>60000</v>
      </c>
      <c r="L53" s="647">
        <v>5101338</v>
      </c>
      <c r="M53" s="647">
        <v>300654</v>
      </c>
      <c r="N53" s="647">
        <v>71975</v>
      </c>
      <c r="O53" s="648">
        <v>29.1401</v>
      </c>
      <c r="P53" s="648">
        <v>25.844200000000001</v>
      </c>
      <c r="Q53" s="649">
        <v>3.2959000000000005</v>
      </c>
      <c r="R53" s="646">
        <f t="shared" ref="R53:BG53" si="93">SUM(R52)</f>
        <v>-20000</v>
      </c>
      <c r="S53" s="647">
        <f t="shared" si="93"/>
        <v>0</v>
      </c>
      <c r="T53" s="647">
        <f t="shared" si="93"/>
        <v>0</v>
      </c>
      <c r="U53" s="647">
        <f t="shared" si="93"/>
        <v>31780</v>
      </c>
      <c r="V53" s="647">
        <f t="shared" si="93"/>
        <v>0</v>
      </c>
      <c r="W53" s="647">
        <f t="shared" ref="W53" si="94">SUM(W52)</f>
        <v>0</v>
      </c>
      <c r="X53" s="647">
        <f t="shared" si="93"/>
        <v>0</v>
      </c>
      <c r="Y53" s="647">
        <f t="shared" si="93"/>
        <v>11780</v>
      </c>
      <c r="Z53" s="647">
        <f t="shared" si="93"/>
        <v>20000</v>
      </c>
      <c r="AA53" s="647">
        <f t="shared" si="93"/>
        <v>0</v>
      </c>
      <c r="AB53" s="647">
        <f t="shared" si="93"/>
        <v>0</v>
      </c>
      <c r="AC53" s="647">
        <f t="shared" si="93"/>
        <v>20000</v>
      </c>
      <c r="AD53" s="647">
        <f t="shared" si="93"/>
        <v>31780</v>
      </c>
      <c r="AE53" s="647">
        <f t="shared" si="93"/>
        <v>10742</v>
      </c>
      <c r="AF53" s="647">
        <f t="shared" si="93"/>
        <v>236</v>
      </c>
      <c r="AG53" s="647">
        <f t="shared" si="93"/>
        <v>0</v>
      </c>
      <c r="AH53" s="647">
        <f t="shared" si="93"/>
        <v>0</v>
      </c>
      <c r="AI53" s="647">
        <f t="shared" si="93"/>
        <v>0</v>
      </c>
      <c r="AJ53" s="647">
        <f t="shared" si="93"/>
        <v>0</v>
      </c>
      <c r="AK53" s="647">
        <f t="shared" si="93"/>
        <v>42758</v>
      </c>
      <c r="AL53" s="648">
        <f t="shared" si="93"/>
        <v>-0.04</v>
      </c>
      <c r="AM53" s="648">
        <f t="shared" si="93"/>
        <v>0</v>
      </c>
      <c r="AN53" s="648">
        <f t="shared" si="93"/>
        <v>0</v>
      </c>
      <c r="AO53" s="648">
        <f t="shared" si="93"/>
        <v>0</v>
      </c>
      <c r="AP53" s="648">
        <f t="shared" si="93"/>
        <v>0</v>
      </c>
      <c r="AQ53" s="648">
        <f t="shared" ref="AQ53" si="95">SUM(AQ52)</f>
        <v>0</v>
      </c>
      <c r="AR53" s="648">
        <f t="shared" si="93"/>
        <v>0</v>
      </c>
      <c r="AS53" s="648">
        <f t="shared" si="93"/>
        <v>0</v>
      </c>
      <c r="AT53" s="648">
        <f t="shared" si="93"/>
        <v>-0.04</v>
      </c>
      <c r="AU53" s="648">
        <f t="shared" si="93"/>
        <v>0</v>
      </c>
      <c r="AV53" s="650">
        <f t="shared" si="93"/>
        <v>-0.04</v>
      </c>
      <c r="AW53" s="858">
        <f t="shared" si="93"/>
        <v>20609442</v>
      </c>
      <c r="AX53" s="647">
        <f t="shared" si="93"/>
        <v>15044497</v>
      </c>
      <c r="AY53" s="944">
        <f t="shared" ref="AY53" si="96">SUM(AY52)</f>
        <v>0</v>
      </c>
      <c r="AZ53" s="647">
        <f t="shared" si="93"/>
        <v>80000</v>
      </c>
      <c r="BA53" s="647">
        <f t="shared" si="93"/>
        <v>5112080</v>
      </c>
      <c r="BB53" s="647">
        <f t="shared" si="93"/>
        <v>300890</v>
      </c>
      <c r="BC53" s="647">
        <f t="shared" si="93"/>
        <v>71975</v>
      </c>
      <c r="BD53" s="648">
        <f t="shared" si="93"/>
        <v>29.100100000000001</v>
      </c>
      <c r="BE53" s="648">
        <f t="shared" si="93"/>
        <v>25.804200000000002</v>
      </c>
      <c r="BF53" s="648">
        <f t="shared" si="93"/>
        <v>0</v>
      </c>
      <c r="BG53" s="650">
        <f t="shared" si="93"/>
        <v>3.2959000000000005</v>
      </c>
    </row>
    <row r="54" spans="1:59" ht="12.95" customHeight="1" x14ac:dyDescent="0.25">
      <c r="A54" s="541">
        <v>11</v>
      </c>
      <c r="B54" s="639">
        <v>5403</v>
      </c>
      <c r="C54" s="640">
        <v>600098966</v>
      </c>
      <c r="D54" s="542">
        <v>75016931</v>
      </c>
      <c r="E54" s="641" t="s">
        <v>392</v>
      </c>
      <c r="F54" s="542">
        <v>3111</v>
      </c>
      <c r="G54" s="641" t="s">
        <v>329</v>
      </c>
      <c r="H54" s="545" t="s">
        <v>281</v>
      </c>
      <c r="I54" s="522">
        <v>1556799</v>
      </c>
      <c r="J54" s="547">
        <v>1122665</v>
      </c>
      <c r="K54" s="547">
        <v>15000</v>
      </c>
      <c r="L54" s="339">
        <v>384531</v>
      </c>
      <c r="M54" s="339">
        <v>22453</v>
      </c>
      <c r="N54" s="547">
        <v>12150</v>
      </c>
      <c r="O54" s="548">
        <v>2.4264000000000001</v>
      </c>
      <c r="P54" s="733">
        <v>1.9355</v>
      </c>
      <c r="Q54" s="823">
        <v>0.4909</v>
      </c>
      <c r="R54" s="112">
        <f t="shared" si="1"/>
        <v>1000</v>
      </c>
      <c r="S54" s="113">
        <v>0</v>
      </c>
      <c r="T54" s="113">
        <v>0</v>
      </c>
      <c r="U54" s="113">
        <v>0</v>
      </c>
      <c r="V54" s="113">
        <v>0</v>
      </c>
      <c r="W54" s="113">
        <v>0</v>
      </c>
      <c r="X54" s="113">
        <v>0</v>
      </c>
      <c r="Y54" s="113">
        <f t="shared" si="2"/>
        <v>1000</v>
      </c>
      <c r="Z54" s="113">
        <v>-1000</v>
      </c>
      <c r="AA54" s="113">
        <v>0</v>
      </c>
      <c r="AB54" s="113">
        <v>0</v>
      </c>
      <c r="AC54" s="113">
        <f t="shared" si="3"/>
        <v>-1000</v>
      </c>
      <c r="AD54" s="113">
        <f t="shared" si="4"/>
        <v>0</v>
      </c>
      <c r="AE54" s="114">
        <f t="shared" si="5"/>
        <v>0</v>
      </c>
      <c r="AF54" s="114">
        <f t="shared" si="6"/>
        <v>20</v>
      </c>
      <c r="AG54" s="113">
        <v>0</v>
      </c>
      <c r="AH54" s="113">
        <v>0</v>
      </c>
      <c r="AI54" s="113">
        <v>0</v>
      </c>
      <c r="AJ54" s="113">
        <f t="shared" si="7"/>
        <v>0</v>
      </c>
      <c r="AK54" s="113">
        <f t="shared" si="8"/>
        <v>20</v>
      </c>
      <c r="AL54" s="115">
        <v>0</v>
      </c>
      <c r="AM54" s="115">
        <v>0.02</v>
      </c>
      <c r="AN54" s="115">
        <v>0</v>
      </c>
      <c r="AO54" s="115">
        <v>0</v>
      </c>
      <c r="AP54" s="115">
        <v>0</v>
      </c>
      <c r="AQ54" s="115">
        <v>0</v>
      </c>
      <c r="AR54" s="115">
        <v>0</v>
      </c>
      <c r="AS54" s="115">
        <v>0</v>
      </c>
      <c r="AT54" s="409">
        <f t="shared" ref="AT54:AT59" si="97">AL54+AN54+AO54+AR54+AQ54</f>
        <v>0</v>
      </c>
      <c r="AU54" s="115">
        <f t="shared" ref="AU54:AU59" si="98">AM54+AP54+AS54</f>
        <v>0.02</v>
      </c>
      <c r="AV54" s="116">
        <f t="shared" si="10"/>
        <v>0.02</v>
      </c>
      <c r="AW54" s="855">
        <f t="shared" ref="AW54:AW59" si="99">I54+AK54</f>
        <v>1556819</v>
      </c>
      <c r="AX54" s="528">
        <f t="shared" ref="AX54:AX59" si="100">J54+Y54</f>
        <v>1123665</v>
      </c>
      <c r="AY54" s="113">
        <f t="shared" ref="AY54:AY59" si="101">W54</f>
        <v>0</v>
      </c>
      <c r="AZ54" s="113">
        <f t="shared" ref="AZ54:AZ59" si="102">K54+AC54</f>
        <v>14000</v>
      </c>
      <c r="BA54" s="528">
        <f t="shared" ref="BA54:BB59" si="103">L54+AE54</f>
        <v>384531</v>
      </c>
      <c r="BB54" s="528">
        <f t="shared" si="103"/>
        <v>22473</v>
      </c>
      <c r="BC54" s="528">
        <f t="shared" ref="BC54:BC59" si="104">N54+AJ54</f>
        <v>12150</v>
      </c>
      <c r="BD54" s="549">
        <f t="shared" ref="BD54:BD59" si="105">O54+AV54</f>
        <v>2.4464000000000001</v>
      </c>
      <c r="BE54" s="549">
        <f t="shared" ref="BE54:BE59" si="106">P54+AT54</f>
        <v>1.9355</v>
      </c>
      <c r="BF54" s="953">
        <f t="shared" ref="BF54:BF59" si="107">AQ54</f>
        <v>0</v>
      </c>
      <c r="BG54" s="550">
        <f t="shared" ref="BG54:BG59" si="108">Q54+AU54</f>
        <v>0.51090000000000002</v>
      </c>
    </row>
    <row r="55" spans="1:59" ht="12.95" customHeight="1" x14ac:dyDescent="0.25">
      <c r="A55" s="541">
        <v>11</v>
      </c>
      <c r="B55" s="639">
        <v>5403</v>
      </c>
      <c r="C55" s="640">
        <v>600098966</v>
      </c>
      <c r="D55" s="542">
        <v>75016931</v>
      </c>
      <c r="E55" s="641" t="s">
        <v>392</v>
      </c>
      <c r="F55" s="542">
        <v>3117</v>
      </c>
      <c r="G55" s="641" t="s">
        <v>318</v>
      </c>
      <c r="H55" s="545" t="s">
        <v>281</v>
      </c>
      <c r="I55" s="522">
        <v>3001529</v>
      </c>
      <c r="J55" s="547">
        <v>2137886</v>
      </c>
      <c r="K55" s="547">
        <v>30000</v>
      </c>
      <c r="L55" s="339">
        <v>732745</v>
      </c>
      <c r="M55" s="339">
        <v>42758</v>
      </c>
      <c r="N55" s="547">
        <v>58140</v>
      </c>
      <c r="O55" s="548">
        <v>4.2273000000000005</v>
      </c>
      <c r="P55" s="733">
        <v>2.8929</v>
      </c>
      <c r="Q55" s="823">
        <v>1.3344</v>
      </c>
      <c r="R55" s="112">
        <f t="shared" si="1"/>
        <v>10000</v>
      </c>
      <c r="S55" s="113">
        <v>0</v>
      </c>
      <c r="T55" s="113">
        <v>0</v>
      </c>
      <c r="U55" s="113">
        <v>34812</v>
      </c>
      <c r="V55" s="113">
        <v>0</v>
      </c>
      <c r="W55" s="113">
        <v>0</v>
      </c>
      <c r="X55" s="113">
        <v>0</v>
      </c>
      <c r="Y55" s="113">
        <f t="shared" si="2"/>
        <v>44812</v>
      </c>
      <c r="Z55" s="113">
        <v>-10000</v>
      </c>
      <c r="AA55" s="113">
        <v>0</v>
      </c>
      <c r="AB55" s="113">
        <v>0</v>
      </c>
      <c r="AC55" s="113">
        <f t="shared" si="3"/>
        <v>-10000</v>
      </c>
      <c r="AD55" s="113">
        <f t="shared" si="4"/>
        <v>34812</v>
      </c>
      <c r="AE55" s="114">
        <f t="shared" si="5"/>
        <v>11766</v>
      </c>
      <c r="AF55" s="114">
        <f t="shared" si="6"/>
        <v>896</v>
      </c>
      <c r="AG55" s="113">
        <v>0</v>
      </c>
      <c r="AH55" s="113">
        <v>0</v>
      </c>
      <c r="AI55" s="113">
        <v>0</v>
      </c>
      <c r="AJ55" s="113">
        <f t="shared" si="7"/>
        <v>0</v>
      </c>
      <c r="AK55" s="113">
        <f t="shared" si="8"/>
        <v>47474</v>
      </c>
      <c r="AL55" s="115">
        <v>-0.03</v>
      </c>
      <c r="AM55" s="115">
        <v>0.04</v>
      </c>
      <c r="AN55" s="115">
        <v>0</v>
      </c>
      <c r="AO55" s="115">
        <v>0</v>
      </c>
      <c r="AP55" s="115">
        <v>0</v>
      </c>
      <c r="AQ55" s="115">
        <v>0</v>
      </c>
      <c r="AR55" s="115">
        <v>0</v>
      </c>
      <c r="AS55" s="115">
        <v>0</v>
      </c>
      <c r="AT55" s="409">
        <f t="shared" si="97"/>
        <v>-0.03</v>
      </c>
      <c r="AU55" s="115">
        <f t="shared" si="98"/>
        <v>0.04</v>
      </c>
      <c r="AV55" s="116">
        <f t="shared" si="10"/>
        <v>1.0000000000000002E-2</v>
      </c>
      <c r="AW55" s="855">
        <f t="shared" si="99"/>
        <v>3049003</v>
      </c>
      <c r="AX55" s="528">
        <f t="shared" si="100"/>
        <v>2182698</v>
      </c>
      <c r="AY55" s="113">
        <f t="shared" si="101"/>
        <v>0</v>
      </c>
      <c r="AZ55" s="113">
        <f t="shared" si="102"/>
        <v>20000</v>
      </c>
      <c r="BA55" s="528">
        <f t="shared" si="103"/>
        <v>744511</v>
      </c>
      <c r="BB55" s="528">
        <f t="shared" si="103"/>
        <v>43654</v>
      </c>
      <c r="BC55" s="528">
        <f t="shared" si="104"/>
        <v>58140</v>
      </c>
      <c r="BD55" s="549">
        <f t="shared" si="105"/>
        <v>4.2373000000000003</v>
      </c>
      <c r="BE55" s="549">
        <f t="shared" si="106"/>
        <v>2.8629000000000002</v>
      </c>
      <c r="BF55" s="953">
        <f t="shared" si="107"/>
        <v>0</v>
      </c>
      <c r="BG55" s="550">
        <f t="shared" si="108"/>
        <v>1.3744000000000001</v>
      </c>
    </row>
    <row r="56" spans="1:59" ht="12.95" customHeight="1" x14ac:dyDescent="0.25">
      <c r="A56" s="541">
        <v>11</v>
      </c>
      <c r="B56" s="639">
        <v>5403</v>
      </c>
      <c r="C56" s="640">
        <v>600098966</v>
      </c>
      <c r="D56" s="542">
        <v>75016931</v>
      </c>
      <c r="E56" s="641" t="s">
        <v>392</v>
      </c>
      <c r="F56" s="542">
        <v>3117</v>
      </c>
      <c r="G56" s="641" t="s">
        <v>323</v>
      </c>
      <c r="H56" s="545" t="s">
        <v>282</v>
      </c>
      <c r="I56" s="522">
        <v>0</v>
      </c>
      <c r="J56" s="547">
        <v>0</v>
      </c>
      <c r="K56" s="547">
        <v>0</v>
      </c>
      <c r="L56" s="339">
        <v>0</v>
      </c>
      <c r="M56" s="339">
        <v>0</v>
      </c>
      <c r="N56" s="547">
        <v>0</v>
      </c>
      <c r="O56" s="548">
        <v>0</v>
      </c>
      <c r="P56" s="733">
        <v>0</v>
      </c>
      <c r="Q56" s="823">
        <v>0</v>
      </c>
      <c r="R56" s="112">
        <f t="shared" si="1"/>
        <v>0</v>
      </c>
      <c r="S56" s="113">
        <v>7712</v>
      </c>
      <c r="T56" s="113">
        <v>0</v>
      </c>
      <c r="U56" s="113">
        <v>0</v>
      </c>
      <c r="V56" s="113">
        <v>0</v>
      </c>
      <c r="W56" s="113">
        <v>0</v>
      </c>
      <c r="X56" s="113">
        <v>0</v>
      </c>
      <c r="Y56" s="113">
        <f t="shared" si="2"/>
        <v>7712</v>
      </c>
      <c r="Z56" s="113">
        <v>0</v>
      </c>
      <c r="AA56" s="113">
        <v>0</v>
      </c>
      <c r="AB56" s="113">
        <v>0</v>
      </c>
      <c r="AC56" s="113">
        <f t="shared" si="3"/>
        <v>0</v>
      </c>
      <c r="AD56" s="113">
        <f t="shared" si="4"/>
        <v>7712</v>
      </c>
      <c r="AE56" s="114">
        <f t="shared" si="5"/>
        <v>2607</v>
      </c>
      <c r="AF56" s="114">
        <f t="shared" si="6"/>
        <v>154</v>
      </c>
      <c r="AG56" s="113">
        <v>0</v>
      </c>
      <c r="AH56" s="113">
        <v>0</v>
      </c>
      <c r="AI56" s="113">
        <v>0</v>
      </c>
      <c r="AJ56" s="113">
        <f t="shared" si="7"/>
        <v>0</v>
      </c>
      <c r="AK56" s="113">
        <f t="shared" si="8"/>
        <v>10473</v>
      </c>
      <c r="AL56" s="115">
        <v>0</v>
      </c>
      <c r="AM56" s="115">
        <v>0</v>
      </c>
      <c r="AN56" s="115">
        <v>0.02</v>
      </c>
      <c r="AO56" s="115">
        <v>0</v>
      </c>
      <c r="AP56" s="115">
        <v>0</v>
      </c>
      <c r="AQ56" s="115">
        <v>0</v>
      </c>
      <c r="AR56" s="115">
        <v>0</v>
      </c>
      <c r="AS56" s="115">
        <v>0</v>
      </c>
      <c r="AT56" s="409">
        <f t="shared" si="97"/>
        <v>0.02</v>
      </c>
      <c r="AU56" s="115">
        <f t="shared" si="98"/>
        <v>0</v>
      </c>
      <c r="AV56" s="116">
        <f t="shared" ref="AV56" si="109">SUM(AT56:AU56)</f>
        <v>0.02</v>
      </c>
      <c r="AW56" s="855">
        <f t="shared" si="99"/>
        <v>10473</v>
      </c>
      <c r="AX56" s="528">
        <f t="shared" si="100"/>
        <v>7712</v>
      </c>
      <c r="AY56" s="113">
        <f t="shared" si="101"/>
        <v>0</v>
      </c>
      <c r="AZ56" s="113">
        <f t="shared" si="102"/>
        <v>0</v>
      </c>
      <c r="BA56" s="528">
        <f t="shared" si="103"/>
        <v>2607</v>
      </c>
      <c r="BB56" s="528">
        <f t="shared" si="103"/>
        <v>154</v>
      </c>
      <c r="BC56" s="528">
        <f t="shared" si="104"/>
        <v>0</v>
      </c>
      <c r="BD56" s="549">
        <f t="shared" si="105"/>
        <v>0.02</v>
      </c>
      <c r="BE56" s="549">
        <f t="shared" si="106"/>
        <v>0.02</v>
      </c>
      <c r="BF56" s="953">
        <f t="shared" si="107"/>
        <v>0</v>
      </c>
      <c r="BG56" s="550">
        <f t="shared" si="108"/>
        <v>0</v>
      </c>
    </row>
    <row r="57" spans="1:59" ht="12.95" customHeight="1" x14ac:dyDescent="0.25">
      <c r="A57" s="541">
        <v>11</v>
      </c>
      <c r="B57" s="639">
        <v>5403</v>
      </c>
      <c r="C57" s="640">
        <v>600098966</v>
      </c>
      <c r="D57" s="542">
        <v>75016931</v>
      </c>
      <c r="E57" s="641" t="s">
        <v>392</v>
      </c>
      <c r="F57" s="542">
        <v>3141</v>
      </c>
      <c r="G57" s="641" t="s">
        <v>319</v>
      </c>
      <c r="H57" s="545" t="s">
        <v>282</v>
      </c>
      <c r="I57" s="522">
        <v>780311</v>
      </c>
      <c r="J57" s="547">
        <v>557219</v>
      </c>
      <c r="K57" s="547">
        <v>15000</v>
      </c>
      <c r="L57" s="339">
        <v>193410</v>
      </c>
      <c r="M57" s="339">
        <v>11144</v>
      </c>
      <c r="N57" s="547">
        <v>3538</v>
      </c>
      <c r="O57" s="548">
        <v>1.95</v>
      </c>
      <c r="P57" s="733">
        <v>0</v>
      </c>
      <c r="Q57" s="823">
        <v>1.95</v>
      </c>
      <c r="R57" s="112">
        <f t="shared" si="1"/>
        <v>-27000</v>
      </c>
      <c r="S57" s="113">
        <v>0</v>
      </c>
      <c r="T57" s="113">
        <v>0</v>
      </c>
      <c r="U57" s="113">
        <v>0</v>
      </c>
      <c r="V57" s="113">
        <v>0</v>
      </c>
      <c r="W57" s="113">
        <v>0</v>
      </c>
      <c r="X57" s="113">
        <v>0</v>
      </c>
      <c r="Y57" s="113">
        <f t="shared" si="2"/>
        <v>-27000</v>
      </c>
      <c r="Z57" s="113">
        <v>27000</v>
      </c>
      <c r="AA57" s="113">
        <v>0</v>
      </c>
      <c r="AB57" s="113">
        <v>0</v>
      </c>
      <c r="AC57" s="113">
        <f t="shared" si="3"/>
        <v>27000</v>
      </c>
      <c r="AD57" s="113">
        <f t="shared" si="4"/>
        <v>0</v>
      </c>
      <c r="AE57" s="114">
        <f t="shared" si="5"/>
        <v>0</v>
      </c>
      <c r="AF57" s="114">
        <f t="shared" si="6"/>
        <v>-540</v>
      </c>
      <c r="AG57" s="113">
        <v>0</v>
      </c>
      <c r="AH57" s="113">
        <v>0</v>
      </c>
      <c r="AI57" s="113">
        <v>0</v>
      </c>
      <c r="AJ57" s="113">
        <f t="shared" si="7"/>
        <v>0</v>
      </c>
      <c r="AK57" s="113">
        <f t="shared" si="8"/>
        <v>-540</v>
      </c>
      <c r="AL57" s="115">
        <v>0</v>
      </c>
      <c r="AM57" s="115">
        <v>0</v>
      </c>
      <c r="AN57" s="115">
        <v>0</v>
      </c>
      <c r="AO57" s="115">
        <v>0</v>
      </c>
      <c r="AP57" s="115">
        <v>0</v>
      </c>
      <c r="AQ57" s="115">
        <v>0</v>
      </c>
      <c r="AR57" s="115">
        <v>0</v>
      </c>
      <c r="AS57" s="115">
        <v>0</v>
      </c>
      <c r="AT57" s="409">
        <f t="shared" si="97"/>
        <v>0</v>
      </c>
      <c r="AU57" s="115">
        <f t="shared" si="98"/>
        <v>0</v>
      </c>
      <c r="AV57" s="116">
        <f t="shared" si="10"/>
        <v>0</v>
      </c>
      <c r="AW57" s="855">
        <f t="shared" si="99"/>
        <v>779771</v>
      </c>
      <c r="AX57" s="528">
        <f t="shared" si="100"/>
        <v>530219</v>
      </c>
      <c r="AY57" s="113">
        <f t="shared" si="101"/>
        <v>0</v>
      </c>
      <c r="AZ57" s="113">
        <f t="shared" si="102"/>
        <v>42000</v>
      </c>
      <c r="BA57" s="528">
        <f t="shared" si="103"/>
        <v>193410</v>
      </c>
      <c r="BB57" s="528">
        <f t="shared" si="103"/>
        <v>10604</v>
      </c>
      <c r="BC57" s="528">
        <f t="shared" si="104"/>
        <v>3538</v>
      </c>
      <c r="BD57" s="549">
        <f t="shared" si="105"/>
        <v>1.95</v>
      </c>
      <c r="BE57" s="549">
        <f t="shared" si="106"/>
        <v>0</v>
      </c>
      <c r="BF57" s="953">
        <f t="shared" si="107"/>
        <v>0</v>
      </c>
      <c r="BG57" s="550">
        <f t="shared" si="108"/>
        <v>1.95</v>
      </c>
    </row>
    <row r="58" spans="1:59" ht="12.95" customHeight="1" x14ac:dyDescent="0.25">
      <c r="A58" s="541">
        <v>11</v>
      </c>
      <c r="B58" s="639">
        <v>5403</v>
      </c>
      <c r="C58" s="640">
        <v>600098966</v>
      </c>
      <c r="D58" s="542">
        <v>75016931</v>
      </c>
      <c r="E58" s="641" t="s">
        <v>392</v>
      </c>
      <c r="F58" s="542">
        <v>3143</v>
      </c>
      <c r="G58" s="641" t="s">
        <v>633</v>
      </c>
      <c r="H58" s="545" t="s">
        <v>281</v>
      </c>
      <c r="I58" s="522">
        <v>540841</v>
      </c>
      <c r="J58" s="547">
        <v>394322</v>
      </c>
      <c r="K58" s="547">
        <v>4000</v>
      </c>
      <c r="L58" s="339">
        <v>134633</v>
      </c>
      <c r="M58" s="339">
        <v>7886</v>
      </c>
      <c r="N58" s="547">
        <v>0</v>
      </c>
      <c r="O58" s="548">
        <v>0.89280000000000004</v>
      </c>
      <c r="P58" s="733">
        <v>0.89280000000000004</v>
      </c>
      <c r="Q58" s="823">
        <v>0</v>
      </c>
      <c r="R58" s="112">
        <f t="shared" si="1"/>
        <v>2000</v>
      </c>
      <c r="S58" s="113">
        <v>0</v>
      </c>
      <c r="T58" s="113">
        <v>0</v>
      </c>
      <c r="U58" s="113">
        <v>0</v>
      </c>
      <c r="V58" s="113">
        <v>0</v>
      </c>
      <c r="W58" s="113">
        <v>0</v>
      </c>
      <c r="X58" s="113">
        <v>0</v>
      </c>
      <c r="Y58" s="113">
        <f t="shared" si="2"/>
        <v>2000</v>
      </c>
      <c r="Z58" s="113">
        <v>-2000</v>
      </c>
      <c r="AA58" s="113">
        <v>0</v>
      </c>
      <c r="AB58" s="113">
        <v>0</v>
      </c>
      <c r="AC58" s="113">
        <f t="shared" si="3"/>
        <v>-2000</v>
      </c>
      <c r="AD58" s="113">
        <f t="shared" si="4"/>
        <v>0</v>
      </c>
      <c r="AE58" s="114">
        <f t="shared" si="5"/>
        <v>0</v>
      </c>
      <c r="AF58" s="114">
        <f t="shared" si="6"/>
        <v>40</v>
      </c>
      <c r="AG58" s="113">
        <v>0</v>
      </c>
      <c r="AH58" s="113">
        <v>0</v>
      </c>
      <c r="AI58" s="113">
        <v>0</v>
      </c>
      <c r="AJ58" s="113">
        <f t="shared" si="7"/>
        <v>0</v>
      </c>
      <c r="AK58" s="113">
        <f t="shared" si="8"/>
        <v>40</v>
      </c>
      <c r="AL58" s="115">
        <v>0</v>
      </c>
      <c r="AM58" s="115">
        <v>0</v>
      </c>
      <c r="AN58" s="115">
        <v>0</v>
      </c>
      <c r="AO58" s="115">
        <v>0</v>
      </c>
      <c r="AP58" s="115">
        <v>0</v>
      </c>
      <c r="AQ58" s="115">
        <v>0</v>
      </c>
      <c r="AR58" s="115">
        <v>0</v>
      </c>
      <c r="AS58" s="115">
        <v>0</v>
      </c>
      <c r="AT58" s="409">
        <f t="shared" si="97"/>
        <v>0</v>
      </c>
      <c r="AU58" s="115">
        <f t="shared" si="98"/>
        <v>0</v>
      </c>
      <c r="AV58" s="116">
        <f t="shared" si="10"/>
        <v>0</v>
      </c>
      <c r="AW58" s="855">
        <f t="shared" si="99"/>
        <v>540881</v>
      </c>
      <c r="AX58" s="528">
        <f t="shared" si="100"/>
        <v>396322</v>
      </c>
      <c r="AY58" s="113">
        <f t="shared" si="101"/>
        <v>0</v>
      </c>
      <c r="AZ58" s="113">
        <f t="shared" si="102"/>
        <v>2000</v>
      </c>
      <c r="BA58" s="528">
        <f t="shared" si="103"/>
        <v>134633</v>
      </c>
      <c r="BB58" s="528">
        <f t="shared" si="103"/>
        <v>7926</v>
      </c>
      <c r="BC58" s="528">
        <f t="shared" si="104"/>
        <v>0</v>
      </c>
      <c r="BD58" s="549">
        <f t="shared" si="105"/>
        <v>0.89280000000000004</v>
      </c>
      <c r="BE58" s="549">
        <f t="shared" si="106"/>
        <v>0.89280000000000004</v>
      </c>
      <c r="BF58" s="953">
        <f t="shared" si="107"/>
        <v>0</v>
      </c>
      <c r="BG58" s="550">
        <f t="shared" si="108"/>
        <v>0</v>
      </c>
    </row>
    <row r="59" spans="1:59" ht="12.95" customHeight="1" x14ac:dyDescent="0.25">
      <c r="A59" s="541">
        <v>11</v>
      </c>
      <c r="B59" s="639">
        <v>5403</v>
      </c>
      <c r="C59" s="640">
        <v>600098966</v>
      </c>
      <c r="D59" s="542">
        <v>75016931</v>
      </c>
      <c r="E59" s="641" t="s">
        <v>392</v>
      </c>
      <c r="F59" s="542">
        <v>3143</v>
      </c>
      <c r="G59" s="641" t="s">
        <v>634</v>
      </c>
      <c r="H59" s="545" t="s">
        <v>282</v>
      </c>
      <c r="I59" s="522">
        <v>16131</v>
      </c>
      <c r="J59" s="547">
        <v>10385</v>
      </c>
      <c r="K59" s="547">
        <v>1000</v>
      </c>
      <c r="L59" s="339">
        <v>3848</v>
      </c>
      <c r="M59" s="339">
        <v>208</v>
      </c>
      <c r="N59" s="547">
        <v>690</v>
      </c>
      <c r="O59" s="548">
        <v>0.05</v>
      </c>
      <c r="P59" s="733">
        <v>0</v>
      </c>
      <c r="Q59" s="823">
        <v>0.05</v>
      </c>
      <c r="R59" s="112">
        <f t="shared" si="1"/>
        <v>0</v>
      </c>
      <c r="S59" s="113">
        <v>0</v>
      </c>
      <c r="T59" s="113">
        <v>0</v>
      </c>
      <c r="U59" s="113">
        <v>0</v>
      </c>
      <c r="V59" s="113">
        <v>0</v>
      </c>
      <c r="W59" s="113">
        <v>0</v>
      </c>
      <c r="X59" s="113">
        <v>0</v>
      </c>
      <c r="Y59" s="113">
        <f t="shared" si="2"/>
        <v>0</v>
      </c>
      <c r="Z59" s="113">
        <v>0</v>
      </c>
      <c r="AA59" s="113">
        <v>0</v>
      </c>
      <c r="AB59" s="113">
        <v>0</v>
      </c>
      <c r="AC59" s="113">
        <f t="shared" si="3"/>
        <v>0</v>
      </c>
      <c r="AD59" s="113">
        <f t="shared" si="4"/>
        <v>0</v>
      </c>
      <c r="AE59" s="114">
        <f t="shared" si="5"/>
        <v>0</v>
      </c>
      <c r="AF59" s="114">
        <f t="shared" si="6"/>
        <v>0</v>
      </c>
      <c r="AG59" s="113">
        <v>0</v>
      </c>
      <c r="AH59" s="113">
        <v>0</v>
      </c>
      <c r="AI59" s="113">
        <v>0</v>
      </c>
      <c r="AJ59" s="113">
        <f t="shared" si="7"/>
        <v>0</v>
      </c>
      <c r="AK59" s="113">
        <f t="shared" si="8"/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v>0</v>
      </c>
      <c r="AQ59" s="115">
        <v>0</v>
      </c>
      <c r="AR59" s="115">
        <v>0</v>
      </c>
      <c r="AS59" s="115">
        <v>0</v>
      </c>
      <c r="AT59" s="409">
        <f t="shared" si="97"/>
        <v>0</v>
      </c>
      <c r="AU59" s="115">
        <f t="shared" si="98"/>
        <v>0</v>
      </c>
      <c r="AV59" s="116">
        <f t="shared" si="10"/>
        <v>0</v>
      </c>
      <c r="AW59" s="855">
        <f t="shared" si="99"/>
        <v>16131</v>
      </c>
      <c r="AX59" s="528">
        <f t="shared" si="100"/>
        <v>10385</v>
      </c>
      <c r="AY59" s="113">
        <f t="shared" si="101"/>
        <v>0</v>
      </c>
      <c r="AZ59" s="113">
        <f t="shared" si="102"/>
        <v>1000</v>
      </c>
      <c r="BA59" s="528">
        <f t="shared" si="103"/>
        <v>3848</v>
      </c>
      <c r="BB59" s="528">
        <f t="shared" si="103"/>
        <v>208</v>
      </c>
      <c r="BC59" s="528">
        <f t="shared" si="104"/>
        <v>690</v>
      </c>
      <c r="BD59" s="549">
        <f t="shared" si="105"/>
        <v>0.05</v>
      </c>
      <c r="BE59" s="549">
        <f t="shared" si="106"/>
        <v>0</v>
      </c>
      <c r="BF59" s="953">
        <f t="shared" si="107"/>
        <v>0</v>
      </c>
      <c r="BG59" s="550">
        <f t="shared" si="108"/>
        <v>0.05</v>
      </c>
    </row>
    <row r="60" spans="1:59" ht="12.95" customHeight="1" x14ac:dyDescent="0.25">
      <c r="A60" s="642">
        <v>11</v>
      </c>
      <c r="B60" s="643">
        <v>5403</v>
      </c>
      <c r="C60" s="644">
        <v>600098966</v>
      </c>
      <c r="D60" s="643">
        <v>75016931</v>
      </c>
      <c r="E60" s="645" t="s">
        <v>393</v>
      </c>
      <c r="F60" s="559"/>
      <c r="G60" s="651"/>
      <c r="H60" s="560"/>
      <c r="I60" s="646">
        <v>5895611</v>
      </c>
      <c r="J60" s="647">
        <v>4222477</v>
      </c>
      <c r="K60" s="647">
        <v>65000</v>
      </c>
      <c r="L60" s="647">
        <v>1449167</v>
      </c>
      <c r="M60" s="647">
        <v>84449</v>
      </c>
      <c r="N60" s="647">
        <v>74518</v>
      </c>
      <c r="O60" s="648">
        <v>9.5465</v>
      </c>
      <c r="P60" s="648">
        <v>5.7212000000000005</v>
      </c>
      <c r="Q60" s="649">
        <v>3.8252999999999995</v>
      </c>
      <c r="R60" s="646">
        <f t="shared" ref="R60:BG60" si="110">SUM(R54:R59)</f>
        <v>-14000</v>
      </c>
      <c r="S60" s="647">
        <f t="shared" si="110"/>
        <v>7712</v>
      </c>
      <c r="T60" s="647">
        <f t="shared" si="110"/>
        <v>0</v>
      </c>
      <c r="U60" s="647">
        <f t="shared" ref="U60" si="111">SUM(U54:U59)</f>
        <v>34812</v>
      </c>
      <c r="V60" s="647">
        <f t="shared" si="110"/>
        <v>0</v>
      </c>
      <c r="W60" s="647">
        <f t="shared" ref="W60" si="112">SUM(W54:W59)</f>
        <v>0</v>
      </c>
      <c r="X60" s="647">
        <f t="shared" si="110"/>
        <v>0</v>
      </c>
      <c r="Y60" s="647">
        <f t="shared" si="110"/>
        <v>28524</v>
      </c>
      <c r="Z60" s="647">
        <f t="shared" si="110"/>
        <v>14000</v>
      </c>
      <c r="AA60" s="647">
        <f t="shared" si="110"/>
        <v>0</v>
      </c>
      <c r="AB60" s="647">
        <f t="shared" si="110"/>
        <v>0</v>
      </c>
      <c r="AC60" s="647">
        <f t="shared" si="110"/>
        <v>14000</v>
      </c>
      <c r="AD60" s="647">
        <f t="shared" si="110"/>
        <v>42524</v>
      </c>
      <c r="AE60" s="647">
        <f t="shared" si="110"/>
        <v>14373</v>
      </c>
      <c r="AF60" s="647">
        <f t="shared" si="110"/>
        <v>570</v>
      </c>
      <c r="AG60" s="647">
        <f t="shared" si="110"/>
        <v>0</v>
      </c>
      <c r="AH60" s="647">
        <f t="shared" ref="AH60" si="113">SUM(AH54:AH59)</f>
        <v>0</v>
      </c>
      <c r="AI60" s="647">
        <f t="shared" si="110"/>
        <v>0</v>
      </c>
      <c r="AJ60" s="647">
        <f t="shared" si="110"/>
        <v>0</v>
      </c>
      <c r="AK60" s="647">
        <f t="shared" si="110"/>
        <v>57467</v>
      </c>
      <c r="AL60" s="648">
        <f t="shared" si="110"/>
        <v>-0.03</v>
      </c>
      <c r="AM60" s="648">
        <f t="shared" si="110"/>
        <v>0.06</v>
      </c>
      <c r="AN60" s="648">
        <f t="shared" si="110"/>
        <v>0.02</v>
      </c>
      <c r="AO60" s="648">
        <f t="shared" si="110"/>
        <v>0</v>
      </c>
      <c r="AP60" s="648">
        <f t="shared" si="110"/>
        <v>0</v>
      </c>
      <c r="AQ60" s="648">
        <f t="shared" ref="AQ60" si="114">SUM(AQ54:AQ59)</f>
        <v>0</v>
      </c>
      <c r="AR60" s="648">
        <f t="shared" si="110"/>
        <v>0</v>
      </c>
      <c r="AS60" s="648">
        <f t="shared" si="110"/>
        <v>0</v>
      </c>
      <c r="AT60" s="648">
        <f t="shared" si="110"/>
        <v>-9.9999999999999985E-3</v>
      </c>
      <c r="AU60" s="648">
        <f t="shared" si="110"/>
        <v>0.06</v>
      </c>
      <c r="AV60" s="650">
        <f t="shared" si="110"/>
        <v>0.05</v>
      </c>
      <c r="AW60" s="858">
        <f t="shared" si="110"/>
        <v>5953078</v>
      </c>
      <c r="AX60" s="647">
        <f t="shared" si="110"/>
        <v>4251001</v>
      </c>
      <c r="AY60" s="944">
        <f t="shared" ref="AY60" si="115">SUM(AY54:AY59)</f>
        <v>0</v>
      </c>
      <c r="AZ60" s="647">
        <f t="shared" si="110"/>
        <v>79000</v>
      </c>
      <c r="BA60" s="647">
        <f t="shared" si="110"/>
        <v>1463540</v>
      </c>
      <c r="BB60" s="647">
        <f t="shared" si="110"/>
        <v>85019</v>
      </c>
      <c r="BC60" s="647">
        <f t="shared" si="110"/>
        <v>74518</v>
      </c>
      <c r="BD60" s="648">
        <f t="shared" si="110"/>
        <v>9.5964999999999989</v>
      </c>
      <c r="BE60" s="648">
        <f t="shared" si="110"/>
        <v>5.7111999999999998</v>
      </c>
      <c r="BF60" s="648">
        <f t="shared" si="110"/>
        <v>0</v>
      </c>
      <c r="BG60" s="650">
        <f t="shared" si="110"/>
        <v>3.8853</v>
      </c>
    </row>
    <row r="61" spans="1:59" ht="12.95" customHeight="1" x14ac:dyDescent="0.25">
      <c r="A61" s="541">
        <v>12</v>
      </c>
      <c r="B61" s="639">
        <v>5404</v>
      </c>
      <c r="C61" s="640">
        <v>600098974</v>
      </c>
      <c r="D61" s="542">
        <v>70979812</v>
      </c>
      <c r="E61" s="641" t="s">
        <v>394</v>
      </c>
      <c r="F61" s="542">
        <v>3111</v>
      </c>
      <c r="G61" s="641" t="s">
        <v>329</v>
      </c>
      <c r="H61" s="545" t="s">
        <v>281</v>
      </c>
      <c r="I61" s="522">
        <v>1646674</v>
      </c>
      <c r="J61" s="547">
        <v>1198046</v>
      </c>
      <c r="K61" s="547">
        <v>6000</v>
      </c>
      <c r="L61" s="339">
        <v>406968</v>
      </c>
      <c r="M61" s="339">
        <v>23960</v>
      </c>
      <c r="N61" s="547">
        <v>11700</v>
      </c>
      <c r="O61" s="548">
        <v>2.4809000000000001</v>
      </c>
      <c r="P61" s="733">
        <v>2</v>
      </c>
      <c r="Q61" s="823">
        <v>0.48089999999999999</v>
      </c>
      <c r="R61" s="112">
        <f t="shared" si="1"/>
        <v>0</v>
      </c>
      <c r="S61" s="113">
        <v>0</v>
      </c>
      <c r="T61" s="113">
        <v>0</v>
      </c>
      <c r="U61" s="113">
        <v>0</v>
      </c>
      <c r="V61" s="113">
        <v>0</v>
      </c>
      <c r="W61" s="113">
        <v>0</v>
      </c>
      <c r="X61" s="113">
        <v>0</v>
      </c>
      <c r="Y61" s="113">
        <f t="shared" si="2"/>
        <v>0</v>
      </c>
      <c r="Z61" s="113">
        <v>0</v>
      </c>
      <c r="AA61" s="113">
        <v>0</v>
      </c>
      <c r="AB61" s="113">
        <v>0</v>
      </c>
      <c r="AC61" s="113">
        <f t="shared" si="3"/>
        <v>0</v>
      </c>
      <c r="AD61" s="113">
        <f t="shared" si="4"/>
        <v>0</v>
      </c>
      <c r="AE61" s="114">
        <f t="shared" si="5"/>
        <v>0</v>
      </c>
      <c r="AF61" s="114">
        <f t="shared" si="6"/>
        <v>0</v>
      </c>
      <c r="AG61" s="113">
        <v>0</v>
      </c>
      <c r="AH61" s="113">
        <v>0</v>
      </c>
      <c r="AI61" s="113">
        <v>0</v>
      </c>
      <c r="AJ61" s="113">
        <f t="shared" si="7"/>
        <v>0</v>
      </c>
      <c r="AK61" s="113">
        <f t="shared" si="8"/>
        <v>0</v>
      </c>
      <c r="AL61" s="115">
        <v>0</v>
      </c>
      <c r="AM61" s="115">
        <v>0</v>
      </c>
      <c r="AN61" s="115">
        <v>0</v>
      </c>
      <c r="AO61" s="115">
        <v>0</v>
      </c>
      <c r="AP61" s="115">
        <v>0</v>
      </c>
      <c r="AQ61" s="115">
        <v>0</v>
      </c>
      <c r="AR61" s="115">
        <v>0</v>
      </c>
      <c r="AS61" s="115">
        <v>0</v>
      </c>
      <c r="AT61" s="409">
        <f t="shared" ref="AT61:AT66" si="116">AL61+AN61+AO61+AR61+AQ61</f>
        <v>0</v>
      </c>
      <c r="AU61" s="115">
        <f t="shared" ref="AU61:AU66" si="117">AM61+AP61+AS61</f>
        <v>0</v>
      </c>
      <c r="AV61" s="116">
        <f t="shared" si="10"/>
        <v>0</v>
      </c>
      <c r="AW61" s="855">
        <f t="shared" ref="AW61:AW66" si="118">I61+AK61</f>
        <v>1646674</v>
      </c>
      <c r="AX61" s="528">
        <f t="shared" ref="AX61:AX66" si="119">J61+Y61</f>
        <v>1198046</v>
      </c>
      <c r="AY61" s="113">
        <f t="shared" ref="AY61:AY66" si="120">W61</f>
        <v>0</v>
      </c>
      <c r="AZ61" s="113">
        <f t="shared" ref="AZ61:AZ66" si="121">K61+AC61</f>
        <v>6000</v>
      </c>
      <c r="BA61" s="528">
        <f t="shared" ref="BA61:BB66" si="122">L61+AE61</f>
        <v>406968</v>
      </c>
      <c r="BB61" s="528">
        <f t="shared" si="122"/>
        <v>23960</v>
      </c>
      <c r="BC61" s="528">
        <f t="shared" ref="BC61:BC66" si="123">N61+AJ61</f>
        <v>11700</v>
      </c>
      <c r="BD61" s="549">
        <f t="shared" ref="BD61:BD66" si="124">O61+AV61</f>
        <v>2.4809000000000001</v>
      </c>
      <c r="BE61" s="549">
        <f t="shared" ref="BE61:BE66" si="125">P61+AT61</f>
        <v>2</v>
      </c>
      <c r="BF61" s="953">
        <f t="shared" ref="BF61:BF66" si="126">AQ61</f>
        <v>0</v>
      </c>
      <c r="BG61" s="550">
        <f t="shared" ref="BG61:BG66" si="127">Q61+AU61</f>
        <v>0.48089999999999999</v>
      </c>
    </row>
    <row r="62" spans="1:59" ht="12.95" customHeight="1" x14ac:dyDescent="0.25">
      <c r="A62" s="541">
        <v>12</v>
      </c>
      <c r="B62" s="639">
        <v>5404</v>
      </c>
      <c r="C62" s="640">
        <v>600098974</v>
      </c>
      <c r="D62" s="542">
        <v>70979812</v>
      </c>
      <c r="E62" s="641" t="s">
        <v>394</v>
      </c>
      <c r="F62" s="542">
        <v>3117</v>
      </c>
      <c r="G62" s="641" t="s">
        <v>318</v>
      </c>
      <c r="H62" s="545" t="s">
        <v>281</v>
      </c>
      <c r="I62" s="522">
        <v>2768188</v>
      </c>
      <c r="J62" s="547">
        <v>2010728</v>
      </c>
      <c r="K62" s="547">
        <v>0</v>
      </c>
      <c r="L62" s="339">
        <v>679625</v>
      </c>
      <c r="M62" s="339">
        <v>40215</v>
      </c>
      <c r="N62" s="547">
        <v>37620</v>
      </c>
      <c r="O62" s="548">
        <v>4.0434999999999999</v>
      </c>
      <c r="P62" s="733">
        <v>2.5817999999999999</v>
      </c>
      <c r="Q62" s="823">
        <v>1.4617</v>
      </c>
      <c r="R62" s="112">
        <f t="shared" si="1"/>
        <v>0</v>
      </c>
      <c r="S62" s="113">
        <v>0</v>
      </c>
      <c r="T62" s="113">
        <v>0</v>
      </c>
      <c r="U62" s="113">
        <v>32992</v>
      </c>
      <c r="V62" s="113">
        <v>0</v>
      </c>
      <c r="W62" s="113">
        <v>0</v>
      </c>
      <c r="X62" s="113">
        <v>0</v>
      </c>
      <c r="Y62" s="113">
        <f t="shared" si="2"/>
        <v>32992</v>
      </c>
      <c r="Z62" s="113">
        <v>0</v>
      </c>
      <c r="AA62" s="113">
        <v>0</v>
      </c>
      <c r="AB62" s="113">
        <v>0</v>
      </c>
      <c r="AC62" s="113">
        <f t="shared" si="3"/>
        <v>0</v>
      </c>
      <c r="AD62" s="113">
        <f t="shared" si="4"/>
        <v>32992</v>
      </c>
      <c r="AE62" s="114">
        <f t="shared" si="5"/>
        <v>11151</v>
      </c>
      <c r="AF62" s="114">
        <f t="shared" si="6"/>
        <v>660</v>
      </c>
      <c r="AG62" s="113">
        <v>0</v>
      </c>
      <c r="AH62" s="113">
        <v>0</v>
      </c>
      <c r="AI62" s="113">
        <v>0</v>
      </c>
      <c r="AJ62" s="113">
        <f t="shared" si="7"/>
        <v>0</v>
      </c>
      <c r="AK62" s="113">
        <f t="shared" si="8"/>
        <v>44803</v>
      </c>
      <c r="AL62" s="115">
        <v>0</v>
      </c>
      <c r="AM62" s="115">
        <v>0</v>
      </c>
      <c r="AN62" s="115">
        <v>0</v>
      </c>
      <c r="AO62" s="115">
        <v>0</v>
      </c>
      <c r="AP62" s="115">
        <v>0</v>
      </c>
      <c r="AQ62" s="115">
        <v>0</v>
      </c>
      <c r="AR62" s="115">
        <v>0</v>
      </c>
      <c r="AS62" s="115">
        <v>0</v>
      </c>
      <c r="AT62" s="409">
        <f t="shared" si="116"/>
        <v>0</v>
      </c>
      <c r="AU62" s="115">
        <f t="shared" si="117"/>
        <v>0</v>
      </c>
      <c r="AV62" s="116">
        <f t="shared" si="10"/>
        <v>0</v>
      </c>
      <c r="AW62" s="855">
        <f t="shared" si="118"/>
        <v>2812991</v>
      </c>
      <c r="AX62" s="528">
        <f t="shared" si="119"/>
        <v>2043720</v>
      </c>
      <c r="AY62" s="113">
        <f t="shared" si="120"/>
        <v>0</v>
      </c>
      <c r="AZ62" s="113">
        <f t="shared" si="121"/>
        <v>0</v>
      </c>
      <c r="BA62" s="528">
        <f t="shared" si="122"/>
        <v>690776</v>
      </c>
      <c r="BB62" s="528">
        <f t="shared" si="122"/>
        <v>40875</v>
      </c>
      <c r="BC62" s="528">
        <f t="shared" si="123"/>
        <v>37620</v>
      </c>
      <c r="BD62" s="549">
        <f t="shared" si="124"/>
        <v>4.0434999999999999</v>
      </c>
      <c r="BE62" s="549">
        <f t="shared" si="125"/>
        <v>2.5817999999999999</v>
      </c>
      <c r="BF62" s="953">
        <f t="shared" si="126"/>
        <v>0</v>
      </c>
      <c r="BG62" s="550">
        <f t="shared" si="127"/>
        <v>1.4617</v>
      </c>
    </row>
    <row r="63" spans="1:59" ht="12.95" customHeight="1" x14ac:dyDescent="0.25">
      <c r="A63" s="541">
        <v>12</v>
      </c>
      <c r="B63" s="639">
        <v>5404</v>
      </c>
      <c r="C63" s="640">
        <v>600098974</v>
      </c>
      <c r="D63" s="542">
        <v>70979812</v>
      </c>
      <c r="E63" s="641" t="s">
        <v>394</v>
      </c>
      <c r="F63" s="542">
        <v>3117</v>
      </c>
      <c r="G63" s="641" t="s">
        <v>323</v>
      </c>
      <c r="H63" s="545" t="s">
        <v>282</v>
      </c>
      <c r="I63" s="522">
        <v>361572</v>
      </c>
      <c r="J63" s="547">
        <v>266253</v>
      </c>
      <c r="K63" s="547">
        <v>0</v>
      </c>
      <c r="L63" s="339">
        <v>89994</v>
      </c>
      <c r="M63" s="339">
        <v>5325</v>
      </c>
      <c r="N63" s="547">
        <v>0</v>
      </c>
      <c r="O63" s="548">
        <v>0.77</v>
      </c>
      <c r="P63" s="733">
        <v>0.77</v>
      </c>
      <c r="Q63" s="823">
        <v>0</v>
      </c>
      <c r="R63" s="112">
        <f t="shared" si="1"/>
        <v>0</v>
      </c>
      <c r="S63" s="113">
        <v>0</v>
      </c>
      <c r="T63" s="113">
        <v>0</v>
      </c>
      <c r="U63" s="113">
        <v>0</v>
      </c>
      <c r="V63" s="113">
        <v>0</v>
      </c>
      <c r="W63" s="113">
        <v>0</v>
      </c>
      <c r="X63" s="113">
        <v>0</v>
      </c>
      <c r="Y63" s="113">
        <f t="shared" si="2"/>
        <v>0</v>
      </c>
      <c r="Z63" s="113">
        <v>0</v>
      </c>
      <c r="AA63" s="113">
        <v>0</v>
      </c>
      <c r="AB63" s="113">
        <v>0</v>
      </c>
      <c r="AC63" s="113">
        <f t="shared" si="3"/>
        <v>0</v>
      </c>
      <c r="AD63" s="113">
        <f t="shared" si="4"/>
        <v>0</v>
      </c>
      <c r="AE63" s="114">
        <f t="shared" si="5"/>
        <v>0</v>
      </c>
      <c r="AF63" s="114">
        <f t="shared" si="6"/>
        <v>0</v>
      </c>
      <c r="AG63" s="113">
        <v>0</v>
      </c>
      <c r="AH63" s="113">
        <v>0</v>
      </c>
      <c r="AI63" s="113">
        <v>0</v>
      </c>
      <c r="AJ63" s="113">
        <f t="shared" si="7"/>
        <v>0</v>
      </c>
      <c r="AK63" s="113">
        <f t="shared" si="8"/>
        <v>0</v>
      </c>
      <c r="AL63" s="115">
        <v>0</v>
      </c>
      <c r="AM63" s="115">
        <v>0</v>
      </c>
      <c r="AN63" s="115">
        <v>0</v>
      </c>
      <c r="AO63" s="115">
        <v>0</v>
      </c>
      <c r="AP63" s="115">
        <v>0</v>
      </c>
      <c r="AQ63" s="115">
        <v>0</v>
      </c>
      <c r="AR63" s="115">
        <v>0</v>
      </c>
      <c r="AS63" s="115">
        <v>0</v>
      </c>
      <c r="AT63" s="409">
        <f t="shared" si="116"/>
        <v>0</v>
      </c>
      <c r="AU63" s="115">
        <f t="shared" si="117"/>
        <v>0</v>
      </c>
      <c r="AV63" s="116">
        <f t="shared" si="10"/>
        <v>0</v>
      </c>
      <c r="AW63" s="855">
        <f t="shared" si="118"/>
        <v>361572</v>
      </c>
      <c r="AX63" s="528">
        <f t="shared" si="119"/>
        <v>266253</v>
      </c>
      <c r="AY63" s="113">
        <f t="shared" si="120"/>
        <v>0</v>
      </c>
      <c r="AZ63" s="113">
        <f t="shared" si="121"/>
        <v>0</v>
      </c>
      <c r="BA63" s="528">
        <f t="shared" si="122"/>
        <v>89994</v>
      </c>
      <c r="BB63" s="528">
        <f t="shared" si="122"/>
        <v>5325</v>
      </c>
      <c r="BC63" s="528">
        <f t="shared" si="123"/>
        <v>0</v>
      </c>
      <c r="BD63" s="549">
        <f t="shared" si="124"/>
        <v>0.77</v>
      </c>
      <c r="BE63" s="549">
        <f t="shared" si="125"/>
        <v>0.77</v>
      </c>
      <c r="BF63" s="953">
        <f t="shared" si="126"/>
        <v>0</v>
      </c>
      <c r="BG63" s="550">
        <f t="shared" si="127"/>
        <v>0</v>
      </c>
    </row>
    <row r="64" spans="1:59" ht="12.95" customHeight="1" x14ac:dyDescent="0.25">
      <c r="A64" s="541">
        <v>12</v>
      </c>
      <c r="B64" s="639">
        <v>5404</v>
      </c>
      <c r="C64" s="640">
        <v>600098974</v>
      </c>
      <c r="D64" s="542">
        <v>70979812</v>
      </c>
      <c r="E64" s="641" t="s">
        <v>394</v>
      </c>
      <c r="F64" s="542">
        <v>3141</v>
      </c>
      <c r="G64" s="641" t="s">
        <v>319</v>
      </c>
      <c r="H64" s="545" t="s">
        <v>282</v>
      </c>
      <c r="I64" s="522">
        <v>655995</v>
      </c>
      <c r="J64" s="547">
        <v>481010</v>
      </c>
      <c r="K64" s="547">
        <v>0</v>
      </c>
      <c r="L64" s="339">
        <v>162581</v>
      </c>
      <c r="M64" s="339">
        <v>9620</v>
      </c>
      <c r="N64" s="547">
        <v>2784</v>
      </c>
      <c r="O64" s="548">
        <v>1.6300000000000001</v>
      </c>
      <c r="P64" s="733">
        <v>0</v>
      </c>
      <c r="Q64" s="823">
        <v>1.6300000000000001</v>
      </c>
      <c r="R64" s="112">
        <f t="shared" si="1"/>
        <v>0</v>
      </c>
      <c r="S64" s="113">
        <v>0</v>
      </c>
      <c r="T64" s="113">
        <v>0</v>
      </c>
      <c r="U64" s="113">
        <v>0</v>
      </c>
      <c r="V64" s="113">
        <v>0</v>
      </c>
      <c r="W64" s="113">
        <v>0</v>
      </c>
      <c r="X64" s="113">
        <v>0</v>
      </c>
      <c r="Y64" s="113">
        <f t="shared" si="2"/>
        <v>0</v>
      </c>
      <c r="Z64" s="113">
        <v>0</v>
      </c>
      <c r="AA64" s="113">
        <v>0</v>
      </c>
      <c r="AB64" s="113">
        <v>0</v>
      </c>
      <c r="AC64" s="113">
        <f t="shared" si="3"/>
        <v>0</v>
      </c>
      <c r="AD64" s="113">
        <f t="shared" si="4"/>
        <v>0</v>
      </c>
      <c r="AE64" s="114">
        <f t="shared" si="5"/>
        <v>0</v>
      </c>
      <c r="AF64" s="114">
        <f t="shared" si="6"/>
        <v>0</v>
      </c>
      <c r="AG64" s="113">
        <v>0</v>
      </c>
      <c r="AH64" s="113">
        <v>0</v>
      </c>
      <c r="AI64" s="113">
        <v>0</v>
      </c>
      <c r="AJ64" s="113">
        <f t="shared" si="7"/>
        <v>0</v>
      </c>
      <c r="AK64" s="113">
        <f t="shared" si="8"/>
        <v>0</v>
      </c>
      <c r="AL64" s="115">
        <v>0</v>
      </c>
      <c r="AM64" s="115">
        <v>0</v>
      </c>
      <c r="AN64" s="115">
        <v>0</v>
      </c>
      <c r="AO64" s="115">
        <v>0</v>
      </c>
      <c r="AP64" s="115">
        <v>0</v>
      </c>
      <c r="AQ64" s="115">
        <v>0</v>
      </c>
      <c r="AR64" s="115">
        <v>0</v>
      </c>
      <c r="AS64" s="115">
        <v>0</v>
      </c>
      <c r="AT64" s="409">
        <f t="shared" si="116"/>
        <v>0</v>
      </c>
      <c r="AU64" s="115">
        <f t="shared" si="117"/>
        <v>0</v>
      </c>
      <c r="AV64" s="116">
        <f t="shared" si="10"/>
        <v>0</v>
      </c>
      <c r="AW64" s="855">
        <f t="shared" si="118"/>
        <v>655995</v>
      </c>
      <c r="AX64" s="528">
        <f t="shared" si="119"/>
        <v>481010</v>
      </c>
      <c r="AY64" s="113">
        <f t="shared" si="120"/>
        <v>0</v>
      </c>
      <c r="AZ64" s="113">
        <f t="shared" si="121"/>
        <v>0</v>
      </c>
      <c r="BA64" s="528">
        <f t="shared" si="122"/>
        <v>162581</v>
      </c>
      <c r="BB64" s="528">
        <f t="shared" si="122"/>
        <v>9620</v>
      </c>
      <c r="BC64" s="528">
        <f t="shared" si="123"/>
        <v>2784</v>
      </c>
      <c r="BD64" s="549">
        <f t="shared" si="124"/>
        <v>1.6300000000000001</v>
      </c>
      <c r="BE64" s="549">
        <f t="shared" si="125"/>
        <v>0</v>
      </c>
      <c r="BF64" s="953">
        <f t="shared" si="126"/>
        <v>0</v>
      </c>
      <c r="BG64" s="550">
        <f t="shared" si="127"/>
        <v>1.6300000000000001</v>
      </c>
    </row>
    <row r="65" spans="1:59" ht="12.95" customHeight="1" x14ac:dyDescent="0.25">
      <c r="A65" s="541">
        <v>12</v>
      </c>
      <c r="B65" s="639">
        <v>5404</v>
      </c>
      <c r="C65" s="640">
        <v>600098974</v>
      </c>
      <c r="D65" s="542">
        <v>70979812</v>
      </c>
      <c r="E65" s="641" t="s">
        <v>394</v>
      </c>
      <c r="F65" s="542">
        <v>3143</v>
      </c>
      <c r="G65" s="641" t="s">
        <v>633</v>
      </c>
      <c r="H65" s="545" t="s">
        <v>281</v>
      </c>
      <c r="I65" s="522">
        <v>454921</v>
      </c>
      <c r="J65" s="547">
        <v>334993</v>
      </c>
      <c r="K65" s="547">
        <v>0</v>
      </c>
      <c r="L65" s="339">
        <v>113228</v>
      </c>
      <c r="M65" s="339">
        <v>6700</v>
      </c>
      <c r="N65" s="547">
        <v>0</v>
      </c>
      <c r="O65" s="548">
        <v>0.70520000000000005</v>
      </c>
      <c r="P65" s="733">
        <v>0.70520000000000005</v>
      </c>
      <c r="Q65" s="823">
        <v>0</v>
      </c>
      <c r="R65" s="112">
        <f t="shared" si="1"/>
        <v>0</v>
      </c>
      <c r="S65" s="113">
        <v>0</v>
      </c>
      <c r="T65" s="113">
        <v>0</v>
      </c>
      <c r="U65" s="113">
        <v>0</v>
      </c>
      <c r="V65" s="113">
        <v>0</v>
      </c>
      <c r="W65" s="113">
        <v>0</v>
      </c>
      <c r="X65" s="113">
        <v>0</v>
      </c>
      <c r="Y65" s="113">
        <f t="shared" si="2"/>
        <v>0</v>
      </c>
      <c r="Z65" s="113">
        <v>0</v>
      </c>
      <c r="AA65" s="113">
        <v>0</v>
      </c>
      <c r="AB65" s="113">
        <v>0</v>
      </c>
      <c r="AC65" s="113">
        <f t="shared" si="3"/>
        <v>0</v>
      </c>
      <c r="AD65" s="113">
        <f t="shared" si="4"/>
        <v>0</v>
      </c>
      <c r="AE65" s="114">
        <f t="shared" si="5"/>
        <v>0</v>
      </c>
      <c r="AF65" s="114">
        <f t="shared" si="6"/>
        <v>0</v>
      </c>
      <c r="AG65" s="113">
        <v>0</v>
      </c>
      <c r="AH65" s="113">
        <v>0</v>
      </c>
      <c r="AI65" s="113">
        <v>0</v>
      </c>
      <c r="AJ65" s="113">
        <f t="shared" si="7"/>
        <v>0</v>
      </c>
      <c r="AK65" s="113">
        <f t="shared" si="8"/>
        <v>0</v>
      </c>
      <c r="AL65" s="115">
        <v>0</v>
      </c>
      <c r="AM65" s="115">
        <v>0</v>
      </c>
      <c r="AN65" s="115">
        <v>0</v>
      </c>
      <c r="AO65" s="115">
        <v>0</v>
      </c>
      <c r="AP65" s="115">
        <v>0</v>
      </c>
      <c r="AQ65" s="115">
        <v>0</v>
      </c>
      <c r="AR65" s="115">
        <v>0</v>
      </c>
      <c r="AS65" s="115">
        <v>0</v>
      </c>
      <c r="AT65" s="409">
        <f t="shared" si="116"/>
        <v>0</v>
      </c>
      <c r="AU65" s="115">
        <f t="shared" si="117"/>
        <v>0</v>
      </c>
      <c r="AV65" s="116">
        <f t="shared" si="10"/>
        <v>0</v>
      </c>
      <c r="AW65" s="855">
        <f t="shared" si="118"/>
        <v>454921</v>
      </c>
      <c r="AX65" s="528">
        <f t="shared" si="119"/>
        <v>334993</v>
      </c>
      <c r="AY65" s="113">
        <f t="shared" si="120"/>
        <v>0</v>
      </c>
      <c r="AZ65" s="113">
        <f t="shared" si="121"/>
        <v>0</v>
      </c>
      <c r="BA65" s="528">
        <f t="shared" si="122"/>
        <v>113228</v>
      </c>
      <c r="BB65" s="528">
        <f t="shared" si="122"/>
        <v>6700</v>
      </c>
      <c r="BC65" s="528">
        <f t="shared" si="123"/>
        <v>0</v>
      </c>
      <c r="BD65" s="549">
        <f t="shared" si="124"/>
        <v>0.70520000000000005</v>
      </c>
      <c r="BE65" s="549">
        <f t="shared" si="125"/>
        <v>0.70520000000000005</v>
      </c>
      <c r="BF65" s="953">
        <f t="shared" si="126"/>
        <v>0</v>
      </c>
      <c r="BG65" s="550">
        <f t="shared" si="127"/>
        <v>0</v>
      </c>
    </row>
    <row r="66" spans="1:59" ht="12.95" customHeight="1" x14ac:dyDescent="0.25">
      <c r="A66" s="541">
        <v>12</v>
      </c>
      <c r="B66" s="639">
        <v>5404</v>
      </c>
      <c r="C66" s="640">
        <v>600098974</v>
      </c>
      <c r="D66" s="542">
        <v>70979812</v>
      </c>
      <c r="E66" s="641" t="s">
        <v>394</v>
      </c>
      <c r="F66" s="542">
        <v>3143</v>
      </c>
      <c r="G66" s="641" t="s">
        <v>634</v>
      </c>
      <c r="H66" s="545" t="s">
        <v>282</v>
      </c>
      <c r="I66" s="522">
        <v>10534</v>
      </c>
      <c r="J66" s="547">
        <v>7425</v>
      </c>
      <c r="K66" s="547">
        <v>0</v>
      </c>
      <c r="L66" s="339">
        <v>2510</v>
      </c>
      <c r="M66" s="339">
        <v>149</v>
      </c>
      <c r="N66" s="547">
        <v>450</v>
      </c>
      <c r="O66" s="548">
        <v>0.03</v>
      </c>
      <c r="P66" s="733">
        <v>0</v>
      </c>
      <c r="Q66" s="823">
        <v>0.03</v>
      </c>
      <c r="R66" s="112">
        <f t="shared" si="1"/>
        <v>0</v>
      </c>
      <c r="S66" s="113">
        <v>0</v>
      </c>
      <c r="T66" s="113">
        <v>0</v>
      </c>
      <c r="U66" s="113">
        <v>0</v>
      </c>
      <c r="V66" s="113">
        <v>0</v>
      </c>
      <c r="W66" s="113">
        <v>0</v>
      </c>
      <c r="X66" s="113">
        <v>0</v>
      </c>
      <c r="Y66" s="113">
        <f t="shared" si="2"/>
        <v>0</v>
      </c>
      <c r="Z66" s="113">
        <v>0</v>
      </c>
      <c r="AA66" s="113">
        <v>0</v>
      </c>
      <c r="AB66" s="113">
        <v>0</v>
      </c>
      <c r="AC66" s="113">
        <f t="shared" si="3"/>
        <v>0</v>
      </c>
      <c r="AD66" s="113">
        <f t="shared" si="4"/>
        <v>0</v>
      </c>
      <c r="AE66" s="114">
        <f t="shared" si="5"/>
        <v>0</v>
      </c>
      <c r="AF66" s="114">
        <f t="shared" si="6"/>
        <v>0</v>
      </c>
      <c r="AG66" s="113">
        <v>0</v>
      </c>
      <c r="AH66" s="113">
        <v>0</v>
      </c>
      <c r="AI66" s="113">
        <v>0</v>
      </c>
      <c r="AJ66" s="113">
        <f t="shared" si="7"/>
        <v>0</v>
      </c>
      <c r="AK66" s="113">
        <f t="shared" si="8"/>
        <v>0</v>
      </c>
      <c r="AL66" s="115">
        <v>0</v>
      </c>
      <c r="AM66" s="115">
        <v>0</v>
      </c>
      <c r="AN66" s="115">
        <v>0</v>
      </c>
      <c r="AO66" s="115">
        <v>0</v>
      </c>
      <c r="AP66" s="115">
        <v>0</v>
      </c>
      <c r="AQ66" s="115">
        <v>0</v>
      </c>
      <c r="AR66" s="115">
        <v>0</v>
      </c>
      <c r="AS66" s="115">
        <v>0</v>
      </c>
      <c r="AT66" s="409">
        <f t="shared" si="116"/>
        <v>0</v>
      </c>
      <c r="AU66" s="115">
        <f t="shared" si="117"/>
        <v>0</v>
      </c>
      <c r="AV66" s="116">
        <f t="shared" si="10"/>
        <v>0</v>
      </c>
      <c r="AW66" s="855">
        <f t="shared" si="118"/>
        <v>10534</v>
      </c>
      <c r="AX66" s="528">
        <f t="shared" si="119"/>
        <v>7425</v>
      </c>
      <c r="AY66" s="113">
        <f t="shared" si="120"/>
        <v>0</v>
      </c>
      <c r="AZ66" s="113">
        <f t="shared" si="121"/>
        <v>0</v>
      </c>
      <c r="BA66" s="528">
        <f t="shared" si="122"/>
        <v>2510</v>
      </c>
      <c r="BB66" s="528">
        <f t="shared" si="122"/>
        <v>149</v>
      </c>
      <c r="BC66" s="528">
        <f t="shared" si="123"/>
        <v>450</v>
      </c>
      <c r="BD66" s="549">
        <f t="shared" si="124"/>
        <v>0.03</v>
      </c>
      <c r="BE66" s="549">
        <f t="shared" si="125"/>
        <v>0</v>
      </c>
      <c r="BF66" s="953">
        <f t="shared" si="126"/>
        <v>0</v>
      </c>
      <c r="BG66" s="550">
        <f t="shared" si="127"/>
        <v>0.03</v>
      </c>
    </row>
    <row r="67" spans="1:59" ht="12.95" customHeight="1" x14ac:dyDescent="0.25">
      <c r="A67" s="642">
        <v>12</v>
      </c>
      <c r="B67" s="643">
        <v>5404</v>
      </c>
      <c r="C67" s="644">
        <v>600098974</v>
      </c>
      <c r="D67" s="643">
        <v>70979812</v>
      </c>
      <c r="E67" s="645" t="s">
        <v>395</v>
      </c>
      <c r="F67" s="559"/>
      <c r="G67" s="651"/>
      <c r="H67" s="560"/>
      <c r="I67" s="646">
        <v>5897884</v>
      </c>
      <c r="J67" s="647">
        <v>4298455</v>
      </c>
      <c r="K67" s="647">
        <v>6000</v>
      </c>
      <c r="L67" s="647">
        <v>1454906</v>
      </c>
      <c r="M67" s="647">
        <v>85969</v>
      </c>
      <c r="N67" s="647">
        <v>52554</v>
      </c>
      <c r="O67" s="648">
        <v>9.6595999999999993</v>
      </c>
      <c r="P67" s="648">
        <v>6.0569999999999986</v>
      </c>
      <c r="Q67" s="649">
        <v>3.6026000000000002</v>
      </c>
      <c r="R67" s="646">
        <f t="shared" ref="R67:BG67" si="128">SUM(R61:R66)</f>
        <v>0</v>
      </c>
      <c r="S67" s="647">
        <f t="shared" si="128"/>
        <v>0</v>
      </c>
      <c r="T67" s="647">
        <f t="shared" si="128"/>
        <v>0</v>
      </c>
      <c r="U67" s="647">
        <f t="shared" si="128"/>
        <v>32992</v>
      </c>
      <c r="V67" s="647">
        <f t="shared" si="128"/>
        <v>0</v>
      </c>
      <c r="W67" s="647">
        <f t="shared" ref="W67" si="129">SUM(W61:W66)</f>
        <v>0</v>
      </c>
      <c r="X67" s="647">
        <f t="shared" si="128"/>
        <v>0</v>
      </c>
      <c r="Y67" s="647">
        <f t="shared" si="128"/>
        <v>32992</v>
      </c>
      <c r="Z67" s="647">
        <f t="shared" si="128"/>
        <v>0</v>
      </c>
      <c r="AA67" s="647">
        <f t="shared" si="128"/>
        <v>0</v>
      </c>
      <c r="AB67" s="647">
        <f t="shared" si="128"/>
        <v>0</v>
      </c>
      <c r="AC67" s="647">
        <f t="shared" si="128"/>
        <v>0</v>
      </c>
      <c r="AD67" s="647">
        <f t="shared" si="128"/>
        <v>32992</v>
      </c>
      <c r="AE67" s="647">
        <f t="shared" si="128"/>
        <v>11151</v>
      </c>
      <c r="AF67" s="647">
        <f t="shared" si="128"/>
        <v>660</v>
      </c>
      <c r="AG67" s="647">
        <f t="shared" si="128"/>
        <v>0</v>
      </c>
      <c r="AH67" s="647">
        <f t="shared" si="128"/>
        <v>0</v>
      </c>
      <c r="AI67" s="647">
        <f t="shared" si="128"/>
        <v>0</v>
      </c>
      <c r="AJ67" s="647">
        <f t="shared" si="128"/>
        <v>0</v>
      </c>
      <c r="AK67" s="647">
        <f t="shared" si="128"/>
        <v>44803</v>
      </c>
      <c r="AL67" s="648">
        <f t="shared" si="128"/>
        <v>0</v>
      </c>
      <c r="AM67" s="648">
        <f t="shared" si="128"/>
        <v>0</v>
      </c>
      <c r="AN67" s="648">
        <f t="shared" si="128"/>
        <v>0</v>
      </c>
      <c r="AO67" s="648">
        <f t="shared" si="128"/>
        <v>0</v>
      </c>
      <c r="AP67" s="648">
        <f t="shared" si="128"/>
        <v>0</v>
      </c>
      <c r="AQ67" s="648">
        <f t="shared" ref="AQ67" si="130">SUM(AQ61:AQ66)</f>
        <v>0</v>
      </c>
      <c r="AR67" s="648">
        <f t="shared" si="128"/>
        <v>0</v>
      </c>
      <c r="AS67" s="648">
        <f t="shared" si="128"/>
        <v>0</v>
      </c>
      <c r="AT67" s="648">
        <f t="shared" si="128"/>
        <v>0</v>
      </c>
      <c r="AU67" s="648">
        <f t="shared" si="128"/>
        <v>0</v>
      </c>
      <c r="AV67" s="650">
        <f t="shared" si="128"/>
        <v>0</v>
      </c>
      <c r="AW67" s="858">
        <f t="shared" si="128"/>
        <v>5942687</v>
      </c>
      <c r="AX67" s="647">
        <f t="shared" si="128"/>
        <v>4331447</v>
      </c>
      <c r="AY67" s="944">
        <f t="shared" ref="AY67" si="131">SUM(AY61:AY66)</f>
        <v>0</v>
      </c>
      <c r="AZ67" s="647">
        <f t="shared" si="128"/>
        <v>6000</v>
      </c>
      <c r="BA67" s="647">
        <f t="shared" si="128"/>
        <v>1466057</v>
      </c>
      <c r="BB67" s="647">
        <f t="shared" si="128"/>
        <v>86629</v>
      </c>
      <c r="BC67" s="647">
        <f t="shared" si="128"/>
        <v>52554</v>
      </c>
      <c r="BD67" s="648">
        <f t="shared" si="128"/>
        <v>9.6595999999999993</v>
      </c>
      <c r="BE67" s="648">
        <f t="shared" si="128"/>
        <v>6.0569999999999986</v>
      </c>
      <c r="BF67" s="648">
        <f t="shared" si="128"/>
        <v>0</v>
      </c>
      <c r="BG67" s="650">
        <f t="shared" si="128"/>
        <v>3.6026000000000002</v>
      </c>
    </row>
    <row r="68" spans="1:59" ht="12.95" customHeight="1" x14ac:dyDescent="0.25">
      <c r="A68" s="541">
        <v>13</v>
      </c>
      <c r="B68" s="639">
        <v>5407</v>
      </c>
      <c r="C68" s="640">
        <v>600099148</v>
      </c>
      <c r="D68" s="542">
        <v>70939403</v>
      </c>
      <c r="E68" s="641" t="s">
        <v>396</v>
      </c>
      <c r="F68" s="542">
        <v>3111</v>
      </c>
      <c r="G68" s="641" t="s">
        <v>329</v>
      </c>
      <c r="H68" s="545" t="s">
        <v>281</v>
      </c>
      <c r="I68" s="522">
        <v>2312442</v>
      </c>
      <c r="J68" s="547">
        <v>1681046</v>
      </c>
      <c r="K68" s="547">
        <v>10000</v>
      </c>
      <c r="L68" s="339">
        <v>571574</v>
      </c>
      <c r="M68" s="339">
        <v>33622</v>
      </c>
      <c r="N68" s="547">
        <v>16200</v>
      </c>
      <c r="O68" s="548">
        <v>3.9018000000000002</v>
      </c>
      <c r="P68" s="733">
        <v>2.98</v>
      </c>
      <c r="Q68" s="823">
        <v>0.92179999999999995</v>
      </c>
      <c r="R68" s="112">
        <f t="shared" si="1"/>
        <v>10000</v>
      </c>
      <c r="S68" s="113">
        <v>0</v>
      </c>
      <c r="T68" s="113">
        <v>0</v>
      </c>
      <c r="U68" s="113">
        <v>0</v>
      </c>
      <c r="V68" s="113">
        <v>0</v>
      </c>
      <c r="W68" s="113">
        <v>0</v>
      </c>
      <c r="X68" s="113">
        <v>0</v>
      </c>
      <c r="Y68" s="113">
        <f t="shared" si="2"/>
        <v>10000</v>
      </c>
      <c r="Z68" s="113">
        <v>-10000</v>
      </c>
      <c r="AA68" s="113">
        <v>0</v>
      </c>
      <c r="AB68" s="113">
        <v>0</v>
      </c>
      <c r="AC68" s="113">
        <f t="shared" si="3"/>
        <v>-10000</v>
      </c>
      <c r="AD68" s="113">
        <f t="shared" si="4"/>
        <v>0</v>
      </c>
      <c r="AE68" s="114">
        <f t="shared" si="5"/>
        <v>0</v>
      </c>
      <c r="AF68" s="114">
        <f t="shared" si="6"/>
        <v>200</v>
      </c>
      <c r="AG68" s="113">
        <v>0</v>
      </c>
      <c r="AH68" s="113">
        <v>0</v>
      </c>
      <c r="AI68" s="113">
        <v>0</v>
      </c>
      <c r="AJ68" s="113">
        <f t="shared" si="7"/>
        <v>0</v>
      </c>
      <c r="AK68" s="113">
        <f t="shared" si="8"/>
        <v>200</v>
      </c>
      <c r="AL68" s="115">
        <v>0.02</v>
      </c>
      <c r="AM68" s="115">
        <v>0</v>
      </c>
      <c r="AN68" s="115">
        <v>0</v>
      </c>
      <c r="AO68" s="115">
        <v>0</v>
      </c>
      <c r="AP68" s="115">
        <v>0</v>
      </c>
      <c r="AQ68" s="115">
        <v>0</v>
      </c>
      <c r="AR68" s="115">
        <v>0</v>
      </c>
      <c r="AS68" s="115">
        <v>0</v>
      </c>
      <c r="AT68" s="409">
        <f t="shared" ref="AT68:AT73" si="132">AL68+AN68+AO68+AR68+AQ68</f>
        <v>0.02</v>
      </c>
      <c r="AU68" s="115">
        <f t="shared" ref="AU68:AU73" si="133">AM68+AP68+AS68</f>
        <v>0</v>
      </c>
      <c r="AV68" s="116">
        <f t="shared" si="10"/>
        <v>0.02</v>
      </c>
      <c r="AW68" s="855">
        <f t="shared" ref="AW68:AW73" si="134">I68+AK68</f>
        <v>2312642</v>
      </c>
      <c r="AX68" s="528">
        <f t="shared" ref="AX68:AX73" si="135">J68+Y68</f>
        <v>1691046</v>
      </c>
      <c r="AY68" s="113">
        <f t="shared" ref="AY68:AY73" si="136">W68</f>
        <v>0</v>
      </c>
      <c r="AZ68" s="113">
        <f t="shared" ref="AZ68:AZ73" si="137">K68+AC68</f>
        <v>0</v>
      </c>
      <c r="BA68" s="528">
        <f t="shared" ref="BA68:BB73" si="138">L68+AE68</f>
        <v>571574</v>
      </c>
      <c r="BB68" s="528">
        <f t="shared" si="138"/>
        <v>33822</v>
      </c>
      <c r="BC68" s="528">
        <f t="shared" ref="BC68:BC73" si="139">N68+AJ68</f>
        <v>16200</v>
      </c>
      <c r="BD68" s="549">
        <f t="shared" ref="BD68:BD73" si="140">O68+AV68</f>
        <v>3.9218000000000002</v>
      </c>
      <c r="BE68" s="549">
        <f t="shared" ref="BE68:BE73" si="141">P68+AT68</f>
        <v>3</v>
      </c>
      <c r="BF68" s="953">
        <f t="shared" ref="BF68:BF73" si="142">AQ68</f>
        <v>0</v>
      </c>
      <c r="BG68" s="550">
        <f t="shared" ref="BG68:BG73" si="143">Q68+AU68</f>
        <v>0.92179999999999995</v>
      </c>
    </row>
    <row r="69" spans="1:59" ht="12.95" customHeight="1" x14ac:dyDescent="0.25">
      <c r="A69" s="541">
        <v>13</v>
      </c>
      <c r="B69" s="639">
        <v>5407</v>
      </c>
      <c r="C69" s="640">
        <v>600099148</v>
      </c>
      <c r="D69" s="542">
        <v>70939403</v>
      </c>
      <c r="E69" s="641" t="s">
        <v>396</v>
      </c>
      <c r="F69" s="542">
        <v>3113</v>
      </c>
      <c r="G69" s="641" t="s">
        <v>333</v>
      </c>
      <c r="H69" s="545" t="s">
        <v>281</v>
      </c>
      <c r="I69" s="522">
        <v>8653827</v>
      </c>
      <c r="J69" s="547">
        <v>6273422</v>
      </c>
      <c r="K69" s="547">
        <v>0</v>
      </c>
      <c r="L69" s="339">
        <v>2120417</v>
      </c>
      <c r="M69" s="339">
        <v>125468</v>
      </c>
      <c r="N69" s="547">
        <v>134520</v>
      </c>
      <c r="O69" s="548">
        <v>11.792399999999999</v>
      </c>
      <c r="P69" s="733">
        <v>8.9544999999999995</v>
      </c>
      <c r="Q69" s="823">
        <v>2.8378999999999999</v>
      </c>
      <c r="R69" s="112">
        <f t="shared" si="1"/>
        <v>-10000</v>
      </c>
      <c r="S69" s="113">
        <v>0</v>
      </c>
      <c r="T69" s="113">
        <v>0</v>
      </c>
      <c r="U69" s="113">
        <v>55428</v>
      </c>
      <c r="V69" s="113">
        <v>0</v>
      </c>
      <c r="W69" s="113">
        <v>0</v>
      </c>
      <c r="X69" s="113">
        <v>0</v>
      </c>
      <c r="Y69" s="113">
        <f t="shared" si="2"/>
        <v>45428</v>
      </c>
      <c r="Z69" s="113">
        <v>10000</v>
      </c>
      <c r="AA69" s="113">
        <v>0</v>
      </c>
      <c r="AB69" s="113">
        <v>0</v>
      </c>
      <c r="AC69" s="113">
        <f t="shared" si="3"/>
        <v>10000</v>
      </c>
      <c r="AD69" s="113">
        <f t="shared" si="4"/>
        <v>55428</v>
      </c>
      <c r="AE69" s="114">
        <f t="shared" si="5"/>
        <v>18735</v>
      </c>
      <c r="AF69" s="114">
        <f t="shared" si="6"/>
        <v>909</v>
      </c>
      <c r="AG69" s="113">
        <v>0</v>
      </c>
      <c r="AH69" s="113">
        <v>0</v>
      </c>
      <c r="AI69" s="113">
        <v>0</v>
      </c>
      <c r="AJ69" s="113">
        <f t="shared" si="7"/>
        <v>0</v>
      </c>
      <c r="AK69" s="113">
        <f t="shared" si="8"/>
        <v>75072</v>
      </c>
      <c r="AL69" s="115">
        <v>0</v>
      </c>
      <c r="AM69" s="115">
        <v>-0.04</v>
      </c>
      <c r="AN69" s="115">
        <v>0</v>
      </c>
      <c r="AO69" s="115">
        <v>0</v>
      </c>
      <c r="AP69" s="115">
        <v>0</v>
      </c>
      <c r="AQ69" s="115">
        <v>0</v>
      </c>
      <c r="AR69" s="115">
        <v>0</v>
      </c>
      <c r="AS69" s="115">
        <v>0</v>
      </c>
      <c r="AT69" s="409">
        <f t="shared" si="132"/>
        <v>0</v>
      </c>
      <c r="AU69" s="115">
        <f t="shared" si="133"/>
        <v>-0.04</v>
      </c>
      <c r="AV69" s="116">
        <f t="shared" si="10"/>
        <v>-0.04</v>
      </c>
      <c r="AW69" s="855">
        <f t="shared" si="134"/>
        <v>8728899</v>
      </c>
      <c r="AX69" s="528">
        <f t="shared" si="135"/>
        <v>6318850</v>
      </c>
      <c r="AY69" s="113">
        <f t="shared" si="136"/>
        <v>0</v>
      </c>
      <c r="AZ69" s="113">
        <f t="shared" si="137"/>
        <v>10000</v>
      </c>
      <c r="BA69" s="528">
        <f t="shared" si="138"/>
        <v>2139152</v>
      </c>
      <c r="BB69" s="528">
        <f t="shared" si="138"/>
        <v>126377</v>
      </c>
      <c r="BC69" s="528">
        <f t="shared" si="139"/>
        <v>134520</v>
      </c>
      <c r="BD69" s="549">
        <f t="shared" si="140"/>
        <v>11.7524</v>
      </c>
      <c r="BE69" s="549">
        <f t="shared" si="141"/>
        <v>8.9544999999999995</v>
      </c>
      <c r="BF69" s="953">
        <f t="shared" si="142"/>
        <v>0</v>
      </c>
      <c r="BG69" s="550">
        <f t="shared" si="143"/>
        <v>2.7978999999999998</v>
      </c>
    </row>
    <row r="70" spans="1:59" ht="12.95" customHeight="1" x14ac:dyDescent="0.25">
      <c r="A70" s="541">
        <v>13</v>
      </c>
      <c r="B70" s="639">
        <v>5407</v>
      </c>
      <c r="C70" s="640">
        <v>600099148</v>
      </c>
      <c r="D70" s="542">
        <v>70939403</v>
      </c>
      <c r="E70" s="641" t="s">
        <v>396</v>
      </c>
      <c r="F70" s="542">
        <v>3113</v>
      </c>
      <c r="G70" s="641" t="s">
        <v>323</v>
      </c>
      <c r="H70" s="545" t="s">
        <v>282</v>
      </c>
      <c r="I70" s="522">
        <v>895366</v>
      </c>
      <c r="J70" s="547">
        <v>657486</v>
      </c>
      <c r="K70" s="547">
        <v>0</v>
      </c>
      <c r="L70" s="339">
        <v>222230</v>
      </c>
      <c r="M70" s="339">
        <v>13150</v>
      </c>
      <c r="N70" s="547">
        <v>2500</v>
      </c>
      <c r="O70" s="548">
        <v>1.95</v>
      </c>
      <c r="P70" s="733">
        <v>1.95</v>
      </c>
      <c r="Q70" s="823">
        <v>0</v>
      </c>
      <c r="R70" s="112">
        <f t="shared" si="1"/>
        <v>0</v>
      </c>
      <c r="S70" s="113">
        <v>0</v>
      </c>
      <c r="T70" s="113">
        <v>0</v>
      </c>
      <c r="U70" s="113">
        <v>0</v>
      </c>
      <c r="V70" s="113">
        <v>0</v>
      </c>
      <c r="W70" s="113">
        <v>0</v>
      </c>
      <c r="X70" s="113">
        <v>0</v>
      </c>
      <c r="Y70" s="113">
        <f t="shared" si="2"/>
        <v>0</v>
      </c>
      <c r="Z70" s="113">
        <v>0</v>
      </c>
      <c r="AA70" s="113">
        <v>0</v>
      </c>
      <c r="AB70" s="113">
        <v>0</v>
      </c>
      <c r="AC70" s="113">
        <f t="shared" si="3"/>
        <v>0</v>
      </c>
      <c r="AD70" s="113">
        <f t="shared" si="4"/>
        <v>0</v>
      </c>
      <c r="AE70" s="114">
        <f t="shared" si="5"/>
        <v>0</v>
      </c>
      <c r="AF70" s="114">
        <f t="shared" si="6"/>
        <v>0</v>
      </c>
      <c r="AG70" s="113">
        <v>0</v>
      </c>
      <c r="AH70" s="113">
        <v>0</v>
      </c>
      <c r="AI70" s="113">
        <v>0</v>
      </c>
      <c r="AJ70" s="113">
        <f t="shared" si="7"/>
        <v>0</v>
      </c>
      <c r="AK70" s="113">
        <f t="shared" si="8"/>
        <v>0</v>
      </c>
      <c r="AL70" s="115">
        <v>0</v>
      </c>
      <c r="AM70" s="115">
        <v>0</v>
      </c>
      <c r="AN70" s="115">
        <v>0</v>
      </c>
      <c r="AO70" s="115">
        <v>0</v>
      </c>
      <c r="AP70" s="115">
        <v>0</v>
      </c>
      <c r="AQ70" s="115">
        <v>0</v>
      </c>
      <c r="AR70" s="115">
        <v>0</v>
      </c>
      <c r="AS70" s="115">
        <v>0</v>
      </c>
      <c r="AT70" s="409">
        <f t="shared" si="132"/>
        <v>0</v>
      </c>
      <c r="AU70" s="115">
        <f t="shared" si="133"/>
        <v>0</v>
      </c>
      <c r="AV70" s="116">
        <f t="shared" si="10"/>
        <v>0</v>
      </c>
      <c r="AW70" s="855">
        <f t="shared" si="134"/>
        <v>895366</v>
      </c>
      <c r="AX70" s="528">
        <f t="shared" si="135"/>
        <v>657486</v>
      </c>
      <c r="AY70" s="113">
        <f t="shared" si="136"/>
        <v>0</v>
      </c>
      <c r="AZ70" s="113">
        <f t="shared" si="137"/>
        <v>0</v>
      </c>
      <c r="BA70" s="528">
        <f t="shared" si="138"/>
        <v>222230</v>
      </c>
      <c r="BB70" s="528">
        <f t="shared" si="138"/>
        <v>13150</v>
      </c>
      <c r="BC70" s="528">
        <f t="shared" si="139"/>
        <v>2500</v>
      </c>
      <c r="BD70" s="549">
        <f t="shared" si="140"/>
        <v>1.95</v>
      </c>
      <c r="BE70" s="549">
        <f t="shared" si="141"/>
        <v>1.95</v>
      </c>
      <c r="BF70" s="953">
        <f t="shared" si="142"/>
        <v>0</v>
      </c>
      <c r="BG70" s="550">
        <f t="shared" si="143"/>
        <v>0</v>
      </c>
    </row>
    <row r="71" spans="1:59" ht="12.95" customHeight="1" x14ac:dyDescent="0.25">
      <c r="A71" s="541">
        <v>13</v>
      </c>
      <c r="B71" s="639">
        <v>5407</v>
      </c>
      <c r="C71" s="640">
        <v>600099148</v>
      </c>
      <c r="D71" s="542">
        <v>70939403</v>
      </c>
      <c r="E71" s="641" t="s">
        <v>396</v>
      </c>
      <c r="F71" s="542">
        <v>3141</v>
      </c>
      <c r="G71" s="641" t="s">
        <v>319</v>
      </c>
      <c r="H71" s="545" t="s">
        <v>282</v>
      </c>
      <c r="I71" s="522">
        <v>1359604</v>
      </c>
      <c r="J71" s="547">
        <v>995393</v>
      </c>
      <c r="K71" s="547">
        <v>0</v>
      </c>
      <c r="L71" s="339">
        <v>336443</v>
      </c>
      <c r="M71" s="339">
        <v>19908</v>
      </c>
      <c r="N71" s="547">
        <v>7860</v>
      </c>
      <c r="O71" s="548">
        <v>3.39</v>
      </c>
      <c r="P71" s="733">
        <v>0</v>
      </c>
      <c r="Q71" s="823">
        <v>3.39</v>
      </c>
      <c r="R71" s="112">
        <f t="shared" si="1"/>
        <v>0</v>
      </c>
      <c r="S71" s="113">
        <v>0</v>
      </c>
      <c r="T71" s="113">
        <v>0</v>
      </c>
      <c r="U71" s="113">
        <v>0</v>
      </c>
      <c r="V71" s="113">
        <v>0</v>
      </c>
      <c r="W71" s="113">
        <v>0</v>
      </c>
      <c r="X71" s="113">
        <v>0</v>
      </c>
      <c r="Y71" s="113">
        <f t="shared" si="2"/>
        <v>0</v>
      </c>
      <c r="Z71" s="113">
        <v>0</v>
      </c>
      <c r="AA71" s="113">
        <v>0</v>
      </c>
      <c r="AB71" s="113">
        <v>0</v>
      </c>
      <c r="AC71" s="113">
        <f t="shared" si="3"/>
        <v>0</v>
      </c>
      <c r="AD71" s="113">
        <f t="shared" si="4"/>
        <v>0</v>
      </c>
      <c r="AE71" s="114">
        <f t="shared" si="5"/>
        <v>0</v>
      </c>
      <c r="AF71" s="114">
        <f t="shared" si="6"/>
        <v>0</v>
      </c>
      <c r="AG71" s="113">
        <v>0</v>
      </c>
      <c r="AH71" s="113">
        <v>0</v>
      </c>
      <c r="AI71" s="113">
        <v>0</v>
      </c>
      <c r="AJ71" s="113">
        <f t="shared" si="7"/>
        <v>0</v>
      </c>
      <c r="AK71" s="113">
        <f t="shared" si="8"/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v>0</v>
      </c>
      <c r="AQ71" s="115">
        <v>0</v>
      </c>
      <c r="AR71" s="115">
        <v>0</v>
      </c>
      <c r="AS71" s="115">
        <v>0</v>
      </c>
      <c r="AT71" s="409">
        <f t="shared" si="132"/>
        <v>0</v>
      </c>
      <c r="AU71" s="115">
        <f t="shared" si="133"/>
        <v>0</v>
      </c>
      <c r="AV71" s="116">
        <f t="shared" si="10"/>
        <v>0</v>
      </c>
      <c r="AW71" s="855">
        <f t="shared" si="134"/>
        <v>1359604</v>
      </c>
      <c r="AX71" s="528">
        <f t="shared" si="135"/>
        <v>995393</v>
      </c>
      <c r="AY71" s="113">
        <f t="shared" si="136"/>
        <v>0</v>
      </c>
      <c r="AZ71" s="113">
        <f t="shared" si="137"/>
        <v>0</v>
      </c>
      <c r="BA71" s="528">
        <f t="shared" si="138"/>
        <v>336443</v>
      </c>
      <c r="BB71" s="528">
        <f t="shared" si="138"/>
        <v>19908</v>
      </c>
      <c r="BC71" s="528">
        <f t="shared" si="139"/>
        <v>7860</v>
      </c>
      <c r="BD71" s="549">
        <f t="shared" si="140"/>
        <v>3.39</v>
      </c>
      <c r="BE71" s="549">
        <f t="shared" si="141"/>
        <v>0</v>
      </c>
      <c r="BF71" s="953">
        <f t="shared" si="142"/>
        <v>0</v>
      </c>
      <c r="BG71" s="550">
        <f t="shared" si="143"/>
        <v>3.39</v>
      </c>
    </row>
    <row r="72" spans="1:59" ht="12.95" customHeight="1" x14ac:dyDescent="0.25">
      <c r="A72" s="541">
        <v>13</v>
      </c>
      <c r="B72" s="639">
        <v>5407</v>
      </c>
      <c r="C72" s="640">
        <v>600099148</v>
      </c>
      <c r="D72" s="542">
        <v>70939403</v>
      </c>
      <c r="E72" s="641" t="s">
        <v>396</v>
      </c>
      <c r="F72" s="542">
        <v>3143</v>
      </c>
      <c r="G72" s="641" t="s">
        <v>633</v>
      </c>
      <c r="H72" s="545" t="s">
        <v>281</v>
      </c>
      <c r="I72" s="522">
        <v>395002</v>
      </c>
      <c r="J72" s="547">
        <v>290871</v>
      </c>
      <c r="K72" s="547">
        <v>0</v>
      </c>
      <c r="L72" s="339">
        <v>98314</v>
      </c>
      <c r="M72" s="339">
        <v>5817</v>
      </c>
      <c r="N72" s="547">
        <v>0</v>
      </c>
      <c r="O72" s="548">
        <v>0.65</v>
      </c>
      <c r="P72" s="733">
        <v>0.65</v>
      </c>
      <c r="Q72" s="823">
        <v>0</v>
      </c>
      <c r="R72" s="112">
        <f t="shared" si="1"/>
        <v>0</v>
      </c>
      <c r="S72" s="113">
        <v>0</v>
      </c>
      <c r="T72" s="113">
        <v>0</v>
      </c>
      <c r="U72" s="113">
        <v>0</v>
      </c>
      <c r="V72" s="113">
        <v>0</v>
      </c>
      <c r="W72" s="113">
        <v>0</v>
      </c>
      <c r="X72" s="113">
        <v>0</v>
      </c>
      <c r="Y72" s="113">
        <f t="shared" si="2"/>
        <v>0</v>
      </c>
      <c r="Z72" s="113">
        <v>0</v>
      </c>
      <c r="AA72" s="113">
        <v>0</v>
      </c>
      <c r="AB72" s="113">
        <v>0</v>
      </c>
      <c r="AC72" s="113">
        <f t="shared" si="3"/>
        <v>0</v>
      </c>
      <c r="AD72" s="113">
        <f t="shared" si="4"/>
        <v>0</v>
      </c>
      <c r="AE72" s="114">
        <f t="shared" si="5"/>
        <v>0</v>
      </c>
      <c r="AF72" s="114">
        <f t="shared" si="6"/>
        <v>0</v>
      </c>
      <c r="AG72" s="113">
        <v>0</v>
      </c>
      <c r="AH72" s="113">
        <v>0</v>
      </c>
      <c r="AI72" s="113">
        <v>0</v>
      </c>
      <c r="AJ72" s="113">
        <f t="shared" si="7"/>
        <v>0</v>
      </c>
      <c r="AK72" s="113">
        <f t="shared" si="8"/>
        <v>0</v>
      </c>
      <c r="AL72" s="115">
        <v>0</v>
      </c>
      <c r="AM72" s="115">
        <v>0</v>
      </c>
      <c r="AN72" s="115">
        <v>0</v>
      </c>
      <c r="AO72" s="115">
        <v>0</v>
      </c>
      <c r="AP72" s="115">
        <v>0</v>
      </c>
      <c r="AQ72" s="115">
        <v>0</v>
      </c>
      <c r="AR72" s="115">
        <v>0</v>
      </c>
      <c r="AS72" s="115">
        <v>0</v>
      </c>
      <c r="AT72" s="409">
        <f t="shared" si="132"/>
        <v>0</v>
      </c>
      <c r="AU72" s="115">
        <f t="shared" si="133"/>
        <v>0</v>
      </c>
      <c r="AV72" s="116">
        <f t="shared" si="10"/>
        <v>0</v>
      </c>
      <c r="AW72" s="855">
        <f t="shared" si="134"/>
        <v>395002</v>
      </c>
      <c r="AX72" s="528">
        <f t="shared" si="135"/>
        <v>290871</v>
      </c>
      <c r="AY72" s="113">
        <f t="shared" si="136"/>
        <v>0</v>
      </c>
      <c r="AZ72" s="113">
        <f t="shared" si="137"/>
        <v>0</v>
      </c>
      <c r="BA72" s="528">
        <f t="shared" si="138"/>
        <v>98314</v>
      </c>
      <c r="BB72" s="528">
        <f t="shared" si="138"/>
        <v>5817</v>
      </c>
      <c r="BC72" s="528">
        <f t="shared" si="139"/>
        <v>0</v>
      </c>
      <c r="BD72" s="549">
        <f t="shared" si="140"/>
        <v>0.65</v>
      </c>
      <c r="BE72" s="549">
        <f t="shared" si="141"/>
        <v>0.65</v>
      </c>
      <c r="BF72" s="953">
        <f t="shared" si="142"/>
        <v>0</v>
      </c>
      <c r="BG72" s="550">
        <f t="shared" si="143"/>
        <v>0</v>
      </c>
    </row>
    <row r="73" spans="1:59" ht="12.95" customHeight="1" x14ac:dyDescent="0.25">
      <c r="A73" s="541">
        <v>13</v>
      </c>
      <c r="B73" s="639">
        <v>5407</v>
      </c>
      <c r="C73" s="640">
        <v>600099148</v>
      </c>
      <c r="D73" s="542">
        <v>70939403</v>
      </c>
      <c r="E73" s="641" t="s">
        <v>396</v>
      </c>
      <c r="F73" s="542">
        <v>3143</v>
      </c>
      <c r="G73" s="641" t="s">
        <v>634</v>
      </c>
      <c r="H73" s="545" t="s">
        <v>282</v>
      </c>
      <c r="I73" s="522">
        <v>14044</v>
      </c>
      <c r="J73" s="547">
        <v>9900</v>
      </c>
      <c r="K73" s="547">
        <v>0</v>
      </c>
      <c r="L73" s="339">
        <v>3346</v>
      </c>
      <c r="M73" s="339">
        <v>198</v>
      </c>
      <c r="N73" s="547">
        <v>600</v>
      </c>
      <c r="O73" s="548">
        <v>0.04</v>
      </c>
      <c r="P73" s="733">
        <v>0</v>
      </c>
      <c r="Q73" s="823">
        <v>0.04</v>
      </c>
      <c r="R73" s="112">
        <f t="shared" si="1"/>
        <v>0</v>
      </c>
      <c r="S73" s="113">
        <v>0</v>
      </c>
      <c r="T73" s="113">
        <v>0</v>
      </c>
      <c r="U73" s="113">
        <v>0</v>
      </c>
      <c r="V73" s="113">
        <v>0</v>
      </c>
      <c r="W73" s="113">
        <v>0</v>
      </c>
      <c r="X73" s="113">
        <v>0</v>
      </c>
      <c r="Y73" s="113">
        <f t="shared" si="2"/>
        <v>0</v>
      </c>
      <c r="Z73" s="113">
        <v>0</v>
      </c>
      <c r="AA73" s="113">
        <v>0</v>
      </c>
      <c r="AB73" s="113">
        <v>0</v>
      </c>
      <c r="AC73" s="113">
        <f t="shared" si="3"/>
        <v>0</v>
      </c>
      <c r="AD73" s="113">
        <f t="shared" si="4"/>
        <v>0</v>
      </c>
      <c r="AE73" s="114">
        <f t="shared" si="5"/>
        <v>0</v>
      </c>
      <c r="AF73" s="114">
        <f t="shared" si="6"/>
        <v>0</v>
      </c>
      <c r="AG73" s="113">
        <v>0</v>
      </c>
      <c r="AH73" s="113">
        <v>0</v>
      </c>
      <c r="AI73" s="113">
        <v>0</v>
      </c>
      <c r="AJ73" s="113">
        <f t="shared" si="7"/>
        <v>0</v>
      </c>
      <c r="AK73" s="113">
        <f t="shared" si="8"/>
        <v>0</v>
      </c>
      <c r="AL73" s="115">
        <v>0</v>
      </c>
      <c r="AM73" s="115">
        <v>0</v>
      </c>
      <c r="AN73" s="115">
        <v>0</v>
      </c>
      <c r="AO73" s="115">
        <v>0</v>
      </c>
      <c r="AP73" s="115">
        <v>0</v>
      </c>
      <c r="AQ73" s="115">
        <v>0</v>
      </c>
      <c r="AR73" s="115">
        <v>0</v>
      </c>
      <c r="AS73" s="115">
        <v>0</v>
      </c>
      <c r="AT73" s="409">
        <f t="shared" si="132"/>
        <v>0</v>
      </c>
      <c r="AU73" s="115">
        <f t="shared" si="133"/>
        <v>0</v>
      </c>
      <c r="AV73" s="116">
        <f t="shared" si="10"/>
        <v>0</v>
      </c>
      <c r="AW73" s="855">
        <f t="shared" si="134"/>
        <v>14044</v>
      </c>
      <c r="AX73" s="528">
        <f t="shared" si="135"/>
        <v>9900</v>
      </c>
      <c r="AY73" s="113">
        <f t="shared" si="136"/>
        <v>0</v>
      </c>
      <c r="AZ73" s="113">
        <f t="shared" si="137"/>
        <v>0</v>
      </c>
      <c r="BA73" s="528">
        <f t="shared" si="138"/>
        <v>3346</v>
      </c>
      <c r="BB73" s="528">
        <f t="shared" si="138"/>
        <v>198</v>
      </c>
      <c r="BC73" s="528">
        <f t="shared" si="139"/>
        <v>600</v>
      </c>
      <c r="BD73" s="549">
        <f t="shared" si="140"/>
        <v>0.04</v>
      </c>
      <c r="BE73" s="549">
        <f t="shared" si="141"/>
        <v>0</v>
      </c>
      <c r="BF73" s="953">
        <f t="shared" si="142"/>
        <v>0</v>
      </c>
      <c r="BG73" s="550">
        <f t="shared" si="143"/>
        <v>0.04</v>
      </c>
    </row>
    <row r="74" spans="1:59" ht="12.95" customHeight="1" x14ac:dyDescent="0.25">
      <c r="A74" s="642">
        <v>13</v>
      </c>
      <c r="B74" s="643">
        <v>5407</v>
      </c>
      <c r="C74" s="644">
        <v>600099148</v>
      </c>
      <c r="D74" s="643">
        <v>70939403</v>
      </c>
      <c r="E74" s="645" t="s">
        <v>397</v>
      </c>
      <c r="F74" s="559"/>
      <c r="G74" s="651"/>
      <c r="H74" s="560"/>
      <c r="I74" s="646">
        <v>13630285</v>
      </c>
      <c r="J74" s="647">
        <v>9908118</v>
      </c>
      <c r="K74" s="647">
        <v>10000</v>
      </c>
      <c r="L74" s="647">
        <v>3352324</v>
      </c>
      <c r="M74" s="647">
        <v>198163</v>
      </c>
      <c r="N74" s="647">
        <v>161680</v>
      </c>
      <c r="O74" s="648">
        <v>21.724199999999996</v>
      </c>
      <c r="P74" s="648">
        <v>14.5345</v>
      </c>
      <c r="Q74" s="649">
        <v>7.1896999999999993</v>
      </c>
      <c r="R74" s="646">
        <f t="shared" ref="R74:BG74" si="144">SUM(R68:R73)</f>
        <v>0</v>
      </c>
      <c r="S74" s="647">
        <f t="shared" si="144"/>
        <v>0</v>
      </c>
      <c r="T74" s="647">
        <f t="shared" si="144"/>
        <v>0</v>
      </c>
      <c r="U74" s="647">
        <f t="shared" si="144"/>
        <v>55428</v>
      </c>
      <c r="V74" s="647">
        <f t="shared" si="144"/>
        <v>0</v>
      </c>
      <c r="W74" s="647">
        <f t="shared" ref="W74" si="145">SUM(W68:W73)</f>
        <v>0</v>
      </c>
      <c r="X74" s="647">
        <f t="shared" si="144"/>
        <v>0</v>
      </c>
      <c r="Y74" s="647">
        <f t="shared" si="144"/>
        <v>55428</v>
      </c>
      <c r="Z74" s="647">
        <f t="shared" si="144"/>
        <v>0</v>
      </c>
      <c r="AA74" s="647">
        <f t="shared" si="144"/>
        <v>0</v>
      </c>
      <c r="AB74" s="647">
        <f t="shared" si="144"/>
        <v>0</v>
      </c>
      <c r="AC74" s="647">
        <f t="shared" si="144"/>
        <v>0</v>
      </c>
      <c r="AD74" s="647">
        <f t="shared" si="144"/>
        <v>55428</v>
      </c>
      <c r="AE74" s="647">
        <f t="shared" si="144"/>
        <v>18735</v>
      </c>
      <c r="AF74" s="647">
        <f t="shared" si="144"/>
        <v>1109</v>
      </c>
      <c r="AG74" s="647">
        <f t="shared" si="144"/>
        <v>0</v>
      </c>
      <c r="AH74" s="647">
        <f t="shared" si="144"/>
        <v>0</v>
      </c>
      <c r="AI74" s="647">
        <f t="shared" si="144"/>
        <v>0</v>
      </c>
      <c r="AJ74" s="647">
        <f t="shared" si="144"/>
        <v>0</v>
      </c>
      <c r="AK74" s="647">
        <f t="shared" si="144"/>
        <v>75272</v>
      </c>
      <c r="AL74" s="648">
        <f t="shared" si="144"/>
        <v>0.02</v>
      </c>
      <c r="AM74" s="648">
        <f t="shared" si="144"/>
        <v>-0.04</v>
      </c>
      <c r="AN74" s="648">
        <f t="shared" si="144"/>
        <v>0</v>
      </c>
      <c r="AO74" s="648">
        <f t="shared" si="144"/>
        <v>0</v>
      </c>
      <c r="AP74" s="648">
        <f t="shared" si="144"/>
        <v>0</v>
      </c>
      <c r="AQ74" s="648">
        <f t="shared" ref="AQ74" si="146">SUM(AQ68:AQ73)</f>
        <v>0</v>
      </c>
      <c r="AR74" s="648">
        <f t="shared" si="144"/>
        <v>0</v>
      </c>
      <c r="AS74" s="648">
        <f t="shared" si="144"/>
        <v>0</v>
      </c>
      <c r="AT74" s="648">
        <f t="shared" si="144"/>
        <v>0.02</v>
      </c>
      <c r="AU74" s="648">
        <f t="shared" si="144"/>
        <v>-0.04</v>
      </c>
      <c r="AV74" s="650">
        <f t="shared" si="144"/>
        <v>-0.02</v>
      </c>
      <c r="AW74" s="858">
        <f t="shared" si="144"/>
        <v>13705557</v>
      </c>
      <c r="AX74" s="647">
        <f t="shared" si="144"/>
        <v>9963546</v>
      </c>
      <c r="AY74" s="944">
        <f t="shared" ref="AY74" si="147">SUM(AY68:AY73)</f>
        <v>0</v>
      </c>
      <c r="AZ74" s="647">
        <f t="shared" si="144"/>
        <v>10000</v>
      </c>
      <c r="BA74" s="647">
        <f t="shared" si="144"/>
        <v>3371059</v>
      </c>
      <c r="BB74" s="647">
        <f t="shared" si="144"/>
        <v>199272</v>
      </c>
      <c r="BC74" s="647">
        <f t="shared" si="144"/>
        <v>161680</v>
      </c>
      <c r="BD74" s="648">
        <f t="shared" si="144"/>
        <v>21.704199999999997</v>
      </c>
      <c r="BE74" s="648">
        <f t="shared" si="144"/>
        <v>14.554499999999999</v>
      </c>
      <c r="BF74" s="648">
        <f t="shared" si="144"/>
        <v>0</v>
      </c>
      <c r="BG74" s="650">
        <f t="shared" si="144"/>
        <v>7.1497000000000002</v>
      </c>
    </row>
    <row r="75" spans="1:59" ht="12.95" customHeight="1" x14ac:dyDescent="0.25">
      <c r="A75" s="541">
        <v>14</v>
      </c>
      <c r="B75" s="639">
        <v>5411</v>
      </c>
      <c r="C75" s="640">
        <v>650034244</v>
      </c>
      <c r="D75" s="542">
        <v>70985375</v>
      </c>
      <c r="E75" s="641" t="s">
        <v>398</v>
      </c>
      <c r="F75" s="542">
        <v>3111</v>
      </c>
      <c r="G75" s="641" t="s">
        <v>329</v>
      </c>
      <c r="H75" s="545" t="s">
        <v>281</v>
      </c>
      <c r="I75" s="522">
        <v>2213003</v>
      </c>
      <c r="J75" s="547">
        <v>1582868</v>
      </c>
      <c r="K75" s="547">
        <v>36000</v>
      </c>
      <c r="L75" s="339">
        <v>547178</v>
      </c>
      <c r="M75" s="339">
        <v>31657</v>
      </c>
      <c r="N75" s="547">
        <v>15300</v>
      </c>
      <c r="O75" s="548">
        <v>3.7850000000000006</v>
      </c>
      <c r="P75" s="733">
        <v>2.8632000000000004</v>
      </c>
      <c r="Q75" s="823">
        <v>0.92179999999999995</v>
      </c>
      <c r="R75" s="112">
        <f t="shared" si="1"/>
        <v>18000</v>
      </c>
      <c r="S75" s="113">
        <v>0</v>
      </c>
      <c r="T75" s="113">
        <v>234397</v>
      </c>
      <c r="U75" s="113">
        <v>0</v>
      </c>
      <c r="V75" s="113">
        <v>0</v>
      </c>
      <c r="W75" s="113">
        <v>0</v>
      </c>
      <c r="X75" s="113">
        <v>0</v>
      </c>
      <c r="Y75" s="113">
        <f t="shared" si="2"/>
        <v>252397</v>
      </c>
      <c r="Z75" s="113">
        <v>-18000</v>
      </c>
      <c r="AA75" s="113">
        <v>0</v>
      </c>
      <c r="AB75" s="113">
        <v>0</v>
      </c>
      <c r="AC75" s="113">
        <f t="shared" si="3"/>
        <v>-18000</v>
      </c>
      <c r="AD75" s="113">
        <f t="shared" si="4"/>
        <v>234397</v>
      </c>
      <c r="AE75" s="114">
        <f t="shared" si="5"/>
        <v>79226</v>
      </c>
      <c r="AF75" s="114">
        <f t="shared" si="6"/>
        <v>5048</v>
      </c>
      <c r="AG75" s="113">
        <v>0</v>
      </c>
      <c r="AH75" s="113">
        <v>0</v>
      </c>
      <c r="AI75" s="113">
        <v>0</v>
      </c>
      <c r="AJ75" s="113">
        <f t="shared" si="7"/>
        <v>0</v>
      </c>
      <c r="AK75" s="113">
        <f t="shared" si="8"/>
        <v>318671</v>
      </c>
      <c r="AL75" s="115">
        <v>0</v>
      </c>
      <c r="AM75" s="115">
        <v>0</v>
      </c>
      <c r="AN75" s="115">
        <v>0</v>
      </c>
      <c r="AO75" s="115">
        <v>0.33</v>
      </c>
      <c r="AP75" s="115">
        <v>0</v>
      </c>
      <c r="AQ75" s="115">
        <v>0</v>
      </c>
      <c r="AR75" s="115">
        <v>0</v>
      </c>
      <c r="AS75" s="115">
        <v>0</v>
      </c>
      <c r="AT75" s="409">
        <f t="shared" ref="AT75:AT80" si="148">AL75+AN75+AO75+AR75+AQ75</f>
        <v>0.33</v>
      </c>
      <c r="AU75" s="115">
        <f t="shared" ref="AU75:AU80" si="149">AM75+AP75+AS75</f>
        <v>0</v>
      </c>
      <c r="AV75" s="116">
        <f t="shared" si="10"/>
        <v>0.33</v>
      </c>
      <c r="AW75" s="855">
        <f t="shared" ref="AW75:AW80" si="150">I75+AK75</f>
        <v>2531674</v>
      </c>
      <c r="AX75" s="528">
        <f t="shared" ref="AX75:AX80" si="151">J75+Y75</f>
        <v>1835265</v>
      </c>
      <c r="AY75" s="113">
        <f t="shared" ref="AY75:AY80" si="152">W75</f>
        <v>0</v>
      </c>
      <c r="AZ75" s="113">
        <f t="shared" ref="AZ75:AZ80" si="153">K75+AC75</f>
        <v>18000</v>
      </c>
      <c r="BA75" s="528">
        <f t="shared" ref="BA75:BB80" si="154">L75+AE75</f>
        <v>626404</v>
      </c>
      <c r="BB75" s="528">
        <f t="shared" si="154"/>
        <v>36705</v>
      </c>
      <c r="BC75" s="528">
        <f t="shared" ref="BC75:BC80" si="155">N75+AJ75</f>
        <v>15300</v>
      </c>
      <c r="BD75" s="549">
        <f t="shared" ref="BD75:BD80" si="156">O75+AV75</f>
        <v>4.1150000000000002</v>
      </c>
      <c r="BE75" s="549">
        <f t="shared" ref="BE75:BE80" si="157">P75+AT75</f>
        <v>3.1932000000000005</v>
      </c>
      <c r="BF75" s="953">
        <f t="shared" ref="BF75:BF80" si="158">AQ75</f>
        <v>0</v>
      </c>
      <c r="BG75" s="550">
        <f t="shared" ref="BG75:BG80" si="159">Q75+AU75</f>
        <v>0.92179999999999995</v>
      </c>
    </row>
    <row r="76" spans="1:59" ht="12.95" customHeight="1" x14ac:dyDescent="0.25">
      <c r="A76" s="541">
        <v>14</v>
      </c>
      <c r="B76" s="639">
        <v>5411</v>
      </c>
      <c r="C76" s="640">
        <v>650034244</v>
      </c>
      <c r="D76" s="542">
        <v>70985375</v>
      </c>
      <c r="E76" s="641" t="s">
        <v>398</v>
      </c>
      <c r="F76" s="542">
        <v>3117</v>
      </c>
      <c r="G76" s="641" t="s">
        <v>318</v>
      </c>
      <c r="H76" s="545" t="s">
        <v>281</v>
      </c>
      <c r="I76" s="522">
        <v>3247475</v>
      </c>
      <c r="J76" s="547">
        <v>2347294</v>
      </c>
      <c r="K76" s="547">
        <v>0</v>
      </c>
      <c r="L76" s="339">
        <v>793385</v>
      </c>
      <c r="M76" s="339">
        <v>46946</v>
      </c>
      <c r="N76" s="547">
        <v>59850</v>
      </c>
      <c r="O76" s="548">
        <v>4.1901999999999999</v>
      </c>
      <c r="P76" s="733">
        <v>2.5926999999999998</v>
      </c>
      <c r="Q76" s="823">
        <v>1.5974999999999999</v>
      </c>
      <c r="R76" s="112">
        <f t="shared" si="1"/>
        <v>0</v>
      </c>
      <c r="S76" s="113">
        <v>0</v>
      </c>
      <c r="T76" s="113">
        <v>0</v>
      </c>
      <c r="U76" s="113">
        <v>32472</v>
      </c>
      <c r="V76" s="113">
        <v>0</v>
      </c>
      <c r="W76" s="113">
        <v>0</v>
      </c>
      <c r="X76" s="113">
        <v>0</v>
      </c>
      <c r="Y76" s="113">
        <f t="shared" si="2"/>
        <v>32472</v>
      </c>
      <c r="Z76" s="113">
        <v>0</v>
      </c>
      <c r="AA76" s="113">
        <v>0</v>
      </c>
      <c r="AB76" s="113">
        <v>0</v>
      </c>
      <c r="AC76" s="113">
        <f t="shared" si="3"/>
        <v>0</v>
      </c>
      <c r="AD76" s="113">
        <f t="shared" si="4"/>
        <v>32472</v>
      </c>
      <c r="AE76" s="114">
        <f t="shared" si="5"/>
        <v>10976</v>
      </c>
      <c r="AF76" s="114">
        <f t="shared" si="6"/>
        <v>649</v>
      </c>
      <c r="AG76" s="113">
        <v>0</v>
      </c>
      <c r="AH76" s="113">
        <v>0</v>
      </c>
      <c r="AI76" s="113">
        <v>0</v>
      </c>
      <c r="AJ76" s="113">
        <f t="shared" si="7"/>
        <v>0</v>
      </c>
      <c r="AK76" s="113">
        <f t="shared" si="8"/>
        <v>44097</v>
      </c>
      <c r="AL76" s="115">
        <v>0</v>
      </c>
      <c r="AM76" s="115">
        <v>0</v>
      </c>
      <c r="AN76" s="115">
        <v>0</v>
      </c>
      <c r="AO76" s="115">
        <v>0</v>
      </c>
      <c r="AP76" s="115">
        <v>0</v>
      </c>
      <c r="AQ76" s="115">
        <v>0</v>
      </c>
      <c r="AR76" s="115">
        <v>0</v>
      </c>
      <c r="AS76" s="115">
        <v>0</v>
      </c>
      <c r="AT76" s="409">
        <f t="shared" si="148"/>
        <v>0</v>
      </c>
      <c r="AU76" s="115">
        <f t="shared" si="149"/>
        <v>0</v>
      </c>
      <c r="AV76" s="116">
        <f t="shared" si="10"/>
        <v>0</v>
      </c>
      <c r="AW76" s="855">
        <f t="shared" si="150"/>
        <v>3291572</v>
      </c>
      <c r="AX76" s="528">
        <f t="shared" si="151"/>
        <v>2379766</v>
      </c>
      <c r="AY76" s="113">
        <f t="shared" si="152"/>
        <v>0</v>
      </c>
      <c r="AZ76" s="113">
        <f t="shared" si="153"/>
        <v>0</v>
      </c>
      <c r="BA76" s="528">
        <f t="shared" si="154"/>
        <v>804361</v>
      </c>
      <c r="BB76" s="528">
        <f t="shared" si="154"/>
        <v>47595</v>
      </c>
      <c r="BC76" s="528">
        <f t="shared" si="155"/>
        <v>59850</v>
      </c>
      <c r="BD76" s="549">
        <f t="shared" si="156"/>
        <v>4.1901999999999999</v>
      </c>
      <c r="BE76" s="549">
        <f t="shared" si="157"/>
        <v>2.5926999999999998</v>
      </c>
      <c r="BF76" s="953">
        <f t="shared" si="158"/>
        <v>0</v>
      </c>
      <c r="BG76" s="550">
        <f t="shared" si="159"/>
        <v>1.5974999999999999</v>
      </c>
    </row>
    <row r="77" spans="1:59" ht="12.95" customHeight="1" x14ac:dyDescent="0.25">
      <c r="A77" s="541">
        <v>14</v>
      </c>
      <c r="B77" s="639">
        <v>5411</v>
      </c>
      <c r="C77" s="640">
        <v>650034244</v>
      </c>
      <c r="D77" s="542">
        <v>70985375</v>
      </c>
      <c r="E77" s="641" t="s">
        <v>398</v>
      </c>
      <c r="F77" s="542">
        <v>3117</v>
      </c>
      <c r="G77" s="641" t="s">
        <v>323</v>
      </c>
      <c r="H77" s="545" t="s">
        <v>282</v>
      </c>
      <c r="I77" s="522">
        <v>0</v>
      </c>
      <c r="J77" s="547">
        <v>0</v>
      </c>
      <c r="K77" s="547">
        <v>0</v>
      </c>
      <c r="L77" s="339">
        <v>0</v>
      </c>
      <c r="M77" s="339">
        <v>0</v>
      </c>
      <c r="N77" s="547">
        <v>0</v>
      </c>
      <c r="O77" s="548">
        <v>0</v>
      </c>
      <c r="P77" s="733">
        <v>0</v>
      </c>
      <c r="Q77" s="823">
        <v>0</v>
      </c>
      <c r="R77" s="112">
        <f t="shared" si="1"/>
        <v>0</v>
      </c>
      <c r="S77" s="113">
        <v>0</v>
      </c>
      <c r="T77" s="113">
        <v>0</v>
      </c>
      <c r="U77" s="113">
        <v>0</v>
      </c>
      <c r="V77" s="113">
        <v>0</v>
      </c>
      <c r="W77" s="113">
        <v>0</v>
      </c>
      <c r="X77" s="113">
        <v>0</v>
      </c>
      <c r="Y77" s="113">
        <f t="shared" si="2"/>
        <v>0</v>
      </c>
      <c r="Z77" s="113">
        <v>0</v>
      </c>
      <c r="AA77" s="113">
        <v>0</v>
      </c>
      <c r="AB77" s="113">
        <v>0</v>
      </c>
      <c r="AC77" s="113">
        <f t="shared" si="3"/>
        <v>0</v>
      </c>
      <c r="AD77" s="113">
        <f t="shared" si="4"/>
        <v>0</v>
      </c>
      <c r="AE77" s="114">
        <f t="shared" si="5"/>
        <v>0</v>
      </c>
      <c r="AF77" s="114">
        <f t="shared" si="6"/>
        <v>0</v>
      </c>
      <c r="AG77" s="113">
        <v>0</v>
      </c>
      <c r="AH77" s="113">
        <v>0</v>
      </c>
      <c r="AI77" s="113">
        <v>0</v>
      </c>
      <c r="AJ77" s="113">
        <f t="shared" si="7"/>
        <v>0</v>
      </c>
      <c r="AK77" s="113">
        <f t="shared" si="8"/>
        <v>0</v>
      </c>
      <c r="AL77" s="115">
        <v>0</v>
      </c>
      <c r="AM77" s="115">
        <v>0</v>
      </c>
      <c r="AN77" s="115">
        <v>0</v>
      </c>
      <c r="AO77" s="115">
        <v>0</v>
      </c>
      <c r="AP77" s="115">
        <v>0</v>
      </c>
      <c r="AQ77" s="115">
        <v>0</v>
      </c>
      <c r="AR77" s="115">
        <v>0</v>
      </c>
      <c r="AS77" s="115">
        <v>0</v>
      </c>
      <c r="AT77" s="409">
        <f t="shared" si="148"/>
        <v>0</v>
      </c>
      <c r="AU77" s="115">
        <f t="shared" si="149"/>
        <v>0</v>
      </c>
      <c r="AV77" s="116">
        <f t="shared" si="10"/>
        <v>0</v>
      </c>
      <c r="AW77" s="855">
        <f t="shared" si="150"/>
        <v>0</v>
      </c>
      <c r="AX77" s="528">
        <f t="shared" si="151"/>
        <v>0</v>
      </c>
      <c r="AY77" s="113">
        <f t="shared" si="152"/>
        <v>0</v>
      </c>
      <c r="AZ77" s="113">
        <f t="shared" si="153"/>
        <v>0</v>
      </c>
      <c r="BA77" s="528">
        <f t="shared" si="154"/>
        <v>0</v>
      </c>
      <c r="BB77" s="528">
        <f t="shared" si="154"/>
        <v>0</v>
      </c>
      <c r="BC77" s="528">
        <f t="shared" si="155"/>
        <v>0</v>
      </c>
      <c r="BD77" s="549">
        <f t="shared" si="156"/>
        <v>0</v>
      </c>
      <c r="BE77" s="549">
        <f t="shared" si="157"/>
        <v>0</v>
      </c>
      <c r="BF77" s="953">
        <f t="shared" si="158"/>
        <v>0</v>
      </c>
      <c r="BG77" s="550">
        <f t="shared" si="159"/>
        <v>0</v>
      </c>
    </row>
    <row r="78" spans="1:59" ht="12.95" customHeight="1" x14ac:dyDescent="0.25">
      <c r="A78" s="541">
        <v>14</v>
      </c>
      <c r="B78" s="639">
        <v>5411</v>
      </c>
      <c r="C78" s="640">
        <v>650034244</v>
      </c>
      <c r="D78" s="542">
        <v>70985375</v>
      </c>
      <c r="E78" s="641" t="s">
        <v>398</v>
      </c>
      <c r="F78" s="542">
        <v>3141</v>
      </c>
      <c r="G78" s="641" t="s">
        <v>319</v>
      </c>
      <c r="H78" s="545" t="s">
        <v>282</v>
      </c>
      <c r="I78" s="522">
        <v>881327</v>
      </c>
      <c r="J78" s="547">
        <v>646042</v>
      </c>
      <c r="K78" s="547">
        <v>0</v>
      </c>
      <c r="L78" s="339">
        <v>218362</v>
      </c>
      <c r="M78" s="339">
        <v>12921</v>
      </c>
      <c r="N78" s="547">
        <v>4002</v>
      </c>
      <c r="O78" s="548">
        <v>2.19</v>
      </c>
      <c r="P78" s="733">
        <v>0</v>
      </c>
      <c r="Q78" s="823">
        <v>2.19</v>
      </c>
      <c r="R78" s="112">
        <f t="shared" ref="R78:R141" si="160">Z78*-1</f>
        <v>0</v>
      </c>
      <c r="S78" s="113">
        <v>0</v>
      </c>
      <c r="T78" s="113">
        <v>0</v>
      </c>
      <c r="U78" s="113">
        <v>0</v>
      </c>
      <c r="V78" s="113">
        <v>0</v>
      </c>
      <c r="W78" s="113">
        <v>0</v>
      </c>
      <c r="X78" s="113">
        <v>0</v>
      </c>
      <c r="Y78" s="113">
        <f t="shared" ref="Y78:Y141" si="161">SUM(R78:X78)</f>
        <v>0</v>
      </c>
      <c r="Z78" s="113">
        <v>0</v>
      </c>
      <c r="AA78" s="113">
        <v>0</v>
      </c>
      <c r="AB78" s="113">
        <v>0</v>
      </c>
      <c r="AC78" s="113">
        <f t="shared" ref="AC78:AC141" si="162">SUM(Z78:AB78)</f>
        <v>0</v>
      </c>
      <c r="AD78" s="113">
        <f t="shared" ref="AD78:AD141" si="163">Y78+AC78</f>
        <v>0</v>
      </c>
      <c r="AE78" s="114">
        <f t="shared" ref="AE78:AE141" si="164">ROUND((Y78+Z78+AA78)*33.8%,0)</f>
        <v>0</v>
      </c>
      <c r="AF78" s="114">
        <f t="shared" ref="AF78:AF141" si="165">ROUND(Y78*2%,0)</f>
        <v>0</v>
      </c>
      <c r="AG78" s="113">
        <v>0</v>
      </c>
      <c r="AH78" s="113">
        <v>0</v>
      </c>
      <c r="AI78" s="113">
        <v>0</v>
      </c>
      <c r="AJ78" s="113">
        <f t="shared" ref="AJ78:AJ141" si="166">SUM(AG78:AI78)</f>
        <v>0</v>
      </c>
      <c r="AK78" s="113">
        <f t="shared" ref="AK78:AK141" si="167">AD78+AE78+AF78+AJ78</f>
        <v>0</v>
      </c>
      <c r="AL78" s="115">
        <v>0</v>
      </c>
      <c r="AM78" s="115">
        <v>0</v>
      </c>
      <c r="AN78" s="115">
        <v>0</v>
      </c>
      <c r="AO78" s="115">
        <v>0</v>
      </c>
      <c r="AP78" s="115">
        <v>0</v>
      </c>
      <c r="AQ78" s="115">
        <v>0</v>
      </c>
      <c r="AR78" s="115">
        <v>0</v>
      </c>
      <c r="AS78" s="115">
        <v>0</v>
      </c>
      <c r="AT78" s="409">
        <f t="shared" si="148"/>
        <v>0</v>
      </c>
      <c r="AU78" s="115">
        <f t="shared" si="149"/>
        <v>0</v>
      </c>
      <c r="AV78" s="116">
        <f t="shared" ref="AV78:AV141" si="168">SUM(AT78:AU78)</f>
        <v>0</v>
      </c>
      <c r="AW78" s="855">
        <f t="shared" si="150"/>
        <v>881327</v>
      </c>
      <c r="AX78" s="528">
        <f t="shared" si="151"/>
        <v>646042</v>
      </c>
      <c r="AY78" s="113">
        <f t="shared" si="152"/>
        <v>0</v>
      </c>
      <c r="AZ78" s="113">
        <f t="shared" si="153"/>
        <v>0</v>
      </c>
      <c r="BA78" s="528">
        <f t="shared" si="154"/>
        <v>218362</v>
      </c>
      <c r="BB78" s="528">
        <f t="shared" si="154"/>
        <v>12921</v>
      </c>
      <c r="BC78" s="528">
        <f t="shared" si="155"/>
        <v>4002</v>
      </c>
      <c r="BD78" s="549">
        <f t="shared" si="156"/>
        <v>2.19</v>
      </c>
      <c r="BE78" s="549">
        <f t="shared" si="157"/>
        <v>0</v>
      </c>
      <c r="BF78" s="953">
        <f t="shared" si="158"/>
        <v>0</v>
      </c>
      <c r="BG78" s="550">
        <f t="shared" si="159"/>
        <v>2.19</v>
      </c>
    </row>
    <row r="79" spans="1:59" ht="12.95" customHeight="1" x14ac:dyDescent="0.25">
      <c r="A79" s="541">
        <v>14</v>
      </c>
      <c r="B79" s="639">
        <v>5411</v>
      </c>
      <c r="C79" s="640">
        <v>650034244</v>
      </c>
      <c r="D79" s="542">
        <v>70985375</v>
      </c>
      <c r="E79" s="641" t="s">
        <v>398</v>
      </c>
      <c r="F79" s="542">
        <v>3143</v>
      </c>
      <c r="G79" s="641" t="s">
        <v>633</v>
      </c>
      <c r="H79" s="545" t="s">
        <v>281</v>
      </c>
      <c r="I79" s="522">
        <v>441591</v>
      </c>
      <c r="J79" s="547">
        <v>301531</v>
      </c>
      <c r="K79" s="547">
        <v>24000</v>
      </c>
      <c r="L79" s="339">
        <v>110029</v>
      </c>
      <c r="M79" s="339">
        <v>6031</v>
      </c>
      <c r="N79" s="547">
        <v>0</v>
      </c>
      <c r="O79" s="548">
        <v>0.69729999999999992</v>
      </c>
      <c r="P79" s="733">
        <v>0.69729999999999992</v>
      </c>
      <c r="Q79" s="823">
        <v>0</v>
      </c>
      <c r="R79" s="112">
        <f t="shared" si="160"/>
        <v>12000</v>
      </c>
      <c r="S79" s="113">
        <v>0</v>
      </c>
      <c r="T79" s="113">
        <v>0</v>
      </c>
      <c r="U79" s="113">
        <v>0</v>
      </c>
      <c r="V79" s="113">
        <v>0</v>
      </c>
      <c r="W79" s="113">
        <v>0</v>
      </c>
      <c r="X79" s="113">
        <v>0</v>
      </c>
      <c r="Y79" s="113">
        <f t="shared" si="161"/>
        <v>12000</v>
      </c>
      <c r="Z79" s="113">
        <v>-12000</v>
      </c>
      <c r="AA79" s="113">
        <v>0</v>
      </c>
      <c r="AB79" s="113">
        <v>0</v>
      </c>
      <c r="AC79" s="113">
        <f t="shared" si="162"/>
        <v>-12000</v>
      </c>
      <c r="AD79" s="113">
        <f t="shared" si="163"/>
        <v>0</v>
      </c>
      <c r="AE79" s="114">
        <f t="shared" si="164"/>
        <v>0</v>
      </c>
      <c r="AF79" s="114">
        <f t="shared" si="165"/>
        <v>240</v>
      </c>
      <c r="AG79" s="113">
        <v>0</v>
      </c>
      <c r="AH79" s="113">
        <v>0</v>
      </c>
      <c r="AI79" s="113">
        <v>0</v>
      </c>
      <c r="AJ79" s="113">
        <f t="shared" si="166"/>
        <v>0</v>
      </c>
      <c r="AK79" s="113">
        <f t="shared" si="167"/>
        <v>240</v>
      </c>
      <c r="AL79" s="115">
        <v>0</v>
      </c>
      <c r="AM79" s="115">
        <v>0</v>
      </c>
      <c r="AN79" s="115">
        <v>0</v>
      </c>
      <c r="AO79" s="115">
        <v>0</v>
      </c>
      <c r="AP79" s="115">
        <v>0</v>
      </c>
      <c r="AQ79" s="115">
        <v>0</v>
      </c>
      <c r="AR79" s="115">
        <v>0</v>
      </c>
      <c r="AS79" s="115">
        <v>0</v>
      </c>
      <c r="AT79" s="409">
        <f t="shared" si="148"/>
        <v>0</v>
      </c>
      <c r="AU79" s="115">
        <f t="shared" si="149"/>
        <v>0</v>
      </c>
      <c r="AV79" s="116">
        <f t="shared" si="168"/>
        <v>0</v>
      </c>
      <c r="AW79" s="855">
        <f t="shared" si="150"/>
        <v>441831</v>
      </c>
      <c r="AX79" s="528">
        <f t="shared" si="151"/>
        <v>313531</v>
      </c>
      <c r="AY79" s="113">
        <f t="shared" si="152"/>
        <v>0</v>
      </c>
      <c r="AZ79" s="113">
        <f t="shared" si="153"/>
        <v>12000</v>
      </c>
      <c r="BA79" s="528">
        <f t="shared" si="154"/>
        <v>110029</v>
      </c>
      <c r="BB79" s="528">
        <f t="shared" si="154"/>
        <v>6271</v>
      </c>
      <c r="BC79" s="528">
        <f t="shared" si="155"/>
        <v>0</v>
      </c>
      <c r="BD79" s="549">
        <f t="shared" si="156"/>
        <v>0.69729999999999992</v>
      </c>
      <c r="BE79" s="549">
        <f t="shared" si="157"/>
        <v>0.69729999999999992</v>
      </c>
      <c r="BF79" s="953">
        <f t="shared" si="158"/>
        <v>0</v>
      </c>
      <c r="BG79" s="550">
        <f t="shared" si="159"/>
        <v>0</v>
      </c>
    </row>
    <row r="80" spans="1:59" ht="12.95" customHeight="1" x14ac:dyDescent="0.25">
      <c r="A80" s="541">
        <v>14</v>
      </c>
      <c r="B80" s="639">
        <v>5411</v>
      </c>
      <c r="C80" s="640">
        <v>650034244</v>
      </c>
      <c r="D80" s="542">
        <v>70985375</v>
      </c>
      <c r="E80" s="641" t="s">
        <v>398</v>
      </c>
      <c r="F80" s="542">
        <v>3143</v>
      </c>
      <c r="G80" s="641" t="s">
        <v>634</v>
      </c>
      <c r="H80" s="545" t="s">
        <v>282</v>
      </c>
      <c r="I80" s="522">
        <v>16853</v>
      </c>
      <c r="J80" s="547">
        <v>11880</v>
      </c>
      <c r="K80" s="547">
        <v>0</v>
      </c>
      <c r="L80" s="339">
        <v>4015</v>
      </c>
      <c r="M80" s="339">
        <v>238</v>
      </c>
      <c r="N80" s="547">
        <v>720</v>
      </c>
      <c r="O80" s="548">
        <v>0.05</v>
      </c>
      <c r="P80" s="733">
        <v>0</v>
      </c>
      <c r="Q80" s="823">
        <v>0.05</v>
      </c>
      <c r="R80" s="112">
        <f t="shared" si="160"/>
        <v>0</v>
      </c>
      <c r="S80" s="113">
        <v>0</v>
      </c>
      <c r="T80" s="113">
        <v>0</v>
      </c>
      <c r="U80" s="113">
        <v>0</v>
      </c>
      <c r="V80" s="113">
        <v>0</v>
      </c>
      <c r="W80" s="113">
        <v>0</v>
      </c>
      <c r="X80" s="113">
        <v>0</v>
      </c>
      <c r="Y80" s="113">
        <f t="shared" si="161"/>
        <v>0</v>
      </c>
      <c r="Z80" s="113">
        <v>0</v>
      </c>
      <c r="AA80" s="113">
        <v>0</v>
      </c>
      <c r="AB80" s="113">
        <v>0</v>
      </c>
      <c r="AC80" s="113">
        <f t="shared" si="162"/>
        <v>0</v>
      </c>
      <c r="AD80" s="113">
        <f t="shared" si="163"/>
        <v>0</v>
      </c>
      <c r="AE80" s="114">
        <f t="shared" si="164"/>
        <v>0</v>
      </c>
      <c r="AF80" s="114">
        <f t="shared" si="165"/>
        <v>0</v>
      </c>
      <c r="AG80" s="113">
        <v>0</v>
      </c>
      <c r="AH80" s="113">
        <v>0</v>
      </c>
      <c r="AI80" s="113">
        <v>0</v>
      </c>
      <c r="AJ80" s="113">
        <f t="shared" si="166"/>
        <v>0</v>
      </c>
      <c r="AK80" s="113">
        <f t="shared" si="167"/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v>0</v>
      </c>
      <c r="AQ80" s="115">
        <v>0</v>
      </c>
      <c r="AR80" s="115">
        <v>0</v>
      </c>
      <c r="AS80" s="115">
        <v>0</v>
      </c>
      <c r="AT80" s="409">
        <f t="shared" si="148"/>
        <v>0</v>
      </c>
      <c r="AU80" s="115">
        <f t="shared" si="149"/>
        <v>0</v>
      </c>
      <c r="AV80" s="116">
        <f t="shared" si="168"/>
        <v>0</v>
      </c>
      <c r="AW80" s="855">
        <f t="shared" si="150"/>
        <v>16853</v>
      </c>
      <c r="AX80" s="528">
        <f t="shared" si="151"/>
        <v>11880</v>
      </c>
      <c r="AY80" s="113">
        <f t="shared" si="152"/>
        <v>0</v>
      </c>
      <c r="AZ80" s="113">
        <f t="shared" si="153"/>
        <v>0</v>
      </c>
      <c r="BA80" s="528">
        <f t="shared" si="154"/>
        <v>4015</v>
      </c>
      <c r="BB80" s="528">
        <f t="shared" si="154"/>
        <v>238</v>
      </c>
      <c r="BC80" s="528">
        <f t="shared" si="155"/>
        <v>720</v>
      </c>
      <c r="BD80" s="549">
        <f t="shared" si="156"/>
        <v>0.05</v>
      </c>
      <c r="BE80" s="549">
        <f t="shared" si="157"/>
        <v>0</v>
      </c>
      <c r="BF80" s="953">
        <f t="shared" si="158"/>
        <v>0</v>
      </c>
      <c r="BG80" s="550">
        <f t="shared" si="159"/>
        <v>0.05</v>
      </c>
    </row>
    <row r="81" spans="1:59" ht="12.95" customHeight="1" x14ac:dyDescent="0.25">
      <c r="A81" s="642">
        <v>14</v>
      </c>
      <c r="B81" s="643">
        <v>5411</v>
      </c>
      <c r="C81" s="644">
        <v>650034244</v>
      </c>
      <c r="D81" s="643">
        <v>70985375</v>
      </c>
      <c r="E81" s="645" t="s">
        <v>399</v>
      </c>
      <c r="F81" s="559"/>
      <c r="G81" s="651"/>
      <c r="H81" s="560"/>
      <c r="I81" s="646">
        <v>6800249</v>
      </c>
      <c r="J81" s="647">
        <v>4889615</v>
      </c>
      <c r="K81" s="647">
        <v>60000</v>
      </c>
      <c r="L81" s="647">
        <v>1672969</v>
      </c>
      <c r="M81" s="647">
        <v>97793</v>
      </c>
      <c r="N81" s="647">
        <v>79872</v>
      </c>
      <c r="O81" s="648">
        <v>10.912500000000001</v>
      </c>
      <c r="P81" s="648">
        <v>6.1532</v>
      </c>
      <c r="Q81" s="649">
        <v>4.7592999999999996</v>
      </c>
      <c r="R81" s="646">
        <f t="shared" ref="R81:BG81" si="169">SUM(R75:R80)</f>
        <v>30000</v>
      </c>
      <c r="S81" s="647">
        <f t="shared" si="169"/>
        <v>0</v>
      </c>
      <c r="T81" s="647">
        <f t="shared" si="169"/>
        <v>234397</v>
      </c>
      <c r="U81" s="647">
        <f t="shared" si="169"/>
        <v>32472</v>
      </c>
      <c r="V81" s="647">
        <f t="shared" si="169"/>
        <v>0</v>
      </c>
      <c r="W81" s="647">
        <f t="shared" ref="W81" si="170">SUM(W75:W80)</f>
        <v>0</v>
      </c>
      <c r="X81" s="647">
        <f t="shared" si="169"/>
        <v>0</v>
      </c>
      <c r="Y81" s="647">
        <f t="shared" si="169"/>
        <v>296869</v>
      </c>
      <c r="Z81" s="647">
        <f t="shared" si="169"/>
        <v>-30000</v>
      </c>
      <c r="AA81" s="647">
        <f t="shared" si="169"/>
        <v>0</v>
      </c>
      <c r="AB81" s="647">
        <f t="shared" si="169"/>
        <v>0</v>
      </c>
      <c r="AC81" s="647">
        <f t="shared" si="169"/>
        <v>-30000</v>
      </c>
      <c r="AD81" s="647">
        <f t="shared" si="169"/>
        <v>266869</v>
      </c>
      <c r="AE81" s="647">
        <f t="shared" si="169"/>
        <v>90202</v>
      </c>
      <c r="AF81" s="647">
        <f t="shared" si="169"/>
        <v>5937</v>
      </c>
      <c r="AG81" s="647">
        <f t="shared" si="169"/>
        <v>0</v>
      </c>
      <c r="AH81" s="647">
        <f t="shared" si="169"/>
        <v>0</v>
      </c>
      <c r="AI81" s="647">
        <f t="shared" si="169"/>
        <v>0</v>
      </c>
      <c r="AJ81" s="647">
        <f t="shared" si="169"/>
        <v>0</v>
      </c>
      <c r="AK81" s="647">
        <f t="shared" si="169"/>
        <v>363008</v>
      </c>
      <c r="AL81" s="648">
        <f t="shared" si="169"/>
        <v>0</v>
      </c>
      <c r="AM81" s="648">
        <f t="shared" si="169"/>
        <v>0</v>
      </c>
      <c r="AN81" s="648">
        <f t="shared" si="169"/>
        <v>0</v>
      </c>
      <c r="AO81" s="648">
        <f t="shared" si="169"/>
        <v>0.33</v>
      </c>
      <c r="AP81" s="648">
        <f t="shared" si="169"/>
        <v>0</v>
      </c>
      <c r="AQ81" s="648">
        <f t="shared" ref="AQ81" si="171">SUM(AQ75:AQ80)</f>
        <v>0</v>
      </c>
      <c r="AR81" s="648">
        <f t="shared" si="169"/>
        <v>0</v>
      </c>
      <c r="AS81" s="648">
        <f t="shared" si="169"/>
        <v>0</v>
      </c>
      <c r="AT81" s="648">
        <f t="shared" si="169"/>
        <v>0.33</v>
      </c>
      <c r="AU81" s="648">
        <f t="shared" si="169"/>
        <v>0</v>
      </c>
      <c r="AV81" s="650">
        <f t="shared" si="169"/>
        <v>0.33</v>
      </c>
      <c r="AW81" s="858">
        <f t="shared" si="169"/>
        <v>7163257</v>
      </c>
      <c r="AX81" s="647">
        <f t="shared" si="169"/>
        <v>5186484</v>
      </c>
      <c r="AY81" s="944">
        <f t="shared" ref="AY81" si="172">SUM(AY75:AY80)</f>
        <v>0</v>
      </c>
      <c r="AZ81" s="647">
        <f t="shared" si="169"/>
        <v>30000</v>
      </c>
      <c r="BA81" s="647">
        <f t="shared" si="169"/>
        <v>1763171</v>
      </c>
      <c r="BB81" s="647">
        <f t="shared" si="169"/>
        <v>103730</v>
      </c>
      <c r="BC81" s="647">
        <f t="shared" si="169"/>
        <v>79872</v>
      </c>
      <c r="BD81" s="648">
        <f t="shared" si="169"/>
        <v>11.2425</v>
      </c>
      <c r="BE81" s="648">
        <f t="shared" si="169"/>
        <v>6.4832000000000001</v>
      </c>
      <c r="BF81" s="648">
        <f t="shared" si="169"/>
        <v>0</v>
      </c>
      <c r="BG81" s="650">
        <f t="shared" si="169"/>
        <v>4.7592999999999996</v>
      </c>
    </row>
    <row r="82" spans="1:59" ht="12.95" customHeight="1" x14ac:dyDescent="0.25">
      <c r="A82" s="541">
        <v>15</v>
      </c>
      <c r="B82" s="639">
        <v>5412</v>
      </c>
      <c r="C82" s="640">
        <v>600099130</v>
      </c>
      <c r="D82" s="542">
        <v>70698066</v>
      </c>
      <c r="E82" s="641" t="s">
        <v>400</v>
      </c>
      <c r="F82" s="542">
        <v>3111</v>
      </c>
      <c r="G82" s="641" t="s">
        <v>329</v>
      </c>
      <c r="H82" s="545" t="s">
        <v>281</v>
      </c>
      <c r="I82" s="522">
        <v>1777901</v>
      </c>
      <c r="J82" s="547">
        <v>1302246</v>
      </c>
      <c r="K82" s="547">
        <v>0</v>
      </c>
      <c r="L82" s="339">
        <v>440160</v>
      </c>
      <c r="M82" s="339">
        <v>26045</v>
      </c>
      <c r="N82" s="547">
        <v>9450</v>
      </c>
      <c r="O82" s="548">
        <v>2.5108999999999999</v>
      </c>
      <c r="P82" s="733">
        <v>2</v>
      </c>
      <c r="Q82" s="823">
        <v>0.51090000000000002</v>
      </c>
      <c r="R82" s="112">
        <f t="shared" si="160"/>
        <v>-35000</v>
      </c>
      <c r="S82" s="113">
        <v>0</v>
      </c>
      <c r="T82" s="113">
        <v>0</v>
      </c>
      <c r="U82" s="113">
        <v>0</v>
      </c>
      <c r="V82" s="113">
        <v>0</v>
      </c>
      <c r="W82" s="113">
        <v>0</v>
      </c>
      <c r="X82" s="113">
        <v>0</v>
      </c>
      <c r="Y82" s="113">
        <f t="shared" si="161"/>
        <v>-35000</v>
      </c>
      <c r="Z82" s="113">
        <v>35000</v>
      </c>
      <c r="AA82" s="113">
        <v>0</v>
      </c>
      <c r="AB82" s="113">
        <v>0</v>
      </c>
      <c r="AC82" s="113">
        <f t="shared" si="162"/>
        <v>35000</v>
      </c>
      <c r="AD82" s="113">
        <f t="shared" si="163"/>
        <v>0</v>
      </c>
      <c r="AE82" s="114">
        <f t="shared" si="164"/>
        <v>0</v>
      </c>
      <c r="AF82" s="114">
        <f t="shared" si="165"/>
        <v>-700</v>
      </c>
      <c r="AG82" s="113">
        <v>0</v>
      </c>
      <c r="AH82" s="113">
        <v>0</v>
      </c>
      <c r="AI82" s="113">
        <v>0</v>
      </c>
      <c r="AJ82" s="113">
        <f t="shared" si="166"/>
        <v>0</v>
      </c>
      <c r="AK82" s="113">
        <f t="shared" si="167"/>
        <v>-700</v>
      </c>
      <c r="AL82" s="115">
        <v>-7.0000000000000007E-2</v>
      </c>
      <c r="AM82" s="115">
        <v>0</v>
      </c>
      <c r="AN82" s="115">
        <v>0</v>
      </c>
      <c r="AO82" s="115">
        <v>0</v>
      </c>
      <c r="AP82" s="115">
        <v>0</v>
      </c>
      <c r="AQ82" s="115">
        <v>0</v>
      </c>
      <c r="AR82" s="115">
        <v>0</v>
      </c>
      <c r="AS82" s="115">
        <v>0</v>
      </c>
      <c r="AT82" s="409">
        <f t="shared" ref="AT82:AT87" si="173">AL82+AN82+AO82+AR82+AQ82</f>
        <v>-7.0000000000000007E-2</v>
      </c>
      <c r="AU82" s="115">
        <f t="shared" ref="AU82:AU87" si="174">AM82+AP82+AS82</f>
        <v>0</v>
      </c>
      <c r="AV82" s="116">
        <f t="shared" si="168"/>
        <v>-7.0000000000000007E-2</v>
      </c>
      <c r="AW82" s="855">
        <f t="shared" ref="AW82:AW87" si="175">I82+AK82</f>
        <v>1777201</v>
      </c>
      <c r="AX82" s="528">
        <f t="shared" ref="AX82:AX87" si="176">J82+Y82</f>
        <v>1267246</v>
      </c>
      <c r="AY82" s="113">
        <f t="shared" ref="AY82:AY87" si="177">W82</f>
        <v>0</v>
      </c>
      <c r="AZ82" s="113">
        <f t="shared" ref="AZ82:AZ87" si="178">K82+AC82</f>
        <v>35000</v>
      </c>
      <c r="BA82" s="528">
        <f t="shared" ref="BA82:BB87" si="179">L82+AE82</f>
        <v>440160</v>
      </c>
      <c r="BB82" s="528">
        <f t="shared" si="179"/>
        <v>25345</v>
      </c>
      <c r="BC82" s="528">
        <f t="shared" ref="BC82:BC87" si="180">N82+AJ82</f>
        <v>9450</v>
      </c>
      <c r="BD82" s="549">
        <f t="shared" ref="BD82:BD87" si="181">O82+AV82</f>
        <v>2.4409000000000001</v>
      </c>
      <c r="BE82" s="549">
        <f t="shared" ref="BE82:BE87" si="182">P82+AT82</f>
        <v>1.93</v>
      </c>
      <c r="BF82" s="953">
        <f t="shared" ref="BF82:BF87" si="183">AQ82</f>
        <v>0</v>
      </c>
      <c r="BG82" s="550">
        <f t="shared" ref="BG82:BG87" si="184">Q82+AU82</f>
        <v>0.51090000000000002</v>
      </c>
    </row>
    <row r="83" spans="1:59" ht="12.95" customHeight="1" x14ac:dyDescent="0.25">
      <c r="A83" s="541">
        <v>15</v>
      </c>
      <c r="B83" s="639">
        <v>5412</v>
      </c>
      <c r="C83" s="640">
        <v>600099130</v>
      </c>
      <c r="D83" s="542">
        <v>70698066</v>
      </c>
      <c r="E83" s="641" t="s">
        <v>400</v>
      </c>
      <c r="F83" s="542">
        <v>3117</v>
      </c>
      <c r="G83" s="641" t="s">
        <v>318</v>
      </c>
      <c r="H83" s="545" t="s">
        <v>281</v>
      </c>
      <c r="I83" s="522">
        <v>2395741</v>
      </c>
      <c r="J83" s="547">
        <v>1733948</v>
      </c>
      <c r="K83" s="547">
        <v>0</v>
      </c>
      <c r="L83" s="339">
        <v>586074</v>
      </c>
      <c r="M83" s="339">
        <v>34679</v>
      </c>
      <c r="N83" s="547">
        <v>41040</v>
      </c>
      <c r="O83" s="548">
        <v>3.3451</v>
      </c>
      <c r="P83" s="733">
        <v>2.2726999999999999</v>
      </c>
      <c r="Q83" s="823">
        <v>1.0724</v>
      </c>
      <c r="R83" s="112">
        <f t="shared" si="160"/>
        <v>0</v>
      </c>
      <c r="S83" s="113">
        <v>0</v>
      </c>
      <c r="T83" s="113">
        <v>0</v>
      </c>
      <c r="U83" s="113">
        <v>22004</v>
      </c>
      <c r="V83" s="113">
        <v>0</v>
      </c>
      <c r="W83" s="113">
        <v>0</v>
      </c>
      <c r="X83" s="113">
        <v>0</v>
      </c>
      <c r="Y83" s="113">
        <f t="shared" si="161"/>
        <v>22004</v>
      </c>
      <c r="Z83" s="113">
        <v>0</v>
      </c>
      <c r="AA83" s="113">
        <v>0</v>
      </c>
      <c r="AB83" s="113">
        <v>0</v>
      </c>
      <c r="AC83" s="113">
        <f t="shared" si="162"/>
        <v>0</v>
      </c>
      <c r="AD83" s="113">
        <f t="shared" si="163"/>
        <v>22004</v>
      </c>
      <c r="AE83" s="114">
        <f t="shared" si="164"/>
        <v>7437</v>
      </c>
      <c r="AF83" s="114">
        <f t="shared" si="165"/>
        <v>440</v>
      </c>
      <c r="AG83" s="113">
        <v>0</v>
      </c>
      <c r="AH83" s="113">
        <v>0</v>
      </c>
      <c r="AI83" s="113">
        <v>0</v>
      </c>
      <c r="AJ83" s="113">
        <f t="shared" si="166"/>
        <v>0</v>
      </c>
      <c r="AK83" s="113">
        <f t="shared" si="167"/>
        <v>29881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v>0</v>
      </c>
      <c r="AR83" s="115">
        <v>0</v>
      </c>
      <c r="AS83" s="115">
        <v>0</v>
      </c>
      <c r="AT83" s="409">
        <f t="shared" si="173"/>
        <v>0</v>
      </c>
      <c r="AU83" s="115">
        <f t="shared" si="174"/>
        <v>0</v>
      </c>
      <c r="AV83" s="116">
        <f t="shared" si="168"/>
        <v>0</v>
      </c>
      <c r="AW83" s="855">
        <f t="shared" si="175"/>
        <v>2425622</v>
      </c>
      <c r="AX83" s="528">
        <f t="shared" si="176"/>
        <v>1755952</v>
      </c>
      <c r="AY83" s="113">
        <f t="shared" si="177"/>
        <v>0</v>
      </c>
      <c r="AZ83" s="113">
        <f t="shared" si="178"/>
        <v>0</v>
      </c>
      <c r="BA83" s="528">
        <f t="shared" si="179"/>
        <v>593511</v>
      </c>
      <c r="BB83" s="528">
        <f t="shared" si="179"/>
        <v>35119</v>
      </c>
      <c r="BC83" s="528">
        <f t="shared" si="180"/>
        <v>41040</v>
      </c>
      <c r="BD83" s="549">
        <f t="shared" si="181"/>
        <v>3.3451</v>
      </c>
      <c r="BE83" s="549">
        <f t="shared" si="182"/>
        <v>2.2726999999999999</v>
      </c>
      <c r="BF83" s="953">
        <f t="shared" si="183"/>
        <v>0</v>
      </c>
      <c r="BG83" s="550">
        <f t="shared" si="184"/>
        <v>1.0724</v>
      </c>
    </row>
    <row r="84" spans="1:59" ht="12.95" customHeight="1" x14ac:dyDescent="0.25">
      <c r="A84" s="541">
        <v>15</v>
      </c>
      <c r="B84" s="639">
        <v>5412</v>
      </c>
      <c r="C84" s="640">
        <v>600099130</v>
      </c>
      <c r="D84" s="542">
        <v>70698066</v>
      </c>
      <c r="E84" s="641" t="s">
        <v>400</v>
      </c>
      <c r="F84" s="542">
        <v>3117</v>
      </c>
      <c r="G84" s="641" t="s">
        <v>323</v>
      </c>
      <c r="H84" s="545" t="s">
        <v>282</v>
      </c>
      <c r="I84" s="522">
        <v>352854</v>
      </c>
      <c r="J84" s="547">
        <v>259833</v>
      </c>
      <c r="K84" s="547">
        <v>0</v>
      </c>
      <c r="L84" s="339">
        <v>87824</v>
      </c>
      <c r="M84" s="339">
        <v>5197</v>
      </c>
      <c r="N84" s="547">
        <v>0</v>
      </c>
      <c r="O84" s="548">
        <v>0.75</v>
      </c>
      <c r="P84" s="733">
        <v>0.75</v>
      </c>
      <c r="Q84" s="823">
        <v>0</v>
      </c>
      <c r="R84" s="112">
        <f t="shared" si="160"/>
        <v>0</v>
      </c>
      <c r="S84" s="113">
        <v>-259833</v>
      </c>
      <c r="T84" s="113">
        <v>0</v>
      </c>
      <c r="U84" s="113">
        <v>0</v>
      </c>
      <c r="V84" s="113">
        <v>0</v>
      </c>
      <c r="W84" s="113">
        <v>0</v>
      </c>
      <c r="X84" s="113">
        <v>0</v>
      </c>
      <c r="Y84" s="113">
        <f t="shared" si="161"/>
        <v>-259833</v>
      </c>
      <c r="Z84" s="113">
        <v>0</v>
      </c>
      <c r="AA84" s="113">
        <v>0</v>
      </c>
      <c r="AB84" s="113">
        <v>0</v>
      </c>
      <c r="AC84" s="113">
        <f t="shared" si="162"/>
        <v>0</v>
      </c>
      <c r="AD84" s="113">
        <f t="shared" si="163"/>
        <v>-259833</v>
      </c>
      <c r="AE84" s="114">
        <f t="shared" si="164"/>
        <v>-87824</v>
      </c>
      <c r="AF84" s="114">
        <f t="shared" si="165"/>
        <v>-5197</v>
      </c>
      <c r="AG84" s="113">
        <v>0</v>
      </c>
      <c r="AH84" s="113">
        <v>0</v>
      </c>
      <c r="AI84" s="113">
        <v>0</v>
      </c>
      <c r="AJ84" s="113">
        <f t="shared" si="166"/>
        <v>0</v>
      </c>
      <c r="AK84" s="113">
        <f t="shared" si="167"/>
        <v>-352854</v>
      </c>
      <c r="AL84" s="115">
        <v>0</v>
      </c>
      <c r="AM84" s="115">
        <v>0</v>
      </c>
      <c r="AN84" s="115">
        <v>-0.75</v>
      </c>
      <c r="AO84" s="115">
        <v>0</v>
      </c>
      <c r="AP84" s="115">
        <v>0</v>
      </c>
      <c r="AQ84" s="115">
        <v>0</v>
      </c>
      <c r="AR84" s="115">
        <v>0</v>
      </c>
      <c r="AS84" s="115">
        <v>0</v>
      </c>
      <c r="AT84" s="409">
        <f t="shared" si="173"/>
        <v>-0.75</v>
      </c>
      <c r="AU84" s="115">
        <f t="shared" si="174"/>
        <v>0</v>
      </c>
      <c r="AV84" s="116">
        <f t="shared" si="168"/>
        <v>-0.75</v>
      </c>
      <c r="AW84" s="855">
        <f t="shared" si="175"/>
        <v>0</v>
      </c>
      <c r="AX84" s="528">
        <f t="shared" si="176"/>
        <v>0</v>
      </c>
      <c r="AY84" s="113">
        <f t="shared" si="177"/>
        <v>0</v>
      </c>
      <c r="AZ84" s="113">
        <f t="shared" si="178"/>
        <v>0</v>
      </c>
      <c r="BA84" s="528">
        <f t="shared" si="179"/>
        <v>0</v>
      </c>
      <c r="BB84" s="528">
        <f t="shared" si="179"/>
        <v>0</v>
      </c>
      <c r="BC84" s="528">
        <f t="shared" si="180"/>
        <v>0</v>
      </c>
      <c r="BD84" s="549">
        <f t="shared" si="181"/>
        <v>0</v>
      </c>
      <c r="BE84" s="549">
        <f t="shared" si="182"/>
        <v>0</v>
      </c>
      <c r="BF84" s="953">
        <f t="shared" si="183"/>
        <v>0</v>
      </c>
      <c r="BG84" s="550">
        <f t="shared" si="184"/>
        <v>0</v>
      </c>
    </row>
    <row r="85" spans="1:59" ht="12.95" customHeight="1" x14ac:dyDescent="0.25">
      <c r="A85" s="541">
        <v>15</v>
      </c>
      <c r="B85" s="639">
        <v>5412</v>
      </c>
      <c r="C85" s="640">
        <v>600099130</v>
      </c>
      <c r="D85" s="542">
        <v>70698066</v>
      </c>
      <c r="E85" s="641" t="s">
        <v>400</v>
      </c>
      <c r="F85" s="542">
        <v>3141</v>
      </c>
      <c r="G85" s="641" t="s">
        <v>319</v>
      </c>
      <c r="H85" s="545" t="s">
        <v>282</v>
      </c>
      <c r="I85" s="522">
        <v>606474</v>
      </c>
      <c r="J85" s="547">
        <v>444714</v>
      </c>
      <c r="K85" s="547">
        <v>0</v>
      </c>
      <c r="L85" s="339">
        <v>150313</v>
      </c>
      <c r="M85" s="339">
        <v>8895</v>
      </c>
      <c r="N85" s="547">
        <v>2552</v>
      </c>
      <c r="O85" s="548">
        <v>1.51</v>
      </c>
      <c r="P85" s="733">
        <v>0</v>
      </c>
      <c r="Q85" s="823">
        <v>1.51</v>
      </c>
      <c r="R85" s="112">
        <f t="shared" si="160"/>
        <v>0</v>
      </c>
      <c r="S85" s="113">
        <v>0</v>
      </c>
      <c r="T85" s="113">
        <v>0</v>
      </c>
      <c r="U85" s="113">
        <v>0</v>
      </c>
      <c r="V85" s="113">
        <v>0</v>
      </c>
      <c r="W85" s="113">
        <v>0</v>
      </c>
      <c r="X85" s="113">
        <v>0</v>
      </c>
      <c r="Y85" s="113">
        <f t="shared" si="161"/>
        <v>0</v>
      </c>
      <c r="Z85" s="113">
        <v>0</v>
      </c>
      <c r="AA85" s="113">
        <v>0</v>
      </c>
      <c r="AB85" s="113">
        <v>0</v>
      </c>
      <c r="AC85" s="113">
        <f t="shared" si="162"/>
        <v>0</v>
      </c>
      <c r="AD85" s="113">
        <f t="shared" si="163"/>
        <v>0</v>
      </c>
      <c r="AE85" s="114">
        <f t="shared" si="164"/>
        <v>0</v>
      </c>
      <c r="AF85" s="114">
        <f t="shared" si="165"/>
        <v>0</v>
      </c>
      <c r="AG85" s="113">
        <v>0</v>
      </c>
      <c r="AH85" s="113">
        <v>0</v>
      </c>
      <c r="AI85" s="113">
        <v>0</v>
      </c>
      <c r="AJ85" s="113">
        <f t="shared" si="166"/>
        <v>0</v>
      </c>
      <c r="AK85" s="113">
        <f t="shared" si="167"/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v>0</v>
      </c>
      <c r="AR85" s="115">
        <v>0</v>
      </c>
      <c r="AS85" s="115">
        <v>0</v>
      </c>
      <c r="AT85" s="409">
        <f t="shared" si="173"/>
        <v>0</v>
      </c>
      <c r="AU85" s="115">
        <f t="shared" si="174"/>
        <v>0</v>
      </c>
      <c r="AV85" s="116">
        <f t="shared" si="168"/>
        <v>0</v>
      </c>
      <c r="AW85" s="855">
        <f t="shared" si="175"/>
        <v>606474</v>
      </c>
      <c r="AX85" s="528">
        <f t="shared" si="176"/>
        <v>444714</v>
      </c>
      <c r="AY85" s="113">
        <f t="shared" si="177"/>
        <v>0</v>
      </c>
      <c r="AZ85" s="113">
        <f t="shared" si="178"/>
        <v>0</v>
      </c>
      <c r="BA85" s="528">
        <f t="shared" si="179"/>
        <v>150313</v>
      </c>
      <c r="BB85" s="528">
        <f t="shared" si="179"/>
        <v>8895</v>
      </c>
      <c r="BC85" s="528">
        <f t="shared" si="180"/>
        <v>2552</v>
      </c>
      <c r="BD85" s="549">
        <f t="shared" si="181"/>
        <v>1.51</v>
      </c>
      <c r="BE85" s="549">
        <f t="shared" si="182"/>
        <v>0</v>
      </c>
      <c r="BF85" s="953">
        <f t="shared" si="183"/>
        <v>0</v>
      </c>
      <c r="BG85" s="550">
        <f t="shared" si="184"/>
        <v>1.51</v>
      </c>
    </row>
    <row r="86" spans="1:59" ht="12.95" customHeight="1" x14ac:dyDescent="0.25">
      <c r="A86" s="541">
        <v>15</v>
      </c>
      <c r="B86" s="639">
        <v>5412</v>
      </c>
      <c r="C86" s="640">
        <v>600099130</v>
      </c>
      <c r="D86" s="542">
        <v>70698066</v>
      </c>
      <c r="E86" s="641" t="s">
        <v>400</v>
      </c>
      <c r="F86" s="542">
        <v>3143</v>
      </c>
      <c r="G86" s="641" t="s">
        <v>633</v>
      </c>
      <c r="H86" s="545" t="s">
        <v>281</v>
      </c>
      <c r="I86" s="522">
        <v>286455</v>
      </c>
      <c r="J86" s="547">
        <v>210939</v>
      </c>
      <c r="K86" s="547">
        <v>0</v>
      </c>
      <c r="L86" s="339">
        <v>71297</v>
      </c>
      <c r="M86" s="339">
        <v>4219</v>
      </c>
      <c r="N86" s="547">
        <v>0</v>
      </c>
      <c r="O86" s="548">
        <v>0.5</v>
      </c>
      <c r="P86" s="733">
        <v>0.5</v>
      </c>
      <c r="Q86" s="823">
        <v>0</v>
      </c>
      <c r="R86" s="112">
        <f t="shared" si="160"/>
        <v>0</v>
      </c>
      <c r="S86" s="113">
        <v>0</v>
      </c>
      <c r="T86" s="113">
        <v>0</v>
      </c>
      <c r="U86" s="113">
        <v>0</v>
      </c>
      <c r="V86" s="113">
        <v>0</v>
      </c>
      <c r="W86" s="113">
        <v>0</v>
      </c>
      <c r="X86" s="113">
        <v>0</v>
      </c>
      <c r="Y86" s="113">
        <f t="shared" si="161"/>
        <v>0</v>
      </c>
      <c r="Z86" s="113">
        <v>0</v>
      </c>
      <c r="AA86" s="113">
        <v>0</v>
      </c>
      <c r="AB86" s="113">
        <v>0</v>
      </c>
      <c r="AC86" s="113">
        <f t="shared" si="162"/>
        <v>0</v>
      </c>
      <c r="AD86" s="113">
        <f t="shared" si="163"/>
        <v>0</v>
      </c>
      <c r="AE86" s="114">
        <f t="shared" si="164"/>
        <v>0</v>
      </c>
      <c r="AF86" s="114">
        <f t="shared" si="165"/>
        <v>0</v>
      </c>
      <c r="AG86" s="113">
        <v>0</v>
      </c>
      <c r="AH86" s="113">
        <v>0</v>
      </c>
      <c r="AI86" s="113">
        <v>0</v>
      </c>
      <c r="AJ86" s="113">
        <f t="shared" si="166"/>
        <v>0</v>
      </c>
      <c r="AK86" s="113">
        <f t="shared" si="167"/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v>0</v>
      </c>
      <c r="AR86" s="115">
        <v>0</v>
      </c>
      <c r="AS86" s="115">
        <v>0</v>
      </c>
      <c r="AT86" s="409">
        <f t="shared" si="173"/>
        <v>0</v>
      </c>
      <c r="AU86" s="115">
        <f t="shared" si="174"/>
        <v>0</v>
      </c>
      <c r="AV86" s="116">
        <f t="shared" si="168"/>
        <v>0</v>
      </c>
      <c r="AW86" s="855">
        <f t="shared" si="175"/>
        <v>286455</v>
      </c>
      <c r="AX86" s="528">
        <f t="shared" si="176"/>
        <v>210939</v>
      </c>
      <c r="AY86" s="113">
        <f t="shared" si="177"/>
        <v>0</v>
      </c>
      <c r="AZ86" s="113">
        <f t="shared" si="178"/>
        <v>0</v>
      </c>
      <c r="BA86" s="528">
        <f t="shared" si="179"/>
        <v>71297</v>
      </c>
      <c r="BB86" s="528">
        <f t="shared" si="179"/>
        <v>4219</v>
      </c>
      <c r="BC86" s="528">
        <f t="shared" si="180"/>
        <v>0</v>
      </c>
      <c r="BD86" s="549">
        <f t="shared" si="181"/>
        <v>0.5</v>
      </c>
      <c r="BE86" s="549">
        <f t="shared" si="182"/>
        <v>0.5</v>
      </c>
      <c r="BF86" s="953">
        <f t="shared" si="183"/>
        <v>0</v>
      </c>
      <c r="BG86" s="550">
        <f t="shared" si="184"/>
        <v>0</v>
      </c>
    </row>
    <row r="87" spans="1:59" ht="12.95" customHeight="1" x14ac:dyDescent="0.25">
      <c r="A87" s="541">
        <v>15</v>
      </c>
      <c r="B87" s="639">
        <v>5412</v>
      </c>
      <c r="C87" s="640">
        <v>600099130</v>
      </c>
      <c r="D87" s="542">
        <v>70698066</v>
      </c>
      <c r="E87" s="641" t="s">
        <v>400</v>
      </c>
      <c r="F87" s="542">
        <v>3143</v>
      </c>
      <c r="G87" s="641" t="s">
        <v>634</v>
      </c>
      <c r="H87" s="545" t="s">
        <v>282</v>
      </c>
      <c r="I87" s="522">
        <v>7022</v>
      </c>
      <c r="J87" s="547">
        <v>4950</v>
      </c>
      <c r="K87" s="547">
        <v>0</v>
      </c>
      <c r="L87" s="339">
        <v>1673</v>
      </c>
      <c r="M87" s="339">
        <v>99</v>
      </c>
      <c r="N87" s="547">
        <v>300</v>
      </c>
      <c r="O87" s="548">
        <v>0.02</v>
      </c>
      <c r="P87" s="733">
        <v>0</v>
      </c>
      <c r="Q87" s="823">
        <v>0.02</v>
      </c>
      <c r="R87" s="112">
        <f t="shared" si="160"/>
        <v>0</v>
      </c>
      <c r="S87" s="113">
        <v>0</v>
      </c>
      <c r="T87" s="113">
        <v>0</v>
      </c>
      <c r="U87" s="113">
        <v>0</v>
      </c>
      <c r="V87" s="113">
        <v>0</v>
      </c>
      <c r="W87" s="113">
        <v>0</v>
      </c>
      <c r="X87" s="113">
        <v>0</v>
      </c>
      <c r="Y87" s="113">
        <f t="shared" si="161"/>
        <v>0</v>
      </c>
      <c r="Z87" s="113">
        <v>0</v>
      </c>
      <c r="AA87" s="113">
        <v>0</v>
      </c>
      <c r="AB87" s="113">
        <v>0</v>
      </c>
      <c r="AC87" s="113">
        <f t="shared" si="162"/>
        <v>0</v>
      </c>
      <c r="AD87" s="113">
        <f t="shared" si="163"/>
        <v>0</v>
      </c>
      <c r="AE87" s="114">
        <f t="shared" si="164"/>
        <v>0</v>
      </c>
      <c r="AF87" s="114">
        <f t="shared" si="165"/>
        <v>0</v>
      </c>
      <c r="AG87" s="113">
        <v>0</v>
      </c>
      <c r="AH87" s="113">
        <v>0</v>
      </c>
      <c r="AI87" s="113">
        <v>0</v>
      </c>
      <c r="AJ87" s="113">
        <f t="shared" si="166"/>
        <v>0</v>
      </c>
      <c r="AK87" s="113">
        <f t="shared" si="167"/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v>0</v>
      </c>
      <c r="AR87" s="115">
        <v>0</v>
      </c>
      <c r="AS87" s="115">
        <v>0</v>
      </c>
      <c r="AT87" s="409">
        <f t="shared" si="173"/>
        <v>0</v>
      </c>
      <c r="AU87" s="115">
        <f t="shared" si="174"/>
        <v>0</v>
      </c>
      <c r="AV87" s="116">
        <f t="shared" si="168"/>
        <v>0</v>
      </c>
      <c r="AW87" s="855">
        <f t="shared" si="175"/>
        <v>7022</v>
      </c>
      <c r="AX87" s="528">
        <f t="shared" si="176"/>
        <v>4950</v>
      </c>
      <c r="AY87" s="113">
        <f t="shared" si="177"/>
        <v>0</v>
      </c>
      <c r="AZ87" s="113">
        <f t="shared" si="178"/>
        <v>0</v>
      </c>
      <c r="BA87" s="528">
        <f t="shared" si="179"/>
        <v>1673</v>
      </c>
      <c r="BB87" s="528">
        <f t="shared" si="179"/>
        <v>99</v>
      </c>
      <c r="BC87" s="528">
        <f t="shared" si="180"/>
        <v>300</v>
      </c>
      <c r="BD87" s="549">
        <f t="shared" si="181"/>
        <v>0.02</v>
      </c>
      <c r="BE87" s="549">
        <f t="shared" si="182"/>
        <v>0</v>
      </c>
      <c r="BF87" s="953">
        <f t="shared" si="183"/>
        <v>0</v>
      </c>
      <c r="BG87" s="550">
        <f t="shared" si="184"/>
        <v>0.02</v>
      </c>
    </row>
    <row r="88" spans="1:59" ht="12.95" customHeight="1" x14ac:dyDescent="0.25">
      <c r="A88" s="642">
        <v>15</v>
      </c>
      <c r="B88" s="643">
        <v>5412</v>
      </c>
      <c r="C88" s="644">
        <v>600099130</v>
      </c>
      <c r="D88" s="643">
        <v>70698066</v>
      </c>
      <c r="E88" s="645" t="s">
        <v>401</v>
      </c>
      <c r="F88" s="559"/>
      <c r="G88" s="651"/>
      <c r="H88" s="560"/>
      <c r="I88" s="646">
        <v>5426447</v>
      </c>
      <c r="J88" s="647">
        <v>3956630</v>
      </c>
      <c r="K88" s="647">
        <v>0</v>
      </c>
      <c r="L88" s="647">
        <v>1337341</v>
      </c>
      <c r="M88" s="647">
        <v>79134</v>
      </c>
      <c r="N88" s="647">
        <v>53342</v>
      </c>
      <c r="O88" s="648">
        <v>8.6359999999999992</v>
      </c>
      <c r="P88" s="648">
        <v>5.5227000000000004</v>
      </c>
      <c r="Q88" s="649">
        <v>3.1133000000000002</v>
      </c>
      <c r="R88" s="646">
        <f t="shared" ref="R88:BG88" si="185">SUM(R82:R87)</f>
        <v>-35000</v>
      </c>
      <c r="S88" s="647">
        <f t="shared" si="185"/>
        <v>-259833</v>
      </c>
      <c r="T88" s="647">
        <f t="shared" si="185"/>
        <v>0</v>
      </c>
      <c r="U88" s="647">
        <f t="shared" si="185"/>
        <v>22004</v>
      </c>
      <c r="V88" s="647">
        <f t="shared" si="185"/>
        <v>0</v>
      </c>
      <c r="W88" s="647">
        <f t="shared" ref="W88" si="186">SUM(W82:W87)</f>
        <v>0</v>
      </c>
      <c r="X88" s="647">
        <f t="shared" si="185"/>
        <v>0</v>
      </c>
      <c r="Y88" s="647">
        <f t="shared" si="185"/>
        <v>-272829</v>
      </c>
      <c r="Z88" s="647">
        <f t="shared" si="185"/>
        <v>35000</v>
      </c>
      <c r="AA88" s="647">
        <f t="shared" si="185"/>
        <v>0</v>
      </c>
      <c r="AB88" s="647">
        <f t="shared" si="185"/>
        <v>0</v>
      </c>
      <c r="AC88" s="647">
        <f t="shared" si="185"/>
        <v>35000</v>
      </c>
      <c r="AD88" s="647">
        <f t="shared" si="185"/>
        <v>-237829</v>
      </c>
      <c r="AE88" s="647">
        <f t="shared" si="185"/>
        <v>-80387</v>
      </c>
      <c r="AF88" s="647">
        <f t="shared" si="185"/>
        <v>-5457</v>
      </c>
      <c r="AG88" s="647">
        <f t="shared" si="185"/>
        <v>0</v>
      </c>
      <c r="AH88" s="647">
        <f t="shared" si="185"/>
        <v>0</v>
      </c>
      <c r="AI88" s="647">
        <f t="shared" si="185"/>
        <v>0</v>
      </c>
      <c r="AJ88" s="647">
        <f t="shared" si="185"/>
        <v>0</v>
      </c>
      <c r="AK88" s="647">
        <f t="shared" si="185"/>
        <v>-323673</v>
      </c>
      <c r="AL88" s="648">
        <f t="shared" si="185"/>
        <v>-7.0000000000000007E-2</v>
      </c>
      <c r="AM88" s="648">
        <f t="shared" si="185"/>
        <v>0</v>
      </c>
      <c r="AN88" s="648">
        <f t="shared" si="185"/>
        <v>-0.75</v>
      </c>
      <c r="AO88" s="648">
        <f t="shared" si="185"/>
        <v>0</v>
      </c>
      <c r="AP88" s="648">
        <f t="shared" si="185"/>
        <v>0</v>
      </c>
      <c r="AQ88" s="648">
        <f t="shared" ref="AQ88" si="187">SUM(AQ82:AQ87)</f>
        <v>0</v>
      </c>
      <c r="AR88" s="648">
        <f t="shared" si="185"/>
        <v>0</v>
      </c>
      <c r="AS88" s="648">
        <f t="shared" si="185"/>
        <v>0</v>
      </c>
      <c r="AT88" s="648">
        <f t="shared" si="185"/>
        <v>-0.82000000000000006</v>
      </c>
      <c r="AU88" s="648">
        <f t="shared" si="185"/>
        <v>0</v>
      </c>
      <c r="AV88" s="650">
        <f t="shared" si="185"/>
        <v>-0.82000000000000006</v>
      </c>
      <c r="AW88" s="858">
        <f t="shared" si="185"/>
        <v>5102774</v>
      </c>
      <c r="AX88" s="647">
        <f t="shared" si="185"/>
        <v>3683801</v>
      </c>
      <c r="AY88" s="944">
        <f t="shared" ref="AY88" si="188">SUM(AY82:AY87)</f>
        <v>0</v>
      </c>
      <c r="AZ88" s="647">
        <f t="shared" si="185"/>
        <v>35000</v>
      </c>
      <c r="BA88" s="647">
        <f t="shared" si="185"/>
        <v>1256954</v>
      </c>
      <c r="BB88" s="647">
        <f t="shared" si="185"/>
        <v>73677</v>
      </c>
      <c r="BC88" s="647">
        <f t="shared" si="185"/>
        <v>53342</v>
      </c>
      <c r="BD88" s="648">
        <f t="shared" si="185"/>
        <v>7.8159999999999989</v>
      </c>
      <c r="BE88" s="648">
        <f t="shared" si="185"/>
        <v>4.7027000000000001</v>
      </c>
      <c r="BF88" s="648">
        <f t="shared" si="185"/>
        <v>0</v>
      </c>
      <c r="BG88" s="650">
        <f t="shared" si="185"/>
        <v>3.1133000000000002</v>
      </c>
    </row>
    <row r="89" spans="1:59" ht="12.95" customHeight="1" x14ac:dyDescent="0.25">
      <c r="A89" s="541">
        <v>16</v>
      </c>
      <c r="B89" s="639">
        <v>5418</v>
      </c>
      <c r="C89" s="640">
        <v>600098508</v>
      </c>
      <c r="D89" s="542">
        <v>70156573</v>
      </c>
      <c r="E89" s="641" t="s">
        <v>402</v>
      </c>
      <c r="F89" s="542">
        <v>3111</v>
      </c>
      <c r="G89" s="641" t="s">
        <v>329</v>
      </c>
      <c r="H89" s="545" t="s">
        <v>281</v>
      </c>
      <c r="I89" s="522">
        <v>4107179</v>
      </c>
      <c r="J89" s="547">
        <v>2985110</v>
      </c>
      <c r="K89" s="547">
        <v>0</v>
      </c>
      <c r="L89" s="339">
        <v>1008967</v>
      </c>
      <c r="M89" s="339">
        <v>59702</v>
      </c>
      <c r="N89" s="547">
        <v>53400</v>
      </c>
      <c r="O89" s="548">
        <v>7.3873999999999995</v>
      </c>
      <c r="P89" s="733">
        <v>5.4032</v>
      </c>
      <c r="Q89" s="823">
        <v>1.9842</v>
      </c>
      <c r="R89" s="112">
        <f t="shared" si="160"/>
        <v>0</v>
      </c>
      <c r="S89" s="113">
        <v>0</v>
      </c>
      <c r="T89" s="113">
        <v>0</v>
      </c>
      <c r="U89" s="113">
        <v>25792</v>
      </c>
      <c r="V89" s="113">
        <v>0</v>
      </c>
      <c r="W89" s="113">
        <v>0</v>
      </c>
      <c r="X89" s="113">
        <v>0</v>
      </c>
      <c r="Y89" s="113">
        <f t="shared" si="161"/>
        <v>25792</v>
      </c>
      <c r="Z89" s="113">
        <v>0</v>
      </c>
      <c r="AA89" s="113">
        <v>0</v>
      </c>
      <c r="AB89" s="113">
        <v>0</v>
      </c>
      <c r="AC89" s="113">
        <f t="shared" si="162"/>
        <v>0</v>
      </c>
      <c r="AD89" s="113">
        <f t="shared" si="163"/>
        <v>25792</v>
      </c>
      <c r="AE89" s="114">
        <f t="shared" si="164"/>
        <v>8718</v>
      </c>
      <c r="AF89" s="114">
        <f t="shared" si="165"/>
        <v>516</v>
      </c>
      <c r="AG89" s="113">
        <v>0</v>
      </c>
      <c r="AH89" s="113">
        <v>0</v>
      </c>
      <c r="AI89" s="113">
        <v>0</v>
      </c>
      <c r="AJ89" s="113">
        <f t="shared" si="166"/>
        <v>0</v>
      </c>
      <c r="AK89" s="113">
        <f t="shared" si="167"/>
        <v>35026</v>
      </c>
      <c r="AL89" s="115">
        <v>0</v>
      </c>
      <c r="AM89" s="115">
        <v>0</v>
      </c>
      <c r="AN89" s="115">
        <v>0</v>
      </c>
      <c r="AO89" s="115">
        <v>0</v>
      </c>
      <c r="AP89" s="115">
        <v>0</v>
      </c>
      <c r="AQ89" s="115">
        <v>0</v>
      </c>
      <c r="AR89" s="115">
        <v>0</v>
      </c>
      <c r="AS89" s="115">
        <v>0</v>
      </c>
      <c r="AT89" s="409">
        <f t="shared" ref="AT89:AT90" si="189">AL89+AN89+AO89+AR89+AQ89</f>
        <v>0</v>
      </c>
      <c r="AU89" s="115">
        <f>AM89+AP89+AS89</f>
        <v>0</v>
      </c>
      <c r="AV89" s="116">
        <f t="shared" si="168"/>
        <v>0</v>
      </c>
      <c r="AW89" s="855">
        <f>I89+AK89</f>
        <v>4142205</v>
      </c>
      <c r="AX89" s="528">
        <f>J89+Y89</f>
        <v>3010902</v>
      </c>
      <c r="AY89" s="113">
        <f t="shared" ref="AY89:AY90" si="190">W89</f>
        <v>0</v>
      </c>
      <c r="AZ89" s="113">
        <f>K89+AC89</f>
        <v>0</v>
      </c>
      <c r="BA89" s="528">
        <f>L89+AE89</f>
        <v>1017685</v>
      </c>
      <c r="BB89" s="528">
        <f>M89+AF89</f>
        <v>60218</v>
      </c>
      <c r="BC89" s="528">
        <f>N89+AJ89</f>
        <v>53400</v>
      </c>
      <c r="BD89" s="549">
        <f>O89+AV89</f>
        <v>7.3873999999999995</v>
      </c>
      <c r="BE89" s="549">
        <f>P89+AT89</f>
        <v>5.4032</v>
      </c>
      <c r="BF89" s="953">
        <f t="shared" ref="BF89:BF90" si="191">AQ89</f>
        <v>0</v>
      </c>
      <c r="BG89" s="550">
        <f>Q89+AU89</f>
        <v>1.9842</v>
      </c>
    </row>
    <row r="90" spans="1:59" ht="12.95" customHeight="1" x14ac:dyDescent="0.25">
      <c r="A90" s="541">
        <v>16</v>
      </c>
      <c r="B90" s="639">
        <v>5418</v>
      </c>
      <c r="C90" s="640">
        <v>600098508</v>
      </c>
      <c r="D90" s="542">
        <v>70156573</v>
      </c>
      <c r="E90" s="641" t="s">
        <v>402</v>
      </c>
      <c r="F90" s="542">
        <v>3141</v>
      </c>
      <c r="G90" s="641" t="s">
        <v>319</v>
      </c>
      <c r="H90" s="545" t="s">
        <v>282</v>
      </c>
      <c r="I90" s="522">
        <v>678979</v>
      </c>
      <c r="J90" s="547">
        <v>497764</v>
      </c>
      <c r="K90" s="547">
        <v>0</v>
      </c>
      <c r="L90" s="339">
        <v>168244</v>
      </c>
      <c r="M90" s="339">
        <v>9955</v>
      </c>
      <c r="N90" s="547">
        <v>3016</v>
      </c>
      <c r="O90" s="548">
        <v>1.7</v>
      </c>
      <c r="P90" s="733">
        <v>0</v>
      </c>
      <c r="Q90" s="823">
        <v>1.7</v>
      </c>
      <c r="R90" s="112">
        <f t="shared" si="160"/>
        <v>0</v>
      </c>
      <c r="S90" s="113">
        <v>0</v>
      </c>
      <c r="T90" s="113">
        <v>0</v>
      </c>
      <c r="U90" s="113">
        <v>0</v>
      </c>
      <c r="V90" s="113">
        <v>0</v>
      </c>
      <c r="W90" s="113">
        <v>0</v>
      </c>
      <c r="X90" s="113">
        <v>0</v>
      </c>
      <c r="Y90" s="113">
        <f t="shared" si="161"/>
        <v>0</v>
      </c>
      <c r="Z90" s="113">
        <v>0</v>
      </c>
      <c r="AA90" s="113">
        <v>0</v>
      </c>
      <c r="AB90" s="113">
        <v>0</v>
      </c>
      <c r="AC90" s="113">
        <f t="shared" si="162"/>
        <v>0</v>
      </c>
      <c r="AD90" s="113">
        <f t="shared" si="163"/>
        <v>0</v>
      </c>
      <c r="AE90" s="114">
        <f t="shared" si="164"/>
        <v>0</v>
      </c>
      <c r="AF90" s="114">
        <f t="shared" si="165"/>
        <v>0</v>
      </c>
      <c r="AG90" s="113">
        <v>0</v>
      </c>
      <c r="AH90" s="113">
        <v>0</v>
      </c>
      <c r="AI90" s="113">
        <v>0</v>
      </c>
      <c r="AJ90" s="113">
        <f t="shared" si="166"/>
        <v>0</v>
      </c>
      <c r="AK90" s="113">
        <f t="shared" si="167"/>
        <v>0</v>
      </c>
      <c r="AL90" s="115">
        <v>0</v>
      </c>
      <c r="AM90" s="115">
        <v>0</v>
      </c>
      <c r="AN90" s="115">
        <v>0</v>
      </c>
      <c r="AO90" s="115">
        <v>0</v>
      </c>
      <c r="AP90" s="115">
        <v>0</v>
      </c>
      <c r="AQ90" s="115">
        <v>0</v>
      </c>
      <c r="AR90" s="115">
        <v>0</v>
      </c>
      <c r="AS90" s="115">
        <v>0</v>
      </c>
      <c r="AT90" s="409">
        <f t="shared" si="189"/>
        <v>0</v>
      </c>
      <c r="AU90" s="115">
        <f>AM90+AP90+AS90</f>
        <v>0</v>
      </c>
      <c r="AV90" s="116">
        <f t="shared" si="168"/>
        <v>0</v>
      </c>
      <c r="AW90" s="855">
        <f>I90+AK90</f>
        <v>678979</v>
      </c>
      <c r="AX90" s="528">
        <f>J90+Y90</f>
        <v>497764</v>
      </c>
      <c r="AY90" s="113">
        <f t="shared" si="190"/>
        <v>0</v>
      </c>
      <c r="AZ90" s="113">
        <f>K90+AC90</f>
        <v>0</v>
      </c>
      <c r="BA90" s="528">
        <f>L90+AE90</f>
        <v>168244</v>
      </c>
      <c r="BB90" s="528">
        <f>M90+AF90</f>
        <v>9955</v>
      </c>
      <c r="BC90" s="528">
        <f>N90+AJ90</f>
        <v>3016</v>
      </c>
      <c r="BD90" s="549">
        <f>O90+AV90</f>
        <v>1.7</v>
      </c>
      <c r="BE90" s="549">
        <f>P90+AT90</f>
        <v>0</v>
      </c>
      <c r="BF90" s="953">
        <f t="shared" si="191"/>
        <v>0</v>
      </c>
      <c r="BG90" s="550">
        <f>Q90+AU90</f>
        <v>1.7</v>
      </c>
    </row>
    <row r="91" spans="1:59" ht="12.95" customHeight="1" x14ac:dyDescent="0.25">
      <c r="A91" s="642">
        <v>16</v>
      </c>
      <c r="B91" s="643">
        <v>5418</v>
      </c>
      <c r="C91" s="644">
        <v>600098508</v>
      </c>
      <c r="D91" s="643">
        <v>70156573</v>
      </c>
      <c r="E91" s="645" t="s">
        <v>403</v>
      </c>
      <c r="F91" s="559"/>
      <c r="G91" s="651"/>
      <c r="H91" s="560"/>
      <c r="I91" s="646">
        <v>4786158</v>
      </c>
      <c r="J91" s="647">
        <v>3482874</v>
      </c>
      <c r="K91" s="647">
        <v>0</v>
      </c>
      <c r="L91" s="647">
        <v>1177211</v>
      </c>
      <c r="M91" s="647">
        <v>69657</v>
      </c>
      <c r="N91" s="647">
        <v>56416</v>
      </c>
      <c r="O91" s="648">
        <v>9.0873999999999988</v>
      </c>
      <c r="P91" s="648">
        <v>5.4032</v>
      </c>
      <c r="Q91" s="649">
        <v>3.6841999999999997</v>
      </c>
      <c r="R91" s="646">
        <f t="shared" ref="R91:BG91" si="192">SUM(R89:R90)</f>
        <v>0</v>
      </c>
      <c r="S91" s="647">
        <f t="shared" si="192"/>
        <v>0</v>
      </c>
      <c r="T91" s="647">
        <f t="shared" si="192"/>
        <v>0</v>
      </c>
      <c r="U91" s="647">
        <f t="shared" ref="U91" si="193">SUM(U89:U90)</f>
        <v>25792</v>
      </c>
      <c r="V91" s="647">
        <f t="shared" si="192"/>
        <v>0</v>
      </c>
      <c r="W91" s="647">
        <f t="shared" ref="W91" si="194">SUM(W89:W90)</f>
        <v>0</v>
      </c>
      <c r="X91" s="647">
        <f t="shared" si="192"/>
        <v>0</v>
      </c>
      <c r="Y91" s="647">
        <f t="shared" si="192"/>
        <v>25792</v>
      </c>
      <c r="Z91" s="647">
        <f t="shared" si="192"/>
        <v>0</v>
      </c>
      <c r="AA91" s="647">
        <f t="shared" si="192"/>
        <v>0</v>
      </c>
      <c r="AB91" s="647">
        <f t="shared" si="192"/>
        <v>0</v>
      </c>
      <c r="AC91" s="647">
        <f t="shared" si="192"/>
        <v>0</v>
      </c>
      <c r="AD91" s="647">
        <f t="shared" si="192"/>
        <v>25792</v>
      </c>
      <c r="AE91" s="647">
        <f t="shared" si="192"/>
        <v>8718</v>
      </c>
      <c r="AF91" s="647">
        <f t="shared" si="192"/>
        <v>516</v>
      </c>
      <c r="AG91" s="647">
        <f t="shared" si="192"/>
        <v>0</v>
      </c>
      <c r="AH91" s="647">
        <f t="shared" ref="AH91" si="195">SUM(AH89:AH90)</f>
        <v>0</v>
      </c>
      <c r="AI91" s="647">
        <f t="shared" si="192"/>
        <v>0</v>
      </c>
      <c r="AJ91" s="647">
        <f t="shared" si="192"/>
        <v>0</v>
      </c>
      <c r="AK91" s="647">
        <f t="shared" si="192"/>
        <v>35026</v>
      </c>
      <c r="AL91" s="648">
        <f t="shared" si="192"/>
        <v>0</v>
      </c>
      <c r="AM91" s="648">
        <f t="shared" si="192"/>
        <v>0</v>
      </c>
      <c r="AN91" s="648">
        <f t="shared" si="192"/>
        <v>0</v>
      </c>
      <c r="AO91" s="648">
        <f t="shared" si="192"/>
        <v>0</v>
      </c>
      <c r="AP91" s="648">
        <f t="shared" si="192"/>
        <v>0</v>
      </c>
      <c r="AQ91" s="648">
        <f t="shared" ref="AQ91" si="196">SUM(AQ89:AQ90)</f>
        <v>0</v>
      </c>
      <c r="AR91" s="648">
        <f t="shared" si="192"/>
        <v>0</v>
      </c>
      <c r="AS91" s="648">
        <f t="shared" si="192"/>
        <v>0</v>
      </c>
      <c r="AT91" s="648">
        <f t="shared" si="192"/>
        <v>0</v>
      </c>
      <c r="AU91" s="648">
        <f t="shared" si="192"/>
        <v>0</v>
      </c>
      <c r="AV91" s="650">
        <f t="shared" si="192"/>
        <v>0</v>
      </c>
      <c r="AW91" s="858">
        <f t="shared" si="192"/>
        <v>4821184</v>
      </c>
      <c r="AX91" s="647">
        <f t="shared" si="192"/>
        <v>3508666</v>
      </c>
      <c r="AY91" s="944">
        <f t="shared" ref="AY91" si="197">SUM(AY89:AY90)</f>
        <v>0</v>
      </c>
      <c r="AZ91" s="647">
        <f t="shared" si="192"/>
        <v>0</v>
      </c>
      <c r="BA91" s="647">
        <f t="shared" si="192"/>
        <v>1185929</v>
      </c>
      <c r="BB91" s="647">
        <f t="shared" si="192"/>
        <v>70173</v>
      </c>
      <c r="BC91" s="647">
        <f t="shared" si="192"/>
        <v>56416</v>
      </c>
      <c r="BD91" s="648">
        <f t="shared" si="192"/>
        <v>9.0873999999999988</v>
      </c>
      <c r="BE91" s="648">
        <f t="shared" si="192"/>
        <v>5.4032</v>
      </c>
      <c r="BF91" s="648">
        <f t="shared" si="192"/>
        <v>0</v>
      </c>
      <c r="BG91" s="650">
        <f t="shared" si="192"/>
        <v>3.6841999999999997</v>
      </c>
    </row>
    <row r="92" spans="1:59" ht="12.95" customHeight="1" x14ac:dyDescent="0.25">
      <c r="A92" s="541">
        <v>17</v>
      </c>
      <c r="B92" s="639">
        <v>5417</v>
      </c>
      <c r="C92" s="640">
        <v>600099113</v>
      </c>
      <c r="D92" s="542">
        <v>70156565</v>
      </c>
      <c r="E92" s="641" t="s">
        <v>404</v>
      </c>
      <c r="F92" s="542">
        <v>3117</v>
      </c>
      <c r="G92" s="641" t="s">
        <v>318</v>
      </c>
      <c r="H92" s="545" t="s">
        <v>281</v>
      </c>
      <c r="I92" s="522">
        <v>5496340</v>
      </c>
      <c r="J92" s="547">
        <v>3947084</v>
      </c>
      <c r="K92" s="547">
        <v>20000</v>
      </c>
      <c r="L92" s="339">
        <v>1340874</v>
      </c>
      <c r="M92" s="339">
        <v>78942</v>
      </c>
      <c r="N92" s="547">
        <v>109440</v>
      </c>
      <c r="O92" s="548">
        <v>7.7713000000000001</v>
      </c>
      <c r="P92" s="733">
        <v>5.7454999999999998</v>
      </c>
      <c r="Q92" s="823">
        <v>2.0257999999999998</v>
      </c>
      <c r="R92" s="112">
        <f t="shared" si="160"/>
        <v>-10000</v>
      </c>
      <c r="S92" s="113">
        <v>0</v>
      </c>
      <c r="T92" s="113">
        <v>0</v>
      </c>
      <c r="U92" s="113">
        <v>26352</v>
      </c>
      <c r="V92" s="113">
        <v>0</v>
      </c>
      <c r="W92" s="113">
        <v>0</v>
      </c>
      <c r="X92" s="113">
        <v>0</v>
      </c>
      <c r="Y92" s="113">
        <f t="shared" si="161"/>
        <v>16352</v>
      </c>
      <c r="Z92" s="113">
        <v>10000</v>
      </c>
      <c r="AA92" s="113">
        <v>0</v>
      </c>
      <c r="AB92" s="113">
        <v>0</v>
      </c>
      <c r="AC92" s="113">
        <f t="shared" si="162"/>
        <v>10000</v>
      </c>
      <c r="AD92" s="113">
        <f t="shared" si="163"/>
        <v>26352</v>
      </c>
      <c r="AE92" s="114">
        <f t="shared" si="164"/>
        <v>8907</v>
      </c>
      <c r="AF92" s="114">
        <f t="shared" si="165"/>
        <v>327</v>
      </c>
      <c r="AG92" s="113">
        <v>0</v>
      </c>
      <c r="AH92" s="113">
        <v>0</v>
      </c>
      <c r="AI92" s="113">
        <v>0</v>
      </c>
      <c r="AJ92" s="113">
        <f t="shared" si="166"/>
        <v>0</v>
      </c>
      <c r="AK92" s="113">
        <f t="shared" si="167"/>
        <v>35586</v>
      </c>
      <c r="AL92" s="115">
        <v>0</v>
      </c>
      <c r="AM92" s="115">
        <v>-0.08</v>
      </c>
      <c r="AN92" s="115">
        <v>0</v>
      </c>
      <c r="AO92" s="115">
        <v>0</v>
      </c>
      <c r="AP92" s="115">
        <v>0</v>
      </c>
      <c r="AQ92" s="115">
        <v>0</v>
      </c>
      <c r="AR92" s="115">
        <v>0</v>
      </c>
      <c r="AS92" s="115">
        <v>0</v>
      </c>
      <c r="AT92" s="409">
        <f t="shared" ref="AT92:AT96" si="198">AL92+AN92+AO92+AR92+AQ92</f>
        <v>0</v>
      </c>
      <c r="AU92" s="115">
        <f>AM92+AP92+AS92</f>
        <v>-0.08</v>
      </c>
      <c r="AV92" s="116">
        <f t="shared" si="168"/>
        <v>-0.08</v>
      </c>
      <c r="AW92" s="855">
        <f>I92+AK92</f>
        <v>5531926</v>
      </c>
      <c r="AX92" s="528">
        <f>J92+Y92</f>
        <v>3963436</v>
      </c>
      <c r="AY92" s="113">
        <f t="shared" ref="AY92:AY96" si="199">W92</f>
        <v>0</v>
      </c>
      <c r="AZ92" s="113">
        <f>K92+AC92</f>
        <v>30000</v>
      </c>
      <c r="BA92" s="528">
        <f t="shared" ref="BA92:BB96" si="200">L92+AE92</f>
        <v>1349781</v>
      </c>
      <c r="BB92" s="528">
        <f t="shared" si="200"/>
        <v>79269</v>
      </c>
      <c r="BC92" s="528">
        <f>N92+AJ92</f>
        <v>109440</v>
      </c>
      <c r="BD92" s="549">
        <f>O92+AV92</f>
        <v>7.6913</v>
      </c>
      <c r="BE92" s="549">
        <f>P92+AT92</f>
        <v>5.7454999999999998</v>
      </c>
      <c r="BF92" s="953">
        <f t="shared" ref="BF92:BF96" si="201">AQ92</f>
        <v>0</v>
      </c>
      <c r="BG92" s="550">
        <f>Q92+AU92</f>
        <v>1.9457999999999998</v>
      </c>
    </row>
    <row r="93" spans="1:59" ht="12.95" customHeight="1" x14ac:dyDescent="0.25">
      <c r="A93" s="541">
        <v>17</v>
      </c>
      <c r="B93" s="639">
        <v>5417</v>
      </c>
      <c r="C93" s="640">
        <v>600099113</v>
      </c>
      <c r="D93" s="542">
        <v>70156565</v>
      </c>
      <c r="E93" s="641" t="s">
        <v>404</v>
      </c>
      <c r="F93" s="542">
        <v>3117</v>
      </c>
      <c r="G93" s="641" t="s">
        <v>323</v>
      </c>
      <c r="H93" s="545" t="s">
        <v>282</v>
      </c>
      <c r="I93" s="522">
        <v>300583</v>
      </c>
      <c r="J93" s="547">
        <v>221342</v>
      </c>
      <c r="K93" s="547">
        <v>0</v>
      </c>
      <c r="L93" s="339">
        <v>74814</v>
      </c>
      <c r="M93" s="339">
        <v>4427</v>
      </c>
      <c r="N93" s="547">
        <v>0</v>
      </c>
      <c r="O93" s="548">
        <v>0.64</v>
      </c>
      <c r="P93" s="733">
        <v>0.64</v>
      </c>
      <c r="Q93" s="823">
        <v>0</v>
      </c>
      <c r="R93" s="112">
        <f t="shared" si="160"/>
        <v>0</v>
      </c>
      <c r="S93" s="113">
        <v>0</v>
      </c>
      <c r="T93" s="113">
        <v>0</v>
      </c>
      <c r="U93" s="113">
        <v>0</v>
      </c>
      <c r="V93" s="113">
        <v>0</v>
      </c>
      <c r="W93" s="113">
        <v>0</v>
      </c>
      <c r="X93" s="113">
        <v>0</v>
      </c>
      <c r="Y93" s="113">
        <f t="shared" si="161"/>
        <v>0</v>
      </c>
      <c r="Z93" s="113">
        <v>0</v>
      </c>
      <c r="AA93" s="113">
        <v>0</v>
      </c>
      <c r="AB93" s="113">
        <v>0</v>
      </c>
      <c r="AC93" s="113">
        <f t="shared" si="162"/>
        <v>0</v>
      </c>
      <c r="AD93" s="113">
        <f t="shared" si="163"/>
        <v>0</v>
      </c>
      <c r="AE93" s="114">
        <f t="shared" si="164"/>
        <v>0</v>
      </c>
      <c r="AF93" s="114">
        <f t="shared" si="165"/>
        <v>0</v>
      </c>
      <c r="AG93" s="113">
        <v>0</v>
      </c>
      <c r="AH93" s="113">
        <v>0</v>
      </c>
      <c r="AI93" s="113">
        <v>0</v>
      </c>
      <c r="AJ93" s="113">
        <f t="shared" si="166"/>
        <v>0</v>
      </c>
      <c r="AK93" s="113">
        <f t="shared" si="167"/>
        <v>0</v>
      </c>
      <c r="AL93" s="115">
        <v>0</v>
      </c>
      <c r="AM93" s="115">
        <v>0</v>
      </c>
      <c r="AN93" s="115">
        <v>0</v>
      </c>
      <c r="AO93" s="115">
        <v>0</v>
      </c>
      <c r="AP93" s="115">
        <v>0</v>
      </c>
      <c r="AQ93" s="115">
        <v>0</v>
      </c>
      <c r="AR93" s="115">
        <v>0</v>
      </c>
      <c r="AS93" s="115">
        <v>0</v>
      </c>
      <c r="AT93" s="409">
        <f t="shared" si="198"/>
        <v>0</v>
      </c>
      <c r="AU93" s="115">
        <f>AM93+AP93+AS93</f>
        <v>0</v>
      </c>
      <c r="AV93" s="116">
        <f t="shared" si="168"/>
        <v>0</v>
      </c>
      <c r="AW93" s="855">
        <f>I93+AK93</f>
        <v>300583</v>
      </c>
      <c r="AX93" s="528">
        <f>J93+Y93</f>
        <v>221342</v>
      </c>
      <c r="AY93" s="113">
        <f t="shared" si="199"/>
        <v>0</v>
      </c>
      <c r="AZ93" s="113">
        <f>K93+AC93</f>
        <v>0</v>
      </c>
      <c r="BA93" s="528">
        <f t="shared" si="200"/>
        <v>74814</v>
      </c>
      <c r="BB93" s="528">
        <f t="shared" si="200"/>
        <v>4427</v>
      </c>
      <c r="BC93" s="528">
        <f>N93+AJ93</f>
        <v>0</v>
      </c>
      <c r="BD93" s="549">
        <f>O93+AV93</f>
        <v>0.64</v>
      </c>
      <c r="BE93" s="549">
        <f>P93+AT93</f>
        <v>0.64</v>
      </c>
      <c r="BF93" s="953">
        <f t="shared" si="201"/>
        <v>0</v>
      </c>
      <c r="BG93" s="550">
        <f>Q93+AU93</f>
        <v>0</v>
      </c>
    </row>
    <row r="94" spans="1:59" ht="12.95" customHeight="1" x14ac:dyDescent="0.25">
      <c r="A94" s="541">
        <v>17</v>
      </c>
      <c r="B94" s="639">
        <v>5417</v>
      </c>
      <c r="C94" s="640">
        <v>600099113</v>
      </c>
      <c r="D94" s="542">
        <v>70156565</v>
      </c>
      <c r="E94" s="641" t="s">
        <v>404</v>
      </c>
      <c r="F94" s="542">
        <v>3141</v>
      </c>
      <c r="G94" s="641" t="s">
        <v>319</v>
      </c>
      <c r="H94" s="545" t="s">
        <v>282</v>
      </c>
      <c r="I94" s="522">
        <v>587365</v>
      </c>
      <c r="J94" s="547">
        <v>360819</v>
      </c>
      <c r="K94" s="547">
        <v>70000</v>
      </c>
      <c r="L94" s="339">
        <v>145617</v>
      </c>
      <c r="M94" s="339">
        <v>7217</v>
      </c>
      <c r="N94" s="547">
        <v>3712</v>
      </c>
      <c r="O94" s="548">
        <v>1.27</v>
      </c>
      <c r="P94" s="733">
        <v>0</v>
      </c>
      <c r="Q94" s="823">
        <v>1.27</v>
      </c>
      <c r="R94" s="112">
        <f t="shared" si="160"/>
        <v>5000</v>
      </c>
      <c r="S94" s="113">
        <v>0</v>
      </c>
      <c r="T94" s="113">
        <v>0</v>
      </c>
      <c r="U94" s="113">
        <v>0</v>
      </c>
      <c r="V94" s="113">
        <v>0</v>
      </c>
      <c r="W94" s="113">
        <v>0</v>
      </c>
      <c r="X94" s="113">
        <v>0</v>
      </c>
      <c r="Y94" s="113">
        <f t="shared" si="161"/>
        <v>5000</v>
      </c>
      <c r="Z94" s="113">
        <v>-5000</v>
      </c>
      <c r="AA94" s="113">
        <v>0</v>
      </c>
      <c r="AB94" s="113">
        <v>0</v>
      </c>
      <c r="AC94" s="113">
        <f t="shared" si="162"/>
        <v>-5000</v>
      </c>
      <c r="AD94" s="113">
        <f t="shared" si="163"/>
        <v>0</v>
      </c>
      <c r="AE94" s="114">
        <f t="shared" si="164"/>
        <v>0</v>
      </c>
      <c r="AF94" s="114">
        <f t="shared" si="165"/>
        <v>100</v>
      </c>
      <c r="AG94" s="113">
        <v>0</v>
      </c>
      <c r="AH94" s="113">
        <v>0</v>
      </c>
      <c r="AI94" s="113">
        <v>0</v>
      </c>
      <c r="AJ94" s="113">
        <f t="shared" si="166"/>
        <v>0</v>
      </c>
      <c r="AK94" s="113">
        <f t="shared" si="167"/>
        <v>100</v>
      </c>
      <c r="AL94" s="115">
        <v>0</v>
      </c>
      <c r="AM94" s="115">
        <v>-0.02</v>
      </c>
      <c r="AN94" s="115">
        <v>0</v>
      </c>
      <c r="AO94" s="115">
        <v>0</v>
      </c>
      <c r="AP94" s="115">
        <v>0</v>
      </c>
      <c r="AQ94" s="115">
        <v>0</v>
      </c>
      <c r="AR94" s="115">
        <v>0</v>
      </c>
      <c r="AS94" s="115">
        <v>0</v>
      </c>
      <c r="AT94" s="409">
        <f t="shared" si="198"/>
        <v>0</v>
      </c>
      <c r="AU94" s="115">
        <f>AM94+AP94+AS94</f>
        <v>-0.02</v>
      </c>
      <c r="AV94" s="116">
        <f t="shared" si="168"/>
        <v>-0.02</v>
      </c>
      <c r="AW94" s="855">
        <f>I94+AK94</f>
        <v>587465</v>
      </c>
      <c r="AX94" s="528">
        <f>J94+Y94</f>
        <v>365819</v>
      </c>
      <c r="AY94" s="113">
        <f t="shared" si="199"/>
        <v>0</v>
      </c>
      <c r="AZ94" s="113">
        <f>K94+AC94</f>
        <v>65000</v>
      </c>
      <c r="BA94" s="528">
        <f t="shared" si="200"/>
        <v>145617</v>
      </c>
      <c r="BB94" s="528">
        <f t="shared" si="200"/>
        <v>7317</v>
      </c>
      <c r="BC94" s="528">
        <f>N94+AJ94</f>
        <v>3712</v>
      </c>
      <c r="BD94" s="549">
        <f>O94+AV94</f>
        <v>1.25</v>
      </c>
      <c r="BE94" s="549">
        <f>P94+AT94</f>
        <v>0</v>
      </c>
      <c r="BF94" s="953">
        <f t="shared" si="201"/>
        <v>0</v>
      </c>
      <c r="BG94" s="550">
        <f>Q94+AU94</f>
        <v>1.25</v>
      </c>
    </row>
    <row r="95" spans="1:59" ht="12.95" customHeight="1" x14ac:dyDescent="0.25">
      <c r="A95" s="541">
        <v>17</v>
      </c>
      <c r="B95" s="639">
        <v>5417</v>
      </c>
      <c r="C95" s="640">
        <v>600099113</v>
      </c>
      <c r="D95" s="542">
        <v>70156565</v>
      </c>
      <c r="E95" s="641" t="s">
        <v>404</v>
      </c>
      <c r="F95" s="542">
        <v>3143</v>
      </c>
      <c r="G95" s="641" t="s">
        <v>633</v>
      </c>
      <c r="H95" s="545" t="s">
        <v>281</v>
      </c>
      <c r="I95" s="522">
        <v>459663</v>
      </c>
      <c r="J95" s="547">
        <v>338485</v>
      </c>
      <c r="K95" s="547">
        <v>0</v>
      </c>
      <c r="L95" s="339">
        <v>114408</v>
      </c>
      <c r="M95" s="339">
        <v>6770</v>
      </c>
      <c r="N95" s="547">
        <v>0</v>
      </c>
      <c r="O95" s="548">
        <v>0.71060000000000012</v>
      </c>
      <c r="P95" s="733">
        <v>0.71060000000000012</v>
      </c>
      <c r="Q95" s="823">
        <v>0</v>
      </c>
      <c r="R95" s="112">
        <f t="shared" si="160"/>
        <v>0</v>
      </c>
      <c r="S95" s="113">
        <v>0</v>
      </c>
      <c r="T95" s="113">
        <v>0</v>
      </c>
      <c r="U95" s="113">
        <v>0</v>
      </c>
      <c r="V95" s="113">
        <v>0</v>
      </c>
      <c r="W95" s="113">
        <v>0</v>
      </c>
      <c r="X95" s="113">
        <v>0</v>
      </c>
      <c r="Y95" s="113">
        <f t="shared" si="161"/>
        <v>0</v>
      </c>
      <c r="Z95" s="113">
        <v>0</v>
      </c>
      <c r="AA95" s="113">
        <v>0</v>
      </c>
      <c r="AB95" s="113">
        <v>0</v>
      </c>
      <c r="AC95" s="113">
        <f t="shared" si="162"/>
        <v>0</v>
      </c>
      <c r="AD95" s="113">
        <f t="shared" si="163"/>
        <v>0</v>
      </c>
      <c r="AE95" s="114">
        <f t="shared" si="164"/>
        <v>0</v>
      </c>
      <c r="AF95" s="114">
        <f t="shared" si="165"/>
        <v>0</v>
      </c>
      <c r="AG95" s="113">
        <v>0</v>
      </c>
      <c r="AH95" s="113">
        <v>0</v>
      </c>
      <c r="AI95" s="113">
        <v>0</v>
      </c>
      <c r="AJ95" s="113">
        <f t="shared" si="166"/>
        <v>0</v>
      </c>
      <c r="AK95" s="113">
        <f t="shared" si="167"/>
        <v>0</v>
      </c>
      <c r="AL95" s="115">
        <v>0</v>
      </c>
      <c r="AM95" s="115">
        <v>0</v>
      </c>
      <c r="AN95" s="115">
        <v>0</v>
      </c>
      <c r="AO95" s="115">
        <v>0</v>
      </c>
      <c r="AP95" s="115">
        <v>0</v>
      </c>
      <c r="AQ95" s="115">
        <v>0</v>
      </c>
      <c r="AR95" s="115">
        <v>0</v>
      </c>
      <c r="AS95" s="115">
        <v>0</v>
      </c>
      <c r="AT95" s="409">
        <f t="shared" si="198"/>
        <v>0</v>
      </c>
      <c r="AU95" s="115">
        <f>AM95+AP95+AS95</f>
        <v>0</v>
      </c>
      <c r="AV95" s="116">
        <f t="shared" si="168"/>
        <v>0</v>
      </c>
      <c r="AW95" s="855">
        <f>I95+AK95</f>
        <v>459663</v>
      </c>
      <c r="AX95" s="528">
        <f>J95+Y95</f>
        <v>338485</v>
      </c>
      <c r="AY95" s="113">
        <f t="shared" si="199"/>
        <v>0</v>
      </c>
      <c r="AZ95" s="113">
        <f>K95+AC95</f>
        <v>0</v>
      </c>
      <c r="BA95" s="528">
        <f t="shared" si="200"/>
        <v>114408</v>
      </c>
      <c r="BB95" s="528">
        <f t="shared" si="200"/>
        <v>6770</v>
      </c>
      <c r="BC95" s="528">
        <f>N95+AJ95</f>
        <v>0</v>
      </c>
      <c r="BD95" s="549">
        <f>O95+AV95</f>
        <v>0.71060000000000012</v>
      </c>
      <c r="BE95" s="549">
        <f>P95+AT95</f>
        <v>0.71060000000000012</v>
      </c>
      <c r="BF95" s="953">
        <f t="shared" si="201"/>
        <v>0</v>
      </c>
      <c r="BG95" s="550">
        <f>Q95+AU95</f>
        <v>0</v>
      </c>
    </row>
    <row r="96" spans="1:59" ht="12.95" customHeight="1" x14ac:dyDescent="0.25">
      <c r="A96" s="541">
        <v>17</v>
      </c>
      <c r="B96" s="639">
        <v>5417</v>
      </c>
      <c r="C96" s="640">
        <v>600099113</v>
      </c>
      <c r="D96" s="542">
        <v>70156565</v>
      </c>
      <c r="E96" s="641" t="s">
        <v>404</v>
      </c>
      <c r="F96" s="542">
        <v>3143</v>
      </c>
      <c r="G96" s="641" t="s">
        <v>634</v>
      </c>
      <c r="H96" s="545" t="s">
        <v>282</v>
      </c>
      <c r="I96" s="522">
        <v>21066</v>
      </c>
      <c r="J96" s="547">
        <v>14850</v>
      </c>
      <c r="K96" s="547">
        <v>0</v>
      </c>
      <c r="L96" s="339">
        <v>5019</v>
      </c>
      <c r="M96" s="339">
        <v>297</v>
      </c>
      <c r="N96" s="547">
        <v>900</v>
      </c>
      <c r="O96" s="548">
        <v>0.06</v>
      </c>
      <c r="P96" s="733">
        <v>0</v>
      </c>
      <c r="Q96" s="823">
        <v>0.06</v>
      </c>
      <c r="R96" s="112">
        <f t="shared" si="160"/>
        <v>0</v>
      </c>
      <c r="S96" s="113">
        <v>0</v>
      </c>
      <c r="T96" s="113">
        <v>0</v>
      </c>
      <c r="U96" s="113">
        <v>0</v>
      </c>
      <c r="V96" s="113">
        <v>0</v>
      </c>
      <c r="W96" s="113">
        <v>0</v>
      </c>
      <c r="X96" s="113">
        <v>0</v>
      </c>
      <c r="Y96" s="113">
        <f t="shared" si="161"/>
        <v>0</v>
      </c>
      <c r="Z96" s="113">
        <v>0</v>
      </c>
      <c r="AA96" s="113">
        <v>0</v>
      </c>
      <c r="AB96" s="113">
        <v>0</v>
      </c>
      <c r="AC96" s="113">
        <f t="shared" si="162"/>
        <v>0</v>
      </c>
      <c r="AD96" s="113">
        <f t="shared" si="163"/>
        <v>0</v>
      </c>
      <c r="AE96" s="114">
        <f t="shared" si="164"/>
        <v>0</v>
      </c>
      <c r="AF96" s="114">
        <f t="shared" si="165"/>
        <v>0</v>
      </c>
      <c r="AG96" s="113">
        <v>0</v>
      </c>
      <c r="AH96" s="113">
        <v>0</v>
      </c>
      <c r="AI96" s="113">
        <v>0</v>
      </c>
      <c r="AJ96" s="113">
        <f t="shared" si="166"/>
        <v>0</v>
      </c>
      <c r="AK96" s="113">
        <f t="shared" si="167"/>
        <v>0</v>
      </c>
      <c r="AL96" s="115">
        <v>0</v>
      </c>
      <c r="AM96" s="115">
        <v>0</v>
      </c>
      <c r="AN96" s="115">
        <v>0</v>
      </c>
      <c r="AO96" s="115">
        <v>0</v>
      </c>
      <c r="AP96" s="115">
        <v>0</v>
      </c>
      <c r="AQ96" s="115">
        <v>0</v>
      </c>
      <c r="AR96" s="115">
        <v>0</v>
      </c>
      <c r="AS96" s="115">
        <v>0</v>
      </c>
      <c r="AT96" s="409">
        <f t="shared" si="198"/>
        <v>0</v>
      </c>
      <c r="AU96" s="115">
        <f>AM96+AP96+AS96</f>
        <v>0</v>
      </c>
      <c r="AV96" s="116">
        <f t="shared" si="168"/>
        <v>0</v>
      </c>
      <c r="AW96" s="855">
        <f>I96+AK96</f>
        <v>21066</v>
      </c>
      <c r="AX96" s="528">
        <f>J96+Y96</f>
        <v>14850</v>
      </c>
      <c r="AY96" s="113">
        <f t="shared" si="199"/>
        <v>0</v>
      </c>
      <c r="AZ96" s="113">
        <f>K96+AC96</f>
        <v>0</v>
      </c>
      <c r="BA96" s="528">
        <f t="shared" si="200"/>
        <v>5019</v>
      </c>
      <c r="BB96" s="528">
        <f t="shared" si="200"/>
        <v>297</v>
      </c>
      <c r="BC96" s="528">
        <f>N96+AJ96</f>
        <v>900</v>
      </c>
      <c r="BD96" s="549">
        <f>O96+AV96</f>
        <v>0.06</v>
      </c>
      <c r="BE96" s="549">
        <f>P96+AT96</f>
        <v>0</v>
      </c>
      <c r="BF96" s="953">
        <f t="shared" si="201"/>
        <v>0</v>
      </c>
      <c r="BG96" s="550">
        <f>Q96+AU96</f>
        <v>0.06</v>
      </c>
    </row>
    <row r="97" spans="1:59" ht="12.95" customHeight="1" x14ac:dyDescent="0.25">
      <c r="A97" s="642">
        <v>17</v>
      </c>
      <c r="B97" s="643">
        <v>5417</v>
      </c>
      <c r="C97" s="644">
        <v>600099113</v>
      </c>
      <c r="D97" s="643">
        <v>70156565</v>
      </c>
      <c r="E97" s="645" t="s">
        <v>405</v>
      </c>
      <c r="F97" s="559"/>
      <c r="G97" s="651"/>
      <c r="H97" s="560"/>
      <c r="I97" s="655">
        <v>6865017</v>
      </c>
      <c r="J97" s="656">
        <v>4882580</v>
      </c>
      <c r="K97" s="656">
        <v>90000</v>
      </c>
      <c r="L97" s="656">
        <v>1680732</v>
      </c>
      <c r="M97" s="656">
        <v>97653</v>
      </c>
      <c r="N97" s="656">
        <v>114052</v>
      </c>
      <c r="O97" s="657">
        <v>10.4519</v>
      </c>
      <c r="P97" s="657">
        <v>7.0960999999999999</v>
      </c>
      <c r="Q97" s="658">
        <v>3.3557999999999999</v>
      </c>
      <c r="R97" s="655">
        <f t="shared" ref="R97:BG97" si="202">SUM(R92:R96)</f>
        <v>-5000</v>
      </c>
      <c r="S97" s="656">
        <f t="shared" si="202"/>
        <v>0</v>
      </c>
      <c r="T97" s="656">
        <f t="shared" si="202"/>
        <v>0</v>
      </c>
      <c r="U97" s="656">
        <f t="shared" ref="U97" si="203">SUM(U92:U96)</f>
        <v>26352</v>
      </c>
      <c r="V97" s="656">
        <f t="shared" si="202"/>
        <v>0</v>
      </c>
      <c r="W97" s="656">
        <f t="shared" ref="W97" si="204">SUM(W92:W96)</f>
        <v>0</v>
      </c>
      <c r="X97" s="656">
        <f t="shared" si="202"/>
        <v>0</v>
      </c>
      <c r="Y97" s="656">
        <f t="shared" si="202"/>
        <v>21352</v>
      </c>
      <c r="Z97" s="656">
        <f t="shared" si="202"/>
        <v>5000</v>
      </c>
      <c r="AA97" s="656">
        <f t="shared" si="202"/>
        <v>0</v>
      </c>
      <c r="AB97" s="656">
        <f t="shared" si="202"/>
        <v>0</v>
      </c>
      <c r="AC97" s="656">
        <f t="shared" si="202"/>
        <v>5000</v>
      </c>
      <c r="AD97" s="656">
        <f t="shared" si="202"/>
        <v>26352</v>
      </c>
      <c r="AE97" s="656">
        <f t="shared" si="202"/>
        <v>8907</v>
      </c>
      <c r="AF97" s="656">
        <f t="shared" si="202"/>
        <v>427</v>
      </c>
      <c r="AG97" s="656">
        <f t="shared" si="202"/>
        <v>0</v>
      </c>
      <c r="AH97" s="656">
        <f t="shared" ref="AH97" si="205">SUM(AH92:AH96)</f>
        <v>0</v>
      </c>
      <c r="AI97" s="656">
        <f t="shared" si="202"/>
        <v>0</v>
      </c>
      <c r="AJ97" s="656">
        <f t="shared" si="202"/>
        <v>0</v>
      </c>
      <c r="AK97" s="656">
        <f t="shared" si="202"/>
        <v>35686</v>
      </c>
      <c r="AL97" s="657">
        <f t="shared" si="202"/>
        <v>0</v>
      </c>
      <c r="AM97" s="657">
        <f t="shared" si="202"/>
        <v>-0.1</v>
      </c>
      <c r="AN97" s="657">
        <f t="shared" si="202"/>
        <v>0</v>
      </c>
      <c r="AO97" s="657">
        <f t="shared" si="202"/>
        <v>0</v>
      </c>
      <c r="AP97" s="657">
        <f t="shared" si="202"/>
        <v>0</v>
      </c>
      <c r="AQ97" s="657">
        <f t="shared" ref="AQ97" si="206">SUM(AQ92:AQ96)</f>
        <v>0</v>
      </c>
      <c r="AR97" s="657">
        <f t="shared" si="202"/>
        <v>0</v>
      </c>
      <c r="AS97" s="657">
        <f t="shared" si="202"/>
        <v>0</v>
      </c>
      <c r="AT97" s="657">
        <f t="shared" si="202"/>
        <v>0</v>
      </c>
      <c r="AU97" s="657">
        <f t="shared" si="202"/>
        <v>-0.1</v>
      </c>
      <c r="AV97" s="659">
        <f t="shared" si="202"/>
        <v>-0.1</v>
      </c>
      <c r="AW97" s="859">
        <f t="shared" si="202"/>
        <v>6900703</v>
      </c>
      <c r="AX97" s="656">
        <f t="shared" si="202"/>
        <v>4903932</v>
      </c>
      <c r="AY97" s="945">
        <f t="shared" ref="AY97" si="207">SUM(AY92:AY96)</f>
        <v>0</v>
      </c>
      <c r="AZ97" s="656">
        <f t="shared" si="202"/>
        <v>95000</v>
      </c>
      <c r="BA97" s="656">
        <f t="shared" si="202"/>
        <v>1689639</v>
      </c>
      <c r="BB97" s="656">
        <f t="shared" si="202"/>
        <v>98080</v>
      </c>
      <c r="BC97" s="656">
        <f t="shared" si="202"/>
        <v>114052</v>
      </c>
      <c r="BD97" s="657">
        <f t="shared" si="202"/>
        <v>10.351900000000001</v>
      </c>
      <c r="BE97" s="657">
        <f t="shared" si="202"/>
        <v>7.0960999999999999</v>
      </c>
      <c r="BF97" s="657">
        <f t="shared" si="202"/>
        <v>0</v>
      </c>
      <c r="BG97" s="659">
        <f t="shared" si="202"/>
        <v>3.2557999999999998</v>
      </c>
    </row>
    <row r="98" spans="1:59" ht="12.95" customHeight="1" x14ac:dyDescent="0.25">
      <c r="A98" s="541">
        <v>18</v>
      </c>
      <c r="B98" s="639">
        <v>5420</v>
      </c>
      <c r="C98" s="640">
        <v>600098745</v>
      </c>
      <c r="D98" s="542">
        <v>75016249</v>
      </c>
      <c r="E98" s="641" t="s">
        <v>406</v>
      </c>
      <c r="F98" s="542">
        <v>3111</v>
      </c>
      <c r="G98" s="641" t="s">
        <v>329</v>
      </c>
      <c r="H98" s="545" t="s">
        <v>281</v>
      </c>
      <c r="I98" s="522">
        <v>3383991</v>
      </c>
      <c r="J98" s="547">
        <v>2476650</v>
      </c>
      <c r="K98" s="547">
        <v>0</v>
      </c>
      <c r="L98" s="339">
        <v>837108</v>
      </c>
      <c r="M98" s="339">
        <v>49533</v>
      </c>
      <c r="N98" s="547">
        <v>20700</v>
      </c>
      <c r="O98" s="548">
        <v>5.5542999999999996</v>
      </c>
      <c r="P98" s="733">
        <v>4.0644999999999998</v>
      </c>
      <c r="Q98" s="823">
        <v>1.4898</v>
      </c>
      <c r="R98" s="112">
        <f t="shared" si="160"/>
        <v>0</v>
      </c>
      <c r="S98" s="113">
        <v>0</v>
      </c>
      <c r="T98" s="113">
        <v>0</v>
      </c>
      <c r="U98" s="113">
        <v>21768</v>
      </c>
      <c r="V98" s="113">
        <v>-29455</v>
      </c>
      <c r="W98" s="113">
        <v>0</v>
      </c>
      <c r="X98" s="113">
        <v>0</v>
      </c>
      <c r="Y98" s="113">
        <f t="shared" si="161"/>
        <v>-7687</v>
      </c>
      <c r="Z98" s="113">
        <v>0</v>
      </c>
      <c r="AA98" s="113">
        <v>0</v>
      </c>
      <c r="AB98" s="113">
        <v>0</v>
      </c>
      <c r="AC98" s="113">
        <f t="shared" si="162"/>
        <v>0</v>
      </c>
      <c r="AD98" s="113">
        <f t="shared" si="163"/>
        <v>-7687</v>
      </c>
      <c r="AE98" s="114">
        <f t="shared" si="164"/>
        <v>-2598</v>
      </c>
      <c r="AF98" s="114">
        <f t="shared" si="165"/>
        <v>-154</v>
      </c>
      <c r="AG98" s="113">
        <v>0</v>
      </c>
      <c r="AH98" s="113">
        <v>40000</v>
      </c>
      <c r="AI98" s="113">
        <v>0</v>
      </c>
      <c r="AJ98" s="113">
        <f t="shared" si="166"/>
        <v>40000</v>
      </c>
      <c r="AK98" s="113">
        <f t="shared" si="167"/>
        <v>29561</v>
      </c>
      <c r="AL98" s="115">
        <v>0</v>
      </c>
      <c r="AM98" s="115">
        <v>0</v>
      </c>
      <c r="AN98" s="115">
        <v>0</v>
      </c>
      <c r="AO98" s="115">
        <v>0</v>
      </c>
      <c r="AP98" s="115">
        <v>0</v>
      </c>
      <c r="AQ98" s="115">
        <v>0</v>
      </c>
      <c r="AR98" s="115">
        <v>0</v>
      </c>
      <c r="AS98" s="115">
        <v>0</v>
      </c>
      <c r="AT98" s="409">
        <f t="shared" ref="AT98:AT100" si="208">AL98+AN98+AO98+AR98+AQ98</f>
        <v>0</v>
      </c>
      <c r="AU98" s="115">
        <f>AM98+AP98+AS98</f>
        <v>0</v>
      </c>
      <c r="AV98" s="116">
        <f t="shared" si="168"/>
        <v>0</v>
      </c>
      <c r="AW98" s="855">
        <f>I98+AK98</f>
        <v>3413552</v>
      </c>
      <c r="AX98" s="528">
        <f>J98+Y98</f>
        <v>2468963</v>
      </c>
      <c r="AY98" s="113">
        <f t="shared" ref="AY98:AY100" si="209">W98</f>
        <v>0</v>
      </c>
      <c r="AZ98" s="113">
        <f>K98+AC98</f>
        <v>0</v>
      </c>
      <c r="BA98" s="528">
        <f t="shared" ref="BA98:BB100" si="210">L98+AE98</f>
        <v>834510</v>
      </c>
      <c r="BB98" s="528">
        <f t="shared" si="210"/>
        <v>49379</v>
      </c>
      <c r="BC98" s="528">
        <f>N98+AJ98</f>
        <v>60700</v>
      </c>
      <c r="BD98" s="549">
        <f>O98+AV98</f>
        <v>5.5542999999999996</v>
      </c>
      <c r="BE98" s="549">
        <f>P98+AT98</f>
        <v>4.0644999999999998</v>
      </c>
      <c r="BF98" s="953">
        <f t="shared" ref="BF98:BF100" si="211">AQ98</f>
        <v>0</v>
      </c>
      <c r="BG98" s="550">
        <f>Q98+AU98</f>
        <v>1.4898</v>
      </c>
    </row>
    <row r="99" spans="1:59" ht="12.95" customHeight="1" x14ac:dyDescent="0.25">
      <c r="A99" s="541">
        <v>18</v>
      </c>
      <c r="B99" s="639">
        <v>5420</v>
      </c>
      <c r="C99" s="640">
        <v>600098745</v>
      </c>
      <c r="D99" s="542">
        <v>75016249</v>
      </c>
      <c r="E99" s="641" t="s">
        <v>406</v>
      </c>
      <c r="F99" s="542">
        <v>3111</v>
      </c>
      <c r="G99" s="641" t="s">
        <v>323</v>
      </c>
      <c r="H99" s="545" t="s">
        <v>282</v>
      </c>
      <c r="I99" s="522">
        <v>418201</v>
      </c>
      <c r="J99" s="547">
        <v>307953</v>
      </c>
      <c r="K99" s="547">
        <v>0</v>
      </c>
      <c r="L99" s="339">
        <v>104089</v>
      </c>
      <c r="M99" s="339">
        <v>6159</v>
      </c>
      <c r="N99" s="547">
        <v>0</v>
      </c>
      <c r="O99" s="548">
        <v>0.89</v>
      </c>
      <c r="P99" s="733">
        <v>0.89</v>
      </c>
      <c r="Q99" s="823">
        <v>0</v>
      </c>
      <c r="R99" s="112">
        <f t="shared" si="160"/>
        <v>0</v>
      </c>
      <c r="S99" s="113">
        <v>-55336</v>
      </c>
      <c r="T99" s="113">
        <v>0</v>
      </c>
      <c r="U99" s="113">
        <v>0</v>
      </c>
      <c r="V99" s="113">
        <v>0</v>
      </c>
      <c r="W99" s="113">
        <v>0</v>
      </c>
      <c r="X99" s="113">
        <v>0</v>
      </c>
      <c r="Y99" s="113">
        <f t="shared" si="161"/>
        <v>-55336</v>
      </c>
      <c r="Z99" s="113">
        <v>0</v>
      </c>
      <c r="AA99" s="113">
        <v>0</v>
      </c>
      <c r="AB99" s="113">
        <v>0</v>
      </c>
      <c r="AC99" s="113">
        <f t="shared" si="162"/>
        <v>0</v>
      </c>
      <c r="AD99" s="113">
        <f t="shared" si="163"/>
        <v>-55336</v>
      </c>
      <c r="AE99" s="114">
        <f t="shared" si="164"/>
        <v>-18704</v>
      </c>
      <c r="AF99" s="114">
        <f t="shared" si="165"/>
        <v>-1107</v>
      </c>
      <c r="AG99" s="113">
        <v>0</v>
      </c>
      <c r="AH99" s="113">
        <v>0</v>
      </c>
      <c r="AI99" s="113">
        <v>0</v>
      </c>
      <c r="AJ99" s="113">
        <f t="shared" si="166"/>
        <v>0</v>
      </c>
      <c r="AK99" s="113">
        <f t="shared" si="167"/>
        <v>-75147</v>
      </c>
      <c r="AL99" s="115">
        <v>0</v>
      </c>
      <c r="AM99" s="115">
        <v>0</v>
      </c>
      <c r="AN99" s="115">
        <v>-0.16</v>
      </c>
      <c r="AO99" s="115">
        <v>0</v>
      </c>
      <c r="AP99" s="115">
        <v>0</v>
      </c>
      <c r="AQ99" s="115">
        <v>0</v>
      </c>
      <c r="AR99" s="115">
        <v>0</v>
      </c>
      <c r="AS99" s="115">
        <v>0</v>
      </c>
      <c r="AT99" s="409">
        <f t="shared" si="208"/>
        <v>-0.16</v>
      </c>
      <c r="AU99" s="115">
        <f>AM99+AP99+AS99</f>
        <v>0</v>
      </c>
      <c r="AV99" s="116">
        <f t="shared" si="168"/>
        <v>-0.16</v>
      </c>
      <c r="AW99" s="855">
        <f>I99+AK99</f>
        <v>343054</v>
      </c>
      <c r="AX99" s="528">
        <f>J99+Y99</f>
        <v>252617</v>
      </c>
      <c r="AY99" s="113">
        <f t="shared" si="209"/>
        <v>0</v>
      </c>
      <c r="AZ99" s="113">
        <f>K99+AC99</f>
        <v>0</v>
      </c>
      <c r="BA99" s="528">
        <f t="shared" si="210"/>
        <v>85385</v>
      </c>
      <c r="BB99" s="528">
        <f t="shared" si="210"/>
        <v>5052</v>
      </c>
      <c r="BC99" s="528">
        <f>N99+AJ99</f>
        <v>0</v>
      </c>
      <c r="BD99" s="549">
        <f>O99+AV99</f>
        <v>0.73</v>
      </c>
      <c r="BE99" s="549">
        <f>P99+AT99</f>
        <v>0.73</v>
      </c>
      <c r="BF99" s="953">
        <f t="shared" si="211"/>
        <v>0</v>
      </c>
      <c r="BG99" s="550">
        <f>Q99+AU99</f>
        <v>0</v>
      </c>
    </row>
    <row r="100" spans="1:59" ht="12.95" customHeight="1" x14ac:dyDescent="0.25">
      <c r="A100" s="541">
        <v>18</v>
      </c>
      <c r="B100" s="639">
        <v>5420</v>
      </c>
      <c r="C100" s="640">
        <v>600098745</v>
      </c>
      <c r="D100" s="542">
        <v>75016249</v>
      </c>
      <c r="E100" s="641" t="s">
        <v>406</v>
      </c>
      <c r="F100" s="542">
        <v>3141</v>
      </c>
      <c r="G100" s="641" t="s">
        <v>319</v>
      </c>
      <c r="H100" s="545" t="s">
        <v>282</v>
      </c>
      <c r="I100" s="522">
        <v>586221</v>
      </c>
      <c r="J100" s="547">
        <v>429715</v>
      </c>
      <c r="K100" s="547">
        <v>0</v>
      </c>
      <c r="L100" s="339">
        <v>145244</v>
      </c>
      <c r="M100" s="339">
        <v>8594</v>
      </c>
      <c r="N100" s="547">
        <v>2668</v>
      </c>
      <c r="O100" s="548">
        <v>1.46</v>
      </c>
      <c r="P100" s="733">
        <v>0</v>
      </c>
      <c r="Q100" s="823">
        <v>1.46</v>
      </c>
      <c r="R100" s="112">
        <f t="shared" si="160"/>
        <v>0</v>
      </c>
      <c r="S100" s="113">
        <v>0</v>
      </c>
      <c r="T100" s="113">
        <v>0</v>
      </c>
      <c r="U100" s="113">
        <v>0</v>
      </c>
      <c r="V100" s="113">
        <v>0</v>
      </c>
      <c r="W100" s="113">
        <v>0</v>
      </c>
      <c r="X100" s="113">
        <v>0</v>
      </c>
      <c r="Y100" s="113">
        <f t="shared" si="161"/>
        <v>0</v>
      </c>
      <c r="Z100" s="113">
        <v>0</v>
      </c>
      <c r="AA100" s="113">
        <v>0</v>
      </c>
      <c r="AB100" s="113">
        <v>0</v>
      </c>
      <c r="AC100" s="113">
        <f t="shared" si="162"/>
        <v>0</v>
      </c>
      <c r="AD100" s="113">
        <f t="shared" si="163"/>
        <v>0</v>
      </c>
      <c r="AE100" s="114">
        <f t="shared" si="164"/>
        <v>0</v>
      </c>
      <c r="AF100" s="114">
        <f t="shared" si="165"/>
        <v>0</v>
      </c>
      <c r="AG100" s="113">
        <v>0</v>
      </c>
      <c r="AH100" s="113">
        <v>0</v>
      </c>
      <c r="AI100" s="113">
        <v>0</v>
      </c>
      <c r="AJ100" s="113">
        <f t="shared" si="166"/>
        <v>0</v>
      </c>
      <c r="AK100" s="113">
        <f t="shared" si="167"/>
        <v>0</v>
      </c>
      <c r="AL100" s="115">
        <v>0</v>
      </c>
      <c r="AM100" s="115">
        <v>0</v>
      </c>
      <c r="AN100" s="115">
        <v>0</v>
      </c>
      <c r="AO100" s="115">
        <v>0</v>
      </c>
      <c r="AP100" s="115">
        <v>0</v>
      </c>
      <c r="AQ100" s="115">
        <v>0</v>
      </c>
      <c r="AR100" s="115">
        <v>0</v>
      </c>
      <c r="AS100" s="115">
        <v>0</v>
      </c>
      <c r="AT100" s="409">
        <f t="shared" si="208"/>
        <v>0</v>
      </c>
      <c r="AU100" s="115">
        <f>AM100+AP100+AS100</f>
        <v>0</v>
      </c>
      <c r="AV100" s="116">
        <f t="shared" si="168"/>
        <v>0</v>
      </c>
      <c r="AW100" s="855">
        <f>I100+AK100</f>
        <v>586221</v>
      </c>
      <c r="AX100" s="528">
        <f>J100+Y100</f>
        <v>429715</v>
      </c>
      <c r="AY100" s="113">
        <f t="shared" si="209"/>
        <v>0</v>
      </c>
      <c r="AZ100" s="113">
        <f>K100+AC100</f>
        <v>0</v>
      </c>
      <c r="BA100" s="528">
        <f t="shared" si="210"/>
        <v>145244</v>
      </c>
      <c r="BB100" s="528">
        <f t="shared" si="210"/>
        <v>8594</v>
      </c>
      <c r="BC100" s="528">
        <f>N100+AJ100</f>
        <v>2668</v>
      </c>
      <c r="BD100" s="549">
        <f>O100+AV100</f>
        <v>1.46</v>
      </c>
      <c r="BE100" s="549">
        <f>P100+AT100</f>
        <v>0</v>
      </c>
      <c r="BF100" s="953">
        <f t="shared" si="211"/>
        <v>0</v>
      </c>
      <c r="BG100" s="550">
        <f>Q100+AU100</f>
        <v>1.46</v>
      </c>
    </row>
    <row r="101" spans="1:59" ht="12.95" customHeight="1" x14ac:dyDescent="0.25">
      <c r="A101" s="642">
        <v>18</v>
      </c>
      <c r="B101" s="643">
        <v>5420</v>
      </c>
      <c r="C101" s="644">
        <v>600098745</v>
      </c>
      <c r="D101" s="643">
        <v>75016249</v>
      </c>
      <c r="E101" s="645" t="s">
        <v>407</v>
      </c>
      <c r="F101" s="559"/>
      <c r="G101" s="651"/>
      <c r="H101" s="560"/>
      <c r="I101" s="646">
        <v>4388413</v>
      </c>
      <c r="J101" s="647">
        <v>3214318</v>
      </c>
      <c r="K101" s="647">
        <v>0</v>
      </c>
      <c r="L101" s="647">
        <v>1086441</v>
      </c>
      <c r="M101" s="647">
        <v>64286</v>
      </c>
      <c r="N101" s="647">
        <v>23368</v>
      </c>
      <c r="O101" s="648">
        <v>7.9042999999999992</v>
      </c>
      <c r="P101" s="648">
        <v>4.9544999999999995</v>
      </c>
      <c r="Q101" s="649">
        <v>2.9497999999999998</v>
      </c>
      <c r="R101" s="646">
        <f t="shared" ref="R101:BG101" si="212">SUM(R98:R100)</f>
        <v>0</v>
      </c>
      <c r="S101" s="647">
        <f t="shared" si="212"/>
        <v>-55336</v>
      </c>
      <c r="T101" s="647">
        <f t="shared" si="212"/>
        <v>0</v>
      </c>
      <c r="U101" s="647">
        <f t="shared" ref="U101" si="213">SUM(U98:U100)</f>
        <v>21768</v>
      </c>
      <c r="V101" s="647">
        <f t="shared" si="212"/>
        <v>-29455</v>
      </c>
      <c r="W101" s="647">
        <f t="shared" ref="W101" si="214">SUM(W98:W100)</f>
        <v>0</v>
      </c>
      <c r="X101" s="647">
        <f t="shared" si="212"/>
        <v>0</v>
      </c>
      <c r="Y101" s="647">
        <f t="shared" si="212"/>
        <v>-63023</v>
      </c>
      <c r="Z101" s="647">
        <f t="shared" si="212"/>
        <v>0</v>
      </c>
      <c r="AA101" s="647">
        <f t="shared" si="212"/>
        <v>0</v>
      </c>
      <c r="AB101" s="647">
        <f t="shared" si="212"/>
        <v>0</v>
      </c>
      <c r="AC101" s="647">
        <f t="shared" si="212"/>
        <v>0</v>
      </c>
      <c r="AD101" s="647">
        <f t="shared" si="212"/>
        <v>-63023</v>
      </c>
      <c r="AE101" s="647">
        <f t="shared" si="212"/>
        <v>-21302</v>
      </c>
      <c r="AF101" s="647">
        <f t="shared" si="212"/>
        <v>-1261</v>
      </c>
      <c r="AG101" s="647">
        <f t="shared" si="212"/>
        <v>0</v>
      </c>
      <c r="AH101" s="647">
        <f t="shared" ref="AH101" si="215">SUM(AH98:AH100)</f>
        <v>40000</v>
      </c>
      <c r="AI101" s="647">
        <f t="shared" si="212"/>
        <v>0</v>
      </c>
      <c r="AJ101" s="647">
        <f t="shared" si="212"/>
        <v>40000</v>
      </c>
      <c r="AK101" s="647">
        <f t="shared" si="212"/>
        <v>-45586</v>
      </c>
      <c r="AL101" s="648">
        <f t="shared" si="212"/>
        <v>0</v>
      </c>
      <c r="AM101" s="648">
        <f t="shared" si="212"/>
        <v>0</v>
      </c>
      <c r="AN101" s="648">
        <f t="shared" si="212"/>
        <v>-0.16</v>
      </c>
      <c r="AO101" s="648">
        <f t="shared" si="212"/>
        <v>0</v>
      </c>
      <c r="AP101" s="648">
        <f t="shared" si="212"/>
        <v>0</v>
      </c>
      <c r="AQ101" s="648">
        <f t="shared" ref="AQ101" si="216">SUM(AQ98:AQ100)</f>
        <v>0</v>
      </c>
      <c r="AR101" s="648">
        <f t="shared" si="212"/>
        <v>0</v>
      </c>
      <c r="AS101" s="648">
        <f t="shared" si="212"/>
        <v>0</v>
      </c>
      <c r="AT101" s="648">
        <f t="shared" si="212"/>
        <v>-0.16</v>
      </c>
      <c r="AU101" s="648">
        <f t="shared" si="212"/>
        <v>0</v>
      </c>
      <c r="AV101" s="650">
        <f t="shared" si="212"/>
        <v>-0.16</v>
      </c>
      <c r="AW101" s="858">
        <f t="shared" si="212"/>
        <v>4342827</v>
      </c>
      <c r="AX101" s="647">
        <f t="shared" si="212"/>
        <v>3151295</v>
      </c>
      <c r="AY101" s="944">
        <f t="shared" ref="AY101" si="217">SUM(AY98:AY100)</f>
        <v>0</v>
      </c>
      <c r="AZ101" s="647">
        <f t="shared" si="212"/>
        <v>0</v>
      </c>
      <c r="BA101" s="647">
        <f t="shared" si="212"/>
        <v>1065139</v>
      </c>
      <c r="BB101" s="647">
        <f t="shared" si="212"/>
        <v>63025</v>
      </c>
      <c r="BC101" s="647">
        <f t="shared" si="212"/>
        <v>63368</v>
      </c>
      <c r="BD101" s="648">
        <f t="shared" si="212"/>
        <v>7.7443</v>
      </c>
      <c r="BE101" s="648">
        <f t="shared" si="212"/>
        <v>4.7944999999999993</v>
      </c>
      <c r="BF101" s="648">
        <f t="shared" si="212"/>
        <v>0</v>
      </c>
      <c r="BG101" s="650">
        <f t="shared" si="212"/>
        <v>2.9497999999999998</v>
      </c>
    </row>
    <row r="102" spans="1:59" ht="12.95" customHeight="1" x14ac:dyDescent="0.25">
      <c r="A102" s="541">
        <v>19</v>
      </c>
      <c r="B102" s="639">
        <v>5419</v>
      </c>
      <c r="C102" s="640">
        <v>600099261</v>
      </c>
      <c r="D102" s="542">
        <v>70946752</v>
      </c>
      <c r="E102" s="641" t="s">
        <v>408</v>
      </c>
      <c r="F102" s="542">
        <v>3113</v>
      </c>
      <c r="G102" s="641" t="s">
        <v>333</v>
      </c>
      <c r="H102" s="545" t="s">
        <v>281</v>
      </c>
      <c r="I102" s="522">
        <v>14383798</v>
      </c>
      <c r="J102" s="547">
        <v>10340645</v>
      </c>
      <c r="K102" s="547">
        <v>74272</v>
      </c>
      <c r="L102" s="339">
        <v>3508658</v>
      </c>
      <c r="M102" s="339">
        <v>206813</v>
      </c>
      <c r="N102" s="547">
        <v>253410</v>
      </c>
      <c r="O102" s="548">
        <v>20.715499999999999</v>
      </c>
      <c r="P102" s="733">
        <v>15.8079</v>
      </c>
      <c r="Q102" s="823">
        <v>4.9076000000000004</v>
      </c>
      <c r="R102" s="112">
        <f t="shared" si="160"/>
        <v>18272</v>
      </c>
      <c r="S102" s="113">
        <v>0</v>
      </c>
      <c r="T102" s="113">
        <v>-83876</v>
      </c>
      <c r="U102" s="113">
        <v>41560</v>
      </c>
      <c r="V102" s="113">
        <v>-58910</v>
      </c>
      <c r="W102" s="113">
        <v>0</v>
      </c>
      <c r="X102" s="113">
        <v>0</v>
      </c>
      <c r="Y102" s="113">
        <f t="shared" si="161"/>
        <v>-82954</v>
      </c>
      <c r="Z102" s="113">
        <v>-18272</v>
      </c>
      <c r="AA102" s="113">
        <v>0</v>
      </c>
      <c r="AB102" s="113">
        <v>0</v>
      </c>
      <c r="AC102" s="113">
        <f t="shared" si="162"/>
        <v>-18272</v>
      </c>
      <c r="AD102" s="113">
        <f t="shared" si="163"/>
        <v>-101226</v>
      </c>
      <c r="AE102" s="114">
        <f t="shared" si="164"/>
        <v>-34214</v>
      </c>
      <c r="AF102" s="114">
        <f t="shared" si="165"/>
        <v>-1659</v>
      </c>
      <c r="AG102" s="113">
        <v>0</v>
      </c>
      <c r="AH102" s="113">
        <v>80000</v>
      </c>
      <c r="AI102" s="113">
        <v>0</v>
      </c>
      <c r="AJ102" s="113">
        <f t="shared" si="166"/>
        <v>80000</v>
      </c>
      <c r="AK102" s="113">
        <f t="shared" si="167"/>
        <v>-57099</v>
      </c>
      <c r="AL102" s="115">
        <v>-0.01</v>
      </c>
      <c r="AM102" s="115">
        <v>0.02</v>
      </c>
      <c r="AN102" s="115">
        <v>0</v>
      </c>
      <c r="AO102" s="115">
        <v>-0.15</v>
      </c>
      <c r="AP102" s="115">
        <v>0</v>
      </c>
      <c r="AQ102" s="115">
        <v>0</v>
      </c>
      <c r="AR102" s="115">
        <v>0</v>
      </c>
      <c r="AS102" s="115">
        <v>0</v>
      </c>
      <c r="AT102" s="409">
        <f t="shared" ref="AT102:AT106" si="218">AL102+AN102+AO102+AR102+AQ102</f>
        <v>-0.16</v>
      </c>
      <c r="AU102" s="115">
        <f>AM102+AP102+AS102</f>
        <v>0.02</v>
      </c>
      <c r="AV102" s="116">
        <f t="shared" si="168"/>
        <v>-0.14000000000000001</v>
      </c>
      <c r="AW102" s="855">
        <f>I102+AK102</f>
        <v>14326699</v>
      </c>
      <c r="AX102" s="528">
        <f>J102+Y102</f>
        <v>10257691</v>
      </c>
      <c r="AY102" s="113">
        <f t="shared" ref="AY102:AY106" si="219">W102</f>
        <v>0</v>
      </c>
      <c r="AZ102" s="922">
        <f>K102+AC102</f>
        <v>56000</v>
      </c>
      <c r="BA102" s="528">
        <f t="shared" ref="BA102:BB106" si="220">L102+AE102</f>
        <v>3474444</v>
      </c>
      <c r="BB102" s="528">
        <f t="shared" si="220"/>
        <v>205154</v>
      </c>
      <c r="BC102" s="528">
        <f>N102+AJ102</f>
        <v>333410</v>
      </c>
      <c r="BD102" s="549">
        <f>O102+AV102</f>
        <v>20.575499999999998</v>
      </c>
      <c r="BE102" s="549">
        <f>P102+AT102</f>
        <v>15.6479</v>
      </c>
      <c r="BF102" s="953">
        <f t="shared" ref="BF102:BF106" si="221">AQ102</f>
        <v>0</v>
      </c>
      <c r="BG102" s="550">
        <f>Q102+AU102</f>
        <v>4.9276</v>
      </c>
    </row>
    <row r="103" spans="1:59" ht="12.95" customHeight="1" x14ac:dyDescent="0.25">
      <c r="A103" s="541">
        <v>19</v>
      </c>
      <c r="B103" s="639">
        <v>5419</v>
      </c>
      <c r="C103" s="640">
        <v>600099261</v>
      </c>
      <c r="D103" s="542">
        <v>70946752</v>
      </c>
      <c r="E103" s="641" t="s">
        <v>408</v>
      </c>
      <c r="F103" s="542">
        <v>3113</v>
      </c>
      <c r="G103" s="641" t="s">
        <v>323</v>
      </c>
      <c r="H103" s="545" t="s">
        <v>282</v>
      </c>
      <c r="I103" s="522">
        <v>919474</v>
      </c>
      <c r="J103" s="547">
        <v>676049</v>
      </c>
      <c r="K103" s="547">
        <v>0</v>
      </c>
      <c r="L103" s="339">
        <v>228504</v>
      </c>
      <c r="M103" s="339">
        <v>13521</v>
      </c>
      <c r="N103" s="547">
        <v>1400</v>
      </c>
      <c r="O103" s="548">
        <v>1.95</v>
      </c>
      <c r="P103" s="733">
        <v>1.95</v>
      </c>
      <c r="Q103" s="823">
        <v>0</v>
      </c>
      <c r="R103" s="112">
        <f t="shared" si="160"/>
        <v>0</v>
      </c>
      <c r="S103" s="113">
        <v>0</v>
      </c>
      <c r="T103" s="113">
        <v>0</v>
      </c>
      <c r="U103" s="113">
        <v>0</v>
      </c>
      <c r="V103" s="113">
        <v>0</v>
      </c>
      <c r="W103" s="113">
        <v>0</v>
      </c>
      <c r="X103" s="113">
        <v>0</v>
      </c>
      <c r="Y103" s="113">
        <f t="shared" si="161"/>
        <v>0</v>
      </c>
      <c r="Z103" s="113">
        <v>0</v>
      </c>
      <c r="AA103" s="113">
        <v>0</v>
      </c>
      <c r="AB103" s="113">
        <v>0</v>
      </c>
      <c r="AC103" s="113">
        <f t="shared" si="162"/>
        <v>0</v>
      </c>
      <c r="AD103" s="113">
        <f t="shared" si="163"/>
        <v>0</v>
      </c>
      <c r="AE103" s="114">
        <f t="shared" si="164"/>
        <v>0</v>
      </c>
      <c r="AF103" s="114">
        <f t="shared" si="165"/>
        <v>0</v>
      </c>
      <c r="AG103" s="113">
        <v>0</v>
      </c>
      <c r="AH103" s="113">
        <v>0</v>
      </c>
      <c r="AI103" s="113">
        <v>0</v>
      </c>
      <c r="AJ103" s="113">
        <f t="shared" si="166"/>
        <v>0</v>
      </c>
      <c r="AK103" s="113">
        <f t="shared" si="167"/>
        <v>0</v>
      </c>
      <c r="AL103" s="115">
        <v>0</v>
      </c>
      <c r="AM103" s="115">
        <v>0</v>
      </c>
      <c r="AN103" s="115">
        <v>0</v>
      </c>
      <c r="AO103" s="115">
        <v>0</v>
      </c>
      <c r="AP103" s="115">
        <v>0</v>
      </c>
      <c r="AQ103" s="115">
        <v>0</v>
      </c>
      <c r="AR103" s="115">
        <v>0</v>
      </c>
      <c r="AS103" s="115">
        <v>0</v>
      </c>
      <c r="AT103" s="409">
        <f t="shared" si="218"/>
        <v>0</v>
      </c>
      <c r="AU103" s="115">
        <f>AM103+AP103+AS103</f>
        <v>0</v>
      </c>
      <c r="AV103" s="116">
        <f t="shared" si="168"/>
        <v>0</v>
      </c>
      <c r="AW103" s="855">
        <f>I103+AK103</f>
        <v>919474</v>
      </c>
      <c r="AX103" s="528">
        <f>J103+Y103</f>
        <v>676049</v>
      </c>
      <c r="AY103" s="113">
        <f t="shared" si="219"/>
        <v>0</v>
      </c>
      <c r="AZ103" s="113">
        <f>K103+AC103</f>
        <v>0</v>
      </c>
      <c r="BA103" s="528">
        <f t="shared" si="220"/>
        <v>228504</v>
      </c>
      <c r="BB103" s="528">
        <f t="shared" si="220"/>
        <v>13521</v>
      </c>
      <c r="BC103" s="528">
        <f>N103+AJ103</f>
        <v>1400</v>
      </c>
      <c r="BD103" s="549">
        <f>O103+AV103</f>
        <v>1.95</v>
      </c>
      <c r="BE103" s="549">
        <f>P103+AT103</f>
        <v>1.95</v>
      </c>
      <c r="BF103" s="953">
        <f t="shared" si="221"/>
        <v>0</v>
      </c>
      <c r="BG103" s="550">
        <f>Q103+AU103</f>
        <v>0</v>
      </c>
    </row>
    <row r="104" spans="1:59" ht="12.95" customHeight="1" x14ac:dyDescent="0.25">
      <c r="A104" s="541">
        <v>19</v>
      </c>
      <c r="B104" s="639">
        <v>5419</v>
      </c>
      <c r="C104" s="640">
        <v>600099261</v>
      </c>
      <c r="D104" s="542">
        <v>70946752</v>
      </c>
      <c r="E104" s="641" t="s">
        <v>408</v>
      </c>
      <c r="F104" s="542">
        <v>3141</v>
      </c>
      <c r="G104" s="641" t="s">
        <v>319</v>
      </c>
      <c r="H104" s="545" t="s">
        <v>282</v>
      </c>
      <c r="I104" s="522">
        <v>1238551</v>
      </c>
      <c r="J104" s="547">
        <v>899725</v>
      </c>
      <c r="K104" s="547">
        <v>5000</v>
      </c>
      <c r="L104" s="339">
        <v>305797</v>
      </c>
      <c r="M104" s="339">
        <v>17995</v>
      </c>
      <c r="N104" s="547">
        <v>10034</v>
      </c>
      <c r="O104" s="548">
        <v>3.07</v>
      </c>
      <c r="P104" s="733">
        <v>0</v>
      </c>
      <c r="Q104" s="823">
        <v>3.07</v>
      </c>
      <c r="R104" s="112">
        <f t="shared" si="160"/>
        <v>5000</v>
      </c>
      <c r="S104" s="113">
        <v>0</v>
      </c>
      <c r="T104" s="113">
        <v>0</v>
      </c>
      <c r="U104" s="113">
        <v>0</v>
      </c>
      <c r="V104" s="113">
        <v>0</v>
      </c>
      <c r="W104" s="113">
        <v>0</v>
      </c>
      <c r="X104" s="113">
        <v>0</v>
      </c>
      <c r="Y104" s="113">
        <f t="shared" si="161"/>
        <v>5000</v>
      </c>
      <c r="Z104" s="113">
        <v>-5000</v>
      </c>
      <c r="AA104" s="113">
        <v>0</v>
      </c>
      <c r="AB104" s="113">
        <v>0</v>
      </c>
      <c r="AC104" s="113">
        <f t="shared" si="162"/>
        <v>-5000</v>
      </c>
      <c r="AD104" s="113">
        <f t="shared" si="163"/>
        <v>0</v>
      </c>
      <c r="AE104" s="114">
        <f t="shared" si="164"/>
        <v>0</v>
      </c>
      <c r="AF104" s="114">
        <f t="shared" si="165"/>
        <v>100</v>
      </c>
      <c r="AG104" s="113">
        <v>0</v>
      </c>
      <c r="AH104" s="113">
        <v>0</v>
      </c>
      <c r="AI104" s="113">
        <v>0</v>
      </c>
      <c r="AJ104" s="113">
        <f t="shared" si="166"/>
        <v>0</v>
      </c>
      <c r="AK104" s="113">
        <f t="shared" si="167"/>
        <v>100</v>
      </c>
      <c r="AL104" s="115">
        <v>0</v>
      </c>
      <c r="AM104" s="115">
        <v>0</v>
      </c>
      <c r="AN104" s="115">
        <v>0</v>
      </c>
      <c r="AO104" s="115">
        <v>0</v>
      </c>
      <c r="AP104" s="115">
        <v>0</v>
      </c>
      <c r="AQ104" s="115">
        <v>0</v>
      </c>
      <c r="AR104" s="115">
        <v>0</v>
      </c>
      <c r="AS104" s="115">
        <v>0</v>
      </c>
      <c r="AT104" s="409">
        <f t="shared" si="218"/>
        <v>0</v>
      </c>
      <c r="AU104" s="115">
        <f>AM104+AP104+AS104</f>
        <v>0</v>
      </c>
      <c r="AV104" s="116">
        <f t="shared" si="168"/>
        <v>0</v>
      </c>
      <c r="AW104" s="855">
        <f>I104+AK104</f>
        <v>1238651</v>
      </c>
      <c r="AX104" s="528">
        <f>J104+Y104</f>
        <v>904725</v>
      </c>
      <c r="AY104" s="113">
        <f t="shared" si="219"/>
        <v>0</v>
      </c>
      <c r="AZ104" s="113">
        <f>K104+AC104</f>
        <v>0</v>
      </c>
      <c r="BA104" s="528">
        <f t="shared" si="220"/>
        <v>305797</v>
      </c>
      <c r="BB104" s="528">
        <f t="shared" si="220"/>
        <v>18095</v>
      </c>
      <c r="BC104" s="528">
        <f>N104+AJ104</f>
        <v>10034</v>
      </c>
      <c r="BD104" s="549">
        <f>O104+AV104</f>
        <v>3.07</v>
      </c>
      <c r="BE104" s="549">
        <f>P104+AT104</f>
        <v>0</v>
      </c>
      <c r="BF104" s="953">
        <f t="shared" si="221"/>
        <v>0</v>
      </c>
      <c r="BG104" s="550">
        <f>Q104+AU104</f>
        <v>3.07</v>
      </c>
    </row>
    <row r="105" spans="1:59" ht="12.95" customHeight="1" x14ac:dyDescent="0.25">
      <c r="A105" s="541">
        <v>19</v>
      </c>
      <c r="B105" s="639">
        <v>5419</v>
      </c>
      <c r="C105" s="640">
        <v>600099261</v>
      </c>
      <c r="D105" s="542">
        <v>70946752</v>
      </c>
      <c r="E105" s="641" t="s">
        <v>408</v>
      </c>
      <c r="F105" s="542">
        <v>3143</v>
      </c>
      <c r="G105" s="641" t="s">
        <v>633</v>
      </c>
      <c r="H105" s="545" t="s">
        <v>281</v>
      </c>
      <c r="I105" s="522">
        <v>571374</v>
      </c>
      <c r="J105" s="547">
        <v>391188</v>
      </c>
      <c r="K105" s="547">
        <v>30000</v>
      </c>
      <c r="L105" s="339">
        <v>142362</v>
      </c>
      <c r="M105" s="339">
        <v>7824</v>
      </c>
      <c r="N105" s="547">
        <v>0</v>
      </c>
      <c r="O105" s="548">
        <v>0.85</v>
      </c>
      <c r="P105" s="733">
        <v>0.85</v>
      </c>
      <c r="Q105" s="823">
        <v>0</v>
      </c>
      <c r="R105" s="112">
        <f t="shared" si="160"/>
        <v>10000</v>
      </c>
      <c r="S105" s="113">
        <v>0</v>
      </c>
      <c r="T105" s="113">
        <v>0</v>
      </c>
      <c r="U105" s="113">
        <v>0</v>
      </c>
      <c r="V105" s="113">
        <v>0</v>
      </c>
      <c r="W105" s="113">
        <v>0</v>
      </c>
      <c r="X105" s="113">
        <v>0</v>
      </c>
      <c r="Y105" s="113">
        <f t="shared" si="161"/>
        <v>10000</v>
      </c>
      <c r="Z105" s="113">
        <v>-10000</v>
      </c>
      <c r="AA105" s="113">
        <v>0</v>
      </c>
      <c r="AB105" s="113">
        <v>0</v>
      </c>
      <c r="AC105" s="113">
        <f t="shared" si="162"/>
        <v>-10000</v>
      </c>
      <c r="AD105" s="113">
        <f t="shared" si="163"/>
        <v>0</v>
      </c>
      <c r="AE105" s="114">
        <f t="shared" si="164"/>
        <v>0</v>
      </c>
      <c r="AF105" s="114">
        <f t="shared" si="165"/>
        <v>200</v>
      </c>
      <c r="AG105" s="113">
        <v>0</v>
      </c>
      <c r="AH105" s="113">
        <v>0</v>
      </c>
      <c r="AI105" s="113">
        <v>0</v>
      </c>
      <c r="AJ105" s="113">
        <f t="shared" si="166"/>
        <v>0</v>
      </c>
      <c r="AK105" s="113">
        <f t="shared" si="167"/>
        <v>200</v>
      </c>
      <c r="AL105" s="115">
        <v>-0.03</v>
      </c>
      <c r="AM105" s="115">
        <v>0</v>
      </c>
      <c r="AN105" s="115">
        <v>0</v>
      </c>
      <c r="AO105" s="115">
        <v>0</v>
      </c>
      <c r="AP105" s="115">
        <v>0</v>
      </c>
      <c r="AQ105" s="115">
        <v>0</v>
      </c>
      <c r="AR105" s="115">
        <v>0</v>
      </c>
      <c r="AS105" s="115">
        <v>0</v>
      </c>
      <c r="AT105" s="409">
        <f t="shared" si="218"/>
        <v>-0.03</v>
      </c>
      <c r="AU105" s="115">
        <f>AM105+AP105+AS105</f>
        <v>0</v>
      </c>
      <c r="AV105" s="116">
        <f t="shared" si="168"/>
        <v>-0.03</v>
      </c>
      <c r="AW105" s="855">
        <f>I105+AK105</f>
        <v>571574</v>
      </c>
      <c r="AX105" s="528">
        <f>J105+Y105</f>
        <v>401188</v>
      </c>
      <c r="AY105" s="113">
        <f t="shared" si="219"/>
        <v>0</v>
      </c>
      <c r="AZ105" s="113">
        <f>K105+AC105</f>
        <v>20000</v>
      </c>
      <c r="BA105" s="528">
        <f t="shared" si="220"/>
        <v>142362</v>
      </c>
      <c r="BB105" s="528">
        <f t="shared" si="220"/>
        <v>8024</v>
      </c>
      <c r="BC105" s="528">
        <f>N105+AJ105</f>
        <v>0</v>
      </c>
      <c r="BD105" s="549">
        <f>O105+AV105</f>
        <v>0.82</v>
      </c>
      <c r="BE105" s="549">
        <f>P105+AT105</f>
        <v>0.82</v>
      </c>
      <c r="BF105" s="953">
        <f t="shared" si="221"/>
        <v>0</v>
      </c>
      <c r="BG105" s="550">
        <f>Q105+AU105</f>
        <v>0</v>
      </c>
    </row>
    <row r="106" spans="1:59" ht="12.95" customHeight="1" x14ac:dyDescent="0.25">
      <c r="A106" s="541">
        <v>19</v>
      </c>
      <c r="B106" s="639">
        <v>5419</v>
      </c>
      <c r="C106" s="640">
        <v>600099261</v>
      </c>
      <c r="D106" s="542">
        <v>70946752</v>
      </c>
      <c r="E106" s="641" t="s">
        <v>408</v>
      </c>
      <c r="F106" s="542">
        <v>3143</v>
      </c>
      <c r="G106" s="641" t="s">
        <v>634</v>
      </c>
      <c r="H106" s="545" t="s">
        <v>282</v>
      </c>
      <c r="I106" s="522">
        <v>18939</v>
      </c>
      <c r="J106" s="547">
        <v>12365</v>
      </c>
      <c r="K106" s="547">
        <v>1000</v>
      </c>
      <c r="L106" s="339">
        <v>4517</v>
      </c>
      <c r="M106" s="339">
        <v>247</v>
      </c>
      <c r="N106" s="547">
        <v>810</v>
      </c>
      <c r="O106" s="548">
        <v>0.06</v>
      </c>
      <c r="P106" s="733">
        <v>0</v>
      </c>
      <c r="Q106" s="823">
        <v>0.06</v>
      </c>
      <c r="R106" s="112">
        <f t="shared" si="160"/>
        <v>1000</v>
      </c>
      <c r="S106" s="113">
        <v>0</v>
      </c>
      <c r="T106" s="113">
        <v>0</v>
      </c>
      <c r="U106" s="113">
        <v>0</v>
      </c>
      <c r="V106" s="113">
        <v>0</v>
      </c>
      <c r="W106" s="113">
        <v>0</v>
      </c>
      <c r="X106" s="113">
        <v>0</v>
      </c>
      <c r="Y106" s="113">
        <f t="shared" si="161"/>
        <v>1000</v>
      </c>
      <c r="Z106" s="113">
        <v>-1000</v>
      </c>
      <c r="AA106" s="113">
        <v>0</v>
      </c>
      <c r="AB106" s="113">
        <v>0</v>
      </c>
      <c r="AC106" s="113">
        <f t="shared" si="162"/>
        <v>-1000</v>
      </c>
      <c r="AD106" s="113">
        <f t="shared" si="163"/>
        <v>0</v>
      </c>
      <c r="AE106" s="114">
        <f t="shared" si="164"/>
        <v>0</v>
      </c>
      <c r="AF106" s="114">
        <f t="shared" si="165"/>
        <v>20</v>
      </c>
      <c r="AG106" s="113">
        <v>0</v>
      </c>
      <c r="AH106" s="113">
        <v>0</v>
      </c>
      <c r="AI106" s="113">
        <v>0</v>
      </c>
      <c r="AJ106" s="113">
        <f t="shared" si="166"/>
        <v>0</v>
      </c>
      <c r="AK106" s="113">
        <f t="shared" si="167"/>
        <v>20</v>
      </c>
      <c r="AL106" s="115">
        <v>0</v>
      </c>
      <c r="AM106" s="115">
        <v>0</v>
      </c>
      <c r="AN106" s="115">
        <v>0</v>
      </c>
      <c r="AO106" s="115">
        <v>0</v>
      </c>
      <c r="AP106" s="115">
        <v>0</v>
      </c>
      <c r="AQ106" s="115">
        <v>0</v>
      </c>
      <c r="AR106" s="115">
        <v>0</v>
      </c>
      <c r="AS106" s="115">
        <v>0</v>
      </c>
      <c r="AT106" s="409">
        <f t="shared" si="218"/>
        <v>0</v>
      </c>
      <c r="AU106" s="115">
        <f>AM106+AP106+AS106</f>
        <v>0</v>
      </c>
      <c r="AV106" s="116">
        <f t="shared" si="168"/>
        <v>0</v>
      </c>
      <c r="AW106" s="855">
        <f>I106+AK106</f>
        <v>18959</v>
      </c>
      <c r="AX106" s="528">
        <f>J106+Y106</f>
        <v>13365</v>
      </c>
      <c r="AY106" s="113">
        <f t="shared" si="219"/>
        <v>0</v>
      </c>
      <c r="AZ106" s="113">
        <f>K106+AC106</f>
        <v>0</v>
      </c>
      <c r="BA106" s="528">
        <f t="shared" si="220"/>
        <v>4517</v>
      </c>
      <c r="BB106" s="528">
        <f t="shared" si="220"/>
        <v>267</v>
      </c>
      <c r="BC106" s="528">
        <f>N106+AJ106</f>
        <v>810</v>
      </c>
      <c r="BD106" s="549">
        <f>O106+AV106</f>
        <v>0.06</v>
      </c>
      <c r="BE106" s="549">
        <f>P106+AT106</f>
        <v>0</v>
      </c>
      <c r="BF106" s="953">
        <f t="shared" si="221"/>
        <v>0</v>
      </c>
      <c r="BG106" s="550">
        <f>Q106+AU106</f>
        <v>0.06</v>
      </c>
    </row>
    <row r="107" spans="1:59" ht="12.95" customHeight="1" x14ac:dyDescent="0.25">
      <c r="A107" s="642">
        <v>19</v>
      </c>
      <c r="B107" s="643">
        <v>5419</v>
      </c>
      <c r="C107" s="644">
        <v>600099261</v>
      </c>
      <c r="D107" s="643">
        <v>70946752</v>
      </c>
      <c r="E107" s="645" t="s">
        <v>409</v>
      </c>
      <c r="F107" s="559"/>
      <c r="G107" s="651"/>
      <c r="H107" s="560"/>
      <c r="I107" s="655">
        <v>17132136</v>
      </c>
      <c r="J107" s="656">
        <v>12319972</v>
      </c>
      <c r="K107" s="656">
        <v>110272</v>
      </c>
      <c r="L107" s="656">
        <v>4189838</v>
      </c>
      <c r="M107" s="656">
        <v>246400</v>
      </c>
      <c r="N107" s="656">
        <v>265654</v>
      </c>
      <c r="O107" s="657">
        <v>26.645499999999998</v>
      </c>
      <c r="P107" s="657">
        <v>18.607900000000001</v>
      </c>
      <c r="Q107" s="658">
        <v>8.0376000000000012</v>
      </c>
      <c r="R107" s="655">
        <f t="shared" ref="R107:BG107" si="222">SUM(R102:R106)</f>
        <v>34272</v>
      </c>
      <c r="S107" s="656">
        <f t="shared" si="222"/>
        <v>0</v>
      </c>
      <c r="T107" s="656">
        <f t="shared" si="222"/>
        <v>-83876</v>
      </c>
      <c r="U107" s="656">
        <f t="shared" ref="U107" si="223">SUM(U102:U106)</f>
        <v>41560</v>
      </c>
      <c r="V107" s="656">
        <f t="shared" si="222"/>
        <v>-58910</v>
      </c>
      <c r="W107" s="656">
        <f t="shared" ref="W107" si="224">SUM(W102:W106)</f>
        <v>0</v>
      </c>
      <c r="X107" s="656">
        <f t="shared" si="222"/>
        <v>0</v>
      </c>
      <c r="Y107" s="656">
        <f t="shared" si="222"/>
        <v>-66954</v>
      </c>
      <c r="Z107" s="656">
        <f t="shared" si="222"/>
        <v>-34272</v>
      </c>
      <c r="AA107" s="656">
        <f t="shared" si="222"/>
        <v>0</v>
      </c>
      <c r="AB107" s="656">
        <f t="shared" si="222"/>
        <v>0</v>
      </c>
      <c r="AC107" s="656">
        <f t="shared" si="222"/>
        <v>-34272</v>
      </c>
      <c r="AD107" s="656">
        <f t="shared" si="222"/>
        <v>-101226</v>
      </c>
      <c r="AE107" s="656">
        <f t="shared" si="222"/>
        <v>-34214</v>
      </c>
      <c r="AF107" s="656">
        <f t="shared" si="222"/>
        <v>-1339</v>
      </c>
      <c r="AG107" s="656">
        <f t="shared" si="222"/>
        <v>0</v>
      </c>
      <c r="AH107" s="656">
        <f t="shared" ref="AH107" si="225">SUM(AH102:AH106)</f>
        <v>80000</v>
      </c>
      <c r="AI107" s="656">
        <f t="shared" si="222"/>
        <v>0</v>
      </c>
      <c r="AJ107" s="656">
        <f t="shared" si="222"/>
        <v>80000</v>
      </c>
      <c r="AK107" s="656">
        <f t="shared" si="222"/>
        <v>-56779</v>
      </c>
      <c r="AL107" s="657">
        <f t="shared" si="222"/>
        <v>-0.04</v>
      </c>
      <c r="AM107" s="657">
        <f t="shared" si="222"/>
        <v>0.02</v>
      </c>
      <c r="AN107" s="657">
        <f t="shared" si="222"/>
        <v>0</v>
      </c>
      <c r="AO107" s="657">
        <f t="shared" si="222"/>
        <v>-0.15</v>
      </c>
      <c r="AP107" s="657">
        <f t="shared" si="222"/>
        <v>0</v>
      </c>
      <c r="AQ107" s="657">
        <f t="shared" ref="AQ107" si="226">SUM(AQ102:AQ106)</f>
        <v>0</v>
      </c>
      <c r="AR107" s="657">
        <f t="shared" si="222"/>
        <v>0</v>
      </c>
      <c r="AS107" s="657">
        <f t="shared" si="222"/>
        <v>0</v>
      </c>
      <c r="AT107" s="657">
        <f t="shared" si="222"/>
        <v>-0.19</v>
      </c>
      <c r="AU107" s="657">
        <f t="shared" si="222"/>
        <v>0.02</v>
      </c>
      <c r="AV107" s="659">
        <f t="shared" si="222"/>
        <v>-0.17</v>
      </c>
      <c r="AW107" s="859">
        <f t="shared" si="222"/>
        <v>17075357</v>
      </c>
      <c r="AX107" s="656">
        <f t="shared" si="222"/>
        <v>12253018</v>
      </c>
      <c r="AY107" s="945">
        <f t="shared" ref="AY107" si="227">SUM(AY102:AY106)</f>
        <v>0</v>
      </c>
      <c r="AZ107" s="656">
        <f t="shared" si="222"/>
        <v>76000</v>
      </c>
      <c r="BA107" s="656">
        <f t="shared" si="222"/>
        <v>4155624</v>
      </c>
      <c r="BB107" s="656">
        <f t="shared" si="222"/>
        <v>245061</v>
      </c>
      <c r="BC107" s="656">
        <f t="shared" si="222"/>
        <v>345654</v>
      </c>
      <c r="BD107" s="657">
        <f t="shared" si="222"/>
        <v>26.475499999999997</v>
      </c>
      <c r="BE107" s="657">
        <f t="shared" si="222"/>
        <v>18.417899999999999</v>
      </c>
      <c r="BF107" s="657">
        <f t="shared" si="222"/>
        <v>0</v>
      </c>
      <c r="BG107" s="659">
        <f t="shared" si="222"/>
        <v>8.0576000000000008</v>
      </c>
    </row>
    <row r="108" spans="1:59" ht="12.95" customHeight="1" x14ac:dyDescent="0.25">
      <c r="A108" s="541">
        <v>20</v>
      </c>
      <c r="B108" s="639">
        <v>5425</v>
      </c>
      <c r="C108" s="652">
        <v>600099521</v>
      </c>
      <c r="D108" s="542">
        <v>854859</v>
      </c>
      <c r="E108" s="641" t="s">
        <v>410</v>
      </c>
      <c r="F108" s="542">
        <v>3233</v>
      </c>
      <c r="G108" s="641" t="s">
        <v>411</v>
      </c>
      <c r="H108" s="545" t="s">
        <v>282</v>
      </c>
      <c r="I108" s="522">
        <v>2540337</v>
      </c>
      <c r="J108" s="547">
        <v>1845989</v>
      </c>
      <c r="K108" s="547">
        <v>10000</v>
      </c>
      <c r="L108" s="339">
        <v>627324</v>
      </c>
      <c r="M108" s="339">
        <v>36920</v>
      </c>
      <c r="N108" s="547">
        <v>20104</v>
      </c>
      <c r="O108" s="548">
        <v>4.13</v>
      </c>
      <c r="P108" s="733">
        <v>2.92</v>
      </c>
      <c r="Q108" s="823">
        <v>1.21</v>
      </c>
      <c r="R108" s="112">
        <f t="shared" si="160"/>
        <v>0</v>
      </c>
      <c r="S108" s="113">
        <v>0</v>
      </c>
      <c r="T108" s="113">
        <v>0</v>
      </c>
      <c r="U108" s="113">
        <v>12924</v>
      </c>
      <c r="V108" s="113">
        <v>0</v>
      </c>
      <c r="W108" s="113">
        <v>0</v>
      </c>
      <c r="X108" s="113">
        <v>0</v>
      </c>
      <c r="Y108" s="113">
        <f t="shared" si="161"/>
        <v>12924</v>
      </c>
      <c r="Z108" s="113">
        <v>0</v>
      </c>
      <c r="AA108" s="113">
        <v>0</v>
      </c>
      <c r="AB108" s="113">
        <v>0</v>
      </c>
      <c r="AC108" s="113">
        <f t="shared" si="162"/>
        <v>0</v>
      </c>
      <c r="AD108" s="113">
        <f t="shared" si="163"/>
        <v>12924</v>
      </c>
      <c r="AE108" s="114">
        <f t="shared" si="164"/>
        <v>4368</v>
      </c>
      <c r="AF108" s="114">
        <f t="shared" si="165"/>
        <v>258</v>
      </c>
      <c r="AG108" s="113">
        <v>0</v>
      </c>
      <c r="AH108" s="113">
        <v>0</v>
      </c>
      <c r="AI108" s="113">
        <v>0</v>
      </c>
      <c r="AJ108" s="113">
        <f t="shared" si="166"/>
        <v>0</v>
      </c>
      <c r="AK108" s="113">
        <f t="shared" si="167"/>
        <v>17550</v>
      </c>
      <c r="AL108" s="115">
        <v>0</v>
      </c>
      <c r="AM108" s="115">
        <v>0</v>
      </c>
      <c r="AN108" s="115">
        <v>0</v>
      </c>
      <c r="AO108" s="115">
        <v>0</v>
      </c>
      <c r="AP108" s="115">
        <v>0</v>
      </c>
      <c r="AQ108" s="115">
        <v>0</v>
      </c>
      <c r="AR108" s="115">
        <v>0</v>
      </c>
      <c r="AS108" s="115">
        <v>0</v>
      </c>
      <c r="AT108" s="409">
        <f>AL108+AN108+AO108+AR108+AQ108</f>
        <v>0</v>
      </c>
      <c r="AU108" s="115">
        <f>AM108+AP108+AS108</f>
        <v>0</v>
      </c>
      <c r="AV108" s="116">
        <f t="shared" si="168"/>
        <v>0</v>
      </c>
      <c r="AW108" s="855">
        <f>I108+AK108</f>
        <v>2557887</v>
      </c>
      <c r="AX108" s="528">
        <f>J108+Y108</f>
        <v>1858913</v>
      </c>
      <c r="AY108" s="113">
        <f>W108</f>
        <v>0</v>
      </c>
      <c r="AZ108" s="113">
        <f>K108+AC108</f>
        <v>10000</v>
      </c>
      <c r="BA108" s="528">
        <f>L108+AE108</f>
        <v>631692</v>
      </c>
      <c r="BB108" s="528">
        <f>M108+AF108</f>
        <v>37178</v>
      </c>
      <c r="BC108" s="528">
        <f>N108+AJ108</f>
        <v>20104</v>
      </c>
      <c r="BD108" s="549">
        <f>O108+AV108</f>
        <v>4.13</v>
      </c>
      <c r="BE108" s="549">
        <f>P108+AT108</f>
        <v>2.92</v>
      </c>
      <c r="BF108" s="953">
        <f>AQ108</f>
        <v>0</v>
      </c>
      <c r="BG108" s="550">
        <f>Q108+AU108</f>
        <v>1.21</v>
      </c>
    </row>
    <row r="109" spans="1:59" ht="12.95" customHeight="1" x14ac:dyDescent="0.25">
      <c r="A109" s="642">
        <v>20</v>
      </c>
      <c r="B109" s="643">
        <v>5425</v>
      </c>
      <c r="C109" s="644">
        <v>600099521</v>
      </c>
      <c r="D109" s="643">
        <v>854859</v>
      </c>
      <c r="E109" s="645" t="s">
        <v>412</v>
      </c>
      <c r="F109" s="559"/>
      <c r="G109" s="651"/>
      <c r="H109" s="560"/>
      <c r="I109" s="646">
        <v>2540337</v>
      </c>
      <c r="J109" s="647">
        <v>1845989</v>
      </c>
      <c r="K109" s="647">
        <v>10000</v>
      </c>
      <c r="L109" s="647">
        <v>627324</v>
      </c>
      <c r="M109" s="647">
        <v>36920</v>
      </c>
      <c r="N109" s="647">
        <v>20104</v>
      </c>
      <c r="O109" s="648">
        <v>4.13</v>
      </c>
      <c r="P109" s="648">
        <v>2.92</v>
      </c>
      <c r="Q109" s="649">
        <v>1.21</v>
      </c>
      <c r="R109" s="646">
        <f t="shared" ref="R109:BG109" si="228">SUM(R108)</f>
        <v>0</v>
      </c>
      <c r="S109" s="647">
        <f t="shared" si="228"/>
        <v>0</v>
      </c>
      <c r="T109" s="647">
        <f t="shared" si="228"/>
        <v>0</v>
      </c>
      <c r="U109" s="647">
        <f t="shared" si="228"/>
        <v>12924</v>
      </c>
      <c r="V109" s="647">
        <f t="shared" si="228"/>
        <v>0</v>
      </c>
      <c r="W109" s="647">
        <f t="shared" ref="W109" si="229">SUM(W108)</f>
        <v>0</v>
      </c>
      <c r="X109" s="647">
        <f t="shared" si="228"/>
        <v>0</v>
      </c>
      <c r="Y109" s="647">
        <f t="shared" si="228"/>
        <v>12924</v>
      </c>
      <c r="Z109" s="647">
        <f t="shared" si="228"/>
        <v>0</v>
      </c>
      <c r="AA109" s="647">
        <f t="shared" si="228"/>
        <v>0</v>
      </c>
      <c r="AB109" s="647">
        <f t="shared" si="228"/>
        <v>0</v>
      </c>
      <c r="AC109" s="647">
        <f t="shared" si="228"/>
        <v>0</v>
      </c>
      <c r="AD109" s="647">
        <f t="shared" si="228"/>
        <v>12924</v>
      </c>
      <c r="AE109" s="647">
        <f t="shared" si="228"/>
        <v>4368</v>
      </c>
      <c r="AF109" s="647">
        <f t="shared" si="228"/>
        <v>258</v>
      </c>
      <c r="AG109" s="647">
        <f t="shared" si="228"/>
        <v>0</v>
      </c>
      <c r="AH109" s="647">
        <f t="shared" si="228"/>
        <v>0</v>
      </c>
      <c r="AI109" s="647">
        <f t="shared" si="228"/>
        <v>0</v>
      </c>
      <c r="AJ109" s="647">
        <f t="shared" si="228"/>
        <v>0</v>
      </c>
      <c r="AK109" s="647">
        <f t="shared" si="228"/>
        <v>17550</v>
      </c>
      <c r="AL109" s="648">
        <f t="shared" si="228"/>
        <v>0</v>
      </c>
      <c r="AM109" s="648">
        <f t="shared" si="228"/>
        <v>0</v>
      </c>
      <c r="AN109" s="648">
        <f t="shared" si="228"/>
        <v>0</v>
      </c>
      <c r="AO109" s="648">
        <f t="shared" si="228"/>
        <v>0</v>
      </c>
      <c r="AP109" s="648">
        <f t="shared" si="228"/>
        <v>0</v>
      </c>
      <c r="AQ109" s="648">
        <f t="shared" ref="AQ109" si="230">SUM(AQ108)</f>
        <v>0</v>
      </c>
      <c r="AR109" s="648">
        <f t="shared" si="228"/>
        <v>0</v>
      </c>
      <c r="AS109" s="648">
        <f t="shared" si="228"/>
        <v>0</v>
      </c>
      <c r="AT109" s="648">
        <f t="shared" si="228"/>
        <v>0</v>
      </c>
      <c r="AU109" s="648">
        <f t="shared" si="228"/>
        <v>0</v>
      </c>
      <c r="AV109" s="650">
        <f t="shared" si="228"/>
        <v>0</v>
      </c>
      <c r="AW109" s="858">
        <f t="shared" si="228"/>
        <v>2557887</v>
      </c>
      <c r="AX109" s="647">
        <f t="shared" si="228"/>
        <v>1858913</v>
      </c>
      <c r="AY109" s="944">
        <f t="shared" ref="AY109" si="231">SUM(AY108)</f>
        <v>0</v>
      </c>
      <c r="AZ109" s="647">
        <f t="shared" si="228"/>
        <v>10000</v>
      </c>
      <c r="BA109" s="647">
        <f t="shared" si="228"/>
        <v>631692</v>
      </c>
      <c r="BB109" s="647">
        <f t="shared" si="228"/>
        <v>37178</v>
      </c>
      <c r="BC109" s="647">
        <f t="shared" si="228"/>
        <v>20104</v>
      </c>
      <c r="BD109" s="648">
        <f t="shared" si="228"/>
        <v>4.13</v>
      </c>
      <c r="BE109" s="648">
        <f t="shared" si="228"/>
        <v>2.92</v>
      </c>
      <c r="BF109" s="648">
        <f t="shared" si="228"/>
        <v>0</v>
      </c>
      <c r="BG109" s="650">
        <f t="shared" si="228"/>
        <v>1.21</v>
      </c>
    </row>
    <row r="110" spans="1:59" ht="12.95" customHeight="1" x14ac:dyDescent="0.25">
      <c r="A110" s="541">
        <v>21</v>
      </c>
      <c r="B110" s="639">
        <v>5426</v>
      </c>
      <c r="C110" s="640">
        <v>600098761</v>
      </c>
      <c r="D110" s="542">
        <v>72742615</v>
      </c>
      <c r="E110" s="641" t="s">
        <v>413</v>
      </c>
      <c r="F110" s="542">
        <v>3111</v>
      </c>
      <c r="G110" s="641" t="s">
        <v>329</v>
      </c>
      <c r="H110" s="545" t="s">
        <v>281</v>
      </c>
      <c r="I110" s="522">
        <v>6263632</v>
      </c>
      <c r="J110" s="547">
        <v>4448021</v>
      </c>
      <c r="K110" s="547">
        <v>90000</v>
      </c>
      <c r="L110" s="339">
        <v>1533851</v>
      </c>
      <c r="M110" s="339">
        <v>88961</v>
      </c>
      <c r="N110" s="547">
        <v>102799</v>
      </c>
      <c r="O110" s="548">
        <v>10.4682</v>
      </c>
      <c r="P110" s="733">
        <v>8</v>
      </c>
      <c r="Q110" s="823">
        <v>2.4681999999999999</v>
      </c>
      <c r="R110" s="112">
        <f t="shared" si="160"/>
        <v>0</v>
      </c>
      <c r="S110" s="113">
        <v>0</v>
      </c>
      <c r="T110" s="113">
        <v>0</v>
      </c>
      <c r="U110" s="113">
        <v>38796</v>
      </c>
      <c r="V110" s="113">
        <v>0</v>
      </c>
      <c r="W110" s="113">
        <v>0</v>
      </c>
      <c r="X110" s="113">
        <v>0</v>
      </c>
      <c r="Y110" s="113">
        <f t="shared" si="161"/>
        <v>38796</v>
      </c>
      <c r="Z110" s="113">
        <v>0</v>
      </c>
      <c r="AA110" s="113">
        <v>0</v>
      </c>
      <c r="AB110" s="113">
        <v>0</v>
      </c>
      <c r="AC110" s="113">
        <f t="shared" si="162"/>
        <v>0</v>
      </c>
      <c r="AD110" s="113">
        <f t="shared" si="163"/>
        <v>38796</v>
      </c>
      <c r="AE110" s="114">
        <f t="shared" si="164"/>
        <v>13113</v>
      </c>
      <c r="AF110" s="114">
        <f t="shared" si="165"/>
        <v>776</v>
      </c>
      <c r="AG110" s="113">
        <v>0</v>
      </c>
      <c r="AH110" s="113">
        <v>0</v>
      </c>
      <c r="AI110" s="113">
        <v>0</v>
      </c>
      <c r="AJ110" s="113">
        <f t="shared" si="166"/>
        <v>0</v>
      </c>
      <c r="AK110" s="113">
        <f t="shared" si="167"/>
        <v>52685</v>
      </c>
      <c r="AL110" s="115">
        <v>0</v>
      </c>
      <c r="AM110" s="115">
        <v>0</v>
      </c>
      <c r="AN110" s="115">
        <v>0</v>
      </c>
      <c r="AO110" s="115">
        <v>0</v>
      </c>
      <c r="AP110" s="115">
        <v>0</v>
      </c>
      <c r="AQ110" s="115">
        <v>0</v>
      </c>
      <c r="AR110" s="115">
        <v>0</v>
      </c>
      <c r="AS110" s="115">
        <v>0</v>
      </c>
      <c r="AT110" s="409">
        <f t="shared" ref="AT110:AT113" si="232">AL110+AN110+AO110+AR110+AQ110</f>
        <v>0</v>
      </c>
      <c r="AU110" s="115">
        <f>AM110+AP110+AS110</f>
        <v>0</v>
      </c>
      <c r="AV110" s="116">
        <f t="shared" si="168"/>
        <v>0</v>
      </c>
      <c r="AW110" s="855">
        <f>I110+AK110</f>
        <v>6316317</v>
      </c>
      <c r="AX110" s="528">
        <f>J110+Y110</f>
        <v>4486817</v>
      </c>
      <c r="AY110" s="113">
        <f t="shared" ref="AY110:AY113" si="233">W110</f>
        <v>0</v>
      </c>
      <c r="AZ110" s="113">
        <f>K110+AC110</f>
        <v>90000</v>
      </c>
      <c r="BA110" s="528">
        <f t="shared" ref="BA110:BB113" si="234">L110+AE110</f>
        <v>1546964</v>
      </c>
      <c r="BB110" s="528">
        <f t="shared" si="234"/>
        <v>89737</v>
      </c>
      <c r="BC110" s="528">
        <f>N110+AJ110</f>
        <v>102799</v>
      </c>
      <c r="BD110" s="549">
        <f>O110+AV110</f>
        <v>10.4682</v>
      </c>
      <c r="BE110" s="549">
        <f>P110+AT110</f>
        <v>8</v>
      </c>
      <c r="BF110" s="953">
        <f t="shared" ref="BF110:BF113" si="235">AQ110</f>
        <v>0</v>
      </c>
      <c r="BG110" s="550">
        <f>Q110+AU110</f>
        <v>2.4681999999999999</v>
      </c>
    </row>
    <row r="111" spans="1:59" ht="12.95" customHeight="1" x14ac:dyDescent="0.25">
      <c r="A111" s="541">
        <v>21</v>
      </c>
      <c r="B111" s="639">
        <v>5426</v>
      </c>
      <c r="C111" s="640">
        <v>600098761</v>
      </c>
      <c r="D111" s="542">
        <v>72742615</v>
      </c>
      <c r="E111" s="641" t="s">
        <v>413</v>
      </c>
      <c r="F111" s="542">
        <v>3111</v>
      </c>
      <c r="G111" s="653" t="s">
        <v>317</v>
      </c>
      <c r="H111" s="545" t="s">
        <v>281</v>
      </c>
      <c r="I111" s="522">
        <v>0</v>
      </c>
      <c r="J111" s="547">
        <v>0</v>
      </c>
      <c r="K111" s="547">
        <v>0</v>
      </c>
      <c r="L111" s="339">
        <v>0</v>
      </c>
      <c r="M111" s="339">
        <v>0</v>
      </c>
      <c r="N111" s="547">
        <v>0</v>
      </c>
      <c r="O111" s="548">
        <v>0</v>
      </c>
      <c r="P111" s="733">
        <v>0</v>
      </c>
      <c r="Q111" s="823">
        <v>0</v>
      </c>
      <c r="R111" s="112">
        <f t="shared" si="160"/>
        <v>0</v>
      </c>
      <c r="S111" s="113">
        <v>0</v>
      </c>
      <c r="T111" s="113">
        <v>0</v>
      </c>
      <c r="U111" s="113">
        <v>0</v>
      </c>
      <c r="V111" s="113">
        <v>0</v>
      </c>
      <c r="W111" s="113">
        <v>0</v>
      </c>
      <c r="X111" s="113">
        <v>0</v>
      </c>
      <c r="Y111" s="113">
        <f t="shared" si="161"/>
        <v>0</v>
      </c>
      <c r="Z111" s="113">
        <v>0</v>
      </c>
      <c r="AA111" s="113">
        <v>0</v>
      </c>
      <c r="AB111" s="113">
        <v>0</v>
      </c>
      <c r="AC111" s="113">
        <f t="shared" si="162"/>
        <v>0</v>
      </c>
      <c r="AD111" s="113">
        <f t="shared" si="163"/>
        <v>0</v>
      </c>
      <c r="AE111" s="114">
        <f t="shared" si="164"/>
        <v>0</v>
      </c>
      <c r="AF111" s="114">
        <f t="shared" si="165"/>
        <v>0</v>
      </c>
      <c r="AG111" s="113">
        <v>0</v>
      </c>
      <c r="AH111" s="113">
        <v>0</v>
      </c>
      <c r="AI111" s="113">
        <v>0</v>
      </c>
      <c r="AJ111" s="113">
        <f t="shared" si="166"/>
        <v>0</v>
      </c>
      <c r="AK111" s="113">
        <f t="shared" si="167"/>
        <v>0</v>
      </c>
      <c r="AL111" s="115">
        <v>0</v>
      </c>
      <c r="AM111" s="115">
        <v>0</v>
      </c>
      <c r="AN111" s="115">
        <v>0</v>
      </c>
      <c r="AO111" s="115">
        <v>0</v>
      </c>
      <c r="AP111" s="115">
        <v>0</v>
      </c>
      <c r="AQ111" s="115">
        <v>0</v>
      </c>
      <c r="AR111" s="115">
        <v>0</v>
      </c>
      <c r="AS111" s="115">
        <v>0</v>
      </c>
      <c r="AT111" s="409">
        <f t="shared" si="232"/>
        <v>0</v>
      </c>
      <c r="AU111" s="115">
        <f>AM111+AP111+AS111</f>
        <v>0</v>
      </c>
      <c r="AV111" s="116">
        <f t="shared" si="168"/>
        <v>0</v>
      </c>
      <c r="AW111" s="855">
        <f>I111+AK111</f>
        <v>0</v>
      </c>
      <c r="AX111" s="528">
        <f>J111+Y111</f>
        <v>0</v>
      </c>
      <c r="AY111" s="113">
        <f t="shared" si="233"/>
        <v>0</v>
      </c>
      <c r="AZ111" s="113">
        <f>K111+AC111</f>
        <v>0</v>
      </c>
      <c r="BA111" s="528">
        <f t="shared" si="234"/>
        <v>0</v>
      </c>
      <c r="BB111" s="528">
        <f t="shared" si="234"/>
        <v>0</v>
      </c>
      <c r="BC111" s="528">
        <f>N111+AJ111</f>
        <v>0</v>
      </c>
      <c r="BD111" s="549">
        <f>O111+AV111</f>
        <v>0</v>
      </c>
      <c r="BE111" s="549">
        <f>P111+AT111</f>
        <v>0</v>
      </c>
      <c r="BF111" s="953">
        <f t="shared" si="235"/>
        <v>0</v>
      </c>
      <c r="BG111" s="550">
        <f>Q111+AU111</f>
        <v>0</v>
      </c>
    </row>
    <row r="112" spans="1:59" ht="12.95" customHeight="1" x14ac:dyDescent="0.25">
      <c r="A112" s="541">
        <v>21</v>
      </c>
      <c r="B112" s="639">
        <v>5426</v>
      </c>
      <c r="C112" s="640">
        <v>600098761</v>
      </c>
      <c r="D112" s="542">
        <v>72742615</v>
      </c>
      <c r="E112" s="641" t="s">
        <v>413</v>
      </c>
      <c r="F112" s="542">
        <v>3111</v>
      </c>
      <c r="G112" s="653" t="s">
        <v>323</v>
      </c>
      <c r="H112" s="545" t="s">
        <v>282</v>
      </c>
      <c r="I112" s="522">
        <v>560855</v>
      </c>
      <c r="J112" s="547">
        <v>411896</v>
      </c>
      <c r="K112" s="547">
        <v>0</v>
      </c>
      <c r="L112" s="339">
        <v>139221</v>
      </c>
      <c r="M112" s="339">
        <v>8238</v>
      </c>
      <c r="N112" s="547">
        <v>1500</v>
      </c>
      <c r="O112" s="548">
        <v>1.19</v>
      </c>
      <c r="P112" s="733">
        <v>1.19</v>
      </c>
      <c r="Q112" s="823">
        <v>0</v>
      </c>
      <c r="R112" s="112">
        <f t="shared" si="160"/>
        <v>0</v>
      </c>
      <c r="S112" s="113">
        <v>7712</v>
      </c>
      <c r="T112" s="113">
        <v>0</v>
      </c>
      <c r="U112" s="113">
        <v>0</v>
      </c>
      <c r="V112" s="113">
        <v>0</v>
      </c>
      <c r="W112" s="113">
        <v>0</v>
      </c>
      <c r="X112" s="113">
        <v>0</v>
      </c>
      <c r="Y112" s="113">
        <f t="shared" si="161"/>
        <v>7712</v>
      </c>
      <c r="Z112" s="113">
        <v>0</v>
      </c>
      <c r="AA112" s="113">
        <v>0</v>
      </c>
      <c r="AB112" s="113">
        <v>0</v>
      </c>
      <c r="AC112" s="113">
        <f t="shared" si="162"/>
        <v>0</v>
      </c>
      <c r="AD112" s="113">
        <f t="shared" si="163"/>
        <v>7712</v>
      </c>
      <c r="AE112" s="114">
        <f t="shared" si="164"/>
        <v>2607</v>
      </c>
      <c r="AF112" s="114">
        <f t="shared" si="165"/>
        <v>154</v>
      </c>
      <c r="AG112" s="113">
        <v>0</v>
      </c>
      <c r="AH112" s="113">
        <v>0</v>
      </c>
      <c r="AI112" s="113">
        <v>0</v>
      </c>
      <c r="AJ112" s="113">
        <f t="shared" si="166"/>
        <v>0</v>
      </c>
      <c r="AK112" s="113">
        <f t="shared" si="167"/>
        <v>10473</v>
      </c>
      <c r="AL112" s="115">
        <v>0</v>
      </c>
      <c r="AM112" s="115">
        <v>0</v>
      </c>
      <c r="AN112" s="115">
        <v>0.02</v>
      </c>
      <c r="AO112" s="115">
        <v>0</v>
      </c>
      <c r="AP112" s="115">
        <v>0</v>
      </c>
      <c r="AQ112" s="115">
        <v>0</v>
      </c>
      <c r="AR112" s="115">
        <v>0</v>
      </c>
      <c r="AS112" s="115">
        <v>0</v>
      </c>
      <c r="AT112" s="409">
        <f t="shared" si="232"/>
        <v>0.02</v>
      </c>
      <c r="AU112" s="115">
        <f>AM112+AP112+AS112</f>
        <v>0</v>
      </c>
      <c r="AV112" s="116">
        <f t="shared" si="168"/>
        <v>0.02</v>
      </c>
      <c r="AW112" s="855">
        <f>I112+AK112</f>
        <v>571328</v>
      </c>
      <c r="AX112" s="528">
        <f>J112+Y112</f>
        <v>419608</v>
      </c>
      <c r="AY112" s="113">
        <f t="shared" si="233"/>
        <v>0</v>
      </c>
      <c r="AZ112" s="113">
        <f>K112+AC112</f>
        <v>0</v>
      </c>
      <c r="BA112" s="528">
        <f t="shared" si="234"/>
        <v>141828</v>
      </c>
      <c r="BB112" s="528">
        <f t="shared" si="234"/>
        <v>8392</v>
      </c>
      <c r="BC112" s="528">
        <f>N112+AJ112</f>
        <v>1500</v>
      </c>
      <c r="BD112" s="549">
        <f>O112+AV112</f>
        <v>1.21</v>
      </c>
      <c r="BE112" s="549">
        <f>P112+AT112</f>
        <v>1.21</v>
      </c>
      <c r="BF112" s="953">
        <f t="shared" si="235"/>
        <v>0</v>
      </c>
      <c r="BG112" s="550">
        <f>Q112+AU112</f>
        <v>0</v>
      </c>
    </row>
    <row r="113" spans="1:59" ht="12.95" customHeight="1" x14ac:dyDescent="0.25">
      <c r="A113" s="541">
        <v>21</v>
      </c>
      <c r="B113" s="639">
        <v>5426</v>
      </c>
      <c r="C113" s="640">
        <v>600098761</v>
      </c>
      <c r="D113" s="542">
        <v>72742615</v>
      </c>
      <c r="E113" s="641" t="s">
        <v>413</v>
      </c>
      <c r="F113" s="542">
        <v>3141</v>
      </c>
      <c r="G113" s="641" t="s">
        <v>319</v>
      </c>
      <c r="H113" s="545" t="s">
        <v>282</v>
      </c>
      <c r="I113" s="522">
        <v>935251</v>
      </c>
      <c r="J113" s="547">
        <v>679070</v>
      </c>
      <c r="K113" s="547">
        <v>6000</v>
      </c>
      <c r="L113" s="339">
        <v>231554</v>
      </c>
      <c r="M113" s="339">
        <v>13581</v>
      </c>
      <c r="N113" s="547">
        <v>5046</v>
      </c>
      <c r="O113" s="548">
        <v>2.33</v>
      </c>
      <c r="P113" s="733">
        <v>0</v>
      </c>
      <c r="Q113" s="823">
        <v>2.33</v>
      </c>
      <c r="R113" s="112">
        <f t="shared" si="160"/>
        <v>6000</v>
      </c>
      <c r="S113" s="113">
        <v>0</v>
      </c>
      <c r="T113" s="113">
        <v>0</v>
      </c>
      <c r="U113" s="113">
        <v>0</v>
      </c>
      <c r="V113" s="113">
        <v>0</v>
      </c>
      <c r="W113" s="113">
        <v>0</v>
      </c>
      <c r="X113" s="113">
        <v>0</v>
      </c>
      <c r="Y113" s="113">
        <f t="shared" si="161"/>
        <v>6000</v>
      </c>
      <c r="Z113" s="113">
        <v>-6000</v>
      </c>
      <c r="AA113" s="113">
        <v>0</v>
      </c>
      <c r="AB113" s="113">
        <v>0</v>
      </c>
      <c r="AC113" s="113">
        <f t="shared" si="162"/>
        <v>-6000</v>
      </c>
      <c r="AD113" s="113">
        <f t="shared" si="163"/>
        <v>0</v>
      </c>
      <c r="AE113" s="114">
        <f t="shared" si="164"/>
        <v>0</v>
      </c>
      <c r="AF113" s="114">
        <f t="shared" si="165"/>
        <v>120</v>
      </c>
      <c r="AG113" s="113">
        <v>0</v>
      </c>
      <c r="AH113" s="113">
        <v>0</v>
      </c>
      <c r="AI113" s="113">
        <v>0</v>
      </c>
      <c r="AJ113" s="113">
        <f t="shared" si="166"/>
        <v>0</v>
      </c>
      <c r="AK113" s="113">
        <f t="shared" si="167"/>
        <v>120</v>
      </c>
      <c r="AL113" s="115">
        <v>0</v>
      </c>
      <c r="AM113" s="115">
        <v>0</v>
      </c>
      <c r="AN113" s="115">
        <v>0</v>
      </c>
      <c r="AO113" s="115">
        <v>0</v>
      </c>
      <c r="AP113" s="115">
        <v>0</v>
      </c>
      <c r="AQ113" s="115">
        <v>0</v>
      </c>
      <c r="AR113" s="115">
        <v>0</v>
      </c>
      <c r="AS113" s="115">
        <v>0</v>
      </c>
      <c r="AT113" s="409">
        <f t="shared" si="232"/>
        <v>0</v>
      </c>
      <c r="AU113" s="115">
        <f>AM113+AP113+AS113</f>
        <v>0</v>
      </c>
      <c r="AV113" s="116">
        <f t="shared" si="168"/>
        <v>0</v>
      </c>
      <c r="AW113" s="855">
        <f>I113+AK113</f>
        <v>935371</v>
      </c>
      <c r="AX113" s="528">
        <f>J113+Y113</f>
        <v>685070</v>
      </c>
      <c r="AY113" s="113">
        <f t="shared" si="233"/>
        <v>0</v>
      </c>
      <c r="AZ113" s="113">
        <f>K113+AC113</f>
        <v>0</v>
      </c>
      <c r="BA113" s="528">
        <f t="shared" si="234"/>
        <v>231554</v>
      </c>
      <c r="BB113" s="528">
        <f t="shared" si="234"/>
        <v>13701</v>
      </c>
      <c r="BC113" s="528">
        <f>N113+AJ113</f>
        <v>5046</v>
      </c>
      <c r="BD113" s="549">
        <f>O113+AV113</f>
        <v>2.33</v>
      </c>
      <c r="BE113" s="549">
        <f>P113+AT113</f>
        <v>0</v>
      </c>
      <c r="BF113" s="953">
        <f t="shared" si="235"/>
        <v>0</v>
      </c>
      <c r="BG113" s="550">
        <f>Q113+AU113</f>
        <v>2.33</v>
      </c>
    </row>
    <row r="114" spans="1:59" ht="12.95" customHeight="1" x14ac:dyDescent="0.25">
      <c r="A114" s="642">
        <v>21</v>
      </c>
      <c r="B114" s="643">
        <v>5426</v>
      </c>
      <c r="C114" s="644">
        <v>600098761</v>
      </c>
      <c r="D114" s="643">
        <v>72742615</v>
      </c>
      <c r="E114" s="645" t="s">
        <v>414</v>
      </c>
      <c r="F114" s="559"/>
      <c r="G114" s="651"/>
      <c r="H114" s="560"/>
      <c r="I114" s="655">
        <v>7759738</v>
      </c>
      <c r="J114" s="656">
        <v>5538987</v>
      </c>
      <c r="K114" s="656">
        <v>96000</v>
      </c>
      <c r="L114" s="656">
        <v>1904626</v>
      </c>
      <c r="M114" s="656">
        <v>110780</v>
      </c>
      <c r="N114" s="656">
        <v>109345</v>
      </c>
      <c r="O114" s="657">
        <v>13.988199999999999</v>
      </c>
      <c r="P114" s="657">
        <v>9.19</v>
      </c>
      <c r="Q114" s="658">
        <v>4.7981999999999996</v>
      </c>
      <c r="R114" s="655">
        <f t="shared" ref="R114:BG114" si="236">SUM(R110:R113)</f>
        <v>6000</v>
      </c>
      <c r="S114" s="656">
        <f t="shared" si="236"/>
        <v>7712</v>
      </c>
      <c r="T114" s="656">
        <f t="shared" si="236"/>
        <v>0</v>
      </c>
      <c r="U114" s="656">
        <f t="shared" ref="U114" si="237">SUM(U110:U113)</f>
        <v>38796</v>
      </c>
      <c r="V114" s="656">
        <f t="shared" si="236"/>
        <v>0</v>
      </c>
      <c r="W114" s="656">
        <f t="shared" ref="W114" si="238">SUM(W110:W113)</f>
        <v>0</v>
      </c>
      <c r="X114" s="656">
        <f t="shared" si="236"/>
        <v>0</v>
      </c>
      <c r="Y114" s="656">
        <f t="shared" si="236"/>
        <v>52508</v>
      </c>
      <c r="Z114" s="656">
        <f t="shared" si="236"/>
        <v>-6000</v>
      </c>
      <c r="AA114" s="656">
        <f t="shared" si="236"/>
        <v>0</v>
      </c>
      <c r="AB114" s="656">
        <f t="shared" si="236"/>
        <v>0</v>
      </c>
      <c r="AC114" s="656">
        <f t="shared" si="236"/>
        <v>-6000</v>
      </c>
      <c r="AD114" s="656">
        <f t="shared" si="236"/>
        <v>46508</v>
      </c>
      <c r="AE114" s="656">
        <f t="shared" si="236"/>
        <v>15720</v>
      </c>
      <c r="AF114" s="656">
        <f t="shared" si="236"/>
        <v>1050</v>
      </c>
      <c r="AG114" s="656">
        <f t="shared" si="236"/>
        <v>0</v>
      </c>
      <c r="AH114" s="656">
        <f t="shared" ref="AH114" si="239">SUM(AH110:AH113)</f>
        <v>0</v>
      </c>
      <c r="AI114" s="656">
        <f t="shared" si="236"/>
        <v>0</v>
      </c>
      <c r="AJ114" s="656">
        <f t="shared" si="236"/>
        <v>0</v>
      </c>
      <c r="AK114" s="656">
        <f t="shared" si="236"/>
        <v>63278</v>
      </c>
      <c r="AL114" s="657">
        <f t="shared" si="236"/>
        <v>0</v>
      </c>
      <c r="AM114" s="657">
        <f t="shared" si="236"/>
        <v>0</v>
      </c>
      <c r="AN114" s="657">
        <f t="shared" si="236"/>
        <v>0.02</v>
      </c>
      <c r="AO114" s="657">
        <f t="shared" si="236"/>
        <v>0</v>
      </c>
      <c r="AP114" s="657">
        <f t="shared" si="236"/>
        <v>0</v>
      </c>
      <c r="AQ114" s="657">
        <f t="shared" ref="AQ114" si="240">SUM(AQ110:AQ113)</f>
        <v>0</v>
      </c>
      <c r="AR114" s="657">
        <f t="shared" si="236"/>
        <v>0</v>
      </c>
      <c r="AS114" s="657">
        <f t="shared" si="236"/>
        <v>0</v>
      </c>
      <c r="AT114" s="657">
        <f t="shared" si="236"/>
        <v>0.02</v>
      </c>
      <c r="AU114" s="657">
        <f t="shared" si="236"/>
        <v>0</v>
      </c>
      <c r="AV114" s="659">
        <f t="shared" si="236"/>
        <v>0.02</v>
      </c>
      <c r="AW114" s="859">
        <f t="shared" si="236"/>
        <v>7823016</v>
      </c>
      <c r="AX114" s="656">
        <f t="shared" si="236"/>
        <v>5591495</v>
      </c>
      <c r="AY114" s="945">
        <f t="shared" ref="AY114" si="241">SUM(AY110:AY113)</f>
        <v>0</v>
      </c>
      <c r="AZ114" s="656">
        <f t="shared" si="236"/>
        <v>90000</v>
      </c>
      <c r="BA114" s="656">
        <f t="shared" si="236"/>
        <v>1920346</v>
      </c>
      <c r="BB114" s="656">
        <f t="shared" si="236"/>
        <v>111830</v>
      </c>
      <c r="BC114" s="656">
        <f t="shared" si="236"/>
        <v>109345</v>
      </c>
      <c r="BD114" s="657">
        <f t="shared" si="236"/>
        <v>14.0082</v>
      </c>
      <c r="BE114" s="657">
        <f t="shared" si="236"/>
        <v>9.2100000000000009</v>
      </c>
      <c r="BF114" s="657">
        <f t="shared" si="236"/>
        <v>0</v>
      </c>
      <c r="BG114" s="659">
        <f t="shared" si="236"/>
        <v>4.7981999999999996</v>
      </c>
    </row>
    <row r="115" spans="1:59" ht="12.95" customHeight="1" x14ac:dyDescent="0.25">
      <c r="A115" s="541">
        <v>22</v>
      </c>
      <c r="B115" s="639">
        <v>5423</v>
      </c>
      <c r="C115" s="640">
        <v>600098516</v>
      </c>
      <c r="D115" s="542">
        <v>72742453</v>
      </c>
      <c r="E115" s="641" t="s">
        <v>415</v>
      </c>
      <c r="F115" s="542">
        <v>3111</v>
      </c>
      <c r="G115" s="641" t="s">
        <v>329</v>
      </c>
      <c r="H115" s="545" t="s">
        <v>281</v>
      </c>
      <c r="I115" s="522">
        <v>9073105</v>
      </c>
      <c r="J115" s="547">
        <v>6600335</v>
      </c>
      <c r="K115" s="547">
        <v>0</v>
      </c>
      <c r="L115" s="339">
        <v>2230913</v>
      </c>
      <c r="M115" s="339">
        <v>132007</v>
      </c>
      <c r="N115" s="547">
        <v>109850</v>
      </c>
      <c r="O115" s="548">
        <v>15.60045</v>
      </c>
      <c r="P115" s="733">
        <v>11</v>
      </c>
      <c r="Q115" s="823">
        <v>4.6004500000000004</v>
      </c>
      <c r="R115" s="112">
        <f t="shared" si="160"/>
        <v>0</v>
      </c>
      <c r="S115" s="113">
        <v>0</v>
      </c>
      <c r="T115" s="113">
        <v>0</v>
      </c>
      <c r="U115" s="113">
        <v>47720</v>
      </c>
      <c r="V115" s="113">
        <v>0</v>
      </c>
      <c r="W115" s="113">
        <v>0</v>
      </c>
      <c r="X115" s="113">
        <v>0</v>
      </c>
      <c r="Y115" s="113">
        <f t="shared" si="161"/>
        <v>47720</v>
      </c>
      <c r="Z115" s="113">
        <v>0</v>
      </c>
      <c r="AA115" s="113">
        <v>0</v>
      </c>
      <c r="AB115" s="113">
        <v>0</v>
      </c>
      <c r="AC115" s="113">
        <f t="shared" si="162"/>
        <v>0</v>
      </c>
      <c r="AD115" s="113">
        <f t="shared" si="163"/>
        <v>47720</v>
      </c>
      <c r="AE115" s="114">
        <f t="shared" si="164"/>
        <v>16129</v>
      </c>
      <c r="AF115" s="114">
        <f t="shared" si="165"/>
        <v>954</v>
      </c>
      <c r="AG115" s="113">
        <v>0</v>
      </c>
      <c r="AH115" s="113">
        <v>0</v>
      </c>
      <c r="AI115" s="113">
        <v>0</v>
      </c>
      <c r="AJ115" s="113">
        <f t="shared" si="166"/>
        <v>0</v>
      </c>
      <c r="AK115" s="113">
        <f t="shared" si="167"/>
        <v>64803</v>
      </c>
      <c r="AL115" s="115">
        <v>0</v>
      </c>
      <c r="AM115" s="115">
        <v>0</v>
      </c>
      <c r="AN115" s="115">
        <v>0</v>
      </c>
      <c r="AO115" s="115">
        <v>0</v>
      </c>
      <c r="AP115" s="115">
        <v>0</v>
      </c>
      <c r="AQ115" s="115">
        <v>0</v>
      </c>
      <c r="AR115" s="115">
        <v>0</v>
      </c>
      <c r="AS115" s="115">
        <v>0</v>
      </c>
      <c r="AT115" s="409">
        <f t="shared" ref="AT115:AT117" si="242">AL115+AN115+AO115+AR115+AQ115</f>
        <v>0</v>
      </c>
      <c r="AU115" s="115">
        <f>AM115+AP115+AS115</f>
        <v>0</v>
      </c>
      <c r="AV115" s="116">
        <f t="shared" si="168"/>
        <v>0</v>
      </c>
      <c r="AW115" s="855">
        <f>I115+AK115</f>
        <v>9137908</v>
      </c>
      <c r="AX115" s="528">
        <f>J115+Y115</f>
        <v>6648055</v>
      </c>
      <c r="AY115" s="113">
        <f t="shared" ref="AY115:AY117" si="243">W115</f>
        <v>0</v>
      </c>
      <c r="AZ115" s="113">
        <f>K115+AC115</f>
        <v>0</v>
      </c>
      <c r="BA115" s="528">
        <f t="shared" ref="BA115:BB117" si="244">L115+AE115</f>
        <v>2247042</v>
      </c>
      <c r="BB115" s="528">
        <f t="shared" si="244"/>
        <v>132961</v>
      </c>
      <c r="BC115" s="528">
        <f>N115+AJ115</f>
        <v>109850</v>
      </c>
      <c r="BD115" s="549">
        <f>O115+AV115</f>
        <v>15.60045</v>
      </c>
      <c r="BE115" s="549">
        <f>P115+AT115</f>
        <v>11</v>
      </c>
      <c r="BF115" s="953">
        <f t="shared" ref="BF115:BF117" si="245">AQ115</f>
        <v>0</v>
      </c>
      <c r="BG115" s="550">
        <f>Q115+AU115</f>
        <v>4.6004500000000004</v>
      </c>
    </row>
    <row r="116" spans="1:59" ht="12.95" customHeight="1" x14ac:dyDescent="0.25">
      <c r="A116" s="541">
        <v>22</v>
      </c>
      <c r="B116" s="639">
        <v>5423</v>
      </c>
      <c r="C116" s="640">
        <v>600098516</v>
      </c>
      <c r="D116" s="542">
        <v>72742453</v>
      </c>
      <c r="E116" s="641" t="s">
        <v>415</v>
      </c>
      <c r="F116" s="542">
        <v>3111</v>
      </c>
      <c r="G116" s="641" t="s">
        <v>323</v>
      </c>
      <c r="H116" s="545" t="s">
        <v>282</v>
      </c>
      <c r="I116" s="522">
        <v>588088</v>
      </c>
      <c r="J116" s="547">
        <v>433054</v>
      </c>
      <c r="K116" s="547">
        <v>0</v>
      </c>
      <c r="L116" s="339">
        <v>146373</v>
      </c>
      <c r="M116" s="339">
        <v>8661</v>
      </c>
      <c r="N116" s="547">
        <v>0</v>
      </c>
      <c r="O116" s="548">
        <v>1.25</v>
      </c>
      <c r="P116" s="733">
        <v>1.25</v>
      </c>
      <c r="Q116" s="823">
        <v>0</v>
      </c>
      <c r="R116" s="112">
        <f t="shared" si="160"/>
        <v>0</v>
      </c>
      <c r="S116" s="113">
        <v>-115481</v>
      </c>
      <c r="T116" s="113">
        <v>0</v>
      </c>
      <c r="U116" s="113">
        <v>0</v>
      </c>
      <c r="V116" s="113">
        <v>0</v>
      </c>
      <c r="W116" s="113">
        <v>0</v>
      </c>
      <c r="X116" s="113">
        <v>0</v>
      </c>
      <c r="Y116" s="113">
        <f t="shared" si="161"/>
        <v>-115481</v>
      </c>
      <c r="Z116" s="113">
        <v>0</v>
      </c>
      <c r="AA116" s="113">
        <v>0</v>
      </c>
      <c r="AB116" s="113">
        <v>0</v>
      </c>
      <c r="AC116" s="113">
        <f t="shared" si="162"/>
        <v>0</v>
      </c>
      <c r="AD116" s="113">
        <f t="shared" si="163"/>
        <v>-115481</v>
      </c>
      <c r="AE116" s="114">
        <f t="shared" si="164"/>
        <v>-39033</v>
      </c>
      <c r="AF116" s="114">
        <f t="shared" si="165"/>
        <v>-2310</v>
      </c>
      <c r="AG116" s="113">
        <v>0</v>
      </c>
      <c r="AH116" s="113">
        <v>0</v>
      </c>
      <c r="AI116" s="113">
        <v>0</v>
      </c>
      <c r="AJ116" s="113">
        <f t="shared" si="166"/>
        <v>0</v>
      </c>
      <c r="AK116" s="113">
        <f t="shared" si="167"/>
        <v>-156824</v>
      </c>
      <c r="AL116" s="115">
        <v>0</v>
      </c>
      <c r="AM116" s="115">
        <v>0</v>
      </c>
      <c r="AN116" s="115">
        <v>-0.33</v>
      </c>
      <c r="AO116" s="115">
        <v>0</v>
      </c>
      <c r="AP116" s="115">
        <v>0</v>
      </c>
      <c r="AQ116" s="115">
        <v>0</v>
      </c>
      <c r="AR116" s="115">
        <v>0</v>
      </c>
      <c r="AS116" s="115">
        <v>0</v>
      </c>
      <c r="AT116" s="409">
        <f t="shared" si="242"/>
        <v>-0.33</v>
      </c>
      <c r="AU116" s="115">
        <f>AM116+AP116+AS116</f>
        <v>0</v>
      </c>
      <c r="AV116" s="116">
        <f t="shared" si="168"/>
        <v>-0.33</v>
      </c>
      <c r="AW116" s="855">
        <f>I116+AK116</f>
        <v>431264</v>
      </c>
      <c r="AX116" s="528">
        <f>J116+Y116</f>
        <v>317573</v>
      </c>
      <c r="AY116" s="113">
        <f t="shared" si="243"/>
        <v>0</v>
      </c>
      <c r="AZ116" s="113">
        <f>K116+AC116</f>
        <v>0</v>
      </c>
      <c r="BA116" s="528">
        <f t="shared" si="244"/>
        <v>107340</v>
      </c>
      <c r="BB116" s="528">
        <f t="shared" si="244"/>
        <v>6351</v>
      </c>
      <c r="BC116" s="528">
        <f>N116+AJ116</f>
        <v>0</v>
      </c>
      <c r="BD116" s="549">
        <f>O116+AV116</f>
        <v>0.91999999999999993</v>
      </c>
      <c r="BE116" s="549">
        <f>P116+AT116</f>
        <v>0.91999999999999993</v>
      </c>
      <c r="BF116" s="953">
        <f t="shared" si="245"/>
        <v>0</v>
      </c>
      <c r="BG116" s="550">
        <f>Q116+AU116</f>
        <v>0</v>
      </c>
    </row>
    <row r="117" spans="1:59" ht="12.95" customHeight="1" x14ac:dyDescent="0.25">
      <c r="A117" s="541">
        <v>22</v>
      </c>
      <c r="B117" s="639">
        <v>5423</v>
      </c>
      <c r="C117" s="640">
        <v>600098516</v>
      </c>
      <c r="D117" s="542">
        <v>72742453</v>
      </c>
      <c r="E117" s="641" t="s">
        <v>415</v>
      </c>
      <c r="F117" s="542">
        <v>3141</v>
      </c>
      <c r="G117" s="641" t="s">
        <v>319</v>
      </c>
      <c r="H117" s="545" t="s">
        <v>282</v>
      </c>
      <c r="I117" s="522">
        <v>1532843</v>
      </c>
      <c r="J117" s="547">
        <v>1122460</v>
      </c>
      <c r="K117" s="547">
        <v>0</v>
      </c>
      <c r="L117" s="339">
        <v>379392</v>
      </c>
      <c r="M117" s="339">
        <v>22449</v>
      </c>
      <c r="N117" s="547">
        <v>8542</v>
      </c>
      <c r="O117" s="548">
        <v>3.82</v>
      </c>
      <c r="P117" s="733">
        <v>0</v>
      </c>
      <c r="Q117" s="823">
        <v>3.82</v>
      </c>
      <c r="R117" s="112">
        <f t="shared" si="160"/>
        <v>0</v>
      </c>
      <c r="S117" s="113">
        <v>0</v>
      </c>
      <c r="T117" s="113">
        <v>0</v>
      </c>
      <c r="U117" s="113">
        <v>0</v>
      </c>
      <c r="V117" s="113">
        <v>0</v>
      </c>
      <c r="W117" s="113">
        <v>0</v>
      </c>
      <c r="X117" s="113">
        <v>0</v>
      </c>
      <c r="Y117" s="113">
        <f t="shared" si="161"/>
        <v>0</v>
      </c>
      <c r="Z117" s="113">
        <v>0</v>
      </c>
      <c r="AA117" s="113">
        <v>0</v>
      </c>
      <c r="AB117" s="113">
        <v>0</v>
      </c>
      <c r="AC117" s="113">
        <f t="shared" si="162"/>
        <v>0</v>
      </c>
      <c r="AD117" s="113">
        <f t="shared" si="163"/>
        <v>0</v>
      </c>
      <c r="AE117" s="114">
        <f t="shared" si="164"/>
        <v>0</v>
      </c>
      <c r="AF117" s="114">
        <f t="shared" si="165"/>
        <v>0</v>
      </c>
      <c r="AG117" s="113">
        <v>0</v>
      </c>
      <c r="AH117" s="113">
        <v>0</v>
      </c>
      <c r="AI117" s="113">
        <v>0</v>
      </c>
      <c r="AJ117" s="113">
        <f t="shared" si="166"/>
        <v>0</v>
      </c>
      <c r="AK117" s="113">
        <f t="shared" si="167"/>
        <v>0</v>
      </c>
      <c r="AL117" s="115">
        <v>0</v>
      </c>
      <c r="AM117" s="115">
        <v>0</v>
      </c>
      <c r="AN117" s="115">
        <v>0</v>
      </c>
      <c r="AO117" s="115">
        <v>0</v>
      </c>
      <c r="AP117" s="115">
        <v>0</v>
      </c>
      <c r="AQ117" s="115">
        <v>0</v>
      </c>
      <c r="AR117" s="115">
        <v>0</v>
      </c>
      <c r="AS117" s="115">
        <v>0</v>
      </c>
      <c r="AT117" s="409">
        <f t="shared" si="242"/>
        <v>0</v>
      </c>
      <c r="AU117" s="115">
        <f>AM117+AP117+AS117</f>
        <v>0</v>
      </c>
      <c r="AV117" s="116">
        <f t="shared" si="168"/>
        <v>0</v>
      </c>
      <c r="AW117" s="855">
        <f>I117+AK117</f>
        <v>1532843</v>
      </c>
      <c r="AX117" s="528">
        <f>J117+Y117</f>
        <v>1122460</v>
      </c>
      <c r="AY117" s="113">
        <f t="shared" si="243"/>
        <v>0</v>
      </c>
      <c r="AZ117" s="113">
        <f>K117+AC117</f>
        <v>0</v>
      </c>
      <c r="BA117" s="528">
        <f t="shared" si="244"/>
        <v>379392</v>
      </c>
      <c r="BB117" s="528">
        <f t="shared" si="244"/>
        <v>22449</v>
      </c>
      <c r="BC117" s="528">
        <f>N117+AJ117</f>
        <v>8542</v>
      </c>
      <c r="BD117" s="549">
        <f>O117+AV117</f>
        <v>3.82</v>
      </c>
      <c r="BE117" s="549">
        <f>P117+AT117</f>
        <v>0</v>
      </c>
      <c r="BF117" s="953">
        <f t="shared" si="245"/>
        <v>0</v>
      </c>
      <c r="BG117" s="550">
        <f>Q117+AU117</f>
        <v>3.82</v>
      </c>
    </row>
    <row r="118" spans="1:59" ht="12.95" customHeight="1" x14ac:dyDescent="0.25">
      <c r="A118" s="642">
        <v>22</v>
      </c>
      <c r="B118" s="643">
        <v>5423</v>
      </c>
      <c r="C118" s="644">
        <v>600098516</v>
      </c>
      <c r="D118" s="643">
        <v>72742453</v>
      </c>
      <c r="E118" s="645" t="s">
        <v>416</v>
      </c>
      <c r="F118" s="559"/>
      <c r="G118" s="651"/>
      <c r="H118" s="560"/>
      <c r="I118" s="646">
        <v>11194036</v>
      </c>
      <c r="J118" s="647">
        <v>8155849</v>
      </c>
      <c r="K118" s="647">
        <v>0</v>
      </c>
      <c r="L118" s="647">
        <v>2756678</v>
      </c>
      <c r="M118" s="647">
        <v>163117</v>
      </c>
      <c r="N118" s="647">
        <v>118392</v>
      </c>
      <c r="O118" s="648">
        <v>20.670450000000002</v>
      </c>
      <c r="P118" s="648">
        <v>12.25</v>
      </c>
      <c r="Q118" s="649">
        <v>8.4204500000000007</v>
      </c>
      <c r="R118" s="646">
        <f t="shared" ref="R118:BG118" si="246">SUM(R115:R117)</f>
        <v>0</v>
      </c>
      <c r="S118" s="647">
        <f t="shared" si="246"/>
        <v>-115481</v>
      </c>
      <c r="T118" s="647">
        <f t="shared" si="246"/>
        <v>0</v>
      </c>
      <c r="U118" s="647">
        <f t="shared" ref="U118" si="247">SUM(U115:U117)</f>
        <v>47720</v>
      </c>
      <c r="V118" s="647">
        <f t="shared" si="246"/>
        <v>0</v>
      </c>
      <c r="W118" s="647">
        <f t="shared" ref="W118" si="248">SUM(W115:W117)</f>
        <v>0</v>
      </c>
      <c r="X118" s="647">
        <f t="shared" si="246"/>
        <v>0</v>
      </c>
      <c r="Y118" s="647">
        <f t="shared" si="246"/>
        <v>-67761</v>
      </c>
      <c r="Z118" s="647">
        <f t="shared" si="246"/>
        <v>0</v>
      </c>
      <c r="AA118" s="647">
        <f t="shared" si="246"/>
        <v>0</v>
      </c>
      <c r="AB118" s="647">
        <f t="shared" si="246"/>
        <v>0</v>
      </c>
      <c r="AC118" s="647">
        <f t="shared" si="246"/>
        <v>0</v>
      </c>
      <c r="AD118" s="647">
        <f t="shared" si="246"/>
        <v>-67761</v>
      </c>
      <c r="AE118" s="647">
        <f t="shared" si="246"/>
        <v>-22904</v>
      </c>
      <c r="AF118" s="647">
        <f t="shared" si="246"/>
        <v>-1356</v>
      </c>
      <c r="AG118" s="647">
        <f t="shared" si="246"/>
        <v>0</v>
      </c>
      <c r="AH118" s="647">
        <f t="shared" ref="AH118" si="249">SUM(AH115:AH117)</f>
        <v>0</v>
      </c>
      <c r="AI118" s="647">
        <f t="shared" si="246"/>
        <v>0</v>
      </c>
      <c r="AJ118" s="647">
        <f t="shared" si="246"/>
        <v>0</v>
      </c>
      <c r="AK118" s="647">
        <f t="shared" si="246"/>
        <v>-92021</v>
      </c>
      <c r="AL118" s="648">
        <f t="shared" si="246"/>
        <v>0</v>
      </c>
      <c r="AM118" s="648">
        <f t="shared" si="246"/>
        <v>0</v>
      </c>
      <c r="AN118" s="648">
        <f t="shared" si="246"/>
        <v>-0.33</v>
      </c>
      <c r="AO118" s="648">
        <f t="shared" si="246"/>
        <v>0</v>
      </c>
      <c r="AP118" s="648">
        <f t="shared" si="246"/>
        <v>0</v>
      </c>
      <c r="AQ118" s="648">
        <f t="shared" ref="AQ118" si="250">SUM(AQ115:AQ117)</f>
        <v>0</v>
      </c>
      <c r="AR118" s="648">
        <f t="shared" si="246"/>
        <v>0</v>
      </c>
      <c r="AS118" s="648">
        <f t="shared" si="246"/>
        <v>0</v>
      </c>
      <c r="AT118" s="648">
        <f t="shared" si="246"/>
        <v>-0.33</v>
      </c>
      <c r="AU118" s="648">
        <f t="shared" si="246"/>
        <v>0</v>
      </c>
      <c r="AV118" s="650">
        <f t="shared" si="246"/>
        <v>-0.33</v>
      </c>
      <c r="AW118" s="858">
        <f t="shared" si="246"/>
        <v>11102015</v>
      </c>
      <c r="AX118" s="647">
        <f t="shared" si="246"/>
        <v>8088088</v>
      </c>
      <c r="AY118" s="944">
        <f t="shared" ref="AY118" si="251">SUM(AY115:AY117)</f>
        <v>0</v>
      </c>
      <c r="AZ118" s="647">
        <f t="shared" si="246"/>
        <v>0</v>
      </c>
      <c r="BA118" s="647">
        <f t="shared" si="246"/>
        <v>2733774</v>
      </c>
      <c r="BB118" s="647">
        <f t="shared" si="246"/>
        <v>161761</v>
      </c>
      <c r="BC118" s="647">
        <f t="shared" si="246"/>
        <v>118392</v>
      </c>
      <c r="BD118" s="648">
        <f t="shared" si="246"/>
        <v>20.340450000000001</v>
      </c>
      <c r="BE118" s="648">
        <f t="shared" si="246"/>
        <v>11.92</v>
      </c>
      <c r="BF118" s="648">
        <f t="shared" si="246"/>
        <v>0</v>
      </c>
      <c r="BG118" s="650">
        <f t="shared" si="246"/>
        <v>8.4204500000000007</v>
      </c>
    </row>
    <row r="119" spans="1:59" ht="12.75" customHeight="1" x14ac:dyDescent="0.25">
      <c r="A119" s="541">
        <v>23</v>
      </c>
      <c r="B119" s="639">
        <v>5422</v>
      </c>
      <c r="C119" s="640">
        <v>600099181</v>
      </c>
      <c r="D119" s="542">
        <v>854751</v>
      </c>
      <c r="E119" s="641" t="s">
        <v>417</v>
      </c>
      <c r="F119" s="542">
        <v>3113</v>
      </c>
      <c r="G119" s="641" t="s">
        <v>333</v>
      </c>
      <c r="H119" s="545" t="s">
        <v>281</v>
      </c>
      <c r="I119" s="522">
        <v>35027592</v>
      </c>
      <c r="J119" s="547">
        <v>25045355</v>
      </c>
      <c r="K119" s="547">
        <v>90000</v>
      </c>
      <c r="L119" s="339">
        <v>8495750</v>
      </c>
      <c r="M119" s="339">
        <v>500907</v>
      </c>
      <c r="N119" s="547">
        <v>895580</v>
      </c>
      <c r="O119" s="548">
        <v>47.139499999999998</v>
      </c>
      <c r="P119" s="733">
        <v>35.886400000000002</v>
      </c>
      <c r="Q119" s="823">
        <v>11.2531</v>
      </c>
      <c r="R119" s="112">
        <f t="shared" si="160"/>
        <v>0</v>
      </c>
      <c r="S119" s="113">
        <v>0</v>
      </c>
      <c r="T119" s="113">
        <v>396536</v>
      </c>
      <c r="U119" s="113">
        <v>162368</v>
      </c>
      <c r="V119" s="113">
        <v>0</v>
      </c>
      <c r="W119" s="113">
        <v>57740</v>
      </c>
      <c r="X119" s="113">
        <v>0</v>
      </c>
      <c r="Y119" s="113">
        <f t="shared" si="161"/>
        <v>616644</v>
      </c>
      <c r="Z119" s="113">
        <v>0</v>
      </c>
      <c r="AA119" s="113">
        <v>0</v>
      </c>
      <c r="AB119" s="113">
        <v>0</v>
      </c>
      <c r="AC119" s="113">
        <f t="shared" si="162"/>
        <v>0</v>
      </c>
      <c r="AD119" s="113">
        <f t="shared" si="163"/>
        <v>616644</v>
      </c>
      <c r="AE119" s="114">
        <f t="shared" si="164"/>
        <v>208426</v>
      </c>
      <c r="AF119" s="114">
        <f t="shared" si="165"/>
        <v>12333</v>
      </c>
      <c r="AG119" s="113">
        <v>0</v>
      </c>
      <c r="AH119" s="113">
        <v>0</v>
      </c>
      <c r="AI119" s="113">
        <v>0</v>
      </c>
      <c r="AJ119" s="113">
        <f t="shared" si="166"/>
        <v>0</v>
      </c>
      <c r="AK119" s="113">
        <f t="shared" si="167"/>
        <v>837403</v>
      </c>
      <c r="AL119" s="115">
        <v>0</v>
      </c>
      <c r="AM119" s="115">
        <v>0</v>
      </c>
      <c r="AN119" s="115">
        <v>0</v>
      </c>
      <c r="AO119" s="115">
        <v>0.65</v>
      </c>
      <c r="AP119" s="115">
        <v>0</v>
      </c>
      <c r="AQ119" s="115">
        <v>0.16669999999999999</v>
      </c>
      <c r="AR119" s="115">
        <v>0</v>
      </c>
      <c r="AS119" s="115">
        <v>0</v>
      </c>
      <c r="AT119" s="409">
        <f t="shared" ref="AT119:AT123" si="252">AL119+AN119+AO119+AR119+AQ119</f>
        <v>0.81669999999999998</v>
      </c>
      <c r="AU119" s="115">
        <f>AM119+AP119+AS119</f>
        <v>0</v>
      </c>
      <c r="AV119" s="116">
        <f t="shared" si="168"/>
        <v>0.81669999999999998</v>
      </c>
      <c r="AW119" s="855">
        <f>I119+AK119</f>
        <v>35864995</v>
      </c>
      <c r="AX119" s="528">
        <f>J119+Y119</f>
        <v>25661999</v>
      </c>
      <c r="AY119" s="113">
        <f t="shared" ref="AY119:AY123" si="253">W119</f>
        <v>57740</v>
      </c>
      <c r="AZ119" s="113">
        <f>K119+AC119</f>
        <v>90000</v>
      </c>
      <c r="BA119" s="528">
        <f t="shared" ref="BA119:BB123" si="254">L119+AE119</f>
        <v>8704176</v>
      </c>
      <c r="BB119" s="528">
        <f t="shared" si="254"/>
        <v>513240</v>
      </c>
      <c r="BC119" s="528">
        <f>N119+AJ119</f>
        <v>895580</v>
      </c>
      <c r="BD119" s="549">
        <f>O119+AV119</f>
        <v>47.956199999999995</v>
      </c>
      <c r="BE119" s="549">
        <f>P119+AT119</f>
        <v>36.703099999999999</v>
      </c>
      <c r="BF119" s="953">
        <f t="shared" ref="BF119:BF123" si="255">AQ119</f>
        <v>0.16669999999999999</v>
      </c>
      <c r="BG119" s="550">
        <f>Q119+AU119</f>
        <v>11.2531</v>
      </c>
    </row>
    <row r="120" spans="1:59" ht="12.95" customHeight="1" x14ac:dyDescent="0.25">
      <c r="A120" s="541">
        <v>23</v>
      </c>
      <c r="B120" s="639">
        <v>5422</v>
      </c>
      <c r="C120" s="640">
        <v>600099181</v>
      </c>
      <c r="D120" s="542">
        <v>854751</v>
      </c>
      <c r="E120" s="641" t="s">
        <v>417</v>
      </c>
      <c r="F120" s="542">
        <v>3113</v>
      </c>
      <c r="G120" s="641" t="s">
        <v>323</v>
      </c>
      <c r="H120" s="545" t="s">
        <v>282</v>
      </c>
      <c r="I120" s="522">
        <v>2854253</v>
      </c>
      <c r="J120" s="547">
        <v>2082678</v>
      </c>
      <c r="K120" s="547">
        <v>2000</v>
      </c>
      <c r="L120" s="339">
        <v>704621</v>
      </c>
      <c r="M120" s="339">
        <v>41654</v>
      </c>
      <c r="N120" s="547">
        <v>23300</v>
      </c>
      <c r="O120" s="548">
        <v>5.92</v>
      </c>
      <c r="P120" s="733">
        <v>5.92</v>
      </c>
      <c r="Q120" s="823">
        <v>0</v>
      </c>
      <c r="R120" s="112">
        <f t="shared" si="160"/>
        <v>2000</v>
      </c>
      <c r="S120" s="113">
        <v>0</v>
      </c>
      <c r="T120" s="113">
        <v>0</v>
      </c>
      <c r="U120" s="113">
        <v>0</v>
      </c>
      <c r="V120" s="113">
        <v>0</v>
      </c>
      <c r="W120" s="113">
        <v>0</v>
      </c>
      <c r="X120" s="113">
        <v>0</v>
      </c>
      <c r="Y120" s="113">
        <f t="shared" si="161"/>
        <v>2000</v>
      </c>
      <c r="Z120" s="113">
        <v>-2000</v>
      </c>
      <c r="AA120" s="113">
        <v>0</v>
      </c>
      <c r="AB120" s="113">
        <v>0</v>
      </c>
      <c r="AC120" s="113">
        <f t="shared" si="162"/>
        <v>-2000</v>
      </c>
      <c r="AD120" s="113">
        <f t="shared" si="163"/>
        <v>0</v>
      </c>
      <c r="AE120" s="114">
        <f t="shared" si="164"/>
        <v>0</v>
      </c>
      <c r="AF120" s="114">
        <f t="shared" si="165"/>
        <v>40</v>
      </c>
      <c r="AG120" s="113">
        <v>0</v>
      </c>
      <c r="AH120" s="113">
        <v>0</v>
      </c>
      <c r="AI120" s="113">
        <v>0</v>
      </c>
      <c r="AJ120" s="113">
        <f t="shared" si="166"/>
        <v>0</v>
      </c>
      <c r="AK120" s="113">
        <f t="shared" si="167"/>
        <v>40</v>
      </c>
      <c r="AL120" s="115">
        <v>0</v>
      </c>
      <c r="AM120" s="115">
        <v>0</v>
      </c>
      <c r="AN120" s="115">
        <v>0</v>
      </c>
      <c r="AO120" s="115">
        <v>0</v>
      </c>
      <c r="AP120" s="115">
        <v>0</v>
      </c>
      <c r="AQ120" s="115">
        <v>0</v>
      </c>
      <c r="AR120" s="115">
        <v>0</v>
      </c>
      <c r="AS120" s="115">
        <v>0</v>
      </c>
      <c r="AT120" s="409">
        <f t="shared" si="252"/>
        <v>0</v>
      </c>
      <c r="AU120" s="115">
        <f>AM120+AP120+AS120</f>
        <v>0</v>
      </c>
      <c r="AV120" s="116">
        <f t="shared" si="168"/>
        <v>0</v>
      </c>
      <c r="AW120" s="855">
        <f>I120+AK120</f>
        <v>2854293</v>
      </c>
      <c r="AX120" s="528">
        <f>J120+Y120</f>
        <v>2084678</v>
      </c>
      <c r="AY120" s="113">
        <f t="shared" si="253"/>
        <v>0</v>
      </c>
      <c r="AZ120" s="113">
        <f>K120+AC120</f>
        <v>0</v>
      </c>
      <c r="BA120" s="528">
        <f t="shared" si="254"/>
        <v>704621</v>
      </c>
      <c r="BB120" s="528">
        <f t="shared" si="254"/>
        <v>41694</v>
      </c>
      <c r="BC120" s="528">
        <f>N120+AJ120</f>
        <v>23300</v>
      </c>
      <c r="BD120" s="549">
        <f>O120+AV120</f>
        <v>5.92</v>
      </c>
      <c r="BE120" s="549">
        <f>P120+AT120</f>
        <v>5.92</v>
      </c>
      <c r="BF120" s="953">
        <f t="shared" si="255"/>
        <v>0</v>
      </c>
      <c r="BG120" s="550">
        <f>Q120+AU120</f>
        <v>0</v>
      </c>
    </row>
    <row r="121" spans="1:59" ht="12.95" customHeight="1" x14ac:dyDescent="0.25">
      <c r="A121" s="541">
        <v>23</v>
      </c>
      <c r="B121" s="639">
        <v>5422</v>
      </c>
      <c r="C121" s="640">
        <v>600099181</v>
      </c>
      <c r="D121" s="542">
        <v>854751</v>
      </c>
      <c r="E121" s="641" t="s">
        <v>417</v>
      </c>
      <c r="F121" s="542">
        <v>3141</v>
      </c>
      <c r="G121" s="641" t="s">
        <v>319</v>
      </c>
      <c r="H121" s="545" t="s">
        <v>282</v>
      </c>
      <c r="I121" s="522">
        <v>3485496</v>
      </c>
      <c r="J121" s="547">
        <v>2532405</v>
      </c>
      <c r="K121" s="547">
        <v>8000</v>
      </c>
      <c r="L121" s="339">
        <v>858657</v>
      </c>
      <c r="M121" s="339">
        <v>50648</v>
      </c>
      <c r="N121" s="547">
        <v>35786</v>
      </c>
      <c r="O121" s="548">
        <v>8.64</v>
      </c>
      <c r="P121" s="733">
        <v>0</v>
      </c>
      <c r="Q121" s="823">
        <v>8.64</v>
      </c>
      <c r="R121" s="112">
        <f t="shared" si="160"/>
        <v>-2000</v>
      </c>
      <c r="S121" s="113">
        <v>0</v>
      </c>
      <c r="T121" s="113">
        <v>0</v>
      </c>
      <c r="U121" s="113">
        <v>0</v>
      </c>
      <c r="V121" s="113">
        <v>0</v>
      </c>
      <c r="W121" s="113">
        <v>0</v>
      </c>
      <c r="X121" s="113">
        <v>0</v>
      </c>
      <c r="Y121" s="113">
        <f t="shared" si="161"/>
        <v>-2000</v>
      </c>
      <c r="Z121" s="113">
        <v>2000</v>
      </c>
      <c r="AA121" s="113">
        <v>0</v>
      </c>
      <c r="AB121" s="113">
        <v>0</v>
      </c>
      <c r="AC121" s="113">
        <f t="shared" si="162"/>
        <v>2000</v>
      </c>
      <c r="AD121" s="113">
        <f t="shared" si="163"/>
        <v>0</v>
      </c>
      <c r="AE121" s="114">
        <f t="shared" si="164"/>
        <v>0</v>
      </c>
      <c r="AF121" s="114">
        <f t="shared" si="165"/>
        <v>-40</v>
      </c>
      <c r="AG121" s="113">
        <v>0</v>
      </c>
      <c r="AH121" s="113">
        <v>0</v>
      </c>
      <c r="AI121" s="113">
        <v>0</v>
      </c>
      <c r="AJ121" s="113">
        <f t="shared" si="166"/>
        <v>0</v>
      </c>
      <c r="AK121" s="113">
        <f t="shared" si="167"/>
        <v>-40</v>
      </c>
      <c r="AL121" s="115">
        <v>0</v>
      </c>
      <c r="AM121" s="115">
        <v>0</v>
      </c>
      <c r="AN121" s="115">
        <v>0</v>
      </c>
      <c r="AO121" s="115">
        <v>0</v>
      </c>
      <c r="AP121" s="115">
        <v>0</v>
      </c>
      <c r="AQ121" s="115">
        <v>0</v>
      </c>
      <c r="AR121" s="115">
        <v>0</v>
      </c>
      <c r="AS121" s="115">
        <v>0</v>
      </c>
      <c r="AT121" s="409">
        <f t="shared" si="252"/>
        <v>0</v>
      </c>
      <c r="AU121" s="115">
        <f>AM121+AP121+AS121</f>
        <v>0</v>
      </c>
      <c r="AV121" s="116">
        <f t="shared" si="168"/>
        <v>0</v>
      </c>
      <c r="AW121" s="855">
        <f>I121+AK121</f>
        <v>3485456</v>
      </c>
      <c r="AX121" s="528">
        <f>J121+Y121</f>
        <v>2530405</v>
      </c>
      <c r="AY121" s="113">
        <f t="shared" si="253"/>
        <v>0</v>
      </c>
      <c r="AZ121" s="113">
        <f>K121+AC121</f>
        <v>10000</v>
      </c>
      <c r="BA121" s="528">
        <f t="shared" si="254"/>
        <v>858657</v>
      </c>
      <c r="BB121" s="528">
        <f t="shared" si="254"/>
        <v>50608</v>
      </c>
      <c r="BC121" s="528">
        <f>N121+AJ121</f>
        <v>35786</v>
      </c>
      <c r="BD121" s="549">
        <f>O121+AV121</f>
        <v>8.64</v>
      </c>
      <c r="BE121" s="549">
        <f>P121+AT121</f>
        <v>0</v>
      </c>
      <c r="BF121" s="953">
        <f t="shared" si="255"/>
        <v>0</v>
      </c>
      <c r="BG121" s="550">
        <f>Q121+AU121</f>
        <v>8.64</v>
      </c>
    </row>
    <row r="122" spans="1:59" ht="12.95" customHeight="1" x14ac:dyDescent="0.25">
      <c r="A122" s="541">
        <v>23</v>
      </c>
      <c r="B122" s="639">
        <v>5422</v>
      </c>
      <c r="C122" s="640">
        <v>600099181</v>
      </c>
      <c r="D122" s="542">
        <v>854751</v>
      </c>
      <c r="E122" s="641" t="s">
        <v>417</v>
      </c>
      <c r="F122" s="542">
        <v>3143</v>
      </c>
      <c r="G122" s="641" t="s">
        <v>633</v>
      </c>
      <c r="H122" s="545" t="s">
        <v>281</v>
      </c>
      <c r="I122" s="522">
        <v>2191655</v>
      </c>
      <c r="J122" s="547">
        <v>1613884</v>
      </c>
      <c r="K122" s="547">
        <v>0</v>
      </c>
      <c r="L122" s="339">
        <v>545493</v>
      </c>
      <c r="M122" s="339">
        <v>32278</v>
      </c>
      <c r="N122" s="547">
        <v>0</v>
      </c>
      <c r="O122" s="548">
        <v>3.4821</v>
      </c>
      <c r="P122" s="733">
        <v>3.4821</v>
      </c>
      <c r="Q122" s="823">
        <v>0</v>
      </c>
      <c r="R122" s="112">
        <f t="shared" si="160"/>
        <v>0</v>
      </c>
      <c r="S122" s="113">
        <v>0</v>
      </c>
      <c r="T122" s="113">
        <v>0</v>
      </c>
      <c r="U122" s="113">
        <v>0</v>
      </c>
      <c r="V122" s="113">
        <v>0</v>
      </c>
      <c r="W122" s="113">
        <v>0</v>
      </c>
      <c r="X122" s="113">
        <v>0</v>
      </c>
      <c r="Y122" s="113">
        <f t="shared" si="161"/>
        <v>0</v>
      </c>
      <c r="Z122" s="113">
        <v>0</v>
      </c>
      <c r="AA122" s="113">
        <v>0</v>
      </c>
      <c r="AB122" s="113">
        <v>0</v>
      </c>
      <c r="AC122" s="113">
        <f t="shared" si="162"/>
        <v>0</v>
      </c>
      <c r="AD122" s="113">
        <f t="shared" si="163"/>
        <v>0</v>
      </c>
      <c r="AE122" s="114">
        <f t="shared" si="164"/>
        <v>0</v>
      </c>
      <c r="AF122" s="114">
        <f t="shared" si="165"/>
        <v>0</v>
      </c>
      <c r="AG122" s="113">
        <v>0</v>
      </c>
      <c r="AH122" s="113">
        <v>0</v>
      </c>
      <c r="AI122" s="113">
        <v>0</v>
      </c>
      <c r="AJ122" s="113">
        <f t="shared" si="166"/>
        <v>0</v>
      </c>
      <c r="AK122" s="113">
        <f t="shared" si="167"/>
        <v>0</v>
      </c>
      <c r="AL122" s="115">
        <v>0</v>
      </c>
      <c r="AM122" s="115">
        <v>0</v>
      </c>
      <c r="AN122" s="115">
        <v>0</v>
      </c>
      <c r="AO122" s="115">
        <v>0</v>
      </c>
      <c r="AP122" s="115">
        <v>0</v>
      </c>
      <c r="AQ122" s="115">
        <v>0</v>
      </c>
      <c r="AR122" s="115">
        <v>0</v>
      </c>
      <c r="AS122" s="115">
        <v>0</v>
      </c>
      <c r="AT122" s="409">
        <f t="shared" si="252"/>
        <v>0</v>
      </c>
      <c r="AU122" s="115">
        <f>AM122+AP122+AS122</f>
        <v>0</v>
      </c>
      <c r="AV122" s="116">
        <f t="shared" si="168"/>
        <v>0</v>
      </c>
      <c r="AW122" s="855">
        <f>I122+AK122</f>
        <v>2191655</v>
      </c>
      <c r="AX122" s="528">
        <f>J122+Y122</f>
        <v>1613884</v>
      </c>
      <c r="AY122" s="113">
        <f t="shared" si="253"/>
        <v>0</v>
      </c>
      <c r="AZ122" s="113">
        <f>K122+AC122</f>
        <v>0</v>
      </c>
      <c r="BA122" s="528">
        <f t="shared" si="254"/>
        <v>545493</v>
      </c>
      <c r="BB122" s="528">
        <f t="shared" si="254"/>
        <v>32278</v>
      </c>
      <c r="BC122" s="528">
        <f>N122+AJ122</f>
        <v>0</v>
      </c>
      <c r="BD122" s="549">
        <f>O122+AV122</f>
        <v>3.4821</v>
      </c>
      <c r="BE122" s="549">
        <f>P122+AT122</f>
        <v>3.4821</v>
      </c>
      <c r="BF122" s="953">
        <f t="shared" si="255"/>
        <v>0</v>
      </c>
      <c r="BG122" s="550">
        <f>Q122+AU122</f>
        <v>0</v>
      </c>
    </row>
    <row r="123" spans="1:59" ht="12.95" customHeight="1" x14ac:dyDescent="0.25">
      <c r="A123" s="541">
        <v>23</v>
      </c>
      <c r="B123" s="639">
        <v>5422</v>
      </c>
      <c r="C123" s="640">
        <v>600099181</v>
      </c>
      <c r="D123" s="542">
        <v>854751</v>
      </c>
      <c r="E123" s="641" t="s">
        <v>417</v>
      </c>
      <c r="F123" s="542">
        <v>3143</v>
      </c>
      <c r="G123" s="641" t="s">
        <v>634</v>
      </c>
      <c r="H123" s="545" t="s">
        <v>282</v>
      </c>
      <c r="I123" s="522">
        <v>78648</v>
      </c>
      <c r="J123" s="547">
        <v>55440</v>
      </c>
      <c r="K123" s="547">
        <v>0</v>
      </c>
      <c r="L123" s="339">
        <v>18739</v>
      </c>
      <c r="M123" s="339">
        <v>1109</v>
      </c>
      <c r="N123" s="547">
        <v>3360</v>
      </c>
      <c r="O123" s="548">
        <v>0.23</v>
      </c>
      <c r="P123" s="733">
        <v>0</v>
      </c>
      <c r="Q123" s="823">
        <v>0.23</v>
      </c>
      <c r="R123" s="112">
        <f t="shared" si="160"/>
        <v>0</v>
      </c>
      <c r="S123" s="113">
        <v>0</v>
      </c>
      <c r="T123" s="113">
        <v>0</v>
      </c>
      <c r="U123" s="113">
        <v>0</v>
      </c>
      <c r="V123" s="113">
        <v>0</v>
      </c>
      <c r="W123" s="113">
        <v>0</v>
      </c>
      <c r="X123" s="113">
        <v>0</v>
      </c>
      <c r="Y123" s="113">
        <f t="shared" si="161"/>
        <v>0</v>
      </c>
      <c r="Z123" s="113">
        <v>0</v>
      </c>
      <c r="AA123" s="113">
        <v>0</v>
      </c>
      <c r="AB123" s="113">
        <v>0</v>
      </c>
      <c r="AC123" s="113">
        <f t="shared" si="162"/>
        <v>0</v>
      </c>
      <c r="AD123" s="113">
        <f t="shared" si="163"/>
        <v>0</v>
      </c>
      <c r="AE123" s="114">
        <f t="shared" si="164"/>
        <v>0</v>
      </c>
      <c r="AF123" s="114">
        <f t="shared" si="165"/>
        <v>0</v>
      </c>
      <c r="AG123" s="113">
        <v>0</v>
      </c>
      <c r="AH123" s="113">
        <v>0</v>
      </c>
      <c r="AI123" s="113">
        <v>0</v>
      </c>
      <c r="AJ123" s="113">
        <f t="shared" si="166"/>
        <v>0</v>
      </c>
      <c r="AK123" s="113">
        <f t="shared" si="167"/>
        <v>0</v>
      </c>
      <c r="AL123" s="115">
        <v>0</v>
      </c>
      <c r="AM123" s="115">
        <v>0</v>
      </c>
      <c r="AN123" s="115">
        <v>0</v>
      </c>
      <c r="AO123" s="115">
        <v>0</v>
      </c>
      <c r="AP123" s="115">
        <v>0</v>
      </c>
      <c r="AQ123" s="115">
        <v>0</v>
      </c>
      <c r="AR123" s="115">
        <v>0</v>
      </c>
      <c r="AS123" s="115">
        <v>0</v>
      </c>
      <c r="AT123" s="409">
        <f t="shared" si="252"/>
        <v>0</v>
      </c>
      <c r="AU123" s="115">
        <f>AM123+AP123+AS123</f>
        <v>0</v>
      </c>
      <c r="AV123" s="116">
        <f t="shared" si="168"/>
        <v>0</v>
      </c>
      <c r="AW123" s="855">
        <f>I123+AK123</f>
        <v>78648</v>
      </c>
      <c r="AX123" s="528">
        <f>J123+Y123</f>
        <v>55440</v>
      </c>
      <c r="AY123" s="113">
        <f t="shared" si="253"/>
        <v>0</v>
      </c>
      <c r="AZ123" s="113">
        <f>K123+AC123</f>
        <v>0</v>
      </c>
      <c r="BA123" s="528">
        <f t="shared" si="254"/>
        <v>18739</v>
      </c>
      <c r="BB123" s="528">
        <f t="shared" si="254"/>
        <v>1109</v>
      </c>
      <c r="BC123" s="528">
        <f>N123+AJ123</f>
        <v>3360</v>
      </c>
      <c r="BD123" s="549">
        <f>O123+AV123</f>
        <v>0.23</v>
      </c>
      <c r="BE123" s="549">
        <f>P123+AT123</f>
        <v>0</v>
      </c>
      <c r="BF123" s="953">
        <f t="shared" si="255"/>
        <v>0</v>
      </c>
      <c r="BG123" s="550">
        <f>Q123+AU123</f>
        <v>0.23</v>
      </c>
    </row>
    <row r="124" spans="1:59" ht="12.95" customHeight="1" x14ac:dyDescent="0.25">
      <c r="A124" s="642">
        <v>23</v>
      </c>
      <c r="B124" s="643">
        <v>5422</v>
      </c>
      <c r="C124" s="644">
        <v>600099181</v>
      </c>
      <c r="D124" s="643">
        <v>854751</v>
      </c>
      <c r="E124" s="645" t="s">
        <v>418</v>
      </c>
      <c r="F124" s="559"/>
      <c r="G124" s="651"/>
      <c r="H124" s="560"/>
      <c r="I124" s="646">
        <v>43637644</v>
      </c>
      <c r="J124" s="647">
        <v>31329762</v>
      </c>
      <c r="K124" s="647">
        <v>100000</v>
      </c>
      <c r="L124" s="647">
        <v>10623260</v>
      </c>
      <c r="M124" s="647">
        <v>626596</v>
      </c>
      <c r="N124" s="647">
        <v>958026</v>
      </c>
      <c r="O124" s="648">
        <v>65.411600000000007</v>
      </c>
      <c r="P124" s="648">
        <v>45.288500000000006</v>
      </c>
      <c r="Q124" s="649">
        <v>20.123100000000001</v>
      </c>
      <c r="R124" s="646">
        <f t="shared" ref="R124:BG124" si="256">SUM(R119:R123)</f>
        <v>0</v>
      </c>
      <c r="S124" s="647">
        <f t="shared" si="256"/>
        <v>0</v>
      </c>
      <c r="T124" s="647">
        <f t="shared" si="256"/>
        <v>396536</v>
      </c>
      <c r="U124" s="647">
        <f t="shared" ref="U124" si="257">SUM(U119:U123)</f>
        <v>162368</v>
      </c>
      <c r="V124" s="647">
        <f t="shared" si="256"/>
        <v>0</v>
      </c>
      <c r="W124" s="647">
        <f t="shared" ref="W124" si="258">SUM(W119:W123)</f>
        <v>57740</v>
      </c>
      <c r="X124" s="647">
        <f t="shared" si="256"/>
        <v>0</v>
      </c>
      <c r="Y124" s="647">
        <f t="shared" si="256"/>
        <v>616644</v>
      </c>
      <c r="Z124" s="647">
        <f t="shared" si="256"/>
        <v>0</v>
      </c>
      <c r="AA124" s="647">
        <f t="shared" si="256"/>
        <v>0</v>
      </c>
      <c r="AB124" s="647">
        <f t="shared" si="256"/>
        <v>0</v>
      </c>
      <c r="AC124" s="647">
        <f t="shared" si="256"/>
        <v>0</v>
      </c>
      <c r="AD124" s="647">
        <f t="shared" si="256"/>
        <v>616644</v>
      </c>
      <c r="AE124" s="647">
        <f t="shared" si="256"/>
        <v>208426</v>
      </c>
      <c r="AF124" s="647">
        <f t="shared" si="256"/>
        <v>12333</v>
      </c>
      <c r="AG124" s="647">
        <f t="shared" si="256"/>
        <v>0</v>
      </c>
      <c r="AH124" s="647">
        <f t="shared" ref="AH124" si="259">SUM(AH119:AH123)</f>
        <v>0</v>
      </c>
      <c r="AI124" s="647">
        <f t="shared" si="256"/>
        <v>0</v>
      </c>
      <c r="AJ124" s="647">
        <f t="shared" si="256"/>
        <v>0</v>
      </c>
      <c r="AK124" s="647">
        <f t="shared" si="256"/>
        <v>837403</v>
      </c>
      <c r="AL124" s="648">
        <f t="shared" si="256"/>
        <v>0</v>
      </c>
      <c r="AM124" s="648">
        <f t="shared" si="256"/>
        <v>0</v>
      </c>
      <c r="AN124" s="648">
        <f t="shared" si="256"/>
        <v>0</v>
      </c>
      <c r="AO124" s="648">
        <f t="shared" si="256"/>
        <v>0.65</v>
      </c>
      <c r="AP124" s="648">
        <f t="shared" si="256"/>
        <v>0</v>
      </c>
      <c r="AQ124" s="648">
        <f t="shared" ref="AQ124" si="260">SUM(AQ119:AQ123)</f>
        <v>0.16669999999999999</v>
      </c>
      <c r="AR124" s="648">
        <f t="shared" si="256"/>
        <v>0</v>
      </c>
      <c r="AS124" s="648">
        <f t="shared" si="256"/>
        <v>0</v>
      </c>
      <c r="AT124" s="648">
        <f t="shared" si="256"/>
        <v>0.81669999999999998</v>
      </c>
      <c r="AU124" s="648">
        <f t="shared" si="256"/>
        <v>0</v>
      </c>
      <c r="AV124" s="650">
        <f t="shared" si="256"/>
        <v>0.81669999999999998</v>
      </c>
      <c r="AW124" s="858">
        <f t="shared" si="256"/>
        <v>44475047</v>
      </c>
      <c r="AX124" s="647">
        <f t="shared" si="256"/>
        <v>31946406</v>
      </c>
      <c r="AY124" s="944">
        <f t="shared" ref="AY124" si="261">SUM(AY119:AY123)</f>
        <v>57740</v>
      </c>
      <c r="AZ124" s="647">
        <f t="shared" si="256"/>
        <v>100000</v>
      </c>
      <c r="BA124" s="647">
        <f t="shared" si="256"/>
        <v>10831686</v>
      </c>
      <c r="BB124" s="647">
        <f t="shared" si="256"/>
        <v>638929</v>
      </c>
      <c r="BC124" s="647">
        <f t="shared" si="256"/>
        <v>958026</v>
      </c>
      <c r="BD124" s="648">
        <f t="shared" si="256"/>
        <v>66.228300000000004</v>
      </c>
      <c r="BE124" s="648">
        <f t="shared" si="256"/>
        <v>46.105200000000004</v>
      </c>
      <c r="BF124" s="648">
        <f t="shared" si="256"/>
        <v>0.16669999999999999</v>
      </c>
      <c r="BG124" s="650">
        <f t="shared" si="256"/>
        <v>20.123100000000001</v>
      </c>
    </row>
    <row r="125" spans="1:59" ht="12.95" customHeight="1" x14ac:dyDescent="0.25">
      <c r="A125" s="541">
        <v>24</v>
      </c>
      <c r="B125" s="639">
        <v>5424</v>
      </c>
      <c r="C125" s="640">
        <v>600099431</v>
      </c>
      <c r="D125" s="542">
        <v>72742372</v>
      </c>
      <c r="E125" s="641" t="s">
        <v>419</v>
      </c>
      <c r="F125" s="542">
        <v>3114</v>
      </c>
      <c r="G125" s="653" t="s">
        <v>563</v>
      </c>
      <c r="H125" s="545" t="s">
        <v>281</v>
      </c>
      <c r="I125" s="522">
        <v>4991353</v>
      </c>
      <c r="J125" s="547">
        <v>3593903</v>
      </c>
      <c r="K125" s="547">
        <v>14000</v>
      </c>
      <c r="L125" s="339">
        <v>1219471</v>
      </c>
      <c r="M125" s="339">
        <v>71879</v>
      </c>
      <c r="N125" s="547">
        <v>92100</v>
      </c>
      <c r="O125" s="548">
        <v>6.7199</v>
      </c>
      <c r="P125" s="733">
        <v>5.0346000000000002</v>
      </c>
      <c r="Q125" s="823">
        <v>1.6853</v>
      </c>
      <c r="R125" s="112">
        <f t="shared" si="160"/>
        <v>-3000</v>
      </c>
      <c r="S125" s="113">
        <v>0</v>
      </c>
      <c r="T125" s="113">
        <v>0</v>
      </c>
      <c r="U125" s="113">
        <v>1200</v>
      </c>
      <c r="V125" s="113">
        <v>0</v>
      </c>
      <c r="W125" s="113">
        <v>0</v>
      </c>
      <c r="X125" s="113">
        <v>0</v>
      </c>
      <c r="Y125" s="113">
        <f t="shared" si="161"/>
        <v>-1800</v>
      </c>
      <c r="Z125" s="113">
        <v>3000</v>
      </c>
      <c r="AA125" s="113">
        <v>0</v>
      </c>
      <c r="AB125" s="113">
        <v>0</v>
      </c>
      <c r="AC125" s="113">
        <f t="shared" si="162"/>
        <v>3000</v>
      </c>
      <c r="AD125" s="113">
        <f t="shared" si="163"/>
        <v>1200</v>
      </c>
      <c r="AE125" s="114">
        <f t="shared" si="164"/>
        <v>406</v>
      </c>
      <c r="AF125" s="114">
        <f t="shared" si="165"/>
        <v>-36</v>
      </c>
      <c r="AG125" s="113">
        <v>0</v>
      </c>
      <c r="AH125" s="113">
        <v>0</v>
      </c>
      <c r="AI125" s="113">
        <v>0</v>
      </c>
      <c r="AJ125" s="113">
        <f t="shared" si="166"/>
        <v>0</v>
      </c>
      <c r="AK125" s="113">
        <f t="shared" si="167"/>
        <v>1570</v>
      </c>
      <c r="AL125" s="115">
        <v>0</v>
      </c>
      <c r="AM125" s="115">
        <v>-0.04</v>
      </c>
      <c r="AN125" s="115">
        <v>0</v>
      </c>
      <c r="AO125" s="115">
        <v>0</v>
      </c>
      <c r="AP125" s="115">
        <v>0</v>
      </c>
      <c r="AQ125" s="115">
        <v>0</v>
      </c>
      <c r="AR125" s="115">
        <v>0</v>
      </c>
      <c r="AS125" s="115">
        <v>0</v>
      </c>
      <c r="AT125" s="409">
        <f t="shared" ref="AT125:AT126" si="262">AL125+AN125+AO125+AR125+AQ125</f>
        <v>0</v>
      </c>
      <c r="AU125" s="115">
        <f>AM125+AP125+AS125</f>
        <v>-0.04</v>
      </c>
      <c r="AV125" s="116">
        <f t="shared" si="168"/>
        <v>-0.04</v>
      </c>
      <c r="AW125" s="855">
        <f>I125+AK125</f>
        <v>4992923</v>
      </c>
      <c r="AX125" s="528">
        <f>J125+Y125</f>
        <v>3592103</v>
      </c>
      <c r="AY125" s="113">
        <f t="shared" ref="AY125:AY126" si="263">W125</f>
        <v>0</v>
      </c>
      <c r="AZ125" s="113">
        <f>K125+AC125</f>
        <v>17000</v>
      </c>
      <c r="BA125" s="528">
        <f>L125+AE125</f>
        <v>1219877</v>
      </c>
      <c r="BB125" s="528">
        <f>M125+AF125</f>
        <v>71843</v>
      </c>
      <c r="BC125" s="528">
        <f>N125+AJ125</f>
        <v>92100</v>
      </c>
      <c r="BD125" s="549">
        <f>O125+AV125</f>
        <v>6.6798999999999999</v>
      </c>
      <c r="BE125" s="549">
        <f>P125+AT125</f>
        <v>5.0346000000000002</v>
      </c>
      <c r="BF125" s="953">
        <f t="shared" ref="BF125:BF126" si="264">AQ125</f>
        <v>0</v>
      </c>
      <c r="BG125" s="550">
        <f>Q125+AU125</f>
        <v>1.6453</v>
      </c>
    </row>
    <row r="126" spans="1:59" ht="12.95" customHeight="1" x14ac:dyDescent="0.25">
      <c r="A126" s="541">
        <v>24</v>
      </c>
      <c r="B126" s="639">
        <v>5424</v>
      </c>
      <c r="C126" s="640">
        <v>600099431</v>
      </c>
      <c r="D126" s="542">
        <v>72742372</v>
      </c>
      <c r="E126" s="641" t="s">
        <v>419</v>
      </c>
      <c r="F126" s="542">
        <v>3114</v>
      </c>
      <c r="G126" s="653" t="s">
        <v>317</v>
      </c>
      <c r="H126" s="545" t="s">
        <v>281</v>
      </c>
      <c r="I126" s="522">
        <v>517072</v>
      </c>
      <c r="J126" s="547">
        <v>380760</v>
      </c>
      <c r="K126" s="547">
        <v>0</v>
      </c>
      <c r="L126" s="339">
        <v>128697</v>
      </c>
      <c r="M126" s="339">
        <v>7615</v>
      </c>
      <c r="N126" s="547">
        <v>0</v>
      </c>
      <c r="O126" s="548">
        <v>1</v>
      </c>
      <c r="P126" s="733">
        <v>1</v>
      </c>
      <c r="Q126" s="823">
        <v>0</v>
      </c>
      <c r="R126" s="112">
        <f t="shared" si="160"/>
        <v>0</v>
      </c>
      <c r="S126" s="113">
        <v>0</v>
      </c>
      <c r="T126" s="113">
        <v>0</v>
      </c>
      <c r="U126" s="113">
        <v>0</v>
      </c>
      <c r="V126" s="113">
        <v>0</v>
      </c>
      <c r="W126" s="113">
        <v>0</v>
      </c>
      <c r="X126" s="113">
        <v>0</v>
      </c>
      <c r="Y126" s="113">
        <f t="shared" si="161"/>
        <v>0</v>
      </c>
      <c r="Z126" s="113">
        <v>0</v>
      </c>
      <c r="AA126" s="113">
        <v>0</v>
      </c>
      <c r="AB126" s="113">
        <v>0</v>
      </c>
      <c r="AC126" s="113">
        <f t="shared" si="162"/>
        <v>0</v>
      </c>
      <c r="AD126" s="113">
        <f t="shared" si="163"/>
        <v>0</v>
      </c>
      <c r="AE126" s="114">
        <f t="shared" si="164"/>
        <v>0</v>
      </c>
      <c r="AF126" s="114">
        <f t="shared" si="165"/>
        <v>0</v>
      </c>
      <c r="AG126" s="113">
        <v>0</v>
      </c>
      <c r="AH126" s="113">
        <v>0</v>
      </c>
      <c r="AI126" s="113">
        <v>0</v>
      </c>
      <c r="AJ126" s="113">
        <f t="shared" si="166"/>
        <v>0</v>
      </c>
      <c r="AK126" s="113">
        <f t="shared" si="167"/>
        <v>0</v>
      </c>
      <c r="AL126" s="115">
        <v>0</v>
      </c>
      <c r="AM126" s="115">
        <v>0</v>
      </c>
      <c r="AN126" s="115">
        <v>0</v>
      </c>
      <c r="AO126" s="115">
        <v>0</v>
      </c>
      <c r="AP126" s="115">
        <v>0</v>
      </c>
      <c r="AQ126" s="115">
        <v>0</v>
      </c>
      <c r="AR126" s="115">
        <v>0</v>
      </c>
      <c r="AS126" s="115">
        <v>0</v>
      </c>
      <c r="AT126" s="409">
        <f t="shared" si="262"/>
        <v>0</v>
      </c>
      <c r="AU126" s="115">
        <f>AM126+AP126+AS126</f>
        <v>0</v>
      </c>
      <c r="AV126" s="116">
        <f t="shared" si="168"/>
        <v>0</v>
      </c>
      <c r="AW126" s="855">
        <f>I126+AK126</f>
        <v>517072</v>
      </c>
      <c r="AX126" s="528">
        <f>J126+Y126</f>
        <v>380760</v>
      </c>
      <c r="AY126" s="113">
        <f t="shared" si="263"/>
        <v>0</v>
      </c>
      <c r="AZ126" s="113">
        <f>K126+AC126</f>
        <v>0</v>
      </c>
      <c r="BA126" s="528">
        <f>L126+AE126</f>
        <v>128697</v>
      </c>
      <c r="BB126" s="528">
        <f>M126+AF126</f>
        <v>7615</v>
      </c>
      <c r="BC126" s="528">
        <f>N126+AJ126</f>
        <v>0</v>
      </c>
      <c r="BD126" s="549">
        <f>O126+AV126</f>
        <v>1</v>
      </c>
      <c r="BE126" s="549">
        <f>P126+AT126</f>
        <v>1</v>
      </c>
      <c r="BF126" s="953">
        <f t="shared" si="264"/>
        <v>0</v>
      </c>
      <c r="BG126" s="550">
        <f>Q126+AU126</f>
        <v>0</v>
      </c>
    </row>
    <row r="127" spans="1:59" ht="12.95" customHeight="1" x14ac:dyDescent="0.25">
      <c r="A127" s="642">
        <v>24</v>
      </c>
      <c r="B127" s="643">
        <v>5424</v>
      </c>
      <c r="C127" s="644">
        <v>600099431</v>
      </c>
      <c r="D127" s="643">
        <v>72742372</v>
      </c>
      <c r="E127" s="645" t="s">
        <v>420</v>
      </c>
      <c r="F127" s="559"/>
      <c r="G127" s="651"/>
      <c r="H127" s="560"/>
      <c r="I127" s="646">
        <v>5508425</v>
      </c>
      <c r="J127" s="647">
        <v>3974663</v>
      </c>
      <c r="K127" s="647">
        <v>14000</v>
      </c>
      <c r="L127" s="647">
        <v>1348168</v>
      </c>
      <c r="M127" s="647">
        <v>79494</v>
      </c>
      <c r="N127" s="647">
        <v>92100</v>
      </c>
      <c r="O127" s="648">
        <v>7.7199</v>
      </c>
      <c r="P127" s="648">
        <v>6.0346000000000002</v>
      </c>
      <c r="Q127" s="649">
        <v>1.6853</v>
      </c>
      <c r="R127" s="646">
        <f t="shared" ref="R127:BG127" si="265">SUM(R125:R126)</f>
        <v>-3000</v>
      </c>
      <c r="S127" s="647">
        <f t="shared" si="265"/>
        <v>0</v>
      </c>
      <c r="T127" s="647">
        <f t="shared" si="265"/>
        <v>0</v>
      </c>
      <c r="U127" s="647">
        <f t="shared" ref="U127" si="266">SUM(U125:U126)</f>
        <v>1200</v>
      </c>
      <c r="V127" s="647">
        <f t="shared" si="265"/>
        <v>0</v>
      </c>
      <c r="W127" s="647">
        <f t="shared" ref="W127" si="267">SUM(W125:W126)</f>
        <v>0</v>
      </c>
      <c r="X127" s="647">
        <f t="shared" si="265"/>
        <v>0</v>
      </c>
      <c r="Y127" s="647">
        <f t="shared" si="265"/>
        <v>-1800</v>
      </c>
      <c r="Z127" s="647">
        <f t="shared" si="265"/>
        <v>3000</v>
      </c>
      <c r="AA127" s="647">
        <f t="shared" si="265"/>
        <v>0</v>
      </c>
      <c r="AB127" s="647">
        <f t="shared" si="265"/>
        <v>0</v>
      </c>
      <c r="AC127" s="647">
        <f t="shared" si="265"/>
        <v>3000</v>
      </c>
      <c r="AD127" s="647">
        <f t="shared" si="265"/>
        <v>1200</v>
      </c>
      <c r="AE127" s="647">
        <f t="shared" si="265"/>
        <v>406</v>
      </c>
      <c r="AF127" s="647">
        <f t="shared" si="265"/>
        <v>-36</v>
      </c>
      <c r="AG127" s="647">
        <f t="shared" si="265"/>
        <v>0</v>
      </c>
      <c r="AH127" s="647">
        <f t="shared" ref="AH127" si="268">SUM(AH125:AH126)</f>
        <v>0</v>
      </c>
      <c r="AI127" s="647">
        <f t="shared" si="265"/>
        <v>0</v>
      </c>
      <c r="AJ127" s="647">
        <f t="shared" si="265"/>
        <v>0</v>
      </c>
      <c r="AK127" s="647">
        <f t="shared" si="265"/>
        <v>1570</v>
      </c>
      <c r="AL127" s="648">
        <f t="shared" si="265"/>
        <v>0</v>
      </c>
      <c r="AM127" s="648">
        <f t="shared" si="265"/>
        <v>-0.04</v>
      </c>
      <c r="AN127" s="648">
        <f t="shared" si="265"/>
        <v>0</v>
      </c>
      <c r="AO127" s="648">
        <f t="shared" si="265"/>
        <v>0</v>
      </c>
      <c r="AP127" s="648">
        <f t="shared" si="265"/>
        <v>0</v>
      </c>
      <c r="AQ127" s="648">
        <f t="shared" ref="AQ127" si="269">SUM(AQ125:AQ126)</f>
        <v>0</v>
      </c>
      <c r="AR127" s="648">
        <f t="shared" si="265"/>
        <v>0</v>
      </c>
      <c r="AS127" s="648">
        <f t="shared" si="265"/>
        <v>0</v>
      </c>
      <c r="AT127" s="648">
        <f t="shared" si="265"/>
        <v>0</v>
      </c>
      <c r="AU127" s="648">
        <f t="shared" si="265"/>
        <v>-0.04</v>
      </c>
      <c r="AV127" s="650">
        <f t="shared" si="265"/>
        <v>-0.04</v>
      </c>
      <c r="AW127" s="858">
        <f t="shared" si="265"/>
        <v>5509995</v>
      </c>
      <c r="AX127" s="647">
        <f t="shared" si="265"/>
        <v>3972863</v>
      </c>
      <c r="AY127" s="944">
        <f t="shared" ref="AY127" si="270">SUM(AY125:AY126)</f>
        <v>0</v>
      </c>
      <c r="AZ127" s="647">
        <f t="shared" si="265"/>
        <v>17000</v>
      </c>
      <c r="BA127" s="647">
        <f t="shared" si="265"/>
        <v>1348574</v>
      </c>
      <c r="BB127" s="647">
        <f t="shared" si="265"/>
        <v>79458</v>
      </c>
      <c r="BC127" s="647">
        <f t="shared" si="265"/>
        <v>92100</v>
      </c>
      <c r="BD127" s="648">
        <f t="shared" si="265"/>
        <v>7.6798999999999999</v>
      </c>
      <c r="BE127" s="648">
        <f t="shared" si="265"/>
        <v>6.0346000000000002</v>
      </c>
      <c r="BF127" s="648">
        <f t="shared" si="265"/>
        <v>0</v>
      </c>
      <c r="BG127" s="650">
        <f t="shared" si="265"/>
        <v>1.6453</v>
      </c>
    </row>
    <row r="128" spans="1:59" ht="12.95" customHeight="1" x14ac:dyDescent="0.25">
      <c r="A128" s="541">
        <v>25</v>
      </c>
      <c r="B128" s="639">
        <v>5427</v>
      </c>
      <c r="C128" s="640">
        <v>600099407</v>
      </c>
      <c r="D128" s="542">
        <v>72742534</v>
      </c>
      <c r="E128" s="641" t="s">
        <v>421</v>
      </c>
      <c r="F128" s="542">
        <v>3231</v>
      </c>
      <c r="G128" s="641" t="s">
        <v>422</v>
      </c>
      <c r="H128" s="545" t="s">
        <v>281</v>
      </c>
      <c r="I128" s="522">
        <v>8603055</v>
      </c>
      <c r="J128" s="547">
        <v>6311579</v>
      </c>
      <c r="K128" s="547">
        <v>0</v>
      </c>
      <c r="L128" s="339">
        <v>2133314</v>
      </c>
      <c r="M128" s="339">
        <v>126232</v>
      </c>
      <c r="N128" s="547">
        <v>31930</v>
      </c>
      <c r="O128" s="548">
        <v>12.260199999999999</v>
      </c>
      <c r="P128" s="733">
        <v>10.808</v>
      </c>
      <c r="Q128" s="823">
        <v>1.4521999999999999</v>
      </c>
      <c r="R128" s="112">
        <f t="shared" si="160"/>
        <v>0</v>
      </c>
      <c r="S128" s="113">
        <v>0</v>
      </c>
      <c r="T128" s="113">
        <v>0</v>
      </c>
      <c r="U128" s="113">
        <v>17032</v>
      </c>
      <c r="V128" s="113">
        <v>0</v>
      </c>
      <c r="W128" s="113">
        <v>0</v>
      </c>
      <c r="X128" s="113">
        <v>0</v>
      </c>
      <c r="Y128" s="113">
        <f t="shared" si="161"/>
        <v>17032</v>
      </c>
      <c r="Z128" s="113">
        <v>0</v>
      </c>
      <c r="AA128" s="113">
        <v>0</v>
      </c>
      <c r="AB128" s="113">
        <v>0</v>
      </c>
      <c r="AC128" s="113">
        <f t="shared" si="162"/>
        <v>0</v>
      </c>
      <c r="AD128" s="113">
        <f t="shared" si="163"/>
        <v>17032</v>
      </c>
      <c r="AE128" s="114">
        <f t="shared" si="164"/>
        <v>5757</v>
      </c>
      <c r="AF128" s="114">
        <f t="shared" si="165"/>
        <v>341</v>
      </c>
      <c r="AG128" s="113">
        <v>0</v>
      </c>
      <c r="AH128" s="113">
        <v>0</v>
      </c>
      <c r="AI128" s="113">
        <v>0</v>
      </c>
      <c r="AJ128" s="113">
        <f t="shared" si="166"/>
        <v>0</v>
      </c>
      <c r="AK128" s="113">
        <f t="shared" si="167"/>
        <v>23130</v>
      </c>
      <c r="AL128" s="115">
        <v>0</v>
      </c>
      <c r="AM128" s="115">
        <v>0</v>
      </c>
      <c r="AN128" s="115">
        <v>0</v>
      </c>
      <c r="AO128" s="115">
        <v>0</v>
      </c>
      <c r="AP128" s="115">
        <v>0</v>
      </c>
      <c r="AQ128" s="115">
        <v>0</v>
      </c>
      <c r="AR128" s="115">
        <v>0</v>
      </c>
      <c r="AS128" s="115">
        <v>0</v>
      </c>
      <c r="AT128" s="409">
        <f t="shared" ref="AT128:AT129" si="271">AL128+AN128+AO128+AR128+AQ128</f>
        <v>0</v>
      </c>
      <c r="AU128" s="115">
        <f>AM128+AP128+AS128</f>
        <v>0</v>
      </c>
      <c r="AV128" s="116">
        <f t="shared" si="168"/>
        <v>0</v>
      </c>
      <c r="AW128" s="855">
        <f>I128+AK128</f>
        <v>8626185</v>
      </c>
      <c r="AX128" s="528">
        <f>J128+Y128</f>
        <v>6328611</v>
      </c>
      <c r="AY128" s="113">
        <f t="shared" ref="AY128:AY129" si="272">W128</f>
        <v>0</v>
      </c>
      <c r="AZ128" s="113">
        <f>K128+AC128</f>
        <v>0</v>
      </c>
      <c r="BA128" s="528">
        <f>L128+AE128</f>
        <v>2139071</v>
      </c>
      <c r="BB128" s="528">
        <f>M128+AF128</f>
        <v>126573</v>
      </c>
      <c r="BC128" s="528">
        <f>N128+AJ128</f>
        <v>31930</v>
      </c>
      <c r="BD128" s="549">
        <f>O128+AV128</f>
        <v>12.260199999999999</v>
      </c>
      <c r="BE128" s="549">
        <f>P128+AT128</f>
        <v>10.808</v>
      </c>
      <c r="BF128" s="953">
        <f t="shared" ref="BF128:BF129" si="273">AQ128</f>
        <v>0</v>
      </c>
      <c r="BG128" s="550">
        <f>Q128+AU128</f>
        <v>1.4521999999999999</v>
      </c>
    </row>
    <row r="129" spans="1:59" ht="12.95" customHeight="1" x14ac:dyDescent="0.25">
      <c r="A129" s="541">
        <v>25</v>
      </c>
      <c r="B129" s="639">
        <v>5427</v>
      </c>
      <c r="C129" s="640">
        <v>600099407</v>
      </c>
      <c r="D129" s="542">
        <v>72742534</v>
      </c>
      <c r="E129" s="641" t="s">
        <v>421</v>
      </c>
      <c r="F129" s="542">
        <v>3231</v>
      </c>
      <c r="G129" s="641" t="s">
        <v>323</v>
      </c>
      <c r="H129" s="545" t="s">
        <v>282</v>
      </c>
      <c r="I129" s="522">
        <v>117618</v>
      </c>
      <c r="J129" s="547">
        <v>86611</v>
      </c>
      <c r="K129" s="547">
        <v>0</v>
      </c>
      <c r="L129" s="339">
        <v>29275</v>
      </c>
      <c r="M129" s="339">
        <v>1732</v>
      </c>
      <c r="N129" s="547">
        <v>0</v>
      </c>
      <c r="O129" s="548">
        <v>0.25</v>
      </c>
      <c r="P129" s="733">
        <v>0.25</v>
      </c>
      <c r="Q129" s="823">
        <v>0</v>
      </c>
      <c r="R129" s="112">
        <f t="shared" si="160"/>
        <v>0</v>
      </c>
      <c r="S129" s="113">
        <v>0</v>
      </c>
      <c r="T129" s="113">
        <v>0</v>
      </c>
      <c r="U129" s="113">
        <v>0</v>
      </c>
      <c r="V129" s="113">
        <v>0</v>
      </c>
      <c r="W129" s="113">
        <v>0</v>
      </c>
      <c r="X129" s="113">
        <v>0</v>
      </c>
      <c r="Y129" s="113">
        <f t="shared" si="161"/>
        <v>0</v>
      </c>
      <c r="Z129" s="113">
        <v>0</v>
      </c>
      <c r="AA129" s="113">
        <v>0</v>
      </c>
      <c r="AB129" s="113">
        <v>0</v>
      </c>
      <c r="AC129" s="113">
        <f t="shared" si="162"/>
        <v>0</v>
      </c>
      <c r="AD129" s="113">
        <f t="shared" si="163"/>
        <v>0</v>
      </c>
      <c r="AE129" s="114">
        <f t="shared" si="164"/>
        <v>0</v>
      </c>
      <c r="AF129" s="114">
        <f t="shared" si="165"/>
        <v>0</v>
      </c>
      <c r="AG129" s="113">
        <v>0</v>
      </c>
      <c r="AH129" s="113">
        <v>0</v>
      </c>
      <c r="AI129" s="113">
        <v>0</v>
      </c>
      <c r="AJ129" s="113">
        <f t="shared" si="166"/>
        <v>0</v>
      </c>
      <c r="AK129" s="113">
        <f t="shared" si="167"/>
        <v>0</v>
      </c>
      <c r="AL129" s="115">
        <v>0</v>
      </c>
      <c r="AM129" s="115">
        <v>0</v>
      </c>
      <c r="AN129" s="115">
        <v>0</v>
      </c>
      <c r="AO129" s="115">
        <v>0</v>
      </c>
      <c r="AP129" s="115">
        <v>0</v>
      </c>
      <c r="AQ129" s="115">
        <v>0</v>
      </c>
      <c r="AR129" s="115">
        <v>0</v>
      </c>
      <c r="AS129" s="115">
        <v>0</v>
      </c>
      <c r="AT129" s="409">
        <f t="shared" si="271"/>
        <v>0</v>
      </c>
      <c r="AU129" s="115">
        <f>AM129+AP129+AS129</f>
        <v>0</v>
      </c>
      <c r="AV129" s="116">
        <f t="shared" si="168"/>
        <v>0</v>
      </c>
      <c r="AW129" s="855">
        <f>I129+AK129</f>
        <v>117618</v>
      </c>
      <c r="AX129" s="528">
        <f>J129+Y129</f>
        <v>86611</v>
      </c>
      <c r="AY129" s="113">
        <f t="shared" si="272"/>
        <v>0</v>
      </c>
      <c r="AZ129" s="113">
        <f>K129+AC129</f>
        <v>0</v>
      </c>
      <c r="BA129" s="528">
        <f>L129+AE129</f>
        <v>29275</v>
      </c>
      <c r="BB129" s="528">
        <f>M129+AF129</f>
        <v>1732</v>
      </c>
      <c r="BC129" s="528">
        <f>N129+AJ129</f>
        <v>0</v>
      </c>
      <c r="BD129" s="549">
        <f>O129+AV129</f>
        <v>0.25</v>
      </c>
      <c r="BE129" s="549">
        <f>P129+AT129</f>
        <v>0.25</v>
      </c>
      <c r="BF129" s="953">
        <f t="shared" si="273"/>
        <v>0</v>
      </c>
      <c r="BG129" s="550">
        <f>Q129+AU129</f>
        <v>0</v>
      </c>
    </row>
    <row r="130" spans="1:59" ht="12.95" customHeight="1" x14ac:dyDescent="0.25">
      <c r="A130" s="642">
        <v>25</v>
      </c>
      <c r="B130" s="643">
        <v>5427</v>
      </c>
      <c r="C130" s="644">
        <v>600099431</v>
      </c>
      <c r="D130" s="643">
        <v>72742534</v>
      </c>
      <c r="E130" s="645" t="s">
        <v>423</v>
      </c>
      <c r="F130" s="559"/>
      <c r="G130" s="651"/>
      <c r="H130" s="560"/>
      <c r="I130" s="646">
        <v>8720673</v>
      </c>
      <c r="J130" s="647">
        <v>6398190</v>
      </c>
      <c r="K130" s="647">
        <v>0</v>
      </c>
      <c r="L130" s="647">
        <v>2162589</v>
      </c>
      <c r="M130" s="647">
        <v>127964</v>
      </c>
      <c r="N130" s="647">
        <v>31930</v>
      </c>
      <c r="O130" s="648">
        <v>12.510199999999999</v>
      </c>
      <c r="P130" s="648">
        <v>11.058</v>
      </c>
      <c r="Q130" s="649">
        <v>1.4521999999999999</v>
      </c>
      <c r="R130" s="646">
        <f t="shared" ref="R130:BG130" si="274">SUM(R128:R129)</f>
        <v>0</v>
      </c>
      <c r="S130" s="647">
        <f t="shared" si="274"/>
        <v>0</v>
      </c>
      <c r="T130" s="647">
        <f t="shared" si="274"/>
        <v>0</v>
      </c>
      <c r="U130" s="647">
        <f t="shared" ref="U130" si="275">SUM(U128:U129)</f>
        <v>17032</v>
      </c>
      <c r="V130" s="647">
        <f t="shared" si="274"/>
        <v>0</v>
      </c>
      <c r="W130" s="647">
        <f t="shared" ref="W130" si="276">SUM(W128:W129)</f>
        <v>0</v>
      </c>
      <c r="X130" s="647">
        <f t="shared" si="274"/>
        <v>0</v>
      </c>
      <c r="Y130" s="647">
        <f t="shared" si="274"/>
        <v>17032</v>
      </c>
      <c r="Z130" s="647">
        <f t="shared" si="274"/>
        <v>0</v>
      </c>
      <c r="AA130" s="647">
        <f t="shared" si="274"/>
        <v>0</v>
      </c>
      <c r="AB130" s="647">
        <f t="shared" si="274"/>
        <v>0</v>
      </c>
      <c r="AC130" s="647">
        <f t="shared" si="274"/>
        <v>0</v>
      </c>
      <c r="AD130" s="647">
        <f t="shared" si="274"/>
        <v>17032</v>
      </c>
      <c r="AE130" s="647">
        <f t="shared" si="274"/>
        <v>5757</v>
      </c>
      <c r="AF130" s="647">
        <f t="shared" si="274"/>
        <v>341</v>
      </c>
      <c r="AG130" s="647">
        <f t="shared" si="274"/>
        <v>0</v>
      </c>
      <c r="AH130" s="647">
        <f t="shared" ref="AH130" si="277">SUM(AH128:AH129)</f>
        <v>0</v>
      </c>
      <c r="AI130" s="647">
        <f t="shared" si="274"/>
        <v>0</v>
      </c>
      <c r="AJ130" s="647">
        <f t="shared" si="274"/>
        <v>0</v>
      </c>
      <c r="AK130" s="647">
        <f t="shared" si="274"/>
        <v>23130</v>
      </c>
      <c r="AL130" s="648">
        <f t="shared" si="274"/>
        <v>0</v>
      </c>
      <c r="AM130" s="648">
        <f t="shared" si="274"/>
        <v>0</v>
      </c>
      <c r="AN130" s="648">
        <f t="shared" si="274"/>
        <v>0</v>
      </c>
      <c r="AO130" s="648">
        <f t="shared" si="274"/>
        <v>0</v>
      </c>
      <c r="AP130" s="648">
        <f t="shared" si="274"/>
        <v>0</v>
      </c>
      <c r="AQ130" s="648">
        <f t="shared" ref="AQ130" si="278">SUM(AQ128:AQ129)</f>
        <v>0</v>
      </c>
      <c r="AR130" s="648">
        <f t="shared" si="274"/>
        <v>0</v>
      </c>
      <c r="AS130" s="648">
        <f t="shared" si="274"/>
        <v>0</v>
      </c>
      <c r="AT130" s="648">
        <f t="shared" si="274"/>
        <v>0</v>
      </c>
      <c r="AU130" s="648">
        <f t="shared" si="274"/>
        <v>0</v>
      </c>
      <c r="AV130" s="650">
        <f t="shared" si="274"/>
        <v>0</v>
      </c>
      <c r="AW130" s="858">
        <f t="shared" si="274"/>
        <v>8743803</v>
      </c>
      <c r="AX130" s="647">
        <f t="shared" si="274"/>
        <v>6415222</v>
      </c>
      <c r="AY130" s="944">
        <f t="shared" ref="AY130" si="279">SUM(AY128:AY129)</f>
        <v>0</v>
      </c>
      <c r="AZ130" s="647">
        <f t="shared" si="274"/>
        <v>0</v>
      </c>
      <c r="BA130" s="647">
        <f t="shared" si="274"/>
        <v>2168346</v>
      </c>
      <c r="BB130" s="647">
        <f t="shared" si="274"/>
        <v>128305</v>
      </c>
      <c r="BC130" s="647">
        <f t="shared" si="274"/>
        <v>31930</v>
      </c>
      <c r="BD130" s="648">
        <f t="shared" si="274"/>
        <v>12.510199999999999</v>
      </c>
      <c r="BE130" s="648">
        <f t="shared" si="274"/>
        <v>11.058</v>
      </c>
      <c r="BF130" s="648">
        <f t="shared" si="274"/>
        <v>0</v>
      </c>
      <c r="BG130" s="650">
        <f t="shared" si="274"/>
        <v>1.4521999999999999</v>
      </c>
    </row>
    <row r="131" spans="1:59" ht="12.95" customHeight="1" x14ac:dyDescent="0.25">
      <c r="A131" s="541">
        <v>26</v>
      </c>
      <c r="B131" s="639">
        <v>5432</v>
      </c>
      <c r="C131" s="640">
        <v>600099024</v>
      </c>
      <c r="D131" s="542">
        <v>71003819</v>
      </c>
      <c r="E131" s="641" t="s">
        <v>424</v>
      </c>
      <c r="F131" s="542">
        <v>3111</v>
      </c>
      <c r="G131" s="641" t="s">
        <v>329</v>
      </c>
      <c r="H131" s="545" t="s">
        <v>281</v>
      </c>
      <c r="I131" s="522">
        <v>1509162</v>
      </c>
      <c r="J131" s="547">
        <v>1101066</v>
      </c>
      <c r="K131" s="547">
        <v>3000</v>
      </c>
      <c r="L131" s="339">
        <v>373175</v>
      </c>
      <c r="M131" s="339">
        <v>22021</v>
      </c>
      <c r="N131" s="547">
        <v>9900</v>
      </c>
      <c r="O131" s="548">
        <v>2.5108999999999999</v>
      </c>
      <c r="P131" s="733">
        <v>2</v>
      </c>
      <c r="Q131" s="823">
        <v>0.51090000000000002</v>
      </c>
      <c r="R131" s="112">
        <f t="shared" si="160"/>
        <v>-3000</v>
      </c>
      <c r="S131" s="113">
        <v>0</v>
      </c>
      <c r="T131" s="113">
        <v>0</v>
      </c>
      <c r="U131" s="113">
        <v>0</v>
      </c>
      <c r="V131" s="113">
        <v>0</v>
      </c>
      <c r="W131" s="113">
        <v>0</v>
      </c>
      <c r="X131" s="113">
        <v>0</v>
      </c>
      <c r="Y131" s="113">
        <f t="shared" si="161"/>
        <v>-3000</v>
      </c>
      <c r="Z131" s="113">
        <v>3000</v>
      </c>
      <c r="AA131" s="113">
        <v>0</v>
      </c>
      <c r="AB131" s="113">
        <v>0</v>
      </c>
      <c r="AC131" s="113">
        <f t="shared" si="162"/>
        <v>3000</v>
      </c>
      <c r="AD131" s="113">
        <f t="shared" si="163"/>
        <v>0</v>
      </c>
      <c r="AE131" s="114">
        <f t="shared" si="164"/>
        <v>0</v>
      </c>
      <c r="AF131" s="114">
        <f t="shared" si="165"/>
        <v>-60</v>
      </c>
      <c r="AG131" s="113">
        <v>0</v>
      </c>
      <c r="AH131" s="113">
        <v>0</v>
      </c>
      <c r="AI131" s="113">
        <v>0</v>
      </c>
      <c r="AJ131" s="113">
        <f t="shared" si="166"/>
        <v>0</v>
      </c>
      <c r="AK131" s="113">
        <f t="shared" si="167"/>
        <v>-60</v>
      </c>
      <c r="AL131" s="115">
        <v>0</v>
      </c>
      <c r="AM131" s="115">
        <v>0</v>
      </c>
      <c r="AN131" s="115">
        <v>0</v>
      </c>
      <c r="AO131" s="115">
        <v>0</v>
      </c>
      <c r="AP131" s="115">
        <v>0</v>
      </c>
      <c r="AQ131" s="115">
        <v>0</v>
      </c>
      <c r="AR131" s="115">
        <v>0</v>
      </c>
      <c r="AS131" s="115">
        <v>0</v>
      </c>
      <c r="AT131" s="409">
        <f t="shared" ref="AT131:AT136" si="280">AL131+AN131+AO131+AR131+AQ131</f>
        <v>0</v>
      </c>
      <c r="AU131" s="115">
        <f t="shared" ref="AU131:AU136" si="281">AM131+AP131+AS131</f>
        <v>0</v>
      </c>
      <c r="AV131" s="116">
        <f t="shared" si="168"/>
        <v>0</v>
      </c>
      <c r="AW131" s="855">
        <f t="shared" ref="AW131:AW136" si="282">I131+AK131</f>
        <v>1509102</v>
      </c>
      <c r="AX131" s="528">
        <f t="shared" ref="AX131:AX136" si="283">J131+Y131</f>
        <v>1098066</v>
      </c>
      <c r="AY131" s="113">
        <f t="shared" ref="AY131:AY136" si="284">W131</f>
        <v>0</v>
      </c>
      <c r="AZ131" s="113">
        <f t="shared" ref="AZ131:AZ136" si="285">K131+AC131</f>
        <v>6000</v>
      </c>
      <c r="BA131" s="528">
        <f t="shared" ref="BA131:BB136" si="286">L131+AE131</f>
        <v>373175</v>
      </c>
      <c r="BB131" s="528">
        <f t="shared" si="286"/>
        <v>21961</v>
      </c>
      <c r="BC131" s="528">
        <f t="shared" ref="BC131:BC136" si="287">N131+AJ131</f>
        <v>9900</v>
      </c>
      <c r="BD131" s="549">
        <f t="shared" ref="BD131:BD136" si="288">O131+AV131</f>
        <v>2.5108999999999999</v>
      </c>
      <c r="BE131" s="549">
        <f t="shared" ref="BE131:BE136" si="289">P131+AT131</f>
        <v>2</v>
      </c>
      <c r="BF131" s="953">
        <f t="shared" ref="BF131:BF136" si="290">AQ131</f>
        <v>0</v>
      </c>
      <c r="BG131" s="550">
        <f t="shared" ref="BG131:BG136" si="291">Q131+AU131</f>
        <v>0.51090000000000002</v>
      </c>
    </row>
    <row r="132" spans="1:59" ht="12.95" customHeight="1" x14ac:dyDescent="0.25">
      <c r="A132" s="541">
        <v>26</v>
      </c>
      <c r="B132" s="639">
        <v>5432</v>
      </c>
      <c r="C132" s="640">
        <v>600099024</v>
      </c>
      <c r="D132" s="542">
        <v>71003819</v>
      </c>
      <c r="E132" s="641" t="s">
        <v>424</v>
      </c>
      <c r="F132" s="542">
        <v>3117</v>
      </c>
      <c r="G132" s="641" t="s">
        <v>318</v>
      </c>
      <c r="H132" s="545" t="s">
        <v>281</v>
      </c>
      <c r="I132" s="522">
        <v>2706390</v>
      </c>
      <c r="J132" s="547">
        <v>1957666</v>
      </c>
      <c r="K132" s="547">
        <v>0</v>
      </c>
      <c r="L132" s="339">
        <v>661691</v>
      </c>
      <c r="M132" s="339">
        <v>39153</v>
      </c>
      <c r="N132" s="547">
        <v>47880</v>
      </c>
      <c r="O132" s="548">
        <v>3.8822000000000001</v>
      </c>
      <c r="P132" s="733">
        <v>2.6818</v>
      </c>
      <c r="Q132" s="823">
        <v>1.2004000000000001</v>
      </c>
      <c r="R132" s="112">
        <f t="shared" si="160"/>
        <v>0</v>
      </c>
      <c r="S132" s="113">
        <v>0</v>
      </c>
      <c r="T132" s="113">
        <v>0</v>
      </c>
      <c r="U132" s="113">
        <v>20924</v>
      </c>
      <c r="V132" s="113">
        <v>0</v>
      </c>
      <c r="W132" s="113">
        <v>0</v>
      </c>
      <c r="X132" s="113">
        <v>0</v>
      </c>
      <c r="Y132" s="113">
        <f t="shared" si="161"/>
        <v>20924</v>
      </c>
      <c r="Z132" s="113">
        <v>0</v>
      </c>
      <c r="AA132" s="113">
        <v>0</v>
      </c>
      <c r="AB132" s="113">
        <v>0</v>
      </c>
      <c r="AC132" s="113">
        <f t="shared" si="162"/>
        <v>0</v>
      </c>
      <c r="AD132" s="113">
        <f t="shared" si="163"/>
        <v>20924</v>
      </c>
      <c r="AE132" s="114">
        <f t="shared" si="164"/>
        <v>7072</v>
      </c>
      <c r="AF132" s="114">
        <f t="shared" si="165"/>
        <v>418</v>
      </c>
      <c r="AG132" s="113">
        <v>0</v>
      </c>
      <c r="AH132" s="113">
        <v>0</v>
      </c>
      <c r="AI132" s="113">
        <v>0</v>
      </c>
      <c r="AJ132" s="113">
        <f t="shared" si="166"/>
        <v>0</v>
      </c>
      <c r="AK132" s="113">
        <f t="shared" si="167"/>
        <v>28414</v>
      </c>
      <c r="AL132" s="115">
        <v>0</v>
      </c>
      <c r="AM132" s="115">
        <v>0</v>
      </c>
      <c r="AN132" s="115">
        <v>0</v>
      </c>
      <c r="AO132" s="115">
        <v>0</v>
      </c>
      <c r="AP132" s="115">
        <v>0</v>
      </c>
      <c r="AQ132" s="115">
        <v>0</v>
      </c>
      <c r="AR132" s="115">
        <v>0</v>
      </c>
      <c r="AS132" s="115">
        <v>0</v>
      </c>
      <c r="AT132" s="409">
        <f t="shared" si="280"/>
        <v>0</v>
      </c>
      <c r="AU132" s="115">
        <f t="shared" si="281"/>
        <v>0</v>
      </c>
      <c r="AV132" s="116">
        <f t="shared" si="168"/>
        <v>0</v>
      </c>
      <c r="AW132" s="855">
        <f t="shared" si="282"/>
        <v>2734804</v>
      </c>
      <c r="AX132" s="528">
        <f t="shared" si="283"/>
        <v>1978590</v>
      </c>
      <c r="AY132" s="113">
        <f t="shared" si="284"/>
        <v>0</v>
      </c>
      <c r="AZ132" s="113">
        <f t="shared" si="285"/>
        <v>0</v>
      </c>
      <c r="BA132" s="528">
        <f t="shared" si="286"/>
        <v>668763</v>
      </c>
      <c r="BB132" s="528">
        <f t="shared" si="286"/>
        <v>39571</v>
      </c>
      <c r="BC132" s="528">
        <f t="shared" si="287"/>
        <v>47880</v>
      </c>
      <c r="BD132" s="549">
        <f t="shared" si="288"/>
        <v>3.8822000000000001</v>
      </c>
      <c r="BE132" s="549">
        <f t="shared" si="289"/>
        <v>2.6818</v>
      </c>
      <c r="BF132" s="953">
        <f t="shared" si="290"/>
        <v>0</v>
      </c>
      <c r="BG132" s="550">
        <f t="shared" si="291"/>
        <v>1.2004000000000001</v>
      </c>
    </row>
    <row r="133" spans="1:59" ht="12.95" customHeight="1" x14ac:dyDescent="0.25">
      <c r="A133" s="541">
        <v>26</v>
      </c>
      <c r="B133" s="639">
        <v>5432</v>
      </c>
      <c r="C133" s="640">
        <v>600099024</v>
      </c>
      <c r="D133" s="542">
        <v>71003819</v>
      </c>
      <c r="E133" s="641" t="s">
        <v>424</v>
      </c>
      <c r="F133" s="542">
        <v>3117</v>
      </c>
      <c r="G133" s="641" t="s">
        <v>323</v>
      </c>
      <c r="H133" s="545" t="s">
        <v>282</v>
      </c>
      <c r="I133" s="522">
        <v>0</v>
      </c>
      <c r="J133" s="547">
        <v>0</v>
      </c>
      <c r="K133" s="547">
        <v>0</v>
      </c>
      <c r="L133" s="339">
        <v>0</v>
      </c>
      <c r="M133" s="339">
        <v>0</v>
      </c>
      <c r="N133" s="547">
        <v>0</v>
      </c>
      <c r="O133" s="548">
        <v>0</v>
      </c>
      <c r="P133" s="733">
        <v>0</v>
      </c>
      <c r="Q133" s="823">
        <v>0</v>
      </c>
      <c r="R133" s="112">
        <f t="shared" si="160"/>
        <v>0</v>
      </c>
      <c r="S133" s="113">
        <v>0</v>
      </c>
      <c r="T133" s="113">
        <v>0</v>
      </c>
      <c r="U133" s="113">
        <v>0</v>
      </c>
      <c r="V133" s="113">
        <v>0</v>
      </c>
      <c r="W133" s="113">
        <v>0</v>
      </c>
      <c r="X133" s="113">
        <v>0</v>
      </c>
      <c r="Y133" s="113">
        <f t="shared" si="161"/>
        <v>0</v>
      </c>
      <c r="Z133" s="113">
        <v>0</v>
      </c>
      <c r="AA133" s="113">
        <v>0</v>
      </c>
      <c r="AB133" s="113">
        <v>0</v>
      </c>
      <c r="AC133" s="113">
        <f t="shared" si="162"/>
        <v>0</v>
      </c>
      <c r="AD133" s="113">
        <f t="shared" si="163"/>
        <v>0</v>
      </c>
      <c r="AE133" s="114">
        <f t="shared" si="164"/>
        <v>0</v>
      </c>
      <c r="AF133" s="114">
        <f t="shared" si="165"/>
        <v>0</v>
      </c>
      <c r="AG133" s="113">
        <v>0</v>
      </c>
      <c r="AH133" s="113">
        <v>0</v>
      </c>
      <c r="AI133" s="113">
        <v>0</v>
      </c>
      <c r="AJ133" s="113">
        <f t="shared" si="166"/>
        <v>0</v>
      </c>
      <c r="AK133" s="113">
        <f t="shared" si="167"/>
        <v>0</v>
      </c>
      <c r="AL133" s="115">
        <v>0</v>
      </c>
      <c r="AM133" s="115">
        <v>0</v>
      </c>
      <c r="AN133" s="115">
        <v>0</v>
      </c>
      <c r="AO133" s="115">
        <v>0</v>
      </c>
      <c r="AP133" s="115">
        <v>0</v>
      </c>
      <c r="AQ133" s="115">
        <v>0</v>
      </c>
      <c r="AR133" s="115">
        <v>0</v>
      </c>
      <c r="AS133" s="115">
        <v>0</v>
      </c>
      <c r="AT133" s="409">
        <f t="shared" si="280"/>
        <v>0</v>
      </c>
      <c r="AU133" s="115">
        <f t="shared" si="281"/>
        <v>0</v>
      </c>
      <c r="AV133" s="116">
        <f t="shared" si="168"/>
        <v>0</v>
      </c>
      <c r="AW133" s="855">
        <f t="shared" si="282"/>
        <v>0</v>
      </c>
      <c r="AX133" s="528">
        <f t="shared" si="283"/>
        <v>0</v>
      </c>
      <c r="AY133" s="113">
        <f t="shared" si="284"/>
        <v>0</v>
      </c>
      <c r="AZ133" s="113">
        <f t="shared" si="285"/>
        <v>0</v>
      </c>
      <c r="BA133" s="528">
        <f t="shared" si="286"/>
        <v>0</v>
      </c>
      <c r="BB133" s="528">
        <f t="shared" si="286"/>
        <v>0</v>
      </c>
      <c r="BC133" s="528">
        <f t="shared" si="287"/>
        <v>0</v>
      </c>
      <c r="BD133" s="549">
        <f t="shared" si="288"/>
        <v>0</v>
      </c>
      <c r="BE133" s="549">
        <f t="shared" si="289"/>
        <v>0</v>
      </c>
      <c r="BF133" s="953">
        <f t="shared" si="290"/>
        <v>0</v>
      </c>
      <c r="BG133" s="550">
        <f t="shared" si="291"/>
        <v>0</v>
      </c>
    </row>
    <row r="134" spans="1:59" ht="12.95" customHeight="1" x14ac:dyDescent="0.25">
      <c r="A134" s="541">
        <v>26</v>
      </c>
      <c r="B134" s="639">
        <v>5432</v>
      </c>
      <c r="C134" s="640">
        <v>600099024</v>
      </c>
      <c r="D134" s="542">
        <v>71003819</v>
      </c>
      <c r="E134" s="641" t="s">
        <v>424</v>
      </c>
      <c r="F134" s="542">
        <v>3141</v>
      </c>
      <c r="G134" s="641" t="s">
        <v>319</v>
      </c>
      <c r="H134" s="545" t="s">
        <v>282</v>
      </c>
      <c r="I134" s="522">
        <v>676483</v>
      </c>
      <c r="J134" s="547">
        <v>494041</v>
      </c>
      <c r="K134" s="547">
        <v>2000</v>
      </c>
      <c r="L134" s="339">
        <v>167661</v>
      </c>
      <c r="M134" s="339">
        <v>9881</v>
      </c>
      <c r="N134" s="547">
        <v>2900</v>
      </c>
      <c r="O134" s="548">
        <v>1.69</v>
      </c>
      <c r="P134" s="733">
        <v>0</v>
      </c>
      <c r="Q134" s="823">
        <v>1.69</v>
      </c>
      <c r="R134" s="112">
        <f t="shared" si="160"/>
        <v>-2440</v>
      </c>
      <c r="S134" s="113">
        <v>0</v>
      </c>
      <c r="T134" s="113">
        <v>0</v>
      </c>
      <c r="U134" s="113">
        <v>0</v>
      </c>
      <c r="V134" s="113">
        <v>0</v>
      </c>
      <c r="W134" s="113">
        <v>0</v>
      </c>
      <c r="X134" s="113">
        <v>0</v>
      </c>
      <c r="Y134" s="113">
        <f t="shared" si="161"/>
        <v>-2440</v>
      </c>
      <c r="Z134" s="113">
        <v>2440</v>
      </c>
      <c r="AA134" s="113">
        <v>0</v>
      </c>
      <c r="AB134" s="113">
        <v>0</v>
      </c>
      <c r="AC134" s="113">
        <f t="shared" si="162"/>
        <v>2440</v>
      </c>
      <c r="AD134" s="113">
        <f t="shared" si="163"/>
        <v>0</v>
      </c>
      <c r="AE134" s="114">
        <f t="shared" si="164"/>
        <v>0</v>
      </c>
      <c r="AF134" s="114">
        <f t="shared" si="165"/>
        <v>-49</v>
      </c>
      <c r="AG134" s="113">
        <v>0</v>
      </c>
      <c r="AH134" s="113">
        <v>0</v>
      </c>
      <c r="AI134" s="113">
        <v>0</v>
      </c>
      <c r="AJ134" s="113">
        <f t="shared" si="166"/>
        <v>0</v>
      </c>
      <c r="AK134" s="113">
        <f t="shared" si="167"/>
        <v>-49</v>
      </c>
      <c r="AL134" s="115">
        <v>0</v>
      </c>
      <c r="AM134" s="115">
        <v>0</v>
      </c>
      <c r="AN134" s="115">
        <v>0</v>
      </c>
      <c r="AO134" s="115">
        <v>0</v>
      </c>
      <c r="AP134" s="115">
        <v>0</v>
      </c>
      <c r="AQ134" s="115">
        <v>0</v>
      </c>
      <c r="AR134" s="115">
        <v>0</v>
      </c>
      <c r="AS134" s="115">
        <v>0</v>
      </c>
      <c r="AT134" s="409">
        <f t="shared" si="280"/>
        <v>0</v>
      </c>
      <c r="AU134" s="115">
        <f t="shared" si="281"/>
        <v>0</v>
      </c>
      <c r="AV134" s="116">
        <f t="shared" si="168"/>
        <v>0</v>
      </c>
      <c r="AW134" s="855">
        <f t="shared" si="282"/>
        <v>676434</v>
      </c>
      <c r="AX134" s="528">
        <f t="shared" si="283"/>
        <v>491601</v>
      </c>
      <c r="AY134" s="113">
        <f t="shared" si="284"/>
        <v>0</v>
      </c>
      <c r="AZ134" s="113">
        <f t="shared" si="285"/>
        <v>4440</v>
      </c>
      <c r="BA134" s="528">
        <f t="shared" si="286"/>
        <v>167661</v>
      </c>
      <c r="BB134" s="528">
        <f t="shared" si="286"/>
        <v>9832</v>
      </c>
      <c r="BC134" s="528">
        <f t="shared" si="287"/>
        <v>2900</v>
      </c>
      <c r="BD134" s="549">
        <f t="shared" si="288"/>
        <v>1.69</v>
      </c>
      <c r="BE134" s="549">
        <f t="shared" si="289"/>
        <v>0</v>
      </c>
      <c r="BF134" s="953">
        <f t="shared" si="290"/>
        <v>0</v>
      </c>
      <c r="BG134" s="550">
        <f t="shared" si="291"/>
        <v>1.69</v>
      </c>
    </row>
    <row r="135" spans="1:59" ht="12.95" customHeight="1" x14ac:dyDescent="0.25">
      <c r="A135" s="541">
        <v>26</v>
      </c>
      <c r="B135" s="639">
        <v>5432</v>
      </c>
      <c r="C135" s="640">
        <v>600099024</v>
      </c>
      <c r="D135" s="542">
        <v>71003819</v>
      </c>
      <c r="E135" s="641" t="s">
        <v>424</v>
      </c>
      <c r="F135" s="542">
        <v>3143</v>
      </c>
      <c r="G135" s="641" t="s">
        <v>633</v>
      </c>
      <c r="H135" s="545" t="s">
        <v>281</v>
      </c>
      <c r="I135" s="522">
        <v>531905</v>
      </c>
      <c r="J135" s="547">
        <v>388372</v>
      </c>
      <c r="K135" s="547">
        <v>3360</v>
      </c>
      <c r="L135" s="339">
        <v>132405</v>
      </c>
      <c r="M135" s="339">
        <v>7768</v>
      </c>
      <c r="N135" s="547">
        <v>0</v>
      </c>
      <c r="O135" s="548">
        <v>0.83979999999999999</v>
      </c>
      <c r="P135" s="733">
        <v>0.83979999999999999</v>
      </c>
      <c r="Q135" s="823">
        <v>0</v>
      </c>
      <c r="R135" s="112">
        <f t="shared" si="160"/>
        <v>2100</v>
      </c>
      <c r="S135" s="113">
        <v>0</v>
      </c>
      <c r="T135" s="113">
        <v>0</v>
      </c>
      <c r="U135" s="113">
        <v>0</v>
      </c>
      <c r="V135" s="113">
        <v>0</v>
      </c>
      <c r="W135" s="113">
        <v>0</v>
      </c>
      <c r="X135" s="113">
        <v>0</v>
      </c>
      <c r="Y135" s="113">
        <f t="shared" si="161"/>
        <v>2100</v>
      </c>
      <c r="Z135" s="113">
        <v>-2100</v>
      </c>
      <c r="AA135" s="113">
        <v>0</v>
      </c>
      <c r="AB135" s="113">
        <v>0</v>
      </c>
      <c r="AC135" s="113">
        <f t="shared" si="162"/>
        <v>-2100</v>
      </c>
      <c r="AD135" s="113">
        <f t="shared" si="163"/>
        <v>0</v>
      </c>
      <c r="AE135" s="114">
        <f t="shared" si="164"/>
        <v>0</v>
      </c>
      <c r="AF135" s="114">
        <f t="shared" si="165"/>
        <v>42</v>
      </c>
      <c r="AG135" s="113">
        <v>0</v>
      </c>
      <c r="AH135" s="113">
        <v>0</v>
      </c>
      <c r="AI135" s="113">
        <v>0</v>
      </c>
      <c r="AJ135" s="113">
        <f t="shared" si="166"/>
        <v>0</v>
      </c>
      <c r="AK135" s="113">
        <f t="shared" si="167"/>
        <v>42</v>
      </c>
      <c r="AL135" s="115">
        <v>0.01</v>
      </c>
      <c r="AM135" s="115">
        <v>0</v>
      </c>
      <c r="AN135" s="115">
        <v>0</v>
      </c>
      <c r="AO135" s="115">
        <v>0</v>
      </c>
      <c r="AP135" s="115">
        <v>0</v>
      </c>
      <c r="AQ135" s="115">
        <v>0</v>
      </c>
      <c r="AR135" s="115">
        <v>0</v>
      </c>
      <c r="AS135" s="115">
        <v>0</v>
      </c>
      <c r="AT135" s="409">
        <f t="shared" si="280"/>
        <v>0.01</v>
      </c>
      <c r="AU135" s="115">
        <f t="shared" si="281"/>
        <v>0</v>
      </c>
      <c r="AV135" s="116">
        <f t="shared" si="168"/>
        <v>0.01</v>
      </c>
      <c r="AW135" s="855">
        <f t="shared" si="282"/>
        <v>531947</v>
      </c>
      <c r="AX135" s="528">
        <f t="shared" si="283"/>
        <v>390472</v>
      </c>
      <c r="AY135" s="113">
        <f t="shared" si="284"/>
        <v>0</v>
      </c>
      <c r="AZ135" s="113">
        <f t="shared" si="285"/>
        <v>1260</v>
      </c>
      <c r="BA135" s="528">
        <f t="shared" si="286"/>
        <v>132405</v>
      </c>
      <c r="BB135" s="528">
        <f t="shared" si="286"/>
        <v>7810</v>
      </c>
      <c r="BC135" s="528">
        <f t="shared" si="287"/>
        <v>0</v>
      </c>
      <c r="BD135" s="549">
        <f t="shared" si="288"/>
        <v>0.8498</v>
      </c>
      <c r="BE135" s="549">
        <f t="shared" si="289"/>
        <v>0.8498</v>
      </c>
      <c r="BF135" s="953">
        <f t="shared" si="290"/>
        <v>0</v>
      </c>
      <c r="BG135" s="550">
        <f t="shared" si="291"/>
        <v>0</v>
      </c>
    </row>
    <row r="136" spans="1:59" ht="12.95" customHeight="1" x14ac:dyDescent="0.25">
      <c r="A136" s="541">
        <v>26</v>
      </c>
      <c r="B136" s="639">
        <v>5432</v>
      </c>
      <c r="C136" s="640">
        <v>600099024</v>
      </c>
      <c r="D136" s="542">
        <v>71003819</v>
      </c>
      <c r="E136" s="641" t="s">
        <v>424</v>
      </c>
      <c r="F136" s="542">
        <v>3143</v>
      </c>
      <c r="G136" s="641" t="s">
        <v>634</v>
      </c>
      <c r="H136" s="545" t="s">
        <v>282</v>
      </c>
      <c r="I136" s="522">
        <v>17539</v>
      </c>
      <c r="J136" s="547">
        <v>11535</v>
      </c>
      <c r="K136" s="547">
        <v>840</v>
      </c>
      <c r="L136" s="339">
        <v>4183</v>
      </c>
      <c r="M136" s="339">
        <v>231</v>
      </c>
      <c r="N136" s="547">
        <v>750</v>
      </c>
      <c r="O136" s="548">
        <v>0.05</v>
      </c>
      <c r="P136" s="733">
        <v>0</v>
      </c>
      <c r="Q136" s="823">
        <v>0.05</v>
      </c>
      <c r="R136" s="112">
        <f t="shared" si="160"/>
        <v>0</v>
      </c>
      <c r="S136" s="113">
        <v>0</v>
      </c>
      <c r="T136" s="113">
        <v>0</v>
      </c>
      <c r="U136" s="113">
        <v>0</v>
      </c>
      <c r="V136" s="113">
        <v>0</v>
      </c>
      <c r="W136" s="113">
        <v>0</v>
      </c>
      <c r="X136" s="113">
        <v>0</v>
      </c>
      <c r="Y136" s="113">
        <f t="shared" si="161"/>
        <v>0</v>
      </c>
      <c r="Z136" s="113">
        <v>0</v>
      </c>
      <c r="AA136" s="113">
        <v>0</v>
      </c>
      <c r="AB136" s="113">
        <v>0</v>
      </c>
      <c r="AC136" s="113">
        <f t="shared" si="162"/>
        <v>0</v>
      </c>
      <c r="AD136" s="113">
        <f t="shared" si="163"/>
        <v>0</v>
      </c>
      <c r="AE136" s="114">
        <f t="shared" si="164"/>
        <v>0</v>
      </c>
      <c r="AF136" s="114">
        <f t="shared" si="165"/>
        <v>0</v>
      </c>
      <c r="AG136" s="113">
        <v>0</v>
      </c>
      <c r="AH136" s="113">
        <v>0</v>
      </c>
      <c r="AI136" s="113">
        <v>0</v>
      </c>
      <c r="AJ136" s="113">
        <f t="shared" si="166"/>
        <v>0</v>
      </c>
      <c r="AK136" s="113">
        <f t="shared" si="167"/>
        <v>0</v>
      </c>
      <c r="AL136" s="115">
        <v>0</v>
      </c>
      <c r="AM136" s="115">
        <v>0</v>
      </c>
      <c r="AN136" s="115">
        <v>0</v>
      </c>
      <c r="AO136" s="115">
        <v>0</v>
      </c>
      <c r="AP136" s="115">
        <v>0</v>
      </c>
      <c r="AQ136" s="115">
        <v>0</v>
      </c>
      <c r="AR136" s="115">
        <v>0</v>
      </c>
      <c r="AS136" s="115">
        <v>0</v>
      </c>
      <c r="AT136" s="409">
        <f t="shared" si="280"/>
        <v>0</v>
      </c>
      <c r="AU136" s="115">
        <f t="shared" si="281"/>
        <v>0</v>
      </c>
      <c r="AV136" s="116">
        <f t="shared" si="168"/>
        <v>0</v>
      </c>
      <c r="AW136" s="855">
        <f t="shared" si="282"/>
        <v>17539</v>
      </c>
      <c r="AX136" s="528">
        <f t="shared" si="283"/>
        <v>11535</v>
      </c>
      <c r="AY136" s="113">
        <f t="shared" si="284"/>
        <v>0</v>
      </c>
      <c r="AZ136" s="113">
        <f t="shared" si="285"/>
        <v>840</v>
      </c>
      <c r="BA136" s="528">
        <f t="shared" si="286"/>
        <v>4183</v>
      </c>
      <c r="BB136" s="528">
        <f t="shared" si="286"/>
        <v>231</v>
      </c>
      <c r="BC136" s="528">
        <f t="shared" si="287"/>
        <v>750</v>
      </c>
      <c r="BD136" s="549">
        <f t="shared" si="288"/>
        <v>0.05</v>
      </c>
      <c r="BE136" s="549">
        <f t="shared" si="289"/>
        <v>0</v>
      </c>
      <c r="BF136" s="953">
        <f t="shared" si="290"/>
        <v>0</v>
      </c>
      <c r="BG136" s="550">
        <f t="shared" si="291"/>
        <v>0.05</v>
      </c>
    </row>
    <row r="137" spans="1:59" ht="12.95" customHeight="1" x14ac:dyDescent="0.25">
      <c r="A137" s="642">
        <v>26</v>
      </c>
      <c r="B137" s="643">
        <v>5432</v>
      </c>
      <c r="C137" s="644">
        <v>600099024</v>
      </c>
      <c r="D137" s="643">
        <v>71003819</v>
      </c>
      <c r="E137" s="645" t="s">
        <v>425</v>
      </c>
      <c r="F137" s="559"/>
      <c r="G137" s="651"/>
      <c r="H137" s="560"/>
      <c r="I137" s="646">
        <v>5441479</v>
      </c>
      <c r="J137" s="647">
        <v>3952680</v>
      </c>
      <c r="K137" s="647">
        <v>9200</v>
      </c>
      <c r="L137" s="647">
        <v>1339115</v>
      </c>
      <c r="M137" s="647">
        <v>79054</v>
      </c>
      <c r="N137" s="647">
        <v>61430</v>
      </c>
      <c r="O137" s="648">
        <v>8.972900000000001</v>
      </c>
      <c r="P137" s="648">
        <v>5.5216000000000003</v>
      </c>
      <c r="Q137" s="649">
        <v>3.4512999999999998</v>
      </c>
      <c r="R137" s="646">
        <f t="shared" ref="R137:BG137" si="292">SUM(R131:R136)</f>
        <v>-3340</v>
      </c>
      <c r="S137" s="647">
        <f t="shared" si="292"/>
        <v>0</v>
      </c>
      <c r="T137" s="647">
        <f t="shared" si="292"/>
        <v>0</v>
      </c>
      <c r="U137" s="647">
        <f t="shared" si="292"/>
        <v>20924</v>
      </c>
      <c r="V137" s="647">
        <f t="shared" si="292"/>
        <v>0</v>
      </c>
      <c r="W137" s="647">
        <f t="shared" ref="W137" si="293">SUM(W131:W136)</f>
        <v>0</v>
      </c>
      <c r="X137" s="647">
        <f t="shared" si="292"/>
        <v>0</v>
      </c>
      <c r="Y137" s="647">
        <f t="shared" si="292"/>
        <v>17584</v>
      </c>
      <c r="Z137" s="647">
        <f t="shared" si="292"/>
        <v>3340</v>
      </c>
      <c r="AA137" s="647">
        <f t="shared" si="292"/>
        <v>0</v>
      </c>
      <c r="AB137" s="647">
        <f t="shared" si="292"/>
        <v>0</v>
      </c>
      <c r="AC137" s="647">
        <f t="shared" si="292"/>
        <v>3340</v>
      </c>
      <c r="AD137" s="647">
        <f t="shared" si="292"/>
        <v>20924</v>
      </c>
      <c r="AE137" s="647">
        <f t="shared" si="292"/>
        <v>7072</v>
      </c>
      <c r="AF137" s="647">
        <f t="shared" si="292"/>
        <v>351</v>
      </c>
      <c r="AG137" s="647">
        <f t="shared" si="292"/>
        <v>0</v>
      </c>
      <c r="AH137" s="647">
        <f t="shared" si="292"/>
        <v>0</v>
      </c>
      <c r="AI137" s="647">
        <f t="shared" si="292"/>
        <v>0</v>
      </c>
      <c r="AJ137" s="647">
        <f t="shared" si="292"/>
        <v>0</v>
      </c>
      <c r="AK137" s="647">
        <f t="shared" si="292"/>
        <v>28347</v>
      </c>
      <c r="AL137" s="648">
        <f t="shared" si="292"/>
        <v>0.01</v>
      </c>
      <c r="AM137" s="648">
        <f t="shared" si="292"/>
        <v>0</v>
      </c>
      <c r="AN137" s="648">
        <f t="shared" si="292"/>
        <v>0</v>
      </c>
      <c r="AO137" s="648">
        <f t="shared" si="292"/>
        <v>0</v>
      </c>
      <c r="AP137" s="648">
        <f t="shared" si="292"/>
        <v>0</v>
      </c>
      <c r="AQ137" s="648">
        <f t="shared" ref="AQ137" si="294">SUM(AQ131:AQ136)</f>
        <v>0</v>
      </c>
      <c r="AR137" s="648">
        <f t="shared" si="292"/>
        <v>0</v>
      </c>
      <c r="AS137" s="648">
        <f t="shared" si="292"/>
        <v>0</v>
      </c>
      <c r="AT137" s="648">
        <f t="shared" si="292"/>
        <v>0.01</v>
      </c>
      <c r="AU137" s="648">
        <f t="shared" si="292"/>
        <v>0</v>
      </c>
      <c r="AV137" s="650">
        <f t="shared" si="292"/>
        <v>0.01</v>
      </c>
      <c r="AW137" s="858">
        <f t="shared" si="292"/>
        <v>5469826</v>
      </c>
      <c r="AX137" s="647">
        <f t="shared" si="292"/>
        <v>3970264</v>
      </c>
      <c r="AY137" s="944">
        <f t="shared" ref="AY137" si="295">SUM(AY131:AY136)</f>
        <v>0</v>
      </c>
      <c r="AZ137" s="647">
        <f t="shared" si="292"/>
        <v>12540</v>
      </c>
      <c r="BA137" s="647">
        <f t="shared" si="292"/>
        <v>1346187</v>
      </c>
      <c r="BB137" s="647">
        <f t="shared" si="292"/>
        <v>79405</v>
      </c>
      <c r="BC137" s="647">
        <f t="shared" si="292"/>
        <v>61430</v>
      </c>
      <c r="BD137" s="648">
        <f t="shared" si="292"/>
        <v>8.9829000000000008</v>
      </c>
      <c r="BE137" s="648">
        <f t="shared" si="292"/>
        <v>5.5316000000000001</v>
      </c>
      <c r="BF137" s="648">
        <f t="shared" si="292"/>
        <v>0</v>
      </c>
      <c r="BG137" s="650">
        <f t="shared" si="292"/>
        <v>3.4512999999999998</v>
      </c>
    </row>
    <row r="138" spans="1:59" ht="12.95" customHeight="1" x14ac:dyDescent="0.25">
      <c r="A138" s="541">
        <v>27</v>
      </c>
      <c r="B138" s="639">
        <v>5452</v>
      </c>
      <c r="C138" s="640">
        <v>600099245</v>
      </c>
      <c r="D138" s="542">
        <v>70188416</v>
      </c>
      <c r="E138" s="641" t="s">
        <v>426</v>
      </c>
      <c r="F138" s="542">
        <v>3111</v>
      </c>
      <c r="G138" s="641" t="s">
        <v>329</v>
      </c>
      <c r="H138" s="545" t="s">
        <v>281</v>
      </c>
      <c r="I138" s="522">
        <v>1447710</v>
      </c>
      <c r="J138" s="547">
        <v>1027821</v>
      </c>
      <c r="K138" s="547">
        <v>10000</v>
      </c>
      <c r="L138" s="339">
        <v>350783</v>
      </c>
      <c r="M138" s="339">
        <v>20556</v>
      </c>
      <c r="N138" s="547">
        <v>38550</v>
      </c>
      <c r="O138" s="548">
        <v>2.4281000000000001</v>
      </c>
      <c r="P138" s="733">
        <v>1.9672000000000001</v>
      </c>
      <c r="Q138" s="823">
        <v>0.46089999999999998</v>
      </c>
      <c r="R138" s="112">
        <f t="shared" si="160"/>
        <v>2500</v>
      </c>
      <c r="S138" s="113">
        <v>0</v>
      </c>
      <c r="T138" s="113">
        <v>0</v>
      </c>
      <c r="U138" s="113">
        <v>0</v>
      </c>
      <c r="V138" s="113">
        <v>0</v>
      </c>
      <c r="W138" s="113">
        <v>0</v>
      </c>
      <c r="X138" s="113">
        <v>0</v>
      </c>
      <c r="Y138" s="113">
        <f t="shared" si="161"/>
        <v>2500</v>
      </c>
      <c r="Z138" s="113">
        <v>-2500</v>
      </c>
      <c r="AA138" s="113">
        <v>0</v>
      </c>
      <c r="AB138" s="113">
        <v>0</v>
      </c>
      <c r="AC138" s="113">
        <f t="shared" si="162"/>
        <v>-2500</v>
      </c>
      <c r="AD138" s="113">
        <f t="shared" si="163"/>
        <v>0</v>
      </c>
      <c r="AE138" s="114">
        <f t="shared" si="164"/>
        <v>0</v>
      </c>
      <c r="AF138" s="114">
        <f t="shared" si="165"/>
        <v>50</v>
      </c>
      <c r="AG138" s="113">
        <v>0</v>
      </c>
      <c r="AH138" s="113">
        <v>0</v>
      </c>
      <c r="AI138" s="113">
        <v>0</v>
      </c>
      <c r="AJ138" s="113">
        <f t="shared" si="166"/>
        <v>0</v>
      </c>
      <c r="AK138" s="113">
        <f t="shared" si="167"/>
        <v>50</v>
      </c>
      <c r="AL138" s="115">
        <v>0</v>
      </c>
      <c r="AM138" s="115">
        <v>-0.03</v>
      </c>
      <c r="AN138" s="115">
        <v>0</v>
      </c>
      <c r="AO138" s="115">
        <v>0</v>
      </c>
      <c r="AP138" s="115">
        <v>0</v>
      </c>
      <c r="AQ138" s="115">
        <v>0</v>
      </c>
      <c r="AR138" s="115">
        <v>0</v>
      </c>
      <c r="AS138" s="115">
        <v>0</v>
      </c>
      <c r="AT138" s="409">
        <f t="shared" ref="AT138:AT143" si="296">AL138+AN138+AO138+AR138+AQ138</f>
        <v>0</v>
      </c>
      <c r="AU138" s="115">
        <f t="shared" ref="AU138:AU143" si="297">AM138+AP138+AS138</f>
        <v>-0.03</v>
      </c>
      <c r="AV138" s="116">
        <f t="shared" si="168"/>
        <v>-0.03</v>
      </c>
      <c r="AW138" s="855">
        <f t="shared" ref="AW138:AW143" si="298">I138+AK138</f>
        <v>1447760</v>
      </c>
      <c r="AX138" s="528">
        <f t="shared" ref="AX138:AX143" si="299">J138+Y138</f>
        <v>1030321</v>
      </c>
      <c r="AY138" s="113">
        <f t="shared" ref="AY138:AY143" si="300">W138</f>
        <v>0</v>
      </c>
      <c r="AZ138" s="113">
        <f t="shared" ref="AZ138:AZ143" si="301">K138+AC138</f>
        <v>7500</v>
      </c>
      <c r="BA138" s="528">
        <f t="shared" ref="BA138:BB143" si="302">L138+AE138</f>
        <v>350783</v>
      </c>
      <c r="BB138" s="528">
        <f t="shared" si="302"/>
        <v>20606</v>
      </c>
      <c r="BC138" s="528">
        <f t="shared" ref="BC138:BC143" si="303">N138+AJ138</f>
        <v>38550</v>
      </c>
      <c r="BD138" s="549">
        <f t="shared" ref="BD138:BD143" si="304">O138+AV138</f>
        <v>2.3981000000000003</v>
      </c>
      <c r="BE138" s="549">
        <f t="shared" ref="BE138:BE143" si="305">P138+AT138</f>
        <v>1.9672000000000001</v>
      </c>
      <c r="BF138" s="953">
        <f t="shared" ref="BF138:BF143" si="306">AQ138</f>
        <v>0</v>
      </c>
      <c r="BG138" s="550">
        <f t="shared" ref="BG138:BG143" si="307">Q138+AU138</f>
        <v>0.43089999999999995</v>
      </c>
    </row>
    <row r="139" spans="1:59" ht="12.95" customHeight="1" x14ac:dyDescent="0.25">
      <c r="A139" s="541">
        <v>27</v>
      </c>
      <c r="B139" s="639">
        <v>5452</v>
      </c>
      <c r="C139" s="640">
        <v>600099245</v>
      </c>
      <c r="D139" s="542">
        <v>70188416</v>
      </c>
      <c r="E139" s="641" t="s">
        <v>426</v>
      </c>
      <c r="F139" s="542">
        <v>3117</v>
      </c>
      <c r="G139" s="641" t="s">
        <v>318</v>
      </c>
      <c r="H139" s="545" t="s">
        <v>281</v>
      </c>
      <c r="I139" s="522">
        <v>3357218</v>
      </c>
      <c r="J139" s="547">
        <v>2423290</v>
      </c>
      <c r="K139" s="547">
        <v>10000</v>
      </c>
      <c r="L139" s="339">
        <v>822452</v>
      </c>
      <c r="M139" s="339">
        <v>48466</v>
      </c>
      <c r="N139" s="547">
        <v>53010</v>
      </c>
      <c r="O139" s="548">
        <v>4.9968000000000004</v>
      </c>
      <c r="P139" s="733">
        <v>3.1817000000000002</v>
      </c>
      <c r="Q139" s="823">
        <v>1.8150999999999999</v>
      </c>
      <c r="R139" s="112">
        <f t="shared" si="160"/>
        <v>-2500</v>
      </c>
      <c r="S139" s="113">
        <v>0</v>
      </c>
      <c r="T139" s="113">
        <v>0</v>
      </c>
      <c r="U139" s="113">
        <v>28392</v>
      </c>
      <c r="V139" s="113">
        <v>0</v>
      </c>
      <c r="W139" s="113">
        <v>0</v>
      </c>
      <c r="X139" s="113">
        <v>0</v>
      </c>
      <c r="Y139" s="113">
        <f t="shared" si="161"/>
        <v>25892</v>
      </c>
      <c r="Z139" s="113">
        <v>2500</v>
      </c>
      <c r="AA139" s="113">
        <v>0</v>
      </c>
      <c r="AB139" s="113">
        <v>0</v>
      </c>
      <c r="AC139" s="113">
        <f t="shared" si="162"/>
        <v>2500</v>
      </c>
      <c r="AD139" s="113">
        <f t="shared" si="163"/>
        <v>28392</v>
      </c>
      <c r="AE139" s="114">
        <f t="shared" si="164"/>
        <v>9596</v>
      </c>
      <c r="AF139" s="114">
        <f t="shared" si="165"/>
        <v>518</v>
      </c>
      <c r="AG139" s="113">
        <v>0</v>
      </c>
      <c r="AH139" s="113">
        <v>0</v>
      </c>
      <c r="AI139" s="113">
        <v>0</v>
      </c>
      <c r="AJ139" s="113">
        <f t="shared" si="166"/>
        <v>0</v>
      </c>
      <c r="AK139" s="113">
        <f t="shared" si="167"/>
        <v>38506</v>
      </c>
      <c r="AL139" s="115">
        <v>-0.01</v>
      </c>
      <c r="AM139" s="115">
        <v>-0.03</v>
      </c>
      <c r="AN139" s="115">
        <v>0</v>
      </c>
      <c r="AO139" s="115">
        <v>0</v>
      </c>
      <c r="AP139" s="115">
        <v>0</v>
      </c>
      <c r="AQ139" s="115">
        <v>0</v>
      </c>
      <c r="AR139" s="115">
        <v>0</v>
      </c>
      <c r="AS139" s="115">
        <v>0</v>
      </c>
      <c r="AT139" s="409">
        <f t="shared" si="296"/>
        <v>-0.01</v>
      </c>
      <c r="AU139" s="115">
        <f t="shared" si="297"/>
        <v>-0.03</v>
      </c>
      <c r="AV139" s="116">
        <f t="shared" si="168"/>
        <v>-0.04</v>
      </c>
      <c r="AW139" s="855">
        <f t="shared" si="298"/>
        <v>3395724</v>
      </c>
      <c r="AX139" s="528">
        <f t="shared" si="299"/>
        <v>2449182</v>
      </c>
      <c r="AY139" s="113">
        <f t="shared" si="300"/>
        <v>0</v>
      </c>
      <c r="AZ139" s="113">
        <f t="shared" si="301"/>
        <v>12500</v>
      </c>
      <c r="BA139" s="528">
        <f t="shared" si="302"/>
        <v>832048</v>
      </c>
      <c r="BB139" s="528">
        <f t="shared" si="302"/>
        <v>48984</v>
      </c>
      <c r="BC139" s="528">
        <f t="shared" si="303"/>
        <v>53010</v>
      </c>
      <c r="BD139" s="549">
        <f t="shared" si="304"/>
        <v>4.9568000000000003</v>
      </c>
      <c r="BE139" s="549">
        <f t="shared" si="305"/>
        <v>3.1717000000000004</v>
      </c>
      <c r="BF139" s="953">
        <f t="shared" si="306"/>
        <v>0</v>
      </c>
      <c r="BG139" s="550">
        <f t="shared" si="307"/>
        <v>1.7850999999999999</v>
      </c>
    </row>
    <row r="140" spans="1:59" ht="12.95" customHeight="1" x14ac:dyDescent="0.25">
      <c r="A140" s="541">
        <v>27</v>
      </c>
      <c r="B140" s="639">
        <v>5452</v>
      </c>
      <c r="C140" s="640">
        <v>600099245</v>
      </c>
      <c r="D140" s="542">
        <v>70188416</v>
      </c>
      <c r="E140" s="641" t="s">
        <v>426</v>
      </c>
      <c r="F140" s="542">
        <v>3117</v>
      </c>
      <c r="G140" s="641" t="s">
        <v>323</v>
      </c>
      <c r="H140" s="545" t="s">
        <v>282</v>
      </c>
      <c r="I140" s="522">
        <v>1680610</v>
      </c>
      <c r="J140" s="547">
        <v>1231377</v>
      </c>
      <c r="K140" s="547">
        <v>0</v>
      </c>
      <c r="L140" s="339">
        <v>416205</v>
      </c>
      <c r="M140" s="339">
        <v>24628</v>
      </c>
      <c r="N140" s="547">
        <v>8400</v>
      </c>
      <c r="O140" s="548">
        <v>3.47</v>
      </c>
      <c r="P140" s="733">
        <v>3.47</v>
      </c>
      <c r="Q140" s="823">
        <v>0</v>
      </c>
      <c r="R140" s="112">
        <f t="shared" si="160"/>
        <v>0</v>
      </c>
      <c r="S140" s="113">
        <v>-15424</v>
      </c>
      <c r="T140" s="113">
        <v>0</v>
      </c>
      <c r="U140" s="113">
        <v>0</v>
      </c>
      <c r="V140" s="113">
        <v>0</v>
      </c>
      <c r="W140" s="113">
        <v>0</v>
      </c>
      <c r="X140" s="113">
        <v>0</v>
      </c>
      <c r="Y140" s="113">
        <f t="shared" si="161"/>
        <v>-15424</v>
      </c>
      <c r="Z140" s="113">
        <v>0</v>
      </c>
      <c r="AA140" s="113">
        <v>0</v>
      </c>
      <c r="AB140" s="113">
        <v>0</v>
      </c>
      <c r="AC140" s="113">
        <f t="shared" si="162"/>
        <v>0</v>
      </c>
      <c r="AD140" s="113">
        <f t="shared" si="163"/>
        <v>-15424</v>
      </c>
      <c r="AE140" s="114">
        <f t="shared" si="164"/>
        <v>-5213</v>
      </c>
      <c r="AF140" s="114">
        <f t="shared" si="165"/>
        <v>-308</v>
      </c>
      <c r="AG140" s="113">
        <v>0</v>
      </c>
      <c r="AH140" s="113">
        <v>0</v>
      </c>
      <c r="AI140" s="113">
        <v>0</v>
      </c>
      <c r="AJ140" s="113">
        <f t="shared" si="166"/>
        <v>0</v>
      </c>
      <c r="AK140" s="113">
        <f t="shared" si="167"/>
        <v>-20945</v>
      </c>
      <c r="AL140" s="115">
        <v>0</v>
      </c>
      <c r="AM140" s="115">
        <v>0</v>
      </c>
      <c r="AN140" s="115">
        <v>-0.03</v>
      </c>
      <c r="AO140" s="115">
        <v>0</v>
      </c>
      <c r="AP140" s="115">
        <v>0</v>
      </c>
      <c r="AQ140" s="115">
        <v>0</v>
      </c>
      <c r="AR140" s="115">
        <v>0</v>
      </c>
      <c r="AS140" s="115">
        <v>0</v>
      </c>
      <c r="AT140" s="409">
        <f t="shared" si="296"/>
        <v>-0.03</v>
      </c>
      <c r="AU140" s="115">
        <f t="shared" si="297"/>
        <v>0</v>
      </c>
      <c r="AV140" s="116">
        <f t="shared" si="168"/>
        <v>-0.03</v>
      </c>
      <c r="AW140" s="855">
        <f t="shared" si="298"/>
        <v>1659665</v>
      </c>
      <c r="AX140" s="528">
        <f t="shared" si="299"/>
        <v>1215953</v>
      </c>
      <c r="AY140" s="113">
        <f t="shared" si="300"/>
        <v>0</v>
      </c>
      <c r="AZ140" s="113">
        <f t="shared" si="301"/>
        <v>0</v>
      </c>
      <c r="BA140" s="528">
        <f t="shared" si="302"/>
        <v>410992</v>
      </c>
      <c r="BB140" s="528">
        <f t="shared" si="302"/>
        <v>24320</v>
      </c>
      <c r="BC140" s="528">
        <f t="shared" si="303"/>
        <v>8400</v>
      </c>
      <c r="BD140" s="549">
        <f t="shared" si="304"/>
        <v>3.4400000000000004</v>
      </c>
      <c r="BE140" s="549">
        <f t="shared" si="305"/>
        <v>3.4400000000000004</v>
      </c>
      <c r="BF140" s="953">
        <f t="shared" si="306"/>
        <v>0</v>
      </c>
      <c r="BG140" s="550">
        <f t="shared" si="307"/>
        <v>0</v>
      </c>
    </row>
    <row r="141" spans="1:59" ht="12.95" customHeight="1" x14ac:dyDescent="0.25">
      <c r="A141" s="541">
        <v>27</v>
      </c>
      <c r="B141" s="639">
        <v>5452</v>
      </c>
      <c r="C141" s="640">
        <v>600099245</v>
      </c>
      <c r="D141" s="542">
        <v>70188416</v>
      </c>
      <c r="E141" s="641" t="s">
        <v>426</v>
      </c>
      <c r="F141" s="542">
        <v>3141</v>
      </c>
      <c r="G141" s="641" t="s">
        <v>319</v>
      </c>
      <c r="H141" s="545" t="s">
        <v>282</v>
      </c>
      <c r="I141" s="522">
        <v>675028</v>
      </c>
      <c r="J141" s="547">
        <v>494939</v>
      </c>
      <c r="K141" s="547">
        <v>0</v>
      </c>
      <c r="L141" s="339">
        <v>167290</v>
      </c>
      <c r="M141" s="339">
        <v>9899</v>
      </c>
      <c r="N141" s="547">
        <v>2900</v>
      </c>
      <c r="O141" s="548">
        <v>1.69</v>
      </c>
      <c r="P141" s="733">
        <v>0</v>
      </c>
      <c r="Q141" s="823">
        <v>1.69</v>
      </c>
      <c r="R141" s="112">
        <f t="shared" si="160"/>
        <v>0</v>
      </c>
      <c r="S141" s="113">
        <v>0</v>
      </c>
      <c r="T141" s="113">
        <v>0</v>
      </c>
      <c r="U141" s="113">
        <v>0</v>
      </c>
      <c r="V141" s="113">
        <v>0</v>
      </c>
      <c r="W141" s="113">
        <v>0</v>
      </c>
      <c r="X141" s="113">
        <v>0</v>
      </c>
      <c r="Y141" s="113">
        <f t="shared" si="161"/>
        <v>0</v>
      </c>
      <c r="Z141" s="113">
        <v>0</v>
      </c>
      <c r="AA141" s="113">
        <v>0</v>
      </c>
      <c r="AB141" s="113">
        <v>0</v>
      </c>
      <c r="AC141" s="113">
        <f t="shared" si="162"/>
        <v>0</v>
      </c>
      <c r="AD141" s="113">
        <f t="shared" si="163"/>
        <v>0</v>
      </c>
      <c r="AE141" s="114">
        <f t="shared" si="164"/>
        <v>0</v>
      </c>
      <c r="AF141" s="114">
        <f t="shared" si="165"/>
        <v>0</v>
      </c>
      <c r="AG141" s="113">
        <v>0</v>
      </c>
      <c r="AH141" s="113">
        <v>0</v>
      </c>
      <c r="AI141" s="113">
        <v>0</v>
      </c>
      <c r="AJ141" s="113">
        <f t="shared" si="166"/>
        <v>0</v>
      </c>
      <c r="AK141" s="113">
        <f t="shared" si="167"/>
        <v>0</v>
      </c>
      <c r="AL141" s="115">
        <v>0</v>
      </c>
      <c r="AM141" s="115">
        <v>0</v>
      </c>
      <c r="AN141" s="115">
        <v>0</v>
      </c>
      <c r="AO141" s="115">
        <v>0</v>
      </c>
      <c r="AP141" s="115">
        <v>0</v>
      </c>
      <c r="AQ141" s="115">
        <v>0</v>
      </c>
      <c r="AR141" s="115">
        <v>0</v>
      </c>
      <c r="AS141" s="115">
        <v>0</v>
      </c>
      <c r="AT141" s="409">
        <f t="shared" si="296"/>
        <v>0</v>
      </c>
      <c r="AU141" s="115">
        <f t="shared" si="297"/>
        <v>0</v>
      </c>
      <c r="AV141" s="116">
        <f t="shared" si="168"/>
        <v>0</v>
      </c>
      <c r="AW141" s="855">
        <f t="shared" si="298"/>
        <v>675028</v>
      </c>
      <c r="AX141" s="528">
        <f t="shared" si="299"/>
        <v>494939</v>
      </c>
      <c r="AY141" s="113">
        <f t="shared" si="300"/>
        <v>0</v>
      </c>
      <c r="AZ141" s="113">
        <f t="shared" si="301"/>
        <v>0</v>
      </c>
      <c r="BA141" s="528">
        <f t="shared" si="302"/>
        <v>167290</v>
      </c>
      <c r="BB141" s="528">
        <f t="shared" si="302"/>
        <v>9899</v>
      </c>
      <c r="BC141" s="528">
        <f t="shared" si="303"/>
        <v>2900</v>
      </c>
      <c r="BD141" s="549">
        <f t="shared" si="304"/>
        <v>1.69</v>
      </c>
      <c r="BE141" s="549">
        <f t="shared" si="305"/>
        <v>0</v>
      </c>
      <c r="BF141" s="953">
        <f t="shared" si="306"/>
        <v>0</v>
      </c>
      <c r="BG141" s="550">
        <f t="shared" si="307"/>
        <v>1.69</v>
      </c>
    </row>
    <row r="142" spans="1:59" ht="12.95" customHeight="1" x14ac:dyDescent="0.25">
      <c r="A142" s="541">
        <v>27</v>
      </c>
      <c r="B142" s="639">
        <v>5452</v>
      </c>
      <c r="C142" s="640">
        <v>600099245</v>
      </c>
      <c r="D142" s="542">
        <v>70188416</v>
      </c>
      <c r="E142" s="641" t="s">
        <v>426</v>
      </c>
      <c r="F142" s="542">
        <v>3143</v>
      </c>
      <c r="G142" s="641" t="s">
        <v>633</v>
      </c>
      <c r="H142" s="545" t="s">
        <v>281</v>
      </c>
      <c r="I142" s="522">
        <v>526639</v>
      </c>
      <c r="J142" s="547">
        <v>387805</v>
      </c>
      <c r="K142" s="547">
        <v>0</v>
      </c>
      <c r="L142" s="339">
        <v>131078</v>
      </c>
      <c r="M142" s="339">
        <v>7756</v>
      </c>
      <c r="N142" s="547">
        <v>0</v>
      </c>
      <c r="O142" s="548">
        <v>0.86199999999999999</v>
      </c>
      <c r="P142" s="733">
        <v>0.86199999999999999</v>
      </c>
      <c r="Q142" s="823">
        <v>0</v>
      </c>
      <c r="R142" s="112">
        <f t="shared" ref="R142:R163" si="308">Z142*-1</f>
        <v>0</v>
      </c>
      <c r="S142" s="113">
        <v>0</v>
      </c>
      <c r="T142" s="113">
        <v>0</v>
      </c>
      <c r="U142" s="113">
        <v>0</v>
      </c>
      <c r="V142" s="113">
        <v>0</v>
      </c>
      <c r="W142" s="113">
        <v>0</v>
      </c>
      <c r="X142" s="113">
        <v>0</v>
      </c>
      <c r="Y142" s="113">
        <f t="shared" ref="Y142:Y163" si="309">SUM(R142:X142)</f>
        <v>0</v>
      </c>
      <c r="Z142" s="113">
        <v>0</v>
      </c>
      <c r="AA142" s="113">
        <v>0</v>
      </c>
      <c r="AB142" s="113">
        <v>0</v>
      </c>
      <c r="AC142" s="113">
        <f t="shared" ref="AC142:AC163" si="310">SUM(Z142:AB142)</f>
        <v>0</v>
      </c>
      <c r="AD142" s="113">
        <f t="shared" ref="AD142:AD163" si="311">Y142+AC142</f>
        <v>0</v>
      </c>
      <c r="AE142" s="114">
        <f t="shared" ref="AE142:AE163" si="312">ROUND((Y142+Z142+AA142)*33.8%,0)</f>
        <v>0</v>
      </c>
      <c r="AF142" s="114">
        <f t="shared" ref="AF142:AF163" si="313">ROUND(Y142*2%,0)</f>
        <v>0</v>
      </c>
      <c r="AG142" s="113">
        <v>0</v>
      </c>
      <c r="AH142" s="113">
        <v>0</v>
      </c>
      <c r="AI142" s="113">
        <v>0</v>
      </c>
      <c r="AJ142" s="113">
        <f t="shared" ref="AJ142:AJ163" si="314">SUM(AG142:AI142)</f>
        <v>0</v>
      </c>
      <c r="AK142" s="113">
        <f t="shared" ref="AK142:AK163" si="315">AD142+AE142+AF142+AJ142</f>
        <v>0</v>
      </c>
      <c r="AL142" s="115">
        <v>0</v>
      </c>
      <c r="AM142" s="115">
        <v>0</v>
      </c>
      <c r="AN142" s="115">
        <v>0</v>
      </c>
      <c r="AO142" s="115">
        <v>0</v>
      </c>
      <c r="AP142" s="115">
        <v>0</v>
      </c>
      <c r="AQ142" s="115">
        <v>0</v>
      </c>
      <c r="AR142" s="115">
        <v>0</v>
      </c>
      <c r="AS142" s="115">
        <v>0</v>
      </c>
      <c r="AT142" s="409">
        <f t="shared" si="296"/>
        <v>0</v>
      </c>
      <c r="AU142" s="115">
        <f t="shared" si="297"/>
        <v>0</v>
      </c>
      <c r="AV142" s="116">
        <f t="shared" ref="AV142:AV163" si="316">SUM(AT142:AU142)</f>
        <v>0</v>
      </c>
      <c r="AW142" s="855">
        <f t="shared" si="298"/>
        <v>526639</v>
      </c>
      <c r="AX142" s="528">
        <f t="shared" si="299"/>
        <v>387805</v>
      </c>
      <c r="AY142" s="113">
        <f t="shared" si="300"/>
        <v>0</v>
      </c>
      <c r="AZ142" s="113">
        <f t="shared" si="301"/>
        <v>0</v>
      </c>
      <c r="BA142" s="528">
        <f t="shared" si="302"/>
        <v>131078</v>
      </c>
      <c r="BB142" s="528">
        <f t="shared" si="302"/>
        <v>7756</v>
      </c>
      <c r="BC142" s="528">
        <f t="shared" si="303"/>
        <v>0</v>
      </c>
      <c r="BD142" s="549">
        <f t="shared" si="304"/>
        <v>0.86199999999999999</v>
      </c>
      <c r="BE142" s="549">
        <f t="shared" si="305"/>
        <v>0.86199999999999999</v>
      </c>
      <c r="BF142" s="953">
        <f t="shared" si="306"/>
        <v>0</v>
      </c>
      <c r="BG142" s="550">
        <f t="shared" si="307"/>
        <v>0</v>
      </c>
    </row>
    <row r="143" spans="1:59" ht="12.95" customHeight="1" x14ac:dyDescent="0.25">
      <c r="A143" s="541">
        <v>27</v>
      </c>
      <c r="B143" s="639">
        <v>5452</v>
      </c>
      <c r="C143" s="640">
        <v>600099245</v>
      </c>
      <c r="D143" s="542">
        <v>70188416</v>
      </c>
      <c r="E143" s="641" t="s">
        <v>426</v>
      </c>
      <c r="F143" s="542">
        <v>3143</v>
      </c>
      <c r="G143" s="641" t="s">
        <v>634</v>
      </c>
      <c r="H143" s="545" t="s">
        <v>282</v>
      </c>
      <c r="I143" s="522">
        <v>15449</v>
      </c>
      <c r="J143" s="547">
        <v>10890</v>
      </c>
      <c r="K143" s="547">
        <v>0</v>
      </c>
      <c r="L143" s="339">
        <v>3681</v>
      </c>
      <c r="M143" s="339">
        <v>218</v>
      </c>
      <c r="N143" s="547">
        <v>660</v>
      </c>
      <c r="O143" s="548">
        <v>0.05</v>
      </c>
      <c r="P143" s="733">
        <v>0</v>
      </c>
      <c r="Q143" s="823">
        <v>0.05</v>
      </c>
      <c r="R143" s="112">
        <f t="shared" si="308"/>
        <v>0</v>
      </c>
      <c r="S143" s="113">
        <v>0</v>
      </c>
      <c r="T143" s="113">
        <v>0</v>
      </c>
      <c r="U143" s="113">
        <v>0</v>
      </c>
      <c r="V143" s="113">
        <v>0</v>
      </c>
      <c r="W143" s="113">
        <v>0</v>
      </c>
      <c r="X143" s="113">
        <v>0</v>
      </c>
      <c r="Y143" s="113">
        <f t="shared" si="309"/>
        <v>0</v>
      </c>
      <c r="Z143" s="113">
        <v>0</v>
      </c>
      <c r="AA143" s="113">
        <v>0</v>
      </c>
      <c r="AB143" s="113">
        <v>0</v>
      </c>
      <c r="AC143" s="113">
        <f t="shared" si="310"/>
        <v>0</v>
      </c>
      <c r="AD143" s="113">
        <f t="shared" si="311"/>
        <v>0</v>
      </c>
      <c r="AE143" s="114">
        <f t="shared" si="312"/>
        <v>0</v>
      </c>
      <c r="AF143" s="114">
        <f t="shared" si="313"/>
        <v>0</v>
      </c>
      <c r="AG143" s="113">
        <v>0</v>
      </c>
      <c r="AH143" s="113">
        <v>0</v>
      </c>
      <c r="AI143" s="113">
        <v>0</v>
      </c>
      <c r="AJ143" s="113">
        <f t="shared" si="314"/>
        <v>0</v>
      </c>
      <c r="AK143" s="113">
        <f t="shared" si="315"/>
        <v>0</v>
      </c>
      <c r="AL143" s="115">
        <v>0</v>
      </c>
      <c r="AM143" s="115">
        <v>0</v>
      </c>
      <c r="AN143" s="115">
        <v>0</v>
      </c>
      <c r="AO143" s="115">
        <v>0</v>
      </c>
      <c r="AP143" s="115">
        <v>0</v>
      </c>
      <c r="AQ143" s="115">
        <v>0</v>
      </c>
      <c r="AR143" s="115">
        <v>0</v>
      </c>
      <c r="AS143" s="115">
        <v>0</v>
      </c>
      <c r="AT143" s="409">
        <f t="shared" si="296"/>
        <v>0</v>
      </c>
      <c r="AU143" s="115">
        <f t="shared" si="297"/>
        <v>0</v>
      </c>
      <c r="AV143" s="116">
        <f t="shared" si="316"/>
        <v>0</v>
      </c>
      <c r="AW143" s="855">
        <f t="shared" si="298"/>
        <v>15449</v>
      </c>
      <c r="AX143" s="528">
        <f t="shared" si="299"/>
        <v>10890</v>
      </c>
      <c r="AY143" s="113">
        <f t="shared" si="300"/>
        <v>0</v>
      </c>
      <c r="AZ143" s="113">
        <f t="shared" si="301"/>
        <v>0</v>
      </c>
      <c r="BA143" s="528">
        <f t="shared" si="302"/>
        <v>3681</v>
      </c>
      <c r="BB143" s="528">
        <f t="shared" si="302"/>
        <v>218</v>
      </c>
      <c r="BC143" s="528">
        <f t="shared" si="303"/>
        <v>660</v>
      </c>
      <c r="BD143" s="549">
        <f t="shared" si="304"/>
        <v>0.05</v>
      </c>
      <c r="BE143" s="549">
        <f t="shared" si="305"/>
        <v>0</v>
      </c>
      <c r="BF143" s="953">
        <f t="shared" si="306"/>
        <v>0</v>
      </c>
      <c r="BG143" s="550">
        <f t="shared" si="307"/>
        <v>0.05</v>
      </c>
    </row>
    <row r="144" spans="1:59" ht="12.95" customHeight="1" x14ac:dyDescent="0.25">
      <c r="A144" s="642">
        <v>27</v>
      </c>
      <c r="B144" s="643">
        <v>5452</v>
      </c>
      <c r="C144" s="644">
        <v>600099245</v>
      </c>
      <c r="D144" s="643">
        <v>70188416</v>
      </c>
      <c r="E144" s="645" t="s">
        <v>427</v>
      </c>
      <c r="F144" s="559"/>
      <c r="G144" s="651"/>
      <c r="H144" s="560"/>
      <c r="I144" s="646">
        <v>7702654</v>
      </c>
      <c r="J144" s="647">
        <v>5576122</v>
      </c>
      <c r="K144" s="647">
        <v>20000</v>
      </c>
      <c r="L144" s="647">
        <v>1891489</v>
      </c>
      <c r="M144" s="647">
        <v>111523</v>
      </c>
      <c r="N144" s="647">
        <v>103520</v>
      </c>
      <c r="O144" s="648">
        <v>13.496900000000002</v>
      </c>
      <c r="P144" s="648">
        <v>9.4809000000000001</v>
      </c>
      <c r="Q144" s="649">
        <v>4.016</v>
      </c>
      <c r="R144" s="646">
        <f t="shared" ref="R144:BG144" si="317">SUM(R138:R143)</f>
        <v>0</v>
      </c>
      <c r="S144" s="647">
        <f t="shared" si="317"/>
        <v>-15424</v>
      </c>
      <c r="T144" s="647">
        <f t="shared" si="317"/>
        <v>0</v>
      </c>
      <c r="U144" s="647">
        <f t="shared" si="317"/>
        <v>28392</v>
      </c>
      <c r="V144" s="647">
        <f t="shared" si="317"/>
        <v>0</v>
      </c>
      <c r="W144" s="647">
        <f t="shared" ref="W144" si="318">SUM(W138:W143)</f>
        <v>0</v>
      </c>
      <c r="X144" s="647">
        <f t="shared" si="317"/>
        <v>0</v>
      </c>
      <c r="Y144" s="647">
        <f t="shared" si="317"/>
        <v>12968</v>
      </c>
      <c r="Z144" s="647">
        <f t="shared" si="317"/>
        <v>0</v>
      </c>
      <c r="AA144" s="647">
        <f t="shared" si="317"/>
        <v>0</v>
      </c>
      <c r="AB144" s="647">
        <f t="shared" si="317"/>
        <v>0</v>
      </c>
      <c r="AC144" s="647">
        <f t="shared" si="317"/>
        <v>0</v>
      </c>
      <c r="AD144" s="647">
        <f t="shared" si="317"/>
        <v>12968</v>
      </c>
      <c r="AE144" s="647">
        <f t="shared" si="317"/>
        <v>4383</v>
      </c>
      <c r="AF144" s="647">
        <f t="shared" si="317"/>
        <v>260</v>
      </c>
      <c r="AG144" s="647">
        <f t="shared" si="317"/>
        <v>0</v>
      </c>
      <c r="AH144" s="647">
        <f t="shared" si="317"/>
        <v>0</v>
      </c>
      <c r="AI144" s="647">
        <f t="shared" si="317"/>
        <v>0</v>
      </c>
      <c r="AJ144" s="647">
        <f t="shared" si="317"/>
        <v>0</v>
      </c>
      <c r="AK144" s="647">
        <f t="shared" si="317"/>
        <v>17611</v>
      </c>
      <c r="AL144" s="648">
        <f t="shared" si="317"/>
        <v>-0.01</v>
      </c>
      <c r="AM144" s="648">
        <f t="shared" si="317"/>
        <v>-0.06</v>
      </c>
      <c r="AN144" s="648">
        <f t="shared" si="317"/>
        <v>-0.03</v>
      </c>
      <c r="AO144" s="648">
        <f t="shared" si="317"/>
        <v>0</v>
      </c>
      <c r="AP144" s="648">
        <f t="shared" si="317"/>
        <v>0</v>
      </c>
      <c r="AQ144" s="648">
        <f t="shared" ref="AQ144" si="319">SUM(AQ138:AQ143)</f>
        <v>0</v>
      </c>
      <c r="AR144" s="648">
        <f t="shared" si="317"/>
        <v>0</v>
      </c>
      <c r="AS144" s="648">
        <f t="shared" si="317"/>
        <v>0</v>
      </c>
      <c r="AT144" s="648">
        <f t="shared" si="317"/>
        <v>-0.04</v>
      </c>
      <c r="AU144" s="648">
        <f t="shared" si="317"/>
        <v>-0.06</v>
      </c>
      <c r="AV144" s="650">
        <f t="shared" si="317"/>
        <v>-0.1</v>
      </c>
      <c r="AW144" s="858">
        <f t="shared" si="317"/>
        <v>7720265</v>
      </c>
      <c r="AX144" s="647">
        <f t="shared" si="317"/>
        <v>5589090</v>
      </c>
      <c r="AY144" s="944">
        <f t="shared" ref="AY144" si="320">SUM(AY138:AY143)</f>
        <v>0</v>
      </c>
      <c r="AZ144" s="647">
        <f t="shared" si="317"/>
        <v>20000</v>
      </c>
      <c r="BA144" s="647">
        <f t="shared" si="317"/>
        <v>1895872</v>
      </c>
      <c r="BB144" s="647">
        <f t="shared" si="317"/>
        <v>111783</v>
      </c>
      <c r="BC144" s="647">
        <f t="shared" si="317"/>
        <v>103520</v>
      </c>
      <c r="BD144" s="648">
        <f t="shared" si="317"/>
        <v>13.396900000000002</v>
      </c>
      <c r="BE144" s="648">
        <f t="shared" si="317"/>
        <v>9.440900000000001</v>
      </c>
      <c r="BF144" s="648">
        <f t="shared" si="317"/>
        <v>0</v>
      </c>
      <c r="BG144" s="650">
        <f t="shared" si="317"/>
        <v>3.9559999999999995</v>
      </c>
    </row>
    <row r="145" spans="1:59" ht="12.95" customHeight="1" x14ac:dyDescent="0.25">
      <c r="A145" s="541">
        <v>28</v>
      </c>
      <c r="B145" s="639">
        <v>5428</v>
      </c>
      <c r="C145" s="640">
        <v>600099059</v>
      </c>
      <c r="D145" s="542">
        <v>70985740</v>
      </c>
      <c r="E145" s="641" t="s">
        <v>428</v>
      </c>
      <c r="F145" s="542">
        <v>3111</v>
      </c>
      <c r="G145" s="641" t="s">
        <v>329</v>
      </c>
      <c r="H145" s="545" t="s">
        <v>281</v>
      </c>
      <c r="I145" s="522">
        <v>1399542</v>
      </c>
      <c r="J145" s="547">
        <v>1004258</v>
      </c>
      <c r="K145" s="547">
        <v>20000</v>
      </c>
      <c r="L145" s="339">
        <v>346199</v>
      </c>
      <c r="M145" s="339">
        <v>20085</v>
      </c>
      <c r="N145" s="547">
        <v>9000</v>
      </c>
      <c r="O145" s="548">
        <v>2.3963999999999999</v>
      </c>
      <c r="P145" s="733">
        <v>1.9355</v>
      </c>
      <c r="Q145" s="823">
        <v>0.46089999999999998</v>
      </c>
      <c r="R145" s="112">
        <f t="shared" si="308"/>
        <v>-11000</v>
      </c>
      <c r="S145" s="113">
        <v>0</v>
      </c>
      <c r="T145" s="113">
        <v>0</v>
      </c>
      <c r="U145" s="113">
        <v>0</v>
      </c>
      <c r="V145" s="113">
        <v>0</v>
      </c>
      <c r="W145" s="113">
        <v>0</v>
      </c>
      <c r="X145" s="113">
        <v>0</v>
      </c>
      <c r="Y145" s="113">
        <f t="shared" si="309"/>
        <v>-11000</v>
      </c>
      <c r="Z145" s="113">
        <v>11000</v>
      </c>
      <c r="AA145" s="113">
        <v>0</v>
      </c>
      <c r="AB145" s="113">
        <v>0</v>
      </c>
      <c r="AC145" s="113">
        <f t="shared" si="310"/>
        <v>11000</v>
      </c>
      <c r="AD145" s="113">
        <f t="shared" si="311"/>
        <v>0</v>
      </c>
      <c r="AE145" s="114">
        <f t="shared" si="312"/>
        <v>0</v>
      </c>
      <c r="AF145" s="114">
        <f t="shared" si="313"/>
        <v>-220</v>
      </c>
      <c r="AG145" s="113">
        <v>0</v>
      </c>
      <c r="AH145" s="113">
        <v>0</v>
      </c>
      <c r="AI145" s="113">
        <v>0</v>
      </c>
      <c r="AJ145" s="113">
        <f t="shared" si="314"/>
        <v>0</v>
      </c>
      <c r="AK145" s="113">
        <f t="shared" si="315"/>
        <v>-220</v>
      </c>
      <c r="AL145" s="115">
        <v>0</v>
      </c>
      <c r="AM145" s="115">
        <v>0</v>
      </c>
      <c r="AN145" s="115">
        <v>0</v>
      </c>
      <c r="AO145" s="115">
        <v>0</v>
      </c>
      <c r="AP145" s="115">
        <v>0</v>
      </c>
      <c r="AQ145" s="115">
        <v>0</v>
      </c>
      <c r="AR145" s="115">
        <v>0</v>
      </c>
      <c r="AS145" s="115">
        <v>0</v>
      </c>
      <c r="AT145" s="409">
        <f t="shared" ref="AT145:AT150" si="321">AL145+AN145+AO145+AR145+AQ145</f>
        <v>0</v>
      </c>
      <c r="AU145" s="115">
        <f t="shared" ref="AU145:AU150" si="322">AM145+AP145+AS145</f>
        <v>0</v>
      </c>
      <c r="AV145" s="116">
        <f t="shared" si="316"/>
        <v>0</v>
      </c>
      <c r="AW145" s="855">
        <f t="shared" ref="AW145:AW150" si="323">I145+AK145</f>
        <v>1399322</v>
      </c>
      <c r="AX145" s="528">
        <f t="shared" ref="AX145:AX150" si="324">J145+Y145</f>
        <v>993258</v>
      </c>
      <c r="AY145" s="113">
        <f t="shared" ref="AY145:AY150" si="325">W145</f>
        <v>0</v>
      </c>
      <c r="AZ145" s="113">
        <f t="shared" ref="AZ145:AZ150" si="326">K145+AC145</f>
        <v>31000</v>
      </c>
      <c r="BA145" s="528">
        <f t="shared" ref="BA145:BB150" si="327">L145+AE145</f>
        <v>346199</v>
      </c>
      <c r="BB145" s="528">
        <f t="shared" si="327"/>
        <v>19865</v>
      </c>
      <c r="BC145" s="528">
        <f t="shared" ref="BC145:BC150" si="328">N145+AJ145</f>
        <v>9000</v>
      </c>
      <c r="BD145" s="549">
        <f t="shared" ref="BD145:BD150" si="329">O145+AV145</f>
        <v>2.3963999999999999</v>
      </c>
      <c r="BE145" s="549">
        <f t="shared" ref="BE145:BE150" si="330">P145+AT145</f>
        <v>1.9355</v>
      </c>
      <c r="BF145" s="953">
        <f t="shared" ref="BF145:BF150" si="331">AQ145</f>
        <v>0</v>
      </c>
      <c r="BG145" s="550">
        <f t="shared" ref="BG145:BG150" si="332">Q145+AU145</f>
        <v>0.46089999999999998</v>
      </c>
    </row>
    <row r="146" spans="1:59" ht="12.95" customHeight="1" x14ac:dyDescent="0.25">
      <c r="A146" s="541">
        <v>28</v>
      </c>
      <c r="B146" s="639">
        <v>5428</v>
      </c>
      <c r="C146" s="640">
        <v>600099059</v>
      </c>
      <c r="D146" s="542">
        <v>70985740</v>
      </c>
      <c r="E146" s="641" t="s">
        <v>428</v>
      </c>
      <c r="F146" s="542">
        <v>3117</v>
      </c>
      <c r="G146" s="641" t="s">
        <v>318</v>
      </c>
      <c r="H146" s="545" t="s">
        <v>281</v>
      </c>
      <c r="I146" s="522">
        <v>2457028</v>
      </c>
      <c r="J146" s="547">
        <v>1683688</v>
      </c>
      <c r="K146" s="547">
        <v>85680</v>
      </c>
      <c r="L146" s="339">
        <v>598046</v>
      </c>
      <c r="M146" s="339">
        <v>33674</v>
      </c>
      <c r="N146" s="547">
        <v>55940</v>
      </c>
      <c r="O146" s="548">
        <v>3.2518000000000007</v>
      </c>
      <c r="P146" s="733">
        <v>2.2327000000000004</v>
      </c>
      <c r="Q146" s="823">
        <v>1.0191000000000001</v>
      </c>
      <c r="R146" s="112">
        <f t="shared" si="308"/>
        <v>65680</v>
      </c>
      <c r="S146" s="113">
        <v>0</v>
      </c>
      <c r="T146" s="113">
        <v>0</v>
      </c>
      <c r="U146" s="113">
        <v>18528</v>
      </c>
      <c r="V146" s="113">
        <v>0</v>
      </c>
      <c r="W146" s="113">
        <v>0</v>
      </c>
      <c r="X146" s="113">
        <v>0</v>
      </c>
      <c r="Y146" s="113">
        <f t="shared" si="309"/>
        <v>84208</v>
      </c>
      <c r="Z146" s="113">
        <v>-65680</v>
      </c>
      <c r="AA146" s="113">
        <v>0</v>
      </c>
      <c r="AB146" s="113">
        <v>0</v>
      </c>
      <c r="AC146" s="113">
        <f t="shared" si="310"/>
        <v>-65680</v>
      </c>
      <c r="AD146" s="113">
        <f t="shared" si="311"/>
        <v>18528</v>
      </c>
      <c r="AE146" s="114">
        <f t="shared" si="312"/>
        <v>6262</v>
      </c>
      <c r="AF146" s="114">
        <f t="shared" si="313"/>
        <v>1684</v>
      </c>
      <c r="AG146" s="113">
        <v>0</v>
      </c>
      <c r="AH146" s="113">
        <v>0</v>
      </c>
      <c r="AI146" s="113">
        <v>0</v>
      </c>
      <c r="AJ146" s="113">
        <f t="shared" si="314"/>
        <v>0</v>
      </c>
      <c r="AK146" s="113">
        <f t="shared" si="315"/>
        <v>26474</v>
      </c>
      <c r="AL146" s="115">
        <v>0</v>
      </c>
      <c r="AM146" s="115">
        <v>0</v>
      </c>
      <c r="AN146" s="115">
        <v>0</v>
      </c>
      <c r="AO146" s="115">
        <v>0</v>
      </c>
      <c r="AP146" s="115">
        <v>0</v>
      </c>
      <c r="AQ146" s="115">
        <v>0</v>
      </c>
      <c r="AR146" s="115">
        <v>0</v>
      </c>
      <c r="AS146" s="115">
        <v>0</v>
      </c>
      <c r="AT146" s="409">
        <f t="shared" si="321"/>
        <v>0</v>
      </c>
      <c r="AU146" s="115">
        <f t="shared" si="322"/>
        <v>0</v>
      </c>
      <c r="AV146" s="116">
        <f t="shared" si="316"/>
        <v>0</v>
      </c>
      <c r="AW146" s="855">
        <f t="shared" si="323"/>
        <v>2483502</v>
      </c>
      <c r="AX146" s="528">
        <f t="shared" si="324"/>
        <v>1767896</v>
      </c>
      <c r="AY146" s="113">
        <f t="shared" si="325"/>
        <v>0</v>
      </c>
      <c r="AZ146" s="113">
        <f t="shared" si="326"/>
        <v>20000</v>
      </c>
      <c r="BA146" s="528">
        <f t="shared" si="327"/>
        <v>604308</v>
      </c>
      <c r="BB146" s="528">
        <f t="shared" si="327"/>
        <v>35358</v>
      </c>
      <c r="BC146" s="528">
        <f t="shared" si="328"/>
        <v>55940</v>
      </c>
      <c r="BD146" s="549">
        <f t="shared" si="329"/>
        <v>3.2518000000000007</v>
      </c>
      <c r="BE146" s="549">
        <f t="shared" si="330"/>
        <v>2.2327000000000004</v>
      </c>
      <c r="BF146" s="953">
        <f t="shared" si="331"/>
        <v>0</v>
      </c>
      <c r="BG146" s="550">
        <f t="shared" si="332"/>
        <v>1.0191000000000001</v>
      </c>
    </row>
    <row r="147" spans="1:59" ht="12.95" customHeight="1" x14ac:dyDescent="0.25">
      <c r="A147" s="541">
        <v>28</v>
      </c>
      <c r="B147" s="639">
        <v>5428</v>
      </c>
      <c r="C147" s="640">
        <v>600099059</v>
      </c>
      <c r="D147" s="542">
        <v>70985740</v>
      </c>
      <c r="E147" s="641" t="s">
        <v>428</v>
      </c>
      <c r="F147" s="542">
        <v>3117</v>
      </c>
      <c r="G147" s="641" t="s">
        <v>323</v>
      </c>
      <c r="H147" s="545" t="s">
        <v>282</v>
      </c>
      <c r="I147" s="522">
        <v>0</v>
      </c>
      <c r="J147" s="547">
        <v>0</v>
      </c>
      <c r="K147" s="547">
        <v>0</v>
      </c>
      <c r="L147" s="339">
        <v>0</v>
      </c>
      <c r="M147" s="339">
        <v>0</v>
      </c>
      <c r="N147" s="547">
        <v>0</v>
      </c>
      <c r="O147" s="548">
        <v>0</v>
      </c>
      <c r="P147" s="733">
        <v>0</v>
      </c>
      <c r="Q147" s="823">
        <v>0</v>
      </c>
      <c r="R147" s="112">
        <f t="shared" si="308"/>
        <v>0</v>
      </c>
      <c r="S147" s="113">
        <v>0</v>
      </c>
      <c r="T147" s="113">
        <v>0</v>
      </c>
      <c r="U147" s="113">
        <v>0</v>
      </c>
      <c r="V147" s="113">
        <v>0</v>
      </c>
      <c r="W147" s="113">
        <v>0</v>
      </c>
      <c r="X147" s="113">
        <v>0</v>
      </c>
      <c r="Y147" s="113">
        <f t="shared" si="309"/>
        <v>0</v>
      </c>
      <c r="Z147" s="113">
        <v>0</v>
      </c>
      <c r="AA147" s="113">
        <v>0</v>
      </c>
      <c r="AB147" s="113">
        <v>0</v>
      </c>
      <c r="AC147" s="113">
        <f t="shared" si="310"/>
        <v>0</v>
      </c>
      <c r="AD147" s="113">
        <f t="shared" si="311"/>
        <v>0</v>
      </c>
      <c r="AE147" s="114">
        <f t="shared" si="312"/>
        <v>0</v>
      </c>
      <c r="AF147" s="114">
        <f t="shared" si="313"/>
        <v>0</v>
      </c>
      <c r="AG147" s="113">
        <v>0</v>
      </c>
      <c r="AH147" s="113">
        <v>0</v>
      </c>
      <c r="AI147" s="113">
        <v>0</v>
      </c>
      <c r="AJ147" s="113">
        <f t="shared" si="314"/>
        <v>0</v>
      </c>
      <c r="AK147" s="113">
        <f t="shared" si="315"/>
        <v>0</v>
      </c>
      <c r="AL147" s="115">
        <v>0</v>
      </c>
      <c r="AM147" s="115">
        <v>0</v>
      </c>
      <c r="AN147" s="115">
        <v>0</v>
      </c>
      <c r="AO147" s="115">
        <v>0</v>
      </c>
      <c r="AP147" s="115">
        <v>0</v>
      </c>
      <c r="AQ147" s="115">
        <v>0</v>
      </c>
      <c r="AR147" s="115">
        <v>0</v>
      </c>
      <c r="AS147" s="115">
        <v>0</v>
      </c>
      <c r="AT147" s="409">
        <f t="shared" si="321"/>
        <v>0</v>
      </c>
      <c r="AU147" s="115">
        <f t="shared" si="322"/>
        <v>0</v>
      </c>
      <c r="AV147" s="116">
        <f t="shared" si="316"/>
        <v>0</v>
      </c>
      <c r="AW147" s="855">
        <f t="shared" si="323"/>
        <v>0</v>
      </c>
      <c r="AX147" s="528">
        <f t="shared" si="324"/>
        <v>0</v>
      </c>
      <c r="AY147" s="113">
        <f t="shared" si="325"/>
        <v>0</v>
      </c>
      <c r="AZ147" s="113">
        <f t="shared" si="326"/>
        <v>0</v>
      </c>
      <c r="BA147" s="528">
        <f t="shared" si="327"/>
        <v>0</v>
      </c>
      <c r="BB147" s="528">
        <f t="shared" si="327"/>
        <v>0</v>
      </c>
      <c r="BC147" s="528">
        <f t="shared" si="328"/>
        <v>0</v>
      </c>
      <c r="BD147" s="549">
        <f t="shared" si="329"/>
        <v>0</v>
      </c>
      <c r="BE147" s="549">
        <f t="shared" si="330"/>
        <v>0</v>
      </c>
      <c r="BF147" s="953">
        <f t="shared" si="331"/>
        <v>0</v>
      </c>
      <c r="BG147" s="550">
        <f t="shared" si="332"/>
        <v>0</v>
      </c>
    </row>
    <row r="148" spans="1:59" ht="12.95" customHeight="1" x14ac:dyDescent="0.25">
      <c r="A148" s="541">
        <v>28</v>
      </c>
      <c r="B148" s="639">
        <v>5428</v>
      </c>
      <c r="C148" s="640">
        <v>600099059</v>
      </c>
      <c r="D148" s="542">
        <v>70985740</v>
      </c>
      <c r="E148" s="641" t="s">
        <v>428</v>
      </c>
      <c r="F148" s="542">
        <v>3141</v>
      </c>
      <c r="G148" s="641" t="s">
        <v>319</v>
      </c>
      <c r="H148" s="545" t="s">
        <v>282</v>
      </c>
      <c r="I148" s="522">
        <v>493236</v>
      </c>
      <c r="J148" s="547">
        <v>356786</v>
      </c>
      <c r="K148" s="547">
        <v>5000</v>
      </c>
      <c r="L148" s="339">
        <v>122284</v>
      </c>
      <c r="M148" s="339">
        <v>7136</v>
      </c>
      <c r="N148" s="547">
        <v>2030</v>
      </c>
      <c r="O148" s="548">
        <v>1.23</v>
      </c>
      <c r="P148" s="733">
        <v>0</v>
      </c>
      <c r="Q148" s="823">
        <v>1.23</v>
      </c>
      <c r="R148" s="112">
        <f t="shared" si="308"/>
        <v>0</v>
      </c>
      <c r="S148" s="113">
        <v>0</v>
      </c>
      <c r="T148" s="113">
        <v>0</v>
      </c>
      <c r="U148" s="113">
        <v>0</v>
      </c>
      <c r="V148" s="113">
        <v>0</v>
      </c>
      <c r="W148" s="113">
        <v>0</v>
      </c>
      <c r="X148" s="113">
        <v>0</v>
      </c>
      <c r="Y148" s="113">
        <f t="shared" si="309"/>
        <v>0</v>
      </c>
      <c r="Z148" s="113">
        <v>0</v>
      </c>
      <c r="AA148" s="113">
        <v>0</v>
      </c>
      <c r="AB148" s="113">
        <v>0</v>
      </c>
      <c r="AC148" s="113">
        <f t="shared" si="310"/>
        <v>0</v>
      </c>
      <c r="AD148" s="113">
        <f t="shared" si="311"/>
        <v>0</v>
      </c>
      <c r="AE148" s="114">
        <f t="shared" si="312"/>
        <v>0</v>
      </c>
      <c r="AF148" s="114">
        <f t="shared" si="313"/>
        <v>0</v>
      </c>
      <c r="AG148" s="113">
        <v>0</v>
      </c>
      <c r="AH148" s="113">
        <v>0</v>
      </c>
      <c r="AI148" s="113">
        <v>0</v>
      </c>
      <c r="AJ148" s="113">
        <f t="shared" si="314"/>
        <v>0</v>
      </c>
      <c r="AK148" s="113">
        <f t="shared" si="315"/>
        <v>0</v>
      </c>
      <c r="AL148" s="115">
        <v>0</v>
      </c>
      <c r="AM148" s="115">
        <v>-0.02</v>
      </c>
      <c r="AN148" s="115">
        <v>0</v>
      </c>
      <c r="AO148" s="115">
        <v>0</v>
      </c>
      <c r="AP148" s="115">
        <v>0</v>
      </c>
      <c r="AQ148" s="115">
        <v>0</v>
      </c>
      <c r="AR148" s="115">
        <v>0</v>
      </c>
      <c r="AS148" s="115">
        <v>0</v>
      </c>
      <c r="AT148" s="409">
        <f t="shared" si="321"/>
        <v>0</v>
      </c>
      <c r="AU148" s="115">
        <f t="shared" si="322"/>
        <v>-0.02</v>
      </c>
      <c r="AV148" s="116">
        <f t="shared" si="316"/>
        <v>-0.02</v>
      </c>
      <c r="AW148" s="855">
        <f t="shared" si="323"/>
        <v>493236</v>
      </c>
      <c r="AX148" s="528">
        <f t="shared" si="324"/>
        <v>356786</v>
      </c>
      <c r="AY148" s="113">
        <f t="shared" si="325"/>
        <v>0</v>
      </c>
      <c r="AZ148" s="113">
        <f t="shared" si="326"/>
        <v>5000</v>
      </c>
      <c r="BA148" s="528">
        <f t="shared" si="327"/>
        <v>122284</v>
      </c>
      <c r="BB148" s="528">
        <f t="shared" si="327"/>
        <v>7136</v>
      </c>
      <c r="BC148" s="528">
        <f t="shared" si="328"/>
        <v>2030</v>
      </c>
      <c r="BD148" s="549">
        <f t="shared" si="329"/>
        <v>1.21</v>
      </c>
      <c r="BE148" s="549">
        <f t="shared" si="330"/>
        <v>0</v>
      </c>
      <c r="BF148" s="953">
        <f t="shared" si="331"/>
        <v>0</v>
      </c>
      <c r="BG148" s="550">
        <f t="shared" si="332"/>
        <v>1.21</v>
      </c>
    </row>
    <row r="149" spans="1:59" ht="12.95" customHeight="1" x14ac:dyDescent="0.25">
      <c r="A149" s="541">
        <v>28</v>
      </c>
      <c r="B149" s="639">
        <v>5428</v>
      </c>
      <c r="C149" s="640">
        <v>600099059</v>
      </c>
      <c r="D149" s="542">
        <v>70985740</v>
      </c>
      <c r="E149" s="641" t="s">
        <v>428</v>
      </c>
      <c r="F149" s="542">
        <v>3143</v>
      </c>
      <c r="G149" s="641" t="s">
        <v>633</v>
      </c>
      <c r="H149" s="545" t="s">
        <v>281</v>
      </c>
      <c r="I149" s="522">
        <v>539945</v>
      </c>
      <c r="J149" s="547">
        <v>387750</v>
      </c>
      <c r="K149" s="547">
        <v>10000</v>
      </c>
      <c r="L149" s="339">
        <v>134440</v>
      </c>
      <c r="M149" s="339">
        <v>7755</v>
      </c>
      <c r="N149" s="547">
        <v>0</v>
      </c>
      <c r="O149" s="548">
        <v>0.8417</v>
      </c>
      <c r="P149" s="733">
        <v>0.8417</v>
      </c>
      <c r="Q149" s="823">
        <v>0</v>
      </c>
      <c r="R149" s="112">
        <f t="shared" si="308"/>
        <v>10000</v>
      </c>
      <c r="S149" s="113">
        <v>0</v>
      </c>
      <c r="T149" s="113">
        <v>0</v>
      </c>
      <c r="U149" s="113">
        <v>0</v>
      </c>
      <c r="V149" s="113">
        <v>0</v>
      </c>
      <c r="W149" s="113">
        <v>0</v>
      </c>
      <c r="X149" s="113">
        <v>0</v>
      </c>
      <c r="Y149" s="113">
        <f t="shared" si="309"/>
        <v>10000</v>
      </c>
      <c r="Z149" s="113">
        <v>-10000</v>
      </c>
      <c r="AA149" s="113">
        <v>0</v>
      </c>
      <c r="AB149" s="113">
        <v>0</v>
      </c>
      <c r="AC149" s="113">
        <f>SUM(Z149:AB149)</f>
        <v>-10000</v>
      </c>
      <c r="AD149" s="113">
        <f t="shared" si="311"/>
        <v>0</v>
      </c>
      <c r="AE149" s="114">
        <f t="shared" si="312"/>
        <v>0</v>
      </c>
      <c r="AF149" s="114">
        <f t="shared" si="313"/>
        <v>200</v>
      </c>
      <c r="AG149" s="113">
        <v>0</v>
      </c>
      <c r="AH149" s="113">
        <v>0</v>
      </c>
      <c r="AI149" s="113">
        <v>0</v>
      </c>
      <c r="AJ149" s="113">
        <f t="shared" si="314"/>
        <v>0</v>
      </c>
      <c r="AK149" s="113">
        <f t="shared" si="315"/>
        <v>200</v>
      </c>
      <c r="AL149" s="115">
        <v>0</v>
      </c>
      <c r="AM149" s="115">
        <v>0</v>
      </c>
      <c r="AN149" s="115">
        <v>0</v>
      </c>
      <c r="AO149" s="115">
        <v>0</v>
      </c>
      <c r="AP149" s="115">
        <v>0</v>
      </c>
      <c r="AQ149" s="115">
        <v>0</v>
      </c>
      <c r="AR149" s="115">
        <v>0</v>
      </c>
      <c r="AS149" s="115">
        <v>0</v>
      </c>
      <c r="AT149" s="409">
        <f t="shared" si="321"/>
        <v>0</v>
      </c>
      <c r="AU149" s="115">
        <f t="shared" si="322"/>
        <v>0</v>
      </c>
      <c r="AV149" s="116">
        <f t="shared" si="316"/>
        <v>0</v>
      </c>
      <c r="AW149" s="855">
        <f t="shared" si="323"/>
        <v>540145</v>
      </c>
      <c r="AX149" s="528">
        <f t="shared" si="324"/>
        <v>397750</v>
      </c>
      <c r="AY149" s="113">
        <f t="shared" si="325"/>
        <v>0</v>
      </c>
      <c r="AZ149" s="113">
        <f t="shared" si="326"/>
        <v>0</v>
      </c>
      <c r="BA149" s="528">
        <f t="shared" si="327"/>
        <v>134440</v>
      </c>
      <c r="BB149" s="528">
        <f t="shared" si="327"/>
        <v>7955</v>
      </c>
      <c r="BC149" s="528">
        <f t="shared" si="328"/>
        <v>0</v>
      </c>
      <c r="BD149" s="549">
        <f t="shared" si="329"/>
        <v>0.8417</v>
      </c>
      <c r="BE149" s="549">
        <f t="shared" si="330"/>
        <v>0.8417</v>
      </c>
      <c r="BF149" s="953">
        <f t="shared" si="331"/>
        <v>0</v>
      </c>
      <c r="BG149" s="550">
        <f t="shared" si="332"/>
        <v>0</v>
      </c>
    </row>
    <row r="150" spans="1:59" ht="12.95" customHeight="1" x14ac:dyDescent="0.25">
      <c r="A150" s="541">
        <v>28</v>
      </c>
      <c r="B150" s="639">
        <v>5428</v>
      </c>
      <c r="C150" s="640">
        <v>600099059</v>
      </c>
      <c r="D150" s="542">
        <v>70985740</v>
      </c>
      <c r="E150" s="641" t="s">
        <v>428</v>
      </c>
      <c r="F150" s="542">
        <v>3143</v>
      </c>
      <c r="G150" s="641" t="s">
        <v>634</v>
      </c>
      <c r="H150" s="545" t="s">
        <v>282</v>
      </c>
      <c r="I150" s="522">
        <v>9731</v>
      </c>
      <c r="J150" s="547">
        <v>1930</v>
      </c>
      <c r="K150" s="547">
        <v>5000</v>
      </c>
      <c r="L150" s="339">
        <v>2342</v>
      </c>
      <c r="M150" s="339">
        <v>39</v>
      </c>
      <c r="N150" s="547">
        <v>420</v>
      </c>
      <c r="O150" s="548">
        <v>0.03</v>
      </c>
      <c r="P150" s="733">
        <v>0</v>
      </c>
      <c r="Q150" s="823">
        <v>0.03</v>
      </c>
      <c r="R150" s="112">
        <f t="shared" si="308"/>
        <v>5000</v>
      </c>
      <c r="S150" s="113">
        <v>0</v>
      </c>
      <c r="T150" s="113">
        <v>0</v>
      </c>
      <c r="U150" s="113">
        <v>0</v>
      </c>
      <c r="V150" s="113">
        <v>0</v>
      </c>
      <c r="W150" s="113">
        <v>0</v>
      </c>
      <c r="X150" s="113">
        <v>0</v>
      </c>
      <c r="Y150" s="113">
        <f t="shared" si="309"/>
        <v>5000</v>
      </c>
      <c r="Z150" s="113">
        <v>-5000</v>
      </c>
      <c r="AA150" s="113">
        <v>0</v>
      </c>
      <c r="AB150" s="113">
        <v>0</v>
      </c>
      <c r="AC150" s="113">
        <f t="shared" si="310"/>
        <v>-5000</v>
      </c>
      <c r="AD150" s="113">
        <f t="shared" si="311"/>
        <v>0</v>
      </c>
      <c r="AE150" s="114">
        <f t="shared" si="312"/>
        <v>0</v>
      </c>
      <c r="AF150" s="114">
        <f t="shared" si="313"/>
        <v>100</v>
      </c>
      <c r="AG150" s="113">
        <v>0</v>
      </c>
      <c r="AH150" s="113">
        <v>0</v>
      </c>
      <c r="AI150" s="113">
        <v>0</v>
      </c>
      <c r="AJ150" s="113">
        <f t="shared" si="314"/>
        <v>0</v>
      </c>
      <c r="AK150" s="113">
        <f t="shared" si="315"/>
        <v>100</v>
      </c>
      <c r="AL150" s="115">
        <v>0</v>
      </c>
      <c r="AM150" s="115">
        <v>0</v>
      </c>
      <c r="AN150" s="115">
        <v>0</v>
      </c>
      <c r="AO150" s="115">
        <v>0</v>
      </c>
      <c r="AP150" s="115">
        <v>0</v>
      </c>
      <c r="AQ150" s="115">
        <v>0</v>
      </c>
      <c r="AR150" s="115">
        <v>0</v>
      </c>
      <c r="AS150" s="115">
        <v>0</v>
      </c>
      <c r="AT150" s="409">
        <f t="shared" si="321"/>
        <v>0</v>
      </c>
      <c r="AU150" s="115">
        <f t="shared" si="322"/>
        <v>0</v>
      </c>
      <c r="AV150" s="116">
        <f t="shared" si="316"/>
        <v>0</v>
      </c>
      <c r="AW150" s="855">
        <f t="shared" si="323"/>
        <v>9831</v>
      </c>
      <c r="AX150" s="528">
        <f t="shared" si="324"/>
        <v>6930</v>
      </c>
      <c r="AY150" s="113">
        <f t="shared" si="325"/>
        <v>0</v>
      </c>
      <c r="AZ150" s="113">
        <f t="shared" si="326"/>
        <v>0</v>
      </c>
      <c r="BA150" s="528">
        <f t="shared" si="327"/>
        <v>2342</v>
      </c>
      <c r="BB150" s="528">
        <f t="shared" si="327"/>
        <v>139</v>
      </c>
      <c r="BC150" s="528">
        <f t="shared" si="328"/>
        <v>420</v>
      </c>
      <c r="BD150" s="549">
        <f t="shared" si="329"/>
        <v>0.03</v>
      </c>
      <c r="BE150" s="549">
        <f t="shared" si="330"/>
        <v>0</v>
      </c>
      <c r="BF150" s="953">
        <f t="shared" si="331"/>
        <v>0</v>
      </c>
      <c r="BG150" s="550">
        <f t="shared" si="332"/>
        <v>0.03</v>
      </c>
    </row>
    <row r="151" spans="1:59" ht="12.95" customHeight="1" x14ac:dyDescent="0.25">
      <c r="A151" s="642">
        <v>28</v>
      </c>
      <c r="B151" s="643">
        <v>5428</v>
      </c>
      <c r="C151" s="644">
        <v>600099059</v>
      </c>
      <c r="D151" s="643">
        <v>70985740</v>
      </c>
      <c r="E151" s="645" t="s">
        <v>429</v>
      </c>
      <c r="F151" s="559"/>
      <c r="G151" s="651"/>
      <c r="H151" s="560"/>
      <c r="I151" s="646">
        <v>4899482</v>
      </c>
      <c r="J151" s="647">
        <v>3434412</v>
      </c>
      <c r="K151" s="647">
        <v>125680</v>
      </c>
      <c r="L151" s="647">
        <v>1203311</v>
      </c>
      <c r="M151" s="647">
        <v>68689</v>
      </c>
      <c r="N151" s="647">
        <v>67390</v>
      </c>
      <c r="O151" s="648">
        <v>7.749900000000002</v>
      </c>
      <c r="P151" s="648">
        <v>5.0099000000000009</v>
      </c>
      <c r="Q151" s="649">
        <v>2.7399999999999998</v>
      </c>
      <c r="R151" s="646">
        <f t="shared" ref="R151:BG151" si="333">SUM(R145:R150)</f>
        <v>69680</v>
      </c>
      <c r="S151" s="647">
        <f t="shared" si="333"/>
        <v>0</v>
      </c>
      <c r="T151" s="647">
        <f t="shared" si="333"/>
        <v>0</v>
      </c>
      <c r="U151" s="647">
        <f t="shared" si="333"/>
        <v>18528</v>
      </c>
      <c r="V151" s="647">
        <f t="shared" si="333"/>
        <v>0</v>
      </c>
      <c r="W151" s="647">
        <f t="shared" ref="W151" si="334">SUM(W145:W150)</f>
        <v>0</v>
      </c>
      <c r="X151" s="647">
        <f t="shared" si="333"/>
        <v>0</v>
      </c>
      <c r="Y151" s="647">
        <f t="shared" si="333"/>
        <v>88208</v>
      </c>
      <c r="Z151" s="647">
        <f t="shared" si="333"/>
        <v>-69680</v>
      </c>
      <c r="AA151" s="647">
        <f t="shared" si="333"/>
        <v>0</v>
      </c>
      <c r="AB151" s="647">
        <f t="shared" si="333"/>
        <v>0</v>
      </c>
      <c r="AC151" s="647">
        <f t="shared" si="333"/>
        <v>-69680</v>
      </c>
      <c r="AD151" s="647">
        <f t="shared" si="333"/>
        <v>18528</v>
      </c>
      <c r="AE151" s="647">
        <f t="shared" si="333"/>
        <v>6262</v>
      </c>
      <c r="AF151" s="647">
        <f t="shared" si="333"/>
        <v>1764</v>
      </c>
      <c r="AG151" s="647">
        <f t="shared" si="333"/>
        <v>0</v>
      </c>
      <c r="AH151" s="647">
        <f t="shared" si="333"/>
        <v>0</v>
      </c>
      <c r="AI151" s="647">
        <f t="shared" si="333"/>
        <v>0</v>
      </c>
      <c r="AJ151" s="647">
        <f t="shared" si="333"/>
        <v>0</v>
      </c>
      <c r="AK151" s="647">
        <f t="shared" si="333"/>
        <v>26554</v>
      </c>
      <c r="AL151" s="648">
        <f t="shared" si="333"/>
        <v>0</v>
      </c>
      <c r="AM151" s="648">
        <f t="shared" si="333"/>
        <v>-0.02</v>
      </c>
      <c r="AN151" s="648">
        <f t="shared" si="333"/>
        <v>0</v>
      </c>
      <c r="AO151" s="648">
        <f t="shared" si="333"/>
        <v>0</v>
      </c>
      <c r="AP151" s="648">
        <f t="shared" si="333"/>
        <v>0</v>
      </c>
      <c r="AQ151" s="648">
        <f t="shared" ref="AQ151" si="335">SUM(AQ145:AQ150)</f>
        <v>0</v>
      </c>
      <c r="AR151" s="648">
        <f t="shared" si="333"/>
        <v>0</v>
      </c>
      <c r="AS151" s="648">
        <f t="shared" si="333"/>
        <v>0</v>
      </c>
      <c r="AT151" s="648">
        <f t="shared" si="333"/>
        <v>0</v>
      </c>
      <c r="AU151" s="648">
        <f t="shared" si="333"/>
        <v>-0.02</v>
      </c>
      <c r="AV151" s="650">
        <f t="shared" si="333"/>
        <v>-0.02</v>
      </c>
      <c r="AW151" s="858">
        <f t="shared" si="333"/>
        <v>4926036</v>
      </c>
      <c r="AX151" s="647">
        <f t="shared" si="333"/>
        <v>3522620</v>
      </c>
      <c r="AY151" s="944">
        <f t="shared" ref="AY151" si="336">SUM(AY145:AY150)</f>
        <v>0</v>
      </c>
      <c r="AZ151" s="647">
        <f t="shared" si="333"/>
        <v>56000</v>
      </c>
      <c r="BA151" s="647">
        <f t="shared" si="333"/>
        <v>1209573</v>
      </c>
      <c r="BB151" s="647">
        <f t="shared" si="333"/>
        <v>70453</v>
      </c>
      <c r="BC151" s="647">
        <f t="shared" si="333"/>
        <v>67390</v>
      </c>
      <c r="BD151" s="648">
        <f t="shared" si="333"/>
        <v>7.7299000000000015</v>
      </c>
      <c r="BE151" s="648">
        <f t="shared" si="333"/>
        <v>5.0099000000000009</v>
      </c>
      <c r="BF151" s="648">
        <f t="shared" si="333"/>
        <v>0</v>
      </c>
      <c r="BG151" s="650">
        <f t="shared" si="333"/>
        <v>2.7199999999999998</v>
      </c>
    </row>
    <row r="152" spans="1:59" ht="12.95" customHeight="1" x14ac:dyDescent="0.25">
      <c r="A152" s="541">
        <v>29</v>
      </c>
      <c r="B152" s="639">
        <v>5472</v>
      </c>
      <c r="C152" s="640">
        <v>600098672</v>
      </c>
      <c r="D152" s="542">
        <v>72743565</v>
      </c>
      <c r="E152" s="641" t="s">
        <v>430</v>
      </c>
      <c r="F152" s="542">
        <v>3111</v>
      </c>
      <c r="G152" s="641" t="s">
        <v>329</v>
      </c>
      <c r="H152" s="545" t="s">
        <v>281</v>
      </c>
      <c r="I152" s="522">
        <v>3371617</v>
      </c>
      <c r="J152" s="547">
        <v>2447141</v>
      </c>
      <c r="K152" s="547">
        <v>0</v>
      </c>
      <c r="L152" s="339">
        <v>827134</v>
      </c>
      <c r="M152" s="339">
        <v>48943</v>
      </c>
      <c r="N152" s="547">
        <v>48399</v>
      </c>
      <c r="O152" s="548">
        <v>5.5417999999999994</v>
      </c>
      <c r="P152" s="733">
        <v>4.0519999999999996</v>
      </c>
      <c r="Q152" s="823">
        <v>1.4898</v>
      </c>
      <c r="R152" s="112">
        <f t="shared" si="308"/>
        <v>0</v>
      </c>
      <c r="S152" s="113">
        <v>0</v>
      </c>
      <c r="T152" s="113">
        <v>0</v>
      </c>
      <c r="U152" s="113">
        <v>24536</v>
      </c>
      <c r="V152" s="113">
        <v>0</v>
      </c>
      <c r="W152" s="113">
        <v>0</v>
      </c>
      <c r="X152" s="113">
        <v>0</v>
      </c>
      <c r="Y152" s="113">
        <f t="shared" si="309"/>
        <v>24536</v>
      </c>
      <c r="Z152" s="113">
        <v>0</v>
      </c>
      <c r="AA152" s="113">
        <v>0</v>
      </c>
      <c r="AB152" s="113">
        <v>0</v>
      </c>
      <c r="AC152" s="113">
        <f t="shared" si="310"/>
        <v>0</v>
      </c>
      <c r="AD152" s="113">
        <f t="shared" si="311"/>
        <v>24536</v>
      </c>
      <c r="AE152" s="114">
        <f t="shared" si="312"/>
        <v>8293</v>
      </c>
      <c r="AF152" s="114">
        <f t="shared" si="313"/>
        <v>491</v>
      </c>
      <c r="AG152" s="113">
        <v>0</v>
      </c>
      <c r="AH152" s="113">
        <v>0</v>
      </c>
      <c r="AI152" s="113">
        <v>0</v>
      </c>
      <c r="AJ152" s="113">
        <f t="shared" si="314"/>
        <v>0</v>
      </c>
      <c r="AK152" s="113">
        <f t="shared" si="315"/>
        <v>33320</v>
      </c>
      <c r="AL152" s="115">
        <v>0</v>
      </c>
      <c r="AM152" s="115">
        <v>0</v>
      </c>
      <c r="AN152" s="115">
        <v>0</v>
      </c>
      <c r="AO152" s="115">
        <v>0</v>
      </c>
      <c r="AP152" s="115">
        <v>0</v>
      </c>
      <c r="AQ152" s="115">
        <v>0</v>
      </c>
      <c r="AR152" s="115">
        <v>0</v>
      </c>
      <c r="AS152" s="115">
        <v>0</v>
      </c>
      <c r="AT152" s="409">
        <f t="shared" ref="AT152:AT153" si="337">AL152+AN152+AO152+AR152+AQ152</f>
        <v>0</v>
      </c>
      <c r="AU152" s="115">
        <f>AM152+AP152+AS152</f>
        <v>0</v>
      </c>
      <c r="AV152" s="116">
        <f t="shared" si="316"/>
        <v>0</v>
      </c>
      <c r="AW152" s="855">
        <f>I152+AK152</f>
        <v>3404937</v>
      </c>
      <c r="AX152" s="528">
        <f>J152+Y152</f>
        <v>2471677</v>
      </c>
      <c r="AY152" s="113">
        <f t="shared" ref="AY152:AY153" si="338">W152</f>
        <v>0</v>
      </c>
      <c r="AZ152" s="113">
        <f>K152+AC152</f>
        <v>0</v>
      </c>
      <c r="BA152" s="528">
        <f>L152+AE152</f>
        <v>835427</v>
      </c>
      <c r="BB152" s="528">
        <f>M152+AF152</f>
        <v>49434</v>
      </c>
      <c r="BC152" s="528">
        <f>N152+AJ152</f>
        <v>48399</v>
      </c>
      <c r="BD152" s="549">
        <f>O152+AV152</f>
        <v>5.5417999999999994</v>
      </c>
      <c r="BE152" s="549">
        <f>P152+AT152</f>
        <v>4.0519999999999996</v>
      </c>
      <c r="BF152" s="953">
        <f t="shared" ref="BF152:BF153" si="339">AQ152</f>
        <v>0</v>
      </c>
      <c r="BG152" s="550">
        <f>Q152+AU152</f>
        <v>1.4898</v>
      </c>
    </row>
    <row r="153" spans="1:59" ht="12.95" customHeight="1" x14ac:dyDescent="0.25">
      <c r="A153" s="541">
        <v>29</v>
      </c>
      <c r="B153" s="639">
        <v>5472</v>
      </c>
      <c r="C153" s="640">
        <v>600098672</v>
      </c>
      <c r="D153" s="542">
        <v>72743565</v>
      </c>
      <c r="E153" s="641" t="s">
        <v>430</v>
      </c>
      <c r="F153" s="542">
        <v>3141</v>
      </c>
      <c r="G153" s="641" t="s">
        <v>319</v>
      </c>
      <c r="H153" s="545" t="s">
        <v>282</v>
      </c>
      <c r="I153" s="522">
        <v>657086</v>
      </c>
      <c r="J153" s="547">
        <v>481642</v>
      </c>
      <c r="K153" s="547">
        <v>0</v>
      </c>
      <c r="L153" s="339">
        <v>162795</v>
      </c>
      <c r="M153" s="339">
        <v>9633</v>
      </c>
      <c r="N153" s="547">
        <v>3016</v>
      </c>
      <c r="O153" s="548">
        <v>1.64</v>
      </c>
      <c r="P153" s="733">
        <v>0</v>
      </c>
      <c r="Q153" s="823">
        <v>1.64</v>
      </c>
      <c r="R153" s="112">
        <f t="shared" si="308"/>
        <v>0</v>
      </c>
      <c r="S153" s="113">
        <v>0</v>
      </c>
      <c r="T153" s="113">
        <v>0</v>
      </c>
      <c r="U153" s="113">
        <v>0</v>
      </c>
      <c r="V153" s="113">
        <v>0</v>
      </c>
      <c r="W153" s="113">
        <v>0</v>
      </c>
      <c r="X153" s="113">
        <v>0</v>
      </c>
      <c r="Y153" s="113">
        <f t="shared" si="309"/>
        <v>0</v>
      </c>
      <c r="Z153" s="113">
        <v>0</v>
      </c>
      <c r="AA153" s="113">
        <v>0</v>
      </c>
      <c r="AB153" s="113">
        <v>0</v>
      </c>
      <c r="AC153" s="113">
        <f t="shared" si="310"/>
        <v>0</v>
      </c>
      <c r="AD153" s="113">
        <f t="shared" si="311"/>
        <v>0</v>
      </c>
      <c r="AE153" s="114">
        <f t="shared" si="312"/>
        <v>0</v>
      </c>
      <c r="AF153" s="114">
        <f t="shared" si="313"/>
        <v>0</v>
      </c>
      <c r="AG153" s="113">
        <v>0</v>
      </c>
      <c r="AH153" s="113">
        <v>0</v>
      </c>
      <c r="AI153" s="113">
        <v>0</v>
      </c>
      <c r="AJ153" s="113">
        <f t="shared" si="314"/>
        <v>0</v>
      </c>
      <c r="AK153" s="113">
        <f t="shared" si="315"/>
        <v>0</v>
      </c>
      <c r="AL153" s="115">
        <v>0</v>
      </c>
      <c r="AM153" s="115">
        <v>0</v>
      </c>
      <c r="AN153" s="115">
        <v>0</v>
      </c>
      <c r="AO153" s="115">
        <v>0</v>
      </c>
      <c r="AP153" s="115">
        <v>0</v>
      </c>
      <c r="AQ153" s="115">
        <v>0</v>
      </c>
      <c r="AR153" s="115">
        <v>0</v>
      </c>
      <c r="AS153" s="115">
        <v>0</v>
      </c>
      <c r="AT153" s="409">
        <f t="shared" si="337"/>
        <v>0</v>
      </c>
      <c r="AU153" s="115">
        <f>AM153+AP153+AS153</f>
        <v>0</v>
      </c>
      <c r="AV153" s="116">
        <f t="shared" si="316"/>
        <v>0</v>
      </c>
      <c r="AW153" s="855">
        <f>I153+AK153</f>
        <v>657086</v>
      </c>
      <c r="AX153" s="528">
        <f>J153+Y153</f>
        <v>481642</v>
      </c>
      <c r="AY153" s="113">
        <f t="shared" si="338"/>
        <v>0</v>
      </c>
      <c r="AZ153" s="113">
        <f>K153+AC153</f>
        <v>0</v>
      </c>
      <c r="BA153" s="528">
        <f>L153+AE153</f>
        <v>162795</v>
      </c>
      <c r="BB153" s="528">
        <f>M153+AF153</f>
        <v>9633</v>
      </c>
      <c r="BC153" s="528">
        <f>N153+AJ153</f>
        <v>3016</v>
      </c>
      <c r="BD153" s="549">
        <f>O153+AV153</f>
        <v>1.64</v>
      </c>
      <c r="BE153" s="549">
        <f>P153+AT153</f>
        <v>0</v>
      </c>
      <c r="BF153" s="953">
        <f t="shared" si="339"/>
        <v>0</v>
      </c>
      <c r="BG153" s="550">
        <f>Q153+AU153</f>
        <v>1.64</v>
      </c>
    </row>
    <row r="154" spans="1:59" ht="12.95" customHeight="1" x14ac:dyDescent="0.25">
      <c r="A154" s="642">
        <v>29</v>
      </c>
      <c r="B154" s="643">
        <v>5472</v>
      </c>
      <c r="C154" s="644">
        <v>600098672</v>
      </c>
      <c r="D154" s="643">
        <v>72743565</v>
      </c>
      <c r="E154" s="645" t="s">
        <v>431</v>
      </c>
      <c r="F154" s="559"/>
      <c r="G154" s="651"/>
      <c r="H154" s="560"/>
      <c r="I154" s="555">
        <v>4028703</v>
      </c>
      <c r="J154" s="556">
        <v>2928783</v>
      </c>
      <c r="K154" s="556">
        <v>0</v>
      </c>
      <c r="L154" s="556">
        <v>989929</v>
      </c>
      <c r="M154" s="556">
        <v>58576</v>
      </c>
      <c r="N154" s="556">
        <v>51415</v>
      </c>
      <c r="O154" s="557">
        <v>7.1817999999999991</v>
      </c>
      <c r="P154" s="557">
        <v>4.0519999999999996</v>
      </c>
      <c r="Q154" s="661">
        <v>3.1297999999999999</v>
      </c>
      <c r="R154" s="555">
        <f t="shared" ref="R154:BG154" si="340">SUM(R152:R153)</f>
        <v>0</v>
      </c>
      <c r="S154" s="556">
        <f t="shared" si="340"/>
        <v>0</v>
      </c>
      <c r="T154" s="556">
        <f t="shared" si="340"/>
        <v>0</v>
      </c>
      <c r="U154" s="556">
        <f t="shared" ref="U154" si="341">SUM(U152:U153)</f>
        <v>24536</v>
      </c>
      <c r="V154" s="556">
        <f t="shared" si="340"/>
        <v>0</v>
      </c>
      <c r="W154" s="556">
        <f t="shared" ref="W154" si="342">SUM(W152:W153)</f>
        <v>0</v>
      </c>
      <c r="X154" s="556">
        <f t="shared" si="340"/>
        <v>0</v>
      </c>
      <c r="Y154" s="556">
        <f t="shared" si="340"/>
        <v>24536</v>
      </c>
      <c r="Z154" s="556">
        <f t="shared" si="340"/>
        <v>0</v>
      </c>
      <c r="AA154" s="556">
        <f t="shared" si="340"/>
        <v>0</v>
      </c>
      <c r="AB154" s="556">
        <f t="shared" si="340"/>
        <v>0</v>
      </c>
      <c r="AC154" s="556">
        <f t="shared" si="340"/>
        <v>0</v>
      </c>
      <c r="AD154" s="556">
        <f t="shared" si="340"/>
        <v>24536</v>
      </c>
      <c r="AE154" s="556">
        <f t="shared" si="340"/>
        <v>8293</v>
      </c>
      <c r="AF154" s="556">
        <f t="shared" si="340"/>
        <v>491</v>
      </c>
      <c r="AG154" s="556">
        <f t="shared" si="340"/>
        <v>0</v>
      </c>
      <c r="AH154" s="556">
        <f t="shared" ref="AH154" si="343">SUM(AH152:AH153)</f>
        <v>0</v>
      </c>
      <c r="AI154" s="556">
        <f t="shared" si="340"/>
        <v>0</v>
      </c>
      <c r="AJ154" s="556">
        <f t="shared" si="340"/>
        <v>0</v>
      </c>
      <c r="AK154" s="556">
        <f t="shared" si="340"/>
        <v>33320</v>
      </c>
      <c r="AL154" s="557">
        <f t="shared" si="340"/>
        <v>0</v>
      </c>
      <c r="AM154" s="557">
        <f t="shared" si="340"/>
        <v>0</v>
      </c>
      <c r="AN154" s="557">
        <f t="shared" si="340"/>
        <v>0</v>
      </c>
      <c r="AO154" s="557">
        <f t="shared" si="340"/>
        <v>0</v>
      </c>
      <c r="AP154" s="557">
        <f t="shared" si="340"/>
        <v>0</v>
      </c>
      <c r="AQ154" s="557">
        <f t="shared" ref="AQ154" si="344">SUM(AQ152:AQ153)</f>
        <v>0</v>
      </c>
      <c r="AR154" s="557">
        <f t="shared" si="340"/>
        <v>0</v>
      </c>
      <c r="AS154" s="557">
        <f t="shared" si="340"/>
        <v>0</v>
      </c>
      <c r="AT154" s="557">
        <f t="shared" si="340"/>
        <v>0</v>
      </c>
      <c r="AU154" s="557">
        <f t="shared" si="340"/>
        <v>0</v>
      </c>
      <c r="AV154" s="558">
        <f t="shared" si="340"/>
        <v>0</v>
      </c>
      <c r="AW154" s="856">
        <f t="shared" si="340"/>
        <v>4062023</v>
      </c>
      <c r="AX154" s="556">
        <f t="shared" si="340"/>
        <v>2953319</v>
      </c>
      <c r="AY154" s="571">
        <f t="shared" ref="AY154" si="345">SUM(AY152:AY153)</f>
        <v>0</v>
      </c>
      <c r="AZ154" s="556">
        <f t="shared" si="340"/>
        <v>0</v>
      </c>
      <c r="BA154" s="556">
        <f t="shared" si="340"/>
        <v>998222</v>
      </c>
      <c r="BB154" s="556">
        <f t="shared" si="340"/>
        <v>59067</v>
      </c>
      <c r="BC154" s="556">
        <f t="shared" si="340"/>
        <v>51415</v>
      </c>
      <c r="BD154" s="557">
        <f t="shared" si="340"/>
        <v>7.1817999999999991</v>
      </c>
      <c r="BE154" s="557">
        <f t="shared" si="340"/>
        <v>4.0519999999999996</v>
      </c>
      <c r="BF154" s="557">
        <f t="shared" si="340"/>
        <v>0</v>
      </c>
      <c r="BG154" s="558">
        <f t="shared" si="340"/>
        <v>3.1297999999999999</v>
      </c>
    </row>
    <row r="155" spans="1:59" ht="12.95" customHeight="1" x14ac:dyDescent="0.25">
      <c r="A155" s="541">
        <v>30</v>
      </c>
      <c r="B155" s="639">
        <v>5471</v>
      </c>
      <c r="C155" s="640">
        <v>600099229</v>
      </c>
      <c r="D155" s="542">
        <v>72743646</v>
      </c>
      <c r="E155" s="641" t="s">
        <v>432</v>
      </c>
      <c r="F155" s="542">
        <v>3113</v>
      </c>
      <c r="G155" s="641" t="s">
        <v>333</v>
      </c>
      <c r="H155" s="545" t="s">
        <v>281</v>
      </c>
      <c r="I155" s="522">
        <v>12977045</v>
      </c>
      <c r="J155" s="547">
        <v>9248345</v>
      </c>
      <c r="K155" s="547">
        <v>50840</v>
      </c>
      <c r="L155" s="339">
        <v>3143124</v>
      </c>
      <c r="M155" s="339">
        <v>184967</v>
      </c>
      <c r="N155" s="547">
        <v>349769</v>
      </c>
      <c r="O155" s="548">
        <v>17.786299999999997</v>
      </c>
      <c r="P155" s="733">
        <v>13.231800000000002</v>
      </c>
      <c r="Q155" s="823">
        <v>4.5545</v>
      </c>
      <c r="R155" s="112">
        <f t="shared" si="308"/>
        <v>21240</v>
      </c>
      <c r="S155" s="113">
        <v>0</v>
      </c>
      <c r="T155" s="113">
        <v>0</v>
      </c>
      <c r="U155" s="113">
        <v>42148</v>
      </c>
      <c r="V155" s="113">
        <v>0</v>
      </c>
      <c r="W155" s="113">
        <v>57740</v>
      </c>
      <c r="X155" s="113">
        <v>0</v>
      </c>
      <c r="Y155" s="113">
        <f t="shared" si="309"/>
        <v>121128</v>
      </c>
      <c r="Z155" s="113">
        <v>-21240</v>
      </c>
      <c r="AA155" s="113">
        <v>0</v>
      </c>
      <c r="AB155" s="113">
        <v>0</v>
      </c>
      <c r="AC155" s="113">
        <f t="shared" si="310"/>
        <v>-21240</v>
      </c>
      <c r="AD155" s="113">
        <f t="shared" si="311"/>
        <v>99888</v>
      </c>
      <c r="AE155" s="114">
        <f t="shared" si="312"/>
        <v>33762</v>
      </c>
      <c r="AF155" s="114">
        <f t="shared" si="313"/>
        <v>2423</v>
      </c>
      <c r="AG155" s="113">
        <v>0</v>
      </c>
      <c r="AH155" s="113">
        <v>0</v>
      </c>
      <c r="AI155" s="113">
        <v>0</v>
      </c>
      <c r="AJ155" s="113">
        <f t="shared" si="314"/>
        <v>0</v>
      </c>
      <c r="AK155" s="113">
        <f t="shared" si="315"/>
        <v>136073</v>
      </c>
      <c r="AL155" s="115">
        <v>0</v>
      </c>
      <c r="AM155" s="115">
        <v>0</v>
      </c>
      <c r="AN155" s="115">
        <v>0</v>
      </c>
      <c r="AO155" s="115">
        <v>0</v>
      </c>
      <c r="AP155" s="115">
        <v>0</v>
      </c>
      <c r="AQ155" s="115">
        <v>0.16669999999999999</v>
      </c>
      <c r="AR155" s="115">
        <v>0</v>
      </c>
      <c r="AS155" s="115">
        <v>0</v>
      </c>
      <c r="AT155" s="409">
        <f t="shared" ref="AT155:AT159" si="346">AL155+AN155+AO155+AR155+AQ155</f>
        <v>0.16669999999999999</v>
      </c>
      <c r="AU155" s="115">
        <f>AM155+AP155+AS155</f>
        <v>0</v>
      </c>
      <c r="AV155" s="116">
        <f t="shared" si="316"/>
        <v>0.16669999999999999</v>
      </c>
      <c r="AW155" s="855">
        <f>I155+AK155</f>
        <v>13113118</v>
      </c>
      <c r="AX155" s="528">
        <f>J155+Y155</f>
        <v>9369473</v>
      </c>
      <c r="AY155" s="113">
        <f t="shared" ref="AY155:AY159" si="347">W155</f>
        <v>57740</v>
      </c>
      <c r="AZ155" s="113">
        <f>K155+AC155</f>
        <v>29600</v>
      </c>
      <c r="BA155" s="528">
        <f t="shared" ref="BA155:BB159" si="348">L155+AE155</f>
        <v>3176886</v>
      </c>
      <c r="BB155" s="528">
        <f t="shared" si="348"/>
        <v>187390</v>
      </c>
      <c r="BC155" s="528">
        <f>N155+AJ155</f>
        <v>349769</v>
      </c>
      <c r="BD155" s="549">
        <f>O155+AV155</f>
        <v>17.952999999999996</v>
      </c>
      <c r="BE155" s="549">
        <f>P155+AT155</f>
        <v>13.398500000000002</v>
      </c>
      <c r="BF155" s="953">
        <f t="shared" ref="BF155:BF159" si="349">AQ155</f>
        <v>0.16669999999999999</v>
      </c>
      <c r="BG155" s="550">
        <f>Q155+AU155</f>
        <v>4.5545</v>
      </c>
    </row>
    <row r="156" spans="1:59" ht="12.95" customHeight="1" x14ac:dyDescent="0.25">
      <c r="A156" s="541">
        <v>30</v>
      </c>
      <c r="B156" s="639">
        <v>5471</v>
      </c>
      <c r="C156" s="640">
        <v>600099229</v>
      </c>
      <c r="D156" s="542">
        <v>72743646</v>
      </c>
      <c r="E156" s="641" t="s">
        <v>432</v>
      </c>
      <c r="F156" s="542">
        <v>3113</v>
      </c>
      <c r="G156" s="641" t="s">
        <v>323</v>
      </c>
      <c r="H156" s="545" t="s">
        <v>282</v>
      </c>
      <c r="I156" s="522">
        <v>601073</v>
      </c>
      <c r="J156" s="547">
        <v>439524</v>
      </c>
      <c r="K156" s="547">
        <v>0</v>
      </c>
      <c r="L156" s="339">
        <v>148559</v>
      </c>
      <c r="M156" s="339">
        <v>8790</v>
      </c>
      <c r="N156" s="547">
        <v>4200</v>
      </c>
      <c r="O156" s="548">
        <v>1.24</v>
      </c>
      <c r="P156" s="733">
        <v>1.24</v>
      </c>
      <c r="Q156" s="823">
        <v>0</v>
      </c>
      <c r="R156" s="112">
        <f t="shared" si="308"/>
        <v>0</v>
      </c>
      <c r="S156" s="113">
        <v>0</v>
      </c>
      <c r="T156" s="113">
        <v>0</v>
      </c>
      <c r="U156" s="113">
        <v>0</v>
      </c>
      <c r="V156" s="113">
        <v>0</v>
      </c>
      <c r="W156" s="113">
        <v>0</v>
      </c>
      <c r="X156" s="113">
        <v>0</v>
      </c>
      <c r="Y156" s="113">
        <f t="shared" si="309"/>
        <v>0</v>
      </c>
      <c r="Z156" s="113">
        <v>0</v>
      </c>
      <c r="AA156" s="113">
        <v>0</v>
      </c>
      <c r="AB156" s="113">
        <v>0</v>
      </c>
      <c r="AC156" s="113">
        <f t="shared" si="310"/>
        <v>0</v>
      </c>
      <c r="AD156" s="113">
        <f t="shared" si="311"/>
        <v>0</v>
      </c>
      <c r="AE156" s="114">
        <f t="shared" si="312"/>
        <v>0</v>
      </c>
      <c r="AF156" s="114">
        <f t="shared" si="313"/>
        <v>0</v>
      </c>
      <c r="AG156" s="113">
        <v>0</v>
      </c>
      <c r="AH156" s="113">
        <v>0</v>
      </c>
      <c r="AI156" s="113">
        <v>0</v>
      </c>
      <c r="AJ156" s="113">
        <f t="shared" si="314"/>
        <v>0</v>
      </c>
      <c r="AK156" s="113">
        <f t="shared" si="315"/>
        <v>0</v>
      </c>
      <c r="AL156" s="115">
        <v>0</v>
      </c>
      <c r="AM156" s="115">
        <v>0</v>
      </c>
      <c r="AN156" s="115">
        <v>0</v>
      </c>
      <c r="AO156" s="115">
        <v>0</v>
      </c>
      <c r="AP156" s="115">
        <v>0</v>
      </c>
      <c r="AQ156" s="115">
        <v>0</v>
      </c>
      <c r="AR156" s="115">
        <v>0</v>
      </c>
      <c r="AS156" s="115">
        <v>0</v>
      </c>
      <c r="AT156" s="409">
        <f t="shared" si="346"/>
        <v>0</v>
      </c>
      <c r="AU156" s="115">
        <f>AM156+AP156+AS156</f>
        <v>0</v>
      </c>
      <c r="AV156" s="116">
        <f t="shared" si="316"/>
        <v>0</v>
      </c>
      <c r="AW156" s="855">
        <f>I156+AK156</f>
        <v>601073</v>
      </c>
      <c r="AX156" s="528">
        <f>J156+Y156</f>
        <v>439524</v>
      </c>
      <c r="AY156" s="113">
        <f t="shared" si="347"/>
        <v>0</v>
      </c>
      <c r="AZ156" s="113">
        <f>K156+AC156</f>
        <v>0</v>
      </c>
      <c r="BA156" s="528">
        <f t="shared" si="348"/>
        <v>148559</v>
      </c>
      <c r="BB156" s="528">
        <f t="shared" si="348"/>
        <v>8790</v>
      </c>
      <c r="BC156" s="528">
        <f>N156+AJ156</f>
        <v>4200</v>
      </c>
      <c r="BD156" s="549">
        <f>O156+AV156</f>
        <v>1.24</v>
      </c>
      <c r="BE156" s="549">
        <f>P156+AT156</f>
        <v>1.24</v>
      </c>
      <c r="BF156" s="953">
        <f t="shared" si="349"/>
        <v>0</v>
      </c>
      <c r="BG156" s="550">
        <f>Q156+AU156</f>
        <v>0</v>
      </c>
    </row>
    <row r="157" spans="1:59" ht="12.95" customHeight="1" x14ac:dyDescent="0.25">
      <c r="A157" s="541">
        <v>30</v>
      </c>
      <c r="B157" s="639">
        <v>5471</v>
      </c>
      <c r="C157" s="640">
        <v>600099229</v>
      </c>
      <c r="D157" s="542">
        <v>72743646</v>
      </c>
      <c r="E157" s="641" t="s">
        <v>432</v>
      </c>
      <c r="F157" s="542">
        <v>3141</v>
      </c>
      <c r="G157" s="641" t="s">
        <v>319</v>
      </c>
      <c r="H157" s="545" t="s">
        <v>282</v>
      </c>
      <c r="I157" s="522">
        <v>1211279</v>
      </c>
      <c r="J157" s="547">
        <v>855310</v>
      </c>
      <c r="K157" s="547">
        <v>30000</v>
      </c>
      <c r="L157" s="339">
        <v>299235</v>
      </c>
      <c r="M157" s="339">
        <v>17106</v>
      </c>
      <c r="N157" s="547">
        <v>9628</v>
      </c>
      <c r="O157" s="548">
        <v>2.9299999999999997</v>
      </c>
      <c r="P157" s="733">
        <v>0</v>
      </c>
      <c r="Q157" s="823">
        <v>2.9299999999999997</v>
      </c>
      <c r="R157" s="112">
        <f t="shared" si="308"/>
        <v>30000</v>
      </c>
      <c r="S157" s="113">
        <v>0</v>
      </c>
      <c r="T157" s="113">
        <v>0</v>
      </c>
      <c r="U157" s="113">
        <v>0</v>
      </c>
      <c r="V157" s="113">
        <v>0</v>
      </c>
      <c r="W157" s="113">
        <v>0</v>
      </c>
      <c r="X157" s="113">
        <v>0</v>
      </c>
      <c r="Y157" s="113">
        <f t="shared" si="309"/>
        <v>30000</v>
      </c>
      <c r="Z157" s="113">
        <v>-30000</v>
      </c>
      <c r="AA157" s="113">
        <v>0</v>
      </c>
      <c r="AB157" s="113">
        <v>0</v>
      </c>
      <c r="AC157" s="113">
        <f t="shared" si="310"/>
        <v>-30000</v>
      </c>
      <c r="AD157" s="113">
        <f t="shared" si="311"/>
        <v>0</v>
      </c>
      <c r="AE157" s="114">
        <f t="shared" si="312"/>
        <v>0</v>
      </c>
      <c r="AF157" s="114">
        <f t="shared" si="313"/>
        <v>600</v>
      </c>
      <c r="AG157" s="113">
        <v>0</v>
      </c>
      <c r="AH157" s="113">
        <v>0</v>
      </c>
      <c r="AI157" s="113">
        <v>0</v>
      </c>
      <c r="AJ157" s="113">
        <f t="shared" si="314"/>
        <v>0</v>
      </c>
      <c r="AK157" s="113">
        <f t="shared" si="315"/>
        <v>600</v>
      </c>
      <c r="AL157" s="115">
        <v>0</v>
      </c>
      <c r="AM157" s="115">
        <v>0.08</v>
      </c>
      <c r="AN157" s="115">
        <v>0</v>
      </c>
      <c r="AO157" s="115">
        <v>0</v>
      </c>
      <c r="AP157" s="115">
        <v>0</v>
      </c>
      <c r="AQ157" s="115">
        <v>0</v>
      </c>
      <c r="AR157" s="115">
        <v>0</v>
      </c>
      <c r="AS157" s="115">
        <v>0</v>
      </c>
      <c r="AT157" s="409">
        <f t="shared" si="346"/>
        <v>0</v>
      </c>
      <c r="AU157" s="115">
        <f>AM157+AP157+AS157</f>
        <v>0.08</v>
      </c>
      <c r="AV157" s="116">
        <f t="shared" si="316"/>
        <v>0.08</v>
      </c>
      <c r="AW157" s="855">
        <f>I157+AK157</f>
        <v>1211879</v>
      </c>
      <c r="AX157" s="528">
        <f>J157+Y157</f>
        <v>885310</v>
      </c>
      <c r="AY157" s="113">
        <f t="shared" si="347"/>
        <v>0</v>
      </c>
      <c r="AZ157" s="113">
        <f>K157+AC157</f>
        <v>0</v>
      </c>
      <c r="BA157" s="528">
        <f t="shared" si="348"/>
        <v>299235</v>
      </c>
      <c r="BB157" s="528">
        <f t="shared" si="348"/>
        <v>17706</v>
      </c>
      <c r="BC157" s="528">
        <f>N157+AJ157</f>
        <v>9628</v>
      </c>
      <c r="BD157" s="549">
        <f>O157+AV157</f>
        <v>3.01</v>
      </c>
      <c r="BE157" s="549">
        <f>P157+AT157</f>
        <v>0</v>
      </c>
      <c r="BF157" s="953">
        <f t="shared" si="349"/>
        <v>0</v>
      </c>
      <c r="BG157" s="550">
        <f>Q157+AU157</f>
        <v>3.01</v>
      </c>
    </row>
    <row r="158" spans="1:59" ht="12.95" customHeight="1" x14ac:dyDescent="0.25">
      <c r="A158" s="541">
        <v>30</v>
      </c>
      <c r="B158" s="639">
        <v>5471</v>
      </c>
      <c r="C158" s="640">
        <v>600099229</v>
      </c>
      <c r="D158" s="542">
        <v>72743646</v>
      </c>
      <c r="E158" s="641" t="s">
        <v>432</v>
      </c>
      <c r="F158" s="542">
        <v>3143</v>
      </c>
      <c r="G158" s="641" t="s">
        <v>633</v>
      </c>
      <c r="H158" s="545" t="s">
        <v>281</v>
      </c>
      <c r="I158" s="522">
        <v>659037</v>
      </c>
      <c r="J158" s="547">
        <v>421257</v>
      </c>
      <c r="K158" s="547">
        <v>65000</v>
      </c>
      <c r="L158" s="339">
        <v>164355</v>
      </c>
      <c r="M158" s="339">
        <v>8425</v>
      </c>
      <c r="N158" s="547">
        <v>0</v>
      </c>
      <c r="O158" s="548">
        <v>0.875</v>
      </c>
      <c r="P158" s="733">
        <v>0.875</v>
      </c>
      <c r="Q158" s="823">
        <v>0</v>
      </c>
      <c r="R158" s="112">
        <f t="shared" si="308"/>
        <v>28800</v>
      </c>
      <c r="S158" s="113">
        <v>0</v>
      </c>
      <c r="T158" s="113">
        <v>0</v>
      </c>
      <c r="U158" s="113">
        <v>0</v>
      </c>
      <c r="V158" s="113">
        <v>0</v>
      </c>
      <c r="W158" s="113">
        <v>0</v>
      </c>
      <c r="X158" s="113">
        <v>0</v>
      </c>
      <c r="Y158" s="113">
        <f t="shared" si="309"/>
        <v>28800</v>
      </c>
      <c r="Z158" s="113">
        <v>-28800</v>
      </c>
      <c r="AA158" s="113">
        <v>0</v>
      </c>
      <c r="AB158" s="113">
        <v>0</v>
      </c>
      <c r="AC158" s="113">
        <f t="shared" si="310"/>
        <v>-28800</v>
      </c>
      <c r="AD158" s="113">
        <f t="shared" si="311"/>
        <v>0</v>
      </c>
      <c r="AE158" s="114">
        <f t="shared" si="312"/>
        <v>0</v>
      </c>
      <c r="AF158" s="114">
        <f t="shared" si="313"/>
        <v>576</v>
      </c>
      <c r="AG158" s="113">
        <v>0</v>
      </c>
      <c r="AH158" s="113">
        <v>0</v>
      </c>
      <c r="AI158" s="113">
        <v>0</v>
      </c>
      <c r="AJ158" s="113">
        <f t="shared" si="314"/>
        <v>0</v>
      </c>
      <c r="AK158" s="113">
        <f t="shared" si="315"/>
        <v>576</v>
      </c>
      <c r="AL158" s="115">
        <v>0</v>
      </c>
      <c r="AM158" s="115">
        <v>0</v>
      </c>
      <c r="AN158" s="115">
        <v>0</v>
      </c>
      <c r="AO158" s="115">
        <v>0</v>
      </c>
      <c r="AP158" s="115">
        <v>0</v>
      </c>
      <c r="AQ158" s="115">
        <v>0</v>
      </c>
      <c r="AR158" s="115">
        <v>0</v>
      </c>
      <c r="AS158" s="115">
        <v>0</v>
      </c>
      <c r="AT158" s="409">
        <f t="shared" si="346"/>
        <v>0</v>
      </c>
      <c r="AU158" s="115">
        <f>AM158+AP158+AS158</f>
        <v>0</v>
      </c>
      <c r="AV158" s="116">
        <f t="shared" si="316"/>
        <v>0</v>
      </c>
      <c r="AW158" s="855">
        <f>I158+AK158</f>
        <v>659613</v>
      </c>
      <c r="AX158" s="528">
        <f>J158+Y158</f>
        <v>450057</v>
      </c>
      <c r="AY158" s="113">
        <f t="shared" si="347"/>
        <v>0</v>
      </c>
      <c r="AZ158" s="113">
        <f>K158+AC158</f>
        <v>36200</v>
      </c>
      <c r="BA158" s="528">
        <f t="shared" si="348"/>
        <v>164355</v>
      </c>
      <c r="BB158" s="528">
        <f t="shared" si="348"/>
        <v>9001</v>
      </c>
      <c r="BC158" s="528">
        <f>N158+AJ158</f>
        <v>0</v>
      </c>
      <c r="BD158" s="549">
        <f>O158+AV158</f>
        <v>0.875</v>
      </c>
      <c r="BE158" s="549">
        <f>P158+AT158</f>
        <v>0.875</v>
      </c>
      <c r="BF158" s="953">
        <f t="shared" si="349"/>
        <v>0</v>
      </c>
      <c r="BG158" s="550">
        <f>Q158+AU158</f>
        <v>0</v>
      </c>
    </row>
    <row r="159" spans="1:59" ht="12.95" customHeight="1" x14ac:dyDescent="0.25">
      <c r="A159" s="541">
        <v>30</v>
      </c>
      <c r="B159" s="639">
        <v>5471</v>
      </c>
      <c r="C159" s="640">
        <v>600099229</v>
      </c>
      <c r="D159" s="542">
        <v>72743646</v>
      </c>
      <c r="E159" s="641" t="s">
        <v>432</v>
      </c>
      <c r="F159" s="542">
        <v>3143</v>
      </c>
      <c r="G159" s="641" t="s">
        <v>634</v>
      </c>
      <c r="H159" s="545" t="s">
        <v>282</v>
      </c>
      <c r="I159" s="522">
        <v>31600</v>
      </c>
      <c r="J159" s="547">
        <v>22275</v>
      </c>
      <c r="K159" s="547">
        <v>0</v>
      </c>
      <c r="L159" s="339">
        <v>7529</v>
      </c>
      <c r="M159" s="339">
        <v>446</v>
      </c>
      <c r="N159" s="547">
        <v>1350</v>
      </c>
      <c r="O159" s="548">
        <v>0.09</v>
      </c>
      <c r="P159" s="733">
        <v>0</v>
      </c>
      <c r="Q159" s="823">
        <v>0.09</v>
      </c>
      <c r="R159" s="112">
        <f t="shared" si="308"/>
        <v>0</v>
      </c>
      <c r="S159" s="113">
        <v>0</v>
      </c>
      <c r="T159" s="113">
        <v>0</v>
      </c>
      <c r="U159" s="113">
        <v>0</v>
      </c>
      <c r="V159" s="113">
        <v>0</v>
      </c>
      <c r="W159" s="113">
        <v>0</v>
      </c>
      <c r="X159" s="113">
        <v>0</v>
      </c>
      <c r="Y159" s="113">
        <f t="shared" si="309"/>
        <v>0</v>
      </c>
      <c r="Z159" s="113">
        <v>0</v>
      </c>
      <c r="AA159" s="113">
        <v>0</v>
      </c>
      <c r="AB159" s="113">
        <v>0</v>
      </c>
      <c r="AC159" s="113">
        <f t="shared" si="310"/>
        <v>0</v>
      </c>
      <c r="AD159" s="113">
        <f t="shared" si="311"/>
        <v>0</v>
      </c>
      <c r="AE159" s="114">
        <f t="shared" si="312"/>
        <v>0</v>
      </c>
      <c r="AF159" s="114">
        <f t="shared" si="313"/>
        <v>0</v>
      </c>
      <c r="AG159" s="113">
        <v>0</v>
      </c>
      <c r="AH159" s="113">
        <v>0</v>
      </c>
      <c r="AI159" s="113">
        <v>0</v>
      </c>
      <c r="AJ159" s="113">
        <f t="shared" si="314"/>
        <v>0</v>
      </c>
      <c r="AK159" s="113">
        <f t="shared" si="315"/>
        <v>0</v>
      </c>
      <c r="AL159" s="115">
        <v>0</v>
      </c>
      <c r="AM159" s="115">
        <v>0</v>
      </c>
      <c r="AN159" s="115">
        <v>0</v>
      </c>
      <c r="AO159" s="115">
        <v>0</v>
      </c>
      <c r="AP159" s="115">
        <v>0</v>
      </c>
      <c r="AQ159" s="115">
        <v>0</v>
      </c>
      <c r="AR159" s="115">
        <v>0</v>
      </c>
      <c r="AS159" s="115">
        <v>0</v>
      </c>
      <c r="AT159" s="409">
        <f t="shared" si="346"/>
        <v>0</v>
      </c>
      <c r="AU159" s="115">
        <f>AM159+AP159+AS159</f>
        <v>0</v>
      </c>
      <c r="AV159" s="116">
        <f t="shared" si="316"/>
        <v>0</v>
      </c>
      <c r="AW159" s="855">
        <f>I159+AK159</f>
        <v>31600</v>
      </c>
      <c r="AX159" s="528">
        <f>J159+Y159</f>
        <v>22275</v>
      </c>
      <c r="AY159" s="113">
        <f t="shared" si="347"/>
        <v>0</v>
      </c>
      <c r="AZ159" s="113">
        <f>K159+AC159</f>
        <v>0</v>
      </c>
      <c r="BA159" s="528">
        <f t="shared" si="348"/>
        <v>7529</v>
      </c>
      <c r="BB159" s="528">
        <f t="shared" si="348"/>
        <v>446</v>
      </c>
      <c r="BC159" s="528">
        <f>N159+AJ159</f>
        <v>1350</v>
      </c>
      <c r="BD159" s="549">
        <f>O159+AV159</f>
        <v>0.09</v>
      </c>
      <c r="BE159" s="549">
        <f>P159+AT159</f>
        <v>0</v>
      </c>
      <c r="BF159" s="953">
        <f t="shared" si="349"/>
        <v>0</v>
      </c>
      <c r="BG159" s="550">
        <f>Q159+AU159</f>
        <v>0.09</v>
      </c>
    </row>
    <row r="160" spans="1:59" ht="12.95" customHeight="1" x14ac:dyDescent="0.25">
      <c r="A160" s="642">
        <v>30</v>
      </c>
      <c r="B160" s="643">
        <v>5471</v>
      </c>
      <c r="C160" s="644">
        <v>600099229</v>
      </c>
      <c r="D160" s="643">
        <v>72743646</v>
      </c>
      <c r="E160" s="645" t="s">
        <v>433</v>
      </c>
      <c r="F160" s="559"/>
      <c r="G160" s="651"/>
      <c r="H160" s="560"/>
      <c r="I160" s="555">
        <v>15480034</v>
      </c>
      <c r="J160" s="556">
        <v>10986711</v>
      </c>
      <c r="K160" s="556">
        <v>145840</v>
      </c>
      <c r="L160" s="556">
        <v>3762802</v>
      </c>
      <c r="M160" s="556">
        <v>219734</v>
      </c>
      <c r="N160" s="556">
        <v>364947</v>
      </c>
      <c r="O160" s="557">
        <v>22.921299999999995</v>
      </c>
      <c r="P160" s="557">
        <v>15.346800000000002</v>
      </c>
      <c r="Q160" s="661">
        <v>7.5744999999999996</v>
      </c>
      <c r="R160" s="555">
        <f t="shared" ref="R160:BG160" si="350">SUM(R155:R159)</f>
        <v>80040</v>
      </c>
      <c r="S160" s="556">
        <f t="shared" si="350"/>
        <v>0</v>
      </c>
      <c r="T160" s="556">
        <f t="shared" si="350"/>
        <v>0</v>
      </c>
      <c r="U160" s="556">
        <f t="shared" ref="U160" si="351">SUM(U155:U159)</f>
        <v>42148</v>
      </c>
      <c r="V160" s="556">
        <f t="shared" si="350"/>
        <v>0</v>
      </c>
      <c r="W160" s="556">
        <f t="shared" ref="W160" si="352">SUM(W155:W159)</f>
        <v>57740</v>
      </c>
      <c r="X160" s="556">
        <f t="shared" si="350"/>
        <v>0</v>
      </c>
      <c r="Y160" s="556">
        <f t="shared" si="350"/>
        <v>179928</v>
      </c>
      <c r="Z160" s="556">
        <f t="shared" si="350"/>
        <v>-80040</v>
      </c>
      <c r="AA160" s="556">
        <f t="shared" si="350"/>
        <v>0</v>
      </c>
      <c r="AB160" s="556">
        <f t="shared" si="350"/>
        <v>0</v>
      </c>
      <c r="AC160" s="556">
        <f t="shared" si="350"/>
        <v>-80040</v>
      </c>
      <c r="AD160" s="556">
        <f t="shared" si="350"/>
        <v>99888</v>
      </c>
      <c r="AE160" s="556">
        <f t="shared" si="350"/>
        <v>33762</v>
      </c>
      <c r="AF160" s="556">
        <f t="shared" si="350"/>
        <v>3599</v>
      </c>
      <c r="AG160" s="556">
        <f t="shared" si="350"/>
        <v>0</v>
      </c>
      <c r="AH160" s="556">
        <f t="shared" ref="AH160" si="353">SUM(AH155:AH159)</f>
        <v>0</v>
      </c>
      <c r="AI160" s="556">
        <f t="shared" si="350"/>
        <v>0</v>
      </c>
      <c r="AJ160" s="556">
        <f t="shared" si="350"/>
        <v>0</v>
      </c>
      <c r="AK160" s="556">
        <f t="shared" si="350"/>
        <v>137249</v>
      </c>
      <c r="AL160" s="557">
        <f t="shared" si="350"/>
        <v>0</v>
      </c>
      <c r="AM160" s="557">
        <f t="shared" si="350"/>
        <v>0.08</v>
      </c>
      <c r="AN160" s="557">
        <f t="shared" si="350"/>
        <v>0</v>
      </c>
      <c r="AO160" s="557">
        <f t="shared" si="350"/>
        <v>0</v>
      </c>
      <c r="AP160" s="557">
        <f t="shared" si="350"/>
        <v>0</v>
      </c>
      <c r="AQ160" s="557">
        <f t="shared" ref="AQ160" si="354">SUM(AQ155:AQ159)</f>
        <v>0.16669999999999999</v>
      </c>
      <c r="AR160" s="557">
        <f t="shared" si="350"/>
        <v>0</v>
      </c>
      <c r="AS160" s="557">
        <f t="shared" si="350"/>
        <v>0</v>
      </c>
      <c r="AT160" s="557">
        <f t="shared" si="350"/>
        <v>0.16669999999999999</v>
      </c>
      <c r="AU160" s="557">
        <f t="shared" si="350"/>
        <v>0.08</v>
      </c>
      <c r="AV160" s="558">
        <f t="shared" si="350"/>
        <v>0.24669999999999997</v>
      </c>
      <c r="AW160" s="856">
        <f t="shared" si="350"/>
        <v>15617283</v>
      </c>
      <c r="AX160" s="556">
        <f t="shared" si="350"/>
        <v>11166639</v>
      </c>
      <c r="AY160" s="571">
        <f t="shared" ref="AY160" si="355">SUM(AY155:AY159)</f>
        <v>57740</v>
      </c>
      <c r="AZ160" s="556">
        <f t="shared" si="350"/>
        <v>65800</v>
      </c>
      <c r="BA160" s="556">
        <f t="shared" si="350"/>
        <v>3796564</v>
      </c>
      <c r="BB160" s="556">
        <f t="shared" si="350"/>
        <v>223333</v>
      </c>
      <c r="BC160" s="556">
        <f t="shared" si="350"/>
        <v>364947</v>
      </c>
      <c r="BD160" s="557">
        <f t="shared" si="350"/>
        <v>23.167999999999996</v>
      </c>
      <c r="BE160" s="557">
        <f t="shared" si="350"/>
        <v>15.513500000000002</v>
      </c>
      <c r="BF160" s="557">
        <f t="shared" si="350"/>
        <v>0.16669999999999999</v>
      </c>
      <c r="BG160" s="558">
        <f t="shared" si="350"/>
        <v>7.6544999999999996</v>
      </c>
    </row>
    <row r="161" spans="1:61" ht="12.95" customHeight="1" x14ac:dyDescent="0.25">
      <c r="A161" s="541">
        <v>31</v>
      </c>
      <c r="B161" s="639">
        <v>5473</v>
      </c>
      <c r="C161" s="640">
        <v>600098583</v>
      </c>
      <c r="D161" s="542">
        <v>75016320</v>
      </c>
      <c r="E161" s="641" t="s">
        <v>434</v>
      </c>
      <c r="F161" s="542">
        <v>3111</v>
      </c>
      <c r="G161" s="641" t="s">
        <v>329</v>
      </c>
      <c r="H161" s="545" t="s">
        <v>281</v>
      </c>
      <c r="I161" s="522">
        <v>2122229</v>
      </c>
      <c r="J161" s="547">
        <v>1553482</v>
      </c>
      <c r="K161" s="547">
        <v>0</v>
      </c>
      <c r="L161" s="339">
        <v>525077</v>
      </c>
      <c r="M161" s="339">
        <v>31070</v>
      </c>
      <c r="N161" s="547">
        <v>12600</v>
      </c>
      <c r="O161" s="548">
        <v>3.1897000000000002</v>
      </c>
      <c r="P161" s="733">
        <v>2.3548</v>
      </c>
      <c r="Q161" s="823">
        <v>0.83489999999999998</v>
      </c>
      <c r="R161" s="112">
        <f t="shared" si="308"/>
        <v>0</v>
      </c>
      <c r="S161" s="113">
        <v>0</v>
      </c>
      <c r="T161" s="113">
        <v>0</v>
      </c>
      <c r="U161" s="113">
        <v>13720</v>
      </c>
      <c r="V161" s="113">
        <v>0</v>
      </c>
      <c r="W161" s="113">
        <v>0</v>
      </c>
      <c r="X161" s="113">
        <v>0</v>
      </c>
      <c r="Y161" s="113">
        <f t="shared" si="309"/>
        <v>13720</v>
      </c>
      <c r="Z161" s="113">
        <v>0</v>
      </c>
      <c r="AA161" s="113">
        <v>0</v>
      </c>
      <c r="AB161" s="113">
        <v>0</v>
      </c>
      <c r="AC161" s="113">
        <f t="shared" si="310"/>
        <v>0</v>
      </c>
      <c r="AD161" s="113">
        <f t="shared" si="311"/>
        <v>13720</v>
      </c>
      <c r="AE161" s="114">
        <f t="shared" si="312"/>
        <v>4637</v>
      </c>
      <c r="AF161" s="114">
        <f t="shared" si="313"/>
        <v>274</v>
      </c>
      <c r="AG161" s="113">
        <v>0</v>
      </c>
      <c r="AH161" s="113">
        <v>0</v>
      </c>
      <c r="AI161" s="113">
        <v>0</v>
      </c>
      <c r="AJ161" s="113">
        <f t="shared" si="314"/>
        <v>0</v>
      </c>
      <c r="AK161" s="113">
        <f t="shared" si="315"/>
        <v>18631</v>
      </c>
      <c r="AL161" s="115">
        <v>0</v>
      </c>
      <c r="AM161" s="115">
        <v>0</v>
      </c>
      <c r="AN161" s="115">
        <v>0</v>
      </c>
      <c r="AO161" s="115">
        <v>0</v>
      </c>
      <c r="AP161" s="115">
        <v>0</v>
      </c>
      <c r="AQ161" s="115">
        <v>0</v>
      </c>
      <c r="AR161" s="115">
        <v>0</v>
      </c>
      <c r="AS161" s="115">
        <v>0</v>
      </c>
      <c r="AT161" s="409">
        <f t="shared" ref="AT161:AT163" si="356">AL161+AN161+AO161+AR161+AQ161</f>
        <v>0</v>
      </c>
      <c r="AU161" s="115">
        <f>AM161+AP161+AS161</f>
        <v>0</v>
      </c>
      <c r="AV161" s="116">
        <f t="shared" si="316"/>
        <v>0</v>
      </c>
      <c r="AW161" s="855">
        <f>I161+AK161</f>
        <v>2140860</v>
      </c>
      <c r="AX161" s="528">
        <f>J161+Y161</f>
        <v>1567202</v>
      </c>
      <c r="AY161" s="113">
        <f t="shared" ref="AY161:AY163" si="357">W161</f>
        <v>0</v>
      </c>
      <c r="AZ161" s="113">
        <f>K161+AC161</f>
        <v>0</v>
      </c>
      <c r="BA161" s="528">
        <f t="shared" ref="BA161:BB163" si="358">L161+AE161</f>
        <v>529714</v>
      </c>
      <c r="BB161" s="528">
        <f t="shared" si="358"/>
        <v>31344</v>
      </c>
      <c r="BC161" s="528">
        <f>N161+AJ161</f>
        <v>12600</v>
      </c>
      <c r="BD161" s="549">
        <f>O161+AV161</f>
        <v>3.1897000000000002</v>
      </c>
      <c r="BE161" s="549">
        <f>P161+AT161</f>
        <v>2.3548</v>
      </c>
      <c r="BF161" s="953">
        <f t="shared" ref="BF161:BF163" si="359">AQ161</f>
        <v>0</v>
      </c>
      <c r="BG161" s="550">
        <f>Q161+AU161</f>
        <v>0.83489999999999998</v>
      </c>
    </row>
    <row r="162" spans="1:61" ht="12.95" customHeight="1" x14ac:dyDescent="0.25">
      <c r="A162" s="541">
        <v>31</v>
      </c>
      <c r="B162" s="639">
        <v>5473</v>
      </c>
      <c r="C162" s="640">
        <v>600098583</v>
      </c>
      <c r="D162" s="542">
        <v>75016320</v>
      </c>
      <c r="E162" s="641" t="s">
        <v>434</v>
      </c>
      <c r="F162" s="542">
        <v>3111</v>
      </c>
      <c r="G162" s="641" t="s">
        <v>323</v>
      </c>
      <c r="H162" s="545" t="s">
        <v>282</v>
      </c>
      <c r="I162" s="522">
        <v>0</v>
      </c>
      <c r="J162" s="547">
        <v>0</v>
      </c>
      <c r="K162" s="547">
        <v>0</v>
      </c>
      <c r="L162" s="339">
        <v>0</v>
      </c>
      <c r="M162" s="339">
        <v>0</v>
      </c>
      <c r="N162" s="547">
        <v>0</v>
      </c>
      <c r="O162" s="548">
        <v>0</v>
      </c>
      <c r="P162" s="733">
        <v>0</v>
      </c>
      <c r="Q162" s="823">
        <v>0</v>
      </c>
      <c r="R162" s="112">
        <f t="shared" si="308"/>
        <v>0</v>
      </c>
      <c r="S162" s="113">
        <v>0</v>
      </c>
      <c r="T162" s="113">
        <v>0</v>
      </c>
      <c r="U162" s="113">
        <v>0</v>
      </c>
      <c r="V162" s="113">
        <v>0</v>
      </c>
      <c r="W162" s="113">
        <v>0</v>
      </c>
      <c r="X162" s="113">
        <v>0</v>
      </c>
      <c r="Y162" s="113">
        <f t="shared" si="309"/>
        <v>0</v>
      </c>
      <c r="Z162" s="113">
        <v>0</v>
      </c>
      <c r="AA162" s="113">
        <v>0</v>
      </c>
      <c r="AB162" s="113">
        <v>0</v>
      </c>
      <c r="AC162" s="113">
        <f t="shared" si="310"/>
        <v>0</v>
      </c>
      <c r="AD162" s="113">
        <f t="shared" si="311"/>
        <v>0</v>
      </c>
      <c r="AE162" s="114">
        <f t="shared" si="312"/>
        <v>0</v>
      </c>
      <c r="AF162" s="114">
        <f t="shared" si="313"/>
        <v>0</v>
      </c>
      <c r="AG162" s="113">
        <v>0</v>
      </c>
      <c r="AH162" s="113">
        <v>0</v>
      </c>
      <c r="AI162" s="113">
        <v>0</v>
      </c>
      <c r="AJ162" s="113">
        <f t="shared" si="314"/>
        <v>0</v>
      </c>
      <c r="AK162" s="113">
        <f t="shared" si="315"/>
        <v>0</v>
      </c>
      <c r="AL162" s="115">
        <v>0</v>
      </c>
      <c r="AM162" s="115">
        <v>0</v>
      </c>
      <c r="AN162" s="115">
        <v>0</v>
      </c>
      <c r="AO162" s="115">
        <v>0</v>
      </c>
      <c r="AP162" s="115">
        <v>0</v>
      </c>
      <c r="AQ162" s="115">
        <v>0</v>
      </c>
      <c r="AR162" s="115">
        <v>0</v>
      </c>
      <c r="AS162" s="115">
        <v>0</v>
      </c>
      <c r="AT162" s="409">
        <f t="shared" si="356"/>
        <v>0</v>
      </c>
      <c r="AU162" s="115">
        <f>AM162+AP162+AS162</f>
        <v>0</v>
      </c>
      <c r="AV162" s="116">
        <f t="shared" si="316"/>
        <v>0</v>
      </c>
      <c r="AW162" s="855">
        <f>I162+AK162</f>
        <v>0</v>
      </c>
      <c r="AX162" s="528">
        <f>J162+Y162</f>
        <v>0</v>
      </c>
      <c r="AY162" s="113">
        <f t="shared" si="357"/>
        <v>0</v>
      </c>
      <c r="AZ162" s="113">
        <f>K162+AC162</f>
        <v>0</v>
      </c>
      <c r="BA162" s="528">
        <f t="shared" si="358"/>
        <v>0</v>
      </c>
      <c r="BB162" s="528">
        <f t="shared" si="358"/>
        <v>0</v>
      </c>
      <c r="BC162" s="528">
        <f>N162+AJ162</f>
        <v>0</v>
      </c>
      <c r="BD162" s="549">
        <f>O162+AV162</f>
        <v>0</v>
      </c>
      <c r="BE162" s="549">
        <f>P162+AT162</f>
        <v>0</v>
      </c>
      <c r="BF162" s="953">
        <f t="shared" si="359"/>
        <v>0</v>
      </c>
      <c r="BG162" s="550">
        <f>Q162+AU162</f>
        <v>0</v>
      </c>
    </row>
    <row r="163" spans="1:61" ht="12.95" customHeight="1" x14ac:dyDescent="0.25">
      <c r="A163" s="541">
        <v>31</v>
      </c>
      <c r="B163" s="639">
        <v>5473</v>
      </c>
      <c r="C163" s="640">
        <v>600098583</v>
      </c>
      <c r="D163" s="542">
        <v>75016320</v>
      </c>
      <c r="E163" s="641" t="s">
        <v>434</v>
      </c>
      <c r="F163" s="542">
        <v>3141</v>
      </c>
      <c r="G163" s="641" t="s">
        <v>319</v>
      </c>
      <c r="H163" s="545" t="s">
        <v>282</v>
      </c>
      <c r="I163" s="522">
        <v>421368</v>
      </c>
      <c r="J163" s="547">
        <v>309090</v>
      </c>
      <c r="K163" s="547">
        <v>0</v>
      </c>
      <c r="L163" s="339">
        <v>104472</v>
      </c>
      <c r="M163" s="339">
        <v>6182</v>
      </c>
      <c r="N163" s="547">
        <v>1624</v>
      </c>
      <c r="O163" s="548">
        <v>1.05</v>
      </c>
      <c r="P163" s="733">
        <v>0</v>
      </c>
      <c r="Q163" s="823">
        <v>1.05</v>
      </c>
      <c r="R163" s="112">
        <f t="shared" si="308"/>
        <v>0</v>
      </c>
      <c r="S163" s="113">
        <v>0</v>
      </c>
      <c r="T163" s="113">
        <v>0</v>
      </c>
      <c r="U163" s="113">
        <v>0</v>
      </c>
      <c r="V163" s="113">
        <v>0</v>
      </c>
      <c r="W163" s="113">
        <v>0</v>
      </c>
      <c r="X163" s="113">
        <v>0</v>
      </c>
      <c r="Y163" s="113">
        <f t="shared" si="309"/>
        <v>0</v>
      </c>
      <c r="Z163" s="113">
        <v>0</v>
      </c>
      <c r="AA163" s="113">
        <v>0</v>
      </c>
      <c r="AB163" s="113">
        <v>0</v>
      </c>
      <c r="AC163" s="113">
        <f t="shared" si="310"/>
        <v>0</v>
      </c>
      <c r="AD163" s="113">
        <f t="shared" si="311"/>
        <v>0</v>
      </c>
      <c r="AE163" s="114">
        <f t="shared" si="312"/>
        <v>0</v>
      </c>
      <c r="AF163" s="114">
        <f t="shared" si="313"/>
        <v>0</v>
      </c>
      <c r="AG163" s="113">
        <v>0</v>
      </c>
      <c r="AH163" s="113">
        <v>0</v>
      </c>
      <c r="AI163" s="113">
        <v>0</v>
      </c>
      <c r="AJ163" s="113">
        <f t="shared" si="314"/>
        <v>0</v>
      </c>
      <c r="AK163" s="113">
        <f t="shared" si="315"/>
        <v>0</v>
      </c>
      <c r="AL163" s="115">
        <v>0</v>
      </c>
      <c r="AM163" s="115">
        <v>0</v>
      </c>
      <c r="AN163" s="115">
        <v>0</v>
      </c>
      <c r="AO163" s="115">
        <v>0</v>
      </c>
      <c r="AP163" s="115">
        <v>0</v>
      </c>
      <c r="AQ163" s="115">
        <v>0</v>
      </c>
      <c r="AR163" s="115">
        <v>0</v>
      </c>
      <c r="AS163" s="115">
        <v>0</v>
      </c>
      <c r="AT163" s="409">
        <f t="shared" si="356"/>
        <v>0</v>
      </c>
      <c r="AU163" s="115">
        <f>AM163+AP163+AS163</f>
        <v>0</v>
      </c>
      <c r="AV163" s="116">
        <f t="shared" si="316"/>
        <v>0</v>
      </c>
      <c r="AW163" s="855">
        <f>I163+AK163</f>
        <v>421368</v>
      </c>
      <c r="AX163" s="528">
        <f>J163+Y163</f>
        <v>309090</v>
      </c>
      <c r="AY163" s="113">
        <f t="shared" si="357"/>
        <v>0</v>
      </c>
      <c r="AZ163" s="113">
        <f>K163+AC163</f>
        <v>0</v>
      </c>
      <c r="BA163" s="528">
        <f t="shared" si="358"/>
        <v>104472</v>
      </c>
      <c r="BB163" s="528">
        <f t="shared" si="358"/>
        <v>6182</v>
      </c>
      <c r="BC163" s="528">
        <f>N163+AJ163</f>
        <v>1624</v>
      </c>
      <c r="BD163" s="549">
        <f>O163+AV163</f>
        <v>1.05</v>
      </c>
      <c r="BE163" s="549">
        <f>P163+AT163</f>
        <v>0</v>
      </c>
      <c r="BF163" s="953">
        <f t="shared" si="359"/>
        <v>0</v>
      </c>
      <c r="BG163" s="550">
        <f>Q163+AU163</f>
        <v>1.05</v>
      </c>
    </row>
    <row r="164" spans="1:61" ht="13.5" customHeight="1" thickBot="1" x14ac:dyDescent="0.3">
      <c r="A164" s="662">
        <v>31</v>
      </c>
      <c r="B164" s="663">
        <v>5473</v>
      </c>
      <c r="C164" s="664">
        <v>600098583</v>
      </c>
      <c r="D164" s="663">
        <v>75016320</v>
      </c>
      <c r="E164" s="665" t="s">
        <v>435</v>
      </c>
      <c r="F164" s="563"/>
      <c r="G164" s="666"/>
      <c r="H164" s="564"/>
      <c r="I164" s="667">
        <v>2543597</v>
      </c>
      <c r="J164" s="668">
        <v>1862572</v>
      </c>
      <c r="K164" s="668">
        <v>0</v>
      </c>
      <c r="L164" s="668">
        <v>629549</v>
      </c>
      <c r="M164" s="668">
        <v>37252</v>
      </c>
      <c r="N164" s="668">
        <v>14224</v>
      </c>
      <c r="O164" s="669">
        <v>4.2397</v>
      </c>
      <c r="P164" s="669">
        <v>2.3548</v>
      </c>
      <c r="Q164" s="827">
        <v>1.8849</v>
      </c>
      <c r="R164" s="667">
        <f t="shared" ref="R164:BG164" si="360">SUM(R161:R163)</f>
        <v>0</v>
      </c>
      <c r="S164" s="668">
        <f t="shared" si="360"/>
        <v>0</v>
      </c>
      <c r="T164" s="668">
        <f t="shared" si="360"/>
        <v>0</v>
      </c>
      <c r="U164" s="668">
        <f t="shared" ref="U164" si="361">SUM(U161:U163)</f>
        <v>13720</v>
      </c>
      <c r="V164" s="668">
        <f t="shared" si="360"/>
        <v>0</v>
      </c>
      <c r="W164" s="668">
        <f t="shared" ref="W164" si="362">SUM(W161:W163)</f>
        <v>0</v>
      </c>
      <c r="X164" s="668">
        <f t="shared" si="360"/>
        <v>0</v>
      </c>
      <c r="Y164" s="668">
        <f t="shared" si="360"/>
        <v>13720</v>
      </c>
      <c r="Z164" s="668">
        <f t="shared" si="360"/>
        <v>0</v>
      </c>
      <c r="AA164" s="668">
        <f t="shared" si="360"/>
        <v>0</v>
      </c>
      <c r="AB164" s="668">
        <f t="shared" si="360"/>
        <v>0</v>
      </c>
      <c r="AC164" s="668">
        <f t="shared" si="360"/>
        <v>0</v>
      </c>
      <c r="AD164" s="668">
        <f t="shared" si="360"/>
        <v>13720</v>
      </c>
      <c r="AE164" s="668">
        <f t="shared" si="360"/>
        <v>4637</v>
      </c>
      <c r="AF164" s="668">
        <f t="shared" si="360"/>
        <v>274</v>
      </c>
      <c r="AG164" s="668">
        <f t="shared" si="360"/>
        <v>0</v>
      </c>
      <c r="AH164" s="668">
        <f t="shared" ref="AH164" si="363">SUM(AH161:AH163)</f>
        <v>0</v>
      </c>
      <c r="AI164" s="668">
        <f t="shared" si="360"/>
        <v>0</v>
      </c>
      <c r="AJ164" s="668">
        <f t="shared" si="360"/>
        <v>0</v>
      </c>
      <c r="AK164" s="668">
        <f t="shared" si="360"/>
        <v>18631</v>
      </c>
      <c r="AL164" s="669">
        <f t="shared" si="360"/>
        <v>0</v>
      </c>
      <c r="AM164" s="669">
        <f t="shared" si="360"/>
        <v>0</v>
      </c>
      <c r="AN164" s="669">
        <f t="shared" si="360"/>
        <v>0</v>
      </c>
      <c r="AO164" s="669">
        <f t="shared" si="360"/>
        <v>0</v>
      </c>
      <c r="AP164" s="669">
        <f t="shared" si="360"/>
        <v>0</v>
      </c>
      <c r="AQ164" s="669">
        <f t="shared" ref="AQ164" si="364">SUM(AQ161:AQ163)</f>
        <v>0</v>
      </c>
      <c r="AR164" s="669">
        <f t="shared" si="360"/>
        <v>0</v>
      </c>
      <c r="AS164" s="669">
        <f t="shared" si="360"/>
        <v>0</v>
      </c>
      <c r="AT164" s="669">
        <f t="shared" si="360"/>
        <v>0</v>
      </c>
      <c r="AU164" s="669">
        <f t="shared" si="360"/>
        <v>0</v>
      </c>
      <c r="AV164" s="791">
        <f t="shared" si="360"/>
        <v>0</v>
      </c>
      <c r="AW164" s="857">
        <f t="shared" si="360"/>
        <v>2562228</v>
      </c>
      <c r="AX164" s="668">
        <f t="shared" si="360"/>
        <v>1876292</v>
      </c>
      <c r="AY164" s="668">
        <f t="shared" ref="AY164" si="365">SUM(AY161:AY163)</f>
        <v>0</v>
      </c>
      <c r="AZ164" s="668">
        <f t="shared" si="360"/>
        <v>0</v>
      </c>
      <c r="BA164" s="668">
        <f t="shared" si="360"/>
        <v>634186</v>
      </c>
      <c r="BB164" s="668">
        <f t="shared" si="360"/>
        <v>37526</v>
      </c>
      <c r="BC164" s="668">
        <f t="shared" si="360"/>
        <v>14224</v>
      </c>
      <c r="BD164" s="669">
        <f t="shared" si="360"/>
        <v>4.2397</v>
      </c>
      <c r="BE164" s="669">
        <f t="shared" si="360"/>
        <v>2.3548</v>
      </c>
      <c r="BF164" s="669">
        <f t="shared" si="360"/>
        <v>0</v>
      </c>
      <c r="BG164" s="791">
        <f t="shared" si="360"/>
        <v>1.8849</v>
      </c>
    </row>
    <row r="165" spans="1:61" ht="12.75" customHeight="1" thickBot="1" x14ac:dyDescent="0.3">
      <c r="A165" s="671"/>
      <c r="B165" s="574"/>
      <c r="C165" s="672"/>
      <c r="D165" s="574"/>
      <c r="E165" s="576" t="s">
        <v>802</v>
      </c>
      <c r="F165" s="574"/>
      <c r="G165" s="574"/>
      <c r="H165" s="577"/>
      <c r="I165" s="673">
        <f t="shared" ref="I165:BG165" si="366">I164+I160+I154+I151+I144+I137+I130+I127+I124+I118+I114+I109+I107+I101+I97+I91+I88+I81+I74+I67+I60+I53+I51+I44+I38+I32+I25+I23+I19+I15</f>
        <v>333088204</v>
      </c>
      <c r="J165" s="674">
        <f t="shared" si="366"/>
        <v>239702197</v>
      </c>
      <c r="K165" s="674">
        <f t="shared" si="366"/>
        <v>1849432</v>
      </c>
      <c r="L165" s="674">
        <f t="shared" si="366"/>
        <v>81632868</v>
      </c>
      <c r="M165" s="674">
        <f t="shared" si="366"/>
        <v>4794051</v>
      </c>
      <c r="N165" s="674">
        <f t="shared" si="366"/>
        <v>5109656</v>
      </c>
      <c r="O165" s="675">
        <f t="shared" si="366"/>
        <v>518.01705000000004</v>
      </c>
      <c r="P165" s="675">
        <f t="shared" si="366"/>
        <v>356.34039999999999</v>
      </c>
      <c r="Q165" s="792">
        <f t="shared" si="366"/>
        <v>161.67665000000002</v>
      </c>
      <c r="R165" s="825">
        <f t="shared" si="366"/>
        <v>149652</v>
      </c>
      <c r="S165" s="674">
        <f t="shared" si="366"/>
        <v>-455474</v>
      </c>
      <c r="T165" s="674">
        <f t="shared" si="366"/>
        <v>1307376</v>
      </c>
      <c r="U165" s="674">
        <f t="shared" si="366"/>
        <v>1151316</v>
      </c>
      <c r="V165" s="674">
        <f t="shared" si="366"/>
        <v>-121501</v>
      </c>
      <c r="W165" s="674">
        <f t="shared" ref="W165" si="367">W164+W160+W154+W151+W144+W137+W130+W127+W124+W118+W114+W109+W107+W101+W97+W91+W88+W81+W74+W67+W60+W53+W51+W44+W38+W32+W25+W23+W19+W15</f>
        <v>230960</v>
      </c>
      <c r="X165" s="674">
        <f t="shared" si="366"/>
        <v>0</v>
      </c>
      <c r="Y165" s="674">
        <f t="shared" si="366"/>
        <v>2262329</v>
      </c>
      <c r="Z165" s="674">
        <f t="shared" si="366"/>
        <v>-149652</v>
      </c>
      <c r="AA165" s="674">
        <f t="shared" si="366"/>
        <v>0</v>
      </c>
      <c r="AB165" s="674">
        <f t="shared" si="366"/>
        <v>0</v>
      </c>
      <c r="AC165" s="674">
        <f t="shared" si="366"/>
        <v>-149652</v>
      </c>
      <c r="AD165" s="674">
        <f t="shared" si="366"/>
        <v>2112677</v>
      </c>
      <c r="AE165" s="674">
        <f t="shared" si="366"/>
        <v>714083</v>
      </c>
      <c r="AF165" s="674">
        <f t="shared" si="366"/>
        <v>45245</v>
      </c>
      <c r="AG165" s="674">
        <f t="shared" si="366"/>
        <v>0</v>
      </c>
      <c r="AH165" s="674">
        <f t="shared" si="366"/>
        <v>164999</v>
      </c>
      <c r="AI165" s="674">
        <f t="shared" si="366"/>
        <v>0</v>
      </c>
      <c r="AJ165" s="674">
        <f t="shared" si="366"/>
        <v>164999</v>
      </c>
      <c r="AK165" s="674">
        <f t="shared" si="366"/>
        <v>3037004</v>
      </c>
      <c r="AL165" s="675">
        <f t="shared" si="366"/>
        <v>-0.18000000000000002</v>
      </c>
      <c r="AM165" s="675">
        <f t="shared" si="366"/>
        <v>-4.0000000000000008E-2</v>
      </c>
      <c r="AN165" s="675">
        <f t="shared" si="366"/>
        <v>-1.26</v>
      </c>
      <c r="AO165" s="675">
        <f t="shared" si="366"/>
        <v>2.1599999999999997</v>
      </c>
      <c r="AP165" s="675">
        <f t="shared" si="366"/>
        <v>0</v>
      </c>
      <c r="AQ165" s="675">
        <f t="shared" ref="AQ165" si="368">AQ164+AQ160+AQ154+AQ151+AQ144+AQ137+AQ130+AQ127+AQ124+AQ118+AQ114+AQ109+AQ107+AQ101+AQ97+AQ91+AQ88+AQ81+AQ74+AQ67+AQ60+AQ53+AQ51+AQ44+AQ38+AQ32+AQ25+AQ23+AQ19+AQ15</f>
        <v>0.66669999999999996</v>
      </c>
      <c r="AR165" s="675">
        <f t="shared" si="366"/>
        <v>0</v>
      </c>
      <c r="AS165" s="675">
        <f t="shared" si="366"/>
        <v>0</v>
      </c>
      <c r="AT165" s="675">
        <f t="shared" si="366"/>
        <v>1.3866999999999998</v>
      </c>
      <c r="AU165" s="675">
        <f t="shared" si="366"/>
        <v>-4.0000000000000008E-2</v>
      </c>
      <c r="AV165" s="828">
        <f t="shared" si="366"/>
        <v>1.3466999999999998</v>
      </c>
      <c r="AW165" s="673">
        <f t="shared" si="366"/>
        <v>336125208</v>
      </c>
      <c r="AX165" s="674">
        <f t="shared" si="366"/>
        <v>241964526</v>
      </c>
      <c r="AY165" s="674">
        <f t="shared" ref="AY165" si="369">AY164+AY160+AY154+AY151+AY144+AY137+AY130+AY127+AY124+AY118+AY114+AY109+AY107+AY101+AY97+AY91+AY88+AY81+AY74+AY67+AY60+AY53+AY51+AY44+AY38+AY32+AY25+AY23+AY19+AY15</f>
        <v>230960</v>
      </c>
      <c r="AZ165" s="674">
        <f t="shared" si="366"/>
        <v>1699780</v>
      </c>
      <c r="BA165" s="674">
        <f t="shared" si="366"/>
        <v>82346951</v>
      </c>
      <c r="BB165" s="674">
        <f t="shared" si="366"/>
        <v>4839296</v>
      </c>
      <c r="BC165" s="674">
        <f t="shared" si="366"/>
        <v>5274655</v>
      </c>
      <c r="BD165" s="675">
        <f t="shared" si="366"/>
        <v>519.36374999999987</v>
      </c>
      <c r="BE165" s="675">
        <f t="shared" si="366"/>
        <v>357.72710000000006</v>
      </c>
      <c r="BF165" s="675">
        <f t="shared" si="366"/>
        <v>0.66669999999999996</v>
      </c>
      <c r="BG165" s="792">
        <f t="shared" si="366"/>
        <v>161.63665000000003</v>
      </c>
    </row>
    <row r="166" spans="1:61" ht="12.75" customHeight="1" x14ac:dyDescent="0.25">
      <c r="B166" s="584"/>
      <c r="D166" s="584"/>
      <c r="E166" s="585"/>
      <c r="F166" s="584"/>
      <c r="I166" s="586">
        <f>SUM(J165:N165)</f>
        <v>333088204</v>
      </c>
      <c r="J166" s="586"/>
      <c r="K166" s="586"/>
      <c r="L166" s="586"/>
      <c r="M166" s="586"/>
      <c r="N166" s="586"/>
      <c r="O166" s="587">
        <f>SUM(P165:Q165)</f>
        <v>518.01705000000004</v>
      </c>
      <c r="P166" s="587"/>
      <c r="Q166" s="587"/>
      <c r="R166" s="586"/>
      <c r="S166" s="586"/>
      <c r="T166" s="586"/>
      <c r="U166" s="586"/>
      <c r="V166" s="586"/>
      <c r="W166" s="586"/>
      <c r="X166" s="586"/>
      <c r="Y166" s="588">
        <f>SUM(R165:X165)</f>
        <v>2262329</v>
      </c>
      <c r="Z166" s="589"/>
      <c r="AA166" s="589"/>
      <c r="AB166" s="589"/>
      <c r="AC166" s="588">
        <f>SUM(Z165:AB165)</f>
        <v>-149652</v>
      </c>
      <c r="AD166" s="588">
        <f>Y165+AC165</f>
        <v>2112677</v>
      </c>
      <c r="AE166" s="590"/>
      <c r="AF166" s="590"/>
      <c r="AG166" s="589"/>
      <c r="AH166" s="589"/>
      <c r="AI166" s="589"/>
      <c r="AJ166" s="588">
        <f>SUM(AG165:AI165)</f>
        <v>164999</v>
      </c>
      <c r="AK166" s="588">
        <f>AD165+AE165+AF165+AJ165</f>
        <v>3037004</v>
      </c>
      <c r="AL166" s="591"/>
      <c r="AM166" s="591"/>
      <c r="AN166" s="591"/>
      <c r="AO166" s="591"/>
      <c r="AP166" s="591"/>
      <c r="AQ166" s="591"/>
      <c r="AR166" s="591"/>
      <c r="AS166" s="591"/>
      <c r="AT166" s="138">
        <f>AL165+AN165+AO165+AR165</f>
        <v>0.71999999999999975</v>
      </c>
      <c r="AU166" s="138">
        <f>AM165+AP165+AS165</f>
        <v>-4.0000000000000008E-2</v>
      </c>
      <c r="AV166" s="138">
        <f>SUM(AT165:AU165)</f>
        <v>1.3466999999999998</v>
      </c>
      <c r="AW166" s="94">
        <f>AX165+AZ165+BA165+BB165+BC165</f>
        <v>336125208</v>
      </c>
      <c r="AX166" s="93"/>
      <c r="AY166" s="93"/>
      <c r="AZ166" s="93"/>
      <c r="BA166" s="93"/>
      <c r="BB166" s="93"/>
      <c r="BC166" s="93"/>
      <c r="BD166" s="95">
        <f>BE165+BG165</f>
        <v>519.3637500000001</v>
      </c>
      <c r="BE166" s="141"/>
      <c r="BF166" s="141"/>
      <c r="BG166" s="141"/>
    </row>
    <row r="167" spans="1:61" ht="12.75" customHeight="1" thickBot="1" x14ac:dyDescent="0.3">
      <c r="B167" s="584"/>
      <c r="D167" s="584"/>
      <c r="F167" s="584"/>
      <c r="I167" s="592">
        <f>SUM(J168:N168)</f>
        <v>333088204</v>
      </c>
      <c r="J167" s="488"/>
      <c r="K167" s="488"/>
      <c r="L167" s="488"/>
      <c r="M167" s="488"/>
      <c r="N167" s="488"/>
      <c r="O167" s="593">
        <f ca="1">SUM(P168:Q168)</f>
        <v>518.01704999999993</v>
      </c>
      <c r="P167" s="781"/>
      <c r="Q167" s="781"/>
      <c r="R167" s="586"/>
      <c r="S167" s="586"/>
      <c r="T167" s="586"/>
      <c r="U167" s="586"/>
      <c r="V167" s="586"/>
      <c r="W167" s="586"/>
      <c r="X167" s="586"/>
      <c r="Y167" s="588">
        <f ca="1">SUM(R168:X168)</f>
        <v>2262329</v>
      </c>
      <c r="Z167" s="589"/>
      <c r="AA167" s="589"/>
      <c r="AB167" s="589"/>
      <c r="AC167" s="588">
        <f ca="1">SUM(Z168:AB168)</f>
        <v>-149652</v>
      </c>
      <c r="AD167" s="588">
        <f ca="1">Y168+AC168</f>
        <v>2112677</v>
      </c>
      <c r="AE167" s="590"/>
      <c r="AF167" s="590"/>
      <c r="AG167" s="589"/>
      <c r="AH167" s="589"/>
      <c r="AI167" s="589"/>
      <c r="AJ167" s="588">
        <f ca="1">SUM(AG168:AI168)</f>
        <v>164999</v>
      </c>
      <c r="AK167" s="588">
        <f ca="1">AD168+AE168+AF168+AJ168</f>
        <v>3037004</v>
      </c>
      <c r="AL167" s="591"/>
      <c r="AM167" s="591"/>
      <c r="AN167" s="591"/>
      <c r="AO167" s="591"/>
      <c r="AP167" s="591"/>
      <c r="AQ167" s="591"/>
      <c r="AR167" s="591"/>
      <c r="AS167" s="591"/>
      <c r="AT167" s="305">
        <f ca="1">AL168+AN168+AO168+AR168</f>
        <v>0.7200000000000002</v>
      </c>
      <c r="AU167" s="305">
        <f ca="1">AM168+AP168+AS168</f>
        <v>-4.0000000000000022E-2</v>
      </c>
      <c r="AV167" s="305">
        <f ca="1">SUM(AT168:AU168)</f>
        <v>1.3466999999999993</v>
      </c>
      <c r="AW167" s="94">
        <f ca="1">AX168+AZ168+BA168+BB168+BC168</f>
        <v>336125208</v>
      </c>
      <c r="AX167" s="93"/>
      <c r="AY167" s="93"/>
      <c r="AZ167" s="93"/>
      <c r="BA167" s="93"/>
      <c r="BB167" s="93"/>
      <c r="BC167" s="93"/>
      <c r="BD167" s="95">
        <f ca="1">BE168+BG168</f>
        <v>519.36374999999987</v>
      </c>
      <c r="BE167" s="141"/>
      <c r="BF167" s="141"/>
      <c r="BG167" s="141"/>
    </row>
    <row r="168" spans="1:61" s="143" customFormat="1" ht="12.95" customHeight="1" thickBot="1" x14ac:dyDescent="0.3">
      <c r="D168" s="599"/>
      <c r="E168" s="600"/>
      <c r="F168" s="599"/>
      <c r="G168" s="601"/>
      <c r="H168" s="602" t="s">
        <v>0</v>
      </c>
      <c r="I168" s="677">
        <f t="shared" ref="I168:BG168" si="370">SUM(I169:I178)</f>
        <v>333088204</v>
      </c>
      <c r="J168" s="678">
        <f t="shared" si="370"/>
        <v>239702197</v>
      </c>
      <c r="K168" s="678">
        <f>SUM(K169:K178)</f>
        <v>1849432</v>
      </c>
      <c r="L168" s="678">
        <f t="shared" si="370"/>
        <v>81632868</v>
      </c>
      <c r="M168" s="678">
        <f t="shared" si="370"/>
        <v>4794051</v>
      </c>
      <c r="N168" s="678">
        <f t="shared" si="370"/>
        <v>5109656</v>
      </c>
      <c r="O168" s="607">
        <f t="shared" ca="1" si="370"/>
        <v>518.01704999999993</v>
      </c>
      <c r="P168" s="605">
        <f t="shared" ca="1" si="370"/>
        <v>356.34039999999993</v>
      </c>
      <c r="Q168" s="718">
        <f t="shared" ca="1" si="370"/>
        <v>161.67664999999997</v>
      </c>
      <c r="R168" s="603">
        <f t="shared" ca="1" si="370"/>
        <v>149652</v>
      </c>
      <c r="S168" s="604">
        <f t="shared" ca="1" si="370"/>
        <v>-455474</v>
      </c>
      <c r="T168" s="604">
        <f t="shared" ca="1" si="370"/>
        <v>1307376</v>
      </c>
      <c r="U168" s="604">
        <f t="shared" ca="1" si="370"/>
        <v>1151316</v>
      </c>
      <c r="V168" s="604">
        <f t="shared" ca="1" si="370"/>
        <v>-121501</v>
      </c>
      <c r="W168" s="604">
        <f t="shared" ref="W168" ca="1" si="371">SUM(W169:W178)</f>
        <v>230960</v>
      </c>
      <c r="X168" s="604">
        <f t="shared" ca="1" si="370"/>
        <v>0</v>
      </c>
      <c r="Y168" s="604">
        <f t="shared" ca="1" si="370"/>
        <v>2262329</v>
      </c>
      <c r="Z168" s="604">
        <f t="shared" ca="1" si="370"/>
        <v>-149652</v>
      </c>
      <c r="AA168" s="604">
        <f t="shared" ca="1" si="370"/>
        <v>0</v>
      </c>
      <c r="AB168" s="604">
        <f t="shared" ca="1" si="370"/>
        <v>0</v>
      </c>
      <c r="AC168" s="604">
        <f t="shared" ca="1" si="370"/>
        <v>-149652</v>
      </c>
      <c r="AD168" s="604">
        <f t="shared" ca="1" si="370"/>
        <v>2112677</v>
      </c>
      <c r="AE168" s="604">
        <f t="shared" ca="1" si="370"/>
        <v>714083</v>
      </c>
      <c r="AF168" s="604">
        <f t="shared" ca="1" si="370"/>
        <v>45245</v>
      </c>
      <c r="AG168" s="604">
        <f t="shared" ca="1" si="370"/>
        <v>0</v>
      </c>
      <c r="AH168" s="604">
        <f t="shared" ca="1" si="370"/>
        <v>164999</v>
      </c>
      <c r="AI168" s="604">
        <f t="shared" ca="1" si="370"/>
        <v>0</v>
      </c>
      <c r="AJ168" s="604">
        <f t="shared" ca="1" si="370"/>
        <v>164999</v>
      </c>
      <c r="AK168" s="604">
        <f t="shared" ca="1" si="370"/>
        <v>3037004</v>
      </c>
      <c r="AL168" s="605">
        <f t="shared" ca="1" si="370"/>
        <v>-0.18000000000000002</v>
      </c>
      <c r="AM168" s="605">
        <f t="shared" ca="1" si="370"/>
        <v>-4.0000000000000022E-2</v>
      </c>
      <c r="AN168" s="605">
        <f t="shared" ca="1" si="370"/>
        <v>-1.26</v>
      </c>
      <c r="AO168" s="605">
        <f t="shared" ca="1" si="370"/>
        <v>2.16</v>
      </c>
      <c r="AP168" s="605">
        <f t="shared" ca="1" si="370"/>
        <v>0</v>
      </c>
      <c r="AQ168" s="605">
        <f t="shared" ref="AQ168" ca="1" si="372">SUM(AQ169:AQ178)</f>
        <v>0.66669999999999996</v>
      </c>
      <c r="AR168" s="605">
        <f t="shared" ca="1" si="370"/>
        <v>0</v>
      </c>
      <c r="AS168" s="605">
        <f t="shared" ca="1" si="370"/>
        <v>0</v>
      </c>
      <c r="AT168" s="605">
        <f t="shared" ca="1" si="370"/>
        <v>1.3866999999999994</v>
      </c>
      <c r="AU168" s="605">
        <f t="shared" ca="1" si="370"/>
        <v>-4.0000000000000022E-2</v>
      </c>
      <c r="AV168" s="679">
        <f t="shared" ca="1" si="370"/>
        <v>1.3466999999999996</v>
      </c>
      <c r="AW168" s="606">
        <f t="shared" ca="1" si="370"/>
        <v>336125208</v>
      </c>
      <c r="AX168" s="604">
        <f t="shared" ca="1" si="370"/>
        <v>241964526</v>
      </c>
      <c r="AY168" s="604">
        <f t="shared" ref="AY168" ca="1" si="373">SUM(AY169:AY178)</f>
        <v>230960</v>
      </c>
      <c r="AZ168" s="604">
        <f t="shared" ca="1" si="370"/>
        <v>1699780</v>
      </c>
      <c r="BA168" s="604">
        <f t="shared" ca="1" si="370"/>
        <v>82346951</v>
      </c>
      <c r="BB168" s="604">
        <f t="shared" ca="1" si="370"/>
        <v>4839296</v>
      </c>
      <c r="BC168" s="604">
        <f t="shared" ca="1" si="370"/>
        <v>5274655</v>
      </c>
      <c r="BD168" s="605">
        <f t="shared" ca="1" si="370"/>
        <v>519.36374999999998</v>
      </c>
      <c r="BE168" s="605">
        <f t="shared" ca="1" si="370"/>
        <v>357.72709999999995</v>
      </c>
      <c r="BF168" s="605">
        <f t="shared" ref="BF168" ca="1" si="374">SUM(BF169:BF178)</f>
        <v>0.66669999999999996</v>
      </c>
      <c r="BG168" s="679">
        <f t="shared" ca="1" si="370"/>
        <v>161.63664999999995</v>
      </c>
      <c r="BH168" s="680"/>
      <c r="BI168" s="680"/>
    </row>
    <row r="169" spans="1:61" s="143" customFormat="1" ht="12.95" customHeight="1" x14ac:dyDescent="0.25">
      <c r="D169" s="599"/>
      <c r="E169" s="600"/>
      <c r="F169" s="599"/>
      <c r="G169" s="601"/>
      <c r="H169" s="610">
        <v>3111</v>
      </c>
      <c r="I169" s="292">
        <f t="shared" ref="I169:N169" si="375">SUMIF($F$12:$F$431,"=3111",I$12:I$431)</f>
        <v>64025739</v>
      </c>
      <c r="J169" s="219">
        <f t="shared" si="375"/>
        <v>46344782</v>
      </c>
      <c r="K169" s="219">
        <f t="shared" si="375"/>
        <v>244000</v>
      </c>
      <c r="L169" s="219">
        <f t="shared" si="375"/>
        <v>15747013</v>
      </c>
      <c r="M169" s="219">
        <f t="shared" si="375"/>
        <v>926896</v>
      </c>
      <c r="N169" s="219">
        <f t="shared" si="375"/>
        <v>763048</v>
      </c>
      <c r="O169" s="611">
        <f t="shared" ref="O169:BG169" ca="1" si="376">SUMIF($F$12:$F$431,"=3111",O$12:O$387)</f>
        <v>108.34175</v>
      </c>
      <c r="P169" s="409">
        <f t="shared" ca="1" si="376"/>
        <v>81.585899999999995</v>
      </c>
      <c r="Q169" s="419">
        <f t="shared" ca="1" si="376"/>
        <v>26.755849999999995</v>
      </c>
      <c r="R169" s="408">
        <f t="shared" ca="1" si="376"/>
        <v>2500</v>
      </c>
      <c r="S169" s="407">
        <f t="shared" ca="1" si="376"/>
        <v>-163105</v>
      </c>
      <c r="T169" s="407">
        <f t="shared" ca="1" si="376"/>
        <v>375693</v>
      </c>
      <c r="U169" s="407">
        <f t="shared" ca="1" si="376"/>
        <v>284896</v>
      </c>
      <c r="V169" s="407">
        <f t="shared" ca="1" si="376"/>
        <v>-62591</v>
      </c>
      <c r="W169" s="407">
        <f t="shared" ca="1" si="376"/>
        <v>0</v>
      </c>
      <c r="X169" s="407">
        <f t="shared" ca="1" si="376"/>
        <v>0</v>
      </c>
      <c r="Y169" s="407">
        <f t="shared" ca="1" si="376"/>
        <v>437393</v>
      </c>
      <c r="Z169" s="407">
        <f t="shared" ca="1" si="376"/>
        <v>-2500</v>
      </c>
      <c r="AA169" s="407">
        <f t="shared" ca="1" si="376"/>
        <v>0</v>
      </c>
      <c r="AB169" s="407">
        <f t="shared" ca="1" si="376"/>
        <v>0</v>
      </c>
      <c r="AC169" s="407">
        <f t="shared" ca="1" si="376"/>
        <v>-2500</v>
      </c>
      <c r="AD169" s="407">
        <f t="shared" ca="1" si="376"/>
        <v>434893</v>
      </c>
      <c r="AE169" s="407">
        <f t="shared" ca="1" si="376"/>
        <v>146993</v>
      </c>
      <c r="AF169" s="407">
        <f t="shared" ca="1" si="376"/>
        <v>8746</v>
      </c>
      <c r="AG169" s="407">
        <f t="shared" ca="1" si="376"/>
        <v>0</v>
      </c>
      <c r="AH169" s="407">
        <f t="shared" ca="1" si="376"/>
        <v>84999</v>
      </c>
      <c r="AI169" s="407">
        <f t="shared" ca="1" si="376"/>
        <v>0</v>
      </c>
      <c r="AJ169" s="407">
        <f t="shared" ca="1" si="376"/>
        <v>84999</v>
      </c>
      <c r="AK169" s="407">
        <f t="shared" ca="1" si="376"/>
        <v>675631</v>
      </c>
      <c r="AL169" s="409">
        <f t="shared" ca="1" si="376"/>
        <v>-2.0000000000000004E-2</v>
      </c>
      <c r="AM169" s="409">
        <f t="shared" ca="1" si="376"/>
        <v>-9.9999999999999985E-3</v>
      </c>
      <c r="AN169" s="409">
        <f t="shared" ca="1" si="376"/>
        <v>-0.47000000000000003</v>
      </c>
      <c r="AO169" s="409">
        <f t="shared" ca="1" si="376"/>
        <v>0.63</v>
      </c>
      <c r="AP169" s="409">
        <f t="shared" ca="1" si="376"/>
        <v>0</v>
      </c>
      <c r="AQ169" s="409">
        <f t="shared" ca="1" si="376"/>
        <v>0</v>
      </c>
      <c r="AR169" s="409">
        <f t="shared" ca="1" si="376"/>
        <v>0</v>
      </c>
      <c r="AS169" s="409">
        <f t="shared" ca="1" si="376"/>
        <v>0</v>
      </c>
      <c r="AT169" s="409">
        <f t="shared" ca="1" si="376"/>
        <v>0.13999999999999985</v>
      </c>
      <c r="AU169" s="409">
        <f t="shared" ca="1" si="376"/>
        <v>-9.9999999999999985E-3</v>
      </c>
      <c r="AV169" s="410">
        <f t="shared" ca="1" si="376"/>
        <v>0.12999999999999987</v>
      </c>
      <c r="AW169" s="418">
        <f t="shared" ca="1" si="376"/>
        <v>64701370</v>
      </c>
      <c r="AX169" s="407">
        <f t="shared" ca="1" si="376"/>
        <v>46782175</v>
      </c>
      <c r="AY169" s="407">
        <f t="shared" ca="1" si="376"/>
        <v>0</v>
      </c>
      <c r="AZ169" s="407">
        <f t="shared" ca="1" si="376"/>
        <v>241500</v>
      </c>
      <c r="BA169" s="407">
        <f t="shared" ca="1" si="376"/>
        <v>15894006</v>
      </c>
      <c r="BB169" s="407">
        <f t="shared" ca="1" si="376"/>
        <v>935642</v>
      </c>
      <c r="BC169" s="407">
        <f t="shared" ca="1" si="376"/>
        <v>848047</v>
      </c>
      <c r="BD169" s="409">
        <f t="shared" ca="1" si="376"/>
        <v>108.47174999999999</v>
      </c>
      <c r="BE169" s="409">
        <f t="shared" ca="1" si="376"/>
        <v>81.72590000000001</v>
      </c>
      <c r="BF169" s="409">
        <f t="shared" ca="1" si="376"/>
        <v>0</v>
      </c>
      <c r="BG169" s="410">
        <f t="shared" ca="1" si="376"/>
        <v>26.745850000000001</v>
      </c>
      <c r="BH169" s="680"/>
      <c r="BI169" s="681"/>
    </row>
    <row r="170" spans="1:61" s="143" customFormat="1" ht="12.95" customHeight="1" x14ac:dyDescent="0.25">
      <c r="D170" s="599"/>
      <c r="E170" s="600"/>
      <c r="F170" s="599"/>
      <c r="G170" s="601"/>
      <c r="H170" s="614">
        <v>3113</v>
      </c>
      <c r="I170" s="112">
        <f t="shared" ref="I170:BG170" si="377">SUMIF($F$12:$F$431,"=3113",I$12:I$431)</f>
        <v>140880102</v>
      </c>
      <c r="J170" s="113">
        <f t="shared" si="377"/>
        <v>100749198</v>
      </c>
      <c r="K170" s="113">
        <f t="shared" si="377"/>
        <v>617952</v>
      </c>
      <c r="L170" s="113">
        <f t="shared" si="377"/>
        <v>34250511</v>
      </c>
      <c r="M170" s="113">
        <f t="shared" si="377"/>
        <v>2014982</v>
      </c>
      <c r="N170" s="113">
        <f t="shared" si="377"/>
        <v>3247459</v>
      </c>
      <c r="O170" s="615">
        <f t="shared" si="377"/>
        <v>198.03960000000001</v>
      </c>
      <c r="P170" s="115">
        <f t="shared" si="377"/>
        <v>153.7441</v>
      </c>
      <c r="Q170" s="372">
        <f t="shared" si="377"/>
        <v>44.295499999999997</v>
      </c>
      <c r="R170" s="112">
        <f t="shared" si="377"/>
        <v>61512</v>
      </c>
      <c r="S170" s="113">
        <f t="shared" si="377"/>
        <v>-24824</v>
      </c>
      <c r="T170" s="113">
        <f t="shared" si="377"/>
        <v>931683</v>
      </c>
      <c r="U170" s="113">
        <f t="shared" si="377"/>
        <v>570392</v>
      </c>
      <c r="V170" s="113">
        <f t="shared" si="377"/>
        <v>-58910</v>
      </c>
      <c r="W170" s="113">
        <f t="shared" si="377"/>
        <v>230960</v>
      </c>
      <c r="X170" s="113">
        <f t="shared" si="377"/>
        <v>0</v>
      </c>
      <c r="Y170" s="113">
        <f t="shared" si="377"/>
        <v>1710813</v>
      </c>
      <c r="Z170" s="113">
        <f t="shared" si="377"/>
        <v>-61512</v>
      </c>
      <c r="AA170" s="113">
        <f t="shared" si="377"/>
        <v>0</v>
      </c>
      <c r="AB170" s="113">
        <f t="shared" si="377"/>
        <v>0</v>
      </c>
      <c r="AC170" s="113">
        <f t="shared" si="377"/>
        <v>-61512</v>
      </c>
      <c r="AD170" s="113">
        <f t="shared" si="377"/>
        <v>1649301</v>
      </c>
      <c r="AE170" s="113">
        <f t="shared" si="377"/>
        <v>557464</v>
      </c>
      <c r="AF170" s="113">
        <f t="shared" si="377"/>
        <v>34218</v>
      </c>
      <c r="AG170" s="113">
        <f t="shared" si="377"/>
        <v>0</v>
      </c>
      <c r="AH170" s="113">
        <f t="shared" si="377"/>
        <v>80000</v>
      </c>
      <c r="AI170" s="113">
        <f t="shared" si="377"/>
        <v>0</v>
      </c>
      <c r="AJ170" s="113">
        <f t="shared" si="377"/>
        <v>80000</v>
      </c>
      <c r="AK170" s="113">
        <f t="shared" si="377"/>
        <v>2320983</v>
      </c>
      <c r="AL170" s="115">
        <f t="shared" si="377"/>
        <v>-0.01</v>
      </c>
      <c r="AM170" s="115">
        <f t="shared" si="377"/>
        <v>3.9999999999999994E-2</v>
      </c>
      <c r="AN170" s="115">
        <f t="shared" si="377"/>
        <v>-0.03</v>
      </c>
      <c r="AO170" s="115">
        <f t="shared" si="377"/>
        <v>1.53</v>
      </c>
      <c r="AP170" s="115">
        <f t="shared" si="377"/>
        <v>0</v>
      </c>
      <c r="AQ170" s="115">
        <f t="shared" si="377"/>
        <v>0.66669999999999996</v>
      </c>
      <c r="AR170" s="115">
        <f t="shared" si="377"/>
        <v>0</v>
      </c>
      <c r="AS170" s="115">
        <f t="shared" si="377"/>
        <v>0</v>
      </c>
      <c r="AT170" s="115">
        <f t="shared" si="377"/>
        <v>2.1566999999999998</v>
      </c>
      <c r="AU170" s="115">
        <f t="shared" si="377"/>
        <v>3.9999999999999994E-2</v>
      </c>
      <c r="AV170" s="116">
        <f t="shared" si="377"/>
        <v>2.1966999999999999</v>
      </c>
      <c r="AW170" s="346">
        <f t="shared" si="377"/>
        <v>143201085</v>
      </c>
      <c r="AX170" s="113">
        <f t="shared" si="377"/>
        <v>102460011</v>
      </c>
      <c r="AY170" s="113">
        <f t="shared" si="377"/>
        <v>230960</v>
      </c>
      <c r="AZ170" s="113">
        <f t="shared" si="377"/>
        <v>556440</v>
      </c>
      <c r="BA170" s="113">
        <f t="shared" si="377"/>
        <v>34807975</v>
      </c>
      <c r="BB170" s="113">
        <f t="shared" si="377"/>
        <v>2049200</v>
      </c>
      <c r="BC170" s="113">
        <f t="shared" si="377"/>
        <v>3327459</v>
      </c>
      <c r="BD170" s="115">
        <f t="shared" si="377"/>
        <v>200.23629999999997</v>
      </c>
      <c r="BE170" s="115">
        <f t="shared" si="377"/>
        <v>155.9008</v>
      </c>
      <c r="BF170" s="115">
        <f t="shared" si="377"/>
        <v>0.66669999999999996</v>
      </c>
      <c r="BG170" s="116">
        <f t="shared" si="377"/>
        <v>44.335499999999989</v>
      </c>
      <c r="BH170" s="680"/>
      <c r="BI170" s="681"/>
    </row>
    <row r="171" spans="1:61" s="143" customFormat="1" ht="12.95" customHeight="1" x14ac:dyDescent="0.25">
      <c r="D171" s="599"/>
      <c r="E171" s="600"/>
      <c r="F171" s="599"/>
      <c r="G171" s="601"/>
      <c r="H171" s="614">
        <v>3114</v>
      </c>
      <c r="I171" s="112">
        <f t="shared" ref="I171:BG171" si="378">SUMIF($F$12:$F$431,"=3114",I$12:I$431)</f>
        <v>17582476</v>
      </c>
      <c r="J171" s="113">
        <f t="shared" si="378"/>
        <v>12720466</v>
      </c>
      <c r="K171" s="113">
        <f t="shared" si="378"/>
        <v>89000</v>
      </c>
      <c r="L171" s="113">
        <f t="shared" si="378"/>
        <v>4329600</v>
      </c>
      <c r="M171" s="113">
        <f t="shared" si="378"/>
        <v>254410</v>
      </c>
      <c r="N171" s="113">
        <f t="shared" si="378"/>
        <v>189000</v>
      </c>
      <c r="O171" s="615">
        <f t="shared" si="378"/>
        <v>23.541999999999998</v>
      </c>
      <c r="P171" s="115">
        <f t="shared" si="378"/>
        <v>18.353999999999999</v>
      </c>
      <c r="Q171" s="372">
        <f t="shared" si="378"/>
        <v>5.1879999999999997</v>
      </c>
      <c r="R171" s="112">
        <f t="shared" si="378"/>
        <v>-3000</v>
      </c>
      <c r="S171" s="113">
        <f t="shared" si="378"/>
        <v>0</v>
      </c>
      <c r="T171" s="113">
        <f t="shared" si="378"/>
        <v>0</v>
      </c>
      <c r="U171" s="113">
        <f t="shared" si="378"/>
        <v>5648</v>
      </c>
      <c r="V171" s="113">
        <f t="shared" si="378"/>
        <v>0</v>
      </c>
      <c r="W171" s="113">
        <f t="shared" si="378"/>
        <v>0</v>
      </c>
      <c r="X171" s="113">
        <f t="shared" si="378"/>
        <v>0</v>
      </c>
      <c r="Y171" s="113">
        <f t="shared" si="378"/>
        <v>2648</v>
      </c>
      <c r="Z171" s="113">
        <f t="shared" si="378"/>
        <v>3000</v>
      </c>
      <c r="AA171" s="113">
        <f t="shared" si="378"/>
        <v>0</v>
      </c>
      <c r="AB171" s="113">
        <f t="shared" si="378"/>
        <v>0</v>
      </c>
      <c r="AC171" s="113">
        <f t="shared" si="378"/>
        <v>3000</v>
      </c>
      <c r="AD171" s="113">
        <f t="shared" si="378"/>
        <v>5648</v>
      </c>
      <c r="AE171" s="113">
        <f t="shared" si="378"/>
        <v>1909</v>
      </c>
      <c r="AF171" s="113">
        <f t="shared" si="378"/>
        <v>53</v>
      </c>
      <c r="AG171" s="113">
        <f t="shared" si="378"/>
        <v>0</v>
      </c>
      <c r="AH171" s="113">
        <f t="shared" si="378"/>
        <v>0</v>
      </c>
      <c r="AI171" s="113">
        <f t="shared" si="378"/>
        <v>0</v>
      </c>
      <c r="AJ171" s="113">
        <f t="shared" si="378"/>
        <v>0</v>
      </c>
      <c r="AK171" s="113">
        <f t="shared" si="378"/>
        <v>7610</v>
      </c>
      <c r="AL171" s="115">
        <f t="shared" si="378"/>
        <v>0</v>
      </c>
      <c r="AM171" s="115">
        <f t="shared" si="378"/>
        <v>-0.04</v>
      </c>
      <c r="AN171" s="115">
        <f t="shared" si="378"/>
        <v>0</v>
      </c>
      <c r="AO171" s="115">
        <f t="shared" si="378"/>
        <v>0</v>
      </c>
      <c r="AP171" s="115">
        <f t="shared" si="378"/>
        <v>0</v>
      </c>
      <c r="AQ171" s="115">
        <f t="shared" si="378"/>
        <v>0</v>
      </c>
      <c r="AR171" s="115">
        <f t="shared" si="378"/>
        <v>0</v>
      </c>
      <c r="AS171" s="115">
        <f t="shared" si="378"/>
        <v>0</v>
      </c>
      <c r="AT171" s="115">
        <f t="shared" si="378"/>
        <v>0</v>
      </c>
      <c r="AU171" s="115">
        <f t="shared" si="378"/>
        <v>-0.04</v>
      </c>
      <c r="AV171" s="116">
        <f t="shared" si="378"/>
        <v>-0.04</v>
      </c>
      <c r="AW171" s="346">
        <f t="shared" si="378"/>
        <v>17590086</v>
      </c>
      <c r="AX171" s="113">
        <f t="shared" si="378"/>
        <v>12723114</v>
      </c>
      <c r="AY171" s="113">
        <f t="shared" si="378"/>
        <v>0</v>
      </c>
      <c r="AZ171" s="113">
        <f t="shared" si="378"/>
        <v>92000</v>
      </c>
      <c r="BA171" s="113">
        <f t="shared" si="378"/>
        <v>4331509</v>
      </c>
      <c r="BB171" s="113">
        <f t="shared" si="378"/>
        <v>254463</v>
      </c>
      <c r="BC171" s="113">
        <f t="shared" si="378"/>
        <v>189000</v>
      </c>
      <c r="BD171" s="115">
        <f t="shared" si="378"/>
        <v>23.501999999999999</v>
      </c>
      <c r="BE171" s="115">
        <f t="shared" si="378"/>
        <v>18.353999999999999</v>
      </c>
      <c r="BF171" s="115">
        <f t="shared" si="378"/>
        <v>0</v>
      </c>
      <c r="BG171" s="116">
        <f t="shared" si="378"/>
        <v>5.1479999999999997</v>
      </c>
      <c r="BH171" s="680"/>
      <c r="BI171" s="681"/>
    </row>
    <row r="172" spans="1:61" s="143" customFormat="1" ht="12.95" customHeight="1" x14ac:dyDescent="0.25">
      <c r="D172" s="599"/>
      <c r="E172" s="600"/>
      <c r="F172" s="599"/>
      <c r="G172" s="601"/>
      <c r="H172" s="614">
        <v>3117</v>
      </c>
      <c r="I172" s="112">
        <f t="shared" ref="I172:BG172" si="379">SUMIF($F$12:$F$431,"=3117",I$12:I$431)</f>
        <v>28125528</v>
      </c>
      <c r="J172" s="113">
        <f t="shared" si="379"/>
        <v>20220389</v>
      </c>
      <c r="K172" s="113">
        <f t="shared" si="379"/>
        <v>145680</v>
      </c>
      <c r="L172" s="113">
        <f t="shared" si="379"/>
        <v>6883729</v>
      </c>
      <c r="M172" s="113">
        <f t="shared" si="379"/>
        <v>404410</v>
      </c>
      <c r="N172" s="113">
        <f t="shared" si="379"/>
        <v>471320</v>
      </c>
      <c r="O172" s="615">
        <f t="shared" si="379"/>
        <v>41.338200000000001</v>
      </c>
      <c r="P172" s="115">
        <f t="shared" si="379"/>
        <v>29.811799999999998</v>
      </c>
      <c r="Q172" s="372">
        <f t="shared" si="379"/>
        <v>11.526399999999999</v>
      </c>
      <c r="R172" s="112">
        <f t="shared" si="379"/>
        <v>63180</v>
      </c>
      <c r="S172" s="113">
        <f t="shared" si="379"/>
        <v>-267545</v>
      </c>
      <c r="T172" s="113">
        <f t="shared" si="379"/>
        <v>0</v>
      </c>
      <c r="U172" s="113">
        <f t="shared" si="379"/>
        <v>216476</v>
      </c>
      <c r="V172" s="113">
        <f t="shared" si="379"/>
        <v>0</v>
      </c>
      <c r="W172" s="113">
        <f t="shared" si="379"/>
        <v>0</v>
      </c>
      <c r="X172" s="113">
        <f t="shared" si="379"/>
        <v>0</v>
      </c>
      <c r="Y172" s="113">
        <f t="shared" si="379"/>
        <v>12111</v>
      </c>
      <c r="Z172" s="113">
        <f t="shared" si="379"/>
        <v>-63180</v>
      </c>
      <c r="AA172" s="113">
        <f t="shared" si="379"/>
        <v>0</v>
      </c>
      <c r="AB172" s="113">
        <f t="shared" si="379"/>
        <v>0</v>
      </c>
      <c r="AC172" s="113">
        <f t="shared" si="379"/>
        <v>-63180</v>
      </c>
      <c r="AD172" s="113">
        <f t="shared" si="379"/>
        <v>-51069</v>
      </c>
      <c r="AE172" s="113">
        <f t="shared" si="379"/>
        <v>-17263</v>
      </c>
      <c r="AF172" s="113">
        <f t="shared" si="379"/>
        <v>241</v>
      </c>
      <c r="AG172" s="113">
        <f t="shared" si="379"/>
        <v>0</v>
      </c>
      <c r="AH172" s="113">
        <f t="shared" si="379"/>
        <v>0</v>
      </c>
      <c r="AI172" s="113">
        <f t="shared" si="379"/>
        <v>0</v>
      </c>
      <c r="AJ172" s="113">
        <f t="shared" si="379"/>
        <v>0</v>
      </c>
      <c r="AK172" s="113">
        <f t="shared" si="379"/>
        <v>-68091</v>
      </c>
      <c r="AL172" s="115">
        <f t="shared" si="379"/>
        <v>-0.04</v>
      </c>
      <c r="AM172" s="115">
        <f t="shared" si="379"/>
        <v>-7.0000000000000007E-2</v>
      </c>
      <c r="AN172" s="115">
        <f t="shared" si="379"/>
        <v>-0.76</v>
      </c>
      <c r="AO172" s="115">
        <f t="shared" si="379"/>
        <v>0</v>
      </c>
      <c r="AP172" s="115">
        <f t="shared" si="379"/>
        <v>0</v>
      </c>
      <c r="AQ172" s="115">
        <f t="shared" si="379"/>
        <v>0</v>
      </c>
      <c r="AR172" s="115">
        <f t="shared" si="379"/>
        <v>0</v>
      </c>
      <c r="AS172" s="115">
        <f t="shared" si="379"/>
        <v>0</v>
      </c>
      <c r="AT172" s="115">
        <f t="shared" si="379"/>
        <v>-0.8</v>
      </c>
      <c r="AU172" s="115">
        <f t="shared" si="379"/>
        <v>-7.0000000000000007E-2</v>
      </c>
      <c r="AV172" s="116">
        <f t="shared" si="379"/>
        <v>-0.87</v>
      </c>
      <c r="AW172" s="346">
        <f t="shared" si="379"/>
        <v>28057437</v>
      </c>
      <c r="AX172" s="113">
        <f t="shared" si="379"/>
        <v>20232500</v>
      </c>
      <c r="AY172" s="113">
        <f t="shared" si="379"/>
        <v>0</v>
      </c>
      <c r="AZ172" s="113">
        <f t="shared" si="379"/>
        <v>82500</v>
      </c>
      <c r="BA172" s="113">
        <f t="shared" si="379"/>
        <v>6866466</v>
      </c>
      <c r="BB172" s="113">
        <f t="shared" si="379"/>
        <v>404651</v>
      </c>
      <c r="BC172" s="113">
        <f t="shared" si="379"/>
        <v>471320</v>
      </c>
      <c r="BD172" s="115">
        <f t="shared" si="379"/>
        <v>40.468199999999996</v>
      </c>
      <c r="BE172" s="115">
        <f t="shared" si="379"/>
        <v>29.011800000000004</v>
      </c>
      <c r="BF172" s="115">
        <f t="shared" si="379"/>
        <v>0</v>
      </c>
      <c r="BG172" s="116">
        <f t="shared" si="379"/>
        <v>11.4564</v>
      </c>
      <c r="BH172" s="680"/>
      <c r="BI172" s="681"/>
    </row>
    <row r="173" spans="1:61" s="143" customFormat="1" ht="12.95" customHeight="1" x14ac:dyDescent="0.25">
      <c r="D173" s="599"/>
      <c r="E173" s="600"/>
      <c r="F173" s="599"/>
      <c r="G173" s="601"/>
      <c r="H173" s="614">
        <v>3122</v>
      </c>
      <c r="I173" s="112">
        <f t="shared" ref="I173:BG173" si="380">SUMIF($F$12:$F$387,"=3122",I$12:I$387)</f>
        <v>8226421</v>
      </c>
      <c r="J173" s="113">
        <f t="shared" si="380"/>
        <v>5760826</v>
      </c>
      <c r="K173" s="113">
        <f t="shared" si="380"/>
        <v>232600</v>
      </c>
      <c r="L173" s="113">
        <f t="shared" si="380"/>
        <v>2025778</v>
      </c>
      <c r="M173" s="113">
        <f t="shared" si="380"/>
        <v>115217</v>
      </c>
      <c r="N173" s="113">
        <f t="shared" si="380"/>
        <v>92000</v>
      </c>
      <c r="O173" s="615">
        <f t="shared" si="380"/>
        <v>10.0229</v>
      </c>
      <c r="P173" s="115">
        <f t="shared" si="380"/>
        <v>8.7001000000000008</v>
      </c>
      <c r="Q173" s="372">
        <f t="shared" si="380"/>
        <v>1.3228</v>
      </c>
      <c r="R173" s="112">
        <f t="shared" si="380"/>
        <v>40000</v>
      </c>
      <c r="S173" s="113">
        <f t="shared" si="380"/>
        <v>0</v>
      </c>
      <c r="T173" s="113">
        <f t="shared" si="380"/>
        <v>0</v>
      </c>
      <c r="U173" s="113">
        <f t="shared" si="380"/>
        <v>0</v>
      </c>
      <c r="V173" s="113">
        <f t="shared" si="380"/>
        <v>0</v>
      </c>
      <c r="W173" s="113">
        <f t="shared" si="380"/>
        <v>0</v>
      </c>
      <c r="X173" s="113">
        <f t="shared" si="380"/>
        <v>0</v>
      </c>
      <c r="Y173" s="113">
        <f t="shared" si="380"/>
        <v>40000</v>
      </c>
      <c r="Z173" s="113">
        <f t="shared" si="380"/>
        <v>-40000</v>
      </c>
      <c r="AA173" s="113">
        <f t="shared" si="380"/>
        <v>0</v>
      </c>
      <c r="AB173" s="113">
        <f t="shared" si="380"/>
        <v>0</v>
      </c>
      <c r="AC173" s="113">
        <f t="shared" si="380"/>
        <v>-40000</v>
      </c>
      <c r="AD173" s="113">
        <f t="shared" si="380"/>
        <v>0</v>
      </c>
      <c r="AE173" s="113">
        <f t="shared" si="380"/>
        <v>0</v>
      </c>
      <c r="AF173" s="113">
        <f t="shared" si="380"/>
        <v>800</v>
      </c>
      <c r="AG173" s="113">
        <f t="shared" si="380"/>
        <v>0</v>
      </c>
      <c r="AH173" s="113">
        <f t="shared" si="380"/>
        <v>0</v>
      </c>
      <c r="AI173" s="113">
        <f t="shared" si="380"/>
        <v>0</v>
      </c>
      <c r="AJ173" s="113">
        <f t="shared" si="380"/>
        <v>0</v>
      </c>
      <c r="AK173" s="113">
        <f t="shared" si="380"/>
        <v>800</v>
      </c>
      <c r="AL173" s="115">
        <f t="shared" si="380"/>
        <v>0.03</v>
      </c>
      <c r="AM173" s="115">
        <f t="shared" si="380"/>
        <v>0</v>
      </c>
      <c r="AN173" s="115">
        <f t="shared" si="380"/>
        <v>0</v>
      </c>
      <c r="AO173" s="115">
        <f t="shared" si="380"/>
        <v>0</v>
      </c>
      <c r="AP173" s="115">
        <f t="shared" si="380"/>
        <v>0</v>
      </c>
      <c r="AQ173" s="115">
        <f t="shared" si="380"/>
        <v>0</v>
      </c>
      <c r="AR173" s="115">
        <f t="shared" si="380"/>
        <v>0</v>
      </c>
      <c r="AS173" s="115">
        <f t="shared" si="380"/>
        <v>0</v>
      </c>
      <c r="AT173" s="115">
        <f t="shared" si="380"/>
        <v>0.03</v>
      </c>
      <c r="AU173" s="115">
        <f t="shared" si="380"/>
        <v>0</v>
      </c>
      <c r="AV173" s="116">
        <f t="shared" si="380"/>
        <v>0.03</v>
      </c>
      <c r="AW173" s="346">
        <f t="shared" si="380"/>
        <v>8227221</v>
      </c>
      <c r="AX173" s="113">
        <f t="shared" si="380"/>
        <v>5800826</v>
      </c>
      <c r="AY173" s="113">
        <f t="shared" si="380"/>
        <v>0</v>
      </c>
      <c r="AZ173" s="113">
        <f t="shared" si="380"/>
        <v>192600</v>
      </c>
      <c r="BA173" s="113">
        <f t="shared" si="380"/>
        <v>2025778</v>
      </c>
      <c r="BB173" s="113">
        <f t="shared" si="380"/>
        <v>116017</v>
      </c>
      <c r="BC173" s="113">
        <f t="shared" si="380"/>
        <v>92000</v>
      </c>
      <c r="BD173" s="115">
        <f t="shared" si="380"/>
        <v>10.052899999999999</v>
      </c>
      <c r="BE173" s="115">
        <f t="shared" si="380"/>
        <v>8.7301000000000002</v>
      </c>
      <c r="BF173" s="115">
        <f t="shared" si="380"/>
        <v>0</v>
      </c>
      <c r="BG173" s="116">
        <f t="shared" si="380"/>
        <v>1.3228</v>
      </c>
      <c r="BH173" s="680"/>
      <c r="BI173" s="681"/>
    </row>
    <row r="174" spans="1:61" s="143" customFormat="1" ht="12.95" customHeight="1" x14ac:dyDescent="0.25">
      <c r="D174" s="599"/>
      <c r="E174" s="600"/>
      <c r="F174" s="599"/>
      <c r="G174" s="601"/>
      <c r="H174" s="614">
        <v>3124</v>
      </c>
      <c r="I174" s="112">
        <f t="shared" ref="I174:BG174" si="381">SUMIF($F$12:$F$387,"=3124",I$12:I$387)</f>
        <v>0</v>
      </c>
      <c r="J174" s="113">
        <f t="shared" si="381"/>
        <v>0</v>
      </c>
      <c r="K174" s="113">
        <f t="shared" si="381"/>
        <v>0</v>
      </c>
      <c r="L174" s="113">
        <f t="shared" si="381"/>
        <v>0</v>
      </c>
      <c r="M174" s="113">
        <f t="shared" si="381"/>
        <v>0</v>
      </c>
      <c r="N174" s="113">
        <f t="shared" si="381"/>
        <v>0</v>
      </c>
      <c r="O174" s="615">
        <f t="shared" si="381"/>
        <v>0</v>
      </c>
      <c r="P174" s="115">
        <f t="shared" si="381"/>
        <v>0</v>
      </c>
      <c r="Q174" s="372">
        <f t="shared" si="381"/>
        <v>0</v>
      </c>
      <c r="R174" s="112">
        <f t="shared" si="381"/>
        <v>0</v>
      </c>
      <c r="S174" s="113">
        <f t="shared" si="381"/>
        <v>0</v>
      </c>
      <c r="T174" s="113">
        <f t="shared" si="381"/>
        <v>0</v>
      </c>
      <c r="U174" s="113">
        <f t="shared" si="381"/>
        <v>0</v>
      </c>
      <c r="V174" s="113">
        <f t="shared" si="381"/>
        <v>0</v>
      </c>
      <c r="W174" s="113">
        <f t="shared" si="381"/>
        <v>0</v>
      </c>
      <c r="X174" s="113">
        <f t="shared" si="381"/>
        <v>0</v>
      </c>
      <c r="Y174" s="113">
        <f t="shared" si="381"/>
        <v>0</v>
      </c>
      <c r="Z174" s="113">
        <f t="shared" si="381"/>
        <v>0</v>
      </c>
      <c r="AA174" s="113">
        <f t="shared" si="381"/>
        <v>0</v>
      </c>
      <c r="AB174" s="113">
        <f t="shared" si="381"/>
        <v>0</v>
      </c>
      <c r="AC174" s="113">
        <f t="shared" si="381"/>
        <v>0</v>
      </c>
      <c r="AD174" s="113">
        <f t="shared" si="381"/>
        <v>0</v>
      </c>
      <c r="AE174" s="113">
        <f t="shared" si="381"/>
        <v>0</v>
      </c>
      <c r="AF174" s="113">
        <f t="shared" si="381"/>
        <v>0</v>
      </c>
      <c r="AG174" s="113">
        <f t="shared" si="381"/>
        <v>0</v>
      </c>
      <c r="AH174" s="113">
        <f t="shared" si="381"/>
        <v>0</v>
      </c>
      <c r="AI174" s="113">
        <f t="shared" si="381"/>
        <v>0</v>
      </c>
      <c r="AJ174" s="113">
        <f t="shared" si="381"/>
        <v>0</v>
      </c>
      <c r="AK174" s="113">
        <f t="shared" si="381"/>
        <v>0</v>
      </c>
      <c r="AL174" s="115">
        <f t="shared" si="381"/>
        <v>0</v>
      </c>
      <c r="AM174" s="115">
        <f t="shared" si="381"/>
        <v>0</v>
      </c>
      <c r="AN174" s="115">
        <f t="shared" si="381"/>
        <v>0</v>
      </c>
      <c r="AO174" s="115">
        <f t="shared" si="381"/>
        <v>0</v>
      </c>
      <c r="AP174" s="115">
        <f t="shared" si="381"/>
        <v>0</v>
      </c>
      <c r="AQ174" s="115">
        <f t="shared" si="381"/>
        <v>0</v>
      </c>
      <c r="AR174" s="115">
        <f t="shared" si="381"/>
        <v>0</v>
      </c>
      <c r="AS174" s="115">
        <f t="shared" si="381"/>
        <v>0</v>
      </c>
      <c r="AT174" s="115">
        <f t="shared" si="381"/>
        <v>0</v>
      </c>
      <c r="AU174" s="115">
        <f t="shared" si="381"/>
        <v>0</v>
      </c>
      <c r="AV174" s="116">
        <f t="shared" si="381"/>
        <v>0</v>
      </c>
      <c r="AW174" s="346">
        <f t="shared" si="381"/>
        <v>0</v>
      </c>
      <c r="AX174" s="113">
        <f t="shared" si="381"/>
        <v>0</v>
      </c>
      <c r="AY174" s="113">
        <f t="shared" si="381"/>
        <v>0</v>
      </c>
      <c r="AZ174" s="113">
        <f t="shared" si="381"/>
        <v>0</v>
      </c>
      <c r="BA174" s="113">
        <f t="shared" si="381"/>
        <v>0</v>
      </c>
      <c r="BB174" s="113">
        <f t="shared" si="381"/>
        <v>0</v>
      </c>
      <c r="BC174" s="113">
        <f t="shared" si="381"/>
        <v>0</v>
      </c>
      <c r="BD174" s="115">
        <f t="shared" si="381"/>
        <v>0</v>
      </c>
      <c r="BE174" s="115">
        <f t="shared" si="381"/>
        <v>0</v>
      </c>
      <c r="BF174" s="115">
        <f t="shared" si="381"/>
        <v>0</v>
      </c>
      <c r="BG174" s="116">
        <f t="shared" si="381"/>
        <v>0</v>
      </c>
      <c r="BH174" s="680"/>
      <c r="BI174" s="681"/>
    </row>
    <row r="175" spans="1:61" s="143" customFormat="1" ht="12.95" customHeight="1" x14ac:dyDescent="0.25">
      <c r="D175" s="599"/>
      <c r="E175" s="600"/>
      <c r="F175" s="599"/>
      <c r="G175" s="601"/>
      <c r="H175" s="614">
        <v>3141</v>
      </c>
      <c r="I175" s="112">
        <f t="shared" ref="I175:BG175" si="382">SUMIF($F$12:$F$431,"=3141",I$12:I$431)</f>
        <v>25610270</v>
      </c>
      <c r="J175" s="113">
        <f t="shared" si="382"/>
        <v>18572552</v>
      </c>
      <c r="K175" s="113">
        <f t="shared" si="382"/>
        <v>161000</v>
      </c>
      <c r="L175" s="113">
        <f t="shared" si="382"/>
        <v>6331942</v>
      </c>
      <c r="M175" s="113">
        <f t="shared" si="382"/>
        <v>371452</v>
      </c>
      <c r="N175" s="113">
        <f t="shared" si="382"/>
        <v>173324</v>
      </c>
      <c r="O175" s="615">
        <f t="shared" si="382"/>
        <v>63.43</v>
      </c>
      <c r="P175" s="115">
        <f t="shared" si="382"/>
        <v>0</v>
      </c>
      <c r="Q175" s="372">
        <f t="shared" si="382"/>
        <v>63.43</v>
      </c>
      <c r="R175" s="112">
        <f t="shared" si="382"/>
        <v>14560</v>
      </c>
      <c r="S175" s="113">
        <f t="shared" si="382"/>
        <v>0</v>
      </c>
      <c r="T175" s="113">
        <f t="shared" si="382"/>
        <v>0</v>
      </c>
      <c r="U175" s="113">
        <f t="shared" si="382"/>
        <v>0</v>
      </c>
      <c r="V175" s="113">
        <f t="shared" si="382"/>
        <v>0</v>
      </c>
      <c r="W175" s="113">
        <f t="shared" si="382"/>
        <v>0</v>
      </c>
      <c r="X175" s="113">
        <f t="shared" si="382"/>
        <v>0</v>
      </c>
      <c r="Y175" s="113">
        <f t="shared" si="382"/>
        <v>14560</v>
      </c>
      <c r="Z175" s="113">
        <f t="shared" si="382"/>
        <v>-14560</v>
      </c>
      <c r="AA175" s="113">
        <f t="shared" si="382"/>
        <v>0</v>
      </c>
      <c r="AB175" s="113">
        <f t="shared" si="382"/>
        <v>0</v>
      </c>
      <c r="AC175" s="113">
        <f t="shared" si="382"/>
        <v>-14560</v>
      </c>
      <c r="AD175" s="113">
        <f t="shared" si="382"/>
        <v>0</v>
      </c>
      <c r="AE175" s="113">
        <f t="shared" si="382"/>
        <v>0</v>
      </c>
      <c r="AF175" s="113">
        <f t="shared" si="382"/>
        <v>291</v>
      </c>
      <c r="AG175" s="113">
        <f t="shared" si="382"/>
        <v>0</v>
      </c>
      <c r="AH175" s="113">
        <f t="shared" si="382"/>
        <v>0</v>
      </c>
      <c r="AI175" s="113">
        <f t="shared" si="382"/>
        <v>0</v>
      </c>
      <c r="AJ175" s="113">
        <f t="shared" si="382"/>
        <v>0</v>
      </c>
      <c r="AK175" s="113">
        <f t="shared" si="382"/>
        <v>291</v>
      </c>
      <c r="AL175" s="115">
        <f t="shared" si="382"/>
        <v>0</v>
      </c>
      <c r="AM175" s="115">
        <f t="shared" si="382"/>
        <v>0.06</v>
      </c>
      <c r="AN175" s="115">
        <f t="shared" si="382"/>
        <v>0</v>
      </c>
      <c r="AO175" s="115">
        <f t="shared" si="382"/>
        <v>0</v>
      </c>
      <c r="AP175" s="115">
        <f t="shared" si="382"/>
        <v>0</v>
      </c>
      <c r="AQ175" s="115">
        <f t="shared" si="382"/>
        <v>0</v>
      </c>
      <c r="AR175" s="115">
        <f t="shared" si="382"/>
        <v>0</v>
      </c>
      <c r="AS175" s="115">
        <f t="shared" si="382"/>
        <v>0</v>
      </c>
      <c r="AT175" s="115">
        <f t="shared" si="382"/>
        <v>0</v>
      </c>
      <c r="AU175" s="115">
        <f t="shared" si="382"/>
        <v>0.06</v>
      </c>
      <c r="AV175" s="116">
        <f t="shared" si="382"/>
        <v>0.06</v>
      </c>
      <c r="AW175" s="346">
        <f t="shared" si="382"/>
        <v>25610561</v>
      </c>
      <c r="AX175" s="113">
        <f t="shared" si="382"/>
        <v>18587112</v>
      </c>
      <c r="AY175" s="113">
        <f t="shared" si="382"/>
        <v>0</v>
      </c>
      <c r="AZ175" s="113">
        <f t="shared" si="382"/>
        <v>146440</v>
      </c>
      <c r="BA175" s="113">
        <f t="shared" si="382"/>
        <v>6331942</v>
      </c>
      <c r="BB175" s="113">
        <f t="shared" si="382"/>
        <v>371743</v>
      </c>
      <c r="BC175" s="113">
        <f t="shared" si="382"/>
        <v>173324</v>
      </c>
      <c r="BD175" s="115">
        <f t="shared" si="382"/>
        <v>63.489999999999995</v>
      </c>
      <c r="BE175" s="115">
        <f t="shared" si="382"/>
        <v>0</v>
      </c>
      <c r="BF175" s="115">
        <f t="shared" si="382"/>
        <v>0</v>
      </c>
      <c r="BG175" s="116">
        <f t="shared" si="382"/>
        <v>63.489999999999995</v>
      </c>
      <c r="BH175" s="680"/>
      <c r="BI175" s="681"/>
    </row>
    <row r="176" spans="1:61" s="143" customFormat="1" ht="12.95" customHeight="1" x14ac:dyDescent="0.25">
      <c r="D176" s="599"/>
      <c r="E176" s="600"/>
      <c r="F176" s="599"/>
      <c r="G176" s="601"/>
      <c r="H176" s="614">
        <v>3143</v>
      </c>
      <c r="I176" s="112">
        <f t="shared" ref="I176:BG176" si="383">SUMIF($F$12:$F$431,"=3143",I$12:I$431)</f>
        <v>13517138</v>
      </c>
      <c r="J176" s="113">
        <f t="shared" si="383"/>
        <v>9674422</v>
      </c>
      <c r="K176" s="113">
        <f t="shared" si="383"/>
        <v>269200</v>
      </c>
      <c r="L176" s="113">
        <f t="shared" si="383"/>
        <v>3360943</v>
      </c>
      <c r="M176" s="113">
        <f t="shared" si="383"/>
        <v>193493</v>
      </c>
      <c r="N176" s="113">
        <f t="shared" si="383"/>
        <v>19080</v>
      </c>
      <c r="O176" s="615">
        <f t="shared" si="383"/>
        <v>22.032299999999999</v>
      </c>
      <c r="P176" s="115">
        <f t="shared" si="383"/>
        <v>20.712299999999995</v>
      </c>
      <c r="Q176" s="372">
        <f t="shared" si="383"/>
        <v>1.3200000000000003</v>
      </c>
      <c r="R176" s="112">
        <f t="shared" si="383"/>
        <v>900</v>
      </c>
      <c r="S176" s="113">
        <f t="shared" si="383"/>
        <v>0</v>
      </c>
      <c r="T176" s="113">
        <f t="shared" si="383"/>
        <v>0</v>
      </c>
      <c r="U176" s="113">
        <f t="shared" si="383"/>
        <v>0</v>
      </c>
      <c r="V176" s="113">
        <f t="shared" si="383"/>
        <v>0</v>
      </c>
      <c r="W176" s="113">
        <f t="shared" si="383"/>
        <v>0</v>
      </c>
      <c r="X176" s="113">
        <f t="shared" si="383"/>
        <v>0</v>
      </c>
      <c r="Y176" s="113">
        <f t="shared" si="383"/>
        <v>900</v>
      </c>
      <c r="Z176" s="113">
        <f t="shared" si="383"/>
        <v>-900</v>
      </c>
      <c r="AA176" s="113">
        <f t="shared" si="383"/>
        <v>0</v>
      </c>
      <c r="AB176" s="113">
        <f t="shared" si="383"/>
        <v>0</v>
      </c>
      <c r="AC176" s="113">
        <f t="shared" si="383"/>
        <v>-900</v>
      </c>
      <c r="AD176" s="113">
        <f t="shared" si="383"/>
        <v>0</v>
      </c>
      <c r="AE176" s="113">
        <f t="shared" si="383"/>
        <v>0</v>
      </c>
      <c r="AF176" s="113">
        <f t="shared" si="383"/>
        <v>18</v>
      </c>
      <c r="AG176" s="113">
        <f t="shared" si="383"/>
        <v>0</v>
      </c>
      <c r="AH176" s="113">
        <f t="shared" si="383"/>
        <v>0</v>
      </c>
      <c r="AI176" s="113">
        <f t="shared" si="383"/>
        <v>0</v>
      </c>
      <c r="AJ176" s="113">
        <f t="shared" si="383"/>
        <v>0</v>
      </c>
      <c r="AK176" s="113">
        <f t="shared" si="383"/>
        <v>18</v>
      </c>
      <c r="AL176" s="115">
        <f t="shared" si="383"/>
        <v>-9.0000000000000011E-2</v>
      </c>
      <c r="AM176" s="115">
        <f t="shared" si="383"/>
        <v>0</v>
      </c>
      <c r="AN176" s="115">
        <f t="shared" si="383"/>
        <v>0</v>
      </c>
      <c r="AO176" s="115">
        <f t="shared" si="383"/>
        <v>0</v>
      </c>
      <c r="AP176" s="115">
        <f t="shared" si="383"/>
        <v>0</v>
      </c>
      <c r="AQ176" s="115">
        <f t="shared" si="383"/>
        <v>0</v>
      </c>
      <c r="AR176" s="115">
        <f t="shared" si="383"/>
        <v>0</v>
      </c>
      <c r="AS176" s="115">
        <f t="shared" si="383"/>
        <v>0</v>
      </c>
      <c r="AT176" s="115">
        <f t="shared" si="383"/>
        <v>-9.0000000000000011E-2</v>
      </c>
      <c r="AU176" s="115">
        <f t="shared" si="383"/>
        <v>0</v>
      </c>
      <c r="AV176" s="116">
        <f t="shared" si="383"/>
        <v>-9.0000000000000011E-2</v>
      </c>
      <c r="AW176" s="346">
        <f t="shared" si="383"/>
        <v>13517156</v>
      </c>
      <c r="AX176" s="113">
        <f t="shared" si="383"/>
        <v>9675322</v>
      </c>
      <c r="AY176" s="113">
        <f t="shared" si="383"/>
        <v>0</v>
      </c>
      <c r="AZ176" s="113">
        <f t="shared" si="383"/>
        <v>268300</v>
      </c>
      <c r="BA176" s="113">
        <f t="shared" si="383"/>
        <v>3360943</v>
      </c>
      <c r="BB176" s="113">
        <f t="shared" si="383"/>
        <v>193511</v>
      </c>
      <c r="BC176" s="113">
        <f t="shared" si="383"/>
        <v>19080</v>
      </c>
      <c r="BD176" s="115">
        <f t="shared" si="383"/>
        <v>21.942299999999999</v>
      </c>
      <c r="BE176" s="115">
        <f t="shared" si="383"/>
        <v>20.622299999999996</v>
      </c>
      <c r="BF176" s="115">
        <f t="shared" si="383"/>
        <v>0</v>
      </c>
      <c r="BG176" s="116">
        <f t="shared" si="383"/>
        <v>1.3200000000000003</v>
      </c>
      <c r="BH176" s="680"/>
      <c r="BI176" s="681"/>
    </row>
    <row r="177" spans="1:61" s="143" customFormat="1" ht="12.95" customHeight="1" x14ac:dyDescent="0.25">
      <c r="D177" s="599"/>
      <c r="E177" s="600"/>
      <c r="F177" s="599"/>
      <c r="G177" s="601"/>
      <c r="H177" s="614">
        <v>3231</v>
      </c>
      <c r="I177" s="112">
        <f t="shared" ref="I177:BG177" si="384">SUMIF($F$12:$F$431,"=3231",I$12:I$431)</f>
        <v>29287357</v>
      </c>
      <c r="J177" s="113">
        <f t="shared" si="384"/>
        <v>21430907</v>
      </c>
      <c r="K177" s="113">
        <f t="shared" si="384"/>
        <v>60000</v>
      </c>
      <c r="L177" s="113">
        <f t="shared" si="384"/>
        <v>7263927</v>
      </c>
      <c r="M177" s="113">
        <f t="shared" si="384"/>
        <v>428618</v>
      </c>
      <c r="N177" s="113">
        <f t="shared" si="384"/>
        <v>103905</v>
      </c>
      <c r="O177" s="615">
        <f t="shared" si="384"/>
        <v>41.650300000000001</v>
      </c>
      <c r="P177" s="115">
        <f t="shared" si="384"/>
        <v>36.902200000000001</v>
      </c>
      <c r="Q177" s="372">
        <f t="shared" si="384"/>
        <v>4.7481000000000009</v>
      </c>
      <c r="R177" s="112">
        <f t="shared" si="384"/>
        <v>-20000</v>
      </c>
      <c r="S177" s="113">
        <f t="shared" si="384"/>
        <v>0</v>
      </c>
      <c r="T177" s="113">
        <f t="shared" si="384"/>
        <v>0</v>
      </c>
      <c r="U177" s="113">
        <f t="shared" si="384"/>
        <v>48812</v>
      </c>
      <c r="V177" s="113">
        <f t="shared" si="384"/>
        <v>0</v>
      </c>
      <c r="W177" s="113">
        <f t="shared" si="384"/>
        <v>0</v>
      </c>
      <c r="X177" s="113">
        <f t="shared" si="384"/>
        <v>0</v>
      </c>
      <c r="Y177" s="113">
        <f t="shared" si="384"/>
        <v>28812</v>
      </c>
      <c r="Z177" s="113">
        <f t="shared" si="384"/>
        <v>20000</v>
      </c>
      <c r="AA177" s="113">
        <f t="shared" si="384"/>
        <v>0</v>
      </c>
      <c r="AB177" s="113">
        <f t="shared" si="384"/>
        <v>0</v>
      </c>
      <c r="AC177" s="113">
        <f t="shared" si="384"/>
        <v>20000</v>
      </c>
      <c r="AD177" s="113">
        <f t="shared" si="384"/>
        <v>48812</v>
      </c>
      <c r="AE177" s="113">
        <f t="shared" si="384"/>
        <v>16499</v>
      </c>
      <c r="AF177" s="113">
        <f t="shared" si="384"/>
        <v>577</v>
      </c>
      <c r="AG177" s="113">
        <f t="shared" si="384"/>
        <v>0</v>
      </c>
      <c r="AH177" s="113">
        <f t="shared" si="384"/>
        <v>0</v>
      </c>
      <c r="AI177" s="113">
        <f t="shared" si="384"/>
        <v>0</v>
      </c>
      <c r="AJ177" s="113">
        <f t="shared" si="384"/>
        <v>0</v>
      </c>
      <c r="AK177" s="113">
        <f t="shared" si="384"/>
        <v>65888</v>
      </c>
      <c r="AL177" s="115">
        <f t="shared" si="384"/>
        <v>-0.04</v>
      </c>
      <c r="AM177" s="115">
        <f t="shared" si="384"/>
        <v>0</v>
      </c>
      <c r="AN177" s="115">
        <f t="shared" si="384"/>
        <v>0</v>
      </c>
      <c r="AO177" s="115">
        <f t="shared" si="384"/>
        <v>0</v>
      </c>
      <c r="AP177" s="115">
        <f t="shared" si="384"/>
        <v>0</v>
      </c>
      <c r="AQ177" s="115">
        <f t="shared" si="384"/>
        <v>0</v>
      </c>
      <c r="AR177" s="115">
        <f t="shared" si="384"/>
        <v>0</v>
      </c>
      <c r="AS177" s="115">
        <f t="shared" si="384"/>
        <v>0</v>
      </c>
      <c r="AT177" s="115">
        <f t="shared" si="384"/>
        <v>-0.04</v>
      </c>
      <c r="AU177" s="115">
        <f t="shared" si="384"/>
        <v>0</v>
      </c>
      <c r="AV177" s="116">
        <f t="shared" si="384"/>
        <v>-0.04</v>
      </c>
      <c r="AW177" s="346">
        <f t="shared" si="384"/>
        <v>29353245</v>
      </c>
      <c r="AX177" s="113">
        <f t="shared" si="384"/>
        <v>21459719</v>
      </c>
      <c r="AY177" s="113">
        <f t="shared" si="384"/>
        <v>0</v>
      </c>
      <c r="AZ177" s="113">
        <f t="shared" si="384"/>
        <v>80000</v>
      </c>
      <c r="BA177" s="113">
        <f t="shared" si="384"/>
        <v>7280426</v>
      </c>
      <c r="BB177" s="113">
        <f t="shared" si="384"/>
        <v>429195</v>
      </c>
      <c r="BC177" s="113">
        <f t="shared" si="384"/>
        <v>103905</v>
      </c>
      <c r="BD177" s="115">
        <f t="shared" si="384"/>
        <v>41.610300000000002</v>
      </c>
      <c r="BE177" s="115">
        <f t="shared" si="384"/>
        <v>36.862200000000001</v>
      </c>
      <c r="BF177" s="115">
        <f t="shared" si="384"/>
        <v>0</v>
      </c>
      <c r="BG177" s="116">
        <f t="shared" si="384"/>
        <v>4.7481000000000009</v>
      </c>
      <c r="BH177" s="680"/>
      <c r="BI177" s="681"/>
    </row>
    <row r="178" spans="1:61" s="143" customFormat="1" ht="12.95" customHeight="1" thickBot="1" x14ac:dyDescent="0.3">
      <c r="D178" s="599"/>
      <c r="E178" s="600"/>
      <c r="F178" s="599"/>
      <c r="G178" s="601"/>
      <c r="H178" s="618">
        <v>3233</v>
      </c>
      <c r="I178" s="619">
        <f t="shared" ref="I178:BG178" si="385">SUMIF($F$12:$F$431,"=3233",I$12:I$431)</f>
        <v>5833173</v>
      </c>
      <c r="J178" s="620">
        <f t="shared" si="385"/>
        <v>4228655</v>
      </c>
      <c r="K178" s="620">
        <f t="shared" si="385"/>
        <v>30000</v>
      </c>
      <c r="L178" s="620">
        <f t="shared" si="385"/>
        <v>1439425</v>
      </c>
      <c r="M178" s="620">
        <f t="shared" si="385"/>
        <v>84573</v>
      </c>
      <c r="N178" s="620">
        <f t="shared" si="385"/>
        <v>50520</v>
      </c>
      <c r="O178" s="623">
        <f t="shared" si="385"/>
        <v>9.6199999999999992</v>
      </c>
      <c r="P178" s="621">
        <f t="shared" si="385"/>
        <v>6.5299999999999994</v>
      </c>
      <c r="Q178" s="719">
        <f t="shared" si="385"/>
        <v>3.09</v>
      </c>
      <c r="R178" s="619">
        <f t="shared" si="385"/>
        <v>-10000</v>
      </c>
      <c r="S178" s="620">
        <f t="shared" si="385"/>
        <v>0</v>
      </c>
      <c r="T178" s="620">
        <f t="shared" si="385"/>
        <v>0</v>
      </c>
      <c r="U178" s="620">
        <f t="shared" si="385"/>
        <v>25092</v>
      </c>
      <c r="V178" s="620">
        <f t="shared" si="385"/>
        <v>0</v>
      </c>
      <c r="W178" s="620">
        <f t="shared" si="385"/>
        <v>0</v>
      </c>
      <c r="X178" s="620">
        <f t="shared" si="385"/>
        <v>0</v>
      </c>
      <c r="Y178" s="620">
        <f t="shared" si="385"/>
        <v>15092</v>
      </c>
      <c r="Z178" s="620">
        <f t="shared" si="385"/>
        <v>10000</v>
      </c>
      <c r="AA178" s="620">
        <f t="shared" si="385"/>
        <v>0</v>
      </c>
      <c r="AB178" s="620">
        <f t="shared" si="385"/>
        <v>0</v>
      </c>
      <c r="AC178" s="620">
        <f t="shared" si="385"/>
        <v>10000</v>
      </c>
      <c r="AD178" s="620">
        <f t="shared" si="385"/>
        <v>25092</v>
      </c>
      <c r="AE178" s="620">
        <f t="shared" si="385"/>
        <v>8481</v>
      </c>
      <c r="AF178" s="620">
        <f t="shared" si="385"/>
        <v>301</v>
      </c>
      <c r="AG178" s="620">
        <f t="shared" si="385"/>
        <v>0</v>
      </c>
      <c r="AH178" s="620">
        <f t="shared" si="385"/>
        <v>0</v>
      </c>
      <c r="AI178" s="620">
        <f t="shared" si="385"/>
        <v>0</v>
      </c>
      <c r="AJ178" s="620">
        <f t="shared" si="385"/>
        <v>0</v>
      </c>
      <c r="AK178" s="620">
        <f t="shared" si="385"/>
        <v>33874</v>
      </c>
      <c r="AL178" s="621">
        <f t="shared" si="385"/>
        <v>-0.01</v>
      </c>
      <c r="AM178" s="621">
        <f t="shared" si="385"/>
        <v>-0.02</v>
      </c>
      <c r="AN178" s="621">
        <f t="shared" si="385"/>
        <v>0</v>
      </c>
      <c r="AO178" s="621">
        <f t="shared" si="385"/>
        <v>0</v>
      </c>
      <c r="AP178" s="621">
        <f t="shared" si="385"/>
        <v>0</v>
      </c>
      <c r="AQ178" s="621">
        <f t="shared" si="385"/>
        <v>0</v>
      </c>
      <c r="AR178" s="621">
        <f t="shared" si="385"/>
        <v>0</v>
      </c>
      <c r="AS178" s="621">
        <f t="shared" si="385"/>
        <v>0</v>
      </c>
      <c r="AT178" s="621">
        <f t="shared" si="385"/>
        <v>-0.01</v>
      </c>
      <c r="AU178" s="621">
        <f t="shared" si="385"/>
        <v>-0.02</v>
      </c>
      <c r="AV178" s="682">
        <f t="shared" si="385"/>
        <v>-0.03</v>
      </c>
      <c r="AW178" s="622">
        <f t="shared" si="385"/>
        <v>5867047</v>
      </c>
      <c r="AX178" s="620">
        <f t="shared" si="385"/>
        <v>4243747</v>
      </c>
      <c r="AY178" s="620">
        <f t="shared" si="385"/>
        <v>0</v>
      </c>
      <c r="AZ178" s="620">
        <f t="shared" si="385"/>
        <v>40000</v>
      </c>
      <c r="BA178" s="620">
        <f t="shared" si="385"/>
        <v>1447906</v>
      </c>
      <c r="BB178" s="620">
        <f t="shared" si="385"/>
        <v>84874</v>
      </c>
      <c r="BC178" s="620">
        <f t="shared" si="385"/>
        <v>50520</v>
      </c>
      <c r="BD178" s="621">
        <f t="shared" si="385"/>
        <v>9.59</v>
      </c>
      <c r="BE178" s="621">
        <f t="shared" si="385"/>
        <v>6.52</v>
      </c>
      <c r="BF178" s="621">
        <f t="shared" si="385"/>
        <v>0</v>
      </c>
      <c r="BG178" s="682">
        <f t="shared" si="385"/>
        <v>3.07</v>
      </c>
      <c r="BH178" s="680"/>
      <c r="BI178" s="681"/>
    </row>
    <row r="180" spans="1:61" s="626" customFormat="1" x14ac:dyDescent="0.25">
      <c r="A180" s="583"/>
      <c r="B180" s="480"/>
      <c r="C180" s="676"/>
      <c r="D180" s="480"/>
      <c r="E180" s="480"/>
      <c r="F180" s="480"/>
      <c r="G180" s="480"/>
      <c r="H180" s="480"/>
      <c r="J180" s="480"/>
      <c r="K180" s="480"/>
      <c r="L180" s="480"/>
      <c r="M180" s="480"/>
      <c r="N180" s="480"/>
      <c r="O180" s="627"/>
      <c r="P180" s="627"/>
      <c r="Q180" s="627"/>
      <c r="AL180" s="627"/>
      <c r="AM180" s="627"/>
      <c r="AN180" s="627"/>
      <c r="AO180" s="627"/>
      <c r="AP180" s="627"/>
      <c r="AQ180" s="627"/>
      <c r="AR180" s="627"/>
      <c r="AS180" s="627"/>
      <c r="AT180" s="627"/>
      <c r="AU180" s="627"/>
      <c r="AV180" s="627"/>
      <c r="BD180" s="627"/>
      <c r="BE180" s="627"/>
      <c r="BF180" s="627"/>
      <c r="BG180" s="627"/>
      <c r="BH180" s="628"/>
      <c r="BI180" s="628"/>
    </row>
    <row r="182" spans="1:61" x14ac:dyDescent="0.25">
      <c r="O182" s="480"/>
      <c r="P182" s="480"/>
      <c r="Q182" s="480"/>
      <c r="R182" s="480"/>
    </row>
    <row r="183" spans="1:61" x14ac:dyDescent="0.25">
      <c r="O183" s="480"/>
      <c r="P183" s="480"/>
      <c r="Q183" s="480"/>
      <c r="R183" s="480"/>
    </row>
    <row r="184" spans="1:61" x14ac:dyDescent="0.25">
      <c r="O184" s="480"/>
      <c r="P184" s="480"/>
      <c r="Q184" s="480"/>
    </row>
    <row r="185" spans="1:61" x14ac:dyDescent="0.25">
      <c r="O185" s="480"/>
      <c r="P185" s="480"/>
      <c r="Q185" s="480"/>
    </row>
  </sheetData>
  <mergeCells count="55">
    <mergeCell ref="R9:R10"/>
    <mergeCell ref="S9:S10"/>
    <mergeCell ref="R7:Y8"/>
    <mergeCell ref="AO8:AP8"/>
    <mergeCell ref="AC9:AC10"/>
    <mergeCell ref="AJ9:AJ10"/>
    <mergeCell ref="AG9:AG10"/>
    <mergeCell ref="AI9:AI10"/>
    <mergeCell ref="AH9:AH10"/>
    <mergeCell ref="AF7:AF10"/>
    <mergeCell ref="AG7:AJ8"/>
    <mergeCell ref="AK7:AK10"/>
    <mergeCell ref="AL8:AM9"/>
    <mergeCell ref="AN8:AN9"/>
    <mergeCell ref="X9:X10"/>
    <mergeCell ref="Y9:Y10"/>
    <mergeCell ref="P8:Q8"/>
    <mergeCell ref="J9:K9"/>
    <mergeCell ref="L9:L10"/>
    <mergeCell ref="M9:M10"/>
    <mergeCell ref="N9:N10"/>
    <mergeCell ref="P9:P10"/>
    <mergeCell ref="Q9:Q10"/>
    <mergeCell ref="Z9:Z10"/>
    <mergeCell ref="U9:U10"/>
    <mergeCell ref="A3:E3"/>
    <mergeCell ref="Z7:AC8"/>
    <mergeCell ref="W9:W10"/>
    <mergeCell ref="R6:AV6"/>
    <mergeCell ref="AA9:AA10"/>
    <mergeCell ref="AB9:AB10"/>
    <mergeCell ref="T9:T10"/>
    <mergeCell ref="V9:V10"/>
    <mergeCell ref="AE7:AE10"/>
    <mergeCell ref="I8:I10"/>
    <mergeCell ref="AD7:AD10"/>
    <mergeCell ref="I6:Q7"/>
    <mergeCell ref="O8:O10"/>
    <mergeCell ref="J8:N8"/>
    <mergeCell ref="AW6:BG7"/>
    <mergeCell ref="AL7:AV7"/>
    <mergeCell ref="AR8:AS9"/>
    <mergeCell ref="AT8:AV9"/>
    <mergeCell ref="AW8:AW10"/>
    <mergeCell ref="AX8:BC8"/>
    <mergeCell ref="BD8:BD10"/>
    <mergeCell ref="BE8:BG8"/>
    <mergeCell ref="AX9:AZ9"/>
    <mergeCell ref="BA9:BA10"/>
    <mergeCell ref="BE9:BE10"/>
    <mergeCell ref="BC9:BC10"/>
    <mergeCell ref="BG9:BG10"/>
    <mergeCell ref="BB9:BB10"/>
    <mergeCell ref="AQ8:AQ9"/>
    <mergeCell ref="BF9:BF10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3</vt:i4>
      </vt:variant>
    </vt:vector>
  </HeadingPairs>
  <TitlesOfParts>
    <vt:vector size="15" baseType="lpstr">
      <vt:lpstr>komentář</vt:lpstr>
      <vt:lpstr>LB</vt:lpstr>
      <vt:lpstr>FR</vt:lpstr>
      <vt:lpstr>JN</vt:lpstr>
      <vt:lpstr>TA</vt:lpstr>
      <vt:lpstr>ŽB</vt:lpstr>
      <vt:lpstr>ČL</vt:lpstr>
      <vt:lpstr>NB</vt:lpstr>
      <vt:lpstr>SM</vt:lpstr>
      <vt:lpstr>JI</vt:lpstr>
      <vt:lpstr>TU</vt:lpstr>
      <vt:lpstr>sumář</vt:lpstr>
      <vt:lpstr>FR!Názvy_tisku</vt:lpstr>
      <vt:lpstr>LB!Názvy_tisku</vt:lpstr>
      <vt:lpstr>komentář!Oblast_tisku</vt:lpstr>
    </vt:vector>
  </TitlesOfParts>
  <Company>kulk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Parmová Kateřina</cp:lastModifiedBy>
  <cp:lastPrinted>2022-11-08T07:25:11Z</cp:lastPrinted>
  <dcterms:created xsi:type="dcterms:W3CDTF">2009-03-06T07:28:09Z</dcterms:created>
  <dcterms:modified xsi:type="dcterms:W3CDTF">2022-11-08T09:26:14Z</dcterms:modified>
</cp:coreProperties>
</file>